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.michel\Desktop\"/>
    </mc:Choice>
  </mc:AlternateContent>
  <bookViews>
    <workbookView xWindow="0" yWindow="0" windowWidth="28800" windowHeight="11835" tabRatio="790" firstSheet="3" activeTab="3"/>
  </bookViews>
  <sheets>
    <sheet name="BC Laquage" sheetId="2" state="hidden" r:id="rId1"/>
    <sheet name="Tri Laquage" sheetId="17" state="hidden" r:id="rId2"/>
    <sheet name="BC Vitrage PILKINGTON" sheetId="20" state="hidden" r:id="rId3"/>
    <sheet name="BC Vitrage AGC" sheetId="15" r:id="rId4"/>
    <sheet name="Tarif ALBEA" sheetId="3" state="hidden" r:id="rId5"/>
    <sheet name="Groupe de couleur" sheetId="4" state="hidden" r:id="rId6"/>
    <sheet name="NAV" sheetId="14" state="hidden" r:id="rId7"/>
    <sheet name="Ref. Vitrages" sheetId="12" state="hidden" r:id="rId8"/>
    <sheet name="Tri Vitrage00" sheetId="13" state="hidden" r:id="rId9"/>
    <sheet name="Réf. Profils à Laquer" sheetId="1" state="hidden" r:id="rId10"/>
    <sheet name="Imp. Logikal Complète" sheetId="16" state="hidden" r:id="rId11"/>
  </sheets>
  <definedNames>
    <definedName name="_xlnm._FilterDatabase" localSheetId="5" hidden="1">'Groupe de couleur'!$A$2:$B$2</definedName>
    <definedName name="_xlnm._FilterDatabase" localSheetId="10" hidden="1">'Imp. Logikal Complète'!$O$2:$Y$2</definedName>
    <definedName name="_xlnm._FilterDatabase" localSheetId="6" hidden="1">NAV!$A$1:$H$183</definedName>
    <definedName name="_xlnm._FilterDatabase" localSheetId="7" hidden="1">'Ref. Vitrages'!$B$1:$K$89</definedName>
    <definedName name="_xlnm._FilterDatabase" localSheetId="1" hidden="1">'Tri Laquage'!$A$147:$F$147</definedName>
    <definedName name="choix1" localSheetId="6">#REF!</definedName>
    <definedName name="choix1" localSheetId="8">#REF!</definedName>
    <definedName name="choix2" localSheetId="6">#REF!</definedName>
    <definedName name="choix2" localSheetId="8">#REF!</definedName>
    <definedName name="Coefkerafix" localSheetId="6">#REF!</definedName>
    <definedName name="Coefkerafix" localSheetId="8">#REF!</definedName>
    <definedName name="cotes">#REF!</definedName>
    <definedName name="HauteurHT" localSheetId="6">#REF!</definedName>
    <definedName name="HauteurHT" localSheetId="8">#REF!</definedName>
    <definedName name="largeurHT" localSheetId="6">#REF!</definedName>
    <definedName name="largeurHT" localSheetId="8">#REF!</definedName>
    <definedName name="_xlnm.Print_Area" localSheetId="0">'BC Laquage'!$A$1:$K$57</definedName>
    <definedName name="_xlnm.Print_Area" localSheetId="3">'BC Vitrage AGC'!$A$1:$L$58</definedName>
    <definedName name="_xlnm.Print_Area" localSheetId="2">'BC Vitrage PILKINGTON'!$A$1:$L$58</definedName>
    <definedName name="_xlnm.Print_Area" localSheetId="6">NAV!$A$1:$E$143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9" i="14" l="1"/>
  <c r="C80" i="14"/>
  <c r="C81" i="14"/>
  <c r="C82" i="14"/>
  <c r="C83" i="14"/>
  <c r="C84" i="14"/>
  <c r="C85" i="14"/>
  <c r="C86" i="14"/>
  <c r="C87" i="14"/>
  <c r="C88" i="14"/>
  <c r="C89" i="14"/>
  <c r="C90" i="14"/>
  <c r="C91" i="14"/>
  <c r="C185" i="14" l="1"/>
  <c r="C186" i="14"/>
  <c r="C187" i="14"/>
  <c r="C188" i="14"/>
  <c r="C189" i="14"/>
  <c r="C190" i="14"/>
  <c r="C191" i="14"/>
  <c r="C192" i="14"/>
  <c r="C193" i="14"/>
  <c r="C194" i="14"/>
  <c r="J74" i="12" l="1"/>
  <c r="K74" i="12" s="1"/>
  <c r="J75" i="12"/>
  <c r="K75" i="12" s="1"/>
  <c r="J76" i="12"/>
  <c r="J77" i="12"/>
  <c r="K77" i="12" s="1"/>
  <c r="J78" i="12"/>
  <c r="K78" i="12" s="1"/>
  <c r="J79" i="12"/>
  <c r="K79" i="12" s="1"/>
  <c r="J80" i="12"/>
  <c r="J81" i="12"/>
  <c r="K81" i="12" s="1"/>
  <c r="J82" i="12"/>
  <c r="K82" i="12" s="1"/>
  <c r="J83" i="12"/>
  <c r="K83" i="12" s="1"/>
  <c r="J84" i="12"/>
  <c r="J85" i="12"/>
  <c r="K85" i="12" s="1"/>
  <c r="J86" i="12"/>
  <c r="K86" i="12" s="1"/>
  <c r="J87" i="12"/>
  <c r="K87" i="12" s="1"/>
  <c r="J88" i="12"/>
  <c r="J89" i="12"/>
  <c r="K89" i="12" s="1"/>
  <c r="J47" i="20"/>
  <c r="B14" i="20"/>
  <c r="B13" i="20"/>
  <c r="K76" i="12"/>
  <c r="K80" i="12"/>
  <c r="K84" i="12"/>
  <c r="K88" i="12"/>
  <c r="J69" i="12" l="1"/>
  <c r="K69" i="12" s="1"/>
  <c r="J70" i="12"/>
  <c r="K70" i="12" s="1"/>
  <c r="J71" i="12"/>
  <c r="K71" i="12" s="1"/>
  <c r="J72" i="12"/>
  <c r="K72" i="12" s="1"/>
  <c r="J73" i="12"/>
  <c r="K73" i="12" s="1"/>
  <c r="J48" i="12"/>
  <c r="K48" i="12" s="1"/>
  <c r="J49" i="12"/>
  <c r="K49" i="12" s="1"/>
  <c r="J50" i="12"/>
  <c r="K50" i="12" s="1"/>
  <c r="J51" i="12"/>
  <c r="K51" i="12" s="1"/>
  <c r="J52" i="12"/>
  <c r="K52" i="12" s="1"/>
  <c r="J53" i="12"/>
  <c r="K53" i="12" s="1"/>
  <c r="J54" i="12"/>
  <c r="K54" i="12" s="1"/>
  <c r="J55" i="12"/>
  <c r="K55" i="12" s="1"/>
  <c r="J56" i="12"/>
  <c r="K56" i="12" s="1"/>
  <c r="J57" i="12"/>
  <c r="K57" i="12" s="1"/>
  <c r="J58" i="12"/>
  <c r="K58" i="12" s="1"/>
  <c r="J59" i="12"/>
  <c r="K59" i="12" s="1"/>
  <c r="J60" i="12"/>
  <c r="K60" i="12" s="1"/>
  <c r="J61" i="12"/>
  <c r="K61" i="12" s="1"/>
  <c r="J62" i="12"/>
  <c r="K62" i="12" s="1"/>
  <c r="J63" i="12"/>
  <c r="K63" i="12" s="1"/>
  <c r="J64" i="12"/>
  <c r="K64" i="12" s="1"/>
  <c r="J65" i="12"/>
  <c r="K65" i="12" s="1"/>
  <c r="J66" i="12"/>
  <c r="K66" i="12" s="1"/>
  <c r="J67" i="12"/>
  <c r="K67" i="12" s="1"/>
  <c r="J68" i="12"/>
  <c r="K68" i="12" s="1"/>
  <c r="J4" i="12"/>
  <c r="K4" i="12" s="1"/>
  <c r="J5" i="12"/>
  <c r="K5" i="12" s="1"/>
  <c r="J18" i="12"/>
  <c r="K18" i="12" s="1"/>
  <c r="J19" i="12"/>
  <c r="K19" i="12" s="1"/>
  <c r="J6" i="12"/>
  <c r="K6" i="12" s="1"/>
  <c r="J7" i="12"/>
  <c r="K7" i="12" s="1"/>
  <c r="J8" i="12"/>
  <c r="K8" i="12" s="1"/>
  <c r="J9" i="12"/>
  <c r="K9" i="12" s="1"/>
  <c r="J10" i="12"/>
  <c r="K10" i="12" s="1"/>
  <c r="J11" i="12"/>
  <c r="K11" i="12" s="1"/>
  <c r="J12" i="12"/>
  <c r="K12" i="12" s="1"/>
  <c r="J13" i="12"/>
  <c r="K13" i="12" s="1"/>
  <c r="J14" i="12"/>
  <c r="K14" i="12" s="1"/>
  <c r="J15" i="12"/>
  <c r="K15" i="12" s="1"/>
  <c r="J16" i="12"/>
  <c r="K16" i="12" s="1"/>
  <c r="J17" i="12"/>
  <c r="K17" i="12" s="1"/>
  <c r="J20" i="12"/>
  <c r="K20" i="12" s="1"/>
  <c r="J21" i="12"/>
  <c r="K21" i="12" s="1"/>
  <c r="J22" i="12"/>
  <c r="K22" i="12" s="1"/>
  <c r="J25" i="12"/>
  <c r="K25" i="12" s="1"/>
  <c r="J23" i="12"/>
  <c r="K23" i="12" s="1"/>
  <c r="J24" i="12"/>
  <c r="K24" i="12" s="1"/>
  <c r="J26" i="12"/>
  <c r="K26" i="12" s="1"/>
  <c r="J27" i="12"/>
  <c r="K27" i="12" s="1"/>
  <c r="J28" i="12"/>
  <c r="K28" i="12" s="1"/>
  <c r="J29" i="12"/>
  <c r="K29" i="12" s="1"/>
  <c r="J30" i="12"/>
  <c r="K30" i="12" s="1"/>
  <c r="J31" i="12"/>
  <c r="K31" i="12" s="1"/>
  <c r="J32" i="12"/>
  <c r="K32" i="12" s="1"/>
  <c r="J33" i="12"/>
  <c r="K33" i="12" s="1"/>
  <c r="J34" i="12"/>
  <c r="K34" i="12" s="1"/>
  <c r="J35" i="12"/>
  <c r="K35" i="12" s="1"/>
  <c r="J45" i="12"/>
  <c r="K45" i="12" s="1"/>
  <c r="J36" i="12"/>
  <c r="K36" i="12" s="1"/>
  <c r="J37" i="12"/>
  <c r="K37" i="12" s="1"/>
  <c r="J38" i="12"/>
  <c r="K38" i="12" s="1"/>
  <c r="J39" i="12"/>
  <c r="K39" i="12" s="1"/>
  <c r="J40" i="12"/>
  <c r="K40" i="12" s="1"/>
  <c r="J42" i="12"/>
  <c r="K42" i="12" s="1"/>
  <c r="J41" i="12"/>
  <c r="K41" i="12" s="1"/>
  <c r="J43" i="12"/>
  <c r="K43" i="12" s="1"/>
  <c r="J44" i="12"/>
  <c r="K44" i="12" s="1"/>
  <c r="J46" i="12"/>
  <c r="K46" i="12" s="1"/>
  <c r="J47" i="12"/>
  <c r="K47" i="12" s="1"/>
  <c r="J3" i="12"/>
  <c r="K3" i="12" s="1"/>
  <c r="B34" i="20" l="1"/>
  <c r="B35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9" i="20"/>
  <c r="B41" i="20"/>
  <c r="B43" i="20"/>
  <c r="B37" i="20"/>
  <c r="B45" i="20"/>
  <c r="B32" i="20"/>
  <c r="B33" i="20"/>
  <c r="B36" i="20"/>
  <c r="B38" i="20"/>
  <c r="B40" i="20"/>
  <c r="B42" i="20"/>
  <c r="B44" i="20"/>
  <c r="B46" i="20"/>
  <c r="C171" i="14" l="1"/>
  <c r="C116" i="14"/>
  <c r="C121" i="14"/>
  <c r="C122" i="14"/>
  <c r="C143" i="14"/>
  <c r="C130" i="14"/>
  <c r="C96" i="14"/>
  <c r="C97" i="14"/>
  <c r="C98" i="14"/>
  <c r="C99" i="14"/>
  <c r="C100" i="14"/>
  <c r="C104" i="14"/>
  <c r="C146" i="14"/>
  <c r="C92" i="14"/>
  <c r="C142" i="14"/>
  <c r="C144" i="14"/>
  <c r="C145" i="14"/>
  <c r="C110" i="14"/>
  <c r="C147" i="14"/>
  <c r="C148" i="14"/>
  <c r="C149" i="14"/>
  <c r="C150" i="14"/>
  <c r="C151" i="14"/>
  <c r="C152" i="14"/>
  <c r="C153" i="14"/>
  <c r="C154" i="14"/>
  <c r="C155" i="14"/>
  <c r="C156" i="14"/>
  <c r="C157" i="14"/>
  <c r="C158" i="14"/>
  <c r="C159" i="14"/>
  <c r="C160" i="14"/>
  <c r="C161" i="14"/>
  <c r="C162" i="14"/>
  <c r="C163" i="14"/>
  <c r="C164" i="14"/>
  <c r="C165" i="14"/>
  <c r="C166" i="14"/>
  <c r="C167" i="14"/>
  <c r="C168" i="14"/>
  <c r="C170" i="14"/>
  <c r="C93" i="14"/>
  <c r="C111" i="14"/>
  <c r="C112" i="14"/>
  <c r="C113" i="14"/>
  <c r="C114" i="14"/>
  <c r="C115" i="14"/>
  <c r="C117" i="14"/>
  <c r="C118" i="14"/>
  <c r="C119" i="14"/>
  <c r="C123" i="14"/>
  <c r="C124" i="14"/>
  <c r="C125" i="14"/>
  <c r="C126" i="14"/>
  <c r="C172" i="14"/>
  <c r="C173" i="14"/>
  <c r="C174" i="14"/>
  <c r="C175" i="14"/>
  <c r="C127" i="14"/>
  <c r="C94" i="14"/>
  <c r="C95" i="14"/>
  <c r="C176" i="14"/>
  <c r="C177" i="14"/>
  <c r="C128" i="14"/>
  <c r="C129" i="14"/>
  <c r="C180" i="14"/>
  <c r="C101" i="14"/>
  <c r="C102" i="14"/>
  <c r="C103" i="14"/>
  <c r="C181" i="14"/>
  <c r="C182" i="14"/>
  <c r="C183" i="14"/>
  <c r="C184" i="14"/>
  <c r="C131" i="14"/>
  <c r="C132" i="14"/>
  <c r="C133" i="14"/>
  <c r="C134" i="14"/>
  <c r="C135" i="14"/>
  <c r="C136" i="14"/>
  <c r="C138" i="14"/>
  <c r="C139" i="14"/>
  <c r="C120" i="14"/>
  <c r="C137" i="14"/>
  <c r="C105" i="14"/>
  <c r="C106" i="14"/>
  <c r="C107" i="14"/>
  <c r="C108" i="14"/>
  <c r="C169" i="14"/>
  <c r="C178" i="14"/>
  <c r="C140" i="14"/>
  <c r="C141" i="14"/>
  <c r="C179" i="14"/>
  <c r="C109" i="14"/>
  <c r="C195" i="14"/>
  <c r="C196" i="14"/>
  <c r="C197" i="14"/>
  <c r="C198" i="14"/>
  <c r="C199" i="14"/>
  <c r="C200" i="14"/>
  <c r="C201" i="14"/>
  <c r="C202" i="14"/>
  <c r="C203" i="14"/>
  <c r="C204" i="14"/>
  <c r="C205" i="14"/>
  <c r="C206" i="14"/>
  <c r="C207" i="14"/>
  <c r="C208" i="14"/>
  <c r="C209" i="14"/>
  <c r="C210" i="14"/>
  <c r="C211" i="14"/>
  <c r="C212" i="14"/>
  <c r="C213" i="14"/>
  <c r="C214" i="14"/>
  <c r="C215" i="14"/>
  <c r="C216" i="14"/>
  <c r="C217" i="14"/>
  <c r="C218" i="14"/>
  <c r="C219" i="14"/>
  <c r="C220" i="14"/>
  <c r="C221" i="14"/>
  <c r="C222" i="14"/>
  <c r="C223" i="14"/>
  <c r="C224" i="14"/>
  <c r="C225" i="14"/>
  <c r="C226" i="14"/>
  <c r="C227" i="14"/>
  <c r="C228" i="14"/>
  <c r="C229" i="14"/>
  <c r="C230" i="14"/>
  <c r="C231" i="14"/>
  <c r="C232" i="14"/>
  <c r="C233" i="14"/>
  <c r="C234" i="14"/>
  <c r="C235" i="14"/>
  <c r="C236" i="14"/>
  <c r="C237" i="14"/>
  <c r="C238" i="14"/>
  <c r="C239" i="14"/>
  <c r="C240" i="14"/>
  <c r="C241" i="14"/>
  <c r="C242" i="14"/>
  <c r="C243" i="14"/>
  <c r="C244" i="14"/>
  <c r="C245" i="14"/>
  <c r="C246" i="14"/>
  <c r="C247" i="14"/>
  <c r="C248" i="14"/>
  <c r="C249" i="14"/>
  <c r="C250" i="14"/>
  <c r="C251" i="14"/>
  <c r="C252" i="14"/>
  <c r="C253" i="14"/>
  <c r="C254" i="14"/>
  <c r="C255" i="14"/>
  <c r="C256" i="14"/>
  <c r="C257" i="14"/>
  <c r="C258" i="14"/>
  <c r="C259" i="14"/>
  <c r="C260" i="14"/>
  <c r="C261" i="14"/>
  <c r="C262" i="14"/>
  <c r="C263" i="14"/>
  <c r="C264" i="14"/>
  <c r="C265" i="14"/>
  <c r="C266" i="14"/>
  <c r="C267" i="14"/>
  <c r="C268" i="14"/>
  <c r="C269" i="14"/>
  <c r="C270" i="14"/>
  <c r="C271" i="14"/>
  <c r="C272" i="14"/>
  <c r="C273" i="14"/>
  <c r="C274" i="14"/>
  <c r="C275" i="14"/>
  <c r="C276" i="14"/>
  <c r="C277" i="14"/>
  <c r="C278" i="14"/>
  <c r="C279" i="14"/>
  <c r="C280" i="14"/>
  <c r="C281" i="14"/>
  <c r="C282" i="14"/>
  <c r="C283" i="14"/>
  <c r="C284" i="14"/>
  <c r="C285" i="14"/>
  <c r="C286" i="14"/>
  <c r="C287" i="14"/>
  <c r="C288" i="14"/>
  <c r="C289" i="14"/>
  <c r="C290" i="14"/>
  <c r="C291" i="14"/>
  <c r="C292" i="14"/>
  <c r="C293" i="14"/>
  <c r="C294" i="14"/>
  <c r="C295" i="14"/>
  <c r="C296" i="14"/>
  <c r="C297" i="14"/>
  <c r="C298" i="14"/>
  <c r="C299" i="14"/>
  <c r="C300" i="14"/>
  <c r="C301" i="14"/>
  <c r="C302" i="14"/>
  <c r="C303" i="14"/>
  <c r="C304" i="14"/>
  <c r="C305" i="14"/>
  <c r="C306" i="14"/>
  <c r="C307" i="14"/>
  <c r="C308" i="14"/>
  <c r="C309" i="14"/>
  <c r="C310" i="14"/>
  <c r="C311" i="14"/>
  <c r="C312" i="14"/>
  <c r="C313" i="14"/>
  <c r="C314" i="14"/>
  <c r="C315" i="14"/>
  <c r="C316" i="14"/>
  <c r="C317" i="14"/>
  <c r="C318" i="14"/>
  <c r="C319" i="14"/>
  <c r="C320" i="14"/>
  <c r="C321" i="14"/>
  <c r="C322" i="14"/>
  <c r="C323" i="14"/>
  <c r="C324" i="14"/>
  <c r="C325" i="14"/>
  <c r="C326" i="14"/>
  <c r="C327" i="14"/>
  <c r="C328" i="14"/>
  <c r="C329" i="14"/>
  <c r="C330" i="14"/>
  <c r="C331" i="14"/>
  <c r="C332" i="14"/>
  <c r="C333" i="14"/>
  <c r="C334" i="14"/>
  <c r="C335" i="14"/>
  <c r="C336" i="14"/>
  <c r="C337" i="14"/>
  <c r="C338" i="14"/>
  <c r="C339" i="14"/>
  <c r="C340" i="14"/>
  <c r="C341" i="14"/>
  <c r="C342" i="14"/>
  <c r="C343" i="14"/>
  <c r="C344" i="14"/>
  <c r="C345" i="14"/>
  <c r="C346" i="14"/>
  <c r="C347" i="14"/>
  <c r="C348" i="14"/>
  <c r="C349" i="14"/>
  <c r="C350" i="14"/>
  <c r="C351" i="14"/>
  <c r="C352" i="14"/>
  <c r="C353" i="14"/>
  <c r="C354" i="14"/>
  <c r="C355" i="14"/>
  <c r="C356" i="14"/>
  <c r="C357" i="14"/>
  <c r="C358" i="14"/>
  <c r="C359" i="14"/>
  <c r="C360" i="14"/>
  <c r="C361" i="14"/>
  <c r="C362" i="14"/>
  <c r="C363" i="14"/>
  <c r="C364" i="14"/>
  <c r="C365" i="14"/>
  <c r="C366" i="14"/>
  <c r="C367" i="14"/>
  <c r="C368" i="14"/>
  <c r="C369" i="14"/>
  <c r="C370" i="14"/>
  <c r="C371" i="14"/>
  <c r="C372" i="14"/>
  <c r="C373" i="14"/>
  <c r="C374" i="14"/>
  <c r="C375" i="14"/>
  <c r="C376" i="14"/>
  <c r="C377" i="14"/>
  <c r="C378" i="14"/>
  <c r="C379" i="14"/>
  <c r="C380" i="14"/>
  <c r="C381" i="14"/>
  <c r="C382" i="14"/>
  <c r="C383" i="14"/>
  <c r="C384" i="14"/>
  <c r="C385" i="14"/>
  <c r="C386" i="14"/>
  <c r="C387" i="14"/>
  <c r="C388" i="14"/>
  <c r="C389" i="14"/>
  <c r="C390" i="14"/>
  <c r="C391" i="14"/>
  <c r="C392" i="14"/>
  <c r="C393" i="14"/>
  <c r="C394" i="14"/>
  <c r="C395" i="14"/>
  <c r="C396" i="14"/>
  <c r="C397" i="14"/>
  <c r="C398" i="14"/>
  <c r="C399" i="14"/>
  <c r="C400" i="14"/>
  <c r="C401" i="14"/>
  <c r="C402" i="14"/>
  <c r="C403" i="14"/>
  <c r="C404" i="14"/>
  <c r="C405" i="14"/>
  <c r="C406" i="14"/>
  <c r="C407" i="14"/>
  <c r="C408" i="14"/>
  <c r="C409" i="14"/>
  <c r="C410" i="14"/>
  <c r="C411" i="14"/>
  <c r="C412" i="14"/>
  <c r="C413" i="14"/>
  <c r="C414" i="14"/>
  <c r="C415" i="14"/>
  <c r="C416" i="14"/>
  <c r="C417" i="14"/>
  <c r="C418" i="14"/>
  <c r="C419" i="14"/>
  <c r="C420" i="14"/>
  <c r="C421" i="14"/>
  <c r="C422" i="14"/>
  <c r="C423" i="14"/>
  <c r="C424" i="14"/>
  <c r="C425" i="14"/>
  <c r="C426" i="14"/>
  <c r="C427" i="14"/>
  <c r="C428" i="14"/>
  <c r="C429" i="14"/>
  <c r="C430" i="14"/>
  <c r="C431" i="14"/>
  <c r="C432" i="14"/>
  <c r="C433" i="14"/>
  <c r="C434" i="14"/>
  <c r="C435" i="14"/>
  <c r="C436" i="14"/>
  <c r="C437" i="14"/>
  <c r="C438" i="14"/>
  <c r="C439" i="14"/>
  <c r="C440" i="14"/>
  <c r="C441" i="14"/>
  <c r="C442" i="14"/>
  <c r="C443" i="14"/>
  <c r="C444" i="14"/>
  <c r="C445" i="14"/>
  <c r="C446" i="14"/>
  <c r="C447" i="14"/>
  <c r="C448" i="14"/>
  <c r="C449" i="14"/>
  <c r="C450" i="14"/>
  <c r="C451" i="14"/>
  <c r="C452" i="14"/>
  <c r="C453" i="14"/>
  <c r="C454" i="14"/>
  <c r="C455" i="14"/>
  <c r="C456" i="14"/>
  <c r="C457" i="14"/>
  <c r="C458" i="14"/>
  <c r="C459" i="14"/>
  <c r="C460" i="14"/>
  <c r="C461" i="14"/>
  <c r="C462" i="14"/>
  <c r="C463" i="14"/>
  <c r="C464" i="14"/>
  <c r="C465" i="14"/>
  <c r="C466" i="14"/>
  <c r="C467" i="14"/>
  <c r="C468" i="14"/>
  <c r="C469" i="14"/>
  <c r="C470" i="14"/>
  <c r="C471" i="14"/>
  <c r="C472" i="14"/>
  <c r="C473" i="14"/>
  <c r="C474" i="14"/>
  <c r="C475" i="14"/>
  <c r="C476" i="14"/>
  <c r="C477" i="14"/>
  <c r="C478" i="14"/>
  <c r="C479" i="14"/>
  <c r="C480" i="14"/>
  <c r="C481" i="14"/>
  <c r="C482" i="14"/>
  <c r="C483" i="14"/>
  <c r="C484" i="14"/>
  <c r="C485" i="14"/>
  <c r="C486" i="14"/>
  <c r="C487" i="14"/>
  <c r="C488" i="14"/>
  <c r="C489" i="14"/>
  <c r="C490" i="14"/>
  <c r="C491" i="14"/>
  <c r="C492" i="14"/>
  <c r="C493" i="14"/>
  <c r="C494" i="14"/>
  <c r="C495" i="14"/>
  <c r="C496" i="14"/>
  <c r="C497" i="14"/>
  <c r="C498" i="14"/>
  <c r="C499" i="14"/>
  <c r="C500" i="14"/>
  <c r="C501" i="14"/>
  <c r="C502" i="14"/>
  <c r="C503" i="14"/>
  <c r="C504" i="14"/>
  <c r="C505" i="14"/>
  <c r="C506" i="14"/>
  <c r="C507" i="14"/>
  <c r="C508" i="14"/>
  <c r="C509" i="14"/>
  <c r="C510" i="14"/>
  <c r="C511" i="14"/>
  <c r="C512" i="14"/>
  <c r="C513" i="14"/>
  <c r="C514" i="14"/>
  <c r="C515" i="14"/>
  <c r="C516" i="14"/>
  <c r="C517" i="14"/>
  <c r="C518" i="14"/>
  <c r="C519" i="14"/>
  <c r="C520" i="14"/>
  <c r="C521" i="14"/>
  <c r="D22" i="20" l="1"/>
  <c r="D30" i="20"/>
  <c r="D24" i="20"/>
  <c r="D39" i="20"/>
  <c r="D25" i="20"/>
  <c r="D40" i="20"/>
  <c r="D27" i="20"/>
  <c r="D45" i="20"/>
  <c r="D46" i="20"/>
  <c r="D41" i="20"/>
  <c r="D37" i="20"/>
  <c r="D34" i="20"/>
  <c r="D26" i="20"/>
  <c r="D23" i="20"/>
  <c r="D20" i="20"/>
  <c r="D28" i="20"/>
  <c r="D21" i="20"/>
  <c r="D29" i="20"/>
  <c r="D32" i="20"/>
  <c r="D33" i="20"/>
  <c r="D35" i="20"/>
  <c r="D31" i="20"/>
  <c r="D42" i="20"/>
  <c r="D44" i="20"/>
  <c r="D38" i="20"/>
  <c r="D43" i="20"/>
  <c r="D36" i="20"/>
  <c r="J15" i="2"/>
  <c r="D47" i="20" l="1"/>
  <c r="B43" i="13"/>
  <c r="C43" i="13" s="1"/>
  <c r="B44" i="13"/>
  <c r="D44" i="13" s="1"/>
  <c r="B45" i="13"/>
  <c r="B46" i="13"/>
  <c r="D46" i="13" s="1"/>
  <c r="B47" i="13"/>
  <c r="C47" i="13" s="1"/>
  <c r="B48" i="13"/>
  <c r="B49" i="13"/>
  <c r="D49" i="13" s="1"/>
  <c r="B50" i="13"/>
  <c r="D50" i="13" s="1"/>
  <c r="B51" i="13"/>
  <c r="C51" i="13" s="1"/>
  <c r="B52" i="13"/>
  <c r="F52" i="13" s="1"/>
  <c r="B53" i="13"/>
  <c r="B54" i="13"/>
  <c r="D54" i="13" s="1"/>
  <c r="B55" i="13"/>
  <c r="C55" i="13" s="1"/>
  <c r="B56" i="13"/>
  <c r="F56" i="13" s="1"/>
  <c r="B57" i="13"/>
  <c r="E57" i="13" s="1"/>
  <c r="B58" i="13"/>
  <c r="C58" i="13" s="1"/>
  <c r="B59" i="13"/>
  <c r="E59" i="13" s="1"/>
  <c r="B60" i="13"/>
  <c r="F60" i="13" s="1"/>
  <c r="B3" i="13"/>
  <c r="G3" i="13" s="1"/>
  <c r="B4" i="13"/>
  <c r="E4" i="13" s="1"/>
  <c r="B5" i="13"/>
  <c r="F5" i="13" s="1"/>
  <c r="B6" i="13"/>
  <c r="G6" i="13" s="1"/>
  <c r="B7" i="13"/>
  <c r="G7" i="13" s="1"/>
  <c r="B8" i="13"/>
  <c r="E8" i="13" s="1"/>
  <c r="B9" i="13"/>
  <c r="F9" i="13" s="1"/>
  <c r="B10" i="13"/>
  <c r="C10" i="13" s="1"/>
  <c r="B11" i="13"/>
  <c r="B12" i="13"/>
  <c r="E12" i="13" s="1"/>
  <c r="B13" i="13"/>
  <c r="F13" i="13" s="1"/>
  <c r="B14" i="13"/>
  <c r="G14" i="13" s="1"/>
  <c r="B15" i="13"/>
  <c r="E15" i="13" s="1"/>
  <c r="B16" i="13"/>
  <c r="E16" i="13" s="1"/>
  <c r="B17" i="13"/>
  <c r="F17" i="13" s="1"/>
  <c r="B18" i="13"/>
  <c r="C18" i="13" s="1"/>
  <c r="B19" i="13"/>
  <c r="B20" i="13"/>
  <c r="E20" i="13" s="1"/>
  <c r="B21" i="13"/>
  <c r="F21" i="13" s="1"/>
  <c r="B22" i="13"/>
  <c r="G22" i="13" s="1"/>
  <c r="B23" i="13"/>
  <c r="G23" i="13" s="1"/>
  <c r="B24" i="13"/>
  <c r="E24" i="13" s="1"/>
  <c r="B25" i="13"/>
  <c r="F25" i="13" s="1"/>
  <c r="B26" i="13"/>
  <c r="C26" i="13" s="1"/>
  <c r="B27" i="13"/>
  <c r="B28" i="13"/>
  <c r="E28" i="13" s="1"/>
  <c r="B29" i="13"/>
  <c r="F29" i="13" s="1"/>
  <c r="B30" i="13"/>
  <c r="G30" i="13" s="1"/>
  <c r="B31" i="13"/>
  <c r="G31" i="13" s="1"/>
  <c r="B32" i="13"/>
  <c r="E32" i="13" s="1"/>
  <c r="B33" i="13"/>
  <c r="F33" i="13" s="1"/>
  <c r="B34" i="13"/>
  <c r="C34" i="13" s="1"/>
  <c r="B35" i="13"/>
  <c r="B36" i="13"/>
  <c r="E36" i="13" s="1"/>
  <c r="B37" i="13"/>
  <c r="F37" i="13" s="1"/>
  <c r="B38" i="13"/>
  <c r="G38" i="13" s="1"/>
  <c r="B39" i="13"/>
  <c r="E39" i="13" s="1"/>
  <c r="B40" i="13"/>
  <c r="E40" i="13" s="1"/>
  <c r="B41" i="13"/>
  <c r="F41" i="13" s="1"/>
  <c r="B42" i="13"/>
  <c r="C42" i="13" s="1"/>
  <c r="B2" i="13"/>
  <c r="F58" i="13" l="1"/>
  <c r="C57" i="13"/>
  <c r="D58" i="13"/>
  <c r="D59" i="13"/>
  <c r="F59" i="13"/>
  <c r="G56" i="13"/>
  <c r="H56" i="13" s="1"/>
  <c r="G59" i="13"/>
  <c r="H59" i="13" s="1"/>
  <c r="C60" i="13"/>
  <c r="D57" i="13"/>
  <c r="G58" i="13"/>
  <c r="H58" i="13" s="1"/>
  <c r="F57" i="13"/>
  <c r="E58" i="13"/>
  <c r="C59" i="13"/>
  <c r="G60" i="13"/>
  <c r="H60" i="13" s="1"/>
  <c r="E60" i="13"/>
  <c r="E56" i="13"/>
  <c r="C56" i="13"/>
  <c r="D60" i="13"/>
  <c r="D56" i="13"/>
  <c r="G57" i="13"/>
  <c r="F43" i="20"/>
  <c r="F39" i="20"/>
  <c r="F33" i="20"/>
  <c r="F25" i="20"/>
  <c r="F21" i="20"/>
  <c r="E46" i="20"/>
  <c r="E42" i="20"/>
  <c r="E38" i="20"/>
  <c r="E32" i="20"/>
  <c r="E28" i="20"/>
  <c r="E24" i="20"/>
  <c r="E20" i="20"/>
  <c r="G41" i="20"/>
  <c r="E31" i="20"/>
  <c r="G23" i="20"/>
  <c r="G35" i="20"/>
  <c r="G40" i="20"/>
  <c r="G30" i="20"/>
  <c r="G22" i="20"/>
  <c r="F29" i="20"/>
  <c r="D5" i="13"/>
  <c r="E51" i="13"/>
  <c r="E43" i="13"/>
  <c r="D41" i="13"/>
  <c r="G39" i="13"/>
  <c r="D33" i="13"/>
  <c r="F47" i="13"/>
  <c r="D25" i="13"/>
  <c r="C37" i="13"/>
  <c r="F36" i="13"/>
  <c r="F20" i="13"/>
  <c r="C50" i="13"/>
  <c r="D40" i="13"/>
  <c r="D32" i="13"/>
  <c r="D24" i="13"/>
  <c r="G55" i="13"/>
  <c r="G47" i="13"/>
  <c r="F55" i="13"/>
  <c r="F44" i="13"/>
  <c r="F32" i="13"/>
  <c r="E50" i="13"/>
  <c r="E31" i="13"/>
  <c r="C46" i="13"/>
  <c r="C25" i="13"/>
  <c r="D52" i="13"/>
  <c r="D37" i="13"/>
  <c r="D29" i="13"/>
  <c r="D21" i="13"/>
  <c r="G54" i="13"/>
  <c r="G46" i="13"/>
  <c r="F43" i="13"/>
  <c r="F28" i="13"/>
  <c r="E55" i="13"/>
  <c r="E47" i="13"/>
  <c r="C33" i="13"/>
  <c r="C21" i="13"/>
  <c r="G50" i="13"/>
  <c r="D36" i="13"/>
  <c r="D28" i="13"/>
  <c r="D20" i="13"/>
  <c r="G51" i="13"/>
  <c r="G43" i="13"/>
  <c r="F51" i="13"/>
  <c r="F40" i="13"/>
  <c r="F24" i="13"/>
  <c r="E54" i="13"/>
  <c r="E46" i="13"/>
  <c r="C54" i="13"/>
  <c r="C41" i="13"/>
  <c r="C29" i="13"/>
  <c r="G15" i="13"/>
  <c r="D17" i="13"/>
  <c r="C13" i="13"/>
  <c r="D8" i="13"/>
  <c r="F12" i="13"/>
  <c r="D13" i="13"/>
  <c r="D12" i="13"/>
  <c r="F4" i="13"/>
  <c r="C9" i="13"/>
  <c r="D16" i="13"/>
  <c r="D4" i="13"/>
  <c r="F8" i="13"/>
  <c r="D9" i="13"/>
  <c r="F16" i="13"/>
  <c r="C17" i="13"/>
  <c r="C5" i="13"/>
  <c r="F2" i="13"/>
  <c r="E2" i="13"/>
  <c r="C2" i="13"/>
  <c r="C35" i="13"/>
  <c r="D35" i="13"/>
  <c r="C27" i="13"/>
  <c r="D27" i="13"/>
  <c r="C23" i="13"/>
  <c r="D23" i="13"/>
  <c r="C19" i="13"/>
  <c r="D19" i="13"/>
  <c r="C11" i="13"/>
  <c r="F11" i="13"/>
  <c r="D11" i="13"/>
  <c r="C7" i="13"/>
  <c r="D7" i="13"/>
  <c r="F7" i="13"/>
  <c r="F53" i="13"/>
  <c r="E53" i="13"/>
  <c r="G53" i="13"/>
  <c r="C53" i="13"/>
  <c r="F45" i="13"/>
  <c r="E45" i="13"/>
  <c r="G45" i="13"/>
  <c r="C45" i="13"/>
  <c r="G2" i="13"/>
  <c r="E11" i="13"/>
  <c r="D42" i="13"/>
  <c r="F42" i="13"/>
  <c r="E42" i="13"/>
  <c r="D38" i="13"/>
  <c r="E38" i="13"/>
  <c r="F38" i="13"/>
  <c r="D34" i="13"/>
  <c r="F34" i="13"/>
  <c r="E34" i="13"/>
  <c r="D30" i="13"/>
  <c r="E30" i="13"/>
  <c r="F30" i="13"/>
  <c r="D26" i="13"/>
  <c r="F26" i="13"/>
  <c r="E26" i="13"/>
  <c r="D22" i="13"/>
  <c r="F22" i="13"/>
  <c r="E22" i="13"/>
  <c r="D18" i="13"/>
  <c r="E18" i="13"/>
  <c r="F18" i="13"/>
  <c r="D14" i="13"/>
  <c r="F14" i="13"/>
  <c r="E14" i="13"/>
  <c r="D10" i="13"/>
  <c r="F10" i="13"/>
  <c r="E10" i="13"/>
  <c r="D6" i="13"/>
  <c r="E6" i="13"/>
  <c r="F6" i="13"/>
  <c r="E52" i="13"/>
  <c r="G52" i="13"/>
  <c r="C52" i="13"/>
  <c r="E48" i="13"/>
  <c r="G48" i="13"/>
  <c r="C48" i="13"/>
  <c r="E44" i="13"/>
  <c r="G44" i="13"/>
  <c r="C44" i="13"/>
  <c r="D48" i="13"/>
  <c r="G35" i="13"/>
  <c r="G27" i="13"/>
  <c r="G19" i="13"/>
  <c r="G11" i="13"/>
  <c r="F48" i="13"/>
  <c r="E23" i="13"/>
  <c r="E7" i="13"/>
  <c r="C38" i="13"/>
  <c r="C30" i="13"/>
  <c r="C22" i="13"/>
  <c r="C14" i="13"/>
  <c r="C6" i="13"/>
  <c r="C39" i="13"/>
  <c r="D39" i="13"/>
  <c r="C31" i="13"/>
  <c r="D31" i="13"/>
  <c r="C15" i="13"/>
  <c r="F15" i="13"/>
  <c r="D15" i="13"/>
  <c r="C3" i="13"/>
  <c r="F3" i="13"/>
  <c r="D3" i="13"/>
  <c r="F49" i="13"/>
  <c r="E49" i="13"/>
  <c r="G49" i="13"/>
  <c r="C49" i="13"/>
  <c r="D2" i="13"/>
  <c r="F35" i="13"/>
  <c r="F27" i="13"/>
  <c r="F19" i="13"/>
  <c r="E27" i="13"/>
  <c r="D53" i="13"/>
  <c r="D45" i="13"/>
  <c r="G42" i="13"/>
  <c r="G34" i="13"/>
  <c r="G26" i="13"/>
  <c r="G18" i="13"/>
  <c r="G10" i="13"/>
  <c r="F39" i="13"/>
  <c r="F31" i="13"/>
  <c r="F23" i="13"/>
  <c r="E35" i="13"/>
  <c r="E19" i="13"/>
  <c r="E3" i="13"/>
  <c r="D55" i="13"/>
  <c r="D51" i="13"/>
  <c r="D47" i="13"/>
  <c r="D43" i="13"/>
  <c r="G41" i="13"/>
  <c r="G37" i="13"/>
  <c r="G33" i="13"/>
  <c r="G29" i="13"/>
  <c r="G25" i="13"/>
  <c r="G21" i="13"/>
  <c r="G17" i="13"/>
  <c r="G13" i="13"/>
  <c r="G9" i="13"/>
  <c r="G5" i="13"/>
  <c r="F54" i="13"/>
  <c r="F50" i="13"/>
  <c r="F46" i="13"/>
  <c r="E41" i="13"/>
  <c r="E37" i="13"/>
  <c r="E33" i="13"/>
  <c r="E29" i="13"/>
  <c r="E25" i="13"/>
  <c r="E21" i="13"/>
  <c r="E17" i="13"/>
  <c r="E13" i="13"/>
  <c r="E9" i="13"/>
  <c r="E5" i="13"/>
  <c r="C40" i="13"/>
  <c r="C36" i="13"/>
  <c r="C32" i="13"/>
  <c r="C28" i="13"/>
  <c r="C24" i="13"/>
  <c r="C20" i="13"/>
  <c r="C16" i="13"/>
  <c r="C12" i="13"/>
  <c r="C8" i="13"/>
  <c r="C4" i="13"/>
  <c r="G40" i="13"/>
  <c r="G36" i="13"/>
  <c r="G32" i="13"/>
  <c r="G28" i="13"/>
  <c r="G24" i="13"/>
  <c r="G20" i="13"/>
  <c r="G16" i="13"/>
  <c r="G12" i="13"/>
  <c r="G8" i="13"/>
  <c r="G4" i="13"/>
  <c r="H31" i="13"/>
  <c r="I59" i="13" l="1"/>
  <c r="I58" i="13"/>
  <c r="I56" i="13"/>
  <c r="I60" i="13"/>
  <c r="H57" i="13"/>
  <c r="I57" i="13" s="1"/>
  <c r="G20" i="20"/>
  <c r="C36" i="20"/>
  <c r="C27" i="20"/>
  <c r="E25" i="20"/>
  <c r="G26" i="20"/>
  <c r="C35" i="20"/>
  <c r="G45" i="20"/>
  <c r="F26" i="20"/>
  <c r="C30" i="20"/>
  <c r="E40" i="20"/>
  <c r="F27" i="20"/>
  <c r="C41" i="20"/>
  <c r="C28" i="20"/>
  <c r="E29" i="20"/>
  <c r="G36" i="20"/>
  <c r="E22" i="20"/>
  <c r="C26" i="20"/>
  <c r="C44" i="20"/>
  <c r="C23" i="20"/>
  <c r="F32" i="20"/>
  <c r="C32" i="20"/>
  <c r="C29" i="20"/>
  <c r="C33" i="20"/>
  <c r="C38" i="20"/>
  <c r="F46" i="20"/>
  <c r="C39" i="20"/>
  <c r="C43" i="20"/>
  <c r="E33" i="20"/>
  <c r="E35" i="20"/>
  <c r="G44" i="20"/>
  <c r="G27" i="20"/>
  <c r="C22" i="20"/>
  <c r="E30" i="20"/>
  <c r="E36" i="20"/>
  <c r="C40" i="20"/>
  <c r="E27" i="20"/>
  <c r="C37" i="20"/>
  <c r="C45" i="20"/>
  <c r="C25" i="20"/>
  <c r="F28" i="20"/>
  <c r="G31" i="20"/>
  <c r="C46" i="20"/>
  <c r="C42" i="20"/>
  <c r="F38" i="20"/>
  <c r="E21" i="20"/>
  <c r="C34" i="20"/>
  <c r="G37" i="20"/>
  <c r="E26" i="20"/>
  <c r="E44" i="20"/>
  <c r="G34" i="20"/>
  <c r="E34" i="20"/>
  <c r="F24" i="20"/>
  <c r="F20" i="20"/>
  <c r="C24" i="20"/>
  <c r="E39" i="20"/>
  <c r="E37" i="20"/>
  <c r="E45" i="20"/>
  <c r="C31" i="20"/>
  <c r="E23" i="20"/>
  <c r="F30" i="20"/>
  <c r="E43" i="20"/>
  <c r="E41" i="20"/>
  <c r="F22" i="20"/>
  <c r="F44" i="20"/>
  <c r="F34" i="20"/>
  <c r="C20" i="20"/>
  <c r="F42" i="20"/>
  <c r="C21" i="20"/>
  <c r="H38" i="13"/>
  <c r="I38" i="13" s="1"/>
  <c r="H46" i="13"/>
  <c r="H55" i="13"/>
  <c r="I55" i="13" s="1"/>
  <c r="H43" i="13"/>
  <c r="H51" i="13"/>
  <c r="H50" i="13"/>
  <c r="H24" i="13"/>
  <c r="I24" i="13" s="1"/>
  <c r="H40" i="13"/>
  <c r="H21" i="13"/>
  <c r="I21" i="13" s="1"/>
  <c r="H37" i="13"/>
  <c r="I37" i="13" s="1"/>
  <c r="H29" i="13"/>
  <c r="I29" i="13" s="1"/>
  <c r="H19" i="13"/>
  <c r="I19" i="13" s="1"/>
  <c r="H44" i="13"/>
  <c r="I44" i="13" s="1"/>
  <c r="H54" i="13"/>
  <c r="I54" i="13" s="1"/>
  <c r="H39" i="13"/>
  <c r="I39" i="13" s="1"/>
  <c r="H14" i="13"/>
  <c r="I14" i="13" s="1"/>
  <c r="H28" i="13"/>
  <c r="H46" i="20" s="1"/>
  <c r="H25" i="13"/>
  <c r="H43" i="20" s="1"/>
  <c r="H23" i="13"/>
  <c r="H41" i="20" s="1"/>
  <c r="H33" i="13"/>
  <c r="H27" i="13"/>
  <c r="H45" i="20" s="1"/>
  <c r="H3" i="13"/>
  <c r="H48" i="13"/>
  <c r="H18" i="13"/>
  <c r="H36" i="20" s="1"/>
  <c r="H22" i="13"/>
  <c r="I22" i="13" s="1"/>
  <c r="H36" i="13"/>
  <c r="I36" i="13" s="1"/>
  <c r="H20" i="13"/>
  <c r="I20" i="13" s="1"/>
  <c r="H32" i="13"/>
  <c r="I32" i="13" s="1"/>
  <c r="H41" i="13"/>
  <c r="I41" i="13" s="1"/>
  <c r="H35" i="13"/>
  <c r="I35" i="13" s="1"/>
  <c r="H52" i="13"/>
  <c r="H30" i="13"/>
  <c r="H47" i="13"/>
  <c r="H11" i="13"/>
  <c r="I11" i="13" s="1"/>
  <c r="H16" i="13"/>
  <c r="I16" i="13" s="1"/>
  <c r="H13" i="13"/>
  <c r="I13" i="13" s="1"/>
  <c r="H6" i="13"/>
  <c r="H22" i="20" s="1"/>
  <c r="H17" i="13"/>
  <c r="I17" i="13" s="1"/>
  <c r="H4" i="13"/>
  <c r="I4" i="13" s="1"/>
  <c r="H8" i="13"/>
  <c r="I8" i="13" s="1"/>
  <c r="H5" i="13"/>
  <c r="H21" i="20" s="1"/>
  <c r="H15" i="13"/>
  <c r="H31" i="20" s="1"/>
  <c r="H12" i="13"/>
  <c r="H28" i="20" s="1"/>
  <c r="H9" i="13"/>
  <c r="I9" i="13" s="1"/>
  <c r="H7" i="13"/>
  <c r="H23" i="20" s="1"/>
  <c r="I31" i="13"/>
  <c r="H34" i="13"/>
  <c r="H49" i="13"/>
  <c r="H10" i="13"/>
  <c r="H26" i="13"/>
  <c r="H42" i="13"/>
  <c r="H45" i="13"/>
  <c r="H53" i="13"/>
  <c r="K86" i="17"/>
  <c r="K87" i="17"/>
  <c r="K88" i="17"/>
  <c r="K89" i="17"/>
  <c r="K90" i="17"/>
  <c r="K91" i="17"/>
  <c r="K92" i="17"/>
  <c r="K93" i="17"/>
  <c r="K94" i="17"/>
  <c r="K95" i="17"/>
  <c r="K96" i="17"/>
  <c r="K97" i="17"/>
  <c r="K98" i="17"/>
  <c r="K99" i="17"/>
  <c r="K100" i="17"/>
  <c r="K101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4" i="17"/>
  <c r="K115" i="17"/>
  <c r="K116" i="17"/>
  <c r="K117" i="17"/>
  <c r="K118" i="17"/>
  <c r="K119" i="17"/>
  <c r="K120" i="17"/>
  <c r="K121" i="17"/>
  <c r="K122" i="17"/>
  <c r="K123" i="17"/>
  <c r="K124" i="17"/>
  <c r="K125" i="17"/>
  <c r="K126" i="17"/>
  <c r="K127" i="17"/>
  <c r="K128" i="17"/>
  <c r="K129" i="17"/>
  <c r="K130" i="17"/>
  <c r="K131" i="17"/>
  <c r="K132" i="17"/>
  <c r="K133" i="17"/>
  <c r="K134" i="17"/>
  <c r="K135" i="17"/>
  <c r="K136" i="17"/>
  <c r="K137" i="17"/>
  <c r="K138" i="17"/>
  <c r="K139" i="17"/>
  <c r="K140" i="17"/>
  <c r="K141" i="17"/>
  <c r="K142" i="17"/>
  <c r="K143" i="17"/>
  <c r="K85" i="17"/>
  <c r="G29" i="20" l="1"/>
  <c r="F36" i="20"/>
  <c r="G25" i="20"/>
  <c r="F31" i="20"/>
  <c r="G24" i="20"/>
  <c r="G32" i="20"/>
  <c r="F40" i="20"/>
  <c r="F45" i="20"/>
  <c r="C47" i="20"/>
  <c r="I46" i="13"/>
  <c r="G38" i="20"/>
  <c r="G43" i="20"/>
  <c r="F37" i="20"/>
  <c r="F23" i="20"/>
  <c r="G28" i="20"/>
  <c r="G21" i="20"/>
  <c r="G33" i="20"/>
  <c r="F35" i="20"/>
  <c r="F41" i="20"/>
  <c r="G46" i="20"/>
  <c r="G39" i="20"/>
  <c r="G42" i="20"/>
  <c r="K39" i="20"/>
  <c r="K24" i="20"/>
  <c r="K33" i="20"/>
  <c r="K20" i="20"/>
  <c r="K27" i="20"/>
  <c r="K38" i="20"/>
  <c r="K37" i="20"/>
  <c r="K42" i="20"/>
  <c r="K25" i="20"/>
  <c r="K32" i="20"/>
  <c r="K40" i="20"/>
  <c r="K30" i="20"/>
  <c r="K29" i="20"/>
  <c r="H37" i="20"/>
  <c r="H40" i="20"/>
  <c r="H29" i="20"/>
  <c r="I40" i="13"/>
  <c r="I48" i="13"/>
  <c r="H30" i="20"/>
  <c r="I50" i="13"/>
  <c r="I27" i="13"/>
  <c r="H42" i="20"/>
  <c r="I28" i="13"/>
  <c r="I43" i="13"/>
  <c r="H39" i="20"/>
  <c r="I18" i="13"/>
  <c r="I52" i="13"/>
  <c r="I30" i="13"/>
  <c r="I33" i="13"/>
  <c r="H38" i="20"/>
  <c r="I25" i="13"/>
  <c r="I23" i="13"/>
  <c r="I51" i="13"/>
  <c r="I3" i="13"/>
  <c r="H35" i="20"/>
  <c r="I47" i="13"/>
  <c r="H27" i="20"/>
  <c r="H33" i="20"/>
  <c r="I12" i="13"/>
  <c r="I5" i="13"/>
  <c r="H32" i="20"/>
  <c r="H24" i="20"/>
  <c r="I6" i="13"/>
  <c r="I7" i="13"/>
  <c r="I15" i="13"/>
  <c r="H25" i="20"/>
  <c r="H20" i="20"/>
  <c r="I53" i="13"/>
  <c r="I34" i="13"/>
  <c r="I10" i="13"/>
  <c r="H26" i="20"/>
  <c r="I45" i="13"/>
  <c r="I42" i="13"/>
  <c r="I26" i="13"/>
  <c r="H44" i="20"/>
  <c r="I49" i="13"/>
  <c r="H86" i="17"/>
  <c r="N86" i="17" s="1"/>
  <c r="H87" i="17"/>
  <c r="N87" i="17" s="1"/>
  <c r="H88" i="17"/>
  <c r="N88" i="17" s="1"/>
  <c r="H89" i="17"/>
  <c r="N89" i="17" s="1"/>
  <c r="H90" i="17"/>
  <c r="N90" i="17" s="1"/>
  <c r="H91" i="17"/>
  <c r="N91" i="17" s="1"/>
  <c r="H92" i="17"/>
  <c r="N92" i="17" s="1"/>
  <c r="H93" i="17"/>
  <c r="N93" i="17" s="1"/>
  <c r="H94" i="17"/>
  <c r="H95" i="17"/>
  <c r="H96" i="17"/>
  <c r="N96" i="17" s="1"/>
  <c r="H97" i="17"/>
  <c r="N97" i="17" s="1"/>
  <c r="H98" i="17"/>
  <c r="N98" i="17" s="1"/>
  <c r="H99" i="17"/>
  <c r="N99" i="17" s="1"/>
  <c r="H100" i="17"/>
  <c r="N100" i="17" s="1"/>
  <c r="H101" i="17"/>
  <c r="N101" i="17" s="1"/>
  <c r="H102" i="17"/>
  <c r="N102" i="17" s="1"/>
  <c r="H103" i="17"/>
  <c r="N103" i="17" s="1"/>
  <c r="H104" i="17"/>
  <c r="N104" i="17" s="1"/>
  <c r="H105" i="17"/>
  <c r="N105" i="17" s="1"/>
  <c r="H106" i="17"/>
  <c r="N106" i="17" s="1"/>
  <c r="H107" i="17"/>
  <c r="N107" i="17" s="1"/>
  <c r="H108" i="17"/>
  <c r="N108" i="17" s="1"/>
  <c r="H109" i="17"/>
  <c r="N109" i="17" s="1"/>
  <c r="H110" i="17"/>
  <c r="N110" i="17" s="1"/>
  <c r="H111" i="17"/>
  <c r="N111" i="17" s="1"/>
  <c r="H112" i="17"/>
  <c r="N112" i="17" s="1"/>
  <c r="H113" i="17"/>
  <c r="N113" i="17" s="1"/>
  <c r="H114" i="17"/>
  <c r="N114" i="17" s="1"/>
  <c r="H115" i="17"/>
  <c r="N115" i="17" s="1"/>
  <c r="H116" i="17"/>
  <c r="N116" i="17" s="1"/>
  <c r="H117" i="17"/>
  <c r="N117" i="17" s="1"/>
  <c r="H118" i="17"/>
  <c r="N118" i="17" s="1"/>
  <c r="H119" i="17"/>
  <c r="N119" i="17" s="1"/>
  <c r="H120" i="17"/>
  <c r="N120" i="17" s="1"/>
  <c r="H121" i="17"/>
  <c r="N121" i="17" s="1"/>
  <c r="H122" i="17"/>
  <c r="N122" i="17" s="1"/>
  <c r="H123" i="17"/>
  <c r="N123" i="17" s="1"/>
  <c r="H124" i="17"/>
  <c r="N124" i="17" s="1"/>
  <c r="H125" i="17"/>
  <c r="N125" i="17" s="1"/>
  <c r="H126" i="17"/>
  <c r="N126" i="17" s="1"/>
  <c r="H127" i="17"/>
  <c r="N127" i="17" s="1"/>
  <c r="H128" i="17"/>
  <c r="N128" i="17" s="1"/>
  <c r="H129" i="17"/>
  <c r="N129" i="17" s="1"/>
  <c r="H130" i="17"/>
  <c r="N130" i="17" s="1"/>
  <c r="H131" i="17"/>
  <c r="N131" i="17" s="1"/>
  <c r="H132" i="17"/>
  <c r="N132" i="17" s="1"/>
  <c r="H133" i="17"/>
  <c r="N133" i="17" s="1"/>
  <c r="H134" i="17"/>
  <c r="N134" i="17" s="1"/>
  <c r="H135" i="17"/>
  <c r="N135" i="17" s="1"/>
  <c r="H136" i="17"/>
  <c r="N136" i="17" s="1"/>
  <c r="H137" i="17"/>
  <c r="N137" i="17" s="1"/>
  <c r="H138" i="17"/>
  <c r="N138" i="17" s="1"/>
  <c r="H139" i="17"/>
  <c r="N139" i="17" s="1"/>
  <c r="H140" i="17"/>
  <c r="N140" i="17" s="1"/>
  <c r="H141" i="17"/>
  <c r="N141" i="17" s="1"/>
  <c r="H142" i="17"/>
  <c r="N142" i="17" s="1"/>
  <c r="H143" i="17"/>
  <c r="N143" i="17" s="1"/>
  <c r="H85" i="17"/>
  <c r="N85" i="17" s="1"/>
  <c r="J86" i="17"/>
  <c r="J87" i="17"/>
  <c r="J88" i="17"/>
  <c r="J89" i="17"/>
  <c r="J90" i="17"/>
  <c r="J91" i="17"/>
  <c r="J92" i="17"/>
  <c r="J93" i="17"/>
  <c r="J94" i="17"/>
  <c r="J95" i="17"/>
  <c r="J96" i="17"/>
  <c r="J97" i="17"/>
  <c r="J98" i="17"/>
  <c r="J99" i="17"/>
  <c r="J100" i="17"/>
  <c r="J101" i="17"/>
  <c r="J102" i="17"/>
  <c r="J103" i="17"/>
  <c r="J104" i="17"/>
  <c r="J105" i="17"/>
  <c r="J106" i="17"/>
  <c r="J107" i="17"/>
  <c r="J108" i="17"/>
  <c r="J109" i="17"/>
  <c r="J110" i="17"/>
  <c r="J111" i="17"/>
  <c r="J112" i="17"/>
  <c r="J113" i="17"/>
  <c r="J114" i="17"/>
  <c r="J115" i="17"/>
  <c r="J116" i="17"/>
  <c r="J117" i="17"/>
  <c r="J118" i="17"/>
  <c r="J119" i="17"/>
  <c r="J120" i="17"/>
  <c r="J121" i="17"/>
  <c r="J122" i="17"/>
  <c r="J123" i="17"/>
  <c r="J124" i="17"/>
  <c r="J125" i="17"/>
  <c r="J126" i="17"/>
  <c r="J127" i="17"/>
  <c r="J128" i="17"/>
  <c r="J129" i="17"/>
  <c r="J130" i="17"/>
  <c r="J131" i="17"/>
  <c r="J132" i="17"/>
  <c r="J133" i="17"/>
  <c r="J134" i="17"/>
  <c r="J135" i="17"/>
  <c r="J136" i="17"/>
  <c r="J137" i="17"/>
  <c r="J138" i="17"/>
  <c r="J139" i="17"/>
  <c r="J140" i="17"/>
  <c r="J141" i="17"/>
  <c r="J142" i="17"/>
  <c r="J143" i="17"/>
  <c r="J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I129" i="17"/>
  <c r="I130" i="17"/>
  <c r="I131" i="17"/>
  <c r="I132" i="17"/>
  <c r="I133" i="17"/>
  <c r="I134" i="17"/>
  <c r="I135" i="17"/>
  <c r="I136" i="17"/>
  <c r="I137" i="17"/>
  <c r="I138" i="17"/>
  <c r="I139" i="17"/>
  <c r="I140" i="17"/>
  <c r="I141" i="17"/>
  <c r="I142" i="17"/>
  <c r="I143" i="17"/>
  <c r="I85" i="17"/>
  <c r="K44" i="20" l="1"/>
  <c r="K43" i="20"/>
  <c r="I43" i="20"/>
  <c r="I45" i="20"/>
  <c r="I36" i="20"/>
  <c r="K26" i="20"/>
  <c r="K23" i="20"/>
  <c r="K21" i="20"/>
  <c r="K46" i="20"/>
  <c r="K31" i="20"/>
  <c r="I31" i="20"/>
  <c r="I41" i="20"/>
  <c r="K22" i="20"/>
  <c r="K28" i="20"/>
  <c r="K41" i="20"/>
  <c r="K36" i="20"/>
  <c r="I28" i="20"/>
  <c r="I23" i="20"/>
  <c r="I22" i="20"/>
  <c r="I46" i="20"/>
  <c r="I21" i="20"/>
  <c r="K35" i="20"/>
  <c r="K45" i="20"/>
  <c r="N95" i="17"/>
  <c r="N94" i="17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57" i="16"/>
  <c r="F58" i="16"/>
  <c r="F59" i="16"/>
  <c r="F60" i="16"/>
  <c r="F61" i="16"/>
  <c r="F62" i="16"/>
  <c r="F63" i="16"/>
  <c r="F64" i="16"/>
  <c r="F65" i="16"/>
  <c r="F66" i="16"/>
  <c r="F67" i="16"/>
  <c r="F68" i="16"/>
  <c r="F69" i="16"/>
  <c r="F70" i="16"/>
  <c r="F71" i="16"/>
  <c r="F72" i="16"/>
  <c r="F73" i="16"/>
  <c r="F74" i="16"/>
  <c r="F75" i="16"/>
  <c r="F76" i="16"/>
  <c r="F77" i="16"/>
  <c r="F78" i="16"/>
  <c r="F79" i="16"/>
  <c r="F80" i="16"/>
  <c r="F81" i="16"/>
  <c r="F82" i="16"/>
  <c r="F83" i="16"/>
  <c r="F84" i="16"/>
  <c r="F85" i="16"/>
  <c r="F86" i="16"/>
  <c r="F87" i="16"/>
  <c r="F88" i="16"/>
  <c r="F89" i="16"/>
  <c r="F90" i="16"/>
  <c r="F91" i="16"/>
  <c r="F92" i="16"/>
  <c r="F93" i="16"/>
  <c r="F94" i="16"/>
  <c r="F95" i="16"/>
  <c r="F96" i="16"/>
  <c r="F97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5" i="16"/>
  <c r="F126" i="16"/>
  <c r="F127" i="16"/>
  <c r="F128" i="16"/>
  <c r="F129" i="16"/>
  <c r="F130" i="16"/>
  <c r="F131" i="16"/>
  <c r="F132" i="16"/>
  <c r="F133" i="16"/>
  <c r="F134" i="16"/>
  <c r="F135" i="16"/>
  <c r="F136" i="16"/>
  <c r="F137" i="16"/>
  <c r="F138" i="16"/>
  <c r="F139" i="16"/>
  <c r="F140" i="16"/>
  <c r="F141" i="16"/>
  <c r="F142" i="16"/>
  <c r="F143" i="16"/>
  <c r="F144" i="16"/>
  <c r="F145" i="16"/>
  <c r="F146" i="16"/>
  <c r="F147" i="16"/>
  <c r="F148" i="16"/>
  <c r="F149" i="16"/>
  <c r="F150" i="16"/>
  <c r="F151" i="16"/>
  <c r="F152" i="16"/>
  <c r="F153" i="16"/>
  <c r="F154" i="16"/>
  <c r="F155" i="16"/>
  <c r="F156" i="16"/>
  <c r="F157" i="16"/>
  <c r="F158" i="16"/>
  <c r="F159" i="16"/>
  <c r="F160" i="16"/>
  <c r="F161" i="16"/>
  <c r="F162" i="16"/>
  <c r="F163" i="16"/>
  <c r="F164" i="16"/>
  <c r="F165" i="16"/>
  <c r="F166" i="16"/>
  <c r="F167" i="16"/>
  <c r="F168" i="16"/>
  <c r="F169" i="16"/>
  <c r="F170" i="16"/>
  <c r="F171" i="16"/>
  <c r="F172" i="16"/>
  <c r="F173" i="16"/>
  <c r="F174" i="16"/>
  <c r="F175" i="16"/>
  <c r="F176" i="16"/>
  <c r="F177" i="16"/>
  <c r="F178" i="16"/>
  <c r="F179" i="16"/>
  <c r="F180" i="16"/>
  <c r="F181" i="16"/>
  <c r="F182" i="16"/>
  <c r="F183" i="16"/>
  <c r="F184" i="16"/>
  <c r="F185" i="16"/>
  <c r="F186" i="16"/>
  <c r="F187" i="16"/>
  <c r="F188" i="16"/>
  <c r="F189" i="16"/>
  <c r="F190" i="16"/>
  <c r="F191" i="16"/>
  <c r="F192" i="16"/>
  <c r="F193" i="16"/>
  <c r="F194" i="16"/>
  <c r="F195" i="16"/>
  <c r="F196" i="16"/>
  <c r="F197" i="16"/>
  <c r="F198" i="16"/>
  <c r="F199" i="16"/>
  <c r="F200" i="16"/>
  <c r="G15" i="16"/>
  <c r="G16" i="16"/>
  <c r="C76" i="14" s="1"/>
  <c r="G17" i="16"/>
  <c r="C77" i="14" s="1"/>
  <c r="G18" i="16"/>
  <c r="C64" i="14" s="1"/>
  <c r="G19" i="16"/>
  <c r="C49" i="14" s="1"/>
  <c r="G20" i="16"/>
  <c r="C62" i="14" s="1"/>
  <c r="G21" i="16"/>
  <c r="C61" i="14" s="1"/>
  <c r="G22" i="16"/>
  <c r="C50" i="14" s="1"/>
  <c r="G23" i="16"/>
  <c r="C74" i="14" s="1"/>
  <c r="G24" i="16"/>
  <c r="C69" i="14" s="1"/>
  <c r="G25" i="16"/>
  <c r="C41" i="14" s="1"/>
  <c r="G26" i="16"/>
  <c r="C65" i="14" s="1"/>
  <c r="G27" i="16"/>
  <c r="C53" i="14" s="1"/>
  <c r="G28" i="16"/>
  <c r="C70" i="14" s="1"/>
  <c r="G29" i="16"/>
  <c r="C71" i="14" s="1"/>
  <c r="G30" i="16"/>
  <c r="C51" i="14" s="1"/>
  <c r="G31" i="16"/>
  <c r="C46" i="14" s="1"/>
  <c r="G32" i="16"/>
  <c r="C78" i="14" s="1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C33" i="14" s="1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5" i="16"/>
  <c r="G76" i="16"/>
  <c r="G77" i="16"/>
  <c r="G78" i="16"/>
  <c r="G79" i="16"/>
  <c r="G80" i="16"/>
  <c r="G81" i="16"/>
  <c r="G82" i="16"/>
  <c r="G83" i="16"/>
  <c r="G84" i="16"/>
  <c r="G85" i="16"/>
  <c r="G86" i="16"/>
  <c r="G87" i="16"/>
  <c r="G88" i="16"/>
  <c r="G89" i="16"/>
  <c r="G90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104" i="16"/>
  <c r="G105" i="16"/>
  <c r="G106" i="16"/>
  <c r="G107" i="16"/>
  <c r="G108" i="16"/>
  <c r="G109" i="16"/>
  <c r="G110" i="16"/>
  <c r="G111" i="16"/>
  <c r="G112" i="16"/>
  <c r="G113" i="16"/>
  <c r="G114" i="16"/>
  <c r="G115" i="16"/>
  <c r="G116" i="16"/>
  <c r="G117" i="16"/>
  <c r="G118" i="16"/>
  <c r="G119" i="16"/>
  <c r="G120" i="16"/>
  <c r="G121" i="16"/>
  <c r="G122" i="16"/>
  <c r="G123" i="16"/>
  <c r="G124" i="16"/>
  <c r="G125" i="16"/>
  <c r="G126" i="16"/>
  <c r="G127" i="16"/>
  <c r="G128" i="16"/>
  <c r="G129" i="16"/>
  <c r="G130" i="16"/>
  <c r="G131" i="16"/>
  <c r="G132" i="16"/>
  <c r="G133" i="16"/>
  <c r="G134" i="16"/>
  <c r="G135" i="16"/>
  <c r="G136" i="16"/>
  <c r="G137" i="16"/>
  <c r="G138" i="16"/>
  <c r="G139" i="16"/>
  <c r="G140" i="16"/>
  <c r="G141" i="16"/>
  <c r="G142" i="16"/>
  <c r="G143" i="16"/>
  <c r="G144" i="16"/>
  <c r="G145" i="16"/>
  <c r="G146" i="16"/>
  <c r="G147" i="16"/>
  <c r="G148" i="16"/>
  <c r="G149" i="16"/>
  <c r="G150" i="16"/>
  <c r="G151" i="16"/>
  <c r="G152" i="16"/>
  <c r="G153" i="16"/>
  <c r="G154" i="16"/>
  <c r="G155" i="16"/>
  <c r="G156" i="16"/>
  <c r="G157" i="16"/>
  <c r="G158" i="16"/>
  <c r="G159" i="16"/>
  <c r="G160" i="16"/>
  <c r="G161" i="16"/>
  <c r="G162" i="16"/>
  <c r="G163" i="16"/>
  <c r="G164" i="16"/>
  <c r="G165" i="16"/>
  <c r="G166" i="16"/>
  <c r="G167" i="16"/>
  <c r="G168" i="16"/>
  <c r="G169" i="16"/>
  <c r="G170" i="16"/>
  <c r="G171" i="16"/>
  <c r="G172" i="16"/>
  <c r="G173" i="16"/>
  <c r="G174" i="16"/>
  <c r="G175" i="16"/>
  <c r="G176" i="16"/>
  <c r="G177" i="16"/>
  <c r="G178" i="16"/>
  <c r="G179" i="16"/>
  <c r="G180" i="16"/>
  <c r="G181" i="16"/>
  <c r="G182" i="16"/>
  <c r="G183" i="16"/>
  <c r="G184" i="16"/>
  <c r="G185" i="16"/>
  <c r="G186" i="16"/>
  <c r="G187" i="16"/>
  <c r="G188" i="16"/>
  <c r="G189" i="16"/>
  <c r="G190" i="16"/>
  <c r="G191" i="16"/>
  <c r="G192" i="16"/>
  <c r="G193" i="16"/>
  <c r="G194" i="16"/>
  <c r="G195" i="16"/>
  <c r="G196" i="16"/>
  <c r="G197" i="16"/>
  <c r="G198" i="16"/>
  <c r="G199" i="16"/>
  <c r="G200" i="16"/>
  <c r="C12" i="14" l="1"/>
  <c r="C68" i="14"/>
  <c r="C39" i="14"/>
  <c r="C35" i="14"/>
  <c r="C45" i="14"/>
  <c r="C48" i="14"/>
  <c r="C72" i="14"/>
  <c r="C11" i="14"/>
  <c r="C19" i="14"/>
  <c r="C57" i="14"/>
  <c r="C28" i="14"/>
  <c r="C6" i="14"/>
  <c r="C9" i="14"/>
  <c r="C52" i="14"/>
  <c r="C43" i="14"/>
  <c r="C75" i="14"/>
  <c r="C14" i="14"/>
  <c r="C58" i="14"/>
  <c r="C5" i="14"/>
  <c r="C22" i="14"/>
  <c r="C4" i="14"/>
  <c r="C15" i="14"/>
  <c r="C32" i="14"/>
  <c r="C16" i="14"/>
  <c r="C24" i="14"/>
  <c r="C54" i="14"/>
  <c r="C67" i="14"/>
  <c r="C42" i="14"/>
  <c r="C10" i="14"/>
  <c r="C31" i="14"/>
  <c r="C21" i="14"/>
  <c r="C63" i="14"/>
  <c r="C55" i="14"/>
  <c r="C26" i="14"/>
  <c r="C34" i="14"/>
  <c r="C36" i="14"/>
  <c r="C44" i="14"/>
  <c r="C47" i="14"/>
  <c r="C2" i="14"/>
  <c r="C37" i="14"/>
  <c r="C17" i="14"/>
  <c r="C23" i="14"/>
  <c r="C60" i="14"/>
  <c r="C40" i="14"/>
  <c r="C8" i="14"/>
  <c r="C29" i="14"/>
  <c r="C18" i="14"/>
  <c r="C59" i="14"/>
  <c r="C73" i="14"/>
  <c r="C13" i="14"/>
  <c r="C7" i="14"/>
  <c r="C27" i="14"/>
  <c r="C20" i="14"/>
  <c r="C3" i="14"/>
  <c r="C56" i="14"/>
  <c r="C25" i="14"/>
  <c r="C38" i="14"/>
  <c r="C30" i="14"/>
  <c r="C66" i="14"/>
  <c r="I32" i="20"/>
  <c r="I40" i="20"/>
  <c r="I20" i="20"/>
  <c r="I38" i="20"/>
  <c r="I39" i="20"/>
  <c r="I37" i="20"/>
  <c r="I24" i="20"/>
  <c r="I42" i="20"/>
  <c r="I29" i="20"/>
  <c r="I27" i="20"/>
  <c r="I26" i="20"/>
  <c r="I33" i="20"/>
  <c r="I25" i="20"/>
  <c r="I30" i="20"/>
  <c r="I35" i="20"/>
  <c r="I44" i="20"/>
  <c r="G52" i="2"/>
  <c r="A40" i="17" l="1"/>
  <c r="A120" i="17" s="1"/>
  <c r="B40" i="17"/>
  <c r="A41" i="17"/>
  <c r="A121" i="17" s="1"/>
  <c r="B41" i="17"/>
  <c r="A42" i="17"/>
  <c r="A122" i="17" s="1"/>
  <c r="B42" i="17"/>
  <c r="A43" i="17"/>
  <c r="A123" i="17" s="1"/>
  <c r="B43" i="17"/>
  <c r="A44" i="17"/>
  <c r="B44" i="17"/>
  <c r="A45" i="17"/>
  <c r="A125" i="17" s="1"/>
  <c r="B45" i="17"/>
  <c r="A46" i="17"/>
  <c r="B46" i="17"/>
  <c r="A47" i="17"/>
  <c r="B47" i="17"/>
  <c r="A48" i="17"/>
  <c r="B48" i="17"/>
  <c r="A49" i="17"/>
  <c r="A129" i="17" s="1"/>
  <c r="B49" i="17"/>
  <c r="A50" i="17"/>
  <c r="B50" i="17"/>
  <c r="A51" i="17"/>
  <c r="B51" i="17"/>
  <c r="A52" i="17"/>
  <c r="B52" i="17"/>
  <c r="A53" i="17"/>
  <c r="B53" i="17"/>
  <c r="A54" i="17"/>
  <c r="B54" i="17"/>
  <c r="A55" i="17"/>
  <c r="B55" i="17"/>
  <c r="A56" i="17"/>
  <c r="B56" i="17"/>
  <c r="A57" i="17"/>
  <c r="A137" i="17" s="1"/>
  <c r="B57" i="17"/>
  <c r="A58" i="17"/>
  <c r="B58" i="17"/>
  <c r="A59" i="17"/>
  <c r="D59" i="17" s="1"/>
  <c r="B59" i="17"/>
  <c r="A60" i="17"/>
  <c r="B60" i="17"/>
  <c r="A61" i="17"/>
  <c r="B61" i="17"/>
  <c r="A62" i="17"/>
  <c r="B62" i="17"/>
  <c r="A63" i="17"/>
  <c r="B63" i="17"/>
  <c r="A64" i="17"/>
  <c r="D64" i="17" s="1"/>
  <c r="B64" i="17"/>
  <c r="A65" i="17"/>
  <c r="B65" i="17"/>
  <c r="A66" i="17"/>
  <c r="E66" i="17" s="1"/>
  <c r="H66" i="17" s="1"/>
  <c r="B66" i="17"/>
  <c r="A67" i="17"/>
  <c r="F67" i="17" s="1"/>
  <c r="B67" i="17"/>
  <c r="K12" i="2"/>
  <c r="I2" i="17"/>
  <c r="F3" i="17"/>
  <c r="J14" i="2" s="1"/>
  <c r="C3" i="17" s="1"/>
  <c r="F58" i="17" l="1"/>
  <c r="A138" i="17"/>
  <c r="F54" i="17"/>
  <c r="A134" i="17"/>
  <c r="D50" i="17"/>
  <c r="A130" i="17"/>
  <c r="F46" i="17"/>
  <c r="A126" i="17"/>
  <c r="B122" i="17"/>
  <c r="E53" i="17"/>
  <c r="H53" i="17" s="1"/>
  <c r="A133" i="17"/>
  <c r="B129" i="17"/>
  <c r="B125" i="17"/>
  <c r="B121" i="17"/>
  <c r="E61" i="17"/>
  <c r="H61" i="17" s="1"/>
  <c r="A141" i="17"/>
  <c r="E60" i="17"/>
  <c r="H60" i="17" s="1"/>
  <c r="A140" i="17"/>
  <c r="D56" i="17"/>
  <c r="A136" i="17"/>
  <c r="F52" i="17"/>
  <c r="A132" i="17"/>
  <c r="D48" i="17"/>
  <c r="A128" i="17"/>
  <c r="F44" i="17"/>
  <c r="A124" i="17"/>
  <c r="B120" i="17"/>
  <c r="E63" i="17"/>
  <c r="H63" i="17" s="1"/>
  <c r="A143" i="17"/>
  <c r="B137" i="17"/>
  <c r="F59" i="17"/>
  <c r="A139" i="17"/>
  <c r="E55" i="17"/>
  <c r="H55" i="17" s="1"/>
  <c r="A135" i="17"/>
  <c r="F51" i="17"/>
  <c r="A131" i="17"/>
  <c r="E47" i="17"/>
  <c r="H47" i="17" s="1"/>
  <c r="A127" i="17"/>
  <c r="B123" i="17"/>
  <c r="F62" i="17"/>
  <c r="A142" i="17"/>
  <c r="D123" i="17"/>
  <c r="E51" i="17"/>
  <c r="H51" i="17" s="1"/>
  <c r="D125" i="17"/>
  <c r="D51" i="17"/>
  <c r="D66" i="17"/>
  <c r="E59" i="17"/>
  <c r="H59" i="17" s="1"/>
  <c r="E67" i="17"/>
  <c r="H67" i="17" s="1"/>
  <c r="D67" i="17"/>
  <c r="E64" i="17"/>
  <c r="H64" i="17" s="1"/>
  <c r="E58" i="17"/>
  <c r="H58" i="17" s="1"/>
  <c r="F55" i="17"/>
  <c r="D58" i="17"/>
  <c r="F47" i="17"/>
  <c r="F60" i="17"/>
  <c r="D60" i="17"/>
  <c r="F50" i="17"/>
  <c r="F48" i="17"/>
  <c r="D46" i="17"/>
  <c r="E56" i="17"/>
  <c r="H56" i="17" s="1"/>
  <c r="F66" i="17"/>
  <c r="D62" i="17"/>
  <c r="F64" i="17"/>
  <c r="F56" i="17"/>
  <c r="D54" i="17"/>
  <c r="E50" i="17"/>
  <c r="H50" i="17" s="1"/>
  <c r="E48" i="17"/>
  <c r="H48" i="17" s="1"/>
  <c r="E45" i="17"/>
  <c r="H45" i="17" s="1"/>
  <c r="D120" i="17"/>
  <c r="D121" i="17"/>
  <c r="D129" i="17"/>
  <c r="D137" i="17"/>
  <c r="D122" i="17"/>
  <c r="F42" i="17"/>
  <c r="E42" i="17"/>
  <c r="H42" i="17" s="1"/>
  <c r="F41" i="17"/>
  <c r="D42" i="17"/>
  <c r="E41" i="17"/>
  <c r="H41" i="17" s="1"/>
  <c r="F40" i="17"/>
  <c r="D41" i="17"/>
  <c r="E40" i="17"/>
  <c r="H40" i="17" s="1"/>
  <c r="D40" i="17"/>
  <c r="D65" i="17"/>
  <c r="F63" i="17"/>
  <c r="D57" i="17"/>
  <c r="D49" i="17"/>
  <c r="D63" i="17"/>
  <c r="E62" i="17"/>
  <c r="H62" i="17" s="1"/>
  <c r="F61" i="17"/>
  <c r="D55" i="17"/>
  <c r="E54" i="17"/>
  <c r="H54" i="17" s="1"/>
  <c r="F53" i="17"/>
  <c r="D47" i="17"/>
  <c r="E46" i="17"/>
  <c r="H46" i="17" s="1"/>
  <c r="F45" i="17"/>
  <c r="D61" i="17"/>
  <c r="D53" i="17"/>
  <c r="E52" i="17"/>
  <c r="H52" i="17" s="1"/>
  <c r="D45" i="17"/>
  <c r="E44" i="17"/>
  <c r="H44" i="17" s="1"/>
  <c r="F43" i="17"/>
  <c r="D52" i="17"/>
  <c r="D44" i="17"/>
  <c r="E43" i="17"/>
  <c r="H43" i="17" s="1"/>
  <c r="F65" i="17"/>
  <c r="F57" i="17"/>
  <c r="F49" i="17"/>
  <c r="D43" i="17"/>
  <c r="E49" i="17"/>
  <c r="H49" i="17" s="1"/>
  <c r="E65" i="17"/>
  <c r="H65" i="17" s="1"/>
  <c r="E57" i="17"/>
  <c r="H57" i="17" s="1"/>
  <c r="F4" i="17"/>
  <c r="D127" i="17" l="1"/>
  <c r="D124" i="17"/>
  <c r="D130" i="17"/>
  <c r="D131" i="17"/>
  <c r="D128" i="17"/>
  <c r="D126" i="17"/>
  <c r="D134" i="17"/>
  <c r="D135" i="17"/>
  <c r="D136" i="17"/>
  <c r="D139" i="17"/>
  <c r="D140" i="17"/>
  <c r="D143" i="17"/>
  <c r="D132" i="17"/>
  <c r="D138" i="17"/>
  <c r="B143" i="17"/>
  <c r="B131" i="17"/>
  <c r="B128" i="17"/>
  <c r="B141" i="17"/>
  <c r="D141" i="17"/>
  <c r="B126" i="17"/>
  <c r="B135" i="17"/>
  <c r="B132" i="17"/>
  <c r="B130" i="17"/>
  <c r="B133" i="17"/>
  <c r="D133" i="17"/>
  <c r="B139" i="17"/>
  <c r="B136" i="17"/>
  <c r="B134" i="17"/>
  <c r="B142" i="17"/>
  <c r="B127" i="17"/>
  <c r="B124" i="17"/>
  <c r="B140" i="17"/>
  <c r="B138" i="17"/>
  <c r="D142" i="17"/>
  <c r="A23" i="17"/>
  <c r="A18" i="17"/>
  <c r="A14" i="17"/>
  <c r="A17" i="17"/>
  <c r="A16" i="17"/>
  <c r="A96" i="17" s="1"/>
  <c r="A12" i="17"/>
  <c r="A22" i="17"/>
  <c r="A19" i="17"/>
  <c r="A99" i="17" s="1"/>
  <c r="A10" i="17"/>
  <c r="A27" i="17"/>
  <c r="A15" i="17"/>
  <c r="A20" i="17"/>
  <c r="A100" i="17" s="1"/>
  <c r="A21" i="17"/>
  <c r="A101" i="17" s="1"/>
  <c r="A13" i="17"/>
  <c r="A11" i="17"/>
  <c r="A24" i="17"/>
  <c r="A104" i="17" s="1"/>
  <c r="A25" i="17"/>
  <c r="A28" i="17"/>
  <c r="A29" i="17"/>
  <c r="A30" i="17"/>
  <c r="A110" i="17" s="1"/>
  <c r="A31" i="17"/>
  <c r="A111" i="17" s="1"/>
  <c r="A32" i="17"/>
  <c r="A33" i="17"/>
  <c r="A34" i="17"/>
  <c r="A114" i="17" s="1"/>
  <c r="A35" i="17"/>
  <c r="A36" i="17"/>
  <c r="A37" i="17"/>
  <c r="A38" i="17"/>
  <c r="A39" i="17"/>
  <c r="A9" i="17"/>
  <c r="A89" i="17" s="1"/>
  <c r="A26" i="17"/>
  <c r="A106" i="17" s="1"/>
  <c r="B23" i="17"/>
  <c r="B18" i="17"/>
  <c r="B14" i="17"/>
  <c r="B17" i="17"/>
  <c r="B16" i="17"/>
  <c r="B12" i="17"/>
  <c r="B22" i="17"/>
  <c r="B19" i="17"/>
  <c r="B10" i="17"/>
  <c r="B27" i="17"/>
  <c r="B15" i="17"/>
  <c r="B20" i="17"/>
  <c r="B21" i="17"/>
  <c r="B13" i="17"/>
  <c r="B11" i="17"/>
  <c r="B24" i="17"/>
  <c r="B25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9" i="17"/>
  <c r="B26" i="17"/>
  <c r="D30" i="17" l="1"/>
  <c r="D20" i="17"/>
  <c r="B114" i="17"/>
  <c r="D114" i="17"/>
  <c r="B104" i="17"/>
  <c r="D104" i="17"/>
  <c r="B99" i="17"/>
  <c r="D99" i="17"/>
  <c r="B106" i="17"/>
  <c r="D106" i="17"/>
  <c r="E33" i="17"/>
  <c r="H33" i="17" s="1"/>
  <c r="A113" i="17"/>
  <c r="E11" i="17"/>
  <c r="H11" i="17" s="1"/>
  <c r="A91" i="17"/>
  <c r="E22" i="17"/>
  <c r="H22" i="17" s="1"/>
  <c r="A102" i="17"/>
  <c r="B89" i="17"/>
  <c r="D89" i="17"/>
  <c r="E32" i="17"/>
  <c r="H32" i="17" s="1"/>
  <c r="A112" i="17"/>
  <c r="E13" i="17"/>
  <c r="H13" i="17" s="1"/>
  <c r="A93" i="17"/>
  <c r="E12" i="17"/>
  <c r="H12" i="17" s="1"/>
  <c r="A92" i="17"/>
  <c r="D39" i="17"/>
  <c r="A119" i="17"/>
  <c r="B111" i="17"/>
  <c r="D111" i="17"/>
  <c r="B101" i="17"/>
  <c r="D101" i="17"/>
  <c r="B96" i="17"/>
  <c r="D96" i="17"/>
  <c r="D38" i="17"/>
  <c r="A118" i="17"/>
  <c r="B110" i="17"/>
  <c r="D110" i="17"/>
  <c r="B100" i="17"/>
  <c r="D100" i="17"/>
  <c r="D17" i="17"/>
  <c r="A97" i="17"/>
  <c r="D37" i="17"/>
  <c r="A117" i="17"/>
  <c r="D29" i="17"/>
  <c r="A109" i="17"/>
  <c r="D15" i="17"/>
  <c r="A95" i="17"/>
  <c r="D14" i="17"/>
  <c r="A94" i="17"/>
  <c r="F36" i="17"/>
  <c r="A116" i="17"/>
  <c r="F28" i="17"/>
  <c r="A108" i="17"/>
  <c r="F27" i="17"/>
  <c r="A107" i="17"/>
  <c r="F18" i="17"/>
  <c r="A98" i="17"/>
  <c r="F35" i="17"/>
  <c r="A115" i="17"/>
  <c r="F25" i="17"/>
  <c r="A105" i="17"/>
  <c r="F10" i="17"/>
  <c r="A90" i="17"/>
  <c r="F23" i="17"/>
  <c r="A103" i="17"/>
  <c r="A86" i="17"/>
  <c r="D86" i="17" s="1"/>
  <c r="B86" i="17"/>
  <c r="B76" i="17"/>
  <c r="D76" i="17" s="1"/>
  <c r="E76" i="17" s="1"/>
  <c r="E81" i="17" s="1"/>
  <c r="E87" i="17" s="1"/>
  <c r="B77" i="17"/>
  <c r="D77" i="17" s="1"/>
  <c r="E77" i="17" s="1"/>
  <c r="E82" i="17" s="1"/>
  <c r="E88" i="17" s="1"/>
  <c r="B71" i="17"/>
  <c r="D71" i="17" s="1"/>
  <c r="B72" i="17"/>
  <c r="D72" i="17" s="1"/>
  <c r="E72" i="17" s="1"/>
  <c r="E80" i="17" s="1"/>
  <c r="E86" i="17" s="1"/>
  <c r="B73" i="17"/>
  <c r="D73" i="17" s="1"/>
  <c r="E73" i="17" s="1"/>
  <c r="E79" i="17" s="1"/>
  <c r="E85" i="17" s="1"/>
  <c r="B74" i="17"/>
  <c r="D74" i="17" s="1"/>
  <c r="B75" i="17"/>
  <c r="D75" i="17" s="1"/>
  <c r="C110" i="17"/>
  <c r="C100" i="17"/>
  <c r="C134" i="17"/>
  <c r="C101" i="17"/>
  <c r="C58" i="17"/>
  <c r="C67" i="17"/>
  <c r="C55" i="17"/>
  <c r="C47" i="17"/>
  <c r="C59" i="17"/>
  <c r="C63" i="17"/>
  <c r="C66" i="17"/>
  <c r="C135" i="17"/>
  <c r="C132" i="17"/>
  <c r="C131" i="17"/>
  <c r="C99" i="17"/>
  <c r="C127" i="17"/>
  <c r="C106" i="17"/>
  <c r="C96" i="17"/>
  <c r="C120" i="17"/>
  <c r="A183" i="17" s="1"/>
  <c r="C141" i="17"/>
  <c r="C65" i="17"/>
  <c r="C57" i="17"/>
  <c r="C143" i="17"/>
  <c r="C60" i="17"/>
  <c r="C43" i="17"/>
  <c r="C111" i="17"/>
  <c r="C125" i="17"/>
  <c r="A188" i="17" s="1"/>
  <c r="C89" i="17"/>
  <c r="C56" i="17"/>
  <c r="C62" i="17"/>
  <c r="C114" i="17"/>
  <c r="C51" i="17"/>
  <c r="C133" i="17"/>
  <c r="C104" i="17"/>
  <c r="C49" i="17"/>
  <c r="C126" i="17"/>
  <c r="C137" i="17"/>
  <c r="A200" i="17" s="1"/>
  <c r="C138" i="17"/>
  <c r="C54" i="17"/>
  <c r="C40" i="17"/>
  <c r="C139" i="17"/>
  <c r="C45" i="17"/>
  <c r="C121" i="17"/>
  <c r="A184" i="17" s="1"/>
  <c r="C64" i="17"/>
  <c r="C50" i="17"/>
  <c r="C42" i="17"/>
  <c r="C44" i="17"/>
  <c r="C61" i="17"/>
  <c r="C52" i="17"/>
  <c r="C142" i="17"/>
  <c r="C123" i="17"/>
  <c r="A186" i="17" s="1"/>
  <c r="C124" i="17"/>
  <c r="C41" i="17"/>
  <c r="C53" i="17"/>
  <c r="C140" i="17"/>
  <c r="C136" i="17"/>
  <c r="C128" i="17"/>
  <c r="C46" i="17"/>
  <c r="C129" i="17"/>
  <c r="A192" i="17" s="1"/>
  <c r="C130" i="17"/>
  <c r="C122" i="17"/>
  <c r="A185" i="17" s="1"/>
  <c r="C48" i="17"/>
  <c r="E9" i="17"/>
  <c r="H9" i="17" s="1"/>
  <c r="E34" i="17"/>
  <c r="H34" i="17" s="1"/>
  <c r="E24" i="17"/>
  <c r="H24" i="17" s="1"/>
  <c r="E19" i="17"/>
  <c r="H19" i="17" s="1"/>
  <c r="C33" i="17"/>
  <c r="C32" i="17"/>
  <c r="C31" i="17"/>
  <c r="C38" i="17"/>
  <c r="C30" i="17"/>
  <c r="D26" i="17"/>
  <c r="C37" i="17"/>
  <c r="C29" i="17"/>
  <c r="C36" i="17"/>
  <c r="C28" i="17"/>
  <c r="C27" i="17"/>
  <c r="C35" i="17"/>
  <c r="C34" i="17"/>
  <c r="D16" i="17"/>
  <c r="D21" i="17"/>
  <c r="D31" i="17"/>
  <c r="C39" i="17"/>
  <c r="C26" i="17"/>
  <c r="D34" i="17"/>
  <c r="E16" i="17"/>
  <c r="H16" i="17" s="1"/>
  <c r="F9" i="17"/>
  <c r="D24" i="17"/>
  <c r="E14" i="17"/>
  <c r="H14" i="17" s="1"/>
  <c r="D19" i="17"/>
  <c r="E39" i="17"/>
  <c r="H39" i="17" s="1"/>
  <c r="F34" i="17"/>
  <c r="E26" i="17"/>
  <c r="H26" i="17" s="1"/>
  <c r="E37" i="17"/>
  <c r="H37" i="17" s="1"/>
  <c r="F32" i="17"/>
  <c r="E31" i="17"/>
  <c r="H31" i="17" s="1"/>
  <c r="F24" i="17"/>
  <c r="E29" i="17"/>
  <c r="H29" i="17" s="1"/>
  <c r="F13" i="17"/>
  <c r="E21" i="17"/>
  <c r="H21" i="17" s="1"/>
  <c r="F19" i="17"/>
  <c r="D9" i="17"/>
  <c r="E15" i="17"/>
  <c r="H15" i="17" s="1"/>
  <c r="F12" i="17"/>
  <c r="D36" i="17"/>
  <c r="D28" i="17"/>
  <c r="D27" i="17"/>
  <c r="D18" i="17"/>
  <c r="D35" i="17"/>
  <c r="D25" i="17"/>
  <c r="D10" i="17"/>
  <c r="D23" i="17"/>
  <c r="E38" i="17"/>
  <c r="H38" i="17" s="1"/>
  <c r="E30" i="17"/>
  <c r="H30" i="17" s="1"/>
  <c r="E20" i="17"/>
  <c r="H20" i="17" s="1"/>
  <c r="E17" i="17"/>
  <c r="H17" i="17" s="1"/>
  <c r="F33" i="17"/>
  <c r="F11" i="17"/>
  <c r="F22" i="17"/>
  <c r="D33" i="17"/>
  <c r="D11" i="17"/>
  <c r="D22" i="17"/>
  <c r="E36" i="17"/>
  <c r="H36" i="17" s="1"/>
  <c r="E28" i="17"/>
  <c r="H28" i="17" s="1"/>
  <c r="E27" i="17"/>
  <c r="H27" i="17" s="1"/>
  <c r="E18" i="17"/>
  <c r="H18" i="17" s="1"/>
  <c r="F39" i="17"/>
  <c r="F31" i="17"/>
  <c r="F21" i="17"/>
  <c r="F16" i="17"/>
  <c r="D32" i="17"/>
  <c r="D13" i="17"/>
  <c r="D12" i="17"/>
  <c r="E35" i="17"/>
  <c r="H35" i="17" s="1"/>
  <c r="E25" i="17"/>
  <c r="H25" i="17" s="1"/>
  <c r="E10" i="17"/>
  <c r="H10" i="17" s="1"/>
  <c r="E23" i="17"/>
  <c r="H23" i="17" s="1"/>
  <c r="F38" i="17"/>
  <c r="F30" i="17"/>
  <c r="F20" i="17"/>
  <c r="F17" i="17"/>
  <c r="F26" i="17"/>
  <c r="F37" i="17"/>
  <c r="F29" i="17"/>
  <c r="F15" i="17"/>
  <c r="F14" i="17"/>
  <c r="C9" i="17"/>
  <c r="C23" i="17"/>
  <c r="C18" i="17"/>
  <c r="C14" i="17"/>
  <c r="C17" i="17"/>
  <c r="C16" i="17"/>
  <c r="C12" i="17"/>
  <c r="C22" i="17"/>
  <c r="C19" i="17"/>
  <c r="C10" i="17"/>
  <c r="C15" i="17"/>
  <c r="C20" i="17"/>
  <c r="C21" i="17"/>
  <c r="C13" i="17"/>
  <c r="C11" i="17"/>
  <c r="C25" i="17"/>
  <c r="A193" i="17" l="1"/>
  <c r="A199" i="17"/>
  <c r="A187" i="17"/>
  <c r="A189" i="17"/>
  <c r="A204" i="17"/>
  <c r="A190" i="17"/>
  <c r="A198" i="17"/>
  <c r="A174" i="17"/>
  <c r="E174" i="17" s="1"/>
  <c r="A177" i="17"/>
  <c r="F192" i="17"/>
  <c r="E192" i="17"/>
  <c r="D192" i="17"/>
  <c r="B192" i="17"/>
  <c r="A203" i="17"/>
  <c r="B186" i="17"/>
  <c r="D186" i="17"/>
  <c r="E186" i="17"/>
  <c r="F186" i="17"/>
  <c r="F184" i="17"/>
  <c r="D184" i="17"/>
  <c r="E184" i="17"/>
  <c r="B184" i="17"/>
  <c r="F188" i="17"/>
  <c r="E188" i="17"/>
  <c r="B188" i="17"/>
  <c r="D188" i="17"/>
  <c r="E183" i="17"/>
  <c r="D183" i="17"/>
  <c r="B183" i="17"/>
  <c r="F183" i="17"/>
  <c r="A197" i="17"/>
  <c r="A167" i="17"/>
  <c r="E167" i="17" s="1"/>
  <c r="A169" i="17"/>
  <c r="F169" i="17" s="1"/>
  <c r="A205" i="17"/>
  <c r="A201" i="17"/>
  <c r="A194" i="17"/>
  <c r="A159" i="17"/>
  <c r="A152" i="17"/>
  <c r="A162" i="17"/>
  <c r="D185" i="17"/>
  <c r="B185" i="17"/>
  <c r="E185" i="17"/>
  <c r="F185" i="17"/>
  <c r="A191" i="17"/>
  <c r="A202" i="17"/>
  <c r="F200" i="17"/>
  <c r="D200" i="17"/>
  <c r="E200" i="17"/>
  <c r="B200" i="17"/>
  <c r="A196" i="17"/>
  <c r="A195" i="17"/>
  <c r="A164" i="17"/>
  <c r="B164" i="17" s="1"/>
  <c r="A163" i="17"/>
  <c r="D163" i="17" s="1"/>
  <c r="A173" i="17"/>
  <c r="C185" i="17"/>
  <c r="C200" i="17"/>
  <c r="C105" i="17"/>
  <c r="C192" i="17"/>
  <c r="C186" i="17"/>
  <c r="C184" i="17"/>
  <c r="C188" i="17"/>
  <c r="C183" i="17"/>
  <c r="C118" i="17"/>
  <c r="C116" i="17"/>
  <c r="C92" i="17"/>
  <c r="C90" i="17"/>
  <c r="C98" i="17"/>
  <c r="C109" i="17"/>
  <c r="C102" i="17"/>
  <c r="C93" i="17"/>
  <c r="C117" i="17"/>
  <c r="C108" i="17"/>
  <c r="C94" i="17"/>
  <c r="C113" i="17"/>
  <c r="G39" i="17"/>
  <c r="G33" i="17"/>
  <c r="I38" i="17"/>
  <c r="G29" i="17"/>
  <c r="G31" i="17"/>
  <c r="G32" i="17"/>
  <c r="B115" i="17"/>
  <c r="D115" i="17"/>
  <c r="B107" i="17"/>
  <c r="D107" i="17"/>
  <c r="B95" i="17"/>
  <c r="D95" i="17"/>
  <c r="B97" i="17"/>
  <c r="D97" i="17"/>
  <c r="B119" i="17"/>
  <c r="D119" i="17"/>
  <c r="B112" i="17"/>
  <c r="D112" i="17"/>
  <c r="B91" i="17"/>
  <c r="D91" i="17"/>
  <c r="F71" i="17"/>
  <c r="F80" i="17" s="1"/>
  <c r="D80" i="17"/>
  <c r="C115" i="17"/>
  <c r="B103" i="17"/>
  <c r="D103" i="17"/>
  <c r="B108" i="17"/>
  <c r="D108" i="17"/>
  <c r="B109" i="17"/>
  <c r="D109" i="17"/>
  <c r="B118" i="17"/>
  <c r="D118" i="17"/>
  <c r="B113" i="17"/>
  <c r="D113" i="17"/>
  <c r="C107" i="17"/>
  <c r="C97" i="17"/>
  <c r="C103" i="17"/>
  <c r="C112" i="17"/>
  <c r="B90" i="17"/>
  <c r="D90" i="17"/>
  <c r="B116" i="17"/>
  <c r="D116" i="17"/>
  <c r="B117" i="17"/>
  <c r="D117" i="17"/>
  <c r="B92" i="17"/>
  <c r="D92" i="17"/>
  <c r="G37" i="17"/>
  <c r="C95" i="17"/>
  <c r="F75" i="17"/>
  <c r="F82" i="17" s="1"/>
  <c r="F88" i="17" s="1"/>
  <c r="D82" i="17"/>
  <c r="C88" i="17" s="1"/>
  <c r="A151" i="17" s="1"/>
  <c r="F74" i="17"/>
  <c r="F81" i="17" s="1"/>
  <c r="F87" i="17" s="1"/>
  <c r="D81" i="17"/>
  <c r="C87" i="17" s="1"/>
  <c r="A150" i="17" s="1"/>
  <c r="B105" i="17"/>
  <c r="D105" i="17"/>
  <c r="B98" i="17"/>
  <c r="D98" i="17"/>
  <c r="B94" i="17"/>
  <c r="D94" i="17"/>
  <c r="B93" i="17"/>
  <c r="D93" i="17"/>
  <c r="B102" i="17"/>
  <c r="D102" i="17"/>
  <c r="C119" i="17"/>
  <c r="C91" i="17"/>
  <c r="A87" i="17"/>
  <c r="B87" i="17" s="1"/>
  <c r="A88" i="17"/>
  <c r="D88" i="17" s="1"/>
  <c r="A85" i="17"/>
  <c r="B85" i="17" s="1"/>
  <c r="G30" i="17"/>
  <c r="B70" i="17"/>
  <c r="D70" i="17" s="1"/>
  <c r="I31" i="17"/>
  <c r="G34" i="17"/>
  <c r="G38" i="17"/>
  <c r="I30" i="17"/>
  <c r="L2" i="17"/>
  <c r="L3" i="17" s="1"/>
  <c r="G18" i="17"/>
  <c r="G10" i="17"/>
  <c r="I25" i="17"/>
  <c r="G22" i="17"/>
  <c r="I15" i="17"/>
  <c r="G9" i="17"/>
  <c r="G44" i="17"/>
  <c r="I44" i="17"/>
  <c r="G58" i="17"/>
  <c r="I58" i="17"/>
  <c r="G26" i="17"/>
  <c r="I18" i="17"/>
  <c r="G11" i="17"/>
  <c r="C24" i="17"/>
  <c r="G48" i="17"/>
  <c r="I48" i="17"/>
  <c r="I40" i="17"/>
  <c r="G40" i="17"/>
  <c r="G51" i="17"/>
  <c r="I51" i="17"/>
  <c r="G66" i="17"/>
  <c r="I66" i="17"/>
  <c r="G17" i="17"/>
  <c r="G54" i="17"/>
  <c r="I54" i="17"/>
  <c r="I43" i="17"/>
  <c r="G43" i="17"/>
  <c r="I63" i="17"/>
  <c r="G63" i="17"/>
  <c r="G20" i="17"/>
  <c r="I17" i="17"/>
  <c r="G42" i="17"/>
  <c r="I42" i="17"/>
  <c r="G60" i="17"/>
  <c r="I60" i="17"/>
  <c r="G59" i="17"/>
  <c r="I59" i="17"/>
  <c r="I20" i="17"/>
  <c r="G13" i="17"/>
  <c r="I53" i="17"/>
  <c r="G53" i="17"/>
  <c r="G50" i="17"/>
  <c r="I50" i="17"/>
  <c r="G62" i="17"/>
  <c r="I62" i="17"/>
  <c r="G47" i="17"/>
  <c r="I47" i="17"/>
  <c r="G14" i="17"/>
  <c r="G16" i="17"/>
  <c r="I29" i="17"/>
  <c r="G46" i="17"/>
  <c r="I46" i="17"/>
  <c r="G41" i="17"/>
  <c r="I41" i="17"/>
  <c r="G64" i="17"/>
  <c r="I64" i="17"/>
  <c r="G56" i="17"/>
  <c r="I56" i="17"/>
  <c r="G15" i="17"/>
  <c r="I23" i="17"/>
  <c r="G21" i="17"/>
  <c r="I14" i="17"/>
  <c r="G52" i="17"/>
  <c r="I52" i="17"/>
  <c r="G49" i="17"/>
  <c r="I49" i="17"/>
  <c r="I57" i="17"/>
  <c r="G57" i="17"/>
  <c r="G55" i="17"/>
  <c r="I55" i="17"/>
  <c r="I61" i="17"/>
  <c r="G61" i="17"/>
  <c r="G45" i="17"/>
  <c r="I45" i="17"/>
  <c r="I65" i="17"/>
  <c r="G65" i="17"/>
  <c r="I67" i="17"/>
  <c r="G67" i="17"/>
  <c r="I27" i="17"/>
  <c r="I11" i="17"/>
  <c r="I9" i="17"/>
  <c r="I12" i="17"/>
  <c r="I33" i="17"/>
  <c r="G19" i="17"/>
  <c r="I13" i="17"/>
  <c r="I37" i="17"/>
  <c r="G23" i="17"/>
  <c r="I32" i="17"/>
  <c r="I21" i="17"/>
  <c r="I26" i="17"/>
  <c r="I35" i="17"/>
  <c r="G12" i="17"/>
  <c r="G36" i="17"/>
  <c r="I16" i="17"/>
  <c r="G35" i="17"/>
  <c r="G28" i="17"/>
  <c r="G27" i="17"/>
  <c r="I39" i="17"/>
  <c r="I22" i="17"/>
  <c r="I19" i="17"/>
  <c r="I34" i="17"/>
  <c r="G25" i="17"/>
  <c r="I28" i="17"/>
  <c r="I10" i="17"/>
  <c r="I36" i="17"/>
  <c r="C204" i="17" l="1"/>
  <c r="C193" i="17"/>
  <c r="C187" i="17"/>
  <c r="C197" i="17"/>
  <c r="C198" i="17"/>
  <c r="D164" i="17"/>
  <c r="B44" i="2"/>
  <c r="A44" i="2" s="1"/>
  <c r="C191" i="17"/>
  <c r="C194" i="17"/>
  <c r="C167" i="17"/>
  <c r="D174" i="17"/>
  <c r="C189" i="17"/>
  <c r="E151" i="17"/>
  <c r="C205" i="17"/>
  <c r="C195" i="17"/>
  <c r="E162" i="17"/>
  <c r="B43" i="2"/>
  <c r="A43" i="2" s="1"/>
  <c r="C201" i="17"/>
  <c r="C173" i="17"/>
  <c r="C196" i="17"/>
  <c r="B152" i="17"/>
  <c r="C203" i="17"/>
  <c r="C190" i="17"/>
  <c r="C199" i="17"/>
  <c r="F163" i="17"/>
  <c r="C202" i="17"/>
  <c r="C159" i="17"/>
  <c r="E169" i="17"/>
  <c r="E177" i="17"/>
  <c r="F162" i="17"/>
  <c r="C152" i="17"/>
  <c r="F152" i="17"/>
  <c r="E152" i="17"/>
  <c r="C174" i="17"/>
  <c r="B173" i="17"/>
  <c r="D152" i="17"/>
  <c r="F174" i="17"/>
  <c r="F167" i="17"/>
  <c r="E173" i="17"/>
  <c r="F173" i="17"/>
  <c r="B162" i="17"/>
  <c r="B177" i="17"/>
  <c r="D173" i="17"/>
  <c r="D162" i="17"/>
  <c r="F151" i="17"/>
  <c r="C164" i="17"/>
  <c r="F164" i="17"/>
  <c r="D167" i="17"/>
  <c r="C162" i="17"/>
  <c r="B174" i="17"/>
  <c r="E164" i="17"/>
  <c r="B167" i="17"/>
  <c r="D159" i="17"/>
  <c r="E159" i="17"/>
  <c r="A156" i="17"/>
  <c r="F156" i="17" s="1"/>
  <c r="A153" i="17"/>
  <c r="C153" i="17" s="1"/>
  <c r="B150" i="17"/>
  <c r="D150" i="17"/>
  <c r="C163" i="17"/>
  <c r="B169" i="17"/>
  <c r="B159" i="17"/>
  <c r="C177" i="17"/>
  <c r="D177" i="17"/>
  <c r="A182" i="17"/>
  <c r="A179" i="17"/>
  <c r="E150" i="17"/>
  <c r="A155" i="17"/>
  <c r="B155" i="17" s="1"/>
  <c r="A171" i="17"/>
  <c r="B190" i="17"/>
  <c r="D190" i="17"/>
  <c r="F190" i="17"/>
  <c r="E190" i="17"/>
  <c r="B189" i="17"/>
  <c r="F189" i="17"/>
  <c r="E189" i="17"/>
  <c r="D189" i="17"/>
  <c r="F199" i="17"/>
  <c r="E199" i="17"/>
  <c r="D199" i="17"/>
  <c r="B199" i="17"/>
  <c r="F150" i="17"/>
  <c r="B163" i="17"/>
  <c r="E163" i="17"/>
  <c r="C169" i="17"/>
  <c r="D169" i="17"/>
  <c r="F159" i="17"/>
  <c r="F177" i="17"/>
  <c r="A181" i="17"/>
  <c r="E181" i="17" s="1"/>
  <c r="A170" i="17"/>
  <c r="D170" i="17" s="1"/>
  <c r="B195" i="17"/>
  <c r="F195" i="17"/>
  <c r="E195" i="17"/>
  <c r="D195" i="17"/>
  <c r="E202" i="17"/>
  <c r="F202" i="17"/>
  <c r="B202" i="17"/>
  <c r="D202" i="17"/>
  <c r="F194" i="17"/>
  <c r="E194" i="17"/>
  <c r="B194" i="17"/>
  <c r="D194" i="17"/>
  <c r="F205" i="17"/>
  <c r="E205" i="17"/>
  <c r="B205" i="17"/>
  <c r="D205" i="17"/>
  <c r="A176" i="17"/>
  <c r="A160" i="17"/>
  <c r="A161" i="17"/>
  <c r="B161" i="17" s="1"/>
  <c r="E197" i="17"/>
  <c r="D197" i="17"/>
  <c r="B197" i="17"/>
  <c r="F197" i="17"/>
  <c r="F203" i="17"/>
  <c r="D203" i="17"/>
  <c r="B203" i="17"/>
  <c r="E203" i="17"/>
  <c r="D151" i="17"/>
  <c r="B151" i="17"/>
  <c r="A154" i="17"/>
  <c r="D154" i="17" s="1"/>
  <c r="A180" i="17"/>
  <c r="A178" i="17"/>
  <c r="D178" i="17" s="1"/>
  <c r="A165" i="17"/>
  <c r="C165" i="17" s="1"/>
  <c r="A172" i="17"/>
  <c r="B172" i="17" s="1"/>
  <c r="A168" i="17"/>
  <c r="E198" i="17"/>
  <c r="F198" i="17"/>
  <c r="D198" i="17"/>
  <c r="B198" i="17"/>
  <c r="E204" i="17"/>
  <c r="D204" i="17"/>
  <c r="B204" i="17"/>
  <c r="F204" i="17"/>
  <c r="F187" i="17"/>
  <c r="D187" i="17"/>
  <c r="B187" i="17"/>
  <c r="E187" i="17"/>
  <c r="B193" i="17"/>
  <c r="E193" i="17"/>
  <c r="F193" i="17"/>
  <c r="D193" i="17"/>
  <c r="A158" i="17"/>
  <c r="E196" i="17"/>
  <c r="F196" i="17"/>
  <c r="B196" i="17"/>
  <c r="D196" i="17"/>
  <c r="F191" i="17"/>
  <c r="B191" i="17"/>
  <c r="D191" i="17"/>
  <c r="E191" i="17"/>
  <c r="E201" i="17"/>
  <c r="F201" i="17"/>
  <c r="D201" i="17"/>
  <c r="B201" i="17"/>
  <c r="A175" i="17"/>
  <c r="B175" i="17" s="1"/>
  <c r="A157" i="17"/>
  <c r="C157" i="17" s="1"/>
  <c r="A166" i="17"/>
  <c r="C151" i="17"/>
  <c r="C150" i="17"/>
  <c r="F70" i="17"/>
  <c r="F79" i="17" s="1"/>
  <c r="F85" i="17" s="1"/>
  <c r="D79" i="17"/>
  <c r="C85" i="17" s="1"/>
  <c r="A148" i="17" s="1"/>
  <c r="F86" i="17"/>
  <c r="D87" i="17"/>
  <c r="C86" i="17" s="1"/>
  <c r="A149" i="17" s="1"/>
  <c r="B22" i="2" s="1"/>
  <c r="A22" i="2" s="1"/>
  <c r="B88" i="17"/>
  <c r="D85" i="17"/>
  <c r="I24" i="17"/>
  <c r="G24" i="17"/>
  <c r="F1" i="17" s="1"/>
  <c r="G53" i="2"/>
  <c r="B14" i="2"/>
  <c r="B13" i="2"/>
  <c r="F2" i="17" l="1"/>
  <c r="K13" i="2" s="1"/>
  <c r="B28" i="2"/>
  <c r="A28" i="2" s="1"/>
  <c r="F28" i="2" s="1"/>
  <c r="B31" i="2"/>
  <c r="A31" i="2" s="1"/>
  <c r="E31" i="2" s="1"/>
  <c r="B25" i="2"/>
  <c r="A25" i="2" s="1"/>
  <c r="E25" i="2" s="1"/>
  <c r="B33" i="2"/>
  <c r="A33" i="2" s="1"/>
  <c r="E33" i="2" s="1"/>
  <c r="E22" i="2"/>
  <c r="F22" i="2"/>
  <c r="E43" i="2"/>
  <c r="F43" i="2"/>
  <c r="E44" i="2"/>
  <c r="F44" i="2"/>
  <c r="F181" i="17"/>
  <c r="D181" i="17"/>
  <c r="D161" i="17"/>
  <c r="C175" i="17"/>
  <c r="D34" i="2"/>
  <c r="D41" i="2"/>
  <c r="C33" i="2"/>
  <c r="D43" i="2"/>
  <c r="D25" i="2"/>
  <c r="B165" i="17"/>
  <c r="D157" i="17"/>
  <c r="F172" i="17"/>
  <c r="J47" i="2" s="1"/>
  <c r="E175" i="17"/>
  <c r="D175" i="17"/>
  <c r="E166" i="17"/>
  <c r="B35" i="2"/>
  <c r="A35" i="2" s="1"/>
  <c r="D180" i="17"/>
  <c r="F161" i="17"/>
  <c r="C161" i="17"/>
  <c r="F157" i="17"/>
  <c r="D172" i="17"/>
  <c r="G47" i="2" s="1"/>
  <c r="F175" i="17"/>
  <c r="D165" i="17"/>
  <c r="B36" i="2"/>
  <c r="A36" i="2" s="1"/>
  <c r="E160" i="17"/>
  <c r="I32" i="2" s="1"/>
  <c r="C32" i="2"/>
  <c r="C171" i="17"/>
  <c r="D46" i="2" s="1"/>
  <c r="C182" i="17"/>
  <c r="D153" i="17"/>
  <c r="B170" i="17"/>
  <c r="C154" i="17"/>
  <c r="B181" i="17"/>
  <c r="B154" i="17"/>
  <c r="E161" i="17"/>
  <c r="C181" i="17"/>
  <c r="E158" i="17"/>
  <c r="B178" i="17"/>
  <c r="C176" i="17"/>
  <c r="D40" i="2" s="1"/>
  <c r="B40" i="2"/>
  <c r="A40" i="2" s="1"/>
  <c r="D155" i="17"/>
  <c r="E156" i="17"/>
  <c r="B42" i="2"/>
  <c r="A42" i="2" s="1"/>
  <c r="F168" i="17"/>
  <c r="J44" i="2" s="1"/>
  <c r="E157" i="17"/>
  <c r="C172" i="17"/>
  <c r="D47" i="2" s="1"/>
  <c r="E179" i="17"/>
  <c r="E155" i="17"/>
  <c r="E170" i="17"/>
  <c r="I45" i="2" s="1"/>
  <c r="C155" i="17"/>
  <c r="D36" i="2" s="1"/>
  <c r="F170" i="17"/>
  <c r="J45" i="2" s="1"/>
  <c r="F153" i="17"/>
  <c r="C160" i="17"/>
  <c r="D182" i="17"/>
  <c r="D179" i="17"/>
  <c r="B153" i="17"/>
  <c r="E153" i="17"/>
  <c r="I41" i="2" s="1"/>
  <c r="G45" i="2"/>
  <c r="B180" i="17"/>
  <c r="E154" i="17"/>
  <c r="F154" i="17"/>
  <c r="B157" i="17"/>
  <c r="E171" i="17"/>
  <c r="I46" i="2" s="1"/>
  <c r="E172" i="17"/>
  <c r="I47" i="2" s="1"/>
  <c r="F155" i="17"/>
  <c r="C170" i="17"/>
  <c r="D45" i="2" s="1"/>
  <c r="C156" i="17"/>
  <c r="B176" i="17"/>
  <c r="B168" i="17"/>
  <c r="G43" i="2"/>
  <c r="C166" i="17"/>
  <c r="B182" i="17"/>
  <c r="F176" i="17"/>
  <c r="E182" i="17"/>
  <c r="D171" i="17"/>
  <c r="G46" i="2" s="1"/>
  <c r="D166" i="17"/>
  <c r="G35" i="2" s="1"/>
  <c r="E176" i="17"/>
  <c r="I39" i="2" s="1"/>
  <c r="E180" i="17"/>
  <c r="F180" i="17"/>
  <c r="F182" i="17"/>
  <c r="E168" i="17"/>
  <c r="I44" i="2" s="1"/>
  <c r="B171" i="17"/>
  <c r="B156" i="17"/>
  <c r="F165" i="17"/>
  <c r="J42" i="2" s="1"/>
  <c r="B158" i="17"/>
  <c r="F166" i="17"/>
  <c r="D176" i="17"/>
  <c r="C180" i="17"/>
  <c r="D168" i="17"/>
  <c r="G44" i="2" s="1"/>
  <c r="F171" i="17"/>
  <c r="J46" i="2" s="1"/>
  <c r="D156" i="17"/>
  <c r="B166" i="17"/>
  <c r="C168" i="17"/>
  <c r="D44" i="2" s="1"/>
  <c r="E165" i="17"/>
  <c r="J43" i="2"/>
  <c r="I43" i="2"/>
  <c r="B149" i="17"/>
  <c r="D149" i="17"/>
  <c r="G28" i="2" s="1"/>
  <c r="E149" i="17"/>
  <c r="I28" i="2" s="1"/>
  <c r="F149" i="17"/>
  <c r="J28" i="2" s="1"/>
  <c r="C43" i="2"/>
  <c r="B160" i="17"/>
  <c r="E178" i="17"/>
  <c r="B179" i="17"/>
  <c r="F158" i="17"/>
  <c r="D158" i="17"/>
  <c r="D160" i="17"/>
  <c r="G32" i="2" s="1"/>
  <c r="F160" i="17"/>
  <c r="J32" i="2" s="1"/>
  <c r="C178" i="17"/>
  <c r="F178" i="17"/>
  <c r="C179" i="17"/>
  <c r="C158" i="17"/>
  <c r="F179" i="17"/>
  <c r="G25" i="2"/>
  <c r="C25" i="2"/>
  <c r="J25" i="2"/>
  <c r="C28" i="2"/>
  <c r="I25" i="2"/>
  <c r="C149" i="17"/>
  <c r="D28" i="2" s="1"/>
  <c r="C31" i="2"/>
  <c r="I5" i="17"/>
  <c r="L1" i="17" s="1"/>
  <c r="I16" i="2"/>
  <c r="F5" i="17"/>
  <c r="I3" i="17" s="1"/>
  <c r="I4" i="17" s="1"/>
  <c r="I15" i="2" s="1"/>
  <c r="E28" i="2" l="1"/>
  <c r="F33" i="2"/>
  <c r="F31" i="2"/>
  <c r="B23" i="2"/>
  <c r="A23" i="2" s="1"/>
  <c r="F23" i="2" s="1"/>
  <c r="G23" i="2"/>
  <c r="B24" i="2"/>
  <c r="A24" i="2" s="1"/>
  <c r="E24" i="2" s="1"/>
  <c r="J23" i="2"/>
  <c r="D24" i="2"/>
  <c r="I36" i="2"/>
  <c r="I40" i="2"/>
  <c r="B21" i="2"/>
  <c r="A21" i="2" s="1"/>
  <c r="F25" i="2"/>
  <c r="E36" i="2"/>
  <c r="F36" i="2"/>
  <c r="I38" i="2"/>
  <c r="B29" i="2"/>
  <c r="A29" i="2" s="1"/>
  <c r="E29" i="2" s="1"/>
  <c r="B32" i="2"/>
  <c r="A32" i="2" s="1"/>
  <c r="D32" i="2"/>
  <c r="J36" i="2"/>
  <c r="B30" i="2"/>
  <c r="A30" i="2" s="1"/>
  <c r="E30" i="2" s="1"/>
  <c r="J40" i="2"/>
  <c r="G40" i="2"/>
  <c r="G36" i="2"/>
  <c r="C40" i="2"/>
  <c r="G34" i="2"/>
  <c r="E35" i="2"/>
  <c r="F35" i="2"/>
  <c r="E40" i="2"/>
  <c r="F40" i="2"/>
  <c r="E42" i="2"/>
  <c r="F42" i="2"/>
  <c r="G24" i="2"/>
  <c r="C47" i="2"/>
  <c r="B47" i="2"/>
  <c r="A47" i="2" s="1"/>
  <c r="C44" i="2"/>
  <c r="B37" i="2"/>
  <c r="A37" i="2" s="1"/>
  <c r="C36" i="2"/>
  <c r="B26" i="2"/>
  <c r="A26" i="2" s="1"/>
  <c r="C41" i="2"/>
  <c r="B41" i="2"/>
  <c r="A41" i="2" s="1"/>
  <c r="C46" i="2"/>
  <c r="B46" i="2"/>
  <c r="A46" i="2" s="1"/>
  <c r="C34" i="2"/>
  <c r="B34" i="2"/>
  <c r="A34" i="2" s="1"/>
  <c r="C45" i="2"/>
  <c r="B45" i="2"/>
  <c r="A45" i="2" s="1"/>
  <c r="C27" i="2"/>
  <c r="B27" i="2"/>
  <c r="A27" i="2" s="1"/>
  <c r="J24" i="2"/>
  <c r="J39" i="2"/>
  <c r="I35" i="2"/>
  <c r="G37" i="2"/>
  <c r="C35" i="2"/>
  <c r="D26" i="2"/>
  <c r="I37" i="2"/>
  <c r="D23" i="2"/>
  <c r="C24" i="2"/>
  <c r="C42" i="2"/>
  <c r="G41" i="2"/>
  <c r="I23" i="2"/>
  <c r="J35" i="2"/>
  <c r="I34" i="2"/>
  <c r="C37" i="2"/>
  <c r="C23" i="2"/>
  <c r="D35" i="2"/>
  <c r="G42" i="2"/>
  <c r="J37" i="2"/>
  <c r="D22" i="2"/>
  <c r="I42" i="2"/>
  <c r="D37" i="2"/>
  <c r="J34" i="2"/>
  <c r="I24" i="2"/>
  <c r="C26" i="2"/>
  <c r="D42" i="2"/>
  <c r="J41" i="2"/>
  <c r="J38" i="2"/>
  <c r="D29" i="2"/>
  <c r="D30" i="2"/>
  <c r="C29" i="2"/>
  <c r="O85" i="17"/>
  <c r="C206" i="17" s="1"/>
  <c r="G21" i="2"/>
  <c r="G26" i="2"/>
  <c r="I26" i="2"/>
  <c r="J21" i="2"/>
  <c r="J26" i="2"/>
  <c r="I1" i="17"/>
  <c r="J56" i="2" s="1"/>
  <c r="D16" i="1"/>
  <c r="D17" i="1"/>
  <c r="D18" i="1"/>
  <c r="D19" i="1"/>
  <c r="D20" i="1"/>
  <c r="D21" i="1"/>
  <c r="D23" i="1"/>
  <c r="D24" i="1"/>
  <c r="D15" i="1"/>
  <c r="E23" i="2" l="1"/>
  <c r="F24" i="2"/>
  <c r="F29" i="2"/>
  <c r="F21" i="2"/>
  <c r="E21" i="2"/>
  <c r="F30" i="2"/>
  <c r="E32" i="2"/>
  <c r="F32" i="2"/>
  <c r="E45" i="2"/>
  <c r="F45" i="2"/>
  <c r="E46" i="2"/>
  <c r="F46" i="2"/>
  <c r="E26" i="2"/>
  <c r="F26" i="2"/>
  <c r="E47" i="2"/>
  <c r="F47" i="2"/>
  <c r="E27" i="2"/>
  <c r="F27" i="2"/>
  <c r="E34" i="2"/>
  <c r="F34" i="2"/>
  <c r="E41" i="2"/>
  <c r="F41" i="2"/>
  <c r="E37" i="2"/>
  <c r="F37" i="2"/>
  <c r="A206" i="17"/>
  <c r="D39" i="2"/>
  <c r="G22" i="2"/>
  <c r="G30" i="2"/>
  <c r="J22" i="2"/>
  <c r="J30" i="2"/>
  <c r="J29" i="2"/>
  <c r="I22" i="2"/>
  <c r="I30" i="2"/>
  <c r="G29" i="2"/>
  <c r="I29" i="2"/>
  <c r="C22" i="2"/>
  <c r="C30" i="2"/>
  <c r="B206" i="17"/>
  <c r="D206" i="17" l="1"/>
  <c r="D21" i="2"/>
  <c r="D38" i="2"/>
  <c r="C21" i="2"/>
  <c r="H2" i="13"/>
  <c r="I2" i="13" l="1"/>
  <c r="H34" i="20"/>
  <c r="G38" i="2"/>
  <c r="G39" i="2"/>
  <c r="B39" i="2"/>
  <c r="A39" i="2" s="1"/>
  <c r="C39" i="2"/>
  <c r="C38" i="2"/>
  <c r="B38" i="2"/>
  <c r="A38" i="2" s="1"/>
  <c r="K34" i="20" l="1"/>
  <c r="K47" i="20" s="1"/>
  <c r="E39" i="2"/>
  <c r="F39" i="2"/>
  <c r="F38" i="2"/>
  <c r="E38" i="2"/>
  <c r="G37" i="1"/>
  <c r="G36" i="1"/>
  <c r="I34" i="20" l="1"/>
  <c r="D34" i="1"/>
  <c r="D30" i="1"/>
  <c r="D10" i="1"/>
  <c r="D22" i="1" s="1"/>
  <c r="D13" i="1"/>
  <c r="D25" i="1" s="1"/>
  <c r="D14" i="1"/>
  <c r="D26" i="1" s="1"/>
  <c r="D27" i="1"/>
  <c r="D28" i="1"/>
  <c r="D29" i="1"/>
  <c r="I21" i="2"/>
  <c r="I47" i="20" l="1"/>
  <c r="C49" i="20"/>
  <c r="K49" i="20" s="1"/>
  <c r="I52" i="20" s="1"/>
  <c r="F148" i="17"/>
  <c r="J33" i="2" s="1"/>
  <c r="D148" i="17"/>
  <c r="G33" i="2" s="1"/>
  <c r="E148" i="17"/>
  <c r="I33" i="2" s="1"/>
  <c r="B148" i="17"/>
  <c r="C148" i="17"/>
  <c r="D33" i="2" s="1"/>
  <c r="I27" i="2" l="1"/>
  <c r="I31" i="2"/>
  <c r="G27" i="2"/>
  <c r="G31" i="2"/>
  <c r="D27" i="2"/>
  <c r="D31" i="2"/>
  <c r="J27" i="2"/>
  <c r="J31" i="2"/>
  <c r="D48" i="2" l="1"/>
  <c r="C48" i="2" s="1"/>
  <c r="A48" i="2" l="1"/>
  <c r="G48" i="2" s="1"/>
  <c r="E48" i="2" l="1"/>
  <c r="F48" i="2"/>
</calcChain>
</file>

<file path=xl/comments1.xml><?xml version="1.0" encoding="utf-8"?>
<comments xmlns="http://schemas.openxmlformats.org/spreadsheetml/2006/main">
  <authors>
    <author>Lucas MICHEL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Lucas MICHEL:</t>
        </r>
        <r>
          <rPr>
            <sz val="9"/>
            <color indexed="81"/>
            <rFont val="Tahoma"/>
            <family val="2"/>
          </rPr>
          <t xml:space="preserve">
SI brut pas de protec ni de prix paumelle</t>
        </r>
      </text>
    </comment>
  </commentList>
</comments>
</file>

<file path=xl/sharedStrings.xml><?xml version="1.0" encoding="utf-8"?>
<sst xmlns="http://schemas.openxmlformats.org/spreadsheetml/2006/main" count="1852" uniqueCount="986">
  <si>
    <t>DATE :</t>
  </si>
  <si>
    <t>Préanodisation :</t>
  </si>
  <si>
    <t>NON</t>
  </si>
  <si>
    <t>P25</t>
  </si>
  <si>
    <t xml:space="preserve">PROFILS </t>
  </si>
  <si>
    <t>Dév.</t>
  </si>
  <si>
    <t>Réf.</t>
  </si>
  <si>
    <t>Lg./m</t>
  </si>
  <si>
    <t>P8</t>
  </si>
  <si>
    <t>P20</t>
  </si>
  <si>
    <t>P15</t>
  </si>
  <si>
    <t>P32</t>
  </si>
  <si>
    <t>Materiel:</t>
  </si>
  <si>
    <t>Profiles Aluminium de 5.0 à 6,8 mtr.</t>
  </si>
  <si>
    <t>Traitement:</t>
  </si>
  <si>
    <t>Pretraitement et Thermolaquage</t>
  </si>
  <si>
    <t>Teinte selon standard ALBEA</t>
  </si>
  <si>
    <t>Facturation:</t>
  </si>
  <si>
    <t>Developpe exterieur total x Longeur x EUR/m²</t>
  </si>
  <si>
    <t>Developpe minimum 130 mm</t>
  </si>
  <si>
    <t>Tarif par lot et teinte, EUR / m²</t>
  </si>
  <si>
    <t>m²</t>
  </si>
  <si>
    <t>Groupe 1-2</t>
  </si>
  <si>
    <t>Groupe 3-5</t>
  </si>
  <si>
    <t>9010/9016</t>
  </si>
  <si>
    <t>Groupe 6 et</t>
  </si>
  <si>
    <t>9006/9007</t>
  </si>
  <si>
    <t>DB 701-703</t>
  </si>
  <si>
    <t>61-150</t>
  </si>
  <si>
    <t>151-300</t>
  </si>
  <si>
    <t>301-500</t>
  </si>
  <si>
    <t>501-750</t>
  </si>
  <si>
    <t>&gt; 750</t>
  </si>
  <si>
    <t>sur devis</t>
  </si>
  <si>
    <t>Profiles Aluminium &lt; 5.0 mtr.</t>
  </si>
  <si>
    <t>Minimum de facturation par piece = 0,5 m²</t>
  </si>
  <si>
    <t>Longueur minimum = 1,0 mtr.</t>
  </si>
  <si>
    <t>Majoration:</t>
  </si>
  <si>
    <t>25% sur liste tarifaire ci-dessus</t>
  </si>
  <si>
    <t>2. Toles planes Thermolaquage</t>
  </si>
  <si>
    <t>Toles planes aluminium</t>
  </si>
  <si>
    <t>(3000x1500 mm, 2500x1250 mm, 2000x1000 mm)</t>
  </si>
  <si>
    <t>Thermolaquage 1 face = developpe 1 face</t>
  </si>
  <si>
    <t>Thermolaquage 2 face = developpe total</t>
  </si>
  <si>
    <t>Thermolaquage 1 face  =  plus 10%</t>
  </si>
  <si>
    <t>Important:</t>
  </si>
  <si>
    <t>Les pieces doivent etre percees pour l`accrochage</t>
  </si>
  <si>
    <t>2 face</t>
  </si>
  <si>
    <t>0-60</t>
  </si>
  <si>
    <t>&gt; 60</t>
  </si>
  <si>
    <t>3. Tolerie Thermolaquage</t>
  </si>
  <si>
    <t>Casettes, toles pliees, toles decoupees en Aluminium</t>
  </si>
  <si>
    <t>Thermolaquage 1 face  =  plus 30%</t>
  </si>
  <si>
    <t>Pour une profondeur de</t>
  </si>
  <si>
    <t>100 mm</t>
  </si>
  <si>
    <t>plus 20%</t>
  </si>
  <si>
    <t>200 mm</t>
  </si>
  <si>
    <t>plus 35%</t>
  </si>
  <si>
    <t>300 mm</t>
  </si>
  <si>
    <t>plus 50%</t>
  </si>
  <si>
    <t>0-75</t>
  </si>
  <si>
    <t>76-150</t>
  </si>
  <si>
    <t>151-250</t>
  </si>
  <si>
    <t>251-500</t>
  </si>
  <si>
    <t>Pour profiles et toles:</t>
  </si>
  <si>
    <t>Standard = lisse &amp; semi-brillant</t>
  </si>
  <si>
    <t>Teintes granitees:</t>
  </si>
  <si>
    <t>plus 1,00 EUR / qm</t>
  </si>
  <si>
    <t>Teintes matt:</t>
  </si>
  <si>
    <t>plus 0,50 EUR / qm</t>
  </si>
  <si>
    <t>(Toutes les teintes ne sont pas disponibles)</t>
  </si>
  <si>
    <t>4. Pre-Anodisation</t>
  </si>
  <si>
    <t>Pre-Anodisation</t>
  </si>
  <si>
    <t>61-300</t>
  </si>
  <si>
    <t>&gt; 500</t>
  </si>
  <si>
    <t>Toles planes, toles pliees, toles decoupees en Aluminium</t>
  </si>
  <si>
    <t>Toujours 2 face = developpe total</t>
  </si>
  <si>
    <t>Les points de contact doivent nous etre indiques sur les bordereaux de livraison.</t>
  </si>
  <si>
    <t>Sinon l`accrochage se fera selon notre decision</t>
  </si>
  <si>
    <t>0-20</t>
  </si>
  <si>
    <t>21-60</t>
  </si>
  <si>
    <t>&gt; 300</t>
  </si>
  <si>
    <t>Information importante pour la pre-anodisation:</t>
  </si>
  <si>
    <t>Pour l`accrochage en pre-anodisation comme pour l`anodisation des points de contact sont</t>
  </si>
  <si>
    <t>inevitables. Pour les profiles il faut compter avec 30 mm de chaque cote. Pour la tolerie,</t>
  </si>
  <si>
    <t>a voir selon la geometrie de celle-ci, pour les toles, 30 mm sur toute la longueur des 2 cotes</t>
  </si>
  <si>
    <t>les plus courts. Ces points de contact seront couverts par le laquage et resteront preque</t>
  </si>
  <si>
    <t>invisibles. A ces endroits la protection contre la corrosion est plus faible.</t>
  </si>
  <si>
    <t>Priere de tenir compte de ces details lors de la preparation de vos commandes.</t>
  </si>
  <si>
    <t>5. Profiles Anodisation</t>
  </si>
  <si>
    <t>Pretraitement et Anodisation</t>
  </si>
  <si>
    <r>
      <t xml:space="preserve">Por les profils avec isolant en mousse </t>
    </r>
    <r>
      <rPr>
        <sz val="11"/>
        <rFont val="Calibri"/>
        <family val="2"/>
      </rPr>
      <t>plus 25%</t>
    </r>
  </si>
  <si>
    <t>E6 EV1</t>
  </si>
  <si>
    <t>E6 Bronce</t>
  </si>
  <si>
    <t>EL 23.5</t>
  </si>
  <si>
    <t>natur</t>
  </si>
  <si>
    <t>6. Tolerie Anodisation</t>
  </si>
  <si>
    <t>Poids:</t>
  </si>
  <si>
    <t>maximum 40 kg par piece</t>
  </si>
  <si>
    <t>7. Cadres et gouttieres</t>
  </si>
  <si>
    <t>Cadres, gouttieres et assemblages soudes en Aluminium</t>
  </si>
  <si>
    <t>Selon la difficulte et au moins</t>
  </si>
  <si>
    <t xml:space="preserve">Longueur x largeur x 2 cotes x EUR/m² de la grille tarifaire </t>
  </si>
  <si>
    <t>plus majoration 50%</t>
  </si>
  <si>
    <t>8. Filmage des toles planes</t>
  </si>
  <si>
    <t>EUR / m²</t>
  </si>
  <si>
    <t>Tarif par lot et teinte</t>
  </si>
  <si>
    <t>9. Tarification particuliere et majorations</t>
  </si>
  <si>
    <t>Pieces cintrees et d`angles</t>
  </si>
  <si>
    <t>Majoration pour le sur-laquage</t>
  </si>
  <si>
    <t>Ruban adhesif, inscriptions, etc. à enlever</t>
  </si>
  <si>
    <t>selon difficulte</t>
  </si>
  <si>
    <t>Delaquage</t>
  </si>
  <si>
    <t>Defilmage</t>
  </si>
  <si>
    <t xml:space="preserve">Desanodisation </t>
  </si>
  <si>
    <t>Decoupe des profils</t>
  </si>
  <si>
    <t>Thermolaquage petites pieces selon leur taille</t>
  </si>
  <si>
    <t>Anodisation petites pieces E6EV1 nature</t>
  </si>
  <si>
    <t>Anodisation petites pieces E6 Bronce</t>
  </si>
  <si>
    <t>Le minimum de surface facturee par piece est de 0,5 m²</t>
  </si>
  <si>
    <t>10. Minimum de facturation:</t>
  </si>
  <si>
    <t>par teinte et bulletin de livraison</t>
  </si>
  <si>
    <t>EUR</t>
  </si>
  <si>
    <t>11. Transport:</t>
  </si>
  <si>
    <t>1x par semaine avec notre navette</t>
  </si>
  <si>
    <t>12. conditions de paiement:</t>
  </si>
  <si>
    <t>30 jours avec Escompte 2%</t>
  </si>
  <si>
    <t>60 jours net</t>
  </si>
  <si>
    <t>13. Stockage de profiles</t>
  </si>
  <si>
    <t xml:space="preserve">Veuillez vous reporter a notre notice d`information "Qualitätsinformation zur Pulverbeschichtung" </t>
  </si>
  <si>
    <t>et "Qualitätsinformation zum Eloxal" selon laquelle nous avons etabli cette liste tarifaire.</t>
  </si>
  <si>
    <t>Toutes les commandes sont traitees selon nos "Allgemeinen Geschäftsbedingungen"</t>
  </si>
  <si>
    <t>que vous possedez. Tous les prix indiques s`entendent nets et selon taxes en vigueur.</t>
  </si>
  <si>
    <t>Friesenheim-Schuttern, 13.11.2017</t>
  </si>
  <si>
    <t>ALBEA Metall-Oberflächentechnik GmbH</t>
  </si>
  <si>
    <t>Ci-joint:</t>
  </si>
  <si>
    <t>Allgemeine Geschäftsbedingungen</t>
  </si>
  <si>
    <t>Qualitätsinformation zur Pulverbeschichtung</t>
  </si>
  <si>
    <t>Qualitätsinformation zum Eloxal</t>
  </si>
  <si>
    <t>Farbgruppenliste zur Pulverbeschichtung</t>
  </si>
  <si>
    <t>RAL</t>
  </si>
  <si>
    <t>Quantité</t>
  </si>
  <si>
    <t>Désignation</t>
  </si>
  <si>
    <t>Guide crémone</t>
  </si>
  <si>
    <t>Guide serrure</t>
  </si>
  <si>
    <t>Surf. Total m²</t>
  </si>
  <si>
    <t>PAUM751</t>
  </si>
  <si>
    <t>PAUMTB4</t>
  </si>
  <si>
    <t>20 EUR par mois et par civiere</t>
  </si>
  <si>
    <t>&gt;300</t>
  </si>
  <si>
    <t>90 EUR</t>
  </si>
  <si>
    <t>HAHN 751</t>
  </si>
  <si>
    <t>TB4</t>
  </si>
  <si>
    <t>GROUPE</t>
  </si>
  <si>
    <t>BLANC</t>
  </si>
  <si>
    <t>14. Protection</t>
  </si>
  <si>
    <t>E6/EV1</t>
  </si>
  <si>
    <t>E6/Bronze</t>
  </si>
  <si>
    <t>EL23.5</t>
  </si>
  <si>
    <t>Teinte :</t>
  </si>
  <si>
    <t>A407000005</t>
  </si>
  <si>
    <t>A407000019</t>
  </si>
  <si>
    <t>Réf NAV</t>
  </si>
  <si>
    <t>A407000006</t>
  </si>
  <si>
    <t>A407000007</t>
  </si>
  <si>
    <t>A407000008</t>
  </si>
  <si>
    <t>A407000009</t>
  </si>
  <si>
    <t>A407000010</t>
  </si>
  <si>
    <t>A407000017</t>
  </si>
  <si>
    <t>A407000018</t>
  </si>
  <si>
    <t>A407000020</t>
  </si>
  <si>
    <t>A407000021</t>
  </si>
  <si>
    <t>A407000022</t>
  </si>
  <si>
    <t>A407000023</t>
  </si>
  <si>
    <t>A407000024</t>
  </si>
  <si>
    <t>A407000026</t>
  </si>
  <si>
    <t>A407000027</t>
  </si>
  <si>
    <t>A407000028</t>
  </si>
  <si>
    <t>A407000001</t>
  </si>
  <si>
    <t>A407000002</t>
  </si>
  <si>
    <t>A407000003</t>
  </si>
  <si>
    <t>A407000004</t>
  </si>
  <si>
    <t>CJ40x2</t>
  </si>
  <si>
    <t>Contact:</t>
  </si>
  <si>
    <t>Philippe WODLING</t>
  </si>
  <si>
    <t>Profil socle 1000 38</t>
  </si>
  <si>
    <t>RAL7016</t>
  </si>
  <si>
    <t>Dormant 3000 18</t>
  </si>
  <si>
    <t>Inverseur 3000 22</t>
  </si>
  <si>
    <t>RAL1000</t>
  </si>
  <si>
    <t>RAL1001</t>
  </si>
  <si>
    <t>RAL1002</t>
  </si>
  <si>
    <t>RAL1003</t>
  </si>
  <si>
    <t>RAL1004</t>
  </si>
  <si>
    <t>RAL1005</t>
  </si>
  <si>
    <t>RAL1006</t>
  </si>
  <si>
    <t>RAL1007</t>
  </si>
  <si>
    <t>RAL1011</t>
  </si>
  <si>
    <t>RAL1012</t>
  </si>
  <si>
    <t>RAL1013</t>
  </si>
  <si>
    <t>RAL1014</t>
  </si>
  <si>
    <t>RAL1015</t>
  </si>
  <si>
    <t>RAL1016</t>
  </si>
  <si>
    <t>RAL1017</t>
  </si>
  <si>
    <t>RAL1018</t>
  </si>
  <si>
    <t>RAL1019</t>
  </si>
  <si>
    <t>RAL1020</t>
  </si>
  <si>
    <t>RAL1021</t>
  </si>
  <si>
    <t>RAL1023</t>
  </si>
  <si>
    <t>RAL1024</t>
  </si>
  <si>
    <t>RAL1027</t>
  </si>
  <si>
    <t>RAL1028</t>
  </si>
  <si>
    <t>RAL1032</t>
  </si>
  <si>
    <t>RAL1033</t>
  </si>
  <si>
    <t>RAL1034</t>
  </si>
  <si>
    <t>RAL2000</t>
  </si>
  <si>
    <t>RAL2001</t>
  </si>
  <si>
    <t>RAL2002</t>
  </si>
  <si>
    <t>RAL2003</t>
  </si>
  <si>
    <t>RAL2004</t>
  </si>
  <si>
    <t>RAL2009</t>
  </si>
  <si>
    <t>RAL2010</t>
  </si>
  <si>
    <t>RAL2011</t>
  </si>
  <si>
    <t>RAL3000</t>
  </si>
  <si>
    <t>RAL3001</t>
  </si>
  <si>
    <t>RAL3002</t>
  </si>
  <si>
    <t>RAL3003</t>
  </si>
  <si>
    <t>RAL3004</t>
  </si>
  <si>
    <t>RAL3005</t>
  </si>
  <si>
    <t>RAL3007</t>
  </si>
  <si>
    <t>RAL3009</t>
  </si>
  <si>
    <t>RAL3011</t>
  </si>
  <si>
    <t>RAL3012</t>
  </si>
  <si>
    <t>RAL3013</t>
  </si>
  <si>
    <t>RAL3014</t>
  </si>
  <si>
    <t>RAL3015</t>
  </si>
  <si>
    <t>RAL3016</t>
  </si>
  <si>
    <t>RAL3017</t>
  </si>
  <si>
    <t>RAL3018</t>
  </si>
  <si>
    <t>RAL3020</t>
  </si>
  <si>
    <t>RAL3022</t>
  </si>
  <si>
    <t>RAL3027</t>
  </si>
  <si>
    <t>RAL3031</t>
  </si>
  <si>
    <t>RAL4001</t>
  </si>
  <si>
    <t>RAL4002</t>
  </si>
  <si>
    <t>RAL4003</t>
  </si>
  <si>
    <t>RAL4004</t>
  </si>
  <si>
    <t>RAL4005</t>
  </si>
  <si>
    <t>RAL4006</t>
  </si>
  <si>
    <t>RAL4007</t>
  </si>
  <si>
    <t>RAL4008</t>
  </si>
  <si>
    <t>RAL4009</t>
  </si>
  <si>
    <t>RAL4010</t>
  </si>
  <si>
    <t>RAL5000</t>
  </si>
  <si>
    <t>RAL5001</t>
  </si>
  <si>
    <t>RAL5002</t>
  </si>
  <si>
    <t>RAL5003</t>
  </si>
  <si>
    <t>RAL5004</t>
  </si>
  <si>
    <t>RAL5005</t>
  </si>
  <si>
    <t>RAL5007</t>
  </si>
  <si>
    <t>RAL5008</t>
  </si>
  <si>
    <t>RAL5009</t>
  </si>
  <si>
    <t>RAL5010</t>
  </si>
  <si>
    <t>RAL5011</t>
  </si>
  <si>
    <t>RAL5012</t>
  </si>
  <si>
    <t>RAL5013</t>
  </si>
  <si>
    <t>RAL5014</t>
  </si>
  <si>
    <t>RAL5015</t>
  </si>
  <si>
    <t>RAL5017</t>
  </si>
  <si>
    <t>RAL5018</t>
  </si>
  <si>
    <t>RAL5019</t>
  </si>
  <si>
    <t>RAL5020</t>
  </si>
  <si>
    <t>RAL5021</t>
  </si>
  <si>
    <t>RAL5022</t>
  </si>
  <si>
    <t>RAL5023</t>
  </si>
  <si>
    <t>RAL5024</t>
  </si>
  <si>
    <t>RAL6000</t>
  </si>
  <si>
    <t>RAL6001</t>
  </si>
  <si>
    <t>RAL6002</t>
  </si>
  <si>
    <t>RAL6003</t>
  </si>
  <si>
    <t>RAL6004</t>
  </si>
  <si>
    <t>RAL6005</t>
  </si>
  <si>
    <t>RAL6006</t>
  </si>
  <si>
    <t>RAL6007</t>
  </si>
  <si>
    <t>RAL6008</t>
  </si>
  <si>
    <t>RAL6009</t>
  </si>
  <si>
    <t>RAL6010</t>
  </si>
  <si>
    <t>RAL6011</t>
  </si>
  <si>
    <t>RAL6012</t>
  </si>
  <si>
    <t>RAL6013</t>
  </si>
  <si>
    <t>RAL6014</t>
  </si>
  <si>
    <t>RAL6015</t>
  </si>
  <si>
    <t>RAL6016</t>
  </si>
  <si>
    <t>RAL6017</t>
  </si>
  <si>
    <t>RAL6018</t>
  </si>
  <si>
    <t>RAL6019</t>
  </si>
  <si>
    <t>RAL6020</t>
  </si>
  <si>
    <t>RAL6021</t>
  </si>
  <si>
    <t>RAL6022</t>
  </si>
  <si>
    <t>RAL6024</t>
  </si>
  <si>
    <t>RAL6025</t>
  </si>
  <si>
    <t>RAL6026</t>
  </si>
  <si>
    <t>RAL6027</t>
  </si>
  <si>
    <t>RAL6028</t>
  </si>
  <si>
    <t>RAL6029</t>
  </si>
  <si>
    <t>RAL6032</t>
  </si>
  <si>
    <t>RAL6033</t>
  </si>
  <si>
    <t>RAL6034</t>
  </si>
  <si>
    <t>RAL7000</t>
  </si>
  <si>
    <t>RAL7001</t>
  </si>
  <si>
    <t>RAL7002</t>
  </si>
  <si>
    <t>RAL7003</t>
  </si>
  <si>
    <t>RAL7004</t>
  </si>
  <si>
    <t>RAL7005</t>
  </si>
  <si>
    <t>RAL7006</t>
  </si>
  <si>
    <t>RAL7008</t>
  </si>
  <si>
    <t>RAL7009</t>
  </si>
  <si>
    <t>RAL7010</t>
  </si>
  <si>
    <t>RAL7011</t>
  </si>
  <si>
    <t>RAL7012</t>
  </si>
  <si>
    <t>RAL7013</t>
  </si>
  <si>
    <t>RAL7015</t>
  </si>
  <si>
    <t>RAL7021</t>
  </si>
  <si>
    <t>RAL7022</t>
  </si>
  <si>
    <t>RAL7023</t>
  </si>
  <si>
    <t>RAL7024</t>
  </si>
  <si>
    <t>RAL7026</t>
  </si>
  <si>
    <t>RAL7030</t>
  </si>
  <si>
    <t>RAL7031</t>
  </si>
  <si>
    <t>RAL7032</t>
  </si>
  <si>
    <t>RAL7033</t>
  </si>
  <si>
    <t>RAL7034</t>
  </si>
  <si>
    <t>RAL7035</t>
  </si>
  <si>
    <t>RAL7036</t>
  </si>
  <si>
    <t>RAL7037</t>
  </si>
  <si>
    <t>RAL7038</t>
  </si>
  <si>
    <t>RAL7039</t>
  </si>
  <si>
    <t>RAL7040</t>
  </si>
  <si>
    <t>RAL7042</t>
  </si>
  <si>
    <t>RAL7043</t>
  </si>
  <si>
    <t>RAL7044</t>
  </si>
  <si>
    <t>RAL7045</t>
  </si>
  <si>
    <t>RAL7046</t>
  </si>
  <si>
    <t>RAL7047</t>
  </si>
  <si>
    <t>RAL8000</t>
  </si>
  <si>
    <t>RAL8001</t>
  </si>
  <si>
    <t>RAL8002</t>
  </si>
  <si>
    <t>RAL8003</t>
  </si>
  <si>
    <t>RAL8004</t>
  </si>
  <si>
    <t>RAL8007</t>
  </si>
  <si>
    <t>RAL8008</t>
  </si>
  <si>
    <t>RAL8011</t>
  </si>
  <si>
    <t>RAL8012</t>
  </si>
  <si>
    <t>RAL8014</t>
  </si>
  <si>
    <t>RAL8015</t>
  </si>
  <si>
    <t>RAL8016</t>
  </si>
  <si>
    <t>RAL8017</t>
  </si>
  <si>
    <t>RAL8019</t>
  </si>
  <si>
    <t>RAL8022</t>
  </si>
  <si>
    <t>RAL8023</t>
  </si>
  <si>
    <t>RAL8024</t>
  </si>
  <si>
    <t>RAL8025</t>
  </si>
  <si>
    <t>RAL8028</t>
  </si>
  <si>
    <t>RAL9001</t>
  </si>
  <si>
    <t>RAL9002</t>
  </si>
  <si>
    <t>RAL9003</t>
  </si>
  <si>
    <t>RAL9004</t>
  </si>
  <si>
    <t>RAL9005</t>
  </si>
  <si>
    <t>RAL9006</t>
  </si>
  <si>
    <t>RAL9007</t>
  </si>
  <si>
    <t>RAL9011</t>
  </si>
  <si>
    <t>RAL9017</t>
  </si>
  <si>
    <t>RAL9018</t>
  </si>
  <si>
    <t>RAL9010</t>
  </si>
  <si>
    <t>RAL9016</t>
  </si>
  <si>
    <t>N° NAV</t>
  </si>
  <si>
    <t>Prix total:</t>
  </si>
  <si>
    <t>Qté</t>
  </si>
  <si>
    <t>Prix</t>
  </si>
  <si>
    <t>Numéro d'affaire :</t>
  </si>
  <si>
    <t>Pareclose 1000 32</t>
  </si>
  <si>
    <t>Pareclose 1000 15</t>
  </si>
  <si>
    <t>Ouvrant 3000 21</t>
  </si>
  <si>
    <t>Inverseur avec guide 3000 24</t>
  </si>
  <si>
    <t>Fixe 4000 19</t>
  </si>
  <si>
    <t>Traverse 4000 20</t>
  </si>
  <si>
    <t>Dormant 4000 18</t>
  </si>
  <si>
    <t>Ouvrant 4000 21</t>
  </si>
  <si>
    <t>Fixe 3000 19</t>
  </si>
  <si>
    <t>Traverse 3000 20</t>
  </si>
  <si>
    <t>Profil 3000 25</t>
  </si>
  <si>
    <t>Inverseur 4000 22</t>
  </si>
  <si>
    <t>400021 + guide crémone</t>
  </si>
  <si>
    <t>Profil 4000 25</t>
  </si>
  <si>
    <t>Couvre joint 40 x 2</t>
  </si>
  <si>
    <t>Prix au m² :</t>
  </si>
  <si>
    <t>Fournisseur:</t>
  </si>
  <si>
    <t>Commande n°</t>
  </si>
  <si>
    <t>PAUMELLE HAHN R751</t>
  </si>
  <si>
    <t>Date d'enlèvement :</t>
  </si>
  <si>
    <t>Date de retour :</t>
  </si>
  <si>
    <t>Num. d'OF :</t>
  </si>
  <si>
    <t>Surface totale :</t>
  </si>
  <si>
    <t>Pareclose 1000 25</t>
  </si>
  <si>
    <t>Ouvrant avec guide 3000 23</t>
  </si>
  <si>
    <t xml:space="preserve">Remarques: </t>
  </si>
  <si>
    <t>Pareclose P8</t>
  </si>
  <si>
    <t>Paumelle Hahn TB4</t>
  </si>
  <si>
    <t>Pareclose P20</t>
  </si>
  <si>
    <t>A407500095</t>
  </si>
  <si>
    <t>A203100475</t>
  </si>
  <si>
    <t>A203400168</t>
  </si>
  <si>
    <t>A203100500</t>
  </si>
  <si>
    <t>A203400183</t>
  </si>
  <si>
    <t>A203100334</t>
  </si>
  <si>
    <t>A203300047</t>
  </si>
  <si>
    <t>A407500077</t>
  </si>
  <si>
    <t>A203100464</t>
  </si>
  <si>
    <t>Panneau EI30 et EI60</t>
  </si>
  <si>
    <t>Panneau E30</t>
  </si>
  <si>
    <t>NSG Groupe Pilkington</t>
  </si>
  <si>
    <t>PYROSTOP 90-102</t>
  </si>
  <si>
    <t>PYROSTOP 30-20 (18) opale</t>
  </si>
  <si>
    <t>PYROSTOP 30-20 (18)</t>
  </si>
  <si>
    <t>PYRODUR 30-203</t>
  </si>
  <si>
    <t>AGC Mirest</t>
  </si>
  <si>
    <t>PYROBELITE 9EG</t>
  </si>
  <si>
    <t>PYROBELITE 10</t>
  </si>
  <si>
    <t>PYROBEL 25 VL</t>
  </si>
  <si>
    <t>PYROBEL 25 VI thermique</t>
  </si>
  <si>
    <t>PYROBEL 25 VI thermiq solair</t>
  </si>
  <si>
    <t>PYROBEL 25 VI Stratophone</t>
  </si>
  <si>
    <t>PYROBEL 25 VI Stratobel 44.6</t>
  </si>
  <si>
    <t>PYROBEL 25 VI Opale thermiq</t>
  </si>
  <si>
    <t>PYROBEL 25 VI Opale</t>
  </si>
  <si>
    <t>PYROBEL 25 VI 44.6 thermique</t>
  </si>
  <si>
    <t>PYROBEL 25 VI</t>
  </si>
  <si>
    <t>PYROBEL 25 EG</t>
  </si>
  <si>
    <t>PYROBEL 25</t>
  </si>
  <si>
    <t>Pyrobel 16/16/44-6 thermique</t>
  </si>
  <si>
    <t>Pyrobel 16/16/44-2 thermique</t>
  </si>
  <si>
    <t>PYROBEL 16 VL</t>
  </si>
  <si>
    <t>PYROBEL 16 VI thermique</t>
  </si>
  <si>
    <t>PYROBEL 16 VI thermiq solair</t>
  </si>
  <si>
    <t>PYROBEL 16 VI Stratophone</t>
  </si>
  <si>
    <t>PYROBEL 16 VI Opale thermiq</t>
  </si>
  <si>
    <t>PYROBEL 16 VI Opale</t>
  </si>
  <si>
    <t>PYROBEL 16 VI</t>
  </si>
  <si>
    <t>PYROBEL 16 EG</t>
  </si>
  <si>
    <t>PYROBEL 16</t>
  </si>
  <si>
    <t>Poids/m²</t>
  </si>
  <si>
    <t>Prix/m²</t>
  </si>
  <si>
    <t>Surface mini</t>
  </si>
  <si>
    <t>Fournisseur</t>
  </si>
  <si>
    <t>épaisseurs</t>
  </si>
  <si>
    <t>Nom</t>
  </si>
  <si>
    <t>Surface</t>
  </si>
  <si>
    <t>Hauteur</t>
  </si>
  <si>
    <t>Largeur</t>
  </si>
  <si>
    <t>Epaisseur</t>
  </si>
  <si>
    <t>Nom court</t>
  </si>
  <si>
    <t>NOM</t>
  </si>
  <si>
    <t>N°</t>
  </si>
  <si>
    <t>SVS</t>
  </si>
  <si>
    <t>SV_MONTAGE</t>
  </si>
  <si>
    <t>PC</t>
  </si>
  <si>
    <t>VIS A TOLE TF AW, ST4,8-32, A2 7982 (012394832)</t>
  </si>
  <si>
    <t>A207002087</t>
  </si>
  <si>
    <t>CHEVILLE DUOPOWER 6X30 (519457)</t>
  </si>
  <si>
    <t>A209001082</t>
  </si>
  <si>
    <t>PAUMELLE ALUPROTEC 3 LAMES RAL 9016</t>
  </si>
  <si>
    <t>A203300070</t>
  </si>
  <si>
    <t>PAUMELLE ALUPROTEC 3 LAMES BRUTE</t>
  </si>
  <si>
    <t>A203300069</t>
  </si>
  <si>
    <t>PAUMELLES ALUFLAM 9005 MAT A9519W000 TB4</t>
  </si>
  <si>
    <t>PAUMELLES ALUFLAM 9016 A951EW000  TB4</t>
  </si>
  <si>
    <t>A203300046</t>
  </si>
  <si>
    <t>PAUMELLES ALUFLAM EV1 A951BW000 TB4</t>
  </si>
  <si>
    <t>A203300045</t>
  </si>
  <si>
    <t>PAUMELLES ALUFLAM BRUT A 9512W000  TB4</t>
  </si>
  <si>
    <t>A203300044</t>
  </si>
  <si>
    <t>SV_DEBIT</t>
  </si>
  <si>
    <t>BA</t>
  </si>
  <si>
    <t>COUVRE JOINT 40 X 2 ALU BRUT LG 6ML</t>
  </si>
  <si>
    <t>PAUMELLE ALUFLAM ALPRO BRUT</t>
  </si>
  <si>
    <t>A203300050</t>
  </si>
  <si>
    <t>PROFIL SPECIAL 400025 BRUT</t>
  </si>
  <si>
    <t>INVERSEUR 4000 22 BRUT</t>
  </si>
  <si>
    <t>OUVRANT 4000 21 BRUT</t>
  </si>
  <si>
    <t>TRAVERSE 4000 20 BRUT</t>
  </si>
  <si>
    <t>FIXE - PROFIL 4000 19 BRUT</t>
  </si>
  <si>
    <t>DORMANT 4000 18 BRUT</t>
  </si>
  <si>
    <t>PROFIL SPECIAL 300025 BRUT</t>
  </si>
  <si>
    <t>INVERSEUR 3000 22</t>
  </si>
  <si>
    <t>FIXE - PROFIL 3000 19</t>
  </si>
  <si>
    <t>DORMANT 3000 18</t>
  </si>
  <si>
    <t>PARCLOSE P8</t>
  </si>
  <si>
    <t>Parclose 1000 55/P15</t>
  </si>
  <si>
    <t>PARCLOSE P 20</t>
  </si>
  <si>
    <t>Parclose 1000 51/P25</t>
  </si>
  <si>
    <t>Parclose 1000 44/P32</t>
  </si>
  <si>
    <t>Socle 1000 38</t>
  </si>
  <si>
    <t>GUIDE CREMONE - PROFIL 1000 37</t>
  </si>
  <si>
    <t>A407000011</t>
  </si>
  <si>
    <t>PARCLOSE D'IMPOSTE 100033</t>
  </si>
  <si>
    <t>PARCLOSE D'IMPOSTE - PROFIL 1000 25</t>
  </si>
  <si>
    <t>SV_ASSEMBLAGE</t>
  </si>
  <si>
    <t>UNI</t>
  </si>
  <si>
    <t xml:space="preserve">PLINTHE PAJ 850 LONGUEUR 133 CM REF 11696 </t>
  </si>
  <si>
    <t>A407500136</t>
  </si>
  <si>
    <t>PLINTHE PAJ 850 LONGUEUR 123 CM REF 11698</t>
  </si>
  <si>
    <t>A407500092</t>
  </si>
  <si>
    <t>PLINTHE PAJ 850 LONGUEUR 113 CM REF 11697</t>
  </si>
  <si>
    <t>A407500087</t>
  </si>
  <si>
    <t>PLINTHE PAJ 850 LONGUEUR 103 CM REF 11696</t>
  </si>
  <si>
    <t>A407500086</t>
  </si>
  <si>
    <t>PLINTHE PAJ 850 LONGUEUR 93 CM REF 11695</t>
  </si>
  <si>
    <t>A407500085</t>
  </si>
  <si>
    <t>PLINTHE PAJ 850 LONGUEUR 83 CM REF 11694</t>
  </si>
  <si>
    <t>A407500084</t>
  </si>
  <si>
    <t>PLINTHE PAJ 850 LONGUEUR 73 CM REF 11693</t>
  </si>
  <si>
    <t>A407500126</t>
  </si>
  <si>
    <t>PLINTHE PAJ 850 LONGUEUR 63 CM REF 11692</t>
  </si>
  <si>
    <t>A407500083</t>
  </si>
  <si>
    <t>PLINTHE PAJ 850 LONGUEUR 53 CM REF 11691</t>
  </si>
  <si>
    <t>A407500093</t>
  </si>
  <si>
    <t>PLINTHE PAJ 850 LONGUEUR 43 CM REF 11690</t>
  </si>
  <si>
    <t>A407500090</t>
  </si>
  <si>
    <t xml:space="preserve">PLINTHE PAJ 850 LONGUEUR 33 CM </t>
  </si>
  <si>
    <t>5 fils (331 + 142U avec contact)</t>
  </si>
  <si>
    <t>CABLE DE COMMANDE OLFLEX 110 5X0.5MM2 LG 5ML</t>
  </si>
  <si>
    <t>A213000015</t>
  </si>
  <si>
    <t>3 Fils (142U ss contact)</t>
  </si>
  <si>
    <t>CABLE DE COMMANDE OLFLEX 110 3X0.5MM2 LG 5ML</t>
  </si>
  <si>
    <t>A213000014</t>
  </si>
  <si>
    <t>CHANTIER</t>
  </si>
  <si>
    <t>DOUBLE FACE REF VHB RP 32 LARG 19MM EP 0,8MM 33ML</t>
  </si>
  <si>
    <t>A205000182</t>
  </si>
  <si>
    <t>CARTOUCHE SILICONE FLAMISEAL COUPE FEU SCF  310 ML</t>
  </si>
  <si>
    <t>A205000196</t>
  </si>
  <si>
    <t>CART</t>
  </si>
  <si>
    <t>SILICONE FIRESTOP 700 NOIR</t>
  </si>
  <si>
    <t>A205000223</t>
  </si>
  <si>
    <t>SILICONE FIRESTOP 700 BLANC</t>
  </si>
  <si>
    <t>A205000222</t>
  </si>
  <si>
    <t>SILICONE FIRESTOP 700 GRIS</t>
  </si>
  <si>
    <t>A205000221</t>
  </si>
  <si>
    <t>CYLINDRE EURO VARIE   70/40</t>
  </si>
  <si>
    <t>A203200057</t>
  </si>
  <si>
    <t>CONTACT A BILLE METAL -REGLABLE 167073</t>
  </si>
  <si>
    <t>A203100401</t>
  </si>
  <si>
    <t>GAINE FLEXIBLE A ENCASTRER  Ø8MM 10312-G</t>
  </si>
  <si>
    <t>A407500128</t>
  </si>
  <si>
    <t>2 ML</t>
  </si>
  <si>
    <t>CORNIERE ALU BRUT 10X10X1 LG 2ML</t>
  </si>
  <si>
    <t>A304900009</t>
  </si>
  <si>
    <t>PLAQUE DE MONTAGE TS-41</t>
  </si>
  <si>
    <t>A203400196</t>
  </si>
  <si>
    <t>TS-41 EV1 GLISSIERE "B"</t>
  </si>
  <si>
    <t>A203400195</t>
  </si>
  <si>
    <t>GLISSIERE AVEC BRAS G96 POUR ITS96 DIN D</t>
  </si>
  <si>
    <t>A203400220</t>
  </si>
  <si>
    <t>GLISSIERE AVEC BRAS G96 POUR ITS96 DIN G</t>
  </si>
  <si>
    <t>A203400219</t>
  </si>
  <si>
    <t>FERME PORTE ENCASTRE ITS96 T3-6 SS BRAS</t>
  </si>
  <si>
    <t>A203400218</t>
  </si>
  <si>
    <t>KIT BANDEAU ENCASTRE G96 GSR (1400-28000mm) LQG</t>
  </si>
  <si>
    <t>A203400217</t>
  </si>
  <si>
    <t>BANDEAU EV1 (opp paumelles)</t>
  </si>
  <si>
    <t>BANDEAU DORMA A GLISSIERE TS93 G-SR/V/BG EV1</t>
  </si>
  <si>
    <t>A203400221</t>
  </si>
  <si>
    <t>BANDEAU RAL 9016</t>
  </si>
  <si>
    <t>BANDEAU DORMA G-SR/V RAL 9016</t>
  </si>
  <si>
    <t>A203400001</t>
  </si>
  <si>
    <t>BANDEAU RAL 9005</t>
  </si>
  <si>
    <t>UN</t>
  </si>
  <si>
    <t>BANDEAU DORMA G-SR/V RAL 9005</t>
  </si>
  <si>
    <t>A203400184</t>
  </si>
  <si>
    <t>BANDEAU EV1 (côté paumelles)</t>
  </si>
  <si>
    <t>DORMA BANDEAU G-SR/V 1350-2500</t>
  </si>
  <si>
    <t>A203400169</t>
  </si>
  <si>
    <t>COULISSE 9016</t>
  </si>
  <si>
    <t xml:space="preserve">DORMA  BRAS FERME PORTE TS 93 9016  </t>
  </si>
  <si>
    <t>A203400165</t>
  </si>
  <si>
    <t>COULISSE 9005</t>
  </si>
  <si>
    <t>DORMA BRAS FERME PORTE TS 93 9005</t>
  </si>
  <si>
    <t>COULISSE EV1</t>
  </si>
  <si>
    <t>DORMA BRAS GLISSIERE G 93 N PR TS 93</t>
  </si>
  <si>
    <t>A203400162</t>
  </si>
  <si>
    <t>DORMA FERME PORTE TS 93 G 2-5 RAL 9016</t>
  </si>
  <si>
    <t>A203400182</t>
  </si>
  <si>
    <t>FERME PORTE DORMA TS93 G 2-5 RAL 9005</t>
  </si>
  <si>
    <t>DORMA FERME PORTE TS 93 G 2-5 EV 1</t>
  </si>
  <si>
    <t>A203400161</t>
  </si>
  <si>
    <t>DORMA FERME PORTE TS 93 B 2-5 9016</t>
  </si>
  <si>
    <t>A203400164</t>
  </si>
  <si>
    <t>DORMA FERME PORTE TS 93 B 2-5 9005</t>
  </si>
  <si>
    <t>A203400167</t>
  </si>
  <si>
    <t>DORMA FERME PORTE TS 93 B 2-5 EV 1</t>
  </si>
  <si>
    <t>A203400151</t>
  </si>
  <si>
    <t>PLAQUE DE MONTAGE TS91 9016</t>
  </si>
  <si>
    <t>A203400191</t>
  </si>
  <si>
    <t>DORMA FERME PORTE TS91B F4 9016</t>
  </si>
  <si>
    <t>A203400190</t>
  </si>
  <si>
    <t>PLAQUE DE MONTAGE TS91 9005</t>
  </si>
  <si>
    <t>A203400189</t>
  </si>
  <si>
    <t>DORMA FERME PORTE TS91B F4 9005</t>
  </si>
  <si>
    <t>A203400188</t>
  </si>
  <si>
    <t>PLAQUE DE MONTAGE TS91 EV1</t>
  </si>
  <si>
    <t>A203400187</t>
  </si>
  <si>
    <t>DORMA FERME PORTE TS91B F4 EV1</t>
  </si>
  <si>
    <t>A203400186</t>
  </si>
  <si>
    <t>ROSACE BORGNE OVALE INOX</t>
  </si>
  <si>
    <t>A203100480</t>
  </si>
  <si>
    <t>ROSACE CPE INOX</t>
  </si>
  <si>
    <t>A203100479</t>
  </si>
  <si>
    <t>CARRE DE 9 LONGUEUR 65</t>
  </si>
  <si>
    <t>A203100487</t>
  </si>
  <si>
    <t>profil 97</t>
  </si>
  <si>
    <t>CARRE DE 9 DIVISE LI95 - LA65</t>
  </si>
  <si>
    <t>A203100501</t>
  </si>
  <si>
    <t>profil 85</t>
  </si>
  <si>
    <t>CARRE DIVISE LI80/LA65 B 78430 B8 0 1</t>
  </si>
  <si>
    <t>CARRE DE 9 TRAVERSANT 160 MM</t>
  </si>
  <si>
    <t>A203100483</t>
  </si>
  <si>
    <t>POIGNEE DE TIRAGE INOX LG 800MM + KIT DE MONTAGE</t>
  </si>
  <si>
    <t>A203100704</t>
  </si>
  <si>
    <t>WDL DOUBLE BELCANTO BOUTON / BEQUILLE</t>
  </si>
  <si>
    <t>A203100497</t>
  </si>
  <si>
    <t>PAIR</t>
  </si>
  <si>
    <t>BEQUILLE DOUBLE INOX REF 2090223+PVD IMPAR</t>
  </si>
  <si>
    <t>A203100423</t>
  </si>
  <si>
    <t>verticale</t>
  </si>
  <si>
    <t>DEMI GARNITURE WDL BELCANTO INOX B72930 07 0 8</t>
  </si>
  <si>
    <t>A203100481</t>
  </si>
  <si>
    <t>anti-panique</t>
  </si>
  <si>
    <t>GRANITURE DOUBLE WDL BELCANTO INOX H3,0 ROSACE</t>
  </si>
  <si>
    <t>A203100476</t>
  </si>
  <si>
    <t>BKS BARRE POUR A.P  INOX  B 7100 4204</t>
  </si>
  <si>
    <t>A203100394</t>
  </si>
  <si>
    <t>BKS GARNITURE A.P  INOX B 7100 6141</t>
  </si>
  <si>
    <t>A203100393</t>
  </si>
  <si>
    <t>standard</t>
  </si>
  <si>
    <t>GARNITURE DOUBLE WDL BELCANTO INOX B72030 03 0 8</t>
  </si>
  <si>
    <t>BKS CABLE ALIMENTATION B 5490 0300</t>
  </si>
  <si>
    <t>A203100474</t>
  </si>
  <si>
    <t>TRINGLE DE VERROUILLAGE L2000 MM</t>
  </si>
  <si>
    <t>A203100492</t>
  </si>
  <si>
    <t>TRINGLE DE VERROUILLAGE L 1200 MM</t>
  </si>
  <si>
    <t>A203100491</t>
  </si>
  <si>
    <t>BKS LOQ ENCLEN PLAT      ZING B1895.0002</t>
  </si>
  <si>
    <t>A203100247</t>
  </si>
  <si>
    <t>BKS GACH CARR A=29 DIN=R INOX B9000.0728</t>
  </si>
  <si>
    <t>BKS GACH CARR A=29 DIN=L INOX B9000.0727</t>
  </si>
  <si>
    <t>A203100335</t>
  </si>
  <si>
    <t>anti-panique pour serrure électrique</t>
  </si>
  <si>
    <t>BKS SERRURE B-19900-00-0-8</t>
  </si>
  <si>
    <t>A203100473</t>
  </si>
  <si>
    <t>BKS SER CR GA AUTO M6/30/INOX B1890.1002</t>
  </si>
  <si>
    <t>A203100310</t>
  </si>
  <si>
    <t>BKS SER CREM ENCA  M6/30/INOX B1899.0202</t>
  </si>
  <si>
    <t>A203100300</t>
  </si>
  <si>
    <t>Din Droite</t>
  </si>
  <si>
    <t>BKS SERRURE B 1971 0004</t>
  </si>
  <si>
    <t>A203100472</t>
  </si>
  <si>
    <t>Din Gauche</t>
  </si>
  <si>
    <t>BKS SERRURE B 1971 0003</t>
  </si>
  <si>
    <t>A203100471</t>
  </si>
  <si>
    <t>BKS SERRURE B 1970 0004 DIN D</t>
  </si>
  <si>
    <t>A203100470</t>
  </si>
  <si>
    <t>BKS SERRURE B 1970 0003 DIN L</t>
  </si>
  <si>
    <t>A203100469</t>
  </si>
  <si>
    <t>BKS SERRURE B-18350-08-R-8</t>
  </si>
  <si>
    <t>A203100468</t>
  </si>
  <si>
    <t>BKS SERRURE B-18350-08-L-8</t>
  </si>
  <si>
    <t>A203100467</t>
  </si>
  <si>
    <t>BKS SERRURE 18250-01-R-8</t>
  </si>
  <si>
    <t>A203100463</t>
  </si>
  <si>
    <t>BKS SERRURE B-18250-01-L-8</t>
  </si>
  <si>
    <t>A203100462</t>
  </si>
  <si>
    <t>BKS SERRURE B-18310-25-R-8</t>
  </si>
  <si>
    <t>A203100466</t>
  </si>
  <si>
    <t>BKS SERRURE B-18310-25-L-8</t>
  </si>
  <si>
    <t>A203100465</t>
  </si>
  <si>
    <t>BKS SERRURE B-18210-01-R-8</t>
  </si>
  <si>
    <t>A203100461</t>
  </si>
  <si>
    <t>BKS SERRURE B-18210-01-L-8</t>
  </si>
  <si>
    <t>A203100460</t>
  </si>
  <si>
    <t>BKS SERRURE B-18380-28-U-8</t>
  </si>
  <si>
    <t>BKS SERRURE B-18280-01-U-8</t>
  </si>
  <si>
    <t>A203100459</t>
  </si>
  <si>
    <t>ML</t>
  </si>
  <si>
    <t>JOINT VULCA ECK KD 02436 E1</t>
  </si>
  <si>
    <t>A407500029</t>
  </si>
  <si>
    <t>3ml</t>
  </si>
  <si>
    <t>PLAT ALU BRUT 25X4</t>
  </si>
  <si>
    <t>A304900003</t>
  </si>
  <si>
    <t>VIS FHC M6-60 10.9 ZN FILETAGE TOTAL</t>
  </si>
  <si>
    <t>A201302942</t>
  </si>
  <si>
    <t>JOINT FLEXPRESS 100 SANS ADHESIF 1 FACE 63X2 MM</t>
  </si>
  <si>
    <t>A407500101</t>
  </si>
  <si>
    <t>BUSETTE BLANCHE SANS VOLET</t>
  </si>
  <si>
    <t>A407500033</t>
  </si>
  <si>
    <t>BUSETTE GRISE SANS VOLET</t>
  </si>
  <si>
    <t>A407500032</t>
  </si>
  <si>
    <t>BUSETTE NOIRE SANS VOLET</t>
  </si>
  <si>
    <t>A407500031</t>
  </si>
  <si>
    <t>JOINT A BOURRER 11 A 13 - ref: 12990</t>
  </si>
  <si>
    <t>A407500023</t>
  </si>
  <si>
    <t>JOINT VITRAGE 9 à 10 Schuco REF 224379</t>
  </si>
  <si>
    <t>A407700033</t>
  </si>
  <si>
    <t>JOINT DE CALAGE 7 A 8 REF 236780</t>
  </si>
  <si>
    <t>A407500026</t>
  </si>
  <si>
    <t>JOINT DE CALAGE 4.5 A 7  REF Z91107922.0001</t>
  </si>
  <si>
    <t>A407500030</t>
  </si>
  <si>
    <t>JOINT DE CALAGE 3 A 4</t>
  </si>
  <si>
    <t>A407500038</t>
  </si>
  <si>
    <t>CONTRE CLIP CC35 INOX FINI</t>
  </si>
  <si>
    <t>A407500123</t>
  </si>
  <si>
    <t>CONTRE CLIP CC28 INOX FINI</t>
  </si>
  <si>
    <t>A407500122</t>
  </si>
  <si>
    <t>CONTRE CLIP CC18 INOX FINI</t>
  </si>
  <si>
    <t>A407500121</t>
  </si>
  <si>
    <t>CONTRE CLIP CC12 INOX FINI</t>
  </si>
  <si>
    <t>A407500120</t>
  </si>
  <si>
    <t>Menuiserie supérieure à 2400</t>
  </si>
  <si>
    <t xml:space="preserve">CHEVALET EN V 2100 X 1100 X 1800 </t>
  </si>
  <si>
    <t>A209300012</t>
  </si>
  <si>
    <t>Menuiserie inférieure à 2400</t>
  </si>
  <si>
    <t xml:space="preserve">CHEVALET EN V 1200 X 1100 X 1800 </t>
  </si>
  <si>
    <t>A209300003</t>
  </si>
  <si>
    <t>ALUFLAM EQUERRE 57.4 EP 7.6</t>
  </si>
  <si>
    <t>A407500049</t>
  </si>
  <si>
    <t>ALUFLAM EQUERRE 40.6 EP 7.6</t>
  </si>
  <si>
    <t>A407500048</t>
  </si>
  <si>
    <t>ALUFLAM EQUERRE 32.8 EP 7.6</t>
  </si>
  <si>
    <t>A407500047</t>
  </si>
  <si>
    <t>ALUFLAM EQUERRE 16.7 EP 7.6</t>
  </si>
  <si>
    <t>A407500046</t>
  </si>
  <si>
    <t>ALUFLAM KIT RAC T TRAV (2 ENS)  V8-68068</t>
  </si>
  <si>
    <t>A407500012</t>
  </si>
  <si>
    <t>JOINT FLEXPRESS 100 ADHESIF 1 FACE 40X2 MM</t>
  </si>
  <si>
    <t>A407500100</t>
  </si>
  <si>
    <t>JOINT FLEXPRESS 100 ADHESIF 1 FACE 32X2 MM</t>
  </si>
  <si>
    <t>A407500099</t>
  </si>
  <si>
    <t>JOINT FLEPRESS 100 ADHESIF 1 FACE 23X2 MM</t>
  </si>
  <si>
    <t>A407500098</t>
  </si>
  <si>
    <t>JOINT FLEXPRESS 100 ADHESIF 1 FACE 15X2 MM</t>
  </si>
  <si>
    <t>A407500097</t>
  </si>
  <si>
    <t>JOINT FLEXPRESS 100 ADHESIF 1 FACE 10X2 MM</t>
  </si>
  <si>
    <t>A407500096</t>
  </si>
  <si>
    <t>JOINT FLEXPRESS 2000 ADHESIF 10X3 MM</t>
  </si>
  <si>
    <t>A407500103</t>
  </si>
  <si>
    <t>JOINT DE VITRAGE ALUFLAM EPDM STANDARD 70 SH</t>
  </si>
  <si>
    <t>A407500073</t>
  </si>
  <si>
    <t>nouvelle version joint de battement Aluflam 60sh</t>
  </si>
  <si>
    <t>JOINT DE BATTEMENT 06428 Aluflam Version 2</t>
  </si>
  <si>
    <t>A407500131</t>
  </si>
  <si>
    <t>SEUIL AESTUVER  97 - Largeur 43</t>
  </si>
  <si>
    <t>SOCLE AESTUVER POUR 97 - Largeur 69</t>
  </si>
  <si>
    <t>A407500112</t>
  </si>
  <si>
    <t>ALUFLAM SUPPORT DECLENCHEUR CREMONE NM</t>
  </si>
  <si>
    <t>A407500079</t>
  </si>
  <si>
    <t>ALUFLAM ENTREE GACHE HAUT CREMONE NM</t>
  </si>
  <si>
    <t>A407500080</t>
  </si>
  <si>
    <t>ALUFLAM REHAUSSE GACHE ELECTRIQUE NM</t>
  </si>
  <si>
    <t>A407500078</t>
  </si>
  <si>
    <t>ALUFLAM REHAUSSE SERRURE 1 TROUS NM</t>
  </si>
  <si>
    <t>KIT ANTIDEGONDAGE 97</t>
  </si>
  <si>
    <t>A407500074</t>
  </si>
  <si>
    <t>FLEXPRESS 100 SANS ADHES PVC NOIR 70X2 MM LG 25ML</t>
  </si>
  <si>
    <t>A407500105</t>
  </si>
  <si>
    <t>CLIP 40103 TOLE ACIER INOX</t>
  </si>
  <si>
    <t>A407500115</t>
  </si>
  <si>
    <t>AFB CLIPS DE VITRAGE REP. 40101</t>
  </si>
  <si>
    <t>A407500069</t>
  </si>
  <si>
    <t>AFB SUPPORT CALE VITRAGE REP. 40199</t>
  </si>
  <si>
    <t>A407500071</t>
  </si>
  <si>
    <t>SEUIL AESTUVER   85 - Largeur 32</t>
  </si>
  <si>
    <t>A407500094</t>
  </si>
  <si>
    <t>SOCLE AESTUVER POUR 85 - LARGEUR 57</t>
  </si>
  <si>
    <t>A407500037</t>
  </si>
  <si>
    <t>ALUFLAM SUPPORT DECLENCHEUR CREMONE</t>
  </si>
  <si>
    <t>A407500005</t>
  </si>
  <si>
    <t>ALUFLAM ENTREE GACHE HAUT CREMONE</t>
  </si>
  <si>
    <t>A407500006</t>
  </si>
  <si>
    <t>ALUFLAM REHAUSSE DE GACHE ELECTRIQUE</t>
  </si>
  <si>
    <t>A407500081</t>
  </si>
  <si>
    <t>ALUFLAM REHAUSSE SERRURE 1 TROU</t>
  </si>
  <si>
    <t>A407500004</t>
  </si>
  <si>
    <t>KIT ANTIDEGONDAGE 85</t>
  </si>
  <si>
    <t>A407500039</t>
  </si>
  <si>
    <t>FLEXPRESS 100 SANS ADHES PVC NOIR 59X2 MM</t>
  </si>
  <si>
    <t>A407500104</t>
  </si>
  <si>
    <t>CLIP 30103 TOLE ACIER INOX</t>
  </si>
  <si>
    <t>A407500114</t>
  </si>
  <si>
    <t>AFB CLIPS DE VITRAGE REP. 30101</t>
  </si>
  <si>
    <t>A407500068</t>
  </si>
  <si>
    <t>AFB SUPPORT CALE VITRAGE REP. 30199</t>
  </si>
  <si>
    <t>A407500070</t>
  </si>
  <si>
    <t>NOTICES DE POSE EN ANNEXE</t>
  </si>
  <si>
    <t>SERVI_AFF</t>
  </si>
  <si>
    <t>CALE EN BOIS 70X25 MM EP 5</t>
  </si>
  <si>
    <t>A209000155</t>
  </si>
  <si>
    <t>CALE EN BOIS 70X25 MM EP 4</t>
  </si>
  <si>
    <t>A209000154</t>
  </si>
  <si>
    <t>CALE EN BOIS 70X25 MM EP 3</t>
  </si>
  <si>
    <t>A209000153</t>
  </si>
  <si>
    <t>CALE EN BOIS 70X25 MM EP 2</t>
  </si>
  <si>
    <t>A209000152</t>
  </si>
  <si>
    <t>CALE EN BOIS 70X25 MM EP 1</t>
  </si>
  <si>
    <t>A209000151</t>
  </si>
  <si>
    <t>VIS A METAUX INOX A2 TCBL 4X4 POZI</t>
  </si>
  <si>
    <t>A206518272</t>
  </si>
  <si>
    <t>PN</t>
  </si>
  <si>
    <t>LAINE DE ROCHE - ALPHAROCK - 1350/600/40</t>
  </si>
  <si>
    <t>A150000010</t>
  </si>
  <si>
    <t>cale fourchette de 40 e=4</t>
  </si>
  <si>
    <t>A609000015</t>
  </si>
  <si>
    <t>cale fourchette de 40 e=3</t>
  </si>
  <si>
    <t>A609000010</t>
  </si>
  <si>
    <t>cale fourchette de 40 e=2</t>
  </si>
  <si>
    <t>A609000005</t>
  </si>
  <si>
    <t>cale fourchette de 40 e=8</t>
  </si>
  <si>
    <t>A609000001</t>
  </si>
  <si>
    <t>CAPUCHON TORX NOIR POUR  VIS 7,5X122</t>
  </si>
  <si>
    <t>A202202960</t>
  </si>
  <si>
    <t>FISCHER FFS 7.5X122 - 100 PC</t>
  </si>
  <si>
    <t>A202201143</t>
  </si>
  <si>
    <t>Position</t>
  </si>
  <si>
    <t>Code unité</t>
  </si>
  <si>
    <t>N° article</t>
  </si>
  <si>
    <t>Poids</t>
  </si>
  <si>
    <t>Date de commande :</t>
  </si>
  <si>
    <t>Fournisseur :</t>
  </si>
  <si>
    <t>Prix total :</t>
  </si>
  <si>
    <t>AGRES BOIS</t>
  </si>
  <si>
    <t>Nb face protec</t>
  </si>
  <si>
    <t>A203300068</t>
  </si>
  <si>
    <t>Face</t>
  </si>
  <si>
    <t>Prix/m linéaire</t>
  </si>
  <si>
    <t xml:space="preserve">mini de facturation </t>
  </si>
  <si>
    <t>€</t>
  </si>
  <si>
    <t xml:space="preserve"> </t>
  </si>
  <si>
    <t>Pareclose Imposte 1000 25</t>
  </si>
  <si>
    <t>Pareclose Imposte 1000 33</t>
  </si>
  <si>
    <t>Pinceau de retouche</t>
  </si>
  <si>
    <t>Inverseur avec guide 3000 26</t>
  </si>
  <si>
    <t>Inverseur avec guide 4000 26</t>
  </si>
  <si>
    <t>Ouvrant avec guide 3000 27</t>
  </si>
  <si>
    <t>Ouvrant avec guide 4000 27</t>
  </si>
  <si>
    <t>Barre</t>
  </si>
  <si>
    <t>Long de barre</t>
  </si>
  <si>
    <t>Désignations</t>
  </si>
  <si>
    <t>Surf. barre m²</t>
  </si>
  <si>
    <t>Surf TOTALE</t>
  </si>
  <si>
    <t>Surf tot laquage</t>
  </si>
  <si>
    <t>Prix Protec/nb faces</t>
  </si>
  <si>
    <t>Prix Protec tot</t>
  </si>
  <si>
    <t>Prix protection</t>
  </si>
  <si>
    <t>Couleur</t>
  </si>
  <si>
    <t>Groupe de couleur</t>
  </si>
  <si>
    <t>Tranche de prix</t>
  </si>
  <si>
    <t>Tranche de prix (surface m²) / groupe</t>
  </si>
  <si>
    <t>2 (0-10)</t>
  </si>
  <si>
    <t>3 (11-20)</t>
  </si>
  <si>
    <t>4 (21-60)</t>
  </si>
  <si>
    <t>5 (61-150)</t>
  </si>
  <si>
    <t>6 (151-300)</t>
  </si>
  <si>
    <t>7 (301-500)</t>
  </si>
  <si>
    <t>8 (501-750)</t>
  </si>
  <si>
    <t>9 (&gt; 750)</t>
  </si>
  <si>
    <t>Tarif ALBEA</t>
  </si>
  <si>
    <t>Validité :</t>
  </si>
  <si>
    <t>Du:</t>
  </si>
  <si>
    <t>Au:</t>
  </si>
  <si>
    <t>Dernières modifications le :</t>
  </si>
  <si>
    <t xml:space="preserve">Matériel : </t>
  </si>
  <si>
    <t>Profilés Alu de 5,0m à 6,8m</t>
  </si>
  <si>
    <t xml:space="preserve">Traitement : </t>
  </si>
  <si>
    <t>Facturation :</t>
  </si>
  <si>
    <t>Developpe exterieur total x Longeur</t>
  </si>
  <si>
    <t xml:space="preserve">Tarif par lot et teinte  € / m²   </t>
  </si>
  <si>
    <t>1. Tarif par groupe de couleur</t>
  </si>
  <si>
    <t>Petites longueures</t>
  </si>
  <si>
    <t>Groupe</t>
  </si>
  <si>
    <t>Prix du laquage</t>
  </si>
  <si>
    <t>(mini 0,13)</t>
  </si>
  <si>
    <t>Type de teinte</t>
  </si>
  <si>
    <t xml:space="preserve">Prix teinte au m²  </t>
  </si>
  <si>
    <t>Prix teinte au m² avec type</t>
  </si>
  <si>
    <t>Pré anodisation prix/m²</t>
  </si>
  <si>
    <t>mini facturat°</t>
  </si>
  <si>
    <t>Pré anodisation prix total</t>
  </si>
  <si>
    <t>Qté de paumelle</t>
  </si>
  <si>
    <t>Conversion</t>
  </si>
  <si>
    <t>guide sérrure</t>
  </si>
  <si>
    <t>guide crémone</t>
  </si>
  <si>
    <t>Guide sérrure</t>
  </si>
  <si>
    <t>Long (m)</t>
  </si>
  <si>
    <t>Baril de poudre</t>
  </si>
  <si>
    <t>Référence</t>
  </si>
  <si>
    <t>Commande d'achat n°</t>
  </si>
  <si>
    <t xml:space="preserve">Protection : </t>
  </si>
  <si>
    <t>Prix paumelles</t>
  </si>
  <si>
    <t>pièce</t>
  </si>
  <si>
    <t>Suppléments</t>
  </si>
  <si>
    <t>RAL 7048</t>
  </si>
  <si>
    <t>SPECIAL</t>
  </si>
  <si>
    <t>Correction quantité</t>
  </si>
  <si>
    <t>PYROBEL16EGVL,21mm,5,30</t>
  </si>
  <si>
    <t>PYROBEL16EGVLCORNERdroit,24mm,0,00</t>
  </si>
  <si>
    <t>PYROBEL16EGVLCorner1cote,24mm,0,00</t>
  </si>
  <si>
    <t>PYROBEL16EGVLCorner2cote,24mm,0,00</t>
  </si>
  <si>
    <t>PYROBEL16,17mm,5,30</t>
  </si>
  <si>
    <t>PYROBEL16EG,21mm,5,30</t>
  </si>
  <si>
    <t>PYROBEL25EGVL,30mm,5,00</t>
  </si>
  <si>
    <t>PYROBEL25EGVLCornerdroit,30mm,5,00</t>
  </si>
  <si>
    <t>PYROBEL25EGVLCorner1cote,30mm,5,00</t>
  </si>
  <si>
    <t>PYROBEL25EGVLCorner2cote,30mm,5,00</t>
  </si>
  <si>
    <t>PYROBEL25,27mm,5,20</t>
  </si>
  <si>
    <t>PYROBEL25EG,31mm,5,00</t>
  </si>
  <si>
    <t>PYROBEL25VL,27mm,5,20</t>
  </si>
  <si>
    <t>PYROBEL16VL,17mm,5,30</t>
  </si>
  <si>
    <t>DésignationsLOGIKAL</t>
  </si>
  <si>
    <t>PYROBEL16VI,17+9mm,2,90</t>
  </si>
  <si>
    <t>PYROBEL16VIOpale,17+9mm,2,90</t>
  </si>
  <si>
    <t>PYROBEL16VIOpalethermiq,17+9mm,1,10</t>
  </si>
  <si>
    <t>PYROBEL16VIStratophone,17+9mm,2,90</t>
  </si>
  <si>
    <t>PYROBEL16VIthermiqsolair,17+9mm,1,00</t>
  </si>
  <si>
    <t>PYROBEL16VIthermique1.0,17+9mm,1,00</t>
  </si>
  <si>
    <t>Pyrobel16/16/44-2thermique,17+9mm,1,10</t>
  </si>
  <si>
    <t>Pyrobel16/16/44-6thermique,17+10mm,1,10</t>
  </si>
  <si>
    <t>PYROBEL25VI,27+9mm,2,80</t>
  </si>
  <si>
    <t>PYROBEL25VI44.6thermique,27+11mm,1,40</t>
  </si>
  <si>
    <t>PYROBEL25VIOpale,27+9mm,2,80</t>
  </si>
  <si>
    <t>PYROBEL25VIOpalethermiq,27+9mm,1,20</t>
  </si>
  <si>
    <t>PYROBEL25VIStratobel44.6,27+11mm,2,80</t>
  </si>
  <si>
    <t>PYROBEL25VIStratophone,27+9mm,2,80</t>
  </si>
  <si>
    <t>PYROBEL25VIthermiqsolair,27+9mm,1,20</t>
  </si>
  <si>
    <t>PYROBEL25VIthermique,27+9mm,1,20</t>
  </si>
  <si>
    <t>PYROBELITE10,11mm,5,50</t>
  </si>
  <si>
    <t>PYROBELITE9EG,12mm,5,50</t>
  </si>
  <si>
    <t>PYROBELITE9EGthermsolair,12+9mm,1,00</t>
  </si>
  <si>
    <t>PYROBELITE9EGVI,12+9mm,2,90</t>
  </si>
  <si>
    <t>PYROBELITE9EGVI44-6,12+9mm,2,90</t>
  </si>
  <si>
    <t>PYROBELITE9EGVI44-6therm,12+9mm,1,10</t>
  </si>
  <si>
    <t>PYROBELITE9EGVIacoustique,12+9mm,2,90</t>
  </si>
  <si>
    <t>PYROBELITE9EGVIOpaltherm,12+9mm,1,10</t>
  </si>
  <si>
    <t>PYROBELITE9EGVIOpale,12+9mm,2,90</t>
  </si>
  <si>
    <t>PYROBELITE9EGVItherm1.0,12+9mm,1,00</t>
  </si>
  <si>
    <t>PYROBELITE9EGVIthermique,12+9mm,1,10</t>
  </si>
  <si>
    <t>PYRODUR30-203,11mm,5,40</t>
  </si>
  <si>
    <t>PYROSTOP30-20(18),15mm,5,00</t>
  </si>
  <si>
    <t>PYROSTOP30-20(18)opale,15mm,5,00</t>
  </si>
  <si>
    <t>PYROSTOP90-102,37mm,4,20</t>
  </si>
  <si>
    <t>PanneauE30,,0,00</t>
  </si>
  <si>
    <t>PanneauEI30etEI60,,0,00</t>
  </si>
  <si>
    <t>PYROBEL 16 EG VL</t>
  </si>
  <si>
    <t>PYROBEL 16 EG VL CORNER droit</t>
  </si>
  <si>
    <t>PYROBEL 16 EG VL Corner 1 cote</t>
  </si>
  <si>
    <t>PYROBEL 16 EG VL Corner 2 cote</t>
  </si>
  <si>
    <t>PYROBEL 25 EG VL</t>
  </si>
  <si>
    <t>PYROBEL 25 EG VL Corner droit</t>
  </si>
  <si>
    <t>PYROBEL 25 EGVL Corner 1 cote</t>
  </si>
  <si>
    <t>PYROBEL 25 EG VL Corner 2 cote</t>
  </si>
  <si>
    <t>PYROBELITE 9 EG therm solair</t>
  </si>
  <si>
    <t>PYROBELITE 9 EG VI</t>
  </si>
  <si>
    <t>PYROBELITE 9 EG VI 44-6</t>
  </si>
  <si>
    <t>PYROBELITE 9 EG VI 44-6 therm</t>
  </si>
  <si>
    <t>PYROBELITE 9 EG VI acoustique</t>
  </si>
  <si>
    <t>PYROBELITE 9 EG VI Opal therm</t>
  </si>
  <si>
    <t>PYROBELITE 9 EG VI Opale</t>
  </si>
  <si>
    <t>PYROBELITE 9 EG VI therm</t>
  </si>
  <si>
    <t>PYROBELITE 9 EG VI thermique</t>
  </si>
  <si>
    <t>Simple</t>
  </si>
  <si>
    <t>Double</t>
  </si>
  <si>
    <t>Ug</t>
  </si>
  <si>
    <t>TOTAUX</t>
  </si>
  <si>
    <t>TRANSPORT</t>
  </si>
  <si>
    <t>N° repère</t>
  </si>
  <si>
    <t>Chanfreins</t>
  </si>
  <si>
    <t>Type</t>
  </si>
  <si>
    <t>TOTO</t>
  </si>
  <si>
    <t>TATA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</si>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</sst>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0.00;\-0.00;;@"/>
    <numFmt numFmtId="165" formatCode="#,##0.00\ &quot;€&quot;"/>
    <numFmt numFmtId="166" formatCode="0;\-0;;@"/>
    <numFmt numFmtId="167" formatCode="_-* #,##0.00\ [$€-40C]_-;\-* #,##0.00\ [$€-40C]_-;_-* &quot;-&quot;??\ [$€-40C]_-;_-@_-"/>
    <numFmt numFmtId="168" formatCode="0.0"/>
    <numFmt numFmtId="169" formatCode="0.00;\-0.00;;@_€"/>
    <numFmt numFmtId="170" formatCode="[$-F800]dddd\,\ mmmm\ dd\,\ yyyy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i/>
      <sz val="19"/>
      <name val="Arial"/>
      <family val="2"/>
    </font>
    <font>
      <sz val="12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b/>
      <i/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4"/>
      <name val="Arial"/>
      <family val="2"/>
    </font>
    <font>
      <b/>
      <sz val="11"/>
      <name val="Calibri"/>
      <family val="2"/>
      <scheme val="minor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8"/>
      <name val="Arial"/>
      <family val="2"/>
    </font>
    <font>
      <u/>
      <sz val="11"/>
      <name val="Arial Narrow"/>
      <family val="2"/>
    </font>
    <font>
      <b/>
      <i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6"/>
      <name val="Arial"/>
      <family val="2"/>
    </font>
    <font>
      <b/>
      <sz val="12"/>
      <name val="Arial Narrow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18"/>
      <color theme="1"/>
      <name val="Calibri"/>
      <family val="2"/>
      <scheme val="minor"/>
    </font>
    <font>
      <sz val="8"/>
      <color rgb="FF000000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6">
    <xf numFmtId="0" fontId="0" fillId="0" borderId="0" xfId="0"/>
    <xf numFmtId="0" fontId="2" fillId="0" borderId="0" xfId="1" applyFont="1"/>
    <xf numFmtId="0" fontId="4" fillId="0" borderId="0" xfId="1" applyFont="1"/>
    <xf numFmtId="0" fontId="8" fillId="0" borderId="0" xfId="1" applyFont="1" applyAlignment="1">
      <alignment vertical="center" wrapText="1"/>
    </xf>
    <xf numFmtId="0" fontId="11" fillId="0" borderId="0" xfId="0" applyFont="1"/>
    <xf numFmtId="0" fontId="0" fillId="0" borderId="0" xfId="0" applyAlignment="1">
      <alignment horizontal="right"/>
    </xf>
    <xf numFmtId="0" fontId="12" fillId="0" borderId="0" xfId="0" applyFont="1"/>
    <xf numFmtId="0" fontId="10" fillId="0" borderId="0" xfId="0" applyFont="1" applyBorder="1"/>
    <xf numFmtId="0" fontId="0" fillId="0" borderId="0" xfId="0" applyBorder="1"/>
    <xf numFmtId="0" fontId="0" fillId="0" borderId="1" xfId="0" applyBorder="1"/>
    <xf numFmtId="0" fontId="10" fillId="0" borderId="1" xfId="0" applyFont="1" applyBorder="1"/>
    <xf numFmtId="49" fontId="0" fillId="0" borderId="0" xfId="0" applyNumberFormat="1" applyBorder="1"/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13" fillId="0" borderId="1" xfId="0" applyFont="1" applyBorder="1" applyAlignment="1">
      <alignment horizontal="right"/>
    </xf>
    <xf numFmtId="49" fontId="0" fillId="0" borderId="0" xfId="0" applyNumberFormat="1"/>
    <xf numFmtId="2" fontId="0" fillId="0" borderId="0" xfId="0" applyNumberFormat="1"/>
    <xf numFmtId="49" fontId="10" fillId="0" borderId="0" xfId="0" applyNumberFormat="1" applyFont="1"/>
    <xf numFmtId="0" fontId="14" fillId="0" borderId="0" xfId="0" applyFont="1"/>
    <xf numFmtId="49" fontId="0" fillId="0" borderId="0" xfId="0" applyNumberFormat="1" applyFont="1"/>
    <xf numFmtId="0" fontId="0" fillId="0" borderId="0" xfId="0" applyFont="1"/>
    <xf numFmtId="0" fontId="16" fillId="0" borderId="0" xfId="0" applyFont="1"/>
    <xf numFmtId="49" fontId="12" fillId="0" borderId="0" xfId="0" applyNumberFormat="1" applyFont="1" applyFill="1" applyBorder="1"/>
    <xf numFmtId="0" fontId="0" fillId="0" borderId="2" xfId="0" applyBorder="1"/>
    <xf numFmtId="0" fontId="14" fillId="0" borderId="2" xfId="0" applyFont="1" applyBorder="1"/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/>
    <xf numFmtId="0" fontId="0" fillId="0" borderId="7" xfId="0" applyFill="1" applyBorder="1"/>
    <xf numFmtId="0" fontId="3" fillId="0" borderId="0" xfId="1" applyFont="1" applyAlignment="1"/>
    <xf numFmtId="0" fontId="0" fillId="0" borderId="0" xfId="0" applyFill="1" applyBorder="1"/>
    <xf numFmtId="0" fontId="0" fillId="0" borderId="0" xfId="0" applyFill="1"/>
    <xf numFmtId="0" fontId="0" fillId="0" borderId="16" xfId="0" applyFill="1" applyBorder="1"/>
    <xf numFmtId="0" fontId="0" fillId="0" borderId="8" xfId="0" applyFill="1" applyBorder="1"/>
    <xf numFmtId="2" fontId="2" fillId="0" borderId="0" xfId="1" applyNumberFormat="1" applyFont="1"/>
    <xf numFmtId="0" fontId="0" fillId="0" borderId="0" xfId="0" applyAlignment="1"/>
    <xf numFmtId="0" fontId="2" fillId="0" borderId="0" xfId="1" applyNumberFormat="1" applyFont="1" applyAlignment="1">
      <alignment horizontal="left"/>
    </xf>
    <xf numFmtId="0" fontId="0" fillId="0" borderId="0" xfId="0"/>
    <xf numFmtId="0" fontId="0" fillId="0" borderId="0" xfId="0" applyNumberFormat="1" applyFont="1"/>
    <xf numFmtId="0" fontId="0" fillId="0" borderId="0" xfId="0" applyNumberFormat="1" applyFont="1" applyFill="1"/>
    <xf numFmtId="0" fontId="0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/>
    </xf>
    <xf numFmtId="0" fontId="12" fillId="0" borderId="0" xfId="0" applyNumberFormat="1" applyFont="1"/>
    <xf numFmtId="0" fontId="0" fillId="0" borderId="0" xfId="0" applyNumberFormat="1" applyFont="1" applyAlignment="1">
      <alignment horizontal="center"/>
    </xf>
    <xf numFmtId="0" fontId="21" fillId="0" borderId="0" xfId="0" applyFont="1"/>
    <xf numFmtId="0" fontId="20" fillId="0" borderId="0" xfId="1" applyFont="1"/>
    <xf numFmtId="0" fontId="22" fillId="0" borderId="0" xfId="1" applyFont="1"/>
    <xf numFmtId="0" fontId="2" fillId="0" borderId="0" xfId="1" applyNumberFormat="1" applyFont="1"/>
    <xf numFmtId="0" fontId="2" fillId="0" borderId="0" xfId="1" applyNumberFormat="1" applyFont="1" applyAlignment="1" applyProtection="1">
      <alignment horizontal="left"/>
    </xf>
    <xf numFmtId="0" fontId="2" fillId="0" borderId="0" xfId="1" applyFont="1" applyProtection="1"/>
    <xf numFmtId="0" fontId="3" fillId="0" borderId="0" xfId="1" applyFont="1" applyAlignment="1" applyProtection="1"/>
    <xf numFmtId="0" fontId="3" fillId="0" borderId="0" xfId="1" applyFont="1" applyAlignment="1" applyProtection="1">
      <alignment horizontal="left"/>
    </xf>
    <xf numFmtId="0" fontId="4" fillId="0" borderId="0" xfId="1" applyFont="1" applyProtection="1"/>
    <xf numFmtId="0" fontId="4" fillId="0" borderId="0" xfId="1" applyNumberFormat="1" applyFont="1" applyAlignment="1" applyProtection="1">
      <alignment horizontal="left"/>
    </xf>
    <xf numFmtId="0" fontId="23" fillId="0" borderId="0" xfId="1" applyNumberFormat="1" applyFont="1" applyAlignment="1" applyProtection="1">
      <alignment horizontal="right"/>
    </xf>
    <xf numFmtId="0" fontId="6" fillId="0" borderId="16" xfId="1" applyFont="1" applyBorder="1" applyAlignment="1" applyProtection="1"/>
    <xf numFmtId="0" fontId="6" fillId="0" borderId="19" xfId="1" applyFont="1" applyBorder="1" applyAlignment="1" applyProtection="1"/>
    <xf numFmtId="0" fontId="4" fillId="0" borderId="0" xfId="1" applyFont="1" applyAlignment="1" applyProtection="1"/>
    <xf numFmtId="0" fontId="6" fillId="0" borderId="0" xfId="1" applyNumberFormat="1" applyFont="1" applyAlignment="1" applyProtection="1">
      <alignment horizontal="left" indent="2"/>
    </xf>
    <xf numFmtId="0" fontId="6" fillId="0" borderId="20" xfId="1" applyFont="1" applyBorder="1" applyAlignment="1" applyProtection="1"/>
    <xf numFmtId="0" fontId="6" fillId="0" borderId="21" xfId="1" applyFont="1" applyBorder="1" applyAlignment="1" applyProtection="1"/>
    <xf numFmtId="0" fontId="6" fillId="0" borderId="0" xfId="1" applyFont="1" applyAlignment="1" applyProtection="1">
      <alignment horizontal="left" indent="2"/>
    </xf>
    <xf numFmtId="0" fontId="6" fillId="0" borderId="0" xfId="1" applyFont="1" applyProtection="1"/>
    <xf numFmtId="0" fontId="7" fillId="0" borderId="0" xfId="1" applyFont="1" applyProtection="1"/>
    <xf numFmtId="0" fontId="2" fillId="0" borderId="0" xfId="1" applyNumberFormat="1" applyFont="1" applyProtection="1"/>
    <xf numFmtId="0" fontId="4" fillId="0" borderId="0" xfId="1" applyFont="1" applyFill="1" applyBorder="1" applyAlignment="1" applyProtection="1"/>
    <xf numFmtId="0" fontId="4" fillId="0" borderId="0" xfId="1" applyFont="1" applyBorder="1" applyAlignment="1" applyProtection="1"/>
    <xf numFmtId="0" fontId="21" fillId="0" borderId="0" xfId="0" applyNumberFormat="1" applyFont="1" applyAlignment="1" applyProtection="1">
      <alignment horizontal="left"/>
    </xf>
    <xf numFmtId="0" fontId="21" fillId="0" borderId="0" xfId="0" applyFont="1" applyAlignment="1" applyProtection="1">
      <alignment horizontal="left"/>
    </xf>
    <xf numFmtId="0" fontId="0" fillId="0" borderId="0" xfId="0" applyProtection="1"/>
    <xf numFmtId="0" fontId="3" fillId="0" borderId="3" xfId="1" applyFont="1" applyBorder="1" applyAlignment="1" applyProtection="1"/>
    <xf numFmtId="0" fontId="3" fillId="0" borderId="2" xfId="1" applyFont="1" applyBorder="1" applyAlignment="1" applyProtection="1"/>
    <xf numFmtId="0" fontId="25" fillId="0" borderId="17" xfId="1" applyFont="1" applyBorder="1" applyAlignment="1" applyProtection="1"/>
    <xf numFmtId="0" fontId="25" fillId="0" borderId="3" xfId="1" applyFont="1" applyBorder="1" applyAlignment="1" applyProtection="1">
      <alignment horizontal="left"/>
    </xf>
    <xf numFmtId="0" fontId="0" fillId="0" borderId="23" xfId="0" applyBorder="1"/>
    <xf numFmtId="0" fontId="0" fillId="0" borderId="8" xfId="0" applyBorder="1"/>
    <xf numFmtId="0" fontId="0" fillId="0" borderId="26" xfId="0" applyBorder="1"/>
    <xf numFmtId="0" fontId="1" fillId="0" borderId="0" xfId="1"/>
    <xf numFmtId="0" fontId="0" fillId="0" borderId="0" xfId="0"/>
    <xf numFmtId="0" fontId="1" fillId="0" borderId="0" xfId="1" applyProtection="1">
      <protection locked="0"/>
    </xf>
    <xf numFmtId="0" fontId="1" fillId="0" borderId="0" xfId="1" applyAlignment="1" applyProtection="1">
      <alignment horizontal="left"/>
      <protection locked="0"/>
    </xf>
    <xf numFmtId="1" fontId="1" fillId="0" borderId="0" xfId="1" applyNumberFormat="1" applyBorder="1" applyAlignment="1" applyProtection="1">
      <alignment horizontal="left"/>
      <protection locked="0"/>
    </xf>
    <xf numFmtId="0" fontId="0" fillId="0" borderId="0" xfId="3" applyNumberFormat="1" applyFont="1" applyBorder="1" applyAlignment="1" applyProtection="1">
      <alignment horizontal="left"/>
      <protection locked="0"/>
    </xf>
    <xf numFmtId="0" fontId="1" fillId="0" borderId="0" xfId="1" applyBorder="1" applyAlignment="1" applyProtection="1">
      <alignment horizontal="left"/>
      <protection locked="0"/>
    </xf>
    <xf numFmtId="0" fontId="1" fillId="0" borderId="0" xfId="1" applyNumberFormat="1" applyBorder="1" applyAlignment="1" applyProtection="1">
      <alignment horizontal="left"/>
      <protection locked="0"/>
    </xf>
    <xf numFmtId="1" fontId="1" fillId="0" borderId="0" xfId="1" applyNumberFormat="1" applyBorder="1" applyAlignment="1" applyProtection="1">
      <alignment horizontal="left"/>
    </xf>
    <xf numFmtId="0" fontId="0" fillId="0" borderId="0" xfId="3" applyNumberFormat="1" applyFont="1" applyBorder="1" applyAlignment="1" applyProtection="1">
      <alignment horizontal="left"/>
    </xf>
    <xf numFmtId="0" fontId="1" fillId="0" borderId="0" xfId="1" applyBorder="1" applyAlignment="1" applyProtection="1">
      <alignment horizontal="left"/>
    </xf>
    <xf numFmtId="0" fontId="1" fillId="0" borderId="0" xfId="1" applyNumberFormat="1" applyBorder="1" applyAlignment="1" applyProtection="1">
      <alignment horizontal="left"/>
    </xf>
    <xf numFmtId="0" fontId="28" fillId="0" borderId="0" xfId="1" applyNumberFormat="1" applyFont="1" applyFill="1" applyBorder="1" applyAlignment="1" applyProtection="1">
      <alignment horizontal="left"/>
      <protection locked="0"/>
    </xf>
    <xf numFmtId="0" fontId="28" fillId="0" borderId="0" xfId="1" applyFont="1" applyFill="1" applyBorder="1" applyAlignment="1" applyProtection="1">
      <alignment horizontal="left"/>
      <protection locked="0"/>
    </xf>
    <xf numFmtId="1" fontId="1" fillId="2" borderId="0" xfId="1" applyNumberFormat="1" applyFill="1" applyBorder="1" applyAlignment="1" applyProtection="1">
      <alignment horizontal="left"/>
      <protection locked="0"/>
    </xf>
    <xf numFmtId="0" fontId="0" fillId="2" borderId="0" xfId="3" applyNumberFormat="1" applyFont="1" applyFill="1" applyBorder="1" applyAlignment="1" applyProtection="1">
      <alignment horizontal="left"/>
      <protection locked="0"/>
    </xf>
    <xf numFmtId="0" fontId="28" fillId="2" borderId="0" xfId="1" applyFont="1" applyFill="1" applyBorder="1" applyAlignment="1" applyProtection="1">
      <alignment horizontal="left"/>
      <protection locked="0"/>
    </xf>
    <xf numFmtId="0" fontId="0" fillId="0" borderId="0" xfId="3" applyNumberFormat="1" applyFont="1" applyFill="1" applyBorder="1" applyAlignment="1" applyProtection="1">
      <alignment horizontal="left"/>
      <protection locked="0"/>
    </xf>
    <xf numFmtId="0" fontId="29" fillId="0" borderId="0" xfId="1" applyFont="1" applyAlignment="1" applyProtection="1">
      <alignment horizontal="left"/>
      <protection locked="0"/>
    </xf>
    <xf numFmtId="1" fontId="29" fillId="0" borderId="0" xfId="1" applyNumberFormat="1" applyFont="1" applyBorder="1" applyAlignment="1" applyProtection="1">
      <alignment horizontal="left"/>
      <protection locked="0"/>
    </xf>
    <xf numFmtId="0" fontId="29" fillId="0" borderId="0" xfId="3" applyNumberFormat="1" applyFont="1" applyBorder="1" applyAlignment="1" applyProtection="1">
      <alignment horizontal="left"/>
      <protection locked="0"/>
    </xf>
    <xf numFmtId="0" fontId="29" fillId="0" borderId="0" xfId="1" applyFont="1" applyBorder="1" applyAlignment="1" applyProtection="1">
      <alignment horizontal="left"/>
      <protection locked="0"/>
    </xf>
    <xf numFmtId="0" fontId="29" fillId="0" borderId="0" xfId="1" applyNumberFormat="1" applyFont="1" applyBorder="1" applyAlignment="1" applyProtection="1">
      <alignment horizontal="left"/>
      <protection locked="0"/>
    </xf>
    <xf numFmtId="0" fontId="1" fillId="0" borderId="0" xfId="1" applyBorder="1"/>
    <xf numFmtId="0" fontId="1" fillId="0" borderId="0" xfId="1" applyFill="1"/>
    <xf numFmtId="0" fontId="1" fillId="0" borderId="0" xfId="1" applyFill="1" applyBorder="1"/>
    <xf numFmtId="0" fontId="1" fillId="0" borderId="28" xfId="1" applyBorder="1"/>
    <xf numFmtId="0" fontId="30" fillId="4" borderId="9" xfId="1" applyFont="1" applyFill="1" applyBorder="1" applyAlignment="1">
      <alignment horizontal="center"/>
    </xf>
    <xf numFmtId="0" fontId="30" fillId="4" borderId="15" xfId="1" applyFont="1" applyFill="1" applyBorder="1" applyAlignment="1">
      <alignment horizontal="center"/>
    </xf>
    <xf numFmtId="0" fontId="30" fillId="4" borderId="9" xfId="1" applyFont="1" applyFill="1" applyBorder="1"/>
    <xf numFmtId="0" fontId="1" fillId="0" borderId="0" xfId="1" applyAlignment="1">
      <alignment horizontal="center"/>
    </xf>
    <xf numFmtId="0" fontId="1" fillId="0" borderId="0" xfId="1" applyFont="1" applyAlignment="1">
      <alignment horizontal="center"/>
    </xf>
    <xf numFmtId="0" fontId="1" fillId="0" borderId="0" xfId="1" applyFill="1" applyAlignment="1">
      <alignment horizontal="center"/>
    </xf>
    <xf numFmtId="168" fontId="1" fillId="0" borderId="0" xfId="1" applyNumberFormat="1" applyFill="1"/>
    <xf numFmtId="0" fontId="1" fillId="0" borderId="0" xfId="1" applyFont="1" applyFill="1" applyAlignment="1">
      <alignment horizontal="center"/>
    </xf>
    <xf numFmtId="0" fontId="1" fillId="0" borderId="0" xfId="1" applyAlignment="1">
      <alignment horizontal="left"/>
    </xf>
    <xf numFmtId="0" fontId="1" fillId="0" borderId="0" xfId="1" applyFont="1"/>
    <xf numFmtId="0" fontId="1" fillId="0" borderId="0" xfId="1" applyFont="1" applyFill="1"/>
    <xf numFmtId="0" fontId="1" fillId="5" borderId="0" xfId="1" applyFill="1"/>
    <xf numFmtId="0" fontId="1" fillId="5" borderId="0" xfId="1" applyFill="1" applyAlignment="1">
      <alignment horizontal="center"/>
    </xf>
    <xf numFmtId="0" fontId="1" fillId="6" borderId="0" xfId="1" applyFill="1"/>
    <xf numFmtId="0" fontId="1" fillId="6" borderId="0" xfId="1" applyFill="1" applyAlignment="1">
      <alignment horizontal="center"/>
    </xf>
    <xf numFmtId="0" fontId="24" fillId="0" borderId="22" xfId="0" applyFont="1" applyBorder="1" applyProtection="1">
      <protection locked="0"/>
    </xf>
    <xf numFmtId="0" fontId="31" fillId="0" borderId="3" xfId="1" applyFont="1" applyBorder="1" applyAlignment="1" applyProtection="1">
      <alignment horizontal="left" vertical="center"/>
    </xf>
    <xf numFmtId="0" fontId="26" fillId="0" borderId="3" xfId="1" applyFont="1" applyBorder="1" applyAlignment="1" applyProtection="1"/>
    <xf numFmtId="0" fontId="26" fillId="0" borderId="2" xfId="1" applyFont="1" applyBorder="1" applyAlignment="1" applyProtection="1"/>
    <xf numFmtId="0" fontId="10" fillId="7" borderId="7" xfId="0" applyFont="1" applyFill="1" applyBorder="1"/>
    <xf numFmtId="0" fontId="18" fillId="0" borderId="3" xfId="1" applyFont="1" applyBorder="1" applyAlignment="1" applyProtection="1"/>
    <xf numFmtId="0" fontId="18" fillId="0" borderId="2" xfId="1" applyFont="1" applyBorder="1" applyAlignment="1" applyProtection="1"/>
    <xf numFmtId="0" fontId="0" fillId="0" borderId="22" xfId="0" applyBorder="1" applyAlignment="1" applyProtection="1">
      <protection locked="0"/>
    </xf>
    <xf numFmtId="0" fontId="0" fillId="0" borderId="2" xfId="0" applyBorder="1" applyProtection="1"/>
    <xf numFmtId="0" fontId="0" fillId="0" borderId="17" xfId="0" applyBorder="1" applyProtection="1"/>
    <xf numFmtId="0" fontId="0" fillId="0" borderId="24" xfId="0" applyBorder="1" applyProtection="1"/>
    <xf numFmtId="0" fontId="0" fillId="0" borderId="3" xfId="0" applyBorder="1" applyProtection="1"/>
    <xf numFmtId="0" fontId="0" fillId="0" borderId="2" xfId="0" applyBorder="1" applyAlignment="1" applyProtection="1"/>
    <xf numFmtId="0" fontId="0" fillId="0" borderId="20" xfId="0" applyBorder="1" applyAlignment="1" applyProtection="1"/>
    <xf numFmtId="0" fontId="8" fillId="0" borderId="0" xfId="1" applyFont="1" applyAlignment="1" applyProtection="1">
      <alignment vertical="center" wrapText="1"/>
    </xf>
    <xf numFmtId="0" fontId="21" fillId="0" borderId="0" xfId="0" applyFont="1" applyProtection="1"/>
    <xf numFmtId="0" fontId="20" fillId="0" borderId="0" xfId="1" applyFont="1" applyProtection="1"/>
    <xf numFmtId="2" fontId="2" fillId="0" borderId="0" xfId="1" applyNumberFormat="1" applyFont="1" applyProtection="1"/>
    <xf numFmtId="0" fontId="33" fillId="0" borderId="3" xfId="0" applyFont="1" applyBorder="1"/>
    <xf numFmtId="0" fontId="28" fillId="0" borderId="3" xfId="1" applyFont="1" applyFill="1" applyBorder="1"/>
    <xf numFmtId="44" fontId="0" fillId="0" borderId="22" xfId="2" applyFont="1" applyBorder="1"/>
    <xf numFmtId="0" fontId="35" fillId="0" borderId="13" xfId="1" applyFont="1" applyBorder="1" applyAlignment="1" applyProtection="1">
      <alignment vertical="center"/>
    </xf>
    <xf numFmtId="0" fontId="10" fillId="0" borderId="1" xfId="0" applyFont="1" applyBorder="1" applyAlignment="1" applyProtection="1">
      <alignment horizontal="right"/>
      <protection locked="0"/>
    </xf>
    <xf numFmtId="167" fontId="0" fillId="0" borderId="21" xfId="0" applyNumberFormat="1" applyBorder="1" applyProtection="1"/>
    <xf numFmtId="0" fontId="0" fillId="0" borderId="0" xfId="0"/>
    <xf numFmtId="0" fontId="0" fillId="0" borderId="10" xfId="0" applyBorder="1"/>
    <xf numFmtId="0" fontId="0" fillId="0" borderId="25" xfId="0" applyBorder="1"/>
    <xf numFmtId="0" fontId="0" fillId="0" borderId="13" xfId="0" applyFont="1" applyBorder="1"/>
    <xf numFmtId="2" fontId="0" fillId="0" borderId="10" xfId="0" applyNumberFormat="1" applyBorder="1" applyAlignment="1"/>
    <xf numFmtId="2" fontId="0" fillId="0" borderId="11" xfId="0" applyNumberFormat="1" applyBorder="1" applyAlignment="1"/>
    <xf numFmtId="2" fontId="0" fillId="0" borderId="25" xfId="0" applyNumberFormat="1" applyBorder="1" applyAlignment="1"/>
    <xf numFmtId="2" fontId="0" fillId="0" borderId="6" xfId="0" applyNumberFormat="1" applyBorder="1" applyAlignment="1"/>
    <xf numFmtId="0" fontId="0" fillId="0" borderId="10" xfId="0" applyFon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2" borderId="0" xfId="0" applyNumberFormat="1" applyFont="1" applyFill="1"/>
    <xf numFmtId="0" fontId="8" fillId="0" borderId="0" xfId="1" applyFont="1" applyProtection="1"/>
    <xf numFmtId="0" fontId="0" fillId="0" borderId="0" xfId="0" applyAlignment="1" applyProtection="1"/>
    <xf numFmtId="0" fontId="8" fillId="0" borderId="0" xfId="1" applyFont="1" applyAlignment="1" applyProtection="1">
      <alignment vertical="center"/>
    </xf>
    <xf numFmtId="0" fontId="21" fillId="0" borderId="0" xfId="0" applyFont="1" applyAlignment="1" applyProtection="1"/>
    <xf numFmtId="0" fontId="20" fillId="0" borderId="0" xfId="1" applyFont="1" applyAlignment="1" applyProtection="1"/>
    <xf numFmtId="164" fontId="1" fillId="0" borderId="28" xfId="1" applyNumberFormat="1" applyBorder="1"/>
    <xf numFmtId="164" fontId="1" fillId="0" borderId="0" xfId="1" applyNumberFormat="1" applyBorder="1"/>
    <xf numFmtId="164" fontId="1" fillId="0" borderId="27" xfId="1" applyNumberFormat="1" applyBorder="1"/>
    <xf numFmtId="164" fontId="1" fillId="0" borderId="12" xfId="1" applyNumberForma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28" xfId="0" applyBorder="1" applyAlignment="1">
      <alignment horizontal="left"/>
    </xf>
    <xf numFmtId="1" fontId="0" fillId="0" borderId="28" xfId="0" applyNumberFormat="1" applyBorder="1" applyAlignment="1">
      <alignment horizontal="left"/>
    </xf>
    <xf numFmtId="0" fontId="10" fillId="8" borderId="9" xfId="0" applyFont="1" applyFill="1" applyBorder="1" applyAlignment="1">
      <alignment horizontal="left"/>
    </xf>
    <xf numFmtId="0" fontId="10" fillId="8" borderId="15" xfId="0" applyFont="1" applyFill="1" applyBorder="1" applyAlignment="1">
      <alignment horizontal="left"/>
    </xf>
    <xf numFmtId="0" fontId="28" fillId="0" borderId="0" xfId="0" applyFont="1" applyBorder="1"/>
    <xf numFmtId="0" fontId="0" fillId="0" borderId="29" xfId="0" applyBorder="1" applyAlignment="1">
      <alignment horizontal="left"/>
    </xf>
    <xf numFmtId="1" fontId="0" fillId="0" borderId="29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8" xfId="0" applyBorder="1"/>
    <xf numFmtId="0" fontId="0" fillId="0" borderId="27" xfId="0" applyBorder="1"/>
    <xf numFmtId="0" fontId="0" fillId="0" borderId="9" xfId="0" applyBorder="1"/>
    <xf numFmtId="0" fontId="0" fillId="0" borderId="11" xfId="0" applyBorder="1"/>
    <xf numFmtId="0" fontId="0" fillId="0" borderId="29" xfId="0" applyBorder="1"/>
    <xf numFmtId="0" fontId="0" fillId="0" borderId="9" xfId="0" applyFill="1" applyBorder="1"/>
    <xf numFmtId="0" fontId="0" fillId="0" borderId="25" xfId="0" applyBorder="1" applyAlignment="1">
      <alignment horizontal="right"/>
    </xf>
    <xf numFmtId="0" fontId="10" fillId="0" borderId="9" xfId="0" applyFont="1" applyBorder="1"/>
    <xf numFmtId="2" fontId="0" fillId="0" borderId="7" xfId="0" applyNumberFormat="1" applyBorder="1"/>
    <xf numFmtId="0" fontId="0" fillId="0" borderId="7" xfId="0" applyBorder="1" applyAlignment="1">
      <alignment horizontal="right"/>
    </xf>
    <xf numFmtId="2" fontId="0" fillId="0" borderId="32" xfId="0" applyNumberFormat="1" applyBorder="1"/>
    <xf numFmtId="0" fontId="0" fillId="0" borderId="32" xfId="0" applyBorder="1" applyAlignment="1">
      <alignment horizontal="right"/>
    </xf>
    <xf numFmtId="0" fontId="0" fillId="0" borderId="33" xfId="0" applyBorder="1" applyAlignment="1">
      <alignment horizontal="right"/>
    </xf>
    <xf numFmtId="0" fontId="0" fillId="0" borderId="34" xfId="0" applyBorder="1" applyAlignment="1">
      <alignment horizontal="right"/>
    </xf>
    <xf numFmtId="2" fontId="0" fillId="0" borderId="26" xfId="0" applyNumberFormat="1" applyBorder="1"/>
    <xf numFmtId="2" fontId="0" fillId="0" borderId="35" xfId="0" applyNumberFormat="1" applyBorder="1"/>
    <xf numFmtId="0" fontId="10" fillId="0" borderId="36" xfId="0" applyFont="1" applyFill="1" applyBorder="1"/>
    <xf numFmtId="0" fontId="19" fillId="0" borderId="36" xfId="0" applyFont="1" applyFill="1" applyBorder="1"/>
    <xf numFmtId="0" fontId="10" fillId="0" borderId="38" xfId="0" applyFont="1" applyFill="1" applyBorder="1"/>
    <xf numFmtId="2" fontId="0" fillId="0" borderId="21" xfId="0" applyNumberFormat="1" applyBorder="1"/>
    <xf numFmtId="2" fontId="0" fillId="0" borderId="22" xfId="0" applyNumberFormat="1" applyBorder="1"/>
    <xf numFmtId="0" fontId="0" fillId="0" borderId="39" xfId="0" applyBorder="1" applyAlignment="1">
      <alignment horizontal="right"/>
    </xf>
    <xf numFmtId="49" fontId="10" fillId="0" borderId="31" xfId="0" applyNumberFormat="1" applyFont="1" applyBorder="1"/>
    <xf numFmtId="49" fontId="10" fillId="0" borderId="40" xfId="0" applyNumberFormat="1" applyFont="1" applyBorder="1"/>
    <xf numFmtId="49" fontId="10" fillId="0" borderId="41" xfId="0" applyNumberFormat="1" applyFont="1" applyBorder="1"/>
    <xf numFmtId="0" fontId="0" fillId="0" borderId="6" xfId="0" applyBorder="1" applyAlignment="1">
      <alignment horizontal="center"/>
    </xf>
    <xf numFmtId="14" fontId="0" fillId="0" borderId="6" xfId="0" applyNumberFormat="1" applyBorder="1" applyAlignment="1"/>
    <xf numFmtId="14" fontId="0" fillId="0" borderId="4" xfId="0" applyNumberFormat="1" applyBorder="1" applyAlignment="1">
      <alignment horizontal="right"/>
    </xf>
    <xf numFmtId="14" fontId="33" fillId="0" borderId="14" xfId="0" applyNumberFormat="1" applyFont="1" applyBorder="1" applyAlignment="1">
      <alignment horizontal="center" vertical="center"/>
    </xf>
    <xf numFmtId="0" fontId="39" fillId="0" borderId="0" xfId="0" applyFont="1"/>
    <xf numFmtId="49" fontId="0" fillId="0" borderId="17" xfId="0" applyNumberFormat="1" applyFill="1" applyBorder="1"/>
    <xf numFmtId="0" fontId="0" fillId="0" borderId="24" xfId="0" applyBorder="1"/>
    <xf numFmtId="0" fontId="0" fillId="0" borderId="18" xfId="0" applyBorder="1"/>
    <xf numFmtId="49" fontId="0" fillId="0" borderId="16" xfId="0" applyNumberFormat="1" applyFill="1" applyBorder="1"/>
    <xf numFmtId="0" fontId="0" fillId="0" borderId="19" xfId="0" applyBorder="1"/>
    <xf numFmtId="49" fontId="0" fillId="0" borderId="20" xfId="0" applyNumberFormat="1" applyFill="1" applyBorder="1"/>
    <xf numFmtId="0" fontId="0" fillId="0" borderId="21" xfId="0" applyBorder="1"/>
    <xf numFmtId="0" fontId="0" fillId="0" borderId="11" xfId="0" applyBorder="1" applyAlignment="1">
      <alignment horizontal="center"/>
    </xf>
    <xf numFmtId="0" fontId="10" fillId="0" borderId="14" xfId="0" applyFont="1" applyBorder="1"/>
    <xf numFmtId="0" fontId="0" fillId="0" borderId="13" xfId="0" applyBorder="1"/>
    <xf numFmtId="0" fontId="0" fillId="0" borderId="15" xfId="0" applyBorder="1"/>
    <xf numFmtId="0" fontId="0" fillId="0" borderId="14" xfId="0" applyBorder="1"/>
    <xf numFmtId="0" fontId="10" fillId="0" borderId="36" xfId="0" applyFont="1" applyBorder="1"/>
    <xf numFmtId="0" fontId="10" fillId="0" borderId="37" xfId="0" applyFont="1" applyBorder="1"/>
    <xf numFmtId="44" fontId="0" fillId="0" borderId="9" xfId="2" applyFont="1" applyBorder="1"/>
    <xf numFmtId="0" fontId="41" fillId="0" borderId="0" xfId="0" applyFont="1" applyProtection="1"/>
    <xf numFmtId="0" fontId="41" fillId="0" borderId="23" xfId="0" applyFont="1" applyBorder="1" applyAlignment="1" applyProtection="1">
      <alignment horizontal="right"/>
    </xf>
    <xf numFmtId="0" fontId="1" fillId="0" borderId="2" xfId="1" applyFont="1" applyBorder="1" applyProtection="1"/>
    <xf numFmtId="0" fontId="40" fillId="0" borderId="7" xfId="1" applyFont="1" applyBorder="1" applyAlignment="1" applyProtection="1">
      <alignment vertical="center"/>
      <protection locked="0"/>
    </xf>
    <xf numFmtId="167" fontId="40" fillId="0" borderId="22" xfId="2" applyNumberFormat="1" applyFont="1" applyBorder="1" applyAlignment="1" applyProtection="1">
      <alignment horizontal="right" vertical="center"/>
    </xf>
    <xf numFmtId="165" fontId="41" fillId="0" borderId="22" xfId="0" applyNumberFormat="1" applyFont="1" applyBorder="1" applyAlignment="1" applyProtection="1">
      <alignment vertical="center"/>
    </xf>
    <xf numFmtId="0" fontId="40" fillId="0" borderId="7" xfId="1" applyFont="1" applyBorder="1" applyAlignment="1" applyProtection="1">
      <alignment horizontal="right" vertical="center"/>
      <protection locked="0"/>
    </xf>
    <xf numFmtId="44" fontId="40" fillId="0" borderId="22" xfId="2" applyFont="1" applyBorder="1" applyAlignment="1" applyProtection="1">
      <alignment vertical="center"/>
    </xf>
    <xf numFmtId="44" fontId="42" fillId="0" borderId="18" xfId="2" applyFont="1" applyBorder="1" applyProtection="1"/>
    <xf numFmtId="0" fontId="42" fillId="0" borderId="22" xfId="2" applyNumberFormat="1" applyFont="1" applyBorder="1" applyAlignment="1" applyProtection="1">
      <alignment horizontal="right"/>
    </xf>
    <xf numFmtId="1" fontId="0" fillId="0" borderId="0" xfId="0" applyNumberFormat="1" applyBorder="1" applyAlignment="1">
      <alignment horizontal="left"/>
    </xf>
    <xf numFmtId="0" fontId="0" fillId="0" borderId="0" xfId="0" applyFill="1" applyBorder="1" applyAlignment="1">
      <alignment horizontal="left"/>
    </xf>
    <xf numFmtId="1" fontId="0" fillId="10" borderId="29" xfId="0" applyNumberFormat="1" applyFill="1" applyBorder="1" applyAlignment="1">
      <alignment horizontal="left"/>
    </xf>
    <xf numFmtId="0" fontId="0" fillId="10" borderId="30" xfId="0" applyFill="1" applyBorder="1" applyAlignment="1">
      <alignment horizontal="left"/>
    </xf>
    <xf numFmtId="0" fontId="0" fillId="10" borderId="29" xfId="0" applyFill="1" applyBorder="1" applyAlignment="1">
      <alignment horizontal="left"/>
    </xf>
    <xf numFmtId="1" fontId="0" fillId="10" borderId="28" xfId="0" applyNumberFormat="1" applyFill="1" applyBorder="1" applyAlignment="1">
      <alignment horizontal="left"/>
    </xf>
    <xf numFmtId="0" fontId="0" fillId="10" borderId="0" xfId="0" applyFill="1" applyBorder="1" applyAlignment="1">
      <alignment horizontal="left"/>
    </xf>
    <xf numFmtId="0" fontId="0" fillId="10" borderId="28" xfId="0" applyFill="1" applyBorder="1" applyAlignment="1">
      <alignment horizontal="left"/>
    </xf>
    <xf numFmtId="0" fontId="0" fillId="11" borderId="29" xfId="0" applyFill="1" applyBorder="1" applyAlignment="1">
      <alignment horizontal="left"/>
    </xf>
    <xf numFmtId="0" fontId="0" fillId="11" borderId="30" xfId="0" applyFill="1" applyBorder="1" applyAlignment="1">
      <alignment horizontal="left"/>
    </xf>
    <xf numFmtId="1" fontId="0" fillId="11" borderId="29" xfId="0" applyNumberFormat="1" applyFill="1" applyBorder="1" applyAlignment="1">
      <alignment horizontal="left"/>
    </xf>
    <xf numFmtId="0" fontId="0" fillId="11" borderId="28" xfId="0" applyFill="1" applyBorder="1"/>
    <xf numFmtId="0" fontId="0" fillId="11" borderId="11" xfId="0" applyFill="1" applyBorder="1"/>
    <xf numFmtId="0" fontId="0" fillId="11" borderId="29" xfId="0" applyFill="1" applyBorder="1"/>
    <xf numFmtId="0" fontId="0" fillId="11" borderId="28" xfId="0" applyFill="1" applyBorder="1" applyAlignment="1">
      <alignment horizontal="left"/>
    </xf>
    <xf numFmtId="0" fontId="0" fillId="11" borderId="0" xfId="0" applyFill="1" applyBorder="1" applyAlignment="1">
      <alignment horizontal="left"/>
    </xf>
    <xf numFmtId="1" fontId="0" fillId="11" borderId="28" xfId="0" applyNumberFormat="1" applyFill="1" applyBorder="1" applyAlignment="1">
      <alignment horizontal="left"/>
    </xf>
    <xf numFmtId="0" fontId="0" fillId="11" borderId="27" xfId="0" applyFill="1" applyBorder="1" applyAlignment="1">
      <alignment horizontal="left"/>
    </xf>
    <xf numFmtId="0" fontId="0" fillId="11" borderId="12" xfId="0" applyFill="1" applyBorder="1" applyAlignment="1">
      <alignment horizontal="left"/>
    </xf>
    <xf numFmtId="1" fontId="0" fillId="11" borderId="27" xfId="0" applyNumberFormat="1" applyFill="1" applyBorder="1" applyAlignment="1">
      <alignment horizontal="left"/>
    </xf>
    <xf numFmtId="0" fontId="0" fillId="11" borderId="27" xfId="0" applyFill="1" applyBorder="1"/>
    <xf numFmtId="0" fontId="0" fillId="11" borderId="6" xfId="0" applyFill="1" applyBorder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10" borderId="11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10" borderId="6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10" fillId="9" borderId="13" xfId="0" applyFont="1" applyFill="1" applyBorder="1" applyAlignment="1">
      <alignment horizontal="left"/>
    </xf>
    <xf numFmtId="0" fontId="10" fillId="9" borderId="15" xfId="0" applyFont="1" applyFill="1" applyBorder="1" applyAlignment="1">
      <alignment horizontal="left"/>
    </xf>
    <xf numFmtId="1" fontId="10" fillId="9" borderId="15" xfId="0" applyNumberFormat="1" applyFont="1" applyFill="1" applyBorder="1" applyAlignment="1">
      <alignment horizontal="left"/>
    </xf>
    <xf numFmtId="1" fontId="0" fillId="10" borderId="5" xfId="0" applyNumberFormat="1" applyFill="1" applyBorder="1" applyAlignment="1">
      <alignment horizontal="left"/>
    </xf>
    <xf numFmtId="0" fontId="0" fillId="10" borderId="4" xfId="0" applyFill="1" applyBorder="1" applyAlignment="1">
      <alignment horizontal="left"/>
    </xf>
    <xf numFmtId="1" fontId="0" fillId="10" borderId="10" xfId="0" applyNumberFormat="1" applyFill="1" applyBorder="1" applyAlignment="1">
      <alignment horizontal="left"/>
    </xf>
    <xf numFmtId="1" fontId="0" fillId="10" borderId="25" xfId="0" applyNumberFormat="1" applyFill="1" applyBorder="1" applyAlignment="1">
      <alignment horizontal="left"/>
    </xf>
    <xf numFmtId="1" fontId="0" fillId="10" borderId="27" xfId="0" applyNumberFormat="1" applyFill="1" applyBorder="1" applyAlignment="1">
      <alignment horizontal="left"/>
    </xf>
    <xf numFmtId="0" fontId="0" fillId="10" borderId="27" xfId="0" applyFill="1" applyBorder="1" applyAlignment="1">
      <alignment horizontal="left"/>
    </xf>
    <xf numFmtId="1" fontId="0" fillId="0" borderId="28" xfId="0" applyNumberFormat="1" applyFill="1" applyBorder="1" applyAlignment="1">
      <alignment horizontal="left"/>
    </xf>
    <xf numFmtId="1" fontId="0" fillId="0" borderId="27" xfId="0" applyNumberFormat="1" applyFill="1" applyBorder="1" applyAlignment="1">
      <alignment horizontal="left"/>
    </xf>
    <xf numFmtId="0" fontId="0" fillId="0" borderId="28" xfId="0" applyFill="1" applyBorder="1" applyAlignment="1">
      <alignment horizontal="left"/>
    </xf>
    <xf numFmtId="0" fontId="0" fillId="0" borderId="27" xfId="0" applyFill="1" applyBorder="1" applyAlignment="1">
      <alignment horizontal="left"/>
    </xf>
    <xf numFmtId="0" fontId="10" fillId="9" borderId="9" xfId="0" applyFont="1" applyFill="1" applyBorder="1" applyAlignment="1">
      <alignment horizontal="left"/>
    </xf>
    <xf numFmtId="1" fontId="0" fillId="0" borderId="29" xfId="0" applyNumberFormat="1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2" fontId="0" fillId="0" borderId="29" xfId="0" applyNumberFormat="1" applyFill="1" applyBorder="1" applyAlignment="1">
      <alignment horizontal="left"/>
    </xf>
    <xf numFmtId="2" fontId="0" fillId="0" borderId="0" xfId="0" applyNumberFormat="1" applyFill="1" applyBorder="1" applyAlignment="1">
      <alignment horizontal="left"/>
    </xf>
    <xf numFmtId="2" fontId="0" fillId="0" borderId="12" xfId="0" applyNumberFormat="1" applyFill="1" applyBorder="1" applyAlignment="1">
      <alignment horizontal="left"/>
    </xf>
    <xf numFmtId="1" fontId="0" fillId="0" borderId="0" xfId="0" applyNumberFormat="1"/>
    <xf numFmtId="0" fontId="0" fillId="0" borderId="0" xfId="0" applyProtection="1">
      <protection locked="0"/>
    </xf>
    <xf numFmtId="0" fontId="28" fillId="0" borderId="0" xfId="0" applyFont="1" applyFill="1" applyProtection="1">
      <protection locked="0"/>
    </xf>
    <xf numFmtId="0" fontId="36" fillId="0" borderId="0" xfId="0" applyFont="1" applyFill="1" applyProtection="1">
      <protection locked="0"/>
    </xf>
    <xf numFmtId="0" fontId="37" fillId="0" borderId="0" xfId="0" applyFont="1" applyFill="1" applyProtection="1">
      <protection locked="0"/>
    </xf>
    <xf numFmtId="0" fontId="28" fillId="0" borderId="7" xfId="0" applyFont="1" applyFill="1" applyBorder="1" applyAlignment="1" applyProtection="1">
      <alignment horizontal="right"/>
      <protection locked="0"/>
    </xf>
    <xf numFmtId="1" fontId="28" fillId="0" borderId="8" xfId="0" applyNumberFormat="1" applyFont="1" applyFill="1" applyBorder="1" applyAlignment="1" applyProtection="1">
      <alignment horizontal="right" wrapText="1"/>
      <protection locked="0"/>
    </xf>
    <xf numFmtId="0" fontId="37" fillId="0" borderId="3" xfId="0" applyFont="1" applyFill="1" applyBorder="1" applyProtection="1">
      <protection locked="0"/>
    </xf>
    <xf numFmtId="1" fontId="28" fillId="0" borderId="8" xfId="0" applyNumberFormat="1" applyFont="1" applyFill="1" applyBorder="1" applyAlignment="1" applyProtection="1">
      <alignment horizontal="right"/>
      <protection locked="0"/>
    </xf>
    <xf numFmtId="0" fontId="28" fillId="0" borderId="7" xfId="0" applyFont="1" applyFill="1" applyBorder="1" applyProtection="1">
      <protection locked="0"/>
    </xf>
    <xf numFmtId="49" fontId="28" fillId="0" borderId="8" xfId="0" applyNumberFormat="1" applyFont="1" applyFill="1" applyBorder="1" applyProtection="1">
      <protection locked="0"/>
    </xf>
    <xf numFmtId="0" fontId="28" fillId="0" borderId="2" xfId="0" applyFont="1" applyFill="1" applyBorder="1" applyProtection="1">
      <protection locked="0"/>
    </xf>
    <xf numFmtId="0" fontId="28" fillId="0" borderId="8" xfId="0" applyFont="1" applyFill="1" applyBorder="1" applyProtection="1">
      <protection locked="0"/>
    </xf>
    <xf numFmtId="0" fontId="42" fillId="3" borderId="22" xfId="1" applyFont="1" applyFill="1" applyBorder="1" applyAlignment="1" applyProtection="1">
      <protection locked="0"/>
    </xf>
    <xf numFmtId="0" fontId="37" fillId="0" borderId="2" xfId="0" applyFont="1" applyFill="1" applyBorder="1" applyProtection="1">
      <protection locked="0"/>
    </xf>
    <xf numFmtId="0" fontId="6" fillId="0" borderId="0" xfId="1" applyFont="1" applyBorder="1" applyAlignment="1" applyProtection="1"/>
    <xf numFmtId="0" fontId="6" fillId="0" borderId="1" xfId="1" applyFont="1" applyBorder="1" applyAlignment="1" applyProtection="1"/>
    <xf numFmtId="0" fontId="19" fillId="7" borderId="7" xfId="1" applyFont="1" applyFill="1" applyBorder="1" applyAlignment="1" applyProtection="1">
      <alignment vertical="center" wrapText="1"/>
    </xf>
    <xf numFmtId="0" fontId="19" fillId="7" borderId="3" xfId="1" applyNumberFormat="1" applyFont="1" applyFill="1" applyBorder="1" applyAlignment="1" applyProtection="1">
      <alignment vertical="center" wrapText="1"/>
    </xf>
    <xf numFmtId="0" fontId="19" fillId="7" borderId="22" xfId="1" applyFont="1" applyFill="1" applyBorder="1" applyAlignment="1" applyProtection="1">
      <alignment vertical="center" wrapText="1"/>
    </xf>
    <xf numFmtId="0" fontId="8" fillId="7" borderId="3" xfId="1" applyFont="1" applyFill="1" applyBorder="1" applyAlignment="1" applyProtection="1">
      <alignment vertical="center" wrapText="1"/>
    </xf>
    <xf numFmtId="0" fontId="2" fillId="0" borderId="2" xfId="1" applyFont="1" applyBorder="1"/>
    <xf numFmtId="166" fontId="30" fillId="4" borderId="9" xfId="1" applyNumberFormat="1" applyFont="1" applyFill="1" applyBorder="1" applyAlignment="1">
      <alignment horizontal="center"/>
    </xf>
    <xf numFmtId="166" fontId="1" fillId="0" borderId="28" xfId="1" applyNumberFormat="1" applyBorder="1"/>
    <xf numFmtId="166" fontId="1" fillId="0" borderId="0" xfId="1" applyNumberFormat="1" applyBorder="1"/>
    <xf numFmtId="164" fontId="1" fillId="0" borderId="29" xfId="1" applyNumberFormat="1" applyBorder="1"/>
    <xf numFmtId="164" fontId="1" fillId="0" borderId="30" xfId="1" applyNumberFormat="1" applyBorder="1"/>
    <xf numFmtId="166" fontId="1" fillId="0" borderId="29" xfId="1" applyNumberFormat="1" applyBorder="1"/>
    <xf numFmtId="166" fontId="1" fillId="0" borderId="27" xfId="1" applyNumberFormat="1" applyBorder="1"/>
    <xf numFmtId="44" fontId="30" fillId="4" borderId="14" xfId="2" applyFont="1" applyFill="1" applyBorder="1"/>
    <xf numFmtId="44" fontId="1" fillId="0" borderId="4" xfId="2" applyFont="1" applyBorder="1"/>
    <xf numFmtId="44" fontId="1" fillId="0" borderId="11" xfId="2" applyFont="1" applyBorder="1"/>
    <xf numFmtId="44" fontId="1" fillId="0" borderId="6" xfId="2" applyFont="1" applyBorder="1"/>
    <xf numFmtId="44" fontId="1" fillId="0" borderId="0" xfId="2" applyFont="1" applyBorder="1"/>
    <xf numFmtId="164" fontId="9" fillId="0" borderId="23" xfId="0" applyNumberFormat="1" applyFont="1" applyBorder="1" applyAlignment="1" applyProtection="1">
      <alignment horizontal="left" vertical="center"/>
      <protection locked="0"/>
    </xf>
    <xf numFmtId="166" fontId="14" fillId="0" borderId="23" xfId="1" applyNumberFormat="1" applyFont="1" applyBorder="1" applyAlignment="1" applyProtection="1">
      <alignment horizontal="left" vertical="center"/>
      <protection locked="0"/>
    </xf>
    <xf numFmtId="166" fontId="14" fillId="0" borderId="17" xfId="1" applyNumberFormat="1" applyFont="1" applyBorder="1" applyAlignment="1" applyProtection="1">
      <alignment vertical="center"/>
      <protection locked="0"/>
    </xf>
    <xf numFmtId="164" fontId="14" fillId="0" borderId="23" xfId="1" applyNumberFormat="1" applyFont="1" applyBorder="1" applyAlignment="1" applyProtection="1">
      <alignment horizontal="left" vertical="center"/>
      <protection locked="0"/>
    </xf>
    <xf numFmtId="0" fontId="8" fillId="0" borderId="17" xfId="1" applyFont="1" applyBorder="1" applyAlignment="1" applyProtection="1">
      <alignment vertical="center"/>
      <protection locked="0"/>
    </xf>
    <xf numFmtId="166" fontId="14" fillId="0" borderId="18" xfId="1" applyNumberFormat="1" applyFont="1" applyBorder="1" applyAlignment="1" applyProtection="1">
      <alignment horizontal="left" vertical="center"/>
      <protection locked="0"/>
    </xf>
    <xf numFmtId="164" fontId="9" fillId="0" borderId="8" xfId="0" applyNumberFormat="1" applyFont="1" applyBorder="1" applyAlignment="1" applyProtection="1">
      <alignment horizontal="left" vertical="center"/>
      <protection locked="0"/>
    </xf>
    <xf numFmtId="166" fontId="14" fillId="0" borderId="8" xfId="1" applyNumberFormat="1" applyFont="1" applyBorder="1" applyAlignment="1" applyProtection="1">
      <alignment horizontal="left" vertical="center"/>
      <protection locked="0"/>
    </xf>
    <xf numFmtId="166" fontId="14" fillId="0" borderId="16" xfId="1" applyNumberFormat="1" applyFont="1" applyBorder="1" applyAlignment="1" applyProtection="1">
      <alignment vertical="center"/>
      <protection locked="0"/>
    </xf>
    <xf numFmtId="164" fontId="14" fillId="0" borderId="8" xfId="1" applyNumberFormat="1" applyFont="1" applyBorder="1" applyAlignment="1" applyProtection="1">
      <alignment horizontal="left" vertical="center"/>
      <protection locked="0"/>
    </xf>
    <xf numFmtId="0" fontId="8" fillId="0" borderId="16" xfId="1" applyFont="1" applyBorder="1" applyAlignment="1" applyProtection="1">
      <alignment vertical="center"/>
      <protection locked="0"/>
    </xf>
    <xf numFmtId="166" fontId="14" fillId="0" borderId="19" xfId="1" applyNumberFormat="1" applyFont="1" applyBorder="1" applyAlignment="1" applyProtection="1">
      <alignment horizontal="left" vertical="center"/>
      <protection locked="0"/>
    </xf>
    <xf numFmtId="0" fontId="20" fillId="0" borderId="16" xfId="1" applyFont="1" applyBorder="1" applyAlignment="1" applyProtection="1">
      <protection locked="0"/>
    </xf>
    <xf numFmtId="0" fontId="20" fillId="0" borderId="16" xfId="1" applyFont="1" applyBorder="1" applyProtection="1">
      <protection locked="0"/>
    </xf>
    <xf numFmtId="164" fontId="9" fillId="0" borderId="26" xfId="0" applyNumberFormat="1" applyFont="1" applyBorder="1" applyAlignment="1" applyProtection="1">
      <alignment horizontal="left" vertical="center"/>
      <protection locked="0"/>
    </xf>
    <xf numFmtId="166" fontId="14" fillId="0" borderId="26" xfId="1" applyNumberFormat="1" applyFont="1" applyBorder="1" applyAlignment="1" applyProtection="1">
      <alignment horizontal="left" vertical="center"/>
      <protection locked="0"/>
    </xf>
    <xf numFmtId="166" fontId="14" fillId="0" borderId="20" xfId="1" applyNumberFormat="1" applyFont="1" applyBorder="1" applyAlignment="1" applyProtection="1">
      <alignment vertical="center"/>
      <protection locked="0"/>
    </xf>
    <xf numFmtId="164" fontId="14" fillId="0" borderId="26" xfId="1" applyNumberFormat="1" applyFont="1" applyBorder="1" applyAlignment="1" applyProtection="1">
      <alignment horizontal="left" vertical="center"/>
      <protection locked="0"/>
    </xf>
    <xf numFmtId="0" fontId="2" fillId="0" borderId="20" xfId="1" applyFont="1" applyBorder="1" applyProtection="1">
      <protection locked="0"/>
    </xf>
    <xf numFmtId="166" fontId="14" fillId="0" borderId="21" xfId="1" applyNumberFormat="1" applyFont="1" applyBorder="1" applyAlignment="1" applyProtection="1">
      <alignment horizontal="left" vertical="center"/>
      <protection locked="0"/>
    </xf>
    <xf numFmtId="164" fontId="0" fillId="0" borderId="26" xfId="0" applyNumberFormat="1" applyFont="1" applyBorder="1" applyAlignment="1" applyProtection="1">
      <alignment horizontal="left" vertical="center"/>
      <protection locked="0"/>
    </xf>
    <xf numFmtId="0" fontId="2" fillId="0" borderId="7" xfId="1" applyFont="1" applyBorder="1" applyProtection="1">
      <protection locked="0"/>
    </xf>
    <xf numFmtId="166" fontId="14" fillId="0" borderId="7" xfId="1" applyNumberFormat="1" applyFont="1" applyBorder="1" applyAlignment="1" applyProtection="1">
      <alignment horizontal="left" vertical="center"/>
      <protection locked="0"/>
    </xf>
    <xf numFmtId="0" fontId="21" fillId="0" borderId="0" xfId="0" applyNumberFormat="1" applyFont="1" applyAlignment="1" applyProtection="1">
      <alignment horizontal="left"/>
      <protection locked="0"/>
    </xf>
    <xf numFmtId="0" fontId="21" fillId="0" borderId="0" xfId="0" applyFont="1" applyAlignment="1" applyProtection="1">
      <alignment horizontal="left"/>
      <protection locked="0"/>
    </xf>
    <xf numFmtId="166" fontId="42" fillId="3" borderId="2" xfId="1" applyNumberFormat="1" applyFont="1" applyFill="1" applyBorder="1" applyAlignment="1" applyProtection="1">
      <alignment horizontal="center"/>
      <protection locked="0"/>
    </xf>
    <xf numFmtId="0" fontId="14" fillId="0" borderId="3" xfId="1" applyFont="1" applyBorder="1" applyProtection="1"/>
    <xf numFmtId="0" fontId="2" fillId="0" borderId="2" xfId="1" applyFont="1" applyBorder="1" applyProtection="1"/>
    <xf numFmtId="44" fontId="0" fillId="0" borderId="2" xfId="2" applyFont="1" applyBorder="1"/>
    <xf numFmtId="44" fontId="0" fillId="0" borderId="0" xfId="2" applyFont="1" applyFill="1" applyBorder="1"/>
    <xf numFmtId="44" fontId="0" fillId="0" borderId="9" xfId="0" applyNumberFormat="1" applyBorder="1"/>
    <xf numFmtId="14" fontId="0" fillId="0" borderId="18" xfId="0" applyNumberFormat="1" applyBorder="1" applyProtection="1">
      <protection locked="0"/>
    </xf>
    <xf numFmtId="14" fontId="0" fillId="0" borderId="22" xfId="0" applyNumberFormat="1" applyBorder="1" applyProtection="1">
      <protection locked="0"/>
    </xf>
    <xf numFmtId="0" fontId="6" fillId="3" borderId="0" xfId="1" applyFont="1" applyFill="1" applyBorder="1" applyAlignment="1" applyProtection="1">
      <alignment horizontal="left"/>
      <protection locked="0"/>
    </xf>
    <xf numFmtId="0" fontId="40" fillId="0" borderId="22" xfId="1" applyFont="1" applyBorder="1" applyAlignment="1" applyProtection="1">
      <alignment vertical="center"/>
      <protection locked="0"/>
    </xf>
    <xf numFmtId="0" fontId="40" fillId="0" borderId="22" xfId="1" applyFont="1" applyBorder="1" applyAlignment="1" applyProtection="1">
      <alignment horizontal="right" vertical="center"/>
      <protection locked="0"/>
    </xf>
    <xf numFmtId="0" fontId="14" fillId="0" borderId="7" xfId="1" applyFont="1" applyBorder="1" applyAlignment="1" applyProtection="1">
      <alignment horizontal="left"/>
      <protection locked="0"/>
    </xf>
    <xf numFmtId="0" fontId="0" fillId="0" borderId="0" xfId="0" applyNumberFormat="1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/>
    </xf>
    <xf numFmtId="166" fontId="1" fillId="0" borderId="0" xfId="1" applyNumberFormat="1"/>
    <xf numFmtId="166" fontId="1" fillId="0" borderId="0" xfId="1" applyNumberFormat="1" applyFill="1"/>
    <xf numFmtId="0" fontId="0" fillId="0" borderId="0" xfId="0"/>
    <xf numFmtId="0" fontId="2" fillId="0" borderId="0" xfId="1" applyFont="1" applyAlignment="1">
      <alignment horizontal="left"/>
    </xf>
    <xf numFmtId="0" fontId="8" fillId="0" borderId="8" xfId="1" applyFont="1" applyBorder="1" applyAlignment="1">
      <alignment vertical="center" wrapText="1"/>
    </xf>
    <xf numFmtId="0" fontId="0" fillId="0" borderId="0" xfId="0"/>
    <xf numFmtId="0" fontId="33" fillId="0" borderId="2" xfId="0" applyFont="1" applyBorder="1"/>
    <xf numFmtId="0" fontId="34" fillId="0" borderId="2" xfId="0" applyFont="1" applyBorder="1" applyAlignment="1" applyProtection="1">
      <alignment horizontal="center" vertical="center"/>
      <protection locked="0"/>
    </xf>
    <xf numFmtId="0" fontId="34" fillId="0" borderId="22" xfId="0" applyFont="1" applyBorder="1" applyAlignment="1" applyProtection="1">
      <alignment horizontal="center" vertical="center"/>
      <protection locked="0"/>
    </xf>
    <xf numFmtId="0" fontId="29" fillId="0" borderId="0" xfId="1" applyFont="1" applyProtection="1">
      <protection locked="0"/>
    </xf>
    <xf numFmtId="0" fontId="19" fillId="7" borderId="7" xfId="1" applyFont="1" applyFill="1" applyBorder="1"/>
    <xf numFmtId="166" fontId="0" fillId="0" borderId="7" xfId="0" applyNumberFormat="1" applyBorder="1"/>
    <xf numFmtId="164" fontId="14" fillId="0" borderId="23" xfId="1" applyNumberFormat="1" applyFont="1" applyBorder="1" applyAlignment="1">
      <alignment wrapText="1"/>
    </xf>
    <xf numFmtId="164" fontId="14" fillId="0" borderId="8" xfId="1" applyNumberFormat="1" applyFont="1" applyBorder="1" applyAlignment="1">
      <alignment wrapText="1"/>
    </xf>
    <xf numFmtId="44" fontId="0" fillId="0" borderId="0" xfId="2" applyFont="1"/>
    <xf numFmtId="164" fontId="0" fillId="0" borderId="0" xfId="0" applyNumberFormat="1"/>
    <xf numFmtId="0" fontId="0" fillId="0" borderId="17" xfId="0" applyFill="1" applyBorder="1"/>
    <xf numFmtId="14" fontId="6" fillId="0" borderId="24" xfId="1" applyNumberFormat="1" applyFont="1" applyFill="1" applyBorder="1" applyAlignment="1" applyProtection="1">
      <protection locked="0"/>
    </xf>
    <xf numFmtId="0" fontId="4" fillId="0" borderId="24" xfId="1" applyFont="1" applyFill="1" applyBorder="1" applyProtection="1"/>
    <xf numFmtId="0" fontId="0" fillId="0" borderId="3" xfId="0" applyFill="1" applyBorder="1"/>
    <xf numFmtId="0" fontId="4" fillId="0" borderId="2" xfId="1" applyFont="1" applyFill="1" applyBorder="1" applyAlignment="1" applyProtection="1">
      <alignment horizontal="right"/>
    </xf>
    <xf numFmtId="14" fontId="4" fillId="0" borderId="2" xfId="1" applyNumberFormat="1" applyFont="1" applyFill="1" applyBorder="1" applyAlignment="1" applyProtection="1">
      <protection locked="0"/>
    </xf>
    <xf numFmtId="0" fontId="0" fillId="0" borderId="20" xfId="0" applyFill="1" applyBorder="1"/>
    <xf numFmtId="0" fontId="5" fillId="0" borderId="1" xfId="1" applyFont="1" applyFill="1" applyBorder="1" applyAlignment="1" applyProtection="1">
      <protection locked="0"/>
    </xf>
    <xf numFmtId="0" fontId="4" fillId="0" borderId="1" xfId="1" applyFont="1" applyFill="1" applyBorder="1" applyAlignment="1" applyProtection="1">
      <protection locked="0"/>
    </xf>
    <xf numFmtId="0" fontId="9" fillId="0" borderId="0" xfId="0" applyFont="1"/>
    <xf numFmtId="0" fontId="14" fillId="0" borderId="0" xfId="1" applyFont="1"/>
    <xf numFmtId="0" fontId="19" fillId="0" borderId="7" xfId="1" applyFont="1" applyBorder="1"/>
    <xf numFmtId="0" fontId="19" fillId="0" borderId="3" xfId="1" applyFont="1" applyBorder="1"/>
    <xf numFmtId="166" fontId="19" fillId="0" borderId="7" xfId="1" applyNumberFormat="1" applyFont="1" applyBorder="1"/>
    <xf numFmtId="166" fontId="19" fillId="0" borderId="2" xfId="1" applyNumberFormat="1" applyFont="1" applyBorder="1"/>
    <xf numFmtId="167" fontId="19" fillId="0" borderId="22" xfId="2" applyNumberFormat="1" applyFont="1" applyBorder="1" applyAlignment="1">
      <alignment horizontal="right"/>
    </xf>
    <xf numFmtId="0" fontId="10" fillId="0" borderId="7" xfId="0" applyFont="1" applyBorder="1"/>
    <xf numFmtId="0" fontId="19" fillId="7" borderId="7" xfId="1" applyNumberFormat="1" applyFont="1" applyFill="1" applyBorder="1" applyAlignment="1">
      <alignment horizontal="left"/>
    </xf>
    <xf numFmtId="166" fontId="9" fillId="0" borderId="23" xfId="0" applyNumberFormat="1" applyFont="1" applyBorder="1"/>
    <xf numFmtId="164" fontId="9" fillId="0" borderId="23" xfId="0" applyNumberFormat="1" applyFont="1" applyBorder="1"/>
    <xf numFmtId="0" fontId="9" fillId="0" borderId="23" xfId="0" applyFont="1" applyBorder="1"/>
    <xf numFmtId="169" fontId="9" fillId="0" borderId="23" xfId="2" applyNumberFormat="1" applyFont="1" applyBorder="1"/>
    <xf numFmtId="166" fontId="9" fillId="0" borderId="8" xfId="0" applyNumberFormat="1" applyFont="1" applyBorder="1"/>
    <xf numFmtId="164" fontId="9" fillId="0" borderId="8" xfId="0" applyNumberFormat="1" applyFont="1" applyBorder="1"/>
    <xf numFmtId="0" fontId="9" fillId="0" borderId="8" xfId="0" applyFont="1" applyBorder="1"/>
    <xf numFmtId="169" fontId="9" fillId="0" borderId="8" xfId="2" applyNumberFormat="1" applyFont="1" applyBorder="1"/>
    <xf numFmtId="0" fontId="47" fillId="0" borderId="8" xfId="1" applyFont="1" applyBorder="1"/>
    <xf numFmtId="164" fontId="14" fillId="0" borderId="8" xfId="1" applyNumberFormat="1" applyFont="1" applyBorder="1" applyAlignment="1"/>
    <xf numFmtId="166" fontId="9" fillId="0" borderId="26" xfId="0" applyNumberFormat="1" applyFont="1" applyBorder="1"/>
    <xf numFmtId="164" fontId="14" fillId="0" borderId="26" xfId="1" applyNumberFormat="1" applyFont="1" applyBorder="1" applyAlignment="1"/>
    <xf numFmtId="164" fontId="9" fillId="0" borderId="26" xfId="0" applyNumberFormat="1" applyFont="1" applyBorder="1"/>
    <xf numFmtId="169" fontId="9" fillId="0" borderId="26" xfId="2" applyNumberFormat="1" applyFont="1" applyBorder="1"/>
    <xf numFmtId="49" fontId="28" fillId="0" borderId="0" xfId="0" applyNumberFormat="1" applyFont="1" applyFill="1" applyBorder="1"/>
    <xf numFmtId="0" fontId="1" fillId="0" borderId="0" xfId="1" applyBorder="1" applyAlignment="1">
      <alignment horizontal="center"/>
    </xf>
    <xf numFmtId="0" fontId="1" fillId="3" borderId="0" xfId="1" applyFill="1" applyProtection="1">
      <protection locked="0"/>
    </xf>
    <xf numFmtId="0" fontId="1" fillId="3" borderId="0" xfId="1" applyFill="1" applyAlignment="1" applyProtection="1">
      <alignment horizontal="left"/>
      <protection locked="0"/>
    </xf>
    <xf numFmtId="0" fontId="1" fillId="3" borderId="0" xfId="1" applyFill="1"/>
    <xf numFmtId="0" fontId="1" fillId="3" borderId="0" xfId="1" applyFill="1" applyAlignment="1">
      <alignment horizontal="left"/>
    </xf>
    <xf numFmtId="0" fontId="1" fillId="0" borderId="0" xfId="1" applyAlignment="1" applyProtection="1">
      <alignment horizontal="right"/>
      <protection locked="0"/>
    </xf>
    <xf numFmtId="0" fontId="1" fillId="0" borderId="0" xfId="1" applyFill="1" applyAlignment="1" applyProtection="1">
      <alignment horizontal="right"/>
      <protection locked="0"/>
    </xf>
    <xf numFmtId="0" fontId="1" fillId="0" borderId="0" xfId="1" applyFont="1" applyAlignment="1" applyProtection="1">
      <alignment horizontal="right"/>
      <protection locked="0"/>
    </xf>
    <xf numFmtId="166" fontId="1" fillId="0" borderId="0" xfId="1" applyNumberFormat="1" applyAlignment="1">
      <alignment horizontal="left"/>
    </xf>
    <xf numFmtId="0" fontId="0" fillId="0" borderId="0" xfId="0"/>
    <xf numFmtId="0" fontId="32" fillId="0" borderId="3" xfId="1" applyFont="1" applyBorder="1" applyAlignment="1" applyProtection="1">
      <alignment horizontal="right"/>
    </xf>
    <xf numFmtId="0" fontId="32" fillId="0" borderId="2" xfId="1" applyFont="1" applyBorder="1" applyAlignment="1" applyProtection="1">
      <alignment horizontal="right"/>
    </xf>
    <xf numFmtId="0" fontId="6" fillId="3" borderId="17" xfId="1" applyFont="1" applyFill="1" applyBorder="1" applyAlignment="1" applyProtection="1">
      <alignment horizontal="left"/>
      <protection locked="0"/>
    </xf>
    <xf numFmtId="0" fontId="6" fillId="3" borderId="24" xfId="1" applyFont="1" applyFill="1" applyBorder="1" applyAlignment="1" applyProtection="1">
      <alignment horizontal="left"/>
      <protection locked="0"/>
    </xf>
    <xf numFmtId="0" fontId="6" fillId="3" borderId="18" xfId="1" applyFont="1" applyFill="1" applyBorder="1" applyAlignment="1" applyProtection="1">
      <alignment horizontal="left"/>
      <protection locked="0"/>
    </xf>
    <xf numFmtId="44" fontId="35" fillId="0" borderId="15" xfId="1" applyNumberFormat="1" applyFont="1" applyBorder="1" applyAlignment="1" applyProtection="1">
      <alignment horizontal="center" vertical="center"/>
    </xf>
    <xf numFmtId="0" fontId="34" fillId="0" borderId="2" xfId="0" applyFont="1" applyBorder="1" applyAlignment="1" applyProtection="1">
      <alignment horizontal="center"/>
      <protection locked="0"/>
    </xf>
    <xf numFmtId="0" fontId="34" fillId="0" borderId="22" xfId="0" applyFont="1" applyBorder="1" applyAlignment="1" applyProtection="1">
      <alignment horizontal="center"/>
      <protection locked="0"/>
    </xf>
    <xf numFmtId="0" fontId="0" fillId="0" borderId="0" xfId="0"/>
    <xf numFmtId="0" fontId="42" fillId="0" borderId="3" xfId="1" applyFont="1" applyBorder="1" applyAlignment="1" applyProtection="1">
      <alignment horizontal="center"/>
    </xf>
    <xf numFmtId="0" fontId="42" fillId="0" borderId="2" xfId="1" applyFont="1" applyBorder="1" applyAlignment="1" applyProtection="1">
      <alignment horizontal="center"/>
    </xf>
    <xf numFmtId="0" fontId="27" fillId="0" borderId="0" xfId="0" applyFont="1" applyAlignment="1" applyProtection="1">
      <alignment horizontal="left" vertical="top" wrapText="1"/>
    </xf>
    <xf numFmtId="0" fontId="21" fillId="0" borderId="0" xfId="0" applyFont="1" applyAlignment="1" applyProtection="1">
      <alignment horizontal="left" vertical="top"/>
    </xf>
    <xf numFmtId="0" fontId="6" fillId="3" borderId="2" xfId="1" applyFont="1" applyFill="1" applyBorder="1" applyAlignment="1" applyProtection="1">
      <alignment horizontal="center"/>
      <protection locked="0"/>
    </xf>
    <xf numFmtId="0" fontId="6" fillId="3" borderId="22" xfId="1" applyFont="1" applyFill="1" applyBorder="1" applyAlignment="1" applyProtection="1">
      <alignment horizontal="center"/>
      <protection locked="0"/>
    </xf>
    <xf numFmtId="0" fontId="41" fillId="0" borderId="3" xfId="0" applyNumberFormat="1" applyFont="1" applyBorder="1" applyAlignment="1" applyProtection="1">
      <alignment horizontal="left"/>
    </xf>
    <xf numFmtId="0" fontId="41" fillId="0" borderId="22" xfId="0" applyNumberFormat="1" applyFont="1" applyBorder="1" applyAlignment="1" applyProtection="1">
      <alignment horizontal="left"/>
    </xf>
    <xf numFmtId="0" fontId="40" fillId="0" borderId="3" xfId="1" applyFont="1" applyBorder="1" applyAlignment="1" applyProtection="1">
      <alignment horizontal="left" vertical="center"/>
    </xf>
    <xf numFmtId="0" fontId="40" fillId="0" borderId="2" xfId="1" applyFont="1" applyBorder="1" applyAlignment="1" applyProtection="1">
      <alignment horizontal="left" vertical="center"/>
    </xf>
    <xf numFmtId="0" fontId="40" fillId="0" borderId="3" xfId="1" applyNumberFormat="1" applyFont="1" applyBorder="1" applyAlignment="1" applyProtection="1">
      <alignment horizontal="left" vertical="center"/>
    </xf>
    <xf numFmtId="0" fontId="40" fillId="0" borderId="2" xfId="1" applyNumberFormat="1" applyFont="1" applyBorder="1" applyAlignment="1" applyProtection="1">
      <alignment horizontal="left" vertical="center"/>
    </xf>
    <xf numFmtId="0" fontId="33" fillId="0" borderId="2" xfId="0" applyFont="1" applyBorder="1"/>
    <xf numFmtId="0" fontId="33" fillId="0" borderId="22" xfId="0" applyFont="1" applyBorder="1"/>
    <xf numFmtId="166" fontId="19" fillId="0" borderId="3" xfId="1" applyNumberFormat="1" applyFont="1" applyBorder="1" applyAlignment="1">
      <alignment horizontal="center"/>
    </xf>
    <xf numFmtId="166" fontId="19" fillId="0" borderId="2" xfId="1" applyNumberFormat="1" applyFont="1" applyBorder="1" applyAlignment="1">
      <alignment horizontal="center"/>
    </xf>
    <xf numFmtId="166" fontId="19" fillId="0" borderId="22" xfId="1" applyNumberFormat="1" applyFont="1" applyBorder="1" applyAlignment="1">
      <alignment horizontal="center"/>
    </xf>
    <xf numFmtId="164" fontId="20" fillId="0" borderId="3" xfId="1" applyNumberFormat="1" applyFont="1" applyBorder="1" applyAlignment="1">
      <alignment horizontal="center"/>
    </xf>
    <xf numFmtId="164" fontId="20" fillId="0" borderId="2" xfId="1" applyNumberFormat="1" applyFont="1" applyBorder="1" applyAlignment="1">
      <alignment horizontal="center"/>
    </xf>
    <xf numFmtId="164" fontId="20" fillId="0" borderId="22" xfId="1" applyNumberFormat="1" applyFont="1" applyBorder="1" applyAlignment="1">
      <alignment horizontal="center"/>
    </xf>
    <xf numFmtId="0" fontId="38" fillId="0" borderId="13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44" fontId="48" fillId="0" borderId="15" xfId="2" applyFont="1" applyBorder="1" applyAlignment="1">
      <alignment horizontal="center" vertical="center"/>
    </xf>
    <xf numFmtId="44" fontId="48" fillId="0" borderId="14" xfId="2" applyFont="1" applyBorder="1" applyAlignment="1">
      <alignment horizontal="center" vertical="center"/>
    </xf>
    <xf numFmtId="0" fontId="24" fillId="0" borderId="2" xfId="0" applyFont="1" applyBorder="1" applyAlignment="1" applyProtection="1">
      <alignment horizontal="center"/>
      <protection locked="0"/>
    </xf>
    <xf numFmtId="0" fontId="24" fillId="0" borderId="22" xfId="0" applyFont="1" applyBorder="1" applyAlignment="1" applyProtection="1">
      <alignment horizontal="center"/>
      <protection locked="0"/>
    </xf>
    <xf numFmtId="170" fontId="0" fillId="0" borderId="24" xfId="0" applyNumberFormat="1" applyFill="1" applyBorder="1" applyAlignment="1">
      <alignment horizontal="center"/>
    </xf>
    <xf numFmtId="170" fontId="0" fillId="0" borderId="18" xfId="0" applyNumberFormat="1" applyFill="1" applyBorder="1" applyAlignment="1">
      <alignment horizontal="center"/>
    </xf>
    <xf numFmtId="170" fontId="0" fillId="0" borderId="2" xfId="0" applyNumberFormat="1" applyFill="1" applyBorder="1" applyAlignment="1">
      <alignment horizontal="center"/>
    </xf>
    <xf numFmtId="170" fontId="0" fillId="0" borderId="22" xfId="0" applyNumberFormat="1" applyFill="1" applyBorder="1" applyAlignment="1">
      <alignment horizontal="center"/>
    </xf>
    <xf numFmtId="170" fontId="0" fillId="0" borderId="1" xfId="0" applyNumberFormat="1" applyFill="1" applyBorder="1" applyAlignment="1">
      <alignment horizontal="center"/>
    </xf>
    <xf numFmtId="170" fontId="0" fillId="0" borderId="21" xfId="0" applyNumberFormat="1" applyFill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0" borderId="13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38" fillId="0" borderId="13" xfId="0" applyFont="1" applyBorder="1" applyAlignment="1">
      <alignment horizontal="center"/>
    </xf>
    <xf numFmtId="0" fontId="38" fillId="0" borderId="15" xfId="0" applyFont="1" applyBorder="1" applyAlignment="1">
      <alignment horizontal="center"/>
    </xf>
    <xf numFmtId="0" fontId="38" fillId="0" borderId="14" xfId="0" applyFont="1" applyBorder="1" applyAlignment="1">
      <alignment horizontal="center"/>
    </xf>
    <xf numFmtId="0" fontId="11" fillId="0" borderId="29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</cellXfs>
  <cellStyles count="4">
    <cellStyle name="Monétaire" xfId="2" builtinId="4"/>
    <cellStyle name="Monétaire 2" xfId="3"/>
    <cellStyle name="Normal" xfId="0" builtinId="0"/>
    <cellStyle name="Normal 2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Radio" checked="Checked" firstButton="1" fmlaLink="$P$8" lockText="1" noThreeD="1"/>
</file>

<file path=xl/ctrlProps/ctrlProp1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746760</xdr:colOff>
      <xdr:row>7</xdr:row>
      <xdr:rowOff>175261</xdr:rowOff>
    </xdr:from>
    <xdr:to>
      <xdr:col>3</xdr:col>
      <xdr:colOff>632460</xdr:colOff>
      <xdr:row>11</xdr:row>
      <xdr:rowOff>24849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46760" y="1737361"/>
          <a:ext cx="1485900" cy="7639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1500"/>
            </a:lnSpc>
            <a:spcBef>
              <a:spcPts val="0"/>
            </a:spcBef>
            <a:spcAft>
              <a:spcPts val="300"/>
            </a:spcAft>
          </a:pPr>
          <a:r>
            <a:rPr lang="fr-FR" sz="1100">
              <a:latin typeface="Arial Narrow" pitchFamily="34" charset="0"/>
            </a:rPr>
            <a:t>3 Rue de la SCHEER</a:t>
          </a:r>
          <a:endParaRPr lang="fr-FR" sz="1100" baseline="0">
            <a:latin typeface="Arial Narrow" pitchFamily="34" charset="0"/>
          </a:endParaRPr>
        </a:p>
        <a:p>
          <a:pPr>
            <a:lnSpc>
              <a:spcPts val="1600"/>
            </a:lnSpc>
            <a:spcBef>
              <a:spcPts val="0"/>
            </a:spcBef>
            <a:spcAft>
              <a:spcPts val="300"/>
            </a:spcAft>
          </a:pPr>
          <a:r>
            <a:rPr lang="fr-FR" sz="1100" baseline="0">
              <a:latin typeface="Arial Narrow" pitchFamily="34" charset="0"/>
            </a:rPr>
            <a:t>67150 SCHAEFFERSHEIM</a:t>
          </a:r>
        </a:p>
        <a:p>
          <a:pPr>
            <a:lnSpc>
              <a:spcPts val="1500"/>
            </a:lnSpc>
            <a:spcBef>
              <a:spcPts val="0"/>
            </a:spcBef>
            <a:spcAft>
              <a:spcPts val="300"/>
            </a:spcAft>
          </a:pPr>
          <a:r>
            <a:rPr lang="fr-FR" sz="1100" baseline="0">
              <a:latin typeface="Arial Narrow" pitchFamily="34" charset="0"/>
            </a:rPr>
            <a:t>Tél. : 03.90.64.86.43</a:t>
          </a:r>
        </a:p>
      </xdr:txBody>
    </xdr:sp>
    <xdr:clientData/>
  </xdr:twoCellAnchor>
  <xdr:twoCellAnchor editAs="oneCell">
    <xdr:from>
      <xdr:col>0</xdr:col>
      <xdr:colOff>28574</xdr:colOff>
      <xdr:row>0</xdr:row>
      <xdr:rowOff>19050</xdr:rowOff>
    </xdr:from>
    <xdr:to>
      <xdr:col>3</xdr:col>
      <xdr:colOff>66927</xdr:colOff>
      <xdr:row>7</xdr:row>
      <xdr:rowOff>9525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19050"/>
          <a:ext cx="1590928" cy="1562100"/>
        </a:xfrm>
        <a:prstGeom prst="rect">
          <a:avLst/>
        </a:prstGeom>
      </xdr:spPr>
    </xdr:pic>
    <xdr:clientData/>
  </xdr:twoCellAnchor>
  <xdr:twoCellAnchor>
    <xdr:from>
      <xdr:col>11</xdr:col>
      <xdr:colOff>228600</xdr:colOff>
      <xdr:row>1</xdr:row>
      <xdr:rowOff>50938</xdr:rowOff>
    </xdr:from>
    <xdr:to>
      <xdr:col>18</xdr:col>
      <xdr:colOff>397564</xdr:colOff>
      <xdr:row>4</xdr:row>
      <xdr:rowOff>162008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981825" y="279538"/>
          <a:ext cx="5598214" cy="768295"/>
        </a:xfrm>
        <a:prstGeom prst="rect">
          <a:avLst/>
        </a:prstGeom>
        <a:solidFill>
          <a:schemeClr val="lt1"/>
        </a:solidFill>
        <a:ln w="571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36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⚠</a:t>
          </a:r>
          <a:r>
            <a:rPr lang="fr-FR" sz="2400" b="1">
              <a:solidFill>
                <a:srgbClr val="FF0000"/>
              </a:solidFill>
            </a:rPr>
            <a:t> </a:t>
          </a:r>
          <a:r>
            <a:rPr lang="fr-FR" sz="2800" b="1">
              <a:solidFill>
                <a:srgbClr val="FF0000"/>
              </a:solidFill>
            </a:rPr>
            <a:t>ZONES EN ROUGE A REMPLIR !</a:t>
          </a:r>
          <a:endParaRPr lang="fr-FR" sz="2800" b="1" u="sng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12</xdr:row>
          <xdr:rowOff>85725</xdr:rowOff>
        </xdr:from>
        <xdr:to>
          <xdr:col>14</xdr:col>
          <xdr:colOff>571500</xdr:colOff>
          <xdr:row>15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12</xdr:row>
          <xdr:rowOff>85725</xdr:rowOff>
        </xdr:from>
        <xdr:to>
          <xdr:col>12</xdr:col>
          <xdr:colOff>752475</xdr:colOff>
          <xdr:row>15</xdr:row>
          <xdr:rowOff>28575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723900</xdr:colOff>
          <xdr:row>18</xdr:row>
          <xdr:rowOff>142875</xdr:rowOff>
        </xdr:from>
        <xdr:to>
          <xdr:col>14</xdr:col>
          <xdr:colOff>361950</xdr:colOff>
          <xdr:row>22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des articles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7</xdr:row>
      <xdr:rowOff>1</xdr:rowOff>
    </xdr:from>
    <xdr:to>
      <xdr:col>1</xdr:col>
      <xdr:colOff>988218</xdr:colOff>
      <xdr:row>10</xdr:row>
      <xdr:rowOff>66674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6676" y="1600201"/>
          <a:ext cx="1759742" cy="752473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1500"/>
            </a:lnSpc>
            <a:spcBef>
              <a:spcPts val="0"/>
            </a:spcBef>
            <a:spcAft>
              <a:spcPts val="300"/>
            </a:spcAft>
          </a:pPr>
          <a:r>
            <a:rPr lang="fr-FR" sz="1100">
              <a:latin typeface="Arial Narrow" pitchFamily="34" charset="0"/>
            </a:rPr>
            <a:t>3 Rue de la SCHEER</a:t>
          </a:r>
          <a:endParaRPr lang="fr-FR" sz="1100" baseline="0">
            <a:latin typeface="Arial Narrow" pitchFamily="34" charset="0"/>
          </a:endParaRPr>
        </a:p>
        <a:p>
          <a:pPr>
            <a:lnSpc>
              <a:spcPts val="1600"/>
            </a:lnSpc>
            <a:spcBef>
              <a:spcPts val="0"/>
            </a:spcBef>
            <a:spcAft>
              <a:spcPts val="300"/>
            </a:spcAft>
          </a:pPr>
          <a:r>
            <a:rPr lang="fr-FR" sz="1100" baseline="0">
              <a:latin typeface="Arial Narrow" pitchFamily="34" charset="0"/>
            </a:rPr>
            <a:t>67150 SCHAEFFERSHEIM</a:t>
          </a:r>
        </a:p>
        <a:p>
          <a:pPr>
            <a:lnSpc>
              <a:spcPts val="1500"/>
            </a:lnSpc>
            <a:spcBef>
              <a:spcPts val="0"/>
            </a:spcBef>
            <a:spcAft>
              <a:spcPts val="300"/>
            </a:spcAft>
          </a:pPr>
          <a:r>
            <a:rPr lang="fr-FR" sz="1100" baseline="0">
              <a:latin typeface="Arial Narrow" pitchFamily="34" charset="0"/>
            </a:rPr>
            <a:t>Tél. : 03.90.64.86.43</a:t>
          </a:r>
        </a:p>
      </xdr:txBody>
    </xdr:sp>
    <xdr:clientData/>
  </xdr:twoCellAnchor>
  <xdr:twoCellAnchor editAs="oneCell">
    <xdr:from>
      <xdr:col>0</xdr:col>
      <xdr:colOff>28574</xdr:colOff>
      <xdr:row>0</xdr:row>
      <xdr:rowOff>28575</xdr:rowOff>
    </xdr:from>
    <xdr:to>
      <xdr:col>1</xdr:col>
      <xdr:colOff>786064</xdr:colOff>
      <xdr:row>6</xdr:row>
      <xdr:rowOff>219075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28575"/>
          <a:ext cx="1595690" cy="15621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542925</xdr:colOff>
          <xdr:row>9</xdr:row>
          <xdr:rowOff>38100</xdr:rowOff>
        </xdr:from>
        <xdr:to>
          <xdr:col>14</xdr:col>
          <xdr:colOff>581025</xdr:colOff>
          <xdr:row>12</xdr:row>
          <xdr:rowOff>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666750</xdr:colOff>
          <xdr:row>9</xdr:row>
          <xdr:rowOff>47625</xdr:rowOff>
        </xdr:from>
        <xdr:to>
          <xdr:col>16</xdr:col>
          <xdr:colOff>704850</xdr:colOff>
          <xdr:row>12</xdr:row>
          <xdr:rowOff>9525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666750</xdr:colOff>
          <xdr:row>7</xdr:row>
          <xdr:rowOff>114300</xdr:rowOff>
        </xdr:from>
        <xdr:to>
          <xdr:col>8</xdr:col>
          <xdr:colOff>704850</xdr:colOff>
          <xdr:row>10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714375</xdr:colOff>
          <xdr:row>2</xdr:row>
          <xdr:rowOff>9525</xdr:rowOff>
        </xdr:from>
        <xdr:to>
          <xdr:col>11</xdr:col>
          <xdr:colOff>19050</xdr:colOff>
          <xdr:row>6</xdr:row>
          <xdr:rowOff>76200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1</xdr:row>
          <xdr:rowOff>161925</xdr:rowOff>
        </xdr:from>
        <xdr:to>
          <xdr:col>13</xdr:col>
          <xdr:colOff>142875</xdr:colOff>
          <xdr:row>6</xdr:row>
          <xdr:rowOff>66675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6</xdr:row>
          <xdr:rowOff>152400</xdr:rowOff>
        </xdr:from>
        <xdr:to>
          <xdr:col>13</xdr:col>
          <xdr:colOff>133350</xdr:colOff>
          <xdr:row>10</xdr:row>
          <xdr:rowOff>123825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des articles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704850</xdr:colOff>
          <xdr:row>6</xdr:row>
          <xdr:rowOff>152400</xdr:rowOff>
        </xdr:from>
        <xdr:to>
          <xdr:col>10</xdr:col>
          <xdr:colOff>161925</xdr:colOff>
          <xdr:row>10</xdr:row>
          <xdr:rowOff>133350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11</xdr:row>
          <xdr:rowOff>47625</xdr:rowOff>
        </xdr:from>
        <xdr:to>
          <xdr:col>12</xdr:col>
          <xdr:colOff>28575</xdr:colOff>
          <xdr:row>13</xdr:row>
          <xdr:rowOff>0</xdr:rowOff>
        </xdr:to>
        <xdr:sp macro="" textlink="">
          <xdr:nvSpPr>
            <xdr:cNvPr id="6150" name="Option 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Articles laqués inclus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12</xdr:row>
          <xdr:rowOff>114300</xdr:rowOff>
        </xdr:from>
        <xdr:to>
          <xdr:col>12</xdr:col>
          <xdr:colOff>333375</xdr:colOff>
          <xdr:row>14</xdr:row>
          <xdr:rowOff>57150</xdr:rowOff>
        </xdr:to>
        <xdr:sp macro="" textlink="">
          <xdr:nvSpPr>
            <xdr:cNvPr id="6151" name="Option 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Articles laqués exclus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76200</xdr:colOff>
      <xdr:row>2</xdr:row>
      <xdr:rowOff>85725</xdr:rowOff>
    </xdr:from>
    <xdr:to>
      <xdr:col>16</xdr:col>
      <xdr:colOff>104775</xdr:colOff>
      <xdr:row>5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14878050" y="438150"/>
          <a:ext cx="2314575" cy="619125"/>
        </a:xfrm>
        <a:prstGeom prst="rect">
          <a:avLst/>
        </a:prstGeom>
        <a:solidFill>
          <a:srgbClr val="FFFF00"/>
        </a:solidFill>
        <a:ln w="381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 cap="all" baseline="0"/>
            <a:t>à vérifier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257174</xdr:colOff>
      <xdr:row>2</xdr:row>
      <xdr:rowOff>85725</xdr:rowOff>
    </xdr:from>
    <xdr:to>
      <xdr:col>18</xdr:col>
      <xdr:colOff>38100</xdr:colOff>
      <xdr:row>11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1458574" y="457200"/>
          <a:ext cx="5114926" cy="1409700"/>
        </a:xfrm>
        <a:prstGeom prst="rect">
          <a:avLst/>
        </a:prstGeom>
        <a:solidFill>
          <a:schemeClr val="lt1"/>
        </a:solidFill>
        <a:ln w="571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>
              <a:solidFill>
                <a:srgbClr val="FF0000"/>
              </a:solidFill>
            </a:rPr>
            <a:t>Si le vitrage est non renseigné veuillez compléter la feuille "Ref vitrage" avec</a:t>
          </a:r>
          <a:r>
            <a:rPr lang="fr-FR" sz="2400" b="1" baseline="0">
              <a:solidFill>
                <a:srgbClr val="FF0000"/>
              </a:solidFill>
            </a:rPr>
            <a:t> la bonne désignation de logikal</a:t>
          </a:r>
          <a:endParaRPr lang="fr-FR" sz="2400" b="1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175260</xdr:colOff>
      <xdr:row>3</xdr:row>
      <xdr:rowOff>91440</xdr:rowOff>
    </xdr:from>
    <xdr:to>
      <xdr:col>14</xdr:col>
      <xdr:colOff>203835</xdr:colOff>
      <xdr:row>6</xdr:row>
      <xdr:rowOff>131445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0871835" y="653415"/>
          <a:ext cx="2314575" cy="611505"/>
        </a:xfrm>
        <a:prstGeom prst="rect">
          <a:avLst/>
        </a:prstGeom>
        <a:solidFill>
          <a:srgbClr val="FFFF00"/>
        </a:solidFill>
        <a:ln w="381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 cap="all" baseline="0"/>
            <a:t>à vérifier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2:T64"/>
  <sheetViews>
    <sheetView view="pageBreakPreview" zoomScaleNormal="100" zoomScaleSheetLayoutView="100" workbookViewId="0">
      <selection activeCell="J3" sqref="J3:K3"/>
    </sheetView>
  </sheetViews>
  <sheetFormatPr baseColWidth="10" defaultRowHeight="18" customHeight="1" x14ac:dyDescent="0.25"/>
  <cols>
    <col min="1" max="1" width="11.85546875" style="48" bestFit="1" customWidth="1"/>
    <col min="2" max="2" width="11.42578125" style="49"/>
    <col min="3" max="3" width="11.42578125" style="49" hidden="1" customWidth="1"/>
    <col min="4" max="4" width="10" style="49" customWidth="1"/>
    <col min="5" max="6" width="10" style="49" hidden="1" customWidth="1"/>
    <col min="7" max="7" width="12" style="49" customWidth="1"/>
    <col min="8" max="8" width="14.42578125" style="49" customWidth="1"/>
    <col min="9" max="9" width="15.5703125" style="49" customWidth="1"/>
    <col min="10" max="10" width="14.7109375" style="49" customWidth="1"/>
    <col min="11" max="12" width="12.85546875" style="49" customWidth="1"/>
    <col min="13" max="20" width="11.42578125" style="166" customWidth="1"/>
    <col min="21" max="21" width="11.42578125" style="49" customWidth="1"/>
    <col min="22" max="260" width="11.42578125" style="49"/>
    <col min="261" max="261" width="4.85546875" style="49" customWidth="1"/>
    <col min="262" max="262" width="6" style="49" customWidth="1"/>
    <col min="263" max="263" width="11.42578125" style="49"/>
    <col min="264" max="265" width="9.5703125" style="49" customWidth="1"/>
    <col min="266" max="266" width="8.5703125" style="49" customWidth="1"/>
    <col min="267" max="268" width="12.85546875" style="49" customWidth="1"/>
    <col min="269" max="516" width="11.42578125" style="49"/>
    <col min="517" max="517" width="4.85546875" style="49" customWidth="1"/>
    <col min="518" max="518" width="6" style="49" customWidth="1"/>
    <col min="519" max="519" width="11.42578125" style="49"/>
    <col min="520" max="521" width="9.5703125" style="49" customWidth="1"/>
    <col min="522" max="522" width="8.5703125" style="49" customWidth="1"/>
    <col min="523" max="524" width="12.85546875" style="49" customWidth="1"/>
    <col min="525" max="772" width="11.42578125" style="49"/>
    <col min="773" max="773" width="4.85546875" style="49" customWidth="1"/>
    <col min="774" max="774" width="6" style="49" customWidth="1"/>
    <col min="775" max="775" width="11.42578125" style="49"/>
    <col min="776" max="777" width="9.5703125" style="49" customWidth="1"/>
    <col min="778" max="778" width="8.5703125" style="49" customWidth="1"/>
    <col min="779" max="780" width="12.85546875" style="49" customWidth="1"/>
    <col min="781" max="1028" width="11.42578125" style="49"/>
    <col min="1029" max="1029" width="4.85546875" style="49" customWidth="1"/>
    <col min="1030" max="1030" width="6" style="49" customWidth="1"/>
    <col min="1031" max="1031" width="11.42578125" style="49"/>
    <col min="1032" max="1033" width="9.5703125" style="49" customWidth="1"/>
    <col min="1034" max="1034" width="8.5703125" style="49" customWidth="1"/>
    <col min="1035" max="1036" width="12.85546875" style="49" customWidth="1"/>
    <col min="1037" max="1284" width="11.42578125" style="49"/>
    <col min="1285" max="1285" width="4.85546875" style="49" customWidth="1"/>
    <col min="1286" max="1286" width="6" style="49" customWidth="1"/>
    <col min="1287" max="1287" width="11.42578125" style="49"/>
    <col min="1288" max="1289" width="9.5703125" style="49" customWidth="1"/>
    <col min="1290" max="1290" width="8.5703125" style="49" customWidth="1"/>
    <col min="1291" max="1292" width="12.85546875" style="49" customWidth="1"/>
    <col min="1293" max="1540" width="11.42578125" style="49"/>
    <col min="1541" max="1541" width="4.85546875" style="49" customWidth="1"/>
    <col min="1542" max="1542" width="6" style="49" customWidth="1"/>
    <col min="1543" max="1543" width="11.42578125" style="49"/>
    <col min="1544" max="1545" width="9.5703125" style="49" customWidth="1"/>
    <col min="1546" max="1546" width="8.5703125" style="49" customWidth="1"/>
    <col min="1547" max="1548" width="12.85546875" style="49" customWidth="1"/>
    <col min="1549" max="1796" width="11.42578125" style="49"/>
    <col min="1797" max="1797" width="4.85546875" style="49" customWidth="1"/>
    <col min="1798" max="1798" width="6" style="49" customWidth="1"/>
    <col min="1799" max="1799" width="11.42578125" style="49"/>
    <col min="1800" max="1801" width="9.5703125" style="49" customWidth="1"/>
    <col min="1802" max="1802" width="8.5703125" style="49" customWidth="1"/>
    <col min="1803" max="1804" width="12.85546875" style="49" customWidth="1"/>
    <col min="1805" max="2052" width="11.42578125" style="49"/>
    <col min="2053" max="2053" width="4.85546875" style="49" customWidth="1"/>
    <col min="2054" max="2054" width="6" style="49" customWidth="1"/>
    <col min="2055" max="2055" width="11.42578125" style="49"/>
    <col min="2056" max="2057" width="9.5703125" style="49" customWidth="1"/>
    <col min="2058" max="2058" width="8.5703125" style="49" customWidth="1"/>
    <col min="2059" max="2060" width="12.85546875" style="49" customWidth="1"/>
    <col min="2061" max="2308" width="11.42578125" style="49"/>
    <col min="2309" max="2309" width="4.85546875" style="49" customWidth="1"/>
    <col min="2310" max="2310" width="6" style="49" customWidth="1"/>
    <col min="2311" max="2311" width="11.42578125" style="49"/>
    <col min="2312" max="2313" width="9.5703125" style="49" customWidth="1"/>
    <col min="2314" max="2314" width="8.5703125" style="49" customWidth="1"/>
    <col min="2315" max="2316" width="12.85546875" style="49" customWidth="1"/>
    <col min="2317" max="2564" width="11.42578125" style="49"/>
    <col min="2565" max="2565" width="4.85546875" style="49" customWidth="1"/>
    <col min="2566" max="2566" width="6" style="49" customWidth="1"/>
    <col min="2567" max="2567" width="11.42578125" style="49"/>
    <col min="2568" max="2569" width="9.5703125" style="49" customWidth="1"/>
    <col min="2570" max="2570" width="8.5703125" style="49" customWidth="1"/>
    <col min="2571" max="2572" width="12.85546875" style="49" customWidth="1"/>
    <col min="2573" max="2820" width="11.42578125" style="49"/>
    <col min="2821" max="2821" width="4.85546875" style="49" customWidth="1"/>
    <col min="2822" max="2822" width="6" style="49" customWidth="1"/>
    <col min="2823" max="2823" width="11.42578125" style="49"/>
    <col min="2824" max="2825" width="9.5703125" style="49" customWidth="1"/>
    <col min="2826" max="2826" width="8.5703125" style="49" customWidth="1"/>
    <col min="2827" max="2828" width="12.85546875" style="49" customWidth="1"/>
    <col min="2829" max="3076" width="11.42578125" style="49"/>
    <col min="3077" max="3077" width="4.85546875" style="49" customWidth="1"/>
    <col min="3078" max="3078" width="6" style="49" customWidth="1"/>
    <col min="3079" max="3079" width="11.42578125" style="49"/>
    <col min="3080" max="3081" width="9.5703125" style="49" customWidth="1"/>
    <col min="3082" max="3082" width="8.5703125" style="49" customWidth="1"/>
    <col min="3083" max="3084" width="12.85546875" style="49" customWidth="1"/>
    <col min="3085" max="3332" width="11.42578125" style="49"/>
    <col min="3333" max="3333" width="4.85546875" style="49" customWidth="1"/>
    <col min="3334" max="3334" width="6" style="49" customWidth="1"/>
    <col min="3335" max="3335" width="11.42578125" style="49"/>
    <col min="3336" max="3337" width="9.5703125" style="49" customWidth="1"/>
    <col min="3338" max="3338" width="8.5703125" style="49" customWidth="1"/>
    <col min="3339" max="3340" width="12.85546875" style="49" customWidth="1"/>
    <col min="3341" max="3588" width="11.42578125" style="49"/>
    <col min="3589" max="3589" width="4.85546875" style="49" customWidth="1"/>
    <col min="3590" max="3590" width="6" style="49" customWidth="1"/>
    <col min="3591" max="3591" width="11.42578125" style="49"/>
    <col min="3592" max="3593" width="9.5703125" style="49" customWidth="1"/>
    <col min="3594" max="3594" width="8.5703125" style="49" customWidth="1"/>
    <col min="3595" max="3596" width="12.85546875" style="49" customWidth="1"/>
    <col min="3597" max="3844" width="11.42578125" style="49"/>
    <col min="3845" max="3845" width="4.85546875" style="49" customWidth="1"/>
    <col min="3846" max="3846" width="6" style="49" customWidth="1"/>
    <col min="3847" max="3847" width="11.42578125" style="49"/>
    <col min="3848" max="3849" width="9.5703125" style="49" customWidth="1"/>
    <col min="3850" max="3850" width="8.5703125" style="49" customWidth="1"/>
    <col min="3851" max="3852" width="12.85546875" style="49" customWidth="1"/>
    <col min="3853" max="4100" width="11.42578125" style="49"/>
    <col min="4101" max="4101" width="4.85546875" style="49" customWidth="1"/>
    <col min="4102" max="4102" width="6" style="49" customWidth="1"/>
    <col min="4103" max="4103" width="11.42578125" style="49"/>
    <col min="4104" max="4105" width="9.5703125" style="49" customWidth="1"/>
    <col min="4106" max="4106" width="8.5703125" style="49" customWidth="1"/>
    <col min="4107" max="4108" width="12.85546875" style="49" customWidth="1"/>
    <col min="4109" max="4356" width="11.42578125" style="49"/>
    <col min="4357" max="4357" width="4.85546875" style="49" customWidth="1"/>
    <col min="4358" max="4358" width="6" style="49" customWidth="1"/>
    <col min="4359" max="4359" width="11.42578125" style="49"/>
    <col min="4360" max="4361" width="9.5703125" style="49" customWidth="1"/>
    <col min="4362" max="4362" width="8.5703125" style="49" customWidth="1"/>
    <col min="4363" max="4364" width="12.85546875" style="49" customWidth="1"/>
    <col min="4365" max="4612" width="11.42578125" style="49"/>
    <col min="4613" max="4613" width="4.85546875" style="49" customWidth="1"/>
    <col min="4614" max="4614" width="6" style="49" customWidth="1"/>
    <col min="4615" max="4615" width="11.42578125" style="49"/>
    <col min="4616" max="4617" width="9.5703125" style="49" customWidth="1"/>
    <col min="4618" max="4618" width="8.5703125" style="49" customWidth="1"/>
    <col min="4619" max="4620" width="12.85546875" style="49" customWidth="1"/>
    <col min="4621" max="4868" width="11.42578125" style="49"/>
    <col min="4869" max="4869" width="4.85546875" style="49" customWidth="1"/>
    <col min="4870" max="4870" width="6" style="49" customWidth="1"/>
    <col min="4871" max="4871" width="11.42578125" style="49"/>
    <col min="4872" max="4873" width="9.5703125" style="49" customWidth="1"/>
    <col min="4874" max="4874" width="8.5703125" style="49" customWidth="1"/>
    <col min="4875" max="4876" width="12.85546875" style="49" customWidth="1"/>
    <col min="4877" max="5124" width="11.42578125" style="49"/>
    <col min="5125" max="5125" width="4.85546875" style="49" customWidth="1"/>
    <col min="5126" max="5126" width="6" style="49" customWidth="1"/>
    <col min="5127" max="5127" width="11.42578125" style="49"/>
    <col min="5128" max="5129" width="9.5703125" style="49" customWidth="1"/>
    <col min="5130" max="5130" width="8.5703125" style="49" customWidth="1"/>
    <col min="5131" max="5132" width="12.85546875" style="49" customWidth="1"/>
    <col min="5133" max="5380" width="11.42578125" style="49"/>
    <col min="5381" max="5381" width="4.85546875" style="49" customWidth="1"/>
    <col min="5382" max="5382" width="6" style="49" customWidth="1"/>
    <col min="5383" max="5383" width="11.42578125" style="49"/>
    <col min="5384" max="5385" width="9.5703125" style="49" customWidth="1"/>
    <col min="5386" max="5386" width="8.5703125" style="49" customWidth="1"/>
    <col min="5387" max="5388" width="12.85546875" style="49" customWidth="1"/>
    <col min="5389" max="5636" width="11.42578125" style="49"/>
    <col min="5637" max="5637" width="4.85546875" style="49" customWidth="1"/>
    <col min="5638" max="5638" width="6" style="49" customWidth="1"/>
    <col min="5639" max="5639" width="11.42578125" style="49"/>
    <col min="5640" max="5641" width="9.5703125" style="49" customWidth="1"/>
    <col min="5642" max="5642" width="8.5703125" style="49" customWidth="1"/>
    <col min="5643" max="5644" width="12.85546875" style="49" customWidth="1"/>
    <col min="5645" max="5892" width="11.42578125" style="49"/>
    <col min="5893" max="5893" width="4.85546875" style="49" customWidth="1"/>
    <col min="5894" max="5894" width="6" style="49" customWidth="1"/>
    <col min="5895" max="5895" width="11.42578125" style="49"/>
    <col min="5896" max="5897" width="9.5703125" style="49" customWidth="1"/>
    <col min="5898" max="5898" width="8.5703125" style="49" customWidth="1"/>
    <col min="5899" max="5900" width="12.85546875" style="49" customWidth="1"/>
    <col min="5901" max="6148" width="11.42578125" style="49"/>
    <col min="6149" max="6149" width="4.85546875" style="49" customWidth="1"/>
    <col min="6150" max="6150" width="6" style="49" customWidth="1"/>
    <col min="6151" max="6151" width="11.42578125" style="49"/>
    <col min="6152" max="6153" width="9.5703125" style="49" customWidth="1"/>
    <col min="6154" max="6154" width="8.5703125" style="49" customWidth="1"/>
    <col min="6155" max="6156" width="12.85546875" style="49" customWidth="1"/>
    <col min="6157" max="6404" width="11.42578125" style="49"/>
    <col min="6405" max="6405" width="4.85546875" style="49" customWidth="1"/>
    <col min="6406" max="6406" width="6" style="49" customWidth="1"/>
    <col min="6407" max="6407" width="11.42578125" style="49"/>
    <col min="6408" max="6409" width="9.5703125" style="49" customWidth="1"/>
    <col min="6410" max="6410" width="8.5703125" style="49" customWidth="1"/>
    <col min="6411" max="6412" width="12.85546875" style="49" customWidth="1"/>
    <col min="6413" max="6660" width="11.42578125" style="49"/>
    <col min="6661" max="6661" width="4.85546875" style="49" customWidth="1"/>
    <col min="6662" max="6662" width="6" style="49" customWidth="1"/>
    <col min="6663" max="6663" width="11.42578125" style="49"/>
    <col min="6664" max="6665" width="9.5703125" style="49" customWidth="1"/>
    <col min="6666" max="6666" width="8.5703125" style="49" customWidth="1"/>
    <col min="6667" max="6668" width="12.85546875" style="49" customWidth="1"/>
    <col min="6669" max="6916" width="11.42578125" style="49"/>
    <col min="6917" max="6917" width="4.85546875" style="49" customWidth="1"/>
    <col min="6918" max="6918" width="6" style="49" customWidth="1"/>
    <col min="6919" max="6919" width="11.42578125" style="49"/>
    <col min="6920" max="6921" width="9.5703125" style="49" customWidth="1"/>
    <col min="6922" max="6922" width="8.5703125" style="49" customWidth="1"/>
    <col min="6923" max="6924" width="12.85546875" style="49" customWidth="1"/>
    <col min="6925" max="7172" width="11.42578125" style="49"/>
    <col min="7173" max="7173" width="4.85546875" style="49" customWidth="1"/>
    <col min="7174" max="7174" width="6" style="49" customWidth="1"/>
    <col min="7175" max="7175" width="11.42578125" style="49"/>
    <col min="7176" max="7177" width="9.5703125" style="49" customWidth="1"/>
    <col min="7178" max="7178" width="8.5703125" style="49" customWidth="1"/>
    <col min="7179" max="7180" width="12.85546875" style="49" customWidth="1"/>
    <col min="7181" max="7428" width="11.42578125" style="49"/>
    <col min="7429" max="7429" width="4.85546875" style="49" customWidth="1"/>
    <col min="7430" max="7430" width="6" style="49" customWidth="1"/>
    <col min="7431" max="7431" width="11.42578125" style="49"/>
    <col min="7432" max="7433" width="9.5703125" style="49" customWidth="1"/>
    <col min="7434" max="7434" width="8.5703125" style="49" customWidth="1"/>
    <col min="7435" max="7436" width="12.85546875" style="49" customWidth="1"/>
    <col min="7437" max="7684" width="11.42578125" style="49"/>
    <col min="7685" max="7685" width="4.85546875" style="49" customWidth="1"/>
    <col min="7686" max="7686" width="6" style="49" customWidth="1"/>
    <col min="7687" max="7687" width="11.42578125" style="49"/>
    <col min="7688" max="7689" width="9.5703125" style="49" customWidth="1"/>
    <col min="7690" max="7690" width="8.5703125" style="49" customWidth="1"/>
    <col min="7691" max="7692" width="12.85546875" style="49" customWidth="1"/>
    <col min="7693" max="7940" width="11.42578125" style="49"/>
    <col min="7941" max="7941" width="4.85546875" style="49" customWidth="1"/>
    <col min="7942" max="7942" width="6" style="49" customWidth="1"/>
    <col min="7943" max="7943" width="11.42578125" style="49"/>
    <col min="7944" max="7945" width="9.5703125" style="49" customWidth="1"/>
    <col min="7946" max="7946" width="8.5703125" style="49" customWidth="1"/>
    <col min="7947" max="7948" width="12.85546875" style="49" customWidth="1"/>
    <col min="7949" max="8196" width="11.42578125" style="49"/>
    <col min="8197" max="8197" width="4.85546875" style="49" customWidth="1"/>
    <col min="8198" max="8198" width="6" style="49" customWidth="1"/>
    <col min="8199" max="8199" width="11.42578125" style="49"/>
    <col min="8200" max="8201" width="9.5703125" style="49" customWidth="1"/>
    <col min="8202" max="8202" width="8.5703125" style="49" customWidth="1"/>
    <col min="8203" max="8204" width="12.85546875" style="49" customWidth="1"/>
    <col min="8205" max="8452" width="11.42578125" style="49"/>
    <col min="8453" max="8453" width="4.85546875" style="49" customWidth="1"/>
    <col min="8454" max="8454" width="6" style="49" customWidth="1"/>
    <col min="8455" max="8455" width="11.42578125" style="49"/>
    <col min="8456" max="8457" width="9.5703125" style="49" customWidth="1"/>
    <col min="8458" max="8458" width="8.5703125" style="49" customWidth="1"/>
    <col min="8459" max="8460" width="12.85546875" style="49" customWidth="1"/>
    <col min="8461" max="8708" width="11.42578125" style="49"/>
    <col min="8709" max="8709" width="4.85546875" style="49" customWidth="1"/>
    <col min="8710" max="8710" width="6" style="49" customWidth="1"/>
    <col min="8711" max="8711" width="11.42578125" style="49"/>
    <col min="8712" max="8713" width="9.5703125" style="49" customWidth="1"/>
    <col min="8714" max="8714" width="8.5703125" style="49" customWidth="1"/>
    <col min="8715" max="8716" width="12.85546875" style="49" customWidth="1"/>
    <col min="8717" max="8964" width="11.42578125" style="49"/>
    <col min="8965" max="8965" width="4.85546875" style="49" customWidth="1"/>
    <col min="8966" max="8966" width="6" style="49" customWidth="1"/>
    <col min="8967" max="8967" width="11.42578125" style="49"/>
    <col min="8968" max="8969" width="9.5703125" style="49" customWidth="1"/>
    <col min="8970" max="8970" width="8.5703125" style="49" customWidth="1"/>
    <col min="8971" max="8972" width="12.85546875" style="49" customWidth="1"/>
    <col min="8973" max="9220" width="11.42578125" style="49"/>
    <col min="9221" max="9221" width="4.85546875" style="49" customWidth="1"/>
    <col min="9222" max="9222" width="6" style="49" customWidth="1"/>
    <col min="9223" max="9223" width="11.42578125" style="49"/>
    <col min="9224" max="9225" width="9.5703125" style="49" customWidth="1"/>
    <col min="9226" max="9226" width="8.5703125" style="49" customWidth="1"/>
    <col min="9227" max="9228" width="12.85546875" style="49" customWidth="1"/>
    <col min="9229" max="9476" width="11.42578125" style="49"/>
    <col min="9477" max="9477" width="4.85546875" style="49" customWidth="1"/>
    <col min="9478" max="9478" width="6" style="49" customWidth="1"/>
    <col min="9479" max="9479" width="11.42578125" style="49"/>
    <col min="9480" max="9481" width="9.5703125" style="49" customWidth="1"/>
    <col min="9482" max="9482" width="8.5703125" style="49" customWidth="1"/>
    <col min="9483" max="9484" width="12.85546875" style="49" customWidth="1"/>
    <col min="9485" max="9732" width="11.42578125" style="49"/>
    <col min="9733" max="9733" width="4.85546875" style="49" customWidth="1"/>
    <col min="9734" max="9734" width="6" style="49" customWidth="1"/>
    <col min="9735" max="9735" width="11.42578125" style="49"/>
    <col min="9736" max="9737" width="9.5703125" style="49" customWidth="1"/>
    <col min="9738" max="9738" width="8.5703125" style="49" customWidth="1"/>
    <col min="9739" max="9740" width="12.85546875" style="49" customWidth="1"/>
    <col min="9741" max="9988" width="11.42578125" style="49"/>
    <col min="9989" max="9989" width="4.85546875" style="49" customWidth="1"/>
    <col min="9990" max="9990" width="6" style="49" customWidth="1"/>
    <col min="9991" max="9991" width="11.42578125" style="49"/>
    <col min="9992" max="9993" width="9.5703125" style="49" customWidth="1"/>
    <col min="9994" max="9994" width="8.5703125" style="49" customWidth="1"/>
    <col min="9995" max="9996" width="12.85546875" style="49" customWidth="1"/>
    <col min="9997" max="10244" width="11.42578125" style="49"/>
    <col min="10245" max="10245" width="4.85546875" style="49" customWidth="1"/>
    <col min="10246" max="10246" width="6" style="49" customWidth="1"/>
    <col min="10247" max="10247" width="11.42578125" style="49"/>
    <col min="10248" max="10249" width="9.5703125" style="49" customWidth="1"/>
    <col min="10250" max="10250" width="8.5703125" style="49" customWidth="1"/>
    <col min="10251" max="10252" width="12.85546875" style="49" customWidth="1"/>
    <col min="10253" max="10500" width="11.42578125" style="49"/>
    <col min="10501" max="10501" width="4.85546875" style="49" customWidth="1"/>
    <col min="10502" max="10502" width="6" style="49" customWidth="1"/>
    <col min="10503" max="10503" width="11.42578125" style="49"/>
    <col min="10504" max="10505" width="9.5703125" style="49" customWidth="1"/>
    <col min="10506" max="10506" width="8.5703125" style="49" customWidth="1"/>
    <col min="10507" max="10508" width="12.85546875" style="49" customWidth="1"/>
    <col min="10509" max="10756" width="11.42578125" style="49"/>
    <col min="10757" max="10757" width="4.85546875" style="49" customWidth="1"/>
    <col min="10758" max="10758" width="6" style="49" customWidth="1"/>
    <col min="10759" max="10759" width="11.42578125" style="49"/>
    <col min="10760" max="10761" width="9.5703125" style="49" customWidth="1"/>
    <col min="10762" max="10762" width="8.5703125" style="49" customWidth="1"/>
    <col min="10763" max="10764" width="12.85546875" style="49" customWidth="1"/>
    <col min="10765" max="11012" width="11.42578125" style="49"/>
    <col min="11013" max="11013" width="4.85546875" style="49" customWidth="1"/>
    <col min="11014" max="11014" width="6" style="49" customWidth="1"/>
    <col min="11015" max="11015" width="11.42578125" style="49"/>
    <col min="11016" max="11017" width="9.5703125" style="49" customWidth="1"/>
    <col min="11018" max="11018" width="8.5703125" style="49" customWidth="1"/>
    <col min="11019" max="11020" width="12.85546875" style="49" customWidth="1"/>
    <col min="11021" max="11268" width="11.42578125" style="49"/>
    <col min="11269" max="11269" width="4.85546875" style="49" customWidth="1"/>
    <col min="11270" max="11270" width="6" style="49" customWidth="1"/>
    <col min="11271" max="11271" width="11.42578125" style="49"/>
    <col min="11272" max="11273" width="9.5703125" style="49" customWidth="1"/>
    <col min="11274" max="11274" width="8.5703125" style="49" customWidth="1"/>
    <col min="11275" max="11276" width="12.85546875" style="49" customWidth="1"/>
    <col min="11277" max="11524" width="11.42578125" style="49"/>
    <col min="11525" max="11525" width="4.85546875" style="49" customWidth="1"/>
    <col min="11526" max="11526" width="6" style="49" customWidth="1"/>
    <col min="11527" max="11527" width="11.42578125" style="49"/>
    <col min="11528" max="11529" width="9.5703125" style="49" customWidth="1"/>
    <col min="11530" max="11530" width="8.5703125" style="49" customWidth="1"/>
    <col min="11531" max="11532" width="12.85546875" style="49" customWidth="1"/>
    <col min="11533" max="11780" width="11.42578125" style="49"/>
    <col min="11781" max="11781" width="4.85546875" style="49" customWidth="1"/>
    <col min="11782" max="11782" width="6" style="49" customWidth="1"/>
    <col min="11783" max="11783" width="11.42578125" style="49"/>
    <col min="11784" max="11785" width="9.5703125" style="49" customWidth="1"/>
    <col min="11786" max="11786" width="8.5703125" style="49" customWidth="1"/>
    <col min="11787" max="11788" width="12.85546875" style="49" customWidth="1"/>
    <col min="11789" max="12036" width="11.42578125" style="49"/>
    <col min="12037" max="12037" width="4.85546875" style="49" customWidth="1"/>
    <col min="12038" max="12038" width="6" style="49" customWidth="1"/>
    <col min="12039" max="12039" width="11.42578125" style="49"/>
    <col min="12040" max="12041" width="9.5703125" style="49" customWidth="1"/>
    <col min="12042" max="12042" width="8.5703125" style="49" customWidth="1"/>
    <col min="12043" max="12044" width="12.85546875" style="49" customWidth="1"/>
    <col min="12045" max="12292" width="11.42578125" style="49"/>
    <col min="12293" max="12293" width="4.85546875" style="49" customWidth="1"/>
    <col min="12294" max="12294" width="6" style="49" customWidth="1"/>
    <col min="12295" max="12295" width="11.42578125" style="49"/>
    <col min="12296" max="12297" width="9.5703125" style="49" customWidth="1"/>
    <col min="12298" max="12298" width="8.5703125" style="49" customWidth="1"/>
    <col min="12299" max="12300" width="12.85546875" style="49" customWidth="1"/>
    <col min="12301" max="12548" width="11.42578125" style="49"/>
    <col min="12549" max="12549" width="4.85546875" style="49" customWidth="1"/>
    <col min="12550" max="12550" width="6" style="49" customWidth="1"/>
    <col min="12551" max="12551" width="11.42578125" style="49"/>
    <col min="12552" max="12553" width="9.5703125" style="49" customWidth="1"/>
    <col min="12554" max="12554" width="8.5703125" style="49" customWidth="1"/>
    <col min="12555" max="12556" width="12.85546875" style="49" customWidth="1"/>
    <col min="12557" max="12804" width="11.42578125" style="49"/>
    <col min="12805" max="12805" width="4.85546875" style="49" customWidth="1"/>
    <col min="12806" max="12806" width="6" style="49" customWidth="1"/>
    <col min="12807" max="12807" width="11.42578125" style="49"/>
    <col min="12808" max="12809" width="9.5703125" style="49" customWidth="1"/>
    <col min="12810" max="12810" width="8.5703125" style="49" customWidth="1"/>
    <col min="12811" max="12812" width="12.85546875" style="49" customWidth="1"/>
    <col min="12813" max="13060" width="11.42578125" style="49"/>
    <col min="13061" max="13061" width="4.85546875" style="49" customWidth="1"/>
    <col min="13062" max="13062" width="6" style="49" customWidth="1"/>
    <col min="13063" max="13063" width="11.42578125" style="49"/>
    <col min="13064" max="13065" width="9.5703125" style="49" customWidth="1"/>
    <col min="13066" max="13066" width="8.5703125" style="49" customWidth="1"/>
    <col min="13067" max="13068" width="12.85546875" style="49" customWidth="1"/>
    <col min="13069" max="13316" width="11.42578125" style="49"/>
    <col min="13317" max="13317" width="4.85546875" style="49" customWidth="1"/>
    <col min="13318" max="13318" width="6" style="49" customWidth="1"/>
    <col min="13319" max="13319" width="11.42578125" style="49"/>
    <col min="13320" max="13321" width="9.5703125" style="49" customWidth="1"/>
    <col min="13322" max="13322" width="8.5703125" style="49" customWidth="1"/>
    <col min="13323" max="13324" width="12.85546875" style="49" customWidth="1"/>
    <col min="13325" max="13572" width="11.42578125" style="49"/>
    <col min="13573" max="13573" width="4.85546875" style="49" customWidth="1"/>
    <col min="13574" max="13574" width="6" style="49" customWidth="1"/>
    <col min="13575" max="13575" width="11.42578125" style="49"/>
    <col min="13576" max="13577" width="9.5703125" style="49" customWidth="1"/>
    <col min="13578" max="13578" width="8.5703125" style="49" customWidth="1"/>
    <col min="13579" max="13580" width="12.85546875" style="49" customWidth="1"/>
    <col min="13581" max="13828" width="11.42578125" style="49"/>
    <col min="13829" max="13829" width="4.85546875" style="49" customWidth="1"/>
    <col min="13830" max="13830" width="6" style="49" customWidth="1"/>
    <col min="13831" max="13831" width="11.42578125" style="49"/>
    <col min="13832" max="13833" width="9.5703125" style="49" customWidth="1"/>
    <col min="13834" max="13834" width="8.5703125" style="49" customWidth="1"/>
    <col min="13835" max="13836" width="12.85546875" style="49" customWidth="1"/>
    <col min="13837" max="14084" width="11.42578125" style="49"/>
    <col min="14085" max="14085" width="4.85546875" style="49" customWidth="1"/>
    <col min="14086" max="14086" width="6" style="49" customWidth="1"/>
    <col min="14087" max="14087" width="11.42578125" style="49"/>
    <col min="14088" max="14089" width="9.5703125" style="49" customWidth="1"/>
    <col min="14090" max="14090" width="8.5703125" style="49" customWidth="1"/>
    <col min="14091" max="14092" width="12.85546875" style="49" customWidth="1"/>
    <col min="14093" max="14340" width="11.42578125" style="49"/>
    <col min="14341" max="14341" width="4.85546875" style="49" customWidth="1"/>
    <col min="14342" max="14342" width="6" style="49" customWidth="1"/>
    <col min="14343" max="14343" width="11.42578125" style="49"/>
    <col min="14344" max="14345" width="9.5703125" style="49" customWidth="1"/>
    <col min="14346" max="14346" width="8.5703125" style="49" customWidth="1"/>
    <col min="14347" max="14348" width="12.85546875" style="49" customWidth="1"/>
    <col min="14349" max="14596" width="11.42578125" style="49"/>
    <col min="14597" max="14597" width="4.85546875" style="49" customWidth="1"/>
    <col min="14598" max="14598" width="6" style="49" customWidth="1"/>
    <col min="14599" max="14599" width="11.42578125" style="49"/>
    <col min="14600" max="14601" width="9.5703125" style="49" customWidth="1"/>
    <col min="14602" max="14602" width="8.5703125" style="49" customWidth="1"/>
    <col min="14603" max="14604" width="12.85546875" style="49" customWidth="1"/>
    <col min="14605" max="14852" width="11.42578125" style="49"/>
    <col min="14853" max="14853" width="4.85546875" style="49" customWidth="1"/>
    <col min="14854" max="14854" width="6" style="49" customWidth="1"/>
    <col min="14855" max="14855" width="11.42578125" style="49"/>
    <col min="14856" max="14857" width="9.5703125" style="49" customWidth="1"/>
    <col min="14858" max="14858" width="8.5703125" style="49" customWidth="1"/>
    <col min="14859" max="14860" width="12.85546875" style="49" customWidth="1"/>
    <col min="14861" max="15108" width="11.42578125" style="49"/>
    <col min="15109" max="15109" width="4.85546875" style="49" customWidth="1"/>
    <col min="15110" max="15110" width="6" style="49" customWidth="1"/>
    <col min="15111" max="15111" width="11.42578125" style="49"/>
    <col min="15112" max="15113" width="9.5703125" style="49" customWidth="1"/>
    <col min="15114" max="15114" width="8.5703125" style="49" customWidth="1"/>
    <col min="15115" max="15116" width="12.85546875" style="49" customWidth="1"/>
    <col min="15117" max="15364" width="11.42578125" style="49"/>
    <col min="15365" max="15365" width="4.85546875" style="49" customWidth="1"/>
    <col min="15366" max="15366" width="6" style="49" customWidth="1"/>
    <col min="15367" max="15367" width="11.42578125" style="49"/>
    <col min="15368" max="15369" width="9.5703125" style="49" customWidth="1"/>
    <col min="15370" max="15370" width="8.5703125" style="49" customWidth="1"/>
    <col min="15371" max="15372" width="12.85546875" style="49" customWidth="1"/>
    <col min="15373" max="15620" width="11.42578125" style="49"/>
    <col min="15621" max="15621" width="4.85546875" style="49" customWidth="1"/>
    <col min="15622" max="15622" width="6" style="49" customWidth="1"/>
    <col min="15623" max="15623" width="11.42578125" style="49"/>
    <col min="15624" max="15625" width="9.5703125" style="49" customWidth="1"/>
    <col min="15626" max="15626" width="8.5703125" style="49" customWidth="1"/>
    <col min="15627" max="15628" width="12.85546875" style="49" customWidth="1"/>
    <col min="15629" max="15876" width="11.42578125" style="49"/>
    <col min="15877" max="15877" width="4.85546875" style="49" customWidth="1"/>
    <col min="15878" max="15878" width="6" style="49" customWidth="1"/>
    <col min="15879" max="15879" width="11.42578125" style="49"/>
    <col min="15880" max="15881" width="9.5703125" style="49" customWidth="1"/>
    <col min="15882" max="15882" width="8.5703125" style="49" customWidth="1"/>
    <col min="15883" max="15884" width="12.85546875" style="49" customWidth="1"/>
    <col min="15885" max="16132" width="11.42578125" style="49"/>
    <col min="16133" max="16133" width="4.85546875" style="49" customWidth="1"/>
    <col min="16134" max="16134" width="6" style="49" customWidth="1"/>
    <col min="16135" max="16135" width="11.42578125" style="49"/>
    <col min="16136" max="16137" width="9.5703125" style="49" customWidth="1"/>
    <col min="16138" max="16138" width="8.5703125" style="49" customWidth="1"/>
    <col min="16139" max="16140" width="12.85546875" style="49" customWidth="1"/>
    <col min="16141" max="16384" width="11.42578125" style="49"/>
  </cols>
  <sheetData>
    <row r="2" spans="1:15" ht="10.5" customHeight="1" x14ac:dyDescent="0.3">
      <c r="I2" s="50"/>
      <c r="J2" s="50"/>
      <c r="K2" s="50"/>
      <c r="L2" s="50"/>
    </row>
    <row r="3" spans="1:15" ht="23.25" customHeight="1" x14ac:dyDescent="0.35">
      <c r="G3" s="69"/>
      <c r="H3" s="70" t="s">
        <v>397</v>
      </c>
      <c r="I3" s="71"/>
      <c r="J3" s="419"/>
      <c r="K3" s="420"/>
      <c r="L3" s="50"/>
    </row>
    <row r="4" spans="1:15" ht="18" customHeight="1" x14ac:dyDescent="0.3">
      <c r="J4" s="51"/>
      <c r="K4" s="51"/>
      <c r="L4" s="51"/>
    </row>
    <row r="5" spans="1:15" ht="18" customHeight="1" x14ac:dyDescent="0.3">
      <c r="H5" s="124" t="s">
        <v>396</v>
      </c>
      <c r="I5" s="125"/>
      <c r="J5" s="119"/>
      <c r="K5" s="51"/>
      <c r="L5" s="51"/>
    </row>
    <row r="7" spans="1:15" ht="18" customHeight="1" x14ac:dyDescent="0.25">
      <c r="D7" s="52"/>
      <c r="E7" s="52"/>
      <c r="F7" s="52"/>
      <c r="G7" s="52"/>
      <c r="H7" s="52"/>
    </row>
    <row r="8" spans="1:15" ht="18" customHeight="1" x14ac:dyDescent="0.25">
      <c r="A8" s="53"/>
      <c r="B8" s="52"/>
      <c r="C8" s="52"/>
      <c r="D8" s="52"/>
      <c r="E8" s="52"/>
      <c r="F8" s="52"/>
      <c r="G8" s="52"/>
      <c r="I8" s="128" t="s">
        <v>0</v>
      </c>
      <c r="J8" s="129"/>
      <c r="K8" s="346"/>
      <c r="L8" s="52"/>
    </row>
    <row r="9" spans="1:15" ht="18" customHeight="1" x14ac:dyDescent="0.25">
      <c r="A9" s="53"/>
      <c r="B9" s="52"/>
      <c r="C9" s="52"/>
      <c r="D9" s="52"/>
      <c r="E9" s="52"/>
      <c r="F9" s="52"/>
      <c r="I9" s="130" t="s">
        <v>399</v>
      </c>
      <c r="J9" s="127"/>
      <c r="K9" s="347"/>
      <c r="L9" s="52"/>
    </row>
    <row r="10" spans="1:15" ht="18" customHeight="1" x14ac:dyDescent="0.25">
      <c r="A10" s="53"/>
      <c r="B10" s="52"/>
      <c r="C10" s="52"/>
      <c r="D10" s="52"/>
      <c r="E10" s="52"/>
      <c r="F10" s="52"/>
      <c r="I10" s="130" t="s">
        <v>400</v>
      </c>
      <c r="J10" s="127"/>
      <c r="K10" s="347"/>
      <c r="L10" s="52"/>
      <c r="N10" s="421"/>
      <c r="O10" s="421"/>
    </row>
    <row r="11" spans="1:15" ht="18" customHeight="1" x14ac:dyDescent="0.25">
      <c r="A11" s="53"/>
      <c r="B11" s="52"/>
      <c r="C11" s="52"/>
      <c r="D11" s="52"/>
      <c r="E11" s="52"/>
      <c r="F11" s="52"/>
      <c r="I11" s="130" t="s">
        <v>401</v>
      </c>
      <c r="J11" s="131"/>
      <c r="K11" s="126"/>
      <c r="L11" s="52"/>
    </row>
    <row r="12" spans="1:15" ht="18" customHeight="1" x14ac:dyDescent="0.3">
      <c r="A12" s="54" t="s">
        <v>183</v>
      </c>
      <c r="B12" s="415"/>
      <c r="C12" s="416"/>
      <c r="D12" s="417"/>
      <c r="E12" s="348"/>
      <c r="F12" s="348"/>
      <c r="I12" s="132" t="s">
        <v>1</v>
      </c>
      <c r="J12" s="141" t="s">
        <v>2</v>
      </c>
      <c r="K12" s="142">
        <f>IF(J12="OUI",'Tri Laquage'!L1,0)</f>
        <v>0</v>
      </c>
      <c r="L12" s="52"/>
      <c r="N12" s="421"/>
      <c r="O12" s="421"/>
    </row>
    <row r="13" spans="1:15" ht="18" customHeight="1" x14ac:dyDescent="0.3">
      <c r="B13" s="55" t="str">
        <f>IF($B$12="Joël ANTZ",#REF!,IF($B$12="Lydiane MOREL",#REF!,IF($B$12="Philippe Wodling",#REF!,"")))</f>
        <v/>
      </c>
      <c r="C13" s="296"/>
      <c r="D13" s="56"/>
      <c r="E13" s="296"/>
      <c r="F13" s="296"/>
      <c r="G13" s="57"/>
      <c r="I13" s="341" t="s">
        <v>903</v>
      </c>
      <c r="J13" s="342"/>
      <c r="K13" s="229">
        <f>'Tri Laquage'!F2</f>
        <v>0</v>
      </c>
      <c r="L13" s="52"/>
    </row>
    <row r="14" spans="1:15" ht="18" customHeight="1" x14ac:dyDescent="0.3">
      <c r="A14" s="58"/>
      <c r="B14" s="59" t="str">
        <f>IF($B$12="Joël ANTZ",#REF!,IF($B$12="Lydiane MOREL",#REF!,IF($B$12="Philippe Wodling",#REF!,"")))</f>
        <v/>
      </c>
      <c r="C14" s="297"/>
      <c r="D14" s="60"/>
      <c r="E14" s="296"/>
      <c r="F14" s="296"/>
      <c r="G14" s="57"/>
      <c r="H14" s="422" t="s">
        <v>159</v>
      </c>
      <c r="I14" s="423"/>
      <c r="J14" s="340">
        <f>'Tri Laquage'!F3</f>
        <v>0</v>
      </c>
      <c r="K14" s="294"/>
      <c r="L14" s="52"/>
    </row>
    <row r="15" spans="1:15" ht="18" customHeight="1" x14ac:dyDescent="0.3">
      <c r="B15" s="61"/>
      <c r="C15" s="61"/>
      <c r="D15" s="62"/>
      <c r="E15" s="62"/>
      <c r="F15" s="62"/>
      <c r="H15" s="72" t="s">
        <v>395</v>
      </c>
      <c r="I15" s="232" t="str">
        <f>IFERROR('Tri Laquage'!I4,0)</f>
        <v xml:space="preserve"> </v>
      </c>
      <c r="J15" s="155" t="str">
        <f>IF(K14="Spéciale","Prix non renseigné!","")</f>
        <v/>
      </c>
      <c r="K15" s="63"/>
      <c r="L15" s="52"/>
    </row>
    <row r="16" spans="1:15" ht="18" customHeight="1" x14ac:dyDescent="0.3">
      <c r="B16" s="61"/>
      <c r="C16" s="61"/>
      <c r="D16" s="62"/>
      <c r="E16" s="62"/>
      <c r="F16" s="62"/>
      <c r="H16" s="73" t="s">
        <v>402</v>
      </c>
      <c r="I16" s="233" t="str">
        <f>ROUNDUP('Tri Laquage'!F1,2) &amp; " m²"</f>
        <v>0 m²</v>
      </c>
      <c r="K16" s="63"/>
      <c r="L16" s="52"/>
    </row>
    <row r="17" spans="1:20" ht="18" customHeight="1" x14ac:dyDescent="0.25">
      <c r="A17" s="64"/>
      <c r="D17" s="65"/>
      <c r="E17" s="65"/>
      <c r="F17" s="65"/>
      <c r="G17" s="65"/>
      <c r="H17" s="65"/>
      <c r="I17" s="66"/>
      <c r="J17" s="66"/>
      <c r="K17" s="52"/>
      <c r="L17" s="52"/>
    </row>
    <row r="18" spans="1:20" ht="18" customHeight="1" x14ac:dyDescent="0.3">
      <c r="D18" s="413" t="s">
        <v>379</v>
      </c>
      <c r="E18" s="414"/>
      <c r="F18" s="414"/>
      <c r="G18" s="414"/>
      <c r="H18" s="426"/>
      <c r="I18" s="426"/>
      <c r="J18" s="427"/>
      <c r="K18" s="63"/>
      <c r="L18" s="52"/>
    </row>
    <row r="20" spans="1:20" s="133" customFormat="1" ht="18.75" customHeight="1" x14ac:dyDescent="0.25">
      <c r="A20" s="298" t="s">
        <v>375</v>
      </c>
      <c r="B20" s="298" t="s">
        <v>901</v>
      </c>
      <c r="C20" s="299" t="s">
        <v>142</v>
      </c>
      <c r="D20" s="298" t="s">
        <v>141</v>
      </c>
      <c r="E20" s="298" t="s">
        <v>830</v>
      </c>
      <c r="F20" s="298" t="s">
        <v>829</v>
      </c>
      <c r="G20" s="298" t="s">
        <v>899</v>
      </c>
      <c r="H20" s="301"/>
      <c r="I20" s="298" t="s">
        <v>144</v>
      </c>
      <c r="J20" s="300" t="s">
        <v>143</v>
      </c>
      <c r="L20" s="69"/>
      <c r="M20" s="166"/>
      <c r="N20" s="166"/>
      <c r="O20" s="166"/>
      <c r="P20" s="166"/>
      <c r="Q20" s="166"/>
      <c r="R20" s="166"/>
      <c r="S20" s="166"/>
      <c r="T20" s="166"/>
    </row>
    <row r="21" spans="1:20" s="157" customFormat="1" ht="13.15" customHeight="1" x14ac:dyDescent="0.25">
      <c r="A21" s="315">
        <f>IFERROR(VLOOKUP(B21,'Réf. Profils à Laquer'!A:F,6,FALSE),0)</f>
        <v>0</v>
      </c>
      <c r="B21" s="316" t="e">
        <f>#REF!</f>
        <v>#REF!</v>
      </c>
      <c r="C21" s="317">
        <f>IFERROR(VLOOKUP(#REF!,'Réf. Profils à Laquer'!A:E,5,FALSE),0)</f>
        <v>0</v>
      </c>
      <c r="D21" s="316" t="e">
        <f>#REF!</f>
        <v>#REF!</v>
      </c>
      <c r="E21" s="316">
        <f>IFERROR(VLOOKUP(A21,NAV!A:F,4,FALSE),0)</f>
        <v>0</v>
      </c>
      <c r="F21" s="316">
        <f>IFERROR(VLOOKUP(A21,NAV!A:F,5,FALSE),0)</f>
        <v>0</v>
      </c>
      <c r="G21" s="318" t="e">
        <f>#REF!</f>
        <v>#REF!</v>
      </c>
      <c r="H21" s="319"/>
      <c r="I21" s="316" t="e">
        <f>#REF!</f>
        <v>#REF!</v>
      </c>
      <c r="J21" s="320" t="e">
        <f>#REF!</f>
        <v>#REF!</v>
      </c>
      <c r="L21" s="156"/>
      <c r="M21" s="166"/>
      <c r="N21" s="166"/>
      <c r="O21" s="166"/>
      <c r="P21" s="166"/>
      <c r="Q21" s="166"/>
      <c r="R21" s="166"/>
      <c r="S21" s="166"/>
      <c r="T21" s="166"/>
    </row>
    <row r="22" spans="1:20" s="157" customFormat="1" ht="13.15" customHeight="1" x14ac:dyDescent="0.25">
      <c r="A22" s="321">
        <f>IFERROR(VLOOKUP(B22,'Réf. Profils à Laquer'!A:F,6,FALSE),0)</f>
        <v>0</v>
      </c>
      <c r="B22" s="322" t="e">
        <f>#REF!</f>
        <v>#REF!</v>
      </c>
      <c r="C22" s="323">
        <f>IFERROR(VLOOKUP(#REF!,'Réf. Profils à Laquer'!A:E,5,FALSE),0)</f>
        <v>0</v>
      </c>
      <c r="D22" s="322" t="e">
        <f>#REF!</f>
        <v>#REF!</v>
      </c>
      <c r="E22" s="316">
        <f>IFERROR(VLOOKUP(A22,NAV!A:F,4,FALSE),0)</f>
        <v>0</v>
      </c>
      <c r="F22" s="316">
        <f>IFERROR(VLOOKUP(A22,NAV!A:F,5,FALSE),0)</f>
        <v>0</v>
      </c>
      <c r="G22" s="324" t="e">
        <f>#REF!</f>
        <v>#REF!</v>
      </c>
      <c r="H22" s="325"/>
      <c r="I22" s="322" t="e">
        <f>#REF!</f>
        <v>#REF!</v>
      </c>
      <c r="J22" s="326" t="e">
        <f>#REF!</f>
        <v>#REF!</v>
      </c>
      <c r="L22" s="156"/>
      <c r="M22" s="166"/>
      <c r="N22" s="166"/>
      <c r="O22" s="166"/>
      <c r="P22" s="166"/>
      <c r="Q22" s="166"/>
      <c r="R22" s="166"/>
      <c r="S22" s="166"/>
      <c r="T22" s="166"/>
    </row>
    <row r="23" spans="1:20" s="159" customFormat="1" ht="13.15" customHeight="1" x14ac:dyDescent="0.25">
      <c r="A23" s="321">
        <f>IFERROR(VLOOKUP(B23,'Réf. Profils à Laquer'!A:F,6,FALSE),0)</f>
        <v>0</v>
      </c>
      <c r="B23" s="322" t="e">
        <f>#REF!</f>
        <v>#REF!</v>
      </c>
      <c r="C23" s="323">
        <f>IFERROR(VLOOKUP(#REF!,'Réf. Profils à Laquer'!A:E,5,FALSE),0)</f>
        <v>0</v>
      </c>
      <c r="D23" s="322" t="e">
        <f>#REF!</f>
        <v>#REF!</v>
      </c>
      <c r="E23" s="316">
        <f>IFERROR(VLOOKUP(A23,NAV!A:F,4,FALSE),0)</f>
        <v>0</v>
      </c>
      <c r="F23" s="316">
        <f>IFERROR(VLOOKUP(A23,NAV!A:F,5,FALSE),0)</f>
        <v>0</v>
      </c>
      <c r="G23" s="324" t="e">
        <f>#REF!</f>
        <v>#REF!</v>
      </c>
      <c r="H23" s="327"/>
      <c r="I23" s="322" t="e">
        <f>#REF!</f>
        <v>#REF!</v>
      </c>
      <c r="J23" s="326" t="e">
        <f>#REF!</f>
        <v>#REF!</v>
      </c>
      <c r="L23" s="158"/>
      <c r="M23" s="166"/>
      <c r="N23" s="166"/>
      <c r="O23" s="166"/>
      <c r="P23" s="166"/>
      <c r="Q23" s="166"/>
      <c r="R23" s="166"/>
      <c r="S23" s="166"/>
      <c r="T23" s="166"/>
    </row>
    <row r="24" spans="1:20" s="159" customFormat="1" ht="13.15" customHeight="1" x14ac:dyDescent="0.25">
      <c r="A24" s="321">
        <f>IFERROR(VLOOKUP(B24,'Réf. Profils à Laquer'!A:F,6,FALSE),0)</f>
        <v>0</v>
      </c>
      <c r="B24" s="322" t="e">
        <f>#REF!</f>
        <v>#REF!</v>
      </c>
      <c r="C24" s="323">
        <f>IFERROR(VLOOKUP(#REF!,'Réf. Profils à Laquer'!A:E,5,FALSE),0)</f>
        <v>0</v>
      </c>
      <c r="D24" s="322" t="e">
        <f>#REF!</f>
        <v>#REF!</v>
      </c>
      <c r="E24" s="316">
        <f>IFERROR(VLOOKUP(A24,NAV!A:F,4,FALSE),0)</f>
        <v>0</v>
      </c>
      <c r="F24" s="316">
        <f>IFERROR(VLOOKUP(A24,NAV!A:F,5,FALSE),0)</f>
        <v>0</v>
      </c>
      <c r="G24" s="324" t="e">
        <f>#REF!</f>
        <v>#REF!</v>
      </c>
      <c r="H24" s="327"/>
      <c r="I24" s="322" t="e">
        <f>#REF!</f>
        <v>#REF!</v>
      </c>
      <c r="J24" s="326" t="e">
        <f>#REF!</f>
        <v>#REF!</v>
      </c>
      <c r="L24" s="158"/>
      <c r="M24" s="166"/>
      <c r="N24" s="166"/>
      <c r="O24" s="166"/>
      <c r="P24" s="166"/>
      <c r="Q24" s="166"/>
      <c r="R24" s="166"/>
      <c r="S24" s="166"/>
      <c r="T24" s="166"/>
    </row>
    <row r="25" spans="1:20" s="159" customFormat="1" ht="13.15" customHeight="1" x14ac:dyDescent="0.25">
      <c r="A25" s="321">
        <f>IFERROR(VLOOKUP(B25,'Réf. Profils à Laquer'!A:F,6,FALSE),0)</f>
        <v>0</v>
      </c>
      <c r="B25" s="322" t="e">
        <f>#REF!</f>
        <v>#REF!</v>
      </c>
      <c r="C25" s="323">
        <f>IFERROR(VLOOKUP(#REF!,'Réf. Profils à Laquer'!A:E,5,FALSE),0)</f>
        <v>0</v>
      </c>
      <c r="D25" s="322" t="e">
        <f>#REF!</f>
        <v>#REF!</v>
      </c>
      <c r="E25" s="316">
        <f>IFERROR(VLOOKUP(A25,NAV!A:F,4,FALSE),0)</f>
        <v>0</v>
      </c>
      <c r="F25" s="316">
        <f>IFERROR(VLOOKUP(A25,NAV!A:F,5,FALSE),0)</f>
        <v>0</v>
      </c>
      <c r="G25" s="324" t="e">
        <f>#REF!</f>
        <v>#REF!</v>
      </c>
      <c r="H25" s="327"/>
      <c r="I25" s="322" t="e">
        <f>#REF!</f>
        <v>#REF!</v>
      </c>
      <c r="J25" s="326" t="e">
        <f>#REF!</f>
        <v>#REF!</v>
      </c>
      <c r="L25" s="158"/>
      <c r="M25" s="166"/>
      <c r="N25" s="166"/>
      <c r="O25" s="166"/>
      <c r="P25" s="166"/>
      <c r="Q25" s="166"/>
      <c r="R25" s="166"/>
      <c r="S25" s="166"/>
      <c r="T25" s="166"/>
    </row>
    <row r="26" spans="1:20" s="159" customFormat="1" ht="13.15" customHeight="1" x14ac:dyDescent="0.25">
      <c r="A26" s="321">
        <f>IFERROR(VLOOKUP(B26,'Réf. Profils à Laquer'!A:F,6,FALSE),0)</f>
        <v>0</v>
      </c>
      <c r="B26" s="322" t="e">
        <f>#REF!</f>
        <v>#REF!</v>
      </c>
      <c r="C26" s="323">
        <f>IFERROR(VLOOKUP(#REF!,'Réf. Profils à Laquer'!A:E,5,FALSE),0)</f>
        <v>0</v>
      </c>
      <c r="D26" s="322" t="e">
        <f>#REF!</f>
        <v>#REF!</v>
      </c>
      <c r="E26" s="316">
        <f>IFERROR(VLOOKUP(A26,NAV!A:F,4,FALSE),0)</f>
        <v>0</v>
      </c>
      <c r="F26" s="316">
        <f>IFERROR(VLOOKUP(A26,NAV!A:F,5,FALSE),0)</f>
        <v>0</v>
      </c>
      <c r="G26" s="324" t="e">
        <f>#REF!</f>
        <v>#REF!</v>
      </c>
      <c r="H26" s="327"/>
      <c r="I26" s="322" t="e">
        <f>#REF!</f>
        <v>#REF!</v>
      </c>
      <c r="J26" s="326" t="e">
        <f>#REF!</f>
        <v>#REF!</v>
      </c>
      <c r="L26" s="158"/>
      <c r="M26" s="166"/>
      <c r="N26" s="166"/>
      <c r="O26" s="166"/>
      <c r="P26" s="166"/>
      <c r="Q26" s="166"/>
      <c r="R26" s="166"/>
      <c r="S26" s="166"/>
      <c r="T26" s="166"/>
    </row>
    <row r="27" spans="1:20" s="159" customFormat="1" ht="13.15" customHeight="1" x14ac:dyDescent="0.25">
      <c r="A27" s="321">
        <f>IFERROR(VLOOKUP(B27,'Réf. Profils à Laquer'!A:F,6,FALSE),0)</f>
        <v>0</v>
      </c>
      <c r="B27" s="322" t="e">
        <f>#REF!</f>
        <v>#REF!</v>
      </c>
      <c r="C27" s="323">
        <f>IFERROR(VLOOKUP(#REF!,'Réf. Profils à Laquer'!A:E,5,FALSE),0)</f>
        <v>0</v>
      </c>
      <c r="D27" s="322" t="e">
        <f>#REF!</f>
        <v>#REF!</v>
      </c>
      <c r="E27" s="316">
        <f>IFERROR(VLOOKUP(A27,NAV!A:F,4,FALSE),0)</f>
        <v>0</v>
      </c>
      <c r="F27" s="316">
        <f>IFERROR(VLOOKUP(A27,NAV!A:F,5,FALSE),0)</f>
        <v>0</v>
      </c>
      <c r="G27" s="324" t="e">
        <f>#REF!</f>
        <v>#REF!</v>
      </c>
      <c r="H27" s="327"/>
      <c r="I27" s="322" t="e">
        <f>#REF!</f>
        <v>#REF!</v>
      </c>
      <c r="J27" s="326" t="e">
        <f>#REF!</f>
        <v>#REF!</v>
      </c>
      <c r="L27" s="158"/>
      <c r="M27" s="166"/>
      <c r="N27" s="166"/>
      <c r="O27" s="166"/>
      <c r="P27" s="166"/>
      <c r="Q27" s="166"/>
      <c r="R27" s="166"/>
      <c r="S27" s="166"/>
      <c r="T27" s="166"/>
    </row>
    <row r="28" spans="1:20" s="159" customFormat="1" ht="13.15" customHeight="1" x14ac:dyDescent="0.25">
      <c r="A28" s="321">
        <f>IFERROR(VLOOKUP(B28,'Réf. Profils à Laquer'!A:F,6,FALSE),0)</f>
        <v>0</v>
      </c>
      <c r="B28" s="322" t="e">
        <f>#REF!</f>
        <v>#REF!</v>
      </c>
      <c r="C28" s="323">
        <f>IFERROR(VLOOKUP(#REF!,'Réf. Profils à Laquer'!A:E,5,FALSE),0)</f>
        <v>0</v>
      </c>
      <c r="D28" s="322" t="e">
        <f>#REF!</f>
        <v>#REF!</v>
      </c>
      <c r="E28" s="316">
        <f>IFERROR(VLOOKUP(A28,NAV!A:F,4,FALSE),0)</f>
        <v>0</v>
      </c>
      <c r="F28" s="316">
        <f>IFERROR(VLOOKUP(A28,NAV!A:F,5,FALSE),0)</f>
        <v>0</v>
      </c>
      <c r="G28" s="324" t="e">
        <f>#REF!</f>
        <v>#REF!</v>
      </c>
      <c r="H28" s="327"/>
      <c r="I28" s="322" t="e">
        <f>#REF!</f>
        <v>#REF!</v>
      </c>
      <c r="J28" s="326" t="e">
        <f>#REF!</f>
        <v>#REF!</v>
      </c>
      <c r="L28" s="158"/>
      <c r="M28" s="166"/>
      <c r="N28" s="166"/>
      <c r="O28" s="166"/>
      <c r="P28" s="166"/>
      <c r="Q28" s="166"/>
      <c r="R28" s="166"/>
      <c r="S28" s="166"/>
      <c r="T28" s="166"/>
    </row>
    <row r="29" spans="1:20" s="159" customFormat="1" ht="13.15" customHeight="1" x14ac:dyDescent="0.25">
      <c r="A29" s="321">
        <f>IFERROR(VLOOKUP(B29,'Réf. Profils à Laquer'!A:F,6,FALSE),0)</f>
        <v>0</v>
      </c>
      <c r="B29" s="322" t="e">
        <f>#REF!</f>
        <v>#REF!</v>
      </c>
      <c r="C29" s="323">
        <f>IFERROR(VLOOKUP(#REF!,'Réf. Profils à Laquer'!A:E,5,FALSE),0)</f>
        <v>0</v>
      </c>
      <c r="D29" s="322" t="e">
        <f>#REF!</f>
        <v>#REF!</v>
      </c>
      <c r="E29" s="316">
        <f>IFERROR(VLOOKUP(A29,NAV!A:F,4,FALSE),0)</f>
        <v>0</v>
      </c>
      <c r="F29" s="316">
        <f>IFERROR(VLOOKUP(A29,NAV!A:F,5,FALSE),0)</f>
        <v>0</v>
      </c>
      <c r="G29" s="324" t="e">
        <f>#REF!</f>
        <v>#REF!</v>
      </c>
      <c r="H29" s="327"/>
      <c r="I29" s="322" t="e">
        <f>#REF!</f>
        <v>#REF!</v>
      </c>
      <c r="J29" s="326" t="e">
        <f>#REF!</f>
        <v>#REF!</v>
      </c>
      <c r="L29" s="158"/>
      <c r="M29" s="166"/>
      <c r="N29" s="166"/>
      <c r="O29" s="166"/>
      <c r="P29" s="166"/>
      <c r="Q29" s="166"/>
      <c r="R29" s="166"/>
      <c r="S29" s="166"/>
      <c r="T29" s="166"/>
    </row>
    <row r="30" spans="1:20" s="159" customFormat="1" ht="13.15" customHeight="1" x14ac:dyDescent="0.25">
      <c r="A30" s="321">
        <f>IFERROR(VLOOKUP(B30,'Réf. Profils à Laquer'!A:F,6,FALSE),0)</f>
        <v>0</v>
      </c>
      <c r="B30" s="322" t="e">
        <f>#REF!</f>
        <v>#REF!</v>
      </c>
      <c r="C30" s="323">
        <f>IFERROR(VLOOKUP(#REF!,'Réf. Profils à Laquer'!A:E,5,FALSE),0)</f>
        <v>0</v>
      </c>
      <c r="D30" s="322" t="e">
        <f>#REF!</f>
        <v>#REF!</v>
      </c>
      <c r="E30" s="316">
        <f>IFERROR(VLOOKUP(A30,NAV!A:F,4,FALSE),0)</f>
        <v>0</v>
      </c>
      <c r="F30" s="316">
        <f>IFERROR(VLOOKUP(A30,NAV!A:F,5,FALSE),0)</f>
        <v>0</v>
      </c>
      <c r="G30" s="324" t="e">
        <f>#REF!</f>
        <v>#REF!</v>
      </c>
      <c r="H30" s="327"/>
      <c r="I30" s="322" t="e">
        <f>#REF!</f>
        <v>#REF!</v>
      </c>
      <c r="J30" s="326" t="e">
        <f>#REF!</f>
        <v>#REF!</v>
      </c>
      <c r="L30" s="158"/>
      <c r="M30" s="166"/>
      <c r="N30" s="166"/>
      <c r="O30" s="166"/>
      <c r="P30" s="166"/>
      <c r="Q30" s="166"/>
      <c r="R30" s="166"/>
      <c r="S30" s="166"/>
      <c r="T30" s="166"/>
    </row>
    <row r="31" spans="1:20" s="159" customFormat="1" ht="13.15" customHeight="1" x14ac:dyDescent="0.25">
      <c r="A31" s="321">
        <f>IFERROR(VLOOKUP(B31,'Réf. Profils à Laquer'!A:F,6,FALSE),0)</f>
        <v>0</v>
      </c>
      <c r="B31" s="322" t="e">
        <f>#REF!</f>
        <v>#REF!</v>
      </c>
      <c r="C31" s="323">
        <f>IFERROR(VLOOKUP(#REF!,'Réf. Profils à Laquer'!A:E,5,FALSE),0)</f>
        <v>0</v>
      </c>
      <c r="D31" s="322" t="e">
        <f>#REF!</f>
        <v>#REF!</v>
      </c>
      <c r="E31" s="316">
        <f>IFERROR(VLOOKUP(A31,NAV!A:F,4,FALSE),0)</f>
        <v>0</v>
      </c>
      <c r="F31" s="316">
        <f>IFERROR(VLOOKUP(A31,NAV!A:F,5,FALSE),0)</f>
        <v>0</v>
      </c>
      <c r="G31" s="324" t="e">
        <f>#REF!</f>
        <v>#REF!</v>
      </c>
      <c r="H31" s="327"/>
      <c r="I31" s="322" t="e">
        <f>#REF!</f>
        <v>#REF!</v>
      </c>
      <c r="J31" s="326" t="e">
        <f>#REF!</f>
        <v>#REF!</v>
      </c>
      <c r="L31" s="158"/>
      <c r="M31" s="166"/>
      <c r="N31" s="166"/>
      <c r="O31" s="166"/>
      <c r="P31" s="166"/>
      <c r="Q31" s="166"/>
      <c r="R31" s="166"/>
      <c r="S31" s="166"/>
      <c r="T31" s="166"/>
    </row>
    <row r="32" spans="1:20" s="159" customFormat="1" ht="13.15" customHeight="1" x14ac:dyDescent="0.25">
      <c r="A32" s="321">
        <f>IFERROR(VLOOKUP(B32,'Réf. Profils à Laquer'!A:F,6,FALSE),0)</f>
        <v>0</v>
      </c>
      <c r="B32" s="322" t="e">
        <f>#REF!</f>
        <v>#REF!</v>
      </c>
      <c r="C32" s="323">
        <f>IFERROR(VLOOKUP(#REF!,'Réf. Profils à Laquer'!A:E,5,FALSE),0)</f>
        <v>0</v>
      </c>
      <c r="D32" s="322" t="e">
        <f>#REF!</f>
        <v>#REF!</v>
      </c>
      <c r="E32" s="316">
        <f>IFERROR(VLOOKUP(A32,NAV!A:F,4,FALSE),0)</f>
        <v>0</v>
      </c>
      <c r="F32" s="316">
        <f>IFERROR(VLOOKUP(A32,NAV!A:F,5,FALSE),0)</f>
        <v>0</v>
      </c>
      <c r="G32" s="324" t="e">
        <f>#REF!</f>
        <v>#REF!</v>
      </c>
      <c r="H32" s="327"/>
      <c r="I32" s="322" t="e">
        <f>#REF!</f>
        <v>#REF!</v>
      </c>
      <c r="J32" s="326" t="e">
        <f>#REF!</f>
        <v>#REF!</v>
      </c>
      <c r="L32" s="158"/>
      <c r="M32" s="166"/>
      <c r="N32" s="166"/>
      <c r="O32" s="166"/>
      <c r="P32" s="166"/>
      <c r="Q32" s="166"/>
      <c r="R32" s="166"/>
      <c r="S32" s="166"/>
      <c r="T32" s="166"/>
    </row>
    <row r="33" spans="1:20" s="159" customFormat="1" ht="13.15" customHeight="1" x14ac:dyDescent="0.25">
      <c r="A33" s="321">
        <f>IFERROR(VLOOKUP(B33,'Réf. Profils à Laquer'!A:F,6,FALSE),0)</f>
        <v>0</v>
      </c>
      <c r="B33" s="322" t="e">
        <f>#REF!</f>
        <v>#REF!</v>
      </c>
      <c r="C33" s="323">
        <f>IFERROR(VLOOKUP(#REF!,'Réf. Profils à Laquer'!A:E,5,FALSE),0)</f>
        <v>0</v>
      </c>
      <c r="D33" s="322" t="e">
        <f>#REF!</f>
        <v>#REF!</v>
      </c>
      <c r="E33" s="316">
        <f>IFERROR(VLOOKUP(A33,NAV!A:F,4,FALSE),0)</f>
        <v>0</v>
      </c>
      <c r="F33" s="316">
        <f>IFERROR(VLOOKUP(A33,NAV!A:F,5,FALSE),0)</f>
        <v>0</v>
      </c>
      <c r="G33" s="324" t="e">
        <f>#REF!</f>
        <v>#REF!</v>
      </c>
      <c r="H33" s="327"/>
      <c r="I33" s="322" t="e">
        <f>#REF!</f>
        <v>#REF!</v>
      </c>
      <c r="J33" s="326" t="e">
        <f>#REF!</f>
        <v>#REF!</v>
      </c>
      <c r="L33" s="158"/>
      <c r="M33" s="166"/>
      <c r="N33" s="166"/>
      <c r="O33" s="166"/>
      <c r="P33" s="166"/>
      <c r="Q33" s="166"/>
      <c r="R33" s="166"/>
      <c r="S33" s="166"/>
      <c r="T33" s="166"/>
    </row>
    <row r="34" spans="1:20" s="135" customFormat="1" ht="13.15" customHeight="1" x14ac:dyDescent="0.25">
      <c r="A34" s="321">
        <f>IFERROR(VLOOKUP(B34,'Réf. Profils à Laquer'!A:F,6,FALSE),0)</f>
        <v>0</v>
      </c>
      <c r="B34" s="322" t="e">
        <f>#REF!</f>
        <v>#REF!</v>
      </c>
      <c r="C34" s="323">
        <f>IFERROR(VLOOKUP(#REF!,'Réf. Profils à Laquer'!A:E,5,FALSE),0)</f>
        <v>0</v>
      </c>
      <c r="D34" s="322" t="e">
        <f>#REF!</f>
        <v>#REF!</v>
      </c>
      <c r="E34" s="316">
        <f>IFERROR(VLOOKUP(A34,NAV!A:F,4,FALSE),0)</f>
        <v>0</v>
      </c>
      <c r="F34" s="316">
        <f>IFERROR(VLOOKUP(A34,NAV!A:F,5,FALSE),0)</f>
        <v>0</v>
      </c>
      <c r="G34" s="324" t="e">
        <f>#REF!</f>
        <v>#REF!</v>
      </c>
      <c r="H34" s="328"/>
      <c r="I34" s="322" t="e">
        <f>#REF!</f>
        <v>#REF!</v>
      </c>
      <c r="J34" s="326" t="e">
        <f>#REF!</f>
        <v>#REF!</v>
      </c>
      <c r="L34" s="134"/>
      <c r="M34" s="166"/>
      <c r="N34" s="166"/>
      <c r="O34" s="166"/>
      <c r="P34" s="166"/>
      <c r="Q34" s="166"/>
      <c r="R34" s="166"/>
      <c r="S34" s="166"/>
      <c r="T34" s="166"/>
    </row>
    <row r="35" spans="1:20" s="135" customFormat="1" ht="13.15" customHeight="1" x14ac:dyDescent="0.25">
      <c r="A35" s="321">
        <f>IFERROR(VLOOKUP(B35,'Réf. Profils à Laquer'!A:F,6,FALSE),0)</f>
        <v>0</v>
      </c>
      <c r="B35" s="322" t="e">
        <f>#REF!</f>
        <v>#REF!</v>
      </c>
      <c r="C35" s="323">
        <f>IFERROR(VLOOKUP(#REF!,'Réf. Profils à Laquer'!A:E,5,FALSE),0)</f>
        <v>0</v>
      </c>
      <c r="D35" s="322" t="e">
        <f>#REF!</f>
        <v>#REF!</v>
      </c>
      <c r="E35" s="316">
        <f>IFERROR(VLOOKUP(A35,NAV!A:F,4,FALSE),0)</f>
        <v>0</v>
      </c>
      <c r="F35" s="316">
        <f>IFERROR(VLOOKUP(A35,NAV!A:F,5,FALSE),0)</f>
        <v>0</v>
      </c>
      <c r="G35" s="324" t="e">
        <f>#REF!</f>
        <v>#REF!</v>
      </c>
      <c r="H35" s="328"/>
      <c r="I35" s="322" t="e">
        <f>#REF!</f>
        <v>#REF!</v>
      </c>
      <c r="J35" s="326" t="e">
        <f>#REF!</f>
        <v>#REF!</v>
      </c>
      <c r="L35" s="134"/>
      <c r="M35" s="166"/>
      <c r="N35" s="166"/>
      <c r="O35" s="166"/>
      <c r="P35" s="166"/>
      <c r="Q35" s="166"/>
      <c r="R35" s="166"/>
      <c r="S35" s="166"/>
      <c r="T35" s="166"/>
    </row>
    <row r="36" spans="1:20" s="135" customFormat="1" ht="13.15" customHeight="1" x14ac:dyDescent="0.25">
      <c r="A36" s="321">
        <f>IFERROR(VLOOKUP(B36,'Réf. Profils à Laquer'!A:F,6,FALSE),0)</f>
        <v>0</v>
      </c>
      <c r="B36" s="322" t="e">
        <f>#REF!</f>
        <v>#REF!</v>
      </c>
      <c r="C36" s="323">
        <f>IFERROR(VLOOKUP(#REF!,'Réf. Profils à Laquer'!A:E,5,FALSE),0)</f>
        <v>0</v>
      </c>
      <c r="D36" s="322" t="e">
        <f>#REF!</f>
        <v>#REF!</v>
      </c>
      <c r="E36" s="316">
        <f>IFERROR(VLOOKUP(A36,NAV!A:F,4,FALSE),0)</f>
        <v>0</v>
      </c>
      <c r="F36" s="316">
        <f>IFERROR(VLOOKUP(A36,NAV!A:F,5,FALSE),0)</f>
        <v>0</v>
      </c>
      <c r="G36" s="324" t="e">
        <f>#REF!</f>
        <v>#REF!</v>
      </c>
      <c r="H36" s="328"/>
      <c r="I36" s="322" t="e">
        <f>#REF!</f>
        <v>#REF!</v>
      </c>
      <c r="J36" s="326" t="e">
        <f>#REF!</f>
        <v>#REF!</v>
      </c>
      <c r="L36" s="134"/>
      <c r="M36" s="166"/>
      <c r="N36" s="166"/>
      <c r="O36" s="166"/>
      <c r="P36" s="166"/>
      <c r="Q36" s="166"/>
      <c r="R36" s="166"/>
      <c r="S36" s="166"/>
      <c r="T36" s="166"/>
    </row>
    <row r="37" spans="1:20" s="135" customFormat="1" ht="13.15" customHeight="1" x14ac:dyDescent="0.25">
      <c r="A37" s="321">
        <f>IFERROR(VLOOKUP(B37,'Réf. Profils à Laquer'!A:F,6,FALSE),0)</f>
        <v>0</v>
      </c>
      <c r="B37" s="322" t="e">
        <f>#REF!</f>
        <v>#REF!</v>
      </c>
      <c r="C37" s="323">
        <f>IFERROR(VLOOKUP(#REF!,'Réf. Profils à Laquer'!A:E,5,FALSE),0)</f>
        <v>0</v>
      </c>
      <c r="D37" s="322" t="e">
        <f>#REF!</f>
        <v>#REF!</v>
      </c>
      <c r="E37" s="316">
        <f>IFERROR(VLOOKUP(A37,NAV!A:F,4,FALSE),0)</f>
        <v>0</v>
      </c>
      <c r="F37" s="316">
        <f>IFERROR(VLOOKUP(A37,NAV!A:F,5,FALSE),0)</f>
        <v>0</v>
      </c>
      <c r="G37" s="324" t="e">
        <f>#REF!</f>
        <v>#REF!</v>
      </c>
      <c r="H37" s="328"/>
      <c r="I37" s="322" t="e">
        <f>#REF!</f>
        <v>#REF!</v>
      </c>
      <c r="J37" s="326" t="e">
        <f>#REF!</f>
        <v>#REF!</v>
      </c>
      <c r="L37" s="134"/>
      <c r="M37" s="166"/>
      <c r="N37" s="166"/>
      <c r="O37" s="166"/>
      <c r="P37" s="166"/>
      <c r="Q37" s="166"/>
      <c r="R37" s="166"/>
      <c r="S37" s="166"/>
      <c r="T37" s="166"/>
    </row>
    <row r="38" spans="1:20" s="135" customFormat="1" ht="13.15" customHeight="1" x14ac:dyDescent="0.25">
      <c r="A38" s="321">
        <f>IFERROR(VLOOKUP(B38,'Réf. Profils à Laquer'!A:F,6,FALSE),0)</f>
        <v>0</v>
      </c>
      <c r="B38" s="322" t="e">
        <f>#REF!</f>
        <v>#REF!</v>
      </c>
      <c r="C38" s="323">
        <f>IFERROR(VLOOKUP(#REF!,'Réf. Profils à Laquer'!A:E,5,FALSE),0)</f>
        <v>0</v>
      </c>
      <c r="D38" s="322" t="e">
        <f>#REF!</f>
        <v>#REF!</v>
      </c>
      <c r="E38" s="316">
        <f>IFERROR(VLOOKUP(A38,NAV!A:F,4,FALSE),0)</f>
        <v>0</v>
      </c>
      <c r="F38" s="316">
        <f>IFERROR(VLOOKUP(A38,NAV!A:F,5,FALSE),0)</f>
        <v>0</v>
      </c>
      <c r="G38" s="324" t="e">
        <f>#REF!</f>
        <v>#REF!</v>
      </c>
      <c r="H38" s="328"/>
      <c r="I38" s="322" t="e">
        <f>#REF!</f>
        <v>#REF!</v>
      </c>
      <c r="J38" s="326" t="e">
        <f>#REF!</f>
        <v>#REF!</v>
      </c>
      <c r="L38" s="134"/>
      <c r="M38" s="166"/>
      <c r="N38" s="166"/>
      <c r="O38" s="166"/>
      <c r="P38" s="166"/>
      <c r="Q38" s="166"/>
      <c r="R38" s="166"/>
      <c r="S38" s="166"/>
      <c r="T38" s="166"/>
    </row>
    <row r="39" spans="1:20" s="135" customFormat="1" ht="13.15" customHeight="1" x14ac:dyDescent="0.25">
      <c r="A39" s="321">
        <f>IFERROR(VLOOKUP(B39,'Réf. Profils à Laquer'!A:F,6,FALSE),0)</f>
        <v>0</v>
      </c>
      <c r="B39" s="322" t="e">
        <f>#REF!</f>
        <v>#REF!</v>
      </c>
      <c r="C39" s="323">
        <f>IFERROR(VLOOKUP(#REF!,'Réf. Profils à Laquer'!A:E,5,FALSE),0)</f>
        <v>0</v>
      </c>
      <c r="D39" s="322" t="e">
        <f>#REF!</f>
        <v>#REF!</v>
      </c>
      <c r="E39" s="316">
        <f>IFERROR(VLOOKUP(A39,NAV!A:F,4,FALSE),0)</f>
        <v>0</v>
      </c>
      <c r="F39" s="316">
        <f>IFERROR(VLOOKUP(A39,NAV!A:F,5,FALSE),0)</f>
        <v>0</v>
      </c>
      <c r="G39" s="324" t="e">
        <f>#REF!</f>
        <v>#REF!</v>
      </c>
      <c r="H39" s="328"/>
      <c r="I39" s="322" t="e">
        <f>#REF!</f>
        <v>#REF!</v>
      </c>
      <c r="J39" s="326" t="e">
        <f>#REF!</f>
        <v>#REF!</v>
      </c>
      <c r="L39" s="134"/>
      <c r="M39" s="166"/>
      <c r="N39" s="166"/>
      <c r="O39" s="166"/>
      <c r="P39" s="166"/>
      <c r="Q39" s="166"/>
      <c r="R39" s="166"/>
      <c r="S39" s="166"/>
      <c r="T39" s="166"/>
    </row>
    <row r="40" spans="1:20" s="135" customFormat="1" ht="13.15" customHeight="1" x14ac:dyDescent="0.25">
      <c r="A40" s="321">
        <f>IFERROR(VLOOKUP(B40,'Réf. Profils à Laquer'!A:F,6,FALSE),0)</f>
        <v>0</v>
      </c>
      <c r="B40" s="322" t="e">
        <f>#REF!</f>
        <v>#REF!</v>
      </c>
      <c r="C40" s="323">
        <f>IFERROR(VLOOKUP(#REF!,'Réf. Profils à Laquer'!A:E,5,FALSE),0)</f>
        <v>0</v>
      </c>
      <c r="D40" s="322" t="e">
        <f>#REF!</f>
        <v>#REF!</v>
      </c>
      <c r="E40" s="316">
        <f>IFERROR(VLOOKUP(A40,NAV!A:F,4,FALSE),0)</f>
        <v>0</v>
      </c>
      <c r="F40" s="316">
        <f>IFERROR(VLOOKUP(A40,NAV!A:F,5,FALSE),0)</f>
        <v>0</v>
      </c>
      <c r="G40" s="324" t="e">
        <f>#REF!</f>
        <v>#REF!</v>
      </c>
      <c r="H40" s="328"/>
      <c r="I40" s="322" t="e">
        <f>#REF!</f>
        <v>#REF!</v>
      </c>
      <c r="J40" s="326" t="e">
        <f>#REF!</f>
        <v>#REF!</v>
      </c>
      <c r="L40" s="134"/>
      <c r="M40" s="166"/>
      <c r="N40" s="166"/>
      <c r="O40" s="166"/>
      <c r="P40" s="166"/>
      <c r="Q40" s="166"/>
      <c r="R40" s="166"/>
      <c r="S40" s="166"/>
      <c r="T40" s="166"/>
    </row>
    <row r="41" spans="1:20" s="135" customFormat="1" ht="13.15" customHeight="1" x14ac:dyDescent="0.25">
      <c r="A41" s="321">
        <f>IFERROR(VLOOKUP(B41,'Réf. Profils à Laquer'!A:F,6,FALSE),0)</f>
        <v>0</v>
      </c>
      <c r="B41" s="322" t="e">
        <f>#REF!</f>
        <v>#REF!</v>
      </c>
      <c r="C41" s="323">
        <f>IFERROR(VLOOKUP(#REF!,'Réf. Profils à Laquer'!A:E,5,FALSE),0)</f>
        <v>0</v>
      </c>
      <c r="D41" s="322" t="e">
        <f>#REF!</f>
        <v>#REF!</v>
      </c>
      <c r="E41" s="316">
        <f>IFERROR(VLOOKUP(A41,NAV!A:F,4,FALSE),0)</f>
        <v>0</v>
      </c>
      <c r="F41" s="316">
        <f>IFERROR(VLOOKUP(A41,NAV!A:F,5,FALSE),0)</f>
        <v>0</v>
      </c>
      <c r="G41" s="324" t="e">
        <f>#REF!</f>
        <v>#REF!</v>
      </c>
      <c r="H41" s="328"/>
      <c r="I41" s="322" t="e">
        <f>#REF!</f>
        <v>#REF!</v>
      </c>
      <c r="J41" s="326" t="e">
        <f>#REF!</f>
        <v>#REF!</v>
      </c>
      <c r="L41" s="134"/>
      <c r="M41" s="166"/>
      <c r="N41" s="166"/>
      <c r="O41" s="166"/>
      <c r="P41" s="166"/>
      <c r="Q41" s="166"/>
      <c r="R41" s="166"/>
      <c r="S41" s="166"/>
      <c r="T41" s="166"/>
    </row>
    <row r="42" spans="1:20" s="135" customFormat="1" ht="13.15" customHeight="1" x14ac:dyDescent="0.25">
      <c r="A42" s="321">
        <f>IFERROR(VLOOKUP(B42,'Réf. Profils à Laquer'!A:F,6,FALSE),0)</f>
        <v>0</v>
      </c>
      <c r="B42" s="322" t="e">
        <f>#REF!</f>
        <v>#REF!</v>
      </c>
      <c r="C42" s="323">
        <f>IFERROR(VLOOKUP(#REF!,'Réf. Profils à Laquer'!A:E,5,FALSE),0)</f>
        <v>0</v>
      </c>
      <c r="D42" s="322" t="e">
        <f>#REF!</f>
        <v>#REF!</v>
      </c>
      <c r="E42" s="316">
        <f>IFERROR(VLOOKUP(A42,NAV!A:F,4,FALSE),0)</f>
        <v>0</v>
      </c>
      <c r="F42" s="316">
        <f>IFERROR(VLOOKUP(A42,NAV!A:F,5,FALSE),0)</f>
        <v>0</v>
      </c>
      <c r="G42" s="324" t="e">
        <f>#REF!</f>
        <v>#REF!</v>
      </c>
      <c r="H42" s="328"/>
      <c r="I42" s="322" t="e">
        <f>#REF!</f>
        <v>#REF!</v>
      </c>
      <c r="J42" s="326" t="e">
        <f>#REF!</f>
        <v>#REF!</v>
      </c>
      <c r="L42" s="134"/>
      <c r="M42" s="166"/>
      <c r="N42" s="166"/>
      <c r="O42" s="166"/>
      <c r="P42" s="166"/>
      <c r="Q42" s="166"/>
      <c r="R42" s="166"/>
      <c r="S42" s="166"/>
      <c r="T42" s="166"/>
    </row>
    <row r="43" spans="1:20" s="135" customFormat="1" ht="13.15" customHeight="1" x14ac:dyDescent="0.25">
      <c r="A43" s="321">
        <f>IFERROR(VLOOKUP(B43,'Réf. Profils à Laquer'!A:F,6,FALSE),0)</f>
        <v>0</v>
      </c>
      <c r="B43" s="322" t="e">
        <f>#REF!</f>
        <v>#REF!</v>
      </c>
      <c r="C43" s="323">
        <f>IFERROR(VLOOKUP(#REF!,'Réf. Profils à Laquer'!A:E,5,FALSE),0)</f>
        <v>0</v>
      </c>
      <c r="D43" s="322" t="e">
        <f>#REF!</f>
        <v>#REF!</v>
      </c>
      <c r="E43" s="316">
        <f>IFERROR(VLOOKUP(A43,NAV!A:F,4,FALSE),0)</f>
        <v>0</v>
      </c>
      <c r="F43" s="316">
        <f>IFERROR(VLOOKUP(A43,NAV!A:F,5,FALSE),0)</f>
        <v>0</v>
      </c>
      <c r="G43" s="324" t="e">
        <f>#REF!</f>
        <v>#REF!</v>
      </c>
      <c r="H43" s="328"/>
      <c r="I43" s="322" t="e">
        <f>#REF!</f>
        <v>#REF!</v>
      </c>
      <c r="J43" s="326" t="e">
        <f>#REF!</f>
        <v>#REF!</v>
      </c>
      <c r="L43" s="134"/>
      <c r="M43" s="166"/>
      <c r="N43" s="166"/>
      <c r="O43" s="166"/>
      <c r="P43" s="166"/>
      <c r="Q43" s="166"/>
      <c r="R43" s="166"/>
      <c r="S43" s="166"/>
      <c r="T43" s="166"/>
    </row>
    <row r="44" spans="1:20" s="135" customFormat="1" ht="13.15" customHeight="1" x14ac:dyDescent="0.25">
      <c r="A44" s="321">
        <f>IFERROR(VLOOKUP(B44,'Réf. Profils à Laquer'!A:F,6,FALSE),0)</f>
        <v>0</v>
      </c>
      <c r="B44" s="322" t="e">
        <f>#REF!</f>
        <v>#REF!</v>
      </c>
      <c r="C44" s="323">
        <f>IFERROR(VLOOKUP(#REF!,'Réf. Profils à Laquer'!A:E,5,FALSE),0)</f>
        <v>0</v>
      </c>
      <c r="D44" s="322" t="e">
        <f>#REF!</f>
        <v>#REF!</v>
      </c>
      <c r="E44" s="316">
        <f>IFERROR(VLOOKUP(A44,NAV!A:F,4,FALSE),0)</f>
        <v>0</v>
      </c>
      <c r="F44" s="316">
        <f>IFERROR(VLOOKUP(A44,NAV!A:F,5,FALSE),0)</f>
        <v>0</v>
      </c>
      <c r="G44" s="324" t="e">
        <f>#REF!</f>
        <v>#REF!</v>
      </c>
      <c r="H44" s="328"/>
      <c r="I44" s="322" t="e">
        <f>#REF!</f>
        <v>#REF!</v>
      </c>
      <c r="J44" s="326" t="e">
        <f>#REF!</f>
        <v>#REF!</v>
      </c>
      <c r="L44" s="134"/>
      <c r="M44" s="166"/>
      <c r="N44" s="166"/>
      <c r="O44" s="166"/>
      <c r="P44" s="166"/>
      <c r="Q44" s="166"/>
      <c r="R44" s="166"/>
      <c r="S44" s="166"/>
      <c r="T44" s="166"/>
    </row>
    <row r="45" spans="1:20" s="135" customFormat="1" ht="13.15" customHeight="1" x14ac:dyDescent="0.25">
      <c r="A45" s="321">
        <f>IFERROR(VLOOKUP(B45,'Réf. Profils à Laquer'!A:F,6,FALSE),0)</f>
        <v>0</v>
      </c>
      <c r="B45" s="322" t="e">
        <f>#REF!</f>
        <v>#REF!</v>
      </c>
      <c r="C45" s="323">
        <f>IFERROR(VLOOKUP(#REF!,'Réf. Profils à Laquer'!A:E,5,FALSE),0)</f>
        <v>0</v>
      </c>
      <c r="D45" s="322" t="e">
        <f>#REF!</f>
        <v>#REF!</v>
      </c>
      <c r="E45" s="316">
        <f>IFERROR(VLOOKUP(A45,NAV!A:F,4,FALSE),0)</f>
        <v>0</v>
      </c>
      <c r="F45" s="316">
        <f>IFERROR(VLOOKUP(A45,NAV!A:F,5,FALSE),0)</f>
        <v>0</v>
      </c>
      <c r="G45" s="324" t="e">
        <f>#REF!</f>
        <v>#REF!</v>
      </c>
      <c r="H45" s="328"/>
      <c r="I45" s="322" t="e">
        <f>#REF!</f>
        <v>#REF!</v>
      </c>
      <c r="J45" s="326" t="e">
        <f>#REF!</f>
        <v>#REF!</v>
      </c>
      <c r="L45" s="134"/>
      <c r="M45" s="166"/>
      <c r="N45" s="166"/>
      <c r="O45" s="166"/>
      <c r="P45" s="166"/>
      <c r="Q45" s="166"/>
      <c r="R45" s="166"/>
      <c r="S45" s="166"/>
      <c r="T45" s="166"/>
    </row>
    <row r="46" spans="1:20" s="135" customFormat="1" ht="13.15" customHeight="1" x14ac:dyDescent="0.25">
      <c r="A46" s="321">
        <f>IFERROR(VLOOKUP(B46,'Réf. Profils à Laquer'!A:F,6,FALSE),0)</f>
        <v>0</v>
      </c>
      <c r="B46" s="322" t="e">
        <f>#REF!</f>
        <v>#REF!</v>
      </c>
      <c r="C46" s="323">
        <f>IFERROR(VLOOKUP(#REF!,'Réf. Profils à Laquer'!A:E,5,FALSE),0)</f>
        <v>0</v>
      </c>
      <c r="D46" s="322" t="e">
        <f>#REF!</f>
        <v>#REF!</v>
      </c>
      <c r="E46" s="316">
        <f>IFERROR(VLOOKUP(A46,NAV!A:F,4,FALSE),0)</f>
        <v>0</v>
      </c>
      <c r="F46" s="316">
        <f>IFERROR(VLOOKUP(A46,NAV!A:F,5,FALSE),0)</f>
        <v>0</v>
      </c>
      <c r="G46" s="324" t="e">
        <f>#REF!</f>
        <v>#REF!</v>
      </c>
      <c r="H46" s="328"/>
      <c r="I46" s="322" t="e">
        <f>#REF!</f>
        <v>#REF!</v>
      </c>
      <c r="J46" s="326" t="e">
        <f>#REF!</f>
        <v>#REF!</v>
      </c>
      <c r="L46" s="134"/>
      <c r="M46" s="166"/>
      <c r="N46" s="166"/>
      <c r="O46" s="166"/>
      <c r="P46" s="166"/>
      <c r="Q46" s="166"/>
      <c r="R46" s="166"/>
      <c r="S46" s="166"/>
      <c r="T46" s="166"/>
    </row>
    <row r="47" spans="1:20" ht="13.15" customHeight="1" x14ac:dyDescent="0.25">
      <c r="A47" s="329">
        <f>IFERROR(VLOOKUP(B47,'Réf. Profils à Laquer'!A:F,6,FALSE),0)</f>
        <v>0</v>
      </c>
      <c r="B47" s="330" t="e">
        <f>#REF!</f>
        <v>#REF!</v>
      </c>
      <c r="C47" s="331">
        <f>IFERROR(VLOOKUP(#REF!,'Réf. Profils à Laquer'!A:E,5,FALSE),0)</f>
        <v>0</v>
      </c>
      <c r="D47" s="330" t="e">
        <f>#REF!</f>
        <v>#REF!</v>
      </c>
      <c r="E47" s="316">
        <f>IFERROR(VLOOKUP(A47,NAV!A:F,4,FALSE),0)</f>
        <v>0</v>
      </c>
      <c r="F47" s="316">
        <f>IFERROR(VLOOKUP(A47,NAV!A:F,5,FALSE),0)</f>
        <v>0</v>
      </c>
      <c r="G47" s="332" t="e">
        <f>#REF!</f>
        <v>#REF!</v>
      </c>
      <c r="H47" s="333"/>
      <c r="I47" s="330" t="e">
        <f>#REF!</f>
        <v>#REF!</v>
      </c>
      <c r="J47" s="334" t="e">
        <f>#REF!</f>
        <v>#REF!</v>
      </c>
      <c r="L47" s="69"/>
    </row>
    <row r="48" spans="1:20" ht="13.15" hidden="1" customHeight="1" x14ac:dyDescent="0.25">
      <c r="A48" s="335" t="e">
        <f>IF(D48&lt;&gt;0,"A407000011",0)</f>
        <v>#REF!</v>
      </c>
      <c r="B48" s="351"/>
      <c r="C48" s="331" t="e">
        <f>IF(D48&lt;&gt;0,"GUIDE CREMONE - PROFILE 1000 37",0)</f>
        <v>#REF!</v>
      </c>
      <c r="D48" s="330" t="e">
        <f>SUM(I21:J47)</f>
        <v>#REF!</v>
      </c>
      <c r="E48" s="316">
        <f>IFERROR(VLOOKUP(A48,NAV!A:F,4,FALSE),0)</f>
        <v>0</v>
      </c>
      <c r="F48" s="316">
        <f>IFERROR(VLOOKUP(A48,NAV!A:F,5,FALSE),0)</f>
        <v>0</v>
      </c>
      <c r="G48" s="332" t="e">
        <f>IF(A48="A407000011",6.5,0)</f>
        <v>#REF!</v>
      </c>
      <c r="H48" s="336"/>
      <c r="I48" s="330"/>
      <c r="J48" s="337"/>
      <c r="L48" s="69"/>
    </row>
    <row r="49" spans="1:20" s="135" customFormat="1" ht="9.9499999999999993" customHeight="1" x14ac:dyDescent="0.25">
      <c r="A49" s="338"/>
      <c r="B49" s="339"/>
      <c r="C49" s="339"/>
      <c r="D49" s="339"/>
      <c r="E49" s="339"/>
      <c r="F49" s="339"/>
      <c r="G49" s="339"/>
      <c r="H49" s="339"/>
      <c r="I49" s="339"/>
      <c r="J49" s="339"/>
      <c r="K49" s="68"/>
      <c r="L49" s="134"/>
      <c r="M49" s="166"/>
      <c r="N49" s="166"/>
      <c r="O49" s="166"/>
      <c r="P49" s="166"/>
      <c r="Q49" s="166"/>
      <c r="R49" s="166"/>
      <c r="S49" s="166"/>
      <c r="T49" s="166"/>
    </row>
    <row r="50" spans="1:20" s="135" customFormat="1" ht="11.1" customHeight="1" x14ac:dyDescent="0.25">
      <c r="A50" s="67"/>
      <c r="B50" s="68"/>
      <c r="C50" s="68"/>
      <c r="D50" s="68"/>
      <c r="E50" s="68"/>
      <c r="F50" s="68"/>
      <c r="G50" s="68"/>
      <c r="H50" s="424" t="s">
        <v>405</v>
      </c>
      <c r="I50" s="425"/>
      <c r="J50" s="425"/>
      <c r="K50" s="425"/>
      <c r="L50" s="134"/>
      <c r="M50" s="166"/>
      <c r="N50" s="166"/>
      <c r="O50" s="166"/>
      <c r="P50" s="166"/>
      <c r="Q50" s="166"/>
      <c r="R50" s="166"/>
      <c r="S50" s="166"/>
      <c r="T50" s="166"/>
    </row>
    <row r="51" spans="1:20" s="135" customFormat="1" ht="13.15" customHeight="1" x14ac:dyDescent="0.25">
      <c r="A51" s="428" t="s">
        <v>906</v>
      </c>
      <c r="B51" s="429"/>
      <c r="C51" s="224"/>
      <c r="D51" s="225" t="s">
        <v>377</v>
      </c>
      <c r="E51" s="225"/>
      <c r="F51" s="225"/>
      <c r="G51" s="225" t="s">
        <v>378</v>
      </c>
      <c r="H51" s="425"/>
      <c r="I51" s="425"/>
      <c r="J51" s="425"/>
      <c r="K51" s="425"/>
      <c r="L51" s="134"/>
      <c r="M51" s="166"/>
      <c r="N51" s="166"/>
      <c r="O51" s="166"/>
      <c r="P51" s="166"/>
      <c r="Q51" s="166"/>
      <c r="R51" s="166"/>
      <c r="S51" s="166"/>
      <c r="T51" s="166"/>
    </row>
    <row r="52" spans="1:20" s="135" customFormat="1" ht="11.1" customHeight="1" x14ac:dyDescent="0.25">
      <c r="A52" s="430" t="s">
        <v>900</v>
      </c>
      <c r="B52" s="431"/>
      <c r="C52" s="226"/>
      <c r="D52" s="227">
        <v>0</v>
      </c>
      <c r="E52" s="349"/>
      <c r="F52" s="349"/>
      <c r="G52" s="228">
        <f>IF(D52=0,0,"Sur devis")</f>
        <v>0</v>
      </c>
      <c r="H52" s="425"/>
      <c r="I52" s="425"/>
      <c r="J52" s="425"/>
      <c r="K52" s="425"/>
      <c r="L52" s="134"/>
      <c r="M52" s="166"/>
      <c r="N52" s="166"/>
      <c r="O52" s="166"/>
      <c r="P52" s="166"/>
      <c r="Q52" s="166"/>
      <c r="R52" s="166"/>
      <c r="S52" s="166"/>
      <c r="T52" s="166"/>
    </row>
    <row r="53" spans="1:20" s="135" customFormat="1" ht="11.1" customHeight="1" x14ac:dyDescent="0.25">
      <c r="A53" s="432" t="s">
        <v>846</v>
      </c>
      <c r="B53" s="433"/>
      <c r="C53" s="226"/>
      <c r="D53" s="230">
        <v>0</v>
      </c>
      <c r="E53" s="350"/>
      <c r="F53" s="350"/>
      <c r="G53" s="231">
        <f>IFERROR(D53*10,0)</f>
        <v>0</v>
      </c>
      <c r="H53" s="425"/>
      <c r="I53" s="425"/>
      <c r="J53" s="425"/>
      <c r="K53" s="425"/>
      <c r="L53" s="134"/>
      <c r="M53" s="166"/>
      <c r="N53" s="166"/>
      <c r="O53" s="166"/>
      <c r="P53" s="166"/>
      <c r="Q53" s="166"/>
      <c r="R53" s="166"/>
      <c r="S53" s="166"/>
      <c r="T53" s="166"/>
    </row>
    <row r="54" spans="1:20" s="135" customFormat="1" ht="11.1" customHeight="1" x14ac:dyDescent="0.25">
      <c r="H54" s="425"/>
      <c r="I54" s="425"/>
      <c r="J54" s="425"/>
      <c r="K54" s="425"/>
      <c r="L54" s="134"/>
      <c r="M54" s="166"/>
      <c r="N54" s="166"/>
      <c r="O54" s="166"/>
      <c r="P54" s="166"/>
      <c r="Q54" s="166"/>
      <c r="R54" s="166"/>
      <c r="S54" s="166"/>
      <c r="T54" s="166"/>
    </row>
    <row r="55" spans="1:20" ht="11.1" customHeight="1" thickBot="1" x14ac:dyDescent="0.3">
      <c r="H55" s="425"/>
      <c r="I55" s="425"/>
      <c r="J55" s="425"/>
      <c r="K55" s="425"/>
      <c r="L55" s="69"/>
    </row>
    <row r="56" spans="1:20" ht="20.25" customHeight="1" thickBot="1" x14ac:dyDescent="0.3">
      <c r="I56" s="140" t="s">
        <v>376</v>
      </c>
      <c r="J56" s="418" t="str">
        <f>IFERROR(P12+K12+G53+K13+G52+'Tri Laquage'!L3+'Tri Laquage'!I1,"Sur devis")</f>
        <v>Sur devis</v>
      </c>
      <c r="K56" s="418"/>
      <c r="L56" s="69"/>
    </row>
    <row r="57" spans="1:20" ht="5.0999999999999996" customHeight="1" x14ac:dyDescent="0.25">
      <c r="A57" s="64"/>
      <c r="L57" s="69"/>
    </row>
    <row r="58" spans="1:20" ht="9.9499999999999993" customHeight="1" x14ac:dyDescent="0.25">
      <c r="A58" s="64"/>
      <c r="L58" s="69"/>
    </row>
    <row r="59" spans="1:20" ht="9.9499999999999993" customHeight="1" x14ac:dyDescent="0.25">
      <c r="A59" s="64"/>
      <c r="L59" s="69"/>
    </row>
    <row r="60" spans="1:20" ht="9.9499999999999993" customHeight="1" x14ac:dyDescent="0.25">
      <c r="A60" s="64"/>
      <c r="L60" s="69"/>
    </row>
    <row r="61" spans="1:20" ht="9.9499999999999993" customHeight="1" x14ac:dyDescent="0.25">
      <c r="A61" s="64"/>
      <c r="L61" s="69"/>
    </row>
    <row r="62" spans="1:20" ht="18" customHeight="1" x14ac:dyDescent="0.25">
      <c r="A62" s="64"/>
    </row>
    <row r="64" spans="1:20" ht="18" customHeight="1" x14ac:dyDescent="0.25">
      <c r="G64" s="136"/>
    </row>
  </sheetData>
  <sheetProtection selectLockedCells="1"/>
  <mergeCells count="12">
    <mergeCell ref="D18:G18"/>
    <mergeCell ref="B12:D12"/>
    <mergeCell ref="J56:K56"/>
    <mergeCell ref="J3:K3"/>
    <mergeCell ref="N10:O10"/>
    <mergeCell ref="H14:I14"/>
    <mergeCell ref="N12:O12"/>
    <mergeCell ref="H50:K55"/>
    <mergeCell ref="H18:J18"/>
    <mergeCell ref="A51:B51"/>
    <mergeCell ref="A52:B52"/>
    <mergeCell ref="A53:B53"/>
  </mergeCells>
  <conditionalFormatting sqref="J12">
    <cfRule type="cellIs" dxfId="4" priority="7" operator="equal">
      <formula>0</formula>
    </cfRule>
  </conditionalFormatting>
  <conditionalFormatting sqref="B12:F12 J3:K3 J5 K8:K11 J12 K14 H18:J18">
    <cfRule type="cellIs" dxfId="3" priority="4" operator="equal">
      <formula>0</formula>
    </cfRule>
  </conditionalFormatting>
  <conditionalFormatting sqref="D53:F53">
    <cfRule type="cellIs" dxfId="2" priority="2" operator="equal">
      <formula>" "</formula>
    </cfRule>
  </conditionalFormatting>
  <conditionalFormatting sqref="D52:F52">
    <cfRule type="cellIs" dxfId="1" priority="1" operator="equal">
      <formula>" "</formula>
    </cfRule>
  </conditionalFormatting>
  <dataValidations count="4">
    <dataValidation type="list" allowBlank="1" showInputMessage="1" showErrorMessage="1" sqref="J12">
      <formula1>#REF!</formula1>
    </dataValidation>
    <dataValidation type="list" allowBlank="1" showInputMessage="1" showErrorMessage="1" sqref="K14">
      <formula1>#REF!</formula1>
    </dataValidation>
    <dataValidation type="list" allowBlank="1" showInputMessage="1" showErrorMessage="1" sqref="B12:F12">
      <formula1>#REF!</formula1>
    </dataValidation>
    <dataValidation type="list" allowBlank="1" showInputMessage="1" showErrorMessage="1" sqref="J5">
      <formula1>#REF!</formula1>
    </dataValidation>
  </dataValidations>
  <pageMargins left="0.11811023622047245" right="0.11811023622047245" top="0.35433070866141736" bottom="0.15748031496062992" header="0.31496062992125984" footer="0.31496062992125984"/>
  <pageSetup paperSize="9" scale="92" orientation="portrait" r:id="rId1"/>
  <ignoredErrors>
    <ignoredError sqref="G21:J49 A21:A47 J14 B21:D47 A49:D49 D4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uppression">
                <anchor moveWithCells="1" sizeWithCells="1">
                  <from>
                    <xdr:col>13</xdr:col>
                    <xdr:colOff>114300</xdr:colOff>
                    <xdr:row>12</xdr:row>
                    <xdr:rowOff>85725</xdr:rowOff>
                  </from>
                  <to>
                    <xdr:col>14</xdr:col>
                    <xdr:colOff>571500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lancer_le_formulaire">
                <anchor moveWithCells="1" sizeWithCells="1">
                  <from>
                    <xdr:col>11</xdr:col>
                    <xdr:colOff>381000</xdr:colOff>
                    <xdr:row>12</xdr:row>
                    <xdr:rowOff>85725</xdr:rowOff>
                  </from>
                  <to>
                    <xdr:col>12</xdr:col>
                    <xdr:colOff>752475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copie_articles_laquage">
                <anchor moveWithCells="1" sizeWithCells="1">
                  <from>
                    <xdr:col>11</xdr:col>
                    <xdr:colOff>723900</xdr:colOff>
                    <xdr:row>18</xdr:row>
                    <xdr:rowOff>142875</xdr:rowOff>
                  </from>
                  <to>
                    <xdr:col>14</xdr:col>
                    <xdr:colOff>361950</xdr:colOff>
                    <xdr:row>22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517"/>
  <sheetViews>
    <sheetView workbookViewId="0">
      <selection activeCell="M15" sqref="M15"/>
    </sheetView>
  </sheetViews>
  <sheetFormatPr baseColWidth="10" defaultRowHeight="15" x14ac:dyDescent="0.25"/>
  <cols>
    <col min="1" max="1" width="11.7109375" style="169" customWidth="1"/>
    <col min="2" max="2" width="11.140625" style="168" bestFit="1" customWidth="1"/>
    <col min="3" max="3" width="10.140625" style="169" bestFit="1" customWidth="1"/>
    <col min="4" max="4" width="14.7109375" style="168" bestFit="1" customWidth="1"/>
    <col min="5" max="5" width="16.140625" style="169" bestFit="1" customWidth="1"/>
    <col min="6" max="6" width="16" style="169" bestFit="1" customWidth="1"/>
    <col min="8" max="8" width="22.28515625" customWidth="1"/>
    <col min="9" max="9" width="15.28515625" customWidth="1"/>
    <col min="11" max="11" width="21.7109375" bestFit="1" customWidth="1"/>
    <col min="12" max="12" width="11" customWidth="1"/>
    <col min="13" max="13" width="16.140625" bestFit="1" customWidth="1"/>
    <col min="14" max="14" width="14.7109375" bestFit="1" customWidth="1"/>
  </cols>
  <sheetData>
    <row r="1" spans="1:12" s="166" customFormat="1" ht="15.75" thickBot="1" x14ac:dyDescent="0.3">
      <c r="E1" s="183" t="s">
        <v>856</v>
      </c>
      <c r="F1" s="181">
        <f>SUM(G9:G67)</f>
        <v>0</v>
      </c>
      <c r="H1" s="184" t="s">
        <v>886</v>
      </c>
      <c r="I1" s="220" t="e">
        <f>IF(I3*F1=0,0,IF(I3*F1&lt;VLOOKUP(F4,'Tarif ALBEA'!A152:B161,2,FALSE),VLOOKUP(F4,'Tarif ALBEA'!A152:B161,2,FALSE),I3*F1))</f>
        <v>#N/A</v>
      </c>
      <c r="K1" s="181" t="s">
        <v>893</v>
      </c>
      <c r="L1" s="223">
        <f>IF(I5*F1=0,0,IF(I5*F1&lt;260,260,I5*F1))</f>
        <v>0</v>
      </c>
    </row>
    <row r="2" spans="1:12" s="166" customFormat="1" ht="15.75" thickBot="1" x14ac:dyDescent="0.3">
      <c r="E2" s="181" t="s">
        <v>859</v>
      </c>
      <c r="F2" s="181">
        <f>IF(C3="BRUT",0,IF(SUM(I9:I67)=0,0,IF(SUM(I9:I67)&lt;'Tarif ALBEA'!G188,'Tarif ALBEA'!G188,SUM('Tri Laquage'!I9:I67))))</f>
        <v>0</v>
      </c>
      <c r="H2" s="181" t="s">
        <v>888</v>
      </c>
      <c r="I2" s="181">
        <f>'BC Laquage'!K14</f>
        <v>0</v>
      </c>
      <c r="K2" s="181" t="s">
        <v>894</v>
      </c>
      <c r="L2" s="181">
        <f>IFERROR(VLOOKUP("PAUM751",A9:C39,3,FALSE),0)+IFERROR(VLOOKUP("PAUMTB4",A9:C39,3,FALSE),0)</f>
        <v>0</v>
      </c>
    </row>
    <row r="3" spans="1:12" s="166" customFormat="1" ht="15.75" thickBot="1" x14ac:dyDescent="0.3">
      <c r="C3" s="181">
        <f>'BC Laquage'!J14</f>
        <v>0</v>
      </c>
      <c r="E3" s="181" t="s">
        <v>860</v>
      </c>
      <c r="F3" s="181">
        <f>IF('Imp. Logikal Complète'!E16=" ",IF('Imp. Logikal Complète'!E17=" ",'Imp. Logikal Complète'!E18,'Imp. Logikal Complète'!E17),'Imp. Logikal Complète'!E16)</f>
        <v>0</v>
      </c>
      <c r="H3" s="184" t="s">
        <v>889</v>
      </c>
      <c r="I3" s="181" t="e">
        <f>HLOOKUP(F4,'Tarif ALBEA'!G12:R25,'Tri Laquage'!F5,FALSE)</f>
        <v>#N/A</v>
      </c>
      <c r="K3" s="181" t="s">
        <v>904</v>
      </c>
      <c r="L3" s="345">
        <f>IF(C3="BRUT",0,L2*'Tarif ALBEA'!F144)</f>
        <v>0</v>
      </c>
    </row>
    <row r="4" spans="1:12" s="166" customFormat="1" ht="15.75" thickBot="1" x14ac:dyDescent="0.3">
      <c r="E4" s="184" t="s">
        <v>861</v>
      </c>
      <c r="F4" s="181" t="e">
        <f>VLOOKUP(F3,'Groupe de couleur'!A:B,2,FALSE)</f>
        <v>#N/A</v>
      </c>
      <c r="H4" s="184" t="s">
        <v>890</v>
      </c>
      <c r="I4" s="181" t="str">
        <f>IF(I2="Brillant",I3,IF(I2="Mate",I3+0.5,IF(I2="Satiné",I3,IF(I2="Spéciale","Sur devis"," "))))</f>
        <v xml:space="preserve"> </v>
      </c>
    </row>
    <row r="5" spans="1:12" s="166" customFormat="1" ht="15.75" thickBot="1" x14ac:dyDescent="0.3">
      <c r="E5" s="184" t="s">
        <v>862</v>
      </c>
      <c r="F5" s="181">
        <f>IF(AND(F1&gt;0,F1&lt;11),2,IF(AND(F1&gt;10,F1&lt;21),3,IF(AND(F1&gt;20,F1&lt;61),4,IF(AND(F1&gt;60,F1&lt;151),5,IF(AND(F1&gt;150,F1&lt;301),6,IF(AND(F1&gt;300,F1&lt;501),7,IF(AND(F1&gt;500,F1&lt;751),8,9)))))))</f>
        <v>9</v>
      </c>
      <c r="H5" s="184" t="s">
        <v>891</v>
      </c>
      <c r="I5" s="181">
        <f>IF(F1=0,0,IF(F1&lt;=60,'Tarif ALBEA'!I62,IF(F1&lt;=300,'Tarif ALBEA'!I63,IF(F1&lt;=500,'Tarif ALBEA'!I64,IF(F1&gt;500,"Sur devis",0)))))</f>
        <v>0</v>
      </c>
    </row>
    <row r="6" spans="1:12" s="166" customFormat="1" x14ac:dyDescent="0.25"/>
    <row r="7" spans="1:12" s="166" customFormat="1" ht="15.75" thickBot="1" x14ac:dyDescent="0.3"/>
    <row r="8" spans="1:12" ht="15.75" thickBot="1" x14ac:dyDescent="0.3">
      <c r="A8" s="171" t="s">
        <v>455</v>
      </c>
      <c r="B8" s="172" t="s">
        <v>375</v>
      </c>
      <c r="C8" s="171" t="s">
        <v>377</v>
      </c>
      <c r="D8" s="172" t="s">
        <v>852</v>
      </c>
      <c r="E8" s="171" t="s">
        <v>837</v>
      </c>
      <c r="F8" s="171" t="s">
        <v>854</v>
      </c>
      <c r="G8" s="171" t="s">
        <v>855</v>
      </c>
      <c r="H8" s="171" t="s">
        <v>857</v>
      </c>
      <c r="I8" s="171" t="s">
        <v>858</v>
      </c>
    </row>
    <row r="9" spans="1:12" x14ac:dyDescent="0.25">
      <c r="A9" s="242" t="str">
        <f>IFERROR(VLOOKUP('Imp. Logikal Complète'!D48,'Réf. Profils à Laquer'!E:G,3,FALSE),"  ")</f>
        <v xml:space="preserve">  </v>
      </c>
      <c r="B9" s="243">
        <f>IFERROR(VLOOKUP('Imp. Logikal Complète'!D48,'Réf. Profils à Laquer'!E:H,2,FALSE),0)</f>
        <v>0</v>
      </c>
      <c r="C9" s="244">
        <f>IFERROR(VLOOKUP(A9,'Imp. Logikal Complète'!F:G,2,FALSE),0)</f>
        <v>0</v>
      </c>
      <c r="D9" s="243">
        <f>IFERROR(VLOOKUP(A9,'Réf. Profils à Laquer'!A:H,2,FALSE),0)</f>
        <v>0</v>
      </c>
      <c r="E9" s="242">
        <f>IFERROR(VLOOKUP(A9,'Réf. Profils à Laquer'!A:H,8,FALSE),0)</f>
        <v>0</v>
      </c>
      <c r="F9" s="242">
        <f>IFERROR(VLOOKUP(A9,'Réf. Profils à Laquer'!A:H,4,FALSE),0)</f>
        <v>0</v>
      </c>
      <c r="G9" s="245">
        <f>C9*F9</f>
        <v>0</v>
      </c>
      <c r="H9" s="246">
        <f>VLOOKUP(E9,'Tarif ALBEA'!$A$189:$B$193,2,FALSE)</f>
        <v>0</v>
      </c>
      <c r="I9" s="247">
        <f>H9*D9*C9</f>
        <v>0</v>
      </c>
    </row>
    <row r="10" spans="1:12" x14ac:dyDescent="0.25">
      <c r="A10" s="248" t="str">
        <f>IFERROR(VLOOKUP('Imp. Logikal Complète'!D25,'Réf. Profils à Laquer'!E:G,3,FALSE),"  ")</f>
        <v xml:space="preserve">  </v>
      </c>
      <c r="B10" s="249">
        <f>IFERROR(VLOOKUP('Imp. Logikal Complète'!D25,'Réf. Profils à Laquer'!E:H,2,FALSE),0)</f>
        <v>0</v>
      </c>
      <c r="C10" s="250">
        <f>IFERROR(VLOOKUP(A10,'Imp. Logikal Complète'!F:G,2,FALSE),0)</f>
        <v>0</v>
      </c>
      <c r="D10" s="249">
        <f>IFERROR(VLOOKUP(A10,'Réf. Profils à Laquer'!A:H,2,FALSE),0)</f>
        <v>0</v>
      </c>
      <c r="E10" s="248">
        <f>IFERROR(VLOOKUP(A10,'Réf. Profils à Laquer'!A:H,8,FALSE),0)</f>
        <v>0</v>
      </c>
      <c r="F10" s="248">
        <f>IFERROR(VLOOKUP(A10,'Réf. Profils à Laquer'!A:H,4,FALSE),0)</f>
        <v>0</v>
      </c>
      <c r="G10" s="245">
        <f t="shared" ref="G10:G67" si="0">C10*F10</f>
        <v>0</v>
      </c>
      <c r="H10" s="246">
        <f>VLOOKUP(E10,'Tarif ALBEA'!$A$189:$B$193,2,FALSE)</f>
        <v>0</v>
      </c>
      <c r="I10" s="245">
        <f t="shared" ref="I10:I67" si="1">H10*D10*C10</f>
        <v>0</v>
      </c>
    </row>
    <row r="11" spans="1:12" x14ac:dyDescent="0.25">
      <c r="A11" s="248" t="str">
        <f>IFERROR(VLOOKUP('Imp. Logikal Complète'!D31,'Réf. Profils à Laquer'!E:G,3,FALSE),"  ")</f>
        <v xml:space="preserve">  </v>
      </c>
      <c r="B11" s="249">
        <f>IFERROR(VLOOKUP('Imp. Logikal Complète'!D31,'Réf. Profils à Laquer'!E:H,2,FALSE),0)</f>
        <v>0</v>
      </c>
      <c r="C11" s="250">
        <f>IFERROR(VLOOKUP(A11,'Imp. Logikal Complète'!F:G,2,FALSE),0)</f>
        <v>0</v>
      </c>
      <c r="D11" s="249">
        <f>IFERROR(VLOOKUP(A11,'Réf. Profils à Laquer'!A:H,2,FALSE),0)</f>
        <v>0</v>
      </c>
      <c r="E11" s="248">
        <f>IFERROR(VLOOKUP(A11,'Réf. Profils à Laquer'!A:H,8,FALSE),0)</f>
        <v>0</v>
      </c>
      <c r="F11" s="248">
        <f>IFERROR(VLOOKUP(A11,'Réf. Profils à Laquer'!A:H,4,FALSE),0)</f>
        <v>0</v>
      </c>
      <c r="G11" s="245">
        <f t="shared" si="0"/>
        <v>0</v>
      </c>
      <c r="H11" s="246">
        <f>VLOOKUP(E11,'Tarif ALBEA'!$A$189:$B$193,2,FALSE)</f>
        <v>0</v>
      </c>
      <c r="I11" s="245">
        <f t="shared" si="1"/>
        <v>0</v>
      </c>
    </row>
    <row r="12" spans="1:12" x14ac:dyDescent="0.25">
      <c r="A12" s="248" t="str">
        <f>IFERROR(VLOOKUP('Imp. Logikal Complète'!D22,'Réf. Profils à Laquer'!E:G,3,FALSE),"  ")</f>
        <v xml:space="preserve">  </v>
      </c>
      <c r="B12" s="249">
        <f>IFERROR(VLOOKUP('Imp. Logikal Complète'!D22,'Réf. Profils à Laquer'!E:H,2,FALSE),0)</f>
        <v>0</v>
      </c>
      <c r="C12" s="250">
        <f>IFERROR(VLOOKUP(A12,'Imp. Logikal Complète'!F:G,2,FALSE),0)</f>
        <v>0</v>
      </c>
      <c r="D12" s="249">
        <f>IFERROR(VLOOKUP(A12,'Réf. Profils à Laquer'!A:H,2,FALSE),0)</f>
        <v>0</v>
      </c>
      <c r="E12" s="248">
        <f>IFERROR(VLOOKUP(A12,'Réf. Profils à Laquer'!A:H,8,FALSE),0)</f>
        <v>0</v>
      </c>
      <c r="F12" s="248">
        <f>IFERROR(VLOOKUP(A12,'Réf. Profils à Laquer'!A:H,4,FALSE),0)</f>
        <v>0</v>
      </c>
      <c r="G12" s="245">
        <f t="shared" si="0"/>
        <v>0</v>
      </c>
      <c r="H12" s="246">
        <f>VLOOKUP(E12,'Tarif ALBEA'!$A$189:$B$193,2,FALSE)</f>
        <v>0</v>
      </c>
      <c r="I12" s="245">
        <f t="shared" si="1"/>
        <v>0</v>
      </c>
    </row>
    <row r="13" spans="1:12" x14ac:dyDescent="0.25">
      <c r="A13" s="248" t="str">
        <f>IFERROR(VLOOKUP('Imp. Logikal Complète'!D30,'Réf. Profils à Laquer'!E:G,3,FALSE),"  ")</f>
        <v xml:space="preserve">  </v>
      </c>
      <c r="B13" s="249">
        <f>IFERROR(VLOOKUP('Imp. Logikal Complète'!D30,'Réf. Profils à Laquer'!E:H,2,FALSE),0)</f>
        <v>0</v>
      </c>
      <c r="C13" s="250">
        <f>IFERROR(VLOOKUP(A13,'Imp. Logikal Complète'!F:G,2,FALSE),0)</f>
        <v>0</v>
      </c>
      <c r="D13" s="249">
        <f>IFERROR(VLOOKUP(A13,'Réf. Profils à Laquer'!A:H,2,FALSE),0)</f>
        <v>0</v>
      </c>
      <c r="E13" s="248">
        <f>IFERROR(VLOOKUP(A13,'Réf. Profils à Laquer'!A:H,8,FALSE),0)</f>
        <v>0</v>
      </c>
      <c r="F13" s="248">
        <f>IFERROR(VLOOKUP(A13,'Réf. Profils à Laquer'!A:H,4,FALSE),0)</f>
        <v>0</v>
      </c>
      <c r="G13" s="245">
        <f t="shared" si="0"/>
        <v>0</v>
      </c>
      <c r="H13" s="246">
        <f>VLOOKUP(E13,'Tarif ALBEA'!$A$189:$B$193,2,FALSE)</f>
        <v>0</v>
      </c>
      <c r="I13" s="245">
        <f t="shared" si="1"/>
        <v>0</v>
      </c>
    </row>
    <row r="14" spans="1:12" x14ac:dyDescent="0.25">
      <c r="A14" s="248" t="str">
        <f>IFERROR(VLOOKUP('Imp. Logikal Complète'!D19,'Réf. Profils à Laquer'!E:G,3,FALSE),"  ")</f>
        <v xml:space="preserve">  </v>
      </c>
      <c r="B14" s="249">
        <f>IFERROR(VLOOKUP('Imp. Logikal Complète'!D19,'Réf. Profils à Laquer'!E:H,2,FALSE),0)</f>
        <v>0</v>
      </c>
      <c r="C14" s="250">
        <f>IFERROR(VLOOKUP(A14,'Imp. Logikal Complète'!F:G,2,FALSE),0)</f>
        <v>0</v>
      </c>
      <c r="D14" s="249">
        <f>IFERROR(VLOOKUP(A14,'Réf. Profils à Laquer'!A:H,2,FALSE),0)</f>
        <v>0</v>
      </c>
      <c r="E14" s="248">
        <f>IFERROR(VLOOKUP(A14,'Réf. Profils à Laquer'!A:H,8,FALSE),0)</f>
        <v>0</v>
      </c>
      <c r="F14" s="248">
        <f>IFERROR(VLOOKUP(A14,'Réf. Profils à Laquer'!A:H,4,FALSE),0)</f>
        <v>0</v>
      </c>
      <c r="G14" s="245">
        <f t="shared" si="0"/>
        <v>0</v>
      </c>
      <c r="H14" s="246">
        <f>VLOOKUP(E14,'Tarif ALBEA'!$A$189:$B$193,2,FALSE)</f>
        <v>0</v>
      </c>
      <c r="I14" s="245">
        <f t="shared" si="1"/>
        <v>0</v>
      </c>
    </row>
    <row r="15" spans="1:12" x14ac:dyDescent="0.25">
      <c r="A15" s="248" t="str">
        <f>IFERROR(VLOOKUP('Imp. Logikal Complète'!D27,'Réf. Profils à Laquer'!E:G,3,FALSE),"  ")</f>
        <v xml:space="preserve">  </v>
      </c>
      <c r="B15" s="249">
        <f>IFERROR(VLOOKUP('Imp. Logikal Complète'!D27,'Réf. Profils à Laquer'!E:H,2,FALSE),0)</f>
        <v>0</v>
      </c>
      <c r="C15" s="250">
        <f>IFERROR(VLOOKUP(A15,'Imp. Logikal Complète'!F:G,2,FALSE),0)</f>
        <v>0</v>
      </c>
      <c r="D15" s="249">
        <f>IFERROR(VLOOKUP(A15,'Réf. Profils à Laquer'!A:H,2,FALSE),0)</f>
        <v>0</v>
      </c>
      <c r="E15" s="248">
        <f>IFERROR(VLOOKUP(A15,'Réf. Profils à Laquer'!A:H,8,FALSE),0)</f>
        <v>0</v>
      </c>
      <c r="F15" s="248">
        <f>IFERROR(VLOOKUP(A15,'Réf. Profils à Laquer'!A:H,4,FALSE),0)</f>
        <v>0</v>
      </c>
      <c r="G15" s="245">
        <f t="shared" si="0"/>
        <v>0</v>
      </c>
      <c r="H15" s="246">
        <f>VLOOKUP(E15,'Tarif ALBEA'!$A$189:$B$193,2,FALSE)</f>
        <v>0</v>
      </c>
      <c r="I15" s="245">
        <f t="shared" si="1"/>
        <v>0</v>
      </c>
    </row>
    <row r="16" spans="1:12" x14ac:dyDescent="0.25">
      <c r="A16" s="248" t="str">
        <f>IFERROR(VLOOKUP('Imp. Logikal Complète'!D21,'Réf. Profils à Laquer'!E:G,3,FALSE),"  ")</f>
        <v xml:space="preserve">  </v>
      </c>
      <c r="B16" s="249">
        <f>IFERROR(VLOOKUP('Imp. Logikal Complète'!D21,'Réf. Profils à Laquer'!E:H,2,FALSE),0)</f>
        <v>0</v>
      </c>
      <c r="C16" s="250">
        <f>IFERROR(VLOOKUP(A16,'Imp. Logikal Complète'!F:G,2,FALSE),0)</f>
        <v>0</v>
      </c>
      <c r="D16" s="249">
        <f>IFERROR(VLOOKUP(A16,'Réf. Profils à Laquer'!A:H,2,FALSE),0)</f>
        <v>0</v>
      </c>
      <c r="E16" s="248">
        <f>IFERROR(VLOOKUP(A16,'Réf. Profils à Laquer'!A:H,8,FALSE),0)</f>
        <v>0</v>
      </c>
      <c r="F16" s="248">
        <f>IFERROR(VLOOKUP(A16,'Réf. Profils à Laquer'!A:H,4,FALSE),0)</f>
        <v>0</v>
      </c>
      <c r="G16" s="245">
        <f t="shared" si="0"/>
        <v>0</v>
      </c>
      <c r="H16" s="246">
        <f>VLOOKUP(E16,'Tarif ALBEA'!$A$189:$B$193,2,FALSE)</f>
        <v>0</v>
      </c>
      <c r="I16" s="245">
        <f t="shared" si="1"/>
        <v>0</v>
      </c>
    </row>
    <row r="17" spans="1:9" x14ac:dyDescent="0.25">
      <c r="A17" s="248" t="str">
        <f>IFERROR(VLOOKUP('Imp. Logikal Complète'!D20,'Réf. Profils à Laquer'!E:G,3,FALSE),"  ")</f>
        <v xml:space="preserve">  </v>
      </c>
      <c r="B17" s="249">
        <f>IFERROR(VLOOKUP('Imp. Logikal Complète'!D20,'Réf. Profils à Laquer'!E:H,2,FALSE),0)</f>
        <v>0</v>
      </c>
      <c r="C17" s="250">
        <f>IFERROR(VLOOKUP(A17,'Imp. Logikal Complète'!F:G,2,FALSE),0)</f>
        <v>0</v>
      </c>
      <c r="D17" s="249">
        <f>IFERROR(VLOOKUP(A17,'Réf. Profils à Laquer'!A:H,2,FALSE),0)</f>
        <v>0</v>
      </c>
      <c r="E17" s="248">
        <f>IFERROR(VLOOKUP(A17,'Réf. Profils à Laquer'!A:H,8,FALSE),0)</f>
        <v>0</v>
      </c>
      <c r="F17" s="248">
        <f>IFERROR(VLOOKUP(A17,'Réf. Profils à Laquer'!A:H,4,FALSE),0)</f>
        <v>0</v>
      </c>
      <c r="G17" s="245">
        <f t="shared" si="0"/>
        <v>0</v>
      </c>
      <c r="H17" s="246">
        <f>VLOOKUP(E17,'Tarif ALBEA'!$A$189:$B$193,2,FALSE)</f>
        <v>0</v>
      </c>
      <c r="I17" s="245">
        <f t="shared" si="1"/>
        <v>0</v>
      </c>
    </row>
    <row r="18" spans="1:9" x14ac:dyDescent="0.25">
      <c r="A18" s="248" t="str">
        <f>IFERROR(VLOOKUP('Imp. Logikal Complète'!D18,'Réf. Profils à Laquer'!E:G,3,FALSE),"  ")</f>
        <v xml:space="preserve">  </v>
      </c>
      <c r="B18" s="249">
        <f>IFERROR(VLOOKUP('Imp. Logikal Complète'!D18,'Réf. Profils à Laquer'!E:H,2,FALSE),0)</f>
        <v>0</v>
      </c>
      <c r="C18" s="250">
        <f>IFERROR(VLOOKUP(A18,'Imp. Logikal Complète'!F:G,2,FALSE),0)</f>
        <v>0</v>
      </c>
      <c r="D18" s="249">
        <f>IFERROR(VLOOKUP(A18,'Réf. Profils à Laquer'!A:H,2,FALSE),0)</f>
        <v>0</v>
      </c>
      <c r="E18" s="248">
        <f>IFERROR(VLOOKUP(A18,'Réf. Profils à Laquer'!A:H,8,FALSE),0)</f>
        <v>0</v>
      </c>
      <c r="F18" s="248">
        <f>IFERROR(VLOOKUP(A18,'Réf. Profils à Laquer'!A:H,4,FALSE),0)</f>
        <v>0</v>
      </c>
      <c r="G18" s="245">
        <f t="shared" si="0"/>
        <v>0</v>
      </c>
      <c r="H18" s="246">
        <f>VLOOKUP(E18,'Tarif ALBEA'!$A$189:$B$193,2,FALSE)</f>
        <v>0</v>
      </c>
      <c r="I18" s="245">
        <f t="shared" si="1"/>
        <v>0</v>
      </c>
    </row>
    <row r="19" spans="1:9" x14ac:dyDescent="0.25">
      <c r="A19" s="248" t="str">
        <f>IFERROR(VLOOKUP('Imp. Logikal Complète'!D24,'Réf. Profils à Laquer'!E:G,3,FALSE),"  ")</f>
        <v xml:space="preserve">  </v>
      </c>
      <c r="B19" s="249">
        <f>IFERROR(VLOOKUP('Imp. Logikal Complète'!D24,'Réf. Profils à Laquer'!E:H,2,FALSE),0)</f>
        <v>0</v>
      </c>
      <c r="C19" s="250">
        <f>IFERROR(VLOOKUP(A19,'Imp. Logikal Complète'!F:G,2,FALSE),0)</f>
        <v>0</v>
      </c>
      <c r="D19" s="249">
        <f>IFERROR(VLOOKUP(A19,'Réf. Profils à Laquer'!A:H,2,FALSE),0)</f>
        <v>0</v>
      </c>
      <c r="E19" s="248">
        <f>IFERROR(VLOOKUP(A19,'Réf. Profils à Laquer'!A:H,8,FALSE),0)</f>
        <v>0</v>
      </c>
      <c r="F19" s="248">
        <f>IFERROR(VLOOKUP(A19,'Réf. Profils à Laquer'!A:H,4,FALSE),0)</f>
        <v>0</v>
      </c>
      <c r="G19" s="245">
        <f t="shared" si="0"/>
        <v>0</v>
      </c>
      <c r="H19" s="246">
        <f>VLOOKUP(E19,'Tarif ALBEA'!$A$189:$B$193,2,FALSE)</f>
        <v>0</v>
      </c>
      <c r="I19" s="245">
        <f t="shared" si="1"/>
        <v>0</v>
      </c>
    </row>
    <row r="20" spans="1:9" x14ac:dyDescent="0.25">
      <c r="A20" s="248" t="str">
        <f>IFERROR(VLOOKUP('Imp. Logikal Complète'!D28,'Réf. Profils à Laquer'!E:G,3,FALSE),"  ")</f>
        <v xml:space="preserve">  </v>
      </c>
      <c r="B20" s="249">
        <f>IFERROR(VLOOKUP('Imp. Logikal Complète'!D28,'Réf. Profils à Laquer'!E:H,2,FALSE),0)</f>
        <v>0</v>
      </c>
      <c r="C20" s="250">
        <f>IFERROR(VLOOKUP(A20,'Imp. Logikal Complète'!F:G,2,FALSE),0)</f>
        <v>0</v>
      </c>
      <c r="D20" s="249">
        <f>IFERROR(VLOOKUP(A20,'Réf. Profils à Laquer'!A:H,2,FALSE),0)</f>
        <v>0</v>
      </c>
      <c r="E20" s="248">
        <f>IFERROR(VLOOKUP(A20,'Réf. Profils à Laquer'!A:H,8,FALSE),0)</f>
        <v>0</v>
      </c>
      <c r="F20" s="248">
        <f>IFERROR(VLOOKUP(A20,'Réf. Profils à Laquer'!A:H,4,FALSE),0)</f>
        <v>0</v>
      </c>
      <c r="G20" s="245">
        <f t="shared" si="0"/>
        <v>0</v>
      </c>
      <c r="H20" s="246">
        <f>VLOOKUP(E20,'Tarif ALBEA'!$A$189:$B$193,2,FALSE)</f>
        <v>0</v>
      </c>
      <c r="I20" s="245">
        <f t="shared" si="1"/>
        <v>0</v>
      </c>
    </row>
    <row r="21" spans="1:9" x14ac:dyDescent="0.25">
      <c r="A21" s="248" t="str">
        <f>IFERROR(VLOOKUP('Imp. Logikal Complète'!D29,'Réf. Profils à Laquer'!E:G,3,FALSE),"  ")</f>
        <v xml:space="preserve">  </v>
      </c>
      <c r="B21" s="249">
        <f>IFERROR(VLOOKUP('Imp. Logikal Complète'!D29,'Réf. Profils à Laquer'!E:H,2,FALSE),0)</f>
        <v>0</v>
      </c>
      <c r="C21" s="250">
        <f>IFERROR(VLOOKUP(A21,'Imp. Logikal Complète'!F:G,2,FALSE),0)</f>
        <v>0</v>
      </c>
      <c r="D21" s="249">
        <f>IFERROR(VLOOKUP(A21,'Réf. Profils à Laquer'!A:H,2,FALSE),0)</f>
        <v>0</v>
      </c>
      <c r="E21" s="248">
        <f>IFERROR(VLOOKUP(A21,'Réf. Profils à Laquer'!A:H,8,FALSE),0)</f>
        <v>0</v>
      </c>
      <c r="F21" s="248">
        <f>IFERROR(VLOOKUP(A21,'Réf. Profils à Laquer'!A:H,4,FALSE),0)</f>
        <v>0</v>
      </c>
      <c r="G21" s="245">
        <f t="shared" si="0"/>
        <v>0</v>
      </c>
      <c r="H21" s="246">
        <f>VLOOKUP(E21,'Tarif ALBEA'!$A$189:$B$193,2,FALSE)</f>
        <v>0</v>
      </c>
      <c r="I21" s="245">
        <f t="shared" si="1"/>
        <v>0</v>
      </c>
    </row>
    <row r="22" spans="1:9" x14ac:dyDescent="0.25">
      <c r="A22" s="248" t="str">
        <f>IFERROR(VLOOKUP('Imp. Logikal Complète'!D23,'Réf. Profils à Laquer'!E:G,3,FALSE),"  ")</f>
        <v xml:space="preserve">  </v>
      </c>
      <c r="B22" s="249">
        <f>IFERROR(VLOOKUP('Imp. Logikal Complète'!D23,'Réf. Profils à Laquer'!E:H,2,FALSE),0)</f>
        <v>0</v>
      </c>
      <c r="C22" s="250">
        <f>IFERROR(VLOOKUP(A22,'Imp. Logikal Complète'!F:G,2,FALSE),0)</f>
        <v>0</v>
      </c>
      <c r="D22" s="249">
        <f>IFERROR(VLOOKUP(A22,'Réf. Profils à Laquer'!A:H,2,FALSE),0)</f>
        <v>0</v>
      </c>
      <c r="E22" s="248">
        <f>IFERROR(VLOOKUP(A22,'Réf. Profils à Laquer'!A:H,8,FALSE),0)</f>
        <v>0</v>
      </c>
      <c r="F22" s="248">
        <f>IFERROR(VLOOKUP(A22,'Réf. Profils à Laquer'!A:H,4,FALSE),0)</f>
        <v>0</v>
      </c>
      <c r="G22" s="245">
        <f t="shared" si="0"/>
        <v>0</v>
      </c>
      <c r="H22" s="246">
        <f>VLOOKUP(E22,'Tarif ALBEA'!$A$189:$B$193,2,FALSE)</f>
        <v>0</v>
      </c>
      <c r="I22" s="245">
        <f t="shared" si="1"/>
        <v>0</v>
      </c>
    </row>
    <row r="23" spans="1:9" x14ac:dyDescent="0.25">
      <c r="A23" s="248" t="str">
        <f>IFERROR(VLOOKUP('Imp. Logikal Complète'!D17,'Réf. Profils à Laquer'!E:G,3,FALSE),"  ")</f>
        <v xml:space="preserve">  </v>
      </c>
      <c r="B23" s="249">
        <f>IFERROR(VLOOKUP('Imp. Logikal Complète'!D17,'Réf. Profils à Laquer'!E:H,2,FALSE),0)</f>
        <v>0</v>
      </c>
      <c r="C23" s="250">
        <f>IFERROR(VLOOKUP(A23,'Imp. Logikal Complète'!F:G,2,FALSE),0)</f>
        <v>0</v>
      </c>
      <c r="D23" s="249">
        <f>IFERROR(VLOOKUP(A23,'Réf. Profils à Laquer'!A:H,2,FALSE),0)</f>
        <v>0</v>
      </c>
      <c r="E23" s="248">
        <f>IFERROR(VLOOKUP(A23,'Réf. Profils à Laquer'!A:H,8,FALSE),0)</f>
        <v>0</v>
      </c>
      <c r="F23" s="248">
        <f>IFERROR(VLOOKUP(A23,'Réf. Profils à Laquer'!A:H,4,FALSE),0)</f>
        <v>0</v>
      </c>
      <c r="G23" s="245">
        <f t="shared" si="0"/>
        <v>0</v>
      </c>
      <c r="H23" s="246">
        <f>VLOOKUP(E23,'Tarif ALBEA'!$A$189:$B$193,2,FALSE)</f>
        <v>0</v>
      </c>
      <c r="I23" s="245">
        <f t="shared" si="1"/>
        <v>0</v>
      </c>
    </row>
    <row r="24" spans="1:9" x14ac:dyDescent="0.25">
      <c r="A24" s="248" t="str">
        <f>IFERROR(VLOOKUP('Imp. Logikal Complète'!D32,'Réf. Profils à Laquer'!E:G,3,FALSE),"  ")</f>
        <v xml:space="preserve">  </v>
      </c>
      <c r="B24" s="249">
        <f>IFERROR(VLOOKUP('Imp. Logikal Complète'!D32,'Réf. Profils à Laquer'!E:H,2,FALSE),0)</f>
        <v>0</v>
      </c>
      <c r="C24" s="250">
        <f>IFERROR(VLOOKUP(A24,'Imp. Logikal Complète'!F:G,2,FALSE),0)</f>
        <v>0</v>
      </c>
      <c r="D24" s="249">
        <f>IFERROR(VLOOKUP(A24,'Réf. Profils à Laquer'!A:H,2,FALSE),0)</f>
        <v>0</v>
      </c>
      <c r="E24" s="248">
        <f>IFERROR(VLOOKUP(A24,'Réf. Profils à Laquer'!A:H,8,FALSE),0)</f>
        <v>0</v>
      </c>
      <c r="F24" s="248">
        <f>IFERROR(VLOOKUP(A24,'Réf. Profils à Laquer'!A:H,4,FALSE),0)</f>
        <v>0</v>
      </c>
      <c r="G24" s="245">
        <f t="shared" si="0"/>
        <v>0</v>
      </c>
      <c r="H24" s="246">
        <f>VLOOKUP(E24,'Tarif ALBEA'!$A$189:$B$193,2,FALSE)</f>
        <v>0</v>
      </c>
      <c r="I24" s="245">
        <f t="shared" si="1"/>
        <v>0</v>
      </c>
    </row>
    <row r="25" spans="1:9" x14ac:dyDescent="0.25">
      <c r="A25" s="248" t="str">
        <f>IFERROR(VLOOKUP('Imp. Logikal Complète'!D33,'Réf. Profils à Laquer'!E:G,3,FALSE),"  ")</f>
        <v xml:space="preserve">  </v>
      </c>
      <c r="B25" s="249">
        <f>IFERROR(VLOOKUP('Imp. Logikal Complète'!D33,'Réf. Profils à Laquer'!E:H,2,FALSE),0)</f>
        <v>0</v>
      </c>
      <c r="C25" s="250">
        <f>IFERROR(VLOOKUP(A25,'Imp. Logikal Complète'!F:G,2,FALSE),0)</f>
        <v>0</v>
      </c>
      <c r="D25" s="249">
        <f>IFERROR(VLOOKUP(A25,'Réf. Profils à Laquer'!A:H,2,FALSE),0)</f>
        <v>0</v>
      </c>
      <c r="E25" s="248">
        <f>IFERROR(VLOOKUP(A25,'Réf. Profils à Laquer'!A:H,8,FALSE),0)</f>
        <v>0</v>
      </c>
      <c r="F25" s="248">
        <f>IFERROR(VLOOKUP(A25,'Réf. Profils à Laquer'!A:H,4,FALSE),0)</f>
        <v>0</v>
      </c>
      <c r="G25" s="245">
        <f t="shared" si="0"/>
        <v>0</v>
      </c>
      <c r="H25" s="246">
        <f>VLOOKUP(E25,'Tarif ALBEA'!$A$189:$B$193,2,FALSE)</f>
        <v>0</v>
      </c>
      <c r="I25" s="245">
        <f t="shared" si="1"/>
        <v>0</v>
      </c>
    </row>
    <row r="26" spans="1:9" x14ac:dyDescent="0.25">
      <c r="A26" s="248" t="str">
        <f>IFERROR(VLOOKUP('Imp. Logikal Complète'!D16,'Réf. Profils à Laquer'!E:G,3,FALSE),"  ")</f>
        <v xml:space="preserve">  </v>
      </c>
      <c r="B26" s="249">
        <f>IFERROR(VLOOKUP('Imp. Logikal Complète'!D16,'Réf. Profils à Laquer'!E:H,2,FALSE),0)</f>
        <v>0</v>
      </c>
      <c r="C26" s="250">
        <f>IFERROR(VLOOKUP(A26,'Imp. Logikal Complète'!F:G,2,FALSE),0)</f>
        <v>0</v>
      </c>
      <c r="D26" s="249">
        <f>IFERROR(VLOOKUP(A26,'Réf. Profils à Laquer'!A:H,2,FALSE),0)</f>
        <v>0</v>
      </c>
      <c r="E26" s="248">
        <f>IFERROR(VLOOKUP(A26,'Réf. Profils à Laquer'!A:H,8,FALSE),0)</f>
        <v>0</v>
      </c>
      <c r="F26" s="248">
        <f>IFERROR(VLOOKUP(A26,'Réf. Profils à Laquer'!A:H,4,FALSE),0)</f>
        <v>0</v>
      </c>
      <c r="G26" s="245">
        <f t="shared" si="0"/>
        <v>0</v>
      </c>
      <c r="H26" s="246">
        <f>VLOOKUP(E26,'Tarif ALBEA'!$A$189:$B$193,2,FALSE)</f>
        <v>0</v>
      </c>
      <c r="I26" s="245">
        <f t="shared" si="1"/>
        <v>0</v>
      </c>
    </row>
    <row r="27" spans="1:9" x14ac:dyDescent="0.25">
      <c r="A27" s="248" t="str">
        <f>IFERROR(VLOOKUP('Imp. Logikal Complète'!D26,'Réf. Profils à Laquer'!E:G,3,FALSE),"  ")</f>
        <v xml:space="preserve">  </v>
      </c>
      <c r="B27" s="249">
        <f>IFERROR(VLOOKUP('Imp. Logikal Complète'!D26,'Réf. Profils à Laquer'!E:H,2,FALSE),0)</f>
        <v>0</v>
      </c>
      <c r="C27" s="250">
        <f>IFERROR(VLOOKUP(A27,'Imp. Logikal Complète'!F:G,2,FALSE),0)</f>
        <v>0</v>
      </c>
      <c r="D27" s="249">
        <f>IFERROR(VLOOKUP(A27,'Réf. Profils à Laquer'!A:H,2,FALSE),0)</f>
        <v>0</v>
      </c>
      <c r="E27" s="248">
        <f>IFERROR(VLOOKUP(A27,'Réf. Profils à Laquer'!A:H,8,FALSE),0)</f>
        <v>0</v>
      </c>
      <c r="F27" s="248">
        <f>IFERROR(VLOOKUP(A27,'Réf. Profils à Laquer'!A:H,4,FALSE),0)</f>
        <v>0</v>
      </c>
      <c r="G27" s="245">
        <f t="shared" si="0"/>
        <v>0</v>
      </c>
      <c r="H27" s="246">
        <f>VLOOKUP(E27,'Tarif ALBEA'!$A$189:$B$193,2,FALSE)</f>
        <v>0</v>
      </c>
      <c r="I27" s="245">
        <f t="shared" si="1"/>
        <v>0</v>
      </c>
    </row>
    <row r="28" spans="1:9" x14ac:dyDescent="0.25">
      <c r="A28" s="248" t="str">
        <f>IFERROR(VLOOKUP('Imp. Logikal Complète'!D34,'Réf. Profils à Laquer'!E:G,3,FALSE),"  ")</f>
        <v xml:space="preserve">  </v>
      </c>
      <c r="B28" s="249">
        <f>IFERROR(VLOOKUP('Imp. Logikal Complète'!D34,'Réf. Profils à Laquer'!E:H,2,FALSE),0)</f>
        <v>0</v>
      </c>
      <c r="C28" s="250">
        <f>IFERROR(VLOOKUP(A28,'Imp. Logikal Complète'!F:G,2,FALSE),0)</f>
        <v>0</v>
      </c>
      <c r="D28" s="249">
        <f>IFERROR(VLOOKUP(A28,'Réf. Profils à Laquer'!A:H,2,FALSE),0)</f>
        <v>0</v>
      </c>
      <c r="E28" s="248">
        <f>IFERROR(VLOOKUP(A28,'Réf. Profils à Laquer'!A:H,8,FALSE),0)</f>
        <v>0</v>
      </c>
      <c r="F28" s="248">
        <f>IFERROR(VLOOKUP(A28,'Réf. Profils à Laquer'!A:H,4,FALSE),0)</f>
        <v>0</v>
      </c>
      <c r="G28" s="245">
        <f t="shared" si="0"/>
        <v>0</v>
      </c>
      <c r="H28" s="246">
        <f>VLOOKUP(E28,'Tarif ALBEA'!$A$189:$B$193,2,FALSE)</f>
        <v>0</v>
      </c>
      <c r="I28" s="245">
        <f t="shared" si="1"/>
        <v>0</v>
      </c>
    </row>
    <row r="29" spans="1:9" x14ac:dyDescent="0.25">
      <c r="A29" s="248" t="str">
        <f>IFERROR(VLOOKUP('Imp. Logikal Complète'!D35,'Réf. Profils à Laquer'!E:G,3,FALSE),"  ")</f>
        <v xml:space="preserve">  </v>
      </c>
      <c r="B29" s="249">
        <f>IFERROR(VLOOKUP('Imp. Logikal Complète'!D35,'Réf. Profils à Laquer'!E:H,2,FALSE),0)</f>
        <v>0</v>
      </c>
      <c r="C29" s="250">
        <f>IFERROR(VLOOKUP(A29,'Imp. Logikal Complète'!F:G,2,FALSE),0)</f>
        <v>0</v>
      </c>
      <c r="D29" s="249">
        <f>IFERROR(VLOOKUP(A29,'Réf. Profils à Laquer'!A:H,2,FALSE),0)</f>
        <v>0</v>
      </c>
      <c r="E29" s="248">
        <f>IFERROR(VLOOKUP(A29,'Réf. Profils à Laquer'!A:H,8,FALSE),0)</f>
        <v>0</v>
      </c>
      <c r="F29" s="248">
        <f>IFERROR(VLOOKUP(A29,'Réf. Profils à Laquer'!A:H,4,FALSE),0)</f>
        <v>0</v>
      </c>
      <c r="G29" s="245">
        <f t="shared" si="0"/>
        <v>0</v>
      </c>
      <c r="H29" s="246">
        <f>VLOOKUP(E29,'Tarif ALBEA'!$A$189:$B$193,2,FALSE)</f>
        <v>0</v>
      </c>
      <c r="I29" s="245">
        <f t="shared" si="1"/>
        <v>0</v>
      </c>
    </row>
    <row r="30" spans="1:9" x14ac:dyDescent="0.25">
      <c r="A30" s="248" t="str">
        <f>IFERROR(VLOOKUP('Imp. Logikal Complète'!D36,'Réf. Profils à Laquer'!E:G,3,FALSE),"  ")</f>
        <v xml:space="preserve">  </v>
      </c>
      <c r="B30" s="249">
        <f>IFERROR(VLOOKUP('Imp. Logikal Complète'!D36,'Réf. Profils à Laquer'!E:H,2,FALSE),0)</f>
        <v>0</v>
      </c>
      <c r="C30" s="250">
        <f>IFERROR(VLOOKUP(A30,'Imp. Logikal Complète'!F:G,2,FALSE),0)</f>
        <v>0</v>
      </c>
      <c r="D30" s="249">
        <f>IFERROR(VLOOKUP(A30,'Réf. Profils à Laquer'!A:H,2,FALSE),0)</f>
        <v>0</v>
      </c>
      <c r="E30" s="248">
        <f>IFERROR(VLOOKUP(A30,'Réf. Profils à Laquer'!A:H,8,FALSE),0)</f>
        <v>0</v>
      </c>
      <c r="F30" s="248">
        <f>IFERROR(VLOOKUP(A30,'Réf. Profils à Laquer'!A:H,4,FALSE),0)</f>
        <v>0</v>
      </c>
      <c r="G30" s="245">
        <f t="shared" si="0"/>
        <v>0</v>
      </c>
      <c r="H30" s="246">
        <f>VLOOKUP(E30,'Tarif ALBEA'!$A$189:$B$193,2,FALSE)</f>
        <v>0</v>
      </c>
      <c r="I30" s="245">
        <f t="shared" si="1"/>
        <v>0</v>
      </c>
    </row>
    <row r="31" spans="1:9" x14ac:dyDescent="0.25">
      <c r="A31" s="248" t="str">
        <f>IFERROR(VLOOKUP('Imp. Logikal Complète'!D37,'Réf. Profils à Laquer'!E:G,3,FALSE),"  ")</f>
        <v xml:space="preserve">  </v>
      </c>
      <c r="B31" s="249">
        <f>IFERROR(VLOOKUP('Imp. Logikal Complète'!D37,'Réf. Profils à Laquer'!E:H,2,FALSE),0)</f>
        <v>0</v>
      </c>
      <c r="C31" s="250">
        <f>IFERROR(VLOOKUP(A31,'Imp. Logikal Complète'!F:G,2,FALSE),0)</f>
        <v>0</v>
      </c>
      <c r="D31" s="249">
        <f>IFERROR(VLOOKUP(A31,'Réf. Profils à Laquer'!A:H,2,FALSE),0)</f>
        <v>0</v>
      </c>
      <c r="E31" s="248">
        <f>IFERROR(VLOOKUP(A31,'Réf. Profils à Laquer'!A:H,8,FALSE),0)</f>
        <v>0</v>
      </c>
      <c r="F31" s="248">
        <f>IFERROR(VLOOKUP(A31,'Réf. Profils à Laquer'!A:H,4,FALSE),0)</f>
        <v>0</v>
      </c>
      <c r="G31" s="245">
        <f t="shared" si="0"/>
        <v>0</v>
      </c>
      <c r="H31" s="246">
        <f>VLOOKUP(E31,'Tarif ALBEA'!$A$189:$B$193,2,FALSE)</f>
        <v>0</v>
      </c>
      <c r="I31" s="245">
        <f t="shared" si="1"/>
        <v>0</v>
      </c>
    </row>
    <row r="32" spans="1:9" x14ac:dyDescent="0.25">
      <c r="A32" s="248" t="str">
        <f>IFERROR(VLOOKUP('Imp. Logikal Complète'!D38,'Réf. Profils à Laquer'!E:G,3,FALSE),"  ")</f>
        <v xml:space="preserve">  </v>
      </c>
      <c r="B32" s="249">
        <f>IFERROR(VLOOKUP('Imp. Logikal Complète'!D38,'Réf. Profils à Laquer'!E:H,2,FALSE),0)</f>
        <v>0</v>
      </c>
      <c r="C32" s="250">
        <f>IFERROR(VLOOKUP(A32,'Imp. Logikal Complète'!F:G,2,FALSE),0)</f>
        <v>0</v>
      </c>
      <c r="D32" s="249">
        <f>IFERROR(VLOOKUP(A32,'Réf. Profils à Laquer'!A:H,2,FALSE),0)</f>
        <v>0</v>
      </c>
      <c r="E32" s="248">
        <f>IFERROR(VLOOKUP(A32,'Réf. Profils à Laquer'!A:H,8,FALSE),0)</f>
        <v>0</v>
      </c>
      <c r="F32" s="248">
        <f>IFERROR(VLOOKUP(A32,'Réf. Profils à Laquer'!A:H,4,FALSE),0)</f>
        <v>0</v>
      </c>
      <c r="G32" s="245">
        <f t="shared" si="0"/>
        <v>0</v>
      </c>
      <c r="H32" s="246">
        <f>VLOOKUP(E32,'Tarif ALBEA'!$A$189:$B$193,2,FALSE)</f>
        <v>0</v>
      </c>
      <c r="I32" s="245">
        <f t="shared" si="1"/>
        <v>0</v>
      </c>
    </row>
    <row r="33" spans="1:11" x14ac:dyDescent="0.25">
      <c r="A33" s="248" t="str">
        <f>IFERROR(VLOOKUP('Imp. Logikal Complète'!D39,'Réf. Profils à Laquer'!E:G,3,FALSE),"  ")</f>
        <v xml:space="preserve">  </v>
      </c>
      <c r="B33" s="249">
        <f>IFERROR(VLOOKUP('Imp. Logikal Complète'!D39,'Réf. Profils à Laquer'!E:H,2,FALSE),0)</f>
        <v>0</v>
      </c>
      <c r="C33" s="250">
        <f>IFERROR(VLOOKUP(A33,'Imp. Logikal Complète'!F:G,2,FALSE),0)</f>
        <v>0</v>
      </c>
      <c r="D33" s="249">
        <f>IFERROR(VLOOKUP(A33,'Réf. Profils à Laquer'!A:H,2,FALSE),0)</f>
        <v>0</v>
      </c>
      <c r="E33" s="248">
        <f>IFERROR(VLOOKUP(A33,'Réf. Profils à Laquer'!A:H,8,FALSE),0)</f>
        <v>0</v>
      </c>
      <c r="F33" s="248">
        <f>IFERROR(VLOOKUP(A33,'Réf. Profils à Laquer'!A:H,4,FALSE),0)</f>
        <v>0</v>
      </c>
      <c r="G33" s="245">
        <f t="shared" si="0"/>
        <v>0</v>
      </c>
      <c r="H33" s="246">
        <f>VLOOKUP(E33,'Tarif ALBEA'!$A$189:$B$193,2,FALSE)</f>
        <v>0</v>
      </c>
      <c r="I33" s="245">
        <f t="shared" si="1"/>
        <v>0</v>
      </c>
    </row>
    <row r="34" spans="1:11" x14ac:dyDescent="0.25">
      <c r="A34" s="248" t="str">
        <f>IFERROR(VLOOKUP('Imp. Logikal Complète'!D40,'Réf. Profils à Laquer'!E:G,3,FALSE),"  ")</f>
        <v xml:space="preserve">  </v>
      </c>
      <c r="B34" s="249">
        <f>IFERROR(VLOOKUP('Imp. Logikal Complète'!D40,'Réf. Profils à Laquer'!E:H,2,FALSE),0)</f>
        <v>0</v>
      </c>
      <c r="C34" s="250">
        <f>IFERROR(VLOOKUP(A34,'Imp. Logikal Complète'!F:G,2,FALSE),0)</f>
        <v>0</v>
      </c>
      <c r="D34" s="249">
        <f>IFERROR(VLOOKUP(A34,'Réf. Profils à Laquer'!A:H,2,FALSE),0)</f>
        <v>0</v>
      </c>
      <c r="E34" s="248">
        <f>IFERROR(VLOOKUP(A34,'Réf. Profils à Laquer'!A:H,8,FALSE),0)</f>
        <v>0</v>
      </c>
      <c r="F34" s="248">
        <f>IFERROR(VLOOKUP(A34,'Réf. Profils à Laquer'!A:H,4,FALSE),0)</f>
        <v>0</v>
      </c>
      <c r="G34" s="245">
        <f t="shared" si="0"/>
        <v>0</v>
      </c>
      <c r="H34" s="246">
        <f>VLOOKUP(E34,'Tarif ALBEA'!$A$189:$B$193,2,FALSE)</f>
        <v>0</v>
      </c>
      <c r="I34" s="245">
        <f t="shared" si="1"/>
        <v>0</v>
      </c>
    </row>
    <row r="35" spans="1:11" x14ac:dyDescent="0.25">
      <c r="A35" s="248" t="str">
        <f>IFERROR(VLOOKUP('Imp. Logikal Complète'!D41,'Réf. Profils à Laquer'!E:G,3,FALSE),"  ")</f>
        <v xml:space="preserve">  </v>
      </c>
      <c r="B35" s="249">
        <f>IFERROR(VLOOKUP('Imp. Logikal Complète'!D41,'Réf. Profils à Laquer'!E:H,2,FALSE),0)</f>
        <v>0</v>
      </c>
      <c r="C35" s="250">
        <f>IFERROR(VLOOKUP(A35,'Imp. Logikal Complète'!F:G,2,FALSE),0)</f>
        <v>0</v>
      </c>
      <c r="D35" s="249">
        <f>IFERROR(VLOOKUP(A35,'Réf. Profils à Laquer'!A:H,2,FALSE),0)</f>
        <v>0</v>
      </c>
      <c r="E35" s="248">
        <f>IFERROR(VLOOKUP(A35,'Réf. Profils à Laquer'!A:H,8,FALSE),0)</f>
        <v>0</v>
      </c>
      <c r="F35" s="248">
        <f>IFERROR(VLOOKUP(A35,'Réf. Profils à Laquer'!A:H,4,FALSE),0)</f>
        <v>0</v>
      </c>
      <c r="G35" s="245">
        <f t="shared" si="0"/>
        <v>0</v>
      </c>
      <c r="H35" s="246">
        <f>VLOOKUP(E35,'Tarif ALBEA'!$A$189:$B$193,2,FALSE)</f>
        <v>0</v>
      </c>
      <c r="I35" s="245">
        <f t="shared" si="1"/>
        <v>0</v>
      </c>
    </row>
    <row r="36" spans="1:11" x14ac:dyDescent="0.25">
      <c r="A36" s="248" t="str">
        <f>IFERROR(VLOOKUP('Imp. Logikal Complète'!D42,'Réf. Profils à Laquer'!E:G,3,FALSE),"  ")</f>
        <v xml:space="preserve">  </v>
      </c>
      <c r="B36" s="249">
        <f>IFERROR(VLOOKUP('Imp. Logikal Complète'!D42,'Réf. Profils à Laquer'!E:H,2,FALSE),0)</f>
        <v>0</v>
      </c>
      <c r="C36" s="250">
        <f>IFERROR(VLOOKUP(A36,'Imp. Logikal Complète'!F:G,2,FALSE),0)</f>
        <v>0</v>
      </c>
      <c r="D36" s="249">
        <f>IFERROR(VLOOKUP(A36,'Réf. Profils à Laquer'!A:H,2,FALSE),0)</f>
        <v>0</v>
      </c>
      <c r="E36" s="248">
        <f>IFERROR(VLOOKUP(A36,'Réf. Profils à Laquer'!A:H,8,FALSE),0)</f>
        <v>0</v>
      </c>
      <c r="F36" s="248">
        <f>IFERROR(VLOOKUP(A36,'Réf. Profils à Laquer'!A:H,4,FALSE),0)</f>
        <v>0</v>
      </c>
      <c r="G36" s="245">
        <f t="shared" si="0"/>
        <v>0</v>
      </c>
      <c r="H36" s="246">
        <f>VLOOKUP(E36,'Tarif ALBEA'!$A$189:$B$193,2,FALSE)</f>
        <v>0</v>
      </c>
      <c r="I36" s="245">
        <f t="shared" si="1"/>
        <v>0</v>
      </c>
    </row>
    <row r="37" spans="1:11" x14ac:dyDescent="0.25">
      <c r="A37" s="248" t="str">
        <f>IFERROR(VLOOKUP('Imp. Logikal Complète'!D43,'Réf. Profils à Laquer'!E:G,3,FALSE),"  ")</f>
        <v xml:space="preserve">  </v>
      </c>
      <c r="B37" s="249">
        <f>IFERROR(VLOOKUP('Imp. Logikal Complète'!D43,'Réf. Profils à Laquer'!E:H,2,FALSE),0)</f>
        <v>0</v>
      </c>
      <c r="C37" s="250">
        <f>IFERROR(VLOOKUP(A37,'Imp. Logikal Complète'!F:G,2,FALSE),0)</f>
        <v>0</v>
      </c>
      <c r="D37" s="249">
        <f>IFERROR(VLOOKUP(A37,'Réf. Profils à Laquer'!A:H,2,FALSE),0)</f>
        <v>0</v>
      </c>
      <c r="E37" s="248">
        <f>IFERROR(VLOOKUP(A37,'Réf. Profils à Laquer'!A:H,8,FALSE),0)</f>
        <v>0</v>
      </c>
      <c r="F37" s="248">
        <f>IFERROR(VLOOKUP(A37,'Réf. Profils à Laquer'!A:H,4,FALSE),0)</f>
        <v>0</v>
      </c>
      <c r="G37" s="245">
        <f t="shared" si="0"/>
        <v>0</v>
      </c>
      <c r="H37" s="246">
        <f>VLOOKUP(E37,'Tarif ALBEA'!$A$189:$B$193,2,FALSE)</f>
        <v>0</v>
      </c>
      <c r="I37" s="245">
        <f t="shared" si="1"/>
        <v>0</v>
      </c>
    </row>
    <row r="38" spans="1:11" x14ac:dyDescent="0.25">
      <c r="A38" s="248" t="str">
        <f>IFERROR(VLOOKUP('Imp. Logikal Complète'!D44,'Réf. Profils à Laquer'!E:G,3,FALSE),"  ")</f>
        <v xml:space="preserve">  </v>
      </c>
      <c r="B38" s="249">
        <f>IFERROR(VLOOKUP('Imp. Logikal Complète'!D44,'Réf. Profils à Laquer'!E:H,2,FALSE),0)</f>
        <v>0</v>
      </c>
      <c r="C38" s="250">
        <f>IFERROR(VLOOKUP(A38,'Imp. Logikal Complète'!F:G,2,FALSE),0)</f>
        <v>0</v>
      </c>
      <c r="D38" s="249">
        <f>IFERROR(VLOOKUP(A38,'Réf. Profils à Laquer'!A:H,2,FALSE),0)</f>
        <v>0</v>
      </c>
      <c r="E38" s="248">
        <f>IFERROR(VLOOKUP(A38,'Réf. Profils à Laquer'!A:H,8,FALSE),0)</f>
        <v>0</v>
      </c>
      <c r="F38" s="248">
        <f>IFERROR(VLOOKUP(A38,'Réf. Profils à Laquer'!A:H,4,FALSE),0)</f>
        <v>0</v>
      </c>
      <c r="G38" s="245">
        <f t="shared" si="0"/>
        <v>0</v>
      </c>
      <c r="H38" s="246">
        <f>VLOOKUP(E38,'Tarif ALBEA'!$A$189:$B$193,2,FALSE)</f>
        <v>0</v>
      </c>
      <c r="I38" s="245">
        <f t="shared" si="1"/>
        <v>0</v>
      </c>
    </row>
    <row r="39" spans="1:11" x14ac:dyDescent="0.25">
      <c r="A39" s="248" t="str">
        <f>IFERROR(VLOOKUP('Imp. Logikal Complète'!D45,'Réf. Profils à Laquer'!E:G,3,FALSE),"  ")</f>
        <v xml:space="preserve">  </v>
      </c>
      <c r="B39" s="249">
        <f>IFERROR(VLOOKUP('Imp. Logikal Complète'!D45,'Réf. Profils à Laquer'!E:H,2,FALSE),0)</f>
        <v>0</v>
      </c>
      <c r="C39" s="250">
        <f>IFERROR(VLOOKUP(A39,'Imp. Logikal Complète'!F:G,2,FALSE),0)</f>
        <v>0</v>
      </c>
      <c r="D39" s="249">
        <f>IFERROR(VLOOKUP(A39,'Réf. Profils à Laquer'!A:H,2,FALSE),0)</f>
        <v>0</v>
      </c>
      <c r="E39" s="248">
        <f>IFERROR(VLOOKUP(A39,'Réf. Profils à Laquer'!A:H,8,FALSE),0)</f>
        <v>0</v>
      </c>
      <c r="F39" s="248">
        <f>IFERROR(VLOOKUP(A39,'Réf. Profils à Laquer'!A:H,4,FALSE),0)</f>
        <v>0</v>
      </c>
      <c r="G39" s="245">
        <f t="shared" si="0"/>
        <v>0</v>
      </c>
      <c r="H39" s="246">
        <f>VLOOKUP(E39,'Tarif ALBEA'!$A$189:$B$193,2,FALSE)</f>
        <v>0</v>
      </c>
      <c r="I39" s="245">
        <f t="shared" si="1"/>
        <v>0</v>
      </c>
    </row>
    <row r="40" spans="1:11" x14ac:dyDescent="0.25">
      <c r="A40" s="248" t="str">
        <f>IFERROR(VLOOKUP('Imp. Logikal Complète'!D46,'Réf. Profils à Laquer'!E:G,3,FALSE),"  ")</f>
        <v xml:space="preserve">  </v>
      </c>
      <c r="B40" s="249">
        <f>IFERROR(VLOOKUP('Imp. Logikal Complète'!D46,'Réf. Profils à Laquer'!E:H,2,FALSE),0)</f>
        <v>0</v>
      </c>
      <c r="C40" s="250">
        <f>IFERROR(VLOOKUP(A40,'Imp. Logikal Complète'!F:G,2,FALSE),0)</f>
        <v>0</v>
      </c>
      <c r="D40" s="249">
        <f>IFERROR(VLOOKUP(A40,'Réf. Profils à Laquer'!A:H,2,FALSE),0)</f>
        <v>0</v>
      </c>
      <c r="E40" s="248">
        <f>IFERROR(VLOOKUP(A40,'Réf. Profils à Laquer'!A:H,8,FALSE),0)</f>
        <v>0</v>
      </c>
      <c r="F40" s="248">
        <f>IFERROR(VLOOKUP(A40,'Réf. Profils à Laquer'!A:H,4,FALSE),0)</f>
        <v>0</v>
      </c>
      <c r="G40" s="245">
        <f t="shared" si="0"/>
        <v>0</v>
      </c>
      <c r="H40" s="246">
        <f>VLOOKUP(E40,'Tarif ALBEA'!$A$189:$B$193,2,FALSE)</f>
        <v>0</v>
      </c>
      <c r="I40" s="245">
        <f t="shared" si="1"/>
        <v>0</v>
      </c>
      <c r="K40" s="31"/>
    </row>
    <row r="41" spans="1:11" x14ac:dyDescent="0.25">
      <c r="A41" s="248" t="str">
        <f>IFERROR(VLOOKUP('Imp. Logikal Complète'!D47,'Réf. Profils à Laquer'!E:G,3,FALSE),"  ")</f>
        <v xml:space="preserve">  </v>
      </c>
      <c r="B41" s="249">
        <f>IFERROR(VLOOKUP('Imp. Logikal Complète'!D47,'Réf. Profils à Laquer'!E:H,2,FALSE),0)</f>
        <v>0</v>
      </c>
      <c r="C41" s="250">
        <f>IFERROR(VLOOKUP(A41,'Imp. Logikal Complète'!F:G,2,FALSE),0)</f>
        <v>0</v>
      </c>
      <c r="D41" s="249">
        <f>IFERROR(VLOOKUP(A41,'Réf. Profils à Laquer'!A:H,2,FALSE),0)</f>
        <v>0</v>
      </c>
      <c r="E41" s="248">
        <f>IFERROR(VLOOKUP(A41,'Réf. Profils à Laquer'!A:H,8,FALSE),0)</f>
        <v>0</v>
      </c>
      <c r="F41" s="248">
        <f>IFERROR(VLOOKUP(A41,'Réf. Profils à Laquer'!A:H,4,FALSE),0)</f>
        <v>0</v>
      </c>
      <c r="G41" s="245">
        <f t="shared" si="0"/>
        <v>0</v>
      </c>
      <c r="H41" s="246">
        <f>VLOOKUP(E41,'Tarif ALBEA'!$A$189:$B$193,2,FALSE)</f>
        <v>0</v>
      </c>
      <c r="I41" s="245">
        <f t="shared" si="1"/>
        <v>0</v>
      </c>
    </row>
    <row r="42" spans="1:11" x14ac:dyDescent="0.25">
      <c r="A42" s="248" t="str">
        <f>IFERROR(VLOOKUP('Imp. Logikal Complète'!D49,'Réf. Profils à Laquer'!E:G,3,FALSE),"  ")</f>
        <v xml:space="preserve">  </v>
      </c>
      <c r="B42" s="249">
        <f>IFERROR(VLOOKUP('Imp. Logikal Complète'!D49,'Réf. Profils à Laquer'!E:H,2,FALSE),0)</f>
        <v>0</v>
      </c>
      <c r="C42" s="250">
        <f>IFERROR(VLOOKUP(A42,'Imp. Logikal Complète'!F:G,2,FALSE),0)</f>
        <v>0</v>
      </c>
      <c r="D42" s="249">
        <f>IFERROR(VLOOKUP(A42,'Réf. Profils à Laquer'!A:H,2,FALSE),0)</f>
        <v>0</v>
      </c>
      <c r="E42" s="248">
        <f>IFERROR(VLOOKUP(A42,'Réf. Profils à Laquer'!A:H,8,FALSE),0)</f>
        <v>0</v>
      </c>
      <c r="F42" s="248">
        <f>IFERROR(VLOOKUP(A42,'Réf. Profils à Laquer'!A:H,4,FALSE),0)</f>
        <v>0</v>
      </c>
      <c r="G42" s="245">
        <f t="shared" si="0"/>
        <v>0</v>
      </c>
      <c r="H42" s="246">
        <f>VLOOKUP(E42,'Tarif ALBEA'!$A$189:$B$193,2,FALSE)</f>
        <v>0</v>
      </c>
      <c r="I42" s="245">
        <f t="shared" si="1"/>
        <v>0</v>
      </c>
    </row>
    <row r="43" spans="1:11" x14ac:dyDescent="0.25">
      <c r="A43" s="248" t="str">
        <f>IFERROR(VLOOKUP('Imp. Logikal Complète'!D50,'Réf. Profils à Laquer'!E:G,3,FALSE),"  ")</f>
        <v xml:space="preserve">  </v>
      </c>
      <c r="B43" s="249">
        <f>IFERROR(VLOOKUP('Imp. Logikal Complète'!D50,'Réf. Profils à Laquer'!E:H,2,FALSE),0)</f>
        <v>0</v>
      </c>
      <c r="C43" s="250">
        <f>IFERROR(VLOOKUP(A43,'Imp. Logikal Complète'!F:G,2,FALSE),0)</f>
        <v>0</v>
      </c>
      <c r="D43" s="249">
        <f>IFERROR(VLOOKUP(A43,'Réf. Profils à Laquer'!A:H,2,FALSE),0)</f>
        <v>0</v>
      </c>
      <c r="E43" s="248">
        <f>IFERROR(VLOOKUP(A43,'Réf. Profils à Laquer'!A:H,8,FALSE),0)</f>
        <v>0</v>
      </c>
      <c r="F43" s="248">
        <f>IFERROR(VLOOKUP(A43,'Réf. Profils à Laquer'!A:H,4,FALSE),0)</f>
        <v>0</v>
      </c>
      <c r="G43" s="245">
        <f t="shared" si="0"/>
        <v>0</v>
      </c>
      <c r="H43" s="246">
        <f>VLOOKUP(E43,'Tarif ALBEA'!$A$189:$B$193,2,FALSE)</f>
        <v>0</v>
      </c>
      <c r="I43" s="245">
        <f t="shared" si="1"/>
        <v>0</v>
      </c>
    </row>
    <row r="44" spans="1:11" x14ac:dyDescent="0.25">
      <c r="A44" s="248" t="str">
        <f>IFERROR(VLOOKUP('Imp. Logikal Complète'!D51,'Réf. Profils à Laquer'!E:G,3,FALSE),"  ")</f>
        <v xml:space="preserve">  </v>
      </c>
      <c r="B44" s="249">
        <f>IFERROR(VLOOKUP('Imp. Logikal Complète'!D51,'Réf. Profils à Laquer'!E:H,2,FALSE),0)</f>
        <v>0</v>
      </c>
      <c r="C44" s="250">
        <f>IFERROR(VLOOKUP(A44,'Imp. Logikal Complète'!F:G,2,FALSE),0)</f>
        <v>0</v>
      </c>
      <c r="D44" s="249">
        <f>IFERROR(VLOOKUP(A44,'Réf. Profils à Laquer'!A:H,2,FALSE),0)</f>
        <v>0</v>
      </c>
      <c r="E44" s="248">
        <f>IFERROR(VLOOKUP(A44,'Réf. Profils à Laquer'!A:H,8,FALSE),0)</f>
        <v>0</v>
      </c>
      <c r="F44" s="248">
        <f>IFERROR(VLOOKUP(A44,'Réf. Profils à Laquer'!A:H,4,FALSE),0)</f>
        <v>0</v>
      </c>
      <c r="G44" s="245">
        <f t="shared" si="0"/>
        <v>0</v>
      </c>
      <c r="H44" s="246">
        <f>VLOOKUP(E44,'Tarif ALBEA'!$A$189:$B$193,2,FALSE)</f>
        <v>0</v>
      </c>
      <c r="I44" s="245">
        <f t="shared" si="1"/>
        <v>0</v>
      </c>
    </row>
    <row r="45" spans="1:11" x14ac:dyDescent="0.25">
      <c r="A45" s="248" t="str">
        <f>IFERROR(VLOOKUP('Imp. Logikal Complète'!D52,'Réf. Profils à Laquer'!E:G,3,FALSE),"  ")</f>
        <v xml:space="preserve">  </v>
      </c>
      <c r="B45" s="249">
        <f>IFERROR(VLOOKUP('Imp. Logikal Complète'!D52,'Réf. Profils à Laquer'!E:H,2,FALSE),0)</f>
        <v>0</v>
      </c>
      <c r="C45" s="250">
        <f>IFERROR(VLOOKUP(A45,'Imp. Logikal Complète'!F:G,2,FALSE),0)</f>
        <v>0</v>
      </c>
      <c r="D45" s="249">
        <f>IFERROR(VLOOKUP(A45,'Réf. Profils à Laquer'!A:H,2,FALSE),0)</f>
        <v>0</v>
      </c>
      <c r="E45" s="248">
        <f>IFERROR(VLOOKUP(A45,'Réf. Profils à Laquer'!A:H,8,FALSE),0)</f>
        <v>0</v>
      </c>
      <c r="F45" s="248">
        <f>IFERROR(VLOOKUP(A45,'Réf. Profils à Laquer'!A:H,4,FALSE),0)</f>
        <v>0</v>
      </c>
      <c r="G45" s="245">
        <f t="shared" si="0"/>
        <v>0</v>
      </c>
      <c r="H45" s="246">
        <f>VLOOKUP(E45,'Tarif ALBEA'!$A$189:$B$193,2,FALSE)</f>
        <v>0</v>
      </c>
      <c r="I45" s="245">
        <f t="shared" si="1"/>
        <v>0</v>
      </c>
    </row>
    <row r="46" spans="1:11" x14ac:dyDescent="0.25">
      <c r="A46" s="248" t="str">
        <f>IFERROR(VLOOKUP('Imp. Logikal Complète'!D53,'Réf. Profils à Laquer'!E:G,3,FALSE),"  ")</f>
        <v xml:space="preserve">  </v>
      </c>
      <c r="B46" s="249">
        <f>IFERROR(VLOOKUP('Imp. Logikal Complète'!D53,'Réf. Profils à Laquer'!E:H,2,FALSE),0)</f>
        <v>0</v>
      </c>
      <c r="C46" s="250">
        <f>IFERROR(VLOOKUP(A46,'Imp. Logikal Complète'!F:G,2,FALSE),0)</f>
        <v>0</v>
      </c>
      <c r="D46" s="249">
        <f>IFERROR(VLOOKUP(A46,'Réf. Profils à Laquer'!A:H,2,FALSE),0)</f>
        <v>0</v>
      </c>
      <c r="E46" s="248">
        <f>IFERROR(VLOOKUP(A46,'Réf. Profils à Laquer'!A:H,8,FALSE),0)</f>
        <v>0</v>
      </c>
      <c r="F46" s="248">
        <f>IFERROR(VLOOKUP(A46,'Réf. Profils à Laquer'!A:H,4,FALSE),0)</f>
        <v>0</v>
      </c>
      <c r="G46" s="245">
        <f t="shared" si="0"/>
        <v>0</v>
      </c>
      <c r="H46" s="246">
        <f>VLOOKUP(E46,'Tarif ALBEA'!$A$189:$B$193,2,FALSE)</f>
        <v>0</v>
      </c>
      <c r="I46" s="245">
        <f t="shared" si="1"/>
        <v>0</v>
      </c>
    </row>
    <row r="47" spans="1:11" x14ac:dyDescent="0.25">
      <c r="A47" s="248" t="str">
        <f>IFERROR(VLOOKUP('Imp. Logikal Complète'!D54,'Réf. Profils à Laquer'!E:G,3,FALSE),"  ")</f>
        <v xml:space="preserve">  </v>
      </c>
      <c r="B47" s="249">
        <f>IFERROR(VLOOKUP('Imp. Logikal Complète'!D54,'Réf. Profils à Laquer'!E:H,2,FALSE),0)</f>
        <v>0</v>
      </c>
      <c r="C47" s="250">
        <f>IFERROR(VLOOKUP(A47,'Imp. Logikal Complète'!F:G,2,FALSE),0)</f>
        <v>0</v>
      </c>
      <c r="D47" s="249">
        <f>IFERROR(VLOOKUP(A47,'Réf. Profils à Laquer'!A:H,2,FALSE),0)</f>
        <v>0</v>
      </c>
      <c r="E47" s="248">
        <f>IFERROR(VLOOKUP(A47,'Réf. Profils à Laquer'!A:H,8,FALSE),0)</f>
        <v>0</v>
      </c>
      <c r="F47" s="248">
        <f>IFERROR(VLOOKUP(A47,'Réf. Profils à Laquer'!A:H,4,FALSE),0)</f>
        <v>0</v>
      </c>
      <c r="G47" s="245">
        <f t="shared" si="0"/>
        <v>0</v>
      </c>
      <c r="H47" s="246">
        <f>VLOOKUP(E47,'Tarif ALBEA'!$A$189:$B$193,2,FALSE)</f>
        <v>0</v>
      </c>
      <c r="I47" s="245">
        <f t="shared" si="1"/>
        <v>0</v>
      </c>
    </row>
    <row r="48" spans="1:11" x14ac:dyDescent="0.25">
      <c r="A48" s="248" t="str">
        <f>IFERROR(VLOOKUP('Imp. Logikal Complète'!D55,'Réf. Profils à Laquer'!E:G,3,FALSE),"  ")</f>
        <v xml:space="preserve">  </v>
      </c>
      <c r="B48" s="249">
        <f>IFERROR(VLOOKUP('Imp. Logikal Complète'!D55,'Réf. Profils à Laquer'!E:H,2,FALSE),0)</f>
        <v>0</v>
      </c>
      <c r="C48" s="250">
        <f>IFERROR(VLOOKUP(A48,'Imp. Logikal Complète'!F:G,2,FALSE),0)</f>
        <v>0</v>
      </c>
      <c r="D48" s="249">
        <f>IFERROR(VLOOKUP(A48,'Réf. Profils à Laquer'!A:H,2,FALSE),0)</f>
        <v>0</v>
      </c>
      <c r="E48" s="248">
        <f>IFERROR(VLOOKUP(A48,'Réf. Profils à Laquer'!A:H,8,FALSE),0)</f>
        <v>0</v>
      </c>
      <c r="F48" s="248">
        <f>IFERROR(VLOOKUP(A48,'Réf. Profils à Laquer'!A:H,4,FALSE),0)</f>
        <v>0</v>
      </c>
      <c r="G48" s="245">
        <f t="shared" si="0"/>
        <v>0</v>
      </c>
      <c r="H48" s="246">
        <f>VLOOKUP(E48,'Tarif ALBEA'!$A$189:$B$193,2,FALSE)</f>
        <v>0</v>
      </c>
      <c r="I48" s="245">
        <f t="shared" si="1"/>
        <v>0</v>
      </c>
    </row>
    <row r="49" spans="1:9" x14ac:dyDescent="0.25">
      <c r="A49" s="248" t="str">
        <f>IFERROR(VLOOKUP('Imp. Logikal Complète'!D56,'Réf. Profils à Laquer'!E:G,3,FALSE),"  ")</f>
        <v xml:space="preserve">  </v>
      </c>
      <c r="B49" s="249">
        <f>IFERROR(VLOOKUP('Imp. Logikal Complète'!D56,'Réf. Profils à Laquer'!E:H,2,FALSE),0)</f>
        <v>0</v>
      </c>
      <c r="C49" s="250">
        <f>IFERROR(VLOOKUP(A49,'Imp. Logikal Complète'!F:G,2,FALSE),0)</f>
        <v>0</v>
      </c>
      <c r="D49" s="249">
        <f>IFERROR(VLOOKUP(A49,'Réf. Profils à Laquer'!A:H,2,FALSE),0)</f>
        <v>0</v>
      </c>
      <c r="E49" s="248">
        <f>IFERROR(VLOOKUP(A49,'Réf. Profils à Laquer'!A:H,8,FALSE),0)</f>
        <v>0</v>
      </c>
      <c r="F49" s="248">
        <f>IFERROR(VLOOKUP(A49,'Réf. Profils à Laquer'!A:H,4,FALSE),0)</f>
        <v>0</v>
      </c>
      <c r="G49" s="245">
        <f t="shared" si="0"/>
        <v>0</v>
      </c>
      <c r="H49" s="246">
        <f>VLOOKUP(E49,'Tarif ALBEA'!$A$189:$B$193,2,FALSE)</f>
        <v>0</v>
      </c>
      <c r="I49" s="245">
        <f t="shared" si="1"/>
        <v>0</v>
      </c>
    </row>
    <row r="50" spans="1:9" x14ac:dyDescent="0.25">
      <c r="A50" s="248" t="str">
        <f>IFERROR(VLOOKUP('Imp. Logikal Complète'!D57,'Réf. Profils à Laquer'!E:G,3,FALSE),"  ")</f>
        <v xml:space="preserve">  </v>
      </c>
      <c r="B50" s="249">
        <f>IFERROR(VLOOKUP('Imp. Logikal Complète'!D57,'Réf. Profils à Laquer'!E:H,2,FALSE),0)</f>
        <v>0</v>
      </c>
      <c r="C50" s="250">
        <f>IFERROR(VLOOKUP(A50,'Imp. Logikal Complète'!F:G,2,FALSE),0)</f>
        <v>0</v>
      </c>
      <c r="D50" s="249">
        <f>IFERROR(VLOOKUP(A50,'Réf. Profils à Laquer'!A:H,2,FALSE),0)</f>
        <v>0</v>
      </c>
      <c r="E50" s="248">
        <f>IFERROR(VLOOKUP(A50,'Réf. Profils à Laquer'!A:H,8,FALSE),0)</f>
        <v>0</v>
      </c>
      <c r="F50" s="248">
        <f>IFERROR(VLOOKUP(A50,'Réf. Profils à Laquer'!A:H,4,FALSE),0)</f>
        <v>0</v>
      </c>
      <c r="G50" s="245">
        <f t="shared" si="0"/>
        <v>0</v>
      </c>
      <c r="H50" s="246">
        <f>VLOOKUP(E50,'Tarif ALBEA'!$A$189:$B$193,2,FALSE)</f>
        <v>0</v>
      </c>
      <c r="I50" s="245">
        <f t="shared" si="1"/>
        <v>0</v>
      </c>
    </row>
    <row r="51" spans="1:9" x14ac:dyDescent="0.25">
      <c r="A51" s="248" t="str">
        <f>IFERROR(VLOOKUP('Imp. Logikal Complète'!D58,'Réf. Profils à Laquer'!E:G,3,FALSE),"  ")</f>
        <v xml:space="preserve">  </v>
      </c>
      <c r="B51" s="249">
        <f>IFERROR(VLOOKUP('Imp. Logikal Complète'!D58,'Réf. Profils à Laquer'!E:H,2,FALSE),0)</f>
        <v>0</v>
      </c>
      <c r="C51" s="250">
        <f>IFERROR(VLOOKUP(A51,'Imp. Logikal Complète'!F:G,2,FALSE),0)</f>
        <v>0</v>
      </c>
      <c r="D51" s="249">
        <f>IFERROR(VLOOKUP(A51,'Réf. Profils à Laquer'!A:H,2,FALSE),0)</f>
        <v>0</v>
      </c>
      <c r="E51" s="248">
        <f>IFERROR(VLOOKUP(A51,'Réf. Profils à Laquer'!A:H,8,FALSE),0)</f>
        <v>0</v>
      </c>
      <c r="F51" s="248">
        <f>IFERROR(VLOOKUP(A51,'Réf. Profils à Laquer'!A:H,4,FALSE),0)</f>
        <v>0</v>
      </c>
      <c r="G51" s="245">
        <f t="shared" si="0"/>
        <v>0</v>
      </c>
      <c r="H51" s="246">
        <f>VLOOKUP(E51,'Tarif ALBEA'!$A$189:$B$193,2,FALSE)</f>
        <v>0</v>
      </c>
      <c r="I51" s="245">
        <f t="shared" si="1"/>
        <v>0</v>
      </c>
    </row>
    <row r="52" spans="1:9" x14ac:dyDescent="0.25">
      <c r="A52" s="248" t="str">
        <f>IFERROR(VLOOKUP('Imp. Logikal Complète'!D59,'Réf. Profils à Laquer'!E:G,3,FALSE),"  ")</f>
        <v xml:space="preserve">  </v>
      </c>
      <c r="B52" s="249">
        <f>IFERROR(VLOOKUP('Imp. Logikal Complète'!D59,'Réf. Profils à Laquer'!E:H,2,FALSE),0)</f>
        <v>0</v>
      </c>
      <c r="C52" s="250">
        <f>IFERROR(VLOOKUP(A52,'Imp. Logikal Complète'!F:G,2,FALSE),0)</f>
        <v>0</v>
      </c>
      <c r="D52" s="249">
        <f>IFERROR(VLOOKUP(A52,'Réf. Profils à Laquer'!A:H,2,FALSE),0)</f>
        <v>0</v>
      </c>
      <c r="E52" s="248">
        <f>IFERROR(VLOOKUP(A52,'Réf. Profils à Laquer'!A:H,8,FALSE),0)</f>
        <v>0</v>
      </c>
      <c r="F52" s="248">
        <f>IFERROR(VLOOKUP(A52,'Réf. Profils à Laquer'!A:H,4,FALSE),0)</f>
        <v>0</v>
      </c>
      <c r="G52" s="245">
        <f t="shared" si="0"/>
        <v>0</v>
      </c>
      <c r="H52" s="246">
        <f>VLOOKUP(E52,'Tarif ALBEA'!$A$189:$B$193,2,FALSE)</f>
        <v>0</v>
      </c>
      <c r="I52" s="245">
        <f t="shared" si="1"/>
        <v>0</v>
      </c>
    </row>
    <row r="53" spans="1:9" x14ac:dyDescent="0.25">
      <c r="A53" s="248" t="str">
        <f>IFERROR(VLOOKUP('Imp. Logikal Complète'!D60,'Réf. Profils à Laquer'!E:G,3,FALSE),"  ")</f>
        <v xml:space="preserve">  </v>
      </c>
      <c r="B53" s="249">
        <f>IFERROR(VLOOKUP('Imp. Logikal Complète'!D60,'Réf. Profils à Laquer'!E:H,2,FALSE),0)</f>
        <v>0</v>
      </c>
      <c r="C53" s="250">
        <f>IFERROR(VLOOKUP(A53,'Imp. Logikal Complète'!F:G,2,FALSE),0)</f>
        <v>0</v>
      </c>
      <c r="D53" s="249">
        <f>IFERROR(VLOOKUP(A53,'Réf. Profils à Laquer'!A:H,2,FALSE),0)</f>
        <v>0</v>
      </c>
      <c r="E53" s="248">
        <f>IFERROR(VLOOKUP(A53,'Réf. Profils à Laquer'!A:H,8,FALSE),0)</f>
        <v>0</v>
      </c>
      <c r="F53" s="248">
        <f>IFERROR(VLOOKUP(A53,'Réf. Profils à Laquer'!A:H,4,FALSE),0)</f>
        <v>0</v>
      </c>
      <c r="G53" s="245">
        <f t="shared" si="0"/>
        <v>0</v>
      </c>
      <c r="H53" s="246">
        <f>VLOOKUP(E53,'Tarif ALBEA'!$A$189:$B$193,2,FALSE)</f>
        <v>0</v>
      </c>
      <c r="I53" s="245">
        <f t="shared" si="1"/>
        <v>0</v>
      </c>
    </row>
    <row r="54" spans="1:9" x14ac:dyDescent="0.25">
      <c r="A54" s="248" t="str">
        <f>IFERROR(VLOOKUP('Imp. Logikal Complète'!D61,'Réf. Profils à Laquer'!E:G,3,FALSE),"  ")</f>
        <v xml:space="preserve">  </v>
      </c>
      <c r="B54" s="249">
        <f>IFERROR(VLOOKUP('Imp. Logikal Complète'!D61,'Réf. Profils à Laquer'!E:H,2,FALSE),0)</f>
        <v>0</v>
      </c>
      <c r="C54" s="250">
        <f>IFERROR(VLOOKUP(A54,'Imp. Logikal Complète'!F:G,2,FALSE),0)</f>
        <v>0</v>
      </c>
      <c r="D54" s="249">
        <f>IFERROR(VLOOKUP(A54,'Réf. Profils à Laquer'!A:H,2,FALSE),0)</f>
        <v>0</v>
      </c>
      <c r="E54" s="248">
        <f>IFERROR(VLOOKUP(A54,'Réf. Profils à Laquer'!A:H,8,FALSE),0)</f>
        <v>0</v>
      </c>
      <c r="F54" s="248">
        <f>IFERROR(VLOOKUP(A54,'Réf. Profils à Laquer'!A:H,4,FALSE),0)</f>
        <v>0</v>
      </c>
      <c r="G54" s="245">
        <f t="shared" si="0"/>
        <v>0</v>
      </c>
      <c r="H54" s="246">
        <f>VLOOKUP(E54,'Tarif ALBEA'!$A$189:$B$193,2,FALSE)</f>
        <v>0</v>
      </c>
      <c r="I54" s="245">
        <f t="shared" si="1"/>
        <v>0</v>
      </c>
    </row>
    <row r="55" spans="1:9" x14ac:dyDescent="0.25">
      <c r="A55" s="248" t="str">
        <f>IFERROR(VLOOKUP('Imp. Logikal Complète'!D62,'Réf. Profils à Laquer'!E:G,3,FALSE),"  ")</f>
        <v xml:space="preserve">  </v>
      </c>
      <c r="B55" s="249">
        <f>IFERROR(VLOOKUP('Imp. Logikal Complète'!D62,'Réf. Profils à Laquer'!E:H,2,FALSE),0)</f>
        <v>0</v>
      </c>
      <c r="C55" s="250">
        <f>IFERROR(VLOOKUP(A55,'Imp. Logikal Complète'!F:G,2,FALSE),0)</f>
        <v>0</v>
      </c>
      <c r="D55" s="249">
        <f>IFERROR(VLOOKUP(A55,'Réf. Profils à Laquer'!A:H,2,FALSE),0)</f>
        <v>0</v>
      </c>
      <c r="E55" s="248">
        <f>IFERROR(VLOOKUP(A55,'Réf. Profils à Laquer'!A:H,8,FALSE),0)</f>
        <v>0</v>
      </c>
      <c r="F55" s="248">
        <f>IFERROR(VLOOKUP(A55,'Réf. Profils à Laquer'!A:H,4,FALSE),0)</f>
        <v>0</v>
      </c>
      <c r="G55" s="245">
        <f t="shared" si="0"/>
        <v>0</v>
      </c>
      <c r="H55" s="246">
        <f>VLOOKUP(E55,'Tarif ALBEA'!$A$189:$B$193,2,FALSE)</f>
        <v>0</v>
      </c>
      <c r="I55" s="245">
        <f t="shared" si="1"/>
        <v>0</v>
      </c>
    </row>
    <row r="56" spans="1:9" x14ac:dyDescent="0.25">
      <c r="A56" s="248" t="str">
        <f>IFERROR(VLOOKUP('Imp. Logikal Complète'!D63,'Réf. Profils à Laquer'!E:G,3,FALSE),"  ")</f>
        <v xml:space="preserve">  </v>
      </c>
      <c r="B56" s="249">
        <f>IFERROR(VLOOKUP('Imp. Logikal Complète'!D63,'Réf. Profils à Laquer'!E:H,2,FALSE),0)</f>
        <v>0</v>
      </c>
      <c r="C56" s="250">
        <f>IFERROR(VLOOKUP(A56,'Imp. Logikal Complète'!F:G,2,FALSE),0)</f>
        <v>0</v>
      </c>
      <c r="D56" s="249">
        <f>IFERROR(VLOOKUP(A56,'Réf. Profils à Laquer'!A:H,2,FALSE),0)</f>
        <v>0</v>
      </c>
      <c r="E56" s="248">
        <f>IFERROR(VLOOKUP(A56,'Réf. Profils à Laquer'!A:H,8,FALSE),0)</f>
        <v>0</v>
      </c>
      <c r="F56" s="248">
        <f>IFERROR(VLOOKUP(A56,'Réf. Profils à Laquer'!A:H,4,FALSE),0)</f>
        <v>0</v>
      </c>
      <c r="G56" s="245">
        <f t="shared" si="0"/>
        <v>0</v>
      </c>
      <c r="H56" s="246">
        <f>VLOOKUP(E56,'Tarif ALBEA'!$A$189:$B$193,2,FALSE)</f>
        <v>0</v>
      </c>
      <c r="I56" s="245">
        <f t="shared" si="1"/>
        <v>0</v>
      </c>
    </row>
    <row r="57" spans="1:9" x14ac:dyDescent="0.25">
      <c r="A57" s="248" t="str">
        <f>IFERROR(VLOOKUP('Imp. Logikal Complète'!D64,'Réf. Profils à Laquer'!E:G,3,FALSE),"  ")</f>
        <v xml:space="preserve">  </v>
      </c>
      <c r="B57" s="249">
        <f>IFERROR(VLOOKUP('Imp. Logikal Complète'!D64,'Réf. Profils à Laquer'!E:H,2,FALSE),0)</f>
        <v>0</v>
      </c>
      <c r="C57" s="250">
        <f>IFERROR(VLOOKUP(A57,'Imp. Logikal Complète'!F:G,2,FALSE),0)</f>
        <v>0</v>
      </c>
      <c r="D57" s="249">
        <f>IFERROR(VLOOKUP(A57,'Réf. Profils à Laquer'!A:H,2,FALSE),0)</f>
        <v>0</v>
      </c>
      <c r="E57" s="248">
        <f>IFERROR(VLOOKUP(A57,'Réf. Profils à Laquer'!A:H,8,FALSE),0)</f>
        <v>0</v>
      </c>
      <c r="F57" s="248">
        <f>IFERROR(VLOOKUP(A57,'Réf. Profils à Laquer'!A:H,4,FALSE),0)</f>
        <v>0</v>
      </c>
      <c r="G57" s="245">
        <f t="shared" si="0"/>
        <v>0</v>
      </c>
      <c r="H57" s="246">
        <f>VLOOKUP(E57,'Tarif ALBEA'!$A$189:$B$193,2,FALSE)</f>
        <v>0</v>
      </c>
      <c r="I57" s="245">
        <f t="shared" si="1"/>
        <v>0</v>
      </c>
    </row>
    <row r="58" spans="1:9" x14ac:dyDescent="0.25">
      <c r="A58" s="248" t="str">
        <f>IFERROR(VLOOKUP('Imp. Logikal Complète'!D65,'Réf. Profils à Laquer'!E:G,3,FALSE),"  ")</f>
        <v xml:space="preserve">  </v>
      </c>
      <c r="B58" s="249">
        <f>IFERROR(VLOOKUP('Imp. Logikal Complète'!D65,'Réf. Profils à Laquer'!E:H,2,FALSE),0)</f>
        <v>0</v>
      </c>
      <c r="C58" s="250">
        <f>IFERROR(VLOOKUP(A58,'Imp. Logikal Complète'!F:G,2,FALSE),0)</f>
        <v>0</v>
      </c>
      <c r="D58" s="249">
        <f>IFERROR(VLOOKUP(A58,'Réf. Profils à Laquer'!A:H,2,FALSE),0)</f>
        <v>0</v>
      </c>
      <c r="E58" s="248">
        <f>IFERROR(VLOOKUP(A58,'Réf. Profils à Laquer'!A:H,8,FALSE),0)</f>
        <v>0</v>
      </c>
      <c r="F58" s="248">
        <f>IFERROR(VLOOKUP(A58,'Réf. Profils à Laquer'!A:H,4,FALSE),0)</f>
        <v>0</v>
      </c>
      <c r="G58" s="245">
        <f t="shared" si="0"/>
        <v>0</v>
      </c>
      <c r="H58" s="246">
        <f>VLOOKUP(E58,'Tarif ALBEA'!$A$189:$B$193,2,FALSE)</f>
        <v>0</v>
      </c>
      <c r="I58" s="245">
        <f t="shared" si="1"/>
        <v>0</v>
      </c>
    </row>
    <row r="59" spans="1:9" x14ac:dyDescent="0.25">
      <c r="A59" s="248" t="str">
        <f>IFERROR(VLOOKUP('Imp. Logikal Complète'!D66,'Réf. Profils à Laquer'!E:G,3,FALSE),"  ")</f>
        <v xml:space="preserve">  </v>
      </c>
      <c r="B59" s="249">
        <f>IFERROR(VLOOKUP('Imp. Logikal Complète'!D66,'Réf. Profils à Laquer'!E:H,2,FALSE),0)</f>
        <v>0</v>
      </c>
      <c r="C59" s="250">
        <f>IFERROR(VLOOKUP(A59,'Imp. Logikal Complète'!F:G,2,FALSE),0)</f>
        <v>0</v>
      </c>
      <c r="D59" s="249">
        <f>IFERROR(VLOOKUP(A59,'Réf. Profils à Laquer'!A:H,2,FALSE),0)</f>
        <v>0</v>
      </c>
      <c r="E59" s="248">
        <f>IFERROR(VLOOKUP(A59,'Réf. Profils à Laquer'!A:H,8,FALSE),0)</f>
        <v>0</v>
      </c>
      <c r="F59" s="248">
        <f>IFERROR(VLOOKUP(A59,'Réf. Profils à Laquer'!A:H,4,FALSE),0)</f>
        <v>0</v>
      </c>
      <c r="G59" s="245">
        <f t="shared" si="0"/>
        <v>0</v>
      </c>
      <c r="H59" s="246">
        <f>VLOOKUP(E59,'Tarif ALBEA'!$A$189:$B$193,2,FALSE)</f>
        <v>0</v>
      </c>
      <c r="I59" s="245">
        <f t="shared" si="1"/>
        <v>0</v>
      </c>
    </row>
    <row r="60" spans="1:9" x14ac:dyDescent="0.25">
      <c r="A60" s="248" t="str">
        <f>IFERROR(VLOOKUP('Imp. Logikal Complète'!D67,'Réf. Profils à Laquer'!E:G,3,FALSE),"  ")</f>
        <v xml:space="preserve">  </v>
      </c>
      <c r="B60" s="249">
        <f>IFERROR(VLOOKUP('Imp. Logikal Complète'!D67,'Réf. Profils à Laquer'!E:H,2,FALSE),0)</f>
        <v>0</v>
      </c>
      <c r="C60" s="250">
        <f>IFERROR(VLOOKUP(A60,'Imp. Logikal Complète'!F:G,2,FALSE),0)</f>
        <v>0</v>
      </c>
      <c r="D60" s="249">
        <f>IFERROR(VLOOKUP(A60,'Réf. Profils à Laquer'!A:H,2,FALSE),0)</f>
        <v>0</v>
      </c>
      <c r="E60" s="248">
        <f>IFERROR(VLOOKUP(A60,'Réf. Profils à Laquer'!A:H,8,FALSE),0)</f>
        <v>0</v>
      </c>
      <c r="F60" s="248">
        <f>IFERROR(VLOOKUP(A60,'Réf. Profils à Laquer'!A:H,4,FALSE),0)</f>
        <v>0</v>
      </c>
      <c r="G60" s="245">
        <f t="shared" si="0"/>
        <v>0</v>
      </c>
      <c r="H60" s="246">
        <f>VLOOKUP(E60,'Tarif ALBEA'!$A$189:$B$193,2,FALSE)</f>
        <v>0</v>
      </c>
      <c r="I60" s="245">
        <f t="shared" si="1"/>
        <v>0</v>
      </c>
    </row>
    <row r="61" spans="1:9" x14ac:dyDescent="0.25">
      <c r="A61" s="248" t="str">
        <f>IFERROR(VLOOKUP('Imp. Logikal Complète'!D68,'Réf. Profils à Laquer'!E:G,3,FALSE),"  ")</f>
        <v xml:space="preserve">  </v>
      </c>
      <c r="B61" s="249">
        <f>IFERROR(VLOOKUP('Imp. Logikal Complète'!D68,'Réf. Profils à Laquer'!E:H,2,FALSE),0)</f>
        <v>0</v>
      </c>
      <c r="C61" s="250">
        <f>IFERROR(VLOOKUP(A61,'Imp. Logikal Complète'!F:G,2,FALSE),0)</f>
        <v>0</v>
      </c>
      <c r="D61" s="249">
        <f>IFERROR(VLOOKUP(A61,'Réf. Profils à Laquer'!A:H,2,FALSE),0)</f>
        <v>0</v>
      </c>
      <c r="E61" s="248">
        <f>IFERROR(VLOOKUP(A61,'Réf. Profils à Laquer'!A:H,8,FALSE),0)</f>
        <v>0</v>
      </c>
      <c r="F61" s="248">
        <f>IFERROR(VLOOKUP(A61,'Réf. Profils à Laquer'!A:H,4,FALSE),0)</f>
        <v>0</v>
      </c>
      <c r="G61" s="245">
        <f t="shared" si="0"/>
        <v>0</v>
      </c>
      <c r="H61" s="246">
        <f>VLOOKUP(E61,'Tarif ALBEA'!$A$189:$B$193,2,FALSE)</f>
        <v>0</v>
      </c>
      <c r="I61" s="245">
        <f t="shared" si="1"/>
        <v>0</v>
      </c>
    </row>
    <row r="62" spans="1:9" x14ac:dyDescent="0.25">
      <c r="A62" s="248" t="str">
        <f>IFERROR(VLOOKUP('Imp. Logikal Complète'!D69,'Réf. Profils à Laquer'!E:G,3,FALSE),"  ")</f>
        <v xml:space="preserve">  </v>
      </c>
      <c r="B62" s="249">
        <f>IFERROR(VLOOKUP('Imp. Logikal Complète'!D69,'Réf. Profils à Laquer'!E:H,2,FALSE),0)</f>
        <v>0</v>
      </c>
      <c r="C62" s="250">
        <f>IFERROR(VLOOKUP(A62,'Imp. Logikal Complète'!F:G,2,FALSE),0)</f>
        <v>0</v>
      </c>
      <c r="D62" s="249">
        <f>IFERROR(VLOOKUP(A62,'Réf. Profils à Laquer'!A:H,2,FALSE),0)</f>
        <v>0</v>
      </c>
      <c r="E62" s="248">
        <f>IFERROR(VLOOKUP(A62,'Réf. Profils à Laquer'!A:H,8,FALSE),0)</f>
        <v>0</v>
      </c>
      <c r="F62" s="248">
        <f>IFERROR(VLOOKUP(A62,'Réf. Profils à Laquer'!A:H,4,FALSE),0)</f>
        <v>0</v>
      </c>
      <c r="G62" s="245">
        <f t="shared" si="0"/>
        <v>0</v>
      </c>
      <c r="H62" s="246">
        <f>VLOOKUP(E62,'Tarif ALBEA'!$A$189:$B$193,2,FALSE)</f>
        <v>0</v>
      </c>
      <c r="I62" s="245">
        <f t="shared" si="1"/>
        <v>0</v>
      </c>
    </row>
    <row r="63" spans="1:9" x14ac:dyDescent="0.25">
      <c r="A63" s="248" t="str">
        <f>IFERROR(VLOOKUP('Imp. Logikal Complète'!D70,'Réf. Profils à Laquer'!E:G,3,FALSE),"  ")</f>
        <v xml:space="preserve">  </v>
      </c>
      <c r="B63" s="249">
        <f>IFERROR(VLOOKUP('Imp. Logikal Complète'!D70,'Réf. Profils à Laquer'!E:H,2,FALSE),0)</f>
        <v>0</v>
      </c>
      <c r="C63" s="250">
        <f>IFERROR(VLOOKUP(A63,'Imp. Logikal Complète'!F:G,2,FALSE),0)</f>
        <v>0</v>
      </c>
      <c r="D63" s="249">
        <f>IFERROR(VLOOKUP(A63,'Réf. Profils à Laquer'!A:H,2,FALSE),0)</f>
        <v>0</v>
      </c>
      <c r="E63" s="248">
        <f>IFERROR(VLOOKUP(A63,'Réf. Profils à Laquer'!A:H,8,FALSE),0)</f>
        <v>0</v>
      </c>
      <c r="F63" s="248">
        <f>IFERROR(VLOOKUP(A63,'Réf. Profils à Laquer'!A:H,4,FALSE),0)</f>
        <v>0</v>
      </c>
      <c r="G63" s="245">
        <f t="shared" si="0"/>
        <v>0</v>
      </c>
      <c r="H63" s="246">
        <f>VLOOKUP(E63,'Tarif ALBEA'!$A$189:$B$193,2,FALSE)</f>
        <v>0</v>
      </c>
      <c r="I63" s="245">
        <f t="shared" si="1"/>
        <v>0</v>
      </c>
    </row>
    <row r="64" spans="1:9" x14ac:dyDescent="0.25">
      <c r="A64" s="248" t="str">
        <f>IFERROR(VLOOKUP('Imp. Logikal Complète'!D71,'Réf. Profils à Laquer'!E:G,3,FALSE),"  ")</f>
        <v xml:space="preserve">  </v>
      </c>
      <c r="B64" s="249">
        <f>IFERROR(VLOOKUP('Imp. Logikal Complète'!D71,'Réf. Profils à Laquer'!E:H,2,FALSE),0)</f>
        <v>0</v>
      </c>
      <c r="C64" s="250">
        <f>IFERROR(VLOOKUP(A64,'Imp. Logikal Complète'!F:G,2,FALSE),0)</f>
        <v>0</v>
      </c>
      <c r="D64" s="249">
        <f>IFERROR(VLOOKUP(A64,'Réf. Profils à Laquer'!A:H,2,FALSE),0)</f>
        <v>0</v>
      </c>
      <c r="E64" s="248">
        <f>IFERROR(VLOOKUP(A64,'Réf. Profils à Laquer'!A:H,8,FALSE),0)</f>
        <v>0</v>
      </c>
      <c r="F64" s="248">
        <f>IFERROR(VLOOKUP(A64,'Réf. Profils à Laquer'!A:H,4,FALSE),0)</f>
        <v>0</v>
      </c>
      <c r="G64" s="245">
        <f t="shared" si="0"/>
        <v>0</v>
      </c>
      <c r="H64" s="246">
        <f>VLOOKUP(E64,'Tarif ALBEA'!$A$189:$B$193,2,FALSE)</f>
        <v>0</v>
      </c>
      <c r="I64" s="245">
        <f t="shared" si="1"/>
        <v>0</v>
      </c>
    </row>
    <row r="65" spans="1:9" x14ac:dyDescent="0.25">
      <c r="A65" s="248" t="str">
        <f>IFERROR(VLOOKUP('Imp. Logikal Complète'!D72,'Réf. Profils à Laquer'!E:G,3,FALSE),"  ")</f>
        <v xml:space="preserve">  </v>
      </c>
      <c r="B65" s="249">
        <f>IFERROR(VLOOKUP('Imp. Logikal Complète'!D72,'Réf. Profils à Laquer'!E:H,2,FALSE),0)</f>
        <v>0</v>
      </c>
      <c r="C65" s="250">
        <f>IFERROR(VLOOKUP(A65,'Imp. Logikal Complète'!F:G,2,FALSE),0)</f>
        <v>0</v>
      </c>
      <c r="D65" s="249">
        <f>IFERROR(VLOOKUP(A65,'Réf. Profils à Laquer'!A:H,2,FALSE),0)</f>
        <v>0</v>
      </c>
      <c r="E65" s="248">
        <f>IFERROR(VLOOKUP(A65,'Réf. Profils à Laquer'!A:H,8,FALSE),0)</f>
        <v>0</v>
      </c>
      <c r="F65" s="248">
        <f>IFERROR(VLOOKUP(A65,'Réf. Profils à Laquer'!A:H,4,FALSE),0)</f>
        <v>0</v>
      </c>
      <c r="G65" s="245">
        <f t="shared" si="0"/>
        <v>0</v>
      </c>
      <c r="H65" s="246">
        <f>VLOOKUP(E65,'Tarif ALBEA'!$A$189:$B$193,2,FALSE)</f>
        <v>0</v>
      </c>
      <c r="I65" s="245">
        <f t="shared" si="1"/>
        <v>0</v>
      </c>
    </row>
    <row r="66" spans="1:9" x14ac:dyDescent="0.25">
      <c r="A66" s="248" t="str">
        <f>IFERROR(VLOOKUP('Imp. Logikal Complète'!D73,'Réf. Profils à Laquer'!E:G,3,FALSE),"  ")</f>
        <v xml:space="preserve">  </v>
      </c>
      <c r="B66" s="249">
        <f>IFERROR(VLOOKUP('Imp. Logikal Complète'!D73,'Réf. Profils à Laquer'!E:H,2,FALSE),0)</f>
        <v>0</v>
      </c>
      <c r="C66" s="250">
        <f>IFERROR(VLOOKUP(A66,'Imp. Logikal Complète'!F:G,2,FALSE),0)</f>
        <v>0</v>
      </c>
      <c r="D66" s="249">
        <f>IFERROR(VLOOKUP(A66,'Réf. Profils à Laquer'!A:H,2,FALSE),0)</f>
        <v>0</v>
      </c>
      <c r="E66" s="248">
        <f>IFERROR(VLOOKUP(A66,'Réf. Profils à Laquer'!A:H,8,FALSE),0)</f>
        <v>0</v>
      </c>
      <c r="F66" s="248">
        <f>IFERROR(VLOOKUP(A66,'Réf. Profils à Laquer'!A:H,4,FALSE),0)</f>
        <v>0</v>
      </c>
      <c r="G66" s="245">
        <f t="shared" si="0"/>
        <v>0</v>
      </c>
      <c r="H66" s="246">
        <f>VLOOKUP(E66,'Tarif ALBEA'!$A$189:$B$193,2,FALSE)</f>
        <v>0</v>
      </c>
      <c r="I66" s="245">
        <f t="shared" si="1"/>
        <v>0</v>
      </c>
    </row>
    <row r="67" spans="1:9" ht="15.75" thickBot="1" x14ac:dyDescent="0.3">
      <c r="A67" s="251" t="str">
        <f>IFERROR(VLOOKUP('Imp. Logikal Complète'!D74,'Réf. Profils à Laquer'!E:G,3,FALSE),"  ")</f>
        <v xml:space="preserve">  </v>
      </c>
      <c r="B67" s="252">
        <f>IFERROR(VLOOKUP('Imp. Logikal Complète'!D74,'Réf. Profils à Laquer'!E:H,2,FALSE),0)</f>
        <v>0</v>
      </c>
      <c r="C67" s="253">
        <f>IFERROR(VLOOKUP(A67,'Imp. Logikal Complète'!F:G,2,FALSE),0)</f>
        <v>0</v>
      </c>
      <c r="D67" s="252">
        <f>IFERROR(VLOOKUP(A67,'Réf. Profils à Laquer'!A:H,2,FALSE),0)</f>
        <v>0</v>
      </c>
      <c r="E67" s="251">
        <f>IFERROR(VLOOKUP(A67,'Réf. Profils à Laquer'!A:H,8,FALSE),0)</f>
        <v>0</v>
      </c>
      <c r="F67" s="251">
        <f>IFERROR(VLOOKUP(A67,'Réf. Profils à Laquer'!A:H,4,FALSE),0)</f>
        <v>0</v>
      </c>
      <c r="G67" s="254">
        <f t="shared" si="0"/>
        <v>0</v>
      </c>
      <c r="H67" s="255">
        <f>VLOOKUP(E67,'Tarif ALBEA'!$A$189:$B$193,2,FALSE)</f>
        <v>0</v>
      </c>
      <c r="I67" s="254">
        <f t="shared" si="1"/>
        <v>0</v>
      </c>
    </row>
    <row r="68" spans="1:9" s="167" customFormat="1" ht="15.75" thickBot="1" x14ac:dyDescent="0.3">
      <c r="A68" s="176"/>
      <c r="B68" s="176"/>
      <c r="C68" s="234"/>
      <c r="D68" s="176"/>
      <c r="E68" s="176"/>
      <c r="F68" s="176"/>
      <c r="G68" s="8"/>
      <c r="H68" s="8"/>
      <c r="I68" s="8"/>
    </row>
    <row r="69" spans="1:9" s="167" customFormat="1" ht="15.75" thickBot="1" x14ac:dyDescent="0.3">
      <c r="A69" s="262" t="s">
        <v>851</v>
      </c>
      <c r="B69" s="275" t="s">
        <v>377</v>
      </c>
      <c r="C69" s="264" t="s">
        <v>895</v>
      </c>
      <c r="D69" s="275" t="s">
        <v>377</v>
      </c>
      <c r="E69" s="263" t="s">
        <v>896</v>
      </c>
      <c r="F69" s="275" t="s">
        <v>897</v>
      </c>
      <c r="G69" s="8"/>
      <c r="H69" s="8"/>
      <c r="I69" s="8"/>
    </row>
    <row r="70" spans="1:9" s="167" customFormat="1" x14ac:dyDescent="0.25">
      <c r="A70" s="174">
        <v>300023</v>
      </c>
      <c r="B70" s="176">
        <f>IFERROR(VLOOKUP(A70,$A$9:$C$67,3,FALSE),0)</f>
        <v>0</v>
      </c>
      <c r="C70" s="175">
        <v>300021</v>
      </c>
      <c r="D70" s="176">
        <f>B70</f>
        <v>0</v>
      </c>
      <c r="E70" s="174"/>
      <c r="F70" s="257">
        <f>D70</f>
        <v>0</v>
      </c>
      <c r="G70" s="8"/>
      <c r="H70" s="8"/>
      <c r="I70" s="8"/>
    </row>
    <row r="71" spans="1:9" s="167" customFormat="1" x14ac:dyDescent="0.25">
      <c r="A71" s="169">
        <v>300024</v>
      </c>
      <c r="B71" s="176">
        <f t="shared" ref="B71:B77" si="2">IFERROR(VLOOKUP(A71,$A$9:$C$67,3,FALSE),0)</f>
        <v>0</v>
      </c>
      <c r="C71" s="170">
        <v>300022</v>
      </c>
      <c r="D71" s="176">
        <f t="shared" ref="D71:D77" si="3">B71</f>
        <v>0</v>
      </c>
      <c r="E71" s="169"/>
      <c r="F71" s="257">
        <f>D71</f>
        <v>0</v>
      </c>
      <c r="G71" s="8"/>
      <c r="H71" s="8"/>
      <c r="I71" s="8"/>
    </row>
    <row r="72" spans="1:9" s="167" customFormat="1" x14ac:dyDescent="0.25">
      <c r="A72" s="169">
        <v>300026</v>
      </c>
      <c r="B72" s="176">
        <f t="shared" si="2"/>
        <v>0</v>
      </c>
      <c r="C72" s="170">
        <v>300022</v>
      </c>
      <c r="D72" s="176">
        <f t="shared" si="3"/>
        <v>0</v>
      </c>
      <c r="E72" s="169">
        <f>D72</f>
        <v>0</v>
      </c>
      <c r="F72" s="257"/>
      <c r="G72" s="8"/>
      <c r="H72" s="8"/>
      <c r="I72" s="8"/>
    </row>
    <row r="73" spans="1:9" s="167" customFormat="1" x14ac:dyDescent="0.25">
      <c r="A73" s="169">
        <v>300027</v>
      </c>
      <c r="B73" s="176">
        <f t="shared" si="2"/>
        <v>0</v>
      </c>
      <c r="C73" s="170">
        <v>300021</v>
      </c>
      <c r="D73" s="176">
        <f t="shared" si="3"/>
        <v>0</v>
      </c>
      <c r="E73" s="169">
        <f>D73</f>
        <v>0</v>
      </c>
      <c r="F73" s="257"/>
      <c r="G73" s="8"/>
      <c r="H73" s="8"/>
      <c r="I73" s="8"/>
    </row>
    <row r="74" spans="1:9" s="167" customFormat="1" x14ac:dyDescent="0.25">
      <c r="A74" s="169">
        <v>400023</v>
      </c>
      <c r="B74" s="176">
        <f t="shared" si="2"/>
        <v>0</v>
      </c>
      <c r="C74" s="170">
        <v>400021</v>
      </c>
      <c r="D74" s="176">
        <f t="shared" si="3"/>
        <v>0</v>
      </c>
      <c r="E74" s="169"/>
      <c r="F74" s="257">
        <f>D74</f>
        <v>0</v>
      </c>
      <c r="G74" s="8"/>
      <c r="H74" s="8"/>
      <c r="I74" s="8"/>
    </row>
    <row r="75" spans="1:9" s="167" customFormat="1" x14ac:dyDescent="0.25">
      <c r="A75" s="169">
        <v>400024</v>
      </c>
      <c r="B75" s="176">
        <f t="shared" si="2"/>
        <v>0</v>
      </c>
      <c r="C75" s="170">
        <v>400022</v>
      </c>
      <c r="D75" s="176">
        <f t="shared" si="3"/>
        <v>0</v>
      </c>
      <c r="E75" s="169"/>
      <c r="F75" s="257">
        <f>D75</f>
        <v>0</v>
      </c>
      <c r="G75" s="8"/>
      <c r="H75" s="8"/>
      <c r="I75" s="8"/>
    </row>
    <row r="76" spans="1:9" x14ac:dyDescent="0.25">
      <c r="A76" s="273">
        <v>400026</v>
      </c>
      <c r="B76" s="176">
        <f t="shared" si="2"/>
        <v>0</v>
      </c>
      <c r="C76" s="271">
        <v>400022</v>
      </c>
      <c r="D76" s="176">
        <f t="shared" si="3"/>
        <v>0</v>
      </c>
      <c r="E76" s="169">
        <f>D76</f>
        <v>0</v>
      </c>
      <c r="F76" s="257"/>
    </row>
    <row r="77" spans="1:9" ht="15.75" thickBot="1" x14ac:dyDescent="0.3">
      <c r="A77" s="274">
        <v>400027</v>
      </c>
      <c r="B77" s="178">
        <f t="shared" si="2"/>
        <v>0</v>
      </c>
      <c r="C77" s="272">
        <v>400021</v>
      </c>
      <c r="D77" s="178">
        <f t="shared" si="3"/>
        <v>0</v>
      </c>
      <c r="E77" s="177">
        <f>D77</f>
        <v>0</v>
      </c>
      <c r="F77" s="261"/>
    </row>
    <row r="78" spans="1:9" ht="15.75" thickBot="1" x14ac:dyDescent="0.3">
      <c r="A78" s="144"/>
      <c r="B78" s="8"/>
      <c r="C78" s="8"/>
      <c r="D78" s="8"/>
      <c r="E78" s="8"/>
      <c r="F78" s="182"/>
    </row>
    <row r="79" spans="1:9" s="167" customFormat="1" x14ac:dyDescent="0.25">
      <c r="A79" s="256"/>
      <c r="B79" s="176"/>
      <c r="C79" s="265">
        <v>300021</v>
      </c>
      <c r="D79" s="236">
        <f>D70+D73+IFERROR(VLOOKUP(C79,A9:I67,3,FALSE),0)</f>
        <v>0</v>
      </c>
      <c r="E79" s="238">
        <f>E73</f>
        <v>0</v>
      </c>
      <c r="F79" s="266">
        <f>F70</f>
        <v>0</v>
      </c>
      <c r="G79" s="8"/>
      <c r="H79" s="8"/>
      <c r="I79" s="8"/>
    </row>
    <row r="80" spans="1:9" s="167" customFormat="1" x14ac:dyDescent="0.25">
      <c r="A80" s="256"/>
      <c r="B80" s="176"/>
      <c r="C80" s="267">
        <v>300022</v>
      </c>
      <c r="D80" s="239">
        <f>D71+D72+IFERROR(VLOOKUP(C80,A9:I67,3,FALSE),0)</f>
        <v>0</v>
      </c>
      <c r="E80" s="241">
        <f>E72</f>
        <v>0</v>
      </c>
      <c r="F80" s="258">
        <f>F71</f>
        <v>0</v>
      </c>
      <c r="G80" s="8"/>
      <c r="H80" s="8"/>
      <c r="I80" s="8"/>
    </row>
    <row r="81" spans="1:15" s="167" customFormat="1" x14ac:dyDescent="0.25">
      <c r="A81" s="256"/>
      <c r="B81" s="176"/>
      <c r="C81" s="267">
        <v>400021</v>
      </c>
      <c r="D81" s="239">
        <f>D74+D77+IFERROR(VLOOKUP(C81,A9:I67,3,FALSE),0)</f>
        <v>0</v>
      </c>
      <c r="E81" s="241">
        <f>E76</f>
        <v>0</v>
      </c>
      <c r="F81" s="258">
        <f>F74</f>
        <v>0</v>
      </c>
      <c r="G81" s="8"/>
      <c r="H81" s="8"/>
      <c r="I81" s="8"/>
    </row>
    <row r="82" spans="1:15" s="167" customFormat="1" ht="15.75" thickBot="1" x14ac:dyDescent="0.3">
      <c r="A82" s="259"/>
      <c r="B82" s="178"/>
      <c r="C82" s="268">
        <v>400022</v>
      </c>
      <c r="D82" s="269">
        <f>D75+D76+IFERROR(VLOOKUP(C82,A9:I67,3,FALSE),0)</f>
        <v>0</v>
      </c>
      <c r="E82" s="270">
        <f>E77</f>
        <v>0</v>
      </c>
      <c r="F82" s="260">
        <f>F75</f>
        <v>0</v>
      </c>
      <c r="G82" s="8"/>
      <c r="H82" s="8"/>
      <c r="I82" s="8"/>
    </row>
    <row r="83" spans="1:15" ht="15.75" thickBot="1" x14ac:dyDescent="0.3">
      <c r="A83" s="166"/>
      <c r="B83" s="166"/>
      <c r="C83" s="166"/>
      <c r="D83" s="166"/>
      <c r="E83" s="166"/>
      <c r="F83" s="166"/>
    </row>
    <row r="84" spans="1:15" ht="15.75" thickBot="1" x14ac:dyDescent="0.3">
      <c r="A84" s="171" t="s">
        <v>455</v>
      </c>
      <c r="B84" s="172" t="s">
        <v>375</v>
      </c>
      <c r="C84" s="171" t="s">
        <v>377</v>
      </c>
      <c r="D84" s="172" t="s">
        <v>852</v>
      </c>
      <c r="E84" s="171" t="s">
        <v>898</v>
      </c>
      <c r="F84" s="171" t="s">
        <v>143</v>
      </c>
      <c r="G84" s="167"/>
      <c r="H84" s="167" t="s">
        <v>455</v>
      </c>
      <c r="I84" s="167" t="s">
        <v>375</v>
      </c>
      <c r="J84" t="s">
        <v>377</v>
      </c>
      <c r="K84" t="s">
        <v>852</v>
      </c>
    </row>
    <row r="85" spans="1:15" x14ac:dyDescent="0.25">
      <c r="A85" s="236">
        <f>C79</f>
        <v>300021</v>
      </c>
      <c r="B85" s="237" t="str">
        <f>IFERROR(VLOOKUP(A85,'Réf. Profils à Laquer'!A:H,6,FALSE)," ")</f>
        <v>A407000009</v>
      </c>
      <c r="C85" s="236">
        <f>D79</f>
        <v>0</v>
      </c>
      <c r="D85" s="237">
        <f>IFERROR(VLOOKUP(A85,'Réf. Profils à Laquer'!A:H,2,FALSE),0)</f>
        <v>6.5</v>
      </c>
      <c r="E85" s="238">
        <f t="shared" ref="E85:F88" si="4">E79</f>
        <v>0</v>
      </c>
      <c r="F85" s="238">
        <f t="shared" si="4"/>
        <v>0</v>
      </c>
      <c r="G85" s="167"/>
      <c r="H85" s="281">
        <f>IF('Imp. Logikal Complète'!D16="Couvre joint 40 x 2",'Imp. Logikal Complète'!D16,0)</f>
        <v>0</v>
      </c>
      <c r="I85" s="15">
        <f>'Imp. Logikal Complète'!C16</f>
        <v>0</v>
      </c>
      <c r="J85" s="281">
        <f>'Imp. Logikal Complète'!A16</f>
        <v>0</v>
      </c>
      <c r="K85" s="281">
        <f>'Imp. Logikal Complète'!B16</f>
        <v>0</v>
      </c>
      <c r="N85" s="281">
        <f>IFERROR(IF(H85="Couvre joint 40 x 2",J85*K85,0),0)</f>
        <v>0</v>
      </c>
      <c r="O85" s="281">
        <f>SUM(N85:N143)/6</f>
        <v>0</v>
      </c>
    </row>
    <row r="86" spans="1:15" x14ac:dyDescent="0.25">
      <c r="A86" s="239">
        <f>C80</f>
        <v>300022</v>
      </c>
      <c r="B86" s="240" t="str">
        <f>IFERROR(VLOOKUP(A86,'Réf. Profils à Laquer'!A:H,6,FALSE)," ")</f>
        <v>A407000010</v>
      </c>
      <c r="C86" s="239">
        <f>D80</f>
        <v>0</v>
      </c>
      <c r="D86" s="240">
        <f>IFERROR(VLOOKUP(A86,'Réf. Profils à Laquer'!A:H,2,FALSE),0)</f>
        <v>6.5</v>
      </c>
      <c r="E86" s="241">
        <f t="shared" si="4"/>
        <v>0</v>
      </c>
      <c r="F86" s="241">
        <f t="shared" si="4"/>
        <v>0</v>
      </c>
      <c r="G86" s="167"/>
      <c r="H86" s="281">
        <f>IF('Imp. Logikal Complète'!D17="Couvre joint 40 x 2",'Imp. Logikal Complète'!D17,0)</f>
        <v>0</v>
      </c>
      <c r="I86" s="15">
        <f>'Imp. Logikal Complète'!C17</f>
        <v>0</v>
      </c>
      <c r="J86" s="281">
        <f>'Imp. Logikal Complète'!A17</f>
        <v>0</v>
      </c>
      <c r="K86" s="281">
        <f>'Imp. Logikal Complète'!B17</f>
        <v>0</v>
      </c>
      <c r="N86" s="281">
        <f t="shared" ref="N86:N143" si="5">IFERROR(IF(H86="Couvre joint 40 x 2",J86*K86,0),0)</f>
        <v>0</v>
      </c>
    </row>
    <row r="87" spans="1:15" x14ac:dyDescent="0.25">
      <c r="A87" s="239">
        <f>C81</f>
        <v>400021</v>
      </c>
      <c r="B87" s="240" t="str">
        <f>IFERROR(VLOOKUP(A87,'Réf. Profils à Laquer'!A:H,6,FALSE)," ")</f>
        <v>A407000021</v>
      </c>
      <c r="C87" s="239">
        <f>D81</f>
        <v>0</v>
      </c>
      <c r="D87" s="240">
        <f>IFERROR(VLOOKUP(A87,'Réf. Profils à Laquer'!A:H,2,FALSE),0)</f>
        <v>6.5</v>
      </c>
      <c r="E87" s="241">
        <f t="shared" si="4"/>
        <v>0</v>
      </c>
      <c r="F87" s="241">
        <f t="shared" si="4"/>
        <v>0</v>
      </c>
      <c r="G87" s="167"/>
      <c r="H87" s="281">
        <f>IF('Imp. Logikal Complète'!D18="Couvre joint 40 x 2",'Imp. Logikal Complète'!D18,0)</f>
        <v>0</v>
      </c>
      <c r="I87" s="15">
        <f>'Imp. Logikal Complète'!C18</f>
        <v>0</v>
      </c>
      <c r="J87" s="281">
        <f>'Imp. Logikal Complète'!A18</f>
        <v>0</v>
      </c>
      <c r="K87" s="281">
        <f>'Imp. Logikal Complète'!B18</f>
        <v>0</v>
      </c>
      <c r="N87" s="281">
        <f t="shared" si="5"/>
        <v>0</v>
      </c>
    </row>
    <row r="88" spans="1:15" x14ac:dyDescent="0.25">
      <c r="A88" s="239">
        <f>C82</f>
        <v>400022</v>
      </c>
      <c r="B88" s="240" t="str">
        <f>IFERROR(VLOOKUP(A88,'Réf. Profils à Laquer'!A:H,6,FALSE)," ")</f>
        <v>A407000022</v>
      </c>
      <c r="C88" s="239">
        <f>D82</f>
        <v>0</v>
      </c>
      <c r="D88" s="240">
        <f>IFERROR(VLOOKUP(A88,'Réf. Profils à Laquer'!A:H,2,FALSE),0)</f>
        <v>6.5</v>
      </c>
      <c r="E88" s="241">
        <f t="shared" si="4"/>
        <v>0</v>
      </c>
      <c r="F88" s="241">
        <f t="shared" si="4"/>
        <v>0</v>
      </c>
      <c r="G88" s="167"/>
      <c r="H88" s="281">
        <f>IF('Imp. Logikal Complète'!D19="Couvre joint 40 x 2",'Imp. Logikal Complète'!D19,0)</f>
        <v>0</v>
      </c>
      <c r="I88" s="15">
        <f>'Imp. Logikal Complète'!C19</f>
        <v>0</v>
      </c>
      <c r="J88" s="281">
        <f>'Imp. Logikal Complète'!A19</f>
        <v>0</v>
      </c>
      <c r="K88" s="281">
        <f>'Imp. Logikal Complète'!B19</f>
        <v>0</v>
      </c>
      <c r="N88" s="281">
        <f t="shared" si="5"/>
        <v>0</v>
      </c>
    </row>
    <row r="89" spans="1:15" x14ac:dyDescent="0.25">
      <c r="A89" s="248" t="str">
        <f t="shared" ref="A89:A120" si="6">IF(OR(A9=300021,A9=300022,A9=300023,A9=300024,A9=300026,A9=300027,A9=400021,A9=400022,A9=400023,A9=400024,A9=400026,A9=400027)," ",A9)</f>
        <v xml:space="preserve">  </v>
      </c>
      <c r="B89" s="249" t="str">
        <f>IFERROR(VLOOKUP(A89,'Réf. Profils à Laquer'!A:H,6,FALSE)," ")</f>
        <v xml:space="preserve"> </v>
      </c>
      <c r="C89" s="250">
        <f>IFERROR(VLOOKUP(A89,'Imp. Logikal Complète'!F:G,2,FALSE),0)</f>
        <v>0</v>
      </c>
      <c r="D89" s="249">
        <f>IFERROR(VLOOKUP(A89,'Réf. Profils à Laquer'!A:H,2,FALSE),0)</f>
        <v>0</v>
      </c>
      <c r="E89" s="248"/>
      <c r="F89" s="248"/>
      <c r="G89" s="167"/>
      <c r="H89" s="281">
        <f>IF('Imp. Logikal Complète'!D20="Couvre joint 40 x 2",'Imp. Logikal Complète'!D20,0)</f>
        <v>0</v>
      </c>
      <c r="I89" s="15">
        <f>'Imp. Logikal Complète'!C20</f>
        <v>0</v>
      </c>
      <c r="J89" s="281">
        <f>'Imp. Logikal Complète'!A20</f>
        <v>0</v>
      </c>
      <c r="K89" s="281">
        <f>'Imp. Logikal Complète'!B20</f>
        <v>0</v>
      </c>
      <c r="N89" s="281">
        <f t="shared" si="5"/>
        <v>0</v>
      </c>
    </row>
    <row r="90" spans="1:15" x14ac:dyDescent="0.25">
      <c r="A90" s="248" t="str">
        <f t="shared" si="6"/>
        <v xml:space="preserve">  </v>
      </c>
      <c r="B90" s="249" t="str">
        <f>IFERROR(VLOOKUP(A90,'Réf. Profils à Laquer'!A:H,6,FALSE)," ")</f>
        <v xml:space="preserve"> </v>
      </c>
      <c r="C90" s="250">
        <f>IFERROR(VLOOKUP(A90,'Imp. Logikal Complète'!F:G,2,FALSE),0)</f>
        <v>0</v>
      </c>
      <c r="D90" s="249">
        <f>IFERROR(VLOOKUP(A90,'Réf. Profils à Laquer'!A:H,2,FALSE),0)</f>
        <v>0</v>
      </c>
      <c r="E90" s="248"/>
      <c r="F90" s="248"/>
      <c r="G90" s="167"/>
      <c r="H90" s="281">
        <f>IF('Imp. Logikal Complète'!D21="Couvre joint 40 x 2",'Imp. Logikal Complète'!D21,0)</f>
        <v>0</v>
      </c>
      <c r="I90" s="15">
        <f>'Imp. Logikal Complète'!C21</f>
        <v>0</v>
      </c>
      <c r="J90" s="281">
        <f>'Imp. Logikal Complète'!A21</f>
        <v>0</v>
      </c>
      <c r="K90" s="281">
        <f>'Imp. Logikal Complète'!B21</f>
        <v>0</v>
      </c>
      <c r="N90" s="281">
        <f t="shared" si="5"/>
        <v>0</v>
      </c>
    </row>
    <row r="91" spans="1:15" x14ac:dyDescent="0.25">
      <c r="A91" s="248" t="str">
        <f t="shared" si="6"/>
        <v xml:space="preserve">  </v>
      </c>
      <c r="B91" s="249" t="str">
        <f>IFERROR(VLOOKUP(A91,'Réf. Profils à Laquer'!A:H,6,FALSE)," ")</f>
        <v xml:space="preserve"> </v>
      </c>
      <c r="C91" s="250">
        <f>IFERROR(VLOOKUP(A91,'Imp. Logikal Complète'!F:G,2,FALSE),0)</f>
        <v>0</v>
      </c>
      <c r="D91" s="249">
        <f>IFERROR(VLOOKUP(A91,'Réf. Profils à Laquer'!A:H,2,FALSE),0)</f>
        <v>0</v>
      </c>
      <c r="E91" s="248"/>
      <c r="F91" s="248"/>
      <c r="G91" s="167"/>
      <c r="H91" s="281">
        <f>IF('Imp. Logikal Complète'!D22="Couvre joint 40 x 2",'Imp. Logikal Complète'!D22,0)</f>
        <v>0</v>
      </c>
      <c r="I91" s="15">
        <f>'Imp. Logikal Complète'!C22</f>
        <v>0</v>
      </c>
      <c r="J91" s="281">
        <f>'Imp. Logikal Complète'!A22</f>
        <v>0</v>
      </c>
      <c r="K91" s="281">
        <f>'Imp. Logikal Complète'!B22</f>
        <v>0</v>
      </c>
      <c r="N91" s="281">
        <f t="shared" si="5"/>
        <v>0</v>
      </c>
    </row>
    <row r="92" spans="1:15" x14ac:dyDescent="0.25">
      <c r="A92" s="248" t="str">
        <f t="shared" si="6"/>
        <v xml:space="preserve">  </v>
      </c>
      <c r="B92" s="249" t="str">
        <f>IFERROR(VLOOKUP(A92,'Réf. Profils à Laquer'!A:H,6,FALSE)," ")</f>
        <v xml:space="preserve"> </v>
      </c>
      <c r="C92" s="250">
        <f>IFERROR(VLOOKUP(A92,'Imp. Logikal Complète'!F:G,2,FALSE),0)</f>
        <v>0</v>
      </c>
      <c r="D92" s="249">
        <f>IFERROR(VLOOKUP(A92,'Réf. Profils à Laquer'!A:H,2,FALSE),0)</f>
        <v>0</v>
      </c>
      <c r="E92" s="248"/>
      <c r="F92" s="248"/>
      <c r="G92" s="167"/>
      <c r="H92" s="281">
        <f>IF('Imp. Logikal Complète'!D23="Couvre joint 40 x 2",'Imp. Logikal Complète'!D23,0)</f>
        <v>0</v>
      </c>
      <c r="I92" s="15">
        <f>'Imp. Logikal Complète'!C23</f>
        <v>0</v>
      </c>
      <c r="J92" s="281">
        <f>'Imp. Logikal Complète'!A23</f>
        <v>0</v>
      </c>
      <c r="K92" s="281">
        <f>'Imp. Logikal Complète'!B23</f>
        <v>0</v>
      </c>
      <c r="N92" s="281">
        <f t="shared" si="5"/>
        <v>0</v>
      </c>
    </row>
    <row r="93" spans="1:15" x14ac:dyDescent="0.25">
      <c r="A93" s="248" t="str">
        <f t="shared" si="6"/>
        <v xml:space="preserve">  </v>
      </c>
      <c r="B93" s="249" t="str">
        <f>IFERROR(VLOOKUP(A93,'Réf. Profils à Laquer'!A:H,6,FALSE)," ")</f>
        <v xml:space="preserve"> </v>
      </c>
      <c r="C93" s="250">
        <f>IFERROR(VLOOKUP(A93,'Imp. Logikal Complète'!F:G,2,FALSE),0)</f>
        <v>0</v>
      </c>
      <c r="D93" s="249">
        <f>IFERROR(VLOOKUP(A93,'Réf. Profils à Laquer'!A:H,2,FALSE),0)</f>
        <v>0</v>
      </c>
      <c r="E93" s="248"/>
      <c r="F93" s="248"/>
      <c r="G93" s="167"/>
      <c r="H93" s="281">
        <f>IF('Imp. Logikal Complète'!D24="Couvre joint 40 x 2",'Imp. Logikal Complète'!D24,0)</f>
        <v>0</v>
      </c>
      <c r="I93" s="15">
        <f>'Imp. Logikal Complète'!C24</f>
        <v>0</v>
      </c>
      <c r="J93" s="281">
        <f>'Imp. Logikal Complète'!A24</f>
        <v>0</v>
      </c>
      <c r="K93" s="281">
        <f>'Imp. Logikal Complète'!B24</f>
        <v>0</v>
      </c>
      <c r="N93" s="16">
        <f t="shared" si="5"/>
        <v>0</v>
      </c>
    </row>
    <row r="94" spans="1:15" x14ac:dyDescent="0.25">
      <c r="A94" s="248" t="str">
        <f t="shared" si="6"/>
        <v xml:space="preserve">  </v>
      </c>
      <c r="B94" s="249" t="str">
        <f>IFERROR(VLOOKUP(A94,'Réf. Profils à Laquer'!A:H,6,FALSE)," ")</f>
        <v xml:space="preserve"> </v>
      </c>
      <c r="C94" s="250">
        <f>IFERROR(VLOOKUP(A94,'Imp. Logikal Complète'!F:G,2,FALSE),0)</f>
        <v>0</v>
      </c>
      <c r="D94" s="249">
        <f>IFERROR(VLOOKUP(A94,'Réf. Profils à Laquer'!A:H,2,FALSE),0)</f>
        <v>0</v>
      </c>
      <c r="E94" s="248"/>
      <c r="F94" s="248"/>
      <c r="G94" s="167"/>
      <c r="H94" s="281">
        <f>IF('Imp. Logikal Complète'!D25="Couvre joint 40 x 2",'Imp. Logikal Complète'!D25,0)</f>
        <v>0</v>
      </c>
      <c r="I94" s="15">
        <f>'Imp. Logikal Complète'!C25</f>
        <v>0</v>
      </c>
      <c r="J94" s="281">
        <f>'Imp. Logikal Complète'!A25</f>
        <v>0</v>
      </c>
      <c r="K94" s="281">
        <f>'Imp. Logikal Complète'!B25</f>
        <v>0</v>
      </c>
      <c r="N94" s="16">
        <f t="shared" si="5"/>
        <v>0</v>
      </c>
    </row>
    <row r="95" spans="1:15" x14ac:dyDescent="0.25">
      <c r="A95" s="248" t="str">
        <f t="shared" si="6"/>
        <v xml:space="preserve">  </v>
      </c>
      <c r="B95" s="249" t="str">
        <f>IFERROR(VLOOKUP(A95,'Réf. Profils à Laquer'!A:H,6,FALSE)," ")</f>
        <v xml:space="preserve"> </v>
      </c>
      <c r="C95" s="250">
        <f>IFERROR(VLOOKUP(A95,'Imp. Logikal Complète'!F:G,2,FALSE),0)</f>
        <v>0</v>
      </c>
      <c r="D95" s="249">
        <f>IFERROR(VLOOKUP(A95,'Réf. Profils à Laquer'!A:H,2,FALSE),0)</f>
        <v>0</v>
      </c>
      <c r="E95" s="248"/>
      <c r="F95" s="248"/>
      <c r="G95" s="167"/>
      <c r="H95" s="281">
        <f>IF('Imp. Logikal Complète'!D26="Couvre joint 40 x 2",'Imp. Logikal Complète'!D26,0)</f>
        <v>0</v>
      </c>
      <c r="I95" s="15">
        <f>'Imp. Logikal Complète'!C26</f>
        <v>0</v>
      </c>
      <c r="J95" s="281">
        <f>'Imp. Logikal Complète'!A26</f>
        <v>0</v>
      </c>
      <c r="K95" s="281">
        <f>'Imp. Logikal Complète'!B26</f>
        <v>0</v>
      </c>
      <c r="N95" s="16">
        <f t="shared" si="5"/>
        <v>0</v>
      </c>
    </row>
    <row r="96" spans="1:15" x14ac:dyDescent="0.25">
      <c r="A96" s="248" t="str">
        <f t="shared" si="6"/>
        <v xml:space="preserve">  </v>
      </c>
      <c r="B96" s="249" t="str">
        <f>IFERROR(VLOOKUP(A96,'Réf. Profils à Laquer'!A:H,6,FALSE)," ")</f>
        <v xml:space="preserve"> </v>
      </c>
      <c r="C96" s="250">
        <f>IFERROR(VLOOKUP(A96,'Imp. Logikal Complète'!F:G,2,FALSE),0)</f>
        <v>0</v>
      </c>
      <c r="D96" s="249">
        <f>IFERROR(VLOOKUP(A96,'Réf. Profils à Laquer'!A:H,2,FALSE),0)</f>
        <v>0</v>
      </c>
      <c r="E96" s="248"/>
      <c r="F96" s="248"/>
      <c r="G96" s="167"/>
      <c r="H96" s="281">
        <f>IF('Imp. Logikal Complète'!D27="Couvre joint 40 x 2",'Imp. Logikal Complète'!D27,0)</f>
        <v>0</v>
      </c>
      <c r="I96" s="15">
        <f>'Imp. Logikal Complète'!C27</f>
        <v>0</v>
      </c>
      <c r="J96" s="281">
        <f>'Imp. Logikal Complète'!A27</f>
        <v>0</v>
      </c>
      <c r="K96" s="281">
        <f>'Imp. Logikal Complète'!B27</f>
        <v>0</v>
      </c>
      <c r="N96" s="281">
        <f t="shared" si="5"/>
        <v>0</v>
      </c>
    </row>
    <row r="97" spans="1:14" x14ac:dyDescent="0.25">
      <c r="A97" s="248" t="str">
        <f t="shared" si="6"/>
        <v xml:space="preserve">  </v>
      </c>
      <c r="B97" s="249" t="str">
        <f>IFERROR(VLOOKUP(A97,'Réf. Profils à Laquer'!A:H,6,FALSE)," ")</f>
        <v xml:space="preserve"> </v>
      </c>
      <c r="C97" s="250">
        <f>IFERROR(VLOOKUP(A97,'Imp. Logikal Complète'!F:G,2,FALSE),0)</f>
        <v>0</v>
      </c>
      <c r="D97" s="249">
        <f>IFERROR(VLOOKUP(A97,'Réf. Profils à Laquer'!A:H,2,FALSE),0)</f>
        <v>0</v>
      </c>
      <c r="E97" s="248"/>
      <c r="F97" s="248"/>
      <c r="G97" s="167"/>
      <c r="H97" s="281">
        <f>IF('Imp. Logikal Complète'!D28="Couvre joint 40 x 2",'Imp. Logikal Complète'!D28,0)</f>
        <v>0</v>
      </c>
      <c r="I97" s="15">
        <f>'Imp. Logikal Complète'!C28</f>
        <v>0</v>
      </c>
      <c r="J97" s="281">
        <f>'Imp. Logikal Complète'!A28</f>
        <v>0</v>
      </c>
      <c r="K97" s="281">
        <f>'Imp. Logikal Complète'!B28</f>
        <v>0</v>
      </c>
      <c r="N97" s="281">
        <f t="shared" si="5"/>
        <v>0</v>
      </c>
    </row>
    <row r="98" spans="1:14" x14ac:dyDescent="0.25">
      <c r="A98" s="248" t="str">
        <f t="shared" si="6"/>
        <v xml:space="preserve">  </v>
      </c>
      <c r="B98" s="249" t="str">
        <f>IFERROR(VLOOKUP(A98,'Réf. Profils à Laquer'!A:H,6,FALSE)," ")</f>
        <v xml:space="preserve"> </v>
      </c>
      <c r="C98" s="250">
        <f>IFERROR(VLOOKUP(A98,'Imp. Logikal Complète'!F:G,2,FALSE),0)</f>
        <v>0</v>
      </c>
      <c r="D98" s="249">
        <f>IFERROR(VLOOKUP(A98,'Réf. Profils à Laquer'!A:H,2,FALSE),0)</f>
        <v>0</v>
      </c>
      <c r="E98" s="248"/>
      <c r="F98" s="248"/>
      <c r="G98" s="167"/>
      <c r="H98" s="281">
        <f>IF('Imp. Logikal Complète'!D29="Couvre joint 40 x 2",'Imp. Logikal Complète'!D29,0)</f>
        <v>0</v>
      </c>
      <c r="I98" s="15">
        <f>'Imp. Logikal Complète'!C29</f>
        <v>0</v>
      </c>
      <c r="J98" s="281">
        <f>'Imp. Logikal Complète'!A29</f>
        <v>0</v>
      </c>
      <c r="K98" s="281">
        <f>'Imp. Logikal Complète'!B29</f>
        <v>0</v>
      </c>
      <c r="N98" s="281">
        <f t="shared" si="5"/>
        <v>0</v>
      </c>
    </row>
    <row r="99" spans="1:14" x14ac:dyDescent="0.25">
      <c r="A99" s="248" t="str">
        <f t="shared" si="6"/>
        <v xml:space="preserve">  </v>
      </c>
      <c r="B99" s="249" t="str">
        <f>IFERROR(VLOOKUP(A99,'Réf. Profils à Laquer'!A:H,6,FALSE)," ")</f>
        <v xml:space="preserve"> </v>
      </c>
      <c r="C99" s="250">
        <f>IFERROR(VLOOKUP(A99,'Imp. Logikal Complète'!F:G,2,FALSE),0)</f>
        <v>0</v>
      </c>
      <c r="D99" s="249">
        <f>IFERROR(VLOOKUP(A99,'Réf. Profils à Laquer'!A:H,2,FALSE),0)</f>
        <v>0</v>
      </c>
      <c r="E99" s="248"/>
      <c r="F99" s="248"/>
      <c r="G99" s="167"/>
      <c r="H99" s="281">
        <f>IF('Imp. Logikal Complète'!D30="Couvre joint 40 x 2",'Imp. Logikal Complète'!D30,0)</f>
        <v>0</v>
      </c>
      <c r="I99" s="15">
        <f>'Imp. Logikal Complète'!C30</f>
        <v>0</v>
      </c>
      <c r="J99" s="281">
        <f>'Imp. Logikal Complète'!A30</f>
        <v>0</v>
      </c>
      <c r="K99" s="281">
        <f>'Imp. Logikal Complète'!B30</f>
        <v>0</v>
      </c>
      <c r="N99" s="281">
        <f t="shared" si="5"/>
        <v>0</v>
      </c>
    </row>
    <row r="100" spans="1:14" x14ac:dyDescent="0.25">
      <c r="A100" s="248" t="str">
        <f t="shared" si="6"/>
        <v xml:space="preserve">  </v>
      </c>
      <c r="B100" s="249" t="str">
        <f>IFERROR(VLOOKUP(A100,'Réf. Profils à Laquer'!A:H,6,FALSE)," ")</f>
        <v xml:space="preserve"> </v>
      </c>
      <c r="C100" s="250">
        <f>IFERROR(VLOOKUP(A100,'Imp. Logikal Complète'!F:G,2,FALSE),0)</f>
        <v>0</v>
      </c>
      <c r="D100" s="249">
        <f>IFERROR(VLOOKUP(A100,'Réf. Profils à Laquer'!A:H,2,FALSE),0)</f>
        <v>0</v>
      </c>
      <c r="E100" s="248"/>
      <c r="F100" s="248"/>
      <c r="G100" s="167"/>
      <c r="H100" s="281">
        <f>IF('Imp. Logikal Complète'!D31="Couvre joint 40 x 2",'Imp. Logikal Complète'!D31,0)</f>
        <v>0</v>
      </c>
      <c r="I100" s="15">
        <f>'Imp. Logikal Complète'!C31</f>
        <v>0</v>
      </c>
      <c r="J100" s="281">
        <f>'Imp. Logikal Complète'!A31</f>
        <v>0</v>
      </c>
      <c r="K100" s="281">
        <f>'Imp. Logikal Complète'!B31</f>
        <v>0</v>
      </c>
      <c r="N100" s="281">
        <f t="shared" si="5"/>
        <v>0</v>
      </c>
    </row>
    <row r="101" spans="1:14" x14ac:dyDescent="0.25">
      <c r="A101" s="248" t="str">
        <f t="shared" si="6"/>
        <v xml:space="preserve">  </v>
      </c>
      <c r="B101" s="249" t="str">
        <f>IFERROR(VLOOKUP(A101,'Réf. Profils à Laquer'!A:H,6,FALSE)," ")</f>
        <v xml:space="preserve"> </v>
      </c>
      <c r="C101" s="250">
        <f>IFERROR(VLOOKUP(A101,'Imp. Logikal Complète'!F:G,2,FALSE),0)</f>
        <v>0</v>
      </c>
      <c r="D101" s="249">
        <f>IFERROR(VLOOKUP(A101,'Réf. Profils à Laquer'!A:H,2,FALSE),0)</f>
        <v>0</v>
      </c>
      <c r="E101" s="248"/>
      <c r="F101" s="248"/>
      <c r="G101" s="167"/>
      <c r="H101" s="281">
        <f>IF('Imp. Logikal Complète'!D32="Couvre joint 40 x 2",'Imp. Logikal Complète'!D32,0)</f>
        <v>0</v>
      </c>
      <c r="I101" s="15">
        <f>'Imp. Logikal Complète'!C32</f>
        <v>0</v>
      </c>
      <c r="J101" s="281">
        <f>'Imp. Logikal Complète'!A32</f>
        <v>0</v>
      </c>
      <c r="K101" s="281">
        <f>'Imp. Logikal Complète'!B32</f>
        <v>0</v>
      </c>
      <c r="N101" s="281">
        <f t="shared" si="5"/>
        <v>0</v>
      </c>
    </row>
    <row r="102" spans="1:14" x14ac:dyDescent="0.25">
      <c r="A102" s="248" t="str">
        <f t="shared" si="6"/>
        <v xml:space="preserve">  </v>
      </c>
      <c r="B102" s="249" t="str">
        <f>IFERROR(VLOOKUP(A102,'Réf. Profils à Laquer'!A:H,6,FALSE)," ")</f>
        <v xml:space="preserve"> </v>
      </c>
      <c r="C102" s="250">
        <f>IFERROR(VLOOKUP(A102,'Imp. Logikal Complète'!F:G,2,FALSE),0)</f>
        <v>0</v>
      </c>
      <c r="D102" s="249">
        <f>IFERROR(VLOOKUP(A102,'Réf. Profils à Laquer'!A:H,2,FALSE),0)</f>
        <v>0</v>
      </c>
      <c r="E102" s="248"/>
      <c r="F102" s="248"/>
      <c r="G102" s="167"/>
      <c r="H102" s="281">
        <f>IF('Imp. Logikal Complète'!D33="Couvre joint 40 x 2",'Imp. Logikal Complète'!D33,0)</f>
        <v>0</v>
      </c>
      <c r="I102" s="15">
        <f>'Imp. Logikal Complète'!C33</f>
        <v>0</v>
      </c>
      <c r="J102" s="281">
        <f>'Imp. Logikal Complète'!A33</f>
        <v>0</v>
      </c>
      <c r="K102" s="281">
        <f>'Imp. Logikal Complète'!B33</f>
        <v>0</v>
      </c>
      <c r="N102" s="281">
        <f t="shared" si="5"/>
        <v>0</v>
      </c>
    </row>
    <row r="103" spans="1:14" x14ac:dyDescent="0.25">
      <c r="A103" s="248" t="str">
        <f t="shared" si="6"/>
        <v xml:space="preserve">  </v>
      </c>
      <c r="B103" s="249" t="str">
        <f>IFERROR(VLOOKUP(A103,'Réf. Profils à Laquer'!A:H,6,FALSE)," ")</f>
        <v xml:space="preserve"> </v>
      </c>
      <c r="C103" s="250">
        <f>IFERROR(VLOOKUP(A103,'Imp. Logikal Complète'!F:G,2,FALSE),0)</f>
        <v>0</v>
      </c>
      <c r="D103" s="249">
        <f>IFERROR(VLOOKUP(A103,'Réf. Profils à Laquer'!A:H,2,FALSE),0)</f>
        <v>0</v>
      </c>
      <c r="E103" s="248"/>
      <c r="F103" s="248"/>
      <c r="G103" s="167"/>
      <c r="H103" s="281">
        <f>IF('Imp. Logikal Complète'!D34="Couvre joint 40 x 2",'Imp. Logikal Complète'!D34,0)</f>
        <v>0</v>
      </c>
      <c r="I103" s="15">
        <f>'Imp. Logikal Complète'!C34</f>
        <v>0</v>
      </c>
      <c r="J103" s="281">
        <f>'Imp. Logikal Complète'!A34</f>
        <v>0</v>
      </c>
      <c r="K103" s="281">
        <f>'Imp. Logikal Complète'!B34</f>
        <v>0</v>
      </c>
      <c r="N103" s="281">
        <f t="shared" si="5"/>
        <v>0</v>
      </c>
    </row>
    <row r="104" spans="1:14" x14ac:dyDescent="0.25">
      <c r="A104" s="248" t="str">
        <f t="shared" si="6"/>
        <v xml:space="preserve">  </v>
      </c>
      <c r="B104" s="249" t="str">
        <f>IFERROR(VLOOKUP(A104,'Réf. Profils à Laquer'!A:H,6,FALSE)," ")</f>
        <v xml:space="preserve"> </v>
      </c>
      <c r="C104" s="250">
        <f>IFERROR(VLOOKUP(A104,'Imp. Logikal Complète'!F:G,2,FALSE),0)</f>
        <v>0</v>
      </c>
      <c r="D104" s="249">
        <f>IFERROR(VLOOKUP(A104,'Réf. Profils à Laquer'!A:H,2,FALSE),0)</f>
        <v>0</v>
      </c>
      <c r="E104" s="248"/>
      <c r="F104" s="248"/>
      <c r="G104" s="167"/>
      <c r="H104" s="281">
        <f>IF('Imp. Logikal Complète'!D35="Couvre joint 40 x 2",'Imp. Logikal Complète'!D35,0)</f>
        <v>0</v>
      </c>
      <c r="I104" s="15">
        <f>'Imp. Logikal Complète'!C35</f>
        <v>0</v>
      </c>
      <c r="J104" s="281">
        <f>'Imp. Logikal Complète'!A35</f>
        <v>0</v>
      </c>
      <c r="K104" s="281">
        <f>'Imp. Logikal Complète'!B35</f>
        <v>0</v>
      </c>
      <c r="N104" s="281">
        <f t="shared" si="5"/>
        <v>0</v>
      </c>
    </row>
    <row r="105" spans="1:14" x14ac:dyDescent="0.25">
      <c r="A105" s="248" t="str">
        <f t="shared" si="6"/>
        <v xml:space="preserve">  </v>
      </c>
      <c r="B105" s="249" t="str">
        <f>IFERROR(VLOOKUP(A105,'Réf. Profils à Laquer'!A:H,6,FALSE)," ")</f>
        <v xml:space="preserve"> </v>
      </c>
      <c r="C105" s="250">
        <f>IFERROR(VLOOKUP(A105,'Imp. Logikal Complète'!F:G,2,FALSE),0)</f>
        <v>0</v>
      </c>
      <c r="D105" s="249">
        <f>IFERROR(VLOOKUP(A105,'Réf. Profils à Laquer'!A:H,2,FALSE),0)</f>
        <v>0</v>
      </c>
      <c r="E105" s="248"/>
      <c r="F105" s="248"/>
      <c r="G105" s="167"/>
      <c r="H105" s="281">
        <f>IF('Imp. Logikal Complète'!D36="Couvre joint 40 x 2",'Imp. Logikal Complète'!D36,0)</f>
        <v>0</v>
      </c>
      <c r="I105" s="15">
        <f>'Imp. Logikal Complète'!C36</f>
        <v>0</v>
      </c>
      <c r="J105" s="281">
        <f>'Imp. Logikal Complète'!A36</f>
        <v>0</v>
      </c>
      <c r="K105" s="281">
        <f>'Imp. Logikal Complète'!B36</f>
        <v>0</v>
      </c>
      <c r="N105" s="281">
        <f t="shared" si="5"/>
        <v>0</v>
      </c>
    </row>
    <row r="106" spans="1:14" x14ac:dyDescent="0.25">
      <c r="A106" s="248" t="str">
        <f t="shared" si="6"/>
        <v xml:space="preserve">  </v>
      </c>
      <c r="B106" s="249" t="str">
        <f>IFERROR(VLOOKUP(A106,'Réf. Profils à Laquer'!A:H,6,FALSE)," ")</f>
        <v xml:space="preserve"> </v>
      </c>
      <c r="C106" s="250">
        <f>IFERROR(VLOOKUP(A106,'Imp. Logikal Complète'!F:G,2,FALSE),0)</f>
        <v>0</v>
      </c>
      <c r="D106" s="249">
        <f>IFERROR(VLOOKUP(A106,'Réf. Profils à Laquer'!A:H,2,FALSE),0)</f>
        <v>0</v>
      </c>
      <c r="E106" s="248"/>
      <c r="F106" s="248"/>
      <c r="G106" s="167"/>
      <c r="H106" s="281">
        <f>IF('Imp. Logikal Complète'!D37="Couvre joint 40 x 2",'Imp. Logikal Complète'!D37,0)</f>
        <v>0</v>
      </c>
      <c r="I106" s="15">
        <f>'Imp. Logikal Complète'!C37</f>
        <v>0</v>
      </c>
      <c r="J106" s="281">
        <f>'Imp. Logikal Complète'!A37</f>
        <v>0</v>
      </c>
      <c r="K106" s="281">
        <f>'Imp. Logikal Complète'!B37</f>
        <v>0</v>
      </c>
      <c r="N106" s="281">
        <f t="shared" si="5"/>
        <v>0</v>
      </c>
    </row>
    <row r="107" spans="1:14" x14ac:dyDescent="0.25">
      <c r="A107" s="248" t="str">
        <f t="shared" si="6"/>
        <v xml:space="preserve">  </v>
      </c>
      <c r="B107" s="249" t="str">
        <f>IFERROR(VLOOKUP(A107,'Réf. Profils à Laquer'!A:H,6,FALSE)," ")</f>
        <v xml:space="preserve"> </v>
      </c>
      <c r="C107" s="250">
        <f>IFERROR(VLOOKUP(A107,'Imp. Logikal Complète'!F:G,2,FALSE),0)</f>
        <v>0</v>
      </c>
      <c r="D107" s="249">
        <f>IFERROR(VLOOKUP(A107,'Réf. Profils à Laquer'!A:H,2,FALSE),0)</f>
        <v>0</v>
      </c>
      <c r="E107" s="248"/>
      <c r="F107" s="248"/>
      <c r="G107" s="167"/>
      <c r="H107" s="281">
        <f>IF('Imp. Logikal Complète'!D38="Couvre joint 40 x 2",'Imp. Logikal Complète'!D38,0)</f>
        <v>0</v>
      </c>
      <c r="I107" s="15">
        <f>'Imp. Logikal Complète'!C38</f>
        <v>0</v>
      </c>
      <c r="J107" s="281">
        <f>'Imp. Logikal Complète'!A38</f>
        <v>0</v>
      </c>
      <c r="K107" s="281">
        <f>'Imp. Logikal Complète'!B38</f>
        <v>0</v>
      </c>
      <c r="N107" s="281">
        <f t="shared" si="5"/>
        <v>0</v>
      </c>
    </row>
    <row r="108" spans="1:14" x14ac:dyDescent="0.25">
      <c r="A108" s="248" t="str">
        <f t="shared" si="6"/>
        <v xml:space="preserve">  </v>
      </c>
      <c r="B108" s="249" t="str">
        <f>IFERROR(VLOOKUP(A108,'Réf. Profils à Laquer'!A:H,6,FALSE)," ")</f>
        <v xml:space="preserve"> </v>
      </c>
      <c r="C108" s="250">
        <f>IFERROR(VLOOKUP(A108,'Imp. Logikal Complète'!F:G,2,FALSE),0)</f>
        <v>0</v>
      </c>
      <c r="D108" s="249">
        <f>IFERROR(VLOOKUP(A108,'Réf. Profils à Laquer'!A:H,2,FALSE),0)</f>
        <v>0</v>
      </c>
      <c r="E108" s="248"/>
      <c r="F108" s="248"/>
      <c r="G108" s="167"/>
      <c r="H108" s="281">
        <f>IF('Imp. Logikal Complète'!D39="Couvre joint 40 x 2",'Imp. Logikal Complète'!D39,0)</f>
        <v>0</v>
      </c>
      <c r="I108" s="15">
        <f>'Imp. Logikal Complète'!C39</f>
        <v>0</v>
      </c>
      <c r="J108" s="281">
        <f>'Imp. Logikal Complète'!A39</f>
        <v>0</v>
      </c>
      <c r="K108" s="281">
        <f>'Imp. Logikal Complète'!B39</f>
        <v>0</v>
      </c>
      <c r="N108" s="281">
        <f t="shared" si="5"/>
        <v>0</v>
      </c>
    </row>
    <row r="109" spans="1:14" x14ac:dyDescent="0.25">
      <c r="A109" s="248" t="str">
        <f t="shared" si="6"/>
        <v xml:space="preserve">  </v>
      </c>
      <c r="B109" s="249" t="str">
        <f>IFERROR(VLOOKUP(A109,'Réf. Profils à Laquer'!A:H,6,FALSE)," ")</f>
        <v xml:space="preserve"> </v>
      </c>
      <c r="C109" s="250">
        <f>IFERROR(VLOOKUP(A109,'Imp. Logikal Complète'!F:G,2,FALSE),0)</f>
        <v>0</v>
      </c>
      <c r="D109" s="249">
        <f>IFERROR(VLOOKUP(A109,'Réf. Profils à Laquer'!A:H,2,FALSE),0)</f>
        <v>0</v>
      </c>
      <c r="E109" s="248"/>
      <c r="F109" s="248"/>
      <c r="G109" s="167"/>
      <c r="H109" s="281">
        <f>IF('Imp. Logikal Complète'!D40="Couvre joint 40 x 2",'Imp. Logikal Complète'!D40,0)</f>
        <v>0</v>
      </c>
      <c r="I109" s="15">
        <f>'Imp. Logikal Complète'!C40</f>
        <v>0</v>
      </c>
      <c r="J109" s="281">
        <f>'Imp. Logikal Complète'!A40</f>
        <v>0</v>
      </c>
      <c r="K109" s="281">
        <f>'Imp. Logikal Complète'!B40</f>
        <v>0</v>
      </c>
      <c r="N109" s="281">
        <f t="shared" si="5"/>
        <v>0</v>
      </c>
    </row>
    <row r="110" spans="1:14" x14ac:dyDescent="0.25">
      <c r="A110" s="248" t="str">
        <f t="shared" si="6"/>
        <v xml:space="preserve">  </v>
      </c>
      <c r="B110" s="249" t="str">
        <f>IFERROR(VLOOKUP(A110,'Réf. Profils à Laquer'!A:H,6,FALSE)," ")</f>
        <v xml:space="preserve"> </v>
      </c>
      <c r="C110" s="250">
        <f>IFERROR(VLOOKUP(A110,'Imp. Logikal Complète'!F:G,2,FALSE),0)</f>
        <v>0</v>
      </c>
      <c r="D110" s="249">
        <f>IFERROR(VLOOKUP(A110,'Réf. Profils à Laquer'!A:H,2,FALSE),0)</f>
        <v>0</v>
      </c>
      <c r="E110" s="248"/>
      <c r="F110" s="248"/>
      <c r="G110" s="167"/>
      <c r="H110" s="281">
        <f>IF('Imp. Logikal Complète'!D41="Couvre joint 40 x 2",'Imp. Logikal Complète'!D41,0)</f>
        <v>0</v>
      </c>
      <c r="I110" s="15">
        <f>'Imp. Logikal Complète'!C41</f>
        <v>0</v>
      </c>
      <c r="J110" s="281">
        <f>'Imp. Logikal Complète'!A41</f>
        <v>0</v>
      </c>
      <c r="K110" s="281">
        <f>'Imp. Logikal Complète'!B41</f>
        <v>0</v>
      </c>
      <c r="N110" s="281">
        <f t="shared" si="5"/>
        <v>0</v>
      </c>
    </row>
    <row r="111" spans="1:14" x14ac:dyDescent="0.25">
      <c r="A111" s="248" t="str">
        <f t="shared" si="6"/>
        <v xml:space="preserve">  </v>
      </c>
      <c r="B111" s="249" t="str">
        <f>IFERROR(VLOOKUP(A111,'Réf. Profils à Laquer'!A:H,6,FALSE)," ")</f>
        <v xml:space="preserve"> </v>
      </c>
      <c r="C111" s="250">
        <f>IFERROR(VLOOKUP(A111,'Imp. Logikal Complète'!F:G,2,FALSE),0)</f>
        <v>0</v>
      </c>
      <c r="D111" s="249">
        <f>IFERROR(VLOOKUP(A111,'Réf. Profils à Laquer'!A:H,2,FALSE),0)</f>
        <v>0</v>
      </c>
      <c r="E111" s="248"/>
      <c r="F111" s="248"/>
      <c r="G111" s="167"/>
      <c r="H111" s="281">
        <f>IF('Imp. Logikal Complète'!D42="Couvre joint 40 x 2",'Imp. Logikal Complète'!D42,0)</f>
        <v>0</v>
      </c>
      <c r="I111" s="15">
        <f>'Imp. Logikal Complète'!C42</f>
        <v>0</v>
      </c>
      <c r="J111" s="281">
        <f>'Imp. Logikal Complète'!A42</f>
        <v>0</v>
      </c>
      <c r="K111" s="281">
        <f>'Imp. Logikal Complète'!B42</f>
        <v>0</v>
      </c>
      <c r="N111" s="281">
        <f t="shared" si="5"/>
        <v>0</v>
      </c>
    </row>
    <row r="112" spans="1:14" x14ac:dyDescent="0.25">
      <c r="A112" s="248" t="str">
        <f t="shared" si="6"/>
        <v xml:space="preserve">  </v>
      </c>
      <c r="B112" s="249" t="str">
        <f>IFERROR(VLOOKUP(A112,'Réf. Profils à Laquer'!A:H,6,FALSE)," ")</f>
        <v xml:space="preserve"> </v>
      </c>
      <c r="C112" s="250">
        <f>IFERROR(VLOOKUP(A112,'Imp. Logikal Complète'!F:G,2,FALSE),0)</f>
        <v>0</v>
      </c>
      <c r="D112" s="249">
        <f>IFERROR(VLOOKUP(A112,'Réf. Profils à Laquer'!A:H,2,FALSE),0)</f>
        <v>0</v>
      </c>
      <c r="E112" s="248"/>
      <c r="F112" s="248"/>
      <c r="G112" s="167"/>
      <c r="H112" s="281">
        <f>IF('Imp. Logikal Complète'!D43="Couvre joint 40 x 2",'Imp. Logikal Complète'!D43,0)</f>
        <v>0</v>
      </c>
      <c r="I112" s="15">
        <f>'Imp. Logikal Complète'!C43</f>
        <v>0</v>
      </c>
      <c r="J112" s="281">
        <f>'Imp. Logikal Complète'!A43</f>
        <v>0</v>
      </c>
      <c r="K112" s="281">
        <f>'Imp. Logikal Complète'!B43</f>
        <v>0</v>
      </c>
      <c r="N112" s="281">
        <f t="shared" si="5"/>
        <v>0</v>
      </c>
    </row>
    <row r="113" spans="1:14" x14ac:dyDescent="0.25">
      <c r="A113" s="248" t="str">
        <f t="shared" si="6"/>
        <v xml:space="preserve">  </v>
      </c>
      <c r="B113" s="249" t="str">
        <f>IFERROR(VLOOKUP(A113,'Réf. Profils à Laquer'!A:H,6,FALSE)," ")</f>
        <v xml:space="preserve"> </v>
      </c>
      <c r="C113" s="250">
        <f>IFERROR(VLOOKUP(A113,'Imp. Logikal Complète'!F:G,2,FALSE),0)</f>
        <v>0</v>
      </c>
      <c r="D113" s="249">
        <f>IFERROR(VLOOKUP(A113,'Réf. Profils à Laquer'!A:H,2,FALSE),0)</f>
        <v>0</v>
      </c>
      <c r="E113" s="248"/>
      <c r="F113" s="248"/>
      <c r="G113" s="167"/>
      <c r="H113" s="281">
        <f>IF('Imp. Logikal Complète'!D44="Couvre joint 40 x 2",'Imp. Logikal Complète'!D44,0)</f>
        <v>0</v>
      </c>
      <c r="I113" s="15">
        <f>'Imp. Logikal Complète'!C44</f>
        <v>0</v>
      </c>
      <c r="J113" s="281">
        <f>'Imp. Logikal Complète'!A44</f>
        <v>0</v>
      </c>
      <c r="K113" s="281">
        <f>'Imp. Logikal Complète'!B44</f>
        <v>0</v>
      </c>
      <c r="N113" s="281">
        <f t="shared" si="5"/>
        <v>0</v>
      </c>
    </row>
    <row r="114" spans="1:14" x14ac:dyDescent="0.25">
      <c r="A114" s="248" t="str">
        <f t="shared" si="6"/>
        <v xml:space="preserve">  </v>
      </c>
      <c r="B114" s="249" t="str">
        <f>IFERROR(VLOOKUP(A114,'Réf. Profils à Laquer'!A:H,6,FALSE)," ")</f>
        <v xml:space="preserve"> </v>
      </c>
      <c r="C114" s="250">
        <f>IFERROR(VLOOKUP(A114,'Imp. Logikal Complète'!F:G,2,FALSE),0)</f>
        <v>0</v>
      </c>
      <c r="D114" s="249">
        <f>IFERROR(VLOOKUP(A114,'Réf. Profils à Laquer'!A:H,2,FALSE),0)</f>
        <v>0</v>
      </c>
      <c r="E114" s="248"/>
      <c r="F114" s="248"/>
      <c r="G114" s="167"/>
      <c r="H114" s="281">
        <f>IF('Imp. Logikal Complète'!D45="Couvre joint 40 x 2",'Imp. Logikal Complète'!D45,0)</f>
        <v>0</v>
      </c>
      <c r="I114" s="15">
        <f>'Imp. Logikal Complète'!C45</f>
        <v>0</v>
      </c>
      <c r="J114" s="281">
        <f>'Imp. Logikal Complète'!A45</f>
        <v>0</v>
      </c>
      <c r="K114" s="281">
        <f>'Imp. Logikal Complète'!B45</f>
        <v>0</v>
      </c>
      <c r="N114" s="281">
        <f t="shared" si="5"/>
        <v>0</v>
      </c>
    </row>
    <row r="115" spans="1:14" x14ac:dyDescent="0.25">
      <c r="A115" s="248" t="str">
        <f t="shared" si="6"/>
        <v xml:space="preserve">  </v>
      </c>
      <c r="B115" s="249" t="str">
        <f>IFERROR(VLOOKUP(A115,'Réf. Profils à Laquer'!A:H,6,FALSE)," ")</f>
        <v xml:space="preserve"> </v>
      </c>
      <c r="C115" s="250">
        <f>IFERROR(VLOOKUP(A115,'Imp. Logikal Complète'!F:G,2,FALSE),0)</f>
        <v>0</v>
      </c>
      <c r="D115" s="249">
        <f>IFERROR(VLOOKUP(A115,'Réf. Profils à Laquer'!A:H,2,FALSE),0)</f>
        <v>0</v>
      </c>
      <c r="E115" s="248"/>
      <c r="F115" s="248"/>
      <c r="G115" s="167"/>
      <c r="H115" s="281">
        <f>IF('Imp. Logikal Complète'!D46="Couvre joint 40 x 2",'Imp. Logikal Complète'!D46,0)</f>
        <v>0</v>
      </c>
      <c r="I115" s="15">
        <f>'Imp. Logikal Complète'!C46</f>
        <v>0</v>
      </c>
      <c r="J115" s="281">
        <f>'Imp. Logikal Complète'!A46</f>
        <v>0</v>
      </c>
      <c r="K115" s="281">
        <f>'Imp. Logikal Complète'!B46</f>
        <v>0</v>
      </c>
      <c r="N115" s="281">
        <f t="shared" si="5"/>
        <v>0</v>
      </c>
    </row>
    <row r="116" spans="1:14" x14ac:dyDescent="0.25">
      <c r="A116" s="248" t="str">
        <f t="shared" si="6"/>
        <v xml:space="preserve">  </v>
      </c>
      <c r="B116" s="249" t="str">
        <f>IFERROR(VLOOKUP(A116,'Réf. Profils à Laquer'!A:H,6,FALSE)," ")</f>
        <v xml:space="preserve"> </v>
      </c>
      <c r="C116" s="250">
        <f>IFERROR(VLOOKUP(A116,'Imp. Logikal Complète'!F:G,2,FALSE),0)</f>
        <v>0</v>
      </c>
      <c r="D116" s="249">
        <f>IFERROR(VLOOKUP(A116,'Réf. Profils à Laquer'!A:H,2,FALSE),0)</f>
        <v>0</v>
      </c>
      <c r="E116" s="248"/>
      <c r="F116" s="248"/>
      <c r="G116" s="167"/>
      <c r="H116" s="281">
        <f>IF('Imp. Logikal Complète'!D47="Couvre joint 40 x 2",'Imp. Logikal Complète'!D47,0)</f>
        <v>0</v>
      </c>
      <c r="I116" s="15">
        <f>'Imp. Logikal Complète'!C47</f>
        <v>0</v>
      </c>
      <c r="J116" s="281">
        <f>'Imp. Logikal Complète'!A47</f>
        <v>0</v>
      </c>
      <c r="K116" s="281">
        <f>'Imp. Logikal Complète'!B47</f>
        <v>0</v>
      </c>
      <c r="N116" s="281">
        <f t="shared" si="5"/>
        <v>0</v>
      </c>
    </row>
    <row r="117" spans="1:14" x14ac:dyDescent="0.25">
      <c r="A117" s="248" t="str">
        <f t="shared" si="6"/>
        <v xml:space="preserve">  </v>
      </c>
      <c r="B117" s="249" t="str">
        <f>IFERROR(VLOOKUP(A117,'Réf. Profils à Laquer'!A:H,6,FALSE)," ")</f>
        <v xml:space="preserve"> </v>
      </c>
      <c r="C117" s="250">
        <f>IFERROR(VLOOKUP(A117,'Imp. Logikal Complète'!F:G,2,FALSE),0)</f>
        <v>0</v>
      </c>
      <c r="D117" s="249">
        <f>IFERROR(VLOOKUP(A117,'Réf. Profils à Laquer'!A:H,2,FALSE),0)</f>
        <v>0</v>
      </c>
      <c r="E117" s="248"/>
      <c r="F117" s="248"/>
      <c r="G117" s="167"/>
      <c r="H117" s="281">
        <f>IF('Imp. Logikal Complète'!D48="Couvre joint 40 x 2",'Imp. Logikal Complète'!D48,0)</f>
        <v>0</v>
      </c>
      <c r="I117" s="15">
        <f>'Imp. Logikal Complète'!C48</f>
        <v>0</v>
      </c>
      <c r="J117" s="281">
        <f>'Imp. Logikal Complète'!A48</f>
        <v>0</v>
      </c>
      <c r="K117" s="281">
        <f>'Imp. Logikal Complète'!B48</f>
        <v>0</v>
      </c>
      <c r="N117" s="281">
        <f t="shared" si="5"/>
        <v>0</v>
      </c>
    </row>
    <row r="118" spans="1:14" x14ac:dyDescent="0.25">
      <c r="A118" s="248" t="str">
        <f t="shared" si="6"/>
        <v xml:space="preserve">  </v>
      </c>
      <c r="B118" s="249" t="str">
        <f>IFERROR(VLOOKUP(A118,'Réf. Profils à Laquer'!A:H,6,FALSE)," ")</f>
        <v xml:space="preserve"> </v>
      </c>
      <c r="C118" s="250">
        <f>IFERROR(VLOOKUP(A118,'Imp. Logikal Complète'!F:G,2,FALSE),0)</f>
        <v>0</v>
      </c>
      <c r="D118" s="249">
        <f>IFERROR(VLOOKUP(A118,'Réf. Profils à Laquer'!A:H,2,FALSE),0)</f>
        <v>0</v>
      </c>
      <c r="E118" s="248"/>
      <c r="F118" s="248"/>
      <c r="G118" s="167"/>
      <c r="H118" s="281">
        <f>IF('Imp. Logikal Complète'!D49="Couvre joint 40 x 2",'Imp. Logikal Complète'!D49,0)</f>
        <v>0</v>
      </c>
      <c r="I118" s="15">
        <f>'Imp. Logikal Complète'!C49</f>
        <v>0</v>
      </c>
      <c r="J118" s="281">
        <f>'Imp. Logikal Complète'!A49</f>
        <v>0</v>
      </c>
      <c r="K118" s="281">
        <f>'Imp. Logikal Complète'!B49</f>
        <v>0</v>
      </c>
      <c r="N118" s="281">
        <f t="shared" si="5"/>
        <v>0</v>
      </c>
    </row>
    <row r="119" spans="1:14" x14ac:dyDescent="0.25">
      <c r="A119" s="248" t="str">
        <f t="shared" si="6"/>
        <v xml:space="preserve">  </v>
      </c>
      <c r="B119" s="249" t="str">
        <f>IFERROR(VLOOKUP(A119,'Réf. Profils à Laquer'!A:H,6,FALSE)," ")</f>
        <v xml:space="preserve"> </v>
      </c>
      <c r="C119" s="250">
        <f>IFERROR(VLOOKUP(A119,'Imp. Logikal Complète'!F:G,2,FALSE),0)</f>
        <v>0</v>
      </c>
      <c r="D119" s="249">
        <f>IFERROR(VLOOKUP(A119,'Réf. Profils à Laquer'!A:H,2,FALSE),0)</f>
        <v>0</v>
      </c>
      <c r="E119" s="248"/>
      <c r="F119" s="248"/>
      <c r="G119" s="167"/>
      <c r="H119" s="281">
        <f>IF('Imp. Logikal Complète'!D50="Couvre joint 40 x 2",'Imp. Logikal Complète'!D50,0)</f>
        <v>0</v>
      </c>
      <c r="I119" s="15">
        <f>'Imp. Logikal Complète'!C50</f>
        <v>0</v>
      </c>
      <c r="J119" s="281">
        <f>'Imp. Logikal Complète'!A50</f>
        <v>0</v>
      </c>
      <c r="K119" s="281">
        <f>'Imp. Logikal Complète'!B50</f>
        <v>0</v>
      </c>
      <c r="N119" s="281">
        <f t="shared" si="5"/>
        <v>0</v>
      </c>
    </row>
    <row r="120" spans="1:14" x14ac:dyDescent="0.25">
      <c r="A120" s="248" t="str">
        <f t="shared" si="6"/>
        <v xml:space="preserve">  </v>
      </c>
      <c r="B120" s="249" t="str">
        <f>IFERROR(VLOOKUP(A120,'Réf. Profils à Laquer'!A:H,6,FALSE)," ")</f>
        <v xml:space="preserve"> </v>
      </c>
      <c r="C120" s="250">
        <f>IFERROR(VLOOKUP(A120,'Imp. Logikal Complète'!F:G,2,FALSE),0)</f>
        <v>0</v>
      </c>
      <c r="D120" s="249">
        <f>IFERROR(VLOOKUP(A120,'Réf. Profils à Laquer'!A:H,2,FALSE),0)</f>
        <v>0</v>
      </c>
      <c r="E120" s="248"/>
      <c r="F120" s="248"/>
      <c r="G120" s="167"/>
      <c r="H120" s="281">
        <f>IF('Imp. Logikal Complète'!D51="Couvre joint 40 x 2",'Imp. Logikal Complète'!D51,0)</f>
        <v>0</v>
      </c>
      <c r="I120" s="15">
        <f>'Imp. Logikal Complète'!C51</f>
        <v>0</v>
      </c>
      <c r="J120" s="281">
        <f>'Imp. Logikal Complète'!A51</f>
        <v>0</v>
      </c>
      <c r="K120" s="281">
        <f>'Imp. Logikal Complète'!B51</f>
        <v>0</v>
      </c>
      <c r="N120" s="281">
        <f t="shared" si="5"/>
        <v>0</v>
      </c>
    </row>
    <row r="121" spans="1:14" x14ac:dyDescent="0.25">
      <c r="A121" s="248" t="str">
        <f t="shared" ref="A121:A143" si="7">IF(OR(A41=300021,A41=300022,A41=300023,A41=300024,A41=300026,A41=300027,A41=400021,A41=400022,A41=400023,A41=400024,A41=400026,A41=400027)," ",A41)</f>
        <v xml:space="preserve">  </v>
      </c>
      <c r="B121" s="249" t="str">
        <f>IFERROR(VLOOKUP(A121,'Réf. Profils à Laquer'!A:H,6,FALSE)," ")</f>
        <v xml:space="preserve"> </v>
      </c>
      <c r="C121" s="250">
        <f>IFERROR(VLOOKUP(A121,'Imp. Logikal Complète'!F:G,2,FALSE),0)</f>
        <v>0</v>
      </c>
      <c r="D121" s="249">
        <f>IFERROR(VLOOKUP(A121,'Réf. Profils à Laquer'!A:H,2,FALSE),0)</f>
        <v>0</v>
      </c>
      <c r="E121" s="248"/>
      <c r="F121" s="248"/>
      <c r="G121" s="167"/>
      <c r="H121" s="281">
        <f>IF('Imp. Logikal Complète'!D52="Couvre joint 40 x 2",'Imp. Logikal Complète'!D52,0)</f>
        <v>0</v>
      </c>
      <c r="I121" s="15">
        <f>'Imp. Logikal Complète'!C52</f>
        <v>0</v>
      </c>
      <c r="J121" s="281">
        <f>'Imp. Logikal Complète'!A52</f>
        <v>0</v>
      </c>
      <c r="K121" s="281">
        <f>'Imp. Logikal Complète'!B52</f>
        <v>0</v>
      </c>
      <c r="N121" s="281">
        <f t="shared" si="5"/>
        <v>0</v>
      </c>
    </row>
    <row r="122" spans="1:14" x14ac:dyDescent="0.25">
      <c r="A122" s="248" t="str">
        <f t="shared" si="7"/>
        <v xml:space="preserve">  </v>
      </c>
      <c r="B122" s="249" t="str">
        <f>IFERROR(VLOOKUP(A122,'Réf. Profils à Laquer'!A:H,6,FALSE)," ")</f>
        <v xml:space="preserve"> </v>
      </c>
      <c r="C122" s="250">
        <f>IFERROR(VLOOKUP(A122,'Imp. Logikal Complète'!F:G,2,FALSE),0)</f>
        <v>0</v>
      </c>
      <c r="D122" s="249">
        <f>IFERROR(VLOOKUP(A122,'Réf. Profils à Laquer'!A:H,2,FALSE),0)</f>
        <v>0</v>
      </c>
      <c r="E122" s="248"/>
      <c r="F122" s="248"/>
      <c r="G122" s="167"/>
      <c r="H122" s="281">
        <f>IF('Imp. Logikal Complète'!D53="Couvre joint 40 x 2",'Imp. Logikal Complète'!D53,0)</f>
        <v>0</v>
      </c>
      <c r="I122" s="15">
        <f>'Imp. Logikal Complète'!C53</f>
        <v>0</v>
      </c>
      <c r="J122" s="281">
        <f>'Imp. Logikal Complète'!A53</f>
        <v>0</v>
      </c>
      <c r="K122" s="281">
        <f>'Imp. Logikal Complète'!B53</f>
        <v>0</v>
      </c>
      <c r="N122" s="281">
        <f t="shared" si="5"/>
        <v>0</v>
      </c>
    </row>
    <row r="123" spans="1:14" x14ac:dyDescent="0.25">
      <c r="A123" s="248" t="str">
        <f t="shared" si="7"/>
        <v xml:space="preserve">  </v>
      </c>
      <c r="B123" s="249" t="str">
        <f>IFERROR(VLOOKUP(A123,'Réf. Profils à Laquer'!A:H,6,FALSE)," ")</f>
        <v xml:space="preserve"> </v>
      </c>
      <c r="C123" s="250">
        <f>IFERROR(VLOOKUP(A123,'Imp. Logikal Complète'!F:G,2,FALSE),0)</f>
        <v>0</v>
      </c>
      <c r="D123" s="249">
        <f>IFERROR(VLOOKUP(A123,'Réf. Profils à Laquer'!A:H,2,FALSE),0)</f>
        <v>0</v>
      </c>
      <c r="E123" s="248"/>
      <c r="F123" s="248"/>
      <c r="G123" s="167"/>
      <c r="H123" s="281">
        <f>IF('Imp. Logikal Complète'!D54="Couvre joint 40 x 2",'Imp. Logikal Complète'!D54,0)</f>
        <v>0</v>
      </c>
      <c r="I123" s="15">
        <f>'Imp. Logikal Complète'!C54</f>
        <v>0</v>
      </c>
      <c r="J123" s="281">
        <f>'Imp. Logikal Complète'!A54</f>
        <v>0</v>
      </c>
      <c r="K123" s="281">
        <f>'Imp. Logikal Complète'!B54</f>
        <v>0</v>
      </c>
      <c r="N123" s="281">
        <f t="shared" si="5"/>
        <v>0</v>
      </c>
    </row>
    <row r="124" spans="1:14" x14ac:dyDescent="0.25">
      <c r="A124" s="248" t="str">
        <f t="shared" si="7"/>
        <v xml:space="preserve">  </v>
      </c>
      <c r="B124" s="249" t="str">
        <f>IFERROR(VLOOKUP(A124,'Réf. Profils à Laquer'!A:H,6,FALSE)," ")</f>
        <v xml:space="preserve"> </v>
      </c>
      <c r="C124" s="250">
        <f>IFERROR(VLOOKUP(A124,'Imp. Logikal Complète'!F:G,2,FALSE),0)</f>
        <v>0</v>
      </c>
      <c r="D124" s="249">
        <f>IFERROR(VLOOKUP(A124,'Réf. Profils à Laquer'!A:H,2,FALSE),0)</f>
        <v>0</v>
      </c>
      <c r="E124" s="248"/>
      <c r="F124" s="248"/>
      <c r="G124" s="167"/>
      <c r="H124" s="281">
        <f>IF('Imp. Logikal Complète'!D55="Couvre joint 40 x 2",'Imp. Logikal Complète'!D55,0)</f>
        <v>0</v>
      </c>
      <c r="I124" s="15">
        <f>'Imp. Logikal Complète'!C55</f>
        <v>0</v>
      </c>
      <c r="J124" s="281">
        <f>'Imp. Logikal Complète'!A55</f>
        <v>0</v>
      </c>
      <c r="K124" s="281">
        <f>'Imp. Logikal Complète'!B55</f>
        <v>0</v>
      </c>
      <c r="N124" s="281">
        <f t="shared" si="5"/>
        <v>0</v>
      </c>
    </row>
    <row r="125" spans="1:14" x14ac:dyDescent="0.25">
      <c r="A125" s="248" t="str">
        <f t="shared" si="7"/>
        <v xml:space="preserve">  </v>
      </c>
      <c r="B125" s="249" t="str">
        <f>IFERROR(VLOOKUP(A125,'Réf. Profils à Laquer'!A:H,6,FALSE)," ")</f>
        <v xml:space="preserve"> </v>
      </c>
      <c r="C125" s="250">
        <f>IFERROR(VLOOKUP(A125,'Imp. Logikal Complète'!F:G,2,FALSE),0)</f>
        <v>0</v>
      </c>
      <c r="D125" s="249">
        <f>IFERROR(VLOOKUP(A125,'Réf. Profils à Laquer'!A:H,2,FALSE),0)</f>
        <v>0</v>
      </c>
      <c r="E125" s="248"/>
      <c r="F125" s="248"/>
      <c r="G125" s="167"/>
      <c r="H125" s="281">
        <f>IF('Imp. Logikal Complète'!D56="Couvre joint 40 x 2",'Imp. Logikal Complète'!D56,0)</f>
        <v>0</v>
      </c>
      <c r="I125" s="15">
        <f>'Imp. Logikal Complète'!C56</f>
        <v>0</v>
      </c>
      <c r="J125" s="281">
        <f>'Imp. Logikal Complète'!A56</f>
        <v>0</v>
      </c>
      <c r="K125" s="281">
        <f>'Imp. Logikal Complète'!B56</f>
        <v>0</v>
      </c>
      <c r="N125" s="281">
        <f t="shared" si="5"/>
        <v>0</v>
      </c>
    </row>
    <row r="126" spans="1:14" x14ac:dyDescent="0.25">
      <c r="A126" s="248" t="str">
        <f t="shared" si="7"/>
        <v xml:space="preserve">  </v>
      </c>
      <c r="B126" s="249" t="str">
        <f>IFERROR(VLOOKUP(A126,'Réf. Profils à Laquer'!A:H,6,FALSE)," ")</f>
        <v xml:space="preserve"> </v>
      </c>
      <c r="C126" s="250">
        <f>IFERROR(VLOOKUP(A126,'Imp. Logikal Complète'!F:G,2,FALSE),0)</f>
        <v>0</v>
      </c>
      <c r="D126" s="249">
        <f>IFERROR(VLOOKUP(A126,'Réf. Profils à Laquer'!A:H,2,FALSE),0)</f>
        <v>0</v>
      </c>
      <c r="E126" s="248"/>
      <c r="F126" s="248"/>
      <c r="G126" s="167"/>
      <c r="H126" s="281">
        <f>IF('Imp. Logikal Complète'!D57="Couvre joint 40 x 2",'Imp. Logikal Complète'!D57,0)</f>
        <v>0</v>
      </c>
      <c r="I126" s="15">
        <f>'Imp. Logikal Complète'!C57</f>
        <v>0</v>
      </c>
      <c r="J126" s="281">
        <f>'Imp. Logikal Complète'!A57</f>
        <v>0</v>
      </c>
      <c r="K126" s="281">
        <f>'Imp. Logikal Complète'!B57</f>
        <v>0</v>
      </c>
      <c r="N126" s="281">
        <f t="shared" si="5"/>
        <v>0</v>
      </c>
    </row>
    <row r="127" spans="1:14" x14ac:dyDescent="0.25">
      <c r="A127" s="248" t="str">
        <f t="shared" si="7"/>
        <v xml:space="preserve">  </v>
      </c>
      <c r="B127" s="249" t="str">
        <f>IFERROR(VLOOKUP(A127,'Réf. Profils à Laquer'!A:H,6,FALSE)," ")</f>
        <v xml:space="preserve"> </v>
      </c>
      <c r="C127" s="250">
        <f>IFERROR(VLOOKUP(A127,'Imp. Logikal Complète'!F:G,2,FALSE),0)</f>
        <v>0</v>
      </c>
      <c r="D127" s="249">
        <f>IFERROR(VLOOKUP(A127,'Réf. Profils à Laquer'!A:H,2,FALSE),0)</f>
        <v>0</v>
      </c>
      <c r="E127" s="248"/>
      <c r="F127" s="248"/>
      <c r="G127" s="167"/>
      <c r="H127" s="281">
        <f>IF('Imp. Logikal Complète'!D58="Couvre joint 40 x 2",'Imp. Logikal Complète'!D58,0)</f>
        <v>0</v>
      </c>
      <c r="I127" s="15">
        <f>'Imp. Logikal Complète'!C58</f>
        <v>0</v>
      </c>
      <c r="J127" s="281">
        <f>'Imp. Logikal Complète'!A58</f>
        <v>0</v>
      </c>
      <c r="K127" s="281">
        <f>'Imp. Logikal Complète'!B58</f>
        <v>0</v>
      </c>
      <c r="N127" s="281">
        <f t="shared" si="5"/>
        <v>0</v>
      </c>
    </row>
    <row r="128" spans="1:14" x14ac:dyDescent="0.25">
      <c r="A128" s="248" t="str">
        <f t="shared" si="7"/>
        <v xml:space="preserve">  </v>
      </c>
      <c r="B128" s="249" t="str">
        <f>IFERROR(VLOOKUP(A128,'Réf. Profils à Laquer'!A:H,6,FALSE)," ")</f>
        <v xml:space="preserve"> </v>
      </c>
      <c r="C128" s="250">
        <f>IFERROR(VLOOKUP(A128,'Imp. Logikal Complète'!F:G,2,FALSE),0)</f>
        <v>0</v>
      </c>
      <c r="D128" s="249">
        <f>IFERROR(VLOOKUP(A128,'Réf. Profils à Laquer'!A:H,2,FALSE),0)</f>
        <v>0</v>
      </c>
      <c r="E128" s="248"/>
      <c r="F128" s="248"/>
      <c r="G128" s="167"/>
      <c r="H128" s="281">
        <f>IF('Imp. Logikal Complète'!D59="Couvre joint 40 x 2",'Imp. Logikal Complète'!D59,0)</f>
        <v>0</v>
      </c>
      <c r="I128" s="15">
        <f>'Imp. Logikal Complète'!C59</f>
        <v>0</v>
      </c>
      <c r="J128" s="281">
        <f>'Imp. Logikal Complète'!A59</f>
        <v>0</v>
      </c>
      <c r="K128" s="281">
        <f>'Imp. Logikal Complète'!B59</f>
        <v>0</v>
      </c>
      <c r="N128" s="281">
        <f t="shared" si="5"/>
        <v>0</v>
      </c>
    </row>
    <row r="129" spans="1:14" x14ac:dyDescent="0.25">
      <c r="A129" s="248" t="str">
        <f t="shared" si="7"/>
        <v xml:space="preserve">  </v>
      </c>
      <c r="B129" s="249" t="str">
        <f>IFERROR(VLOOKUP(A129,'Réf. Profils à Laquer'!A:H,6,FALSE)," ")</f>
        <v xml:space="preserve"> </v>
      </c>
      <c r="C129" s="250">
        <f>IFERROR(VLOOKUP(A129,'Imp. Logikal Complète'!F:G,2,FALSE),0)</f>
        <v>0</v>
      </c>
      <c r="D129" s="249">
        <f>IFERROR(VLOOKUP(A129,'Réf. Profils à Laquer'!A:H,2,FALSE),0)</f>
        <v>0</v>
      </c>
      <c r="E129" s="248"/>
      <c r="F129" s="248"/>
      <c r="G129" s="167"/>
      <c r="H129" s="281">
        <f>IF('Imp. Logikal Complète'!D60="Couvre joint 40 x 2",'Imp. Logikal Complète'!D60,0)</f>
        <v>0</v>
      </c>
      <c r="I129" s="15">
        <f>'Imp. Logikal Complète'!C60</f>
        <v>0</v>
      </c>
      <c r="J129" s="281">
        <f>'Imp. Logikal Complète'!A60</f>
        <v>0</v>
      </c>
      <c r="K129" s="281">
        <f>'Imp. Logikal Complète'!B60</f>
        <v>0</v>
      </c>
      <c r="N129" s="281">
        <f t="shared" si="5"/>
        <v>0</v>
      </c>
    </row>
    <row r="130" spans="1:14" x14ac:dyDescent="0.25">
      <c r="A130" s="248" t="str">
        <f t="shared" si="7"/>
        <v xml:space="preserve">  </v>
      </c>
      <c r="B130" s="249" t="str">
        <f>IFERROR(VLOOKUP(A130,'Réf. Profils à Laquer'!A:H,6,FALSE)," ")</f>
        <v xml:space="preserve"> </v>
      </c>
      <c r="C130" s="250">
        <f>IFERROR(VLOOKUP(A130,'Imp. Logikal Complète'!F:G,2,FALSE),0)</f>
        <v>0</v>
      </c>
      <c r="D130" s="249">
        <f>IFERROR(VLOOKUP(A130,'Réf. Profils à Laquer'!A:H,2,FALSE),0)</f>
        <v>0</v>
      </c>
      <c r="E130" s="248"/>
      <c r="F130" s="248"/>
      <c r="G130" s="167"/>
      <c r="H130" s="281">
        <f>IF('Imp. Logikal Complète'!D61="Couvre joint 40 x 2",'Imp. Logikal Complète'!D61,0)</f>
        <v>0</v>
      </c>
      <c r="I130" s="15">
        <f>'Imp. Logikal Complète'!C61</f>
        <v>0</v>
      </c>
      <c r="J130" s="281">
        <f>'Imp. Logikal Complète'!A61</f>
        <v>0</v>
      </c>
      <c r="K130" s="281">
        <f>'Imp. Logikal Complète'!B61</f>
        <v>0</v>
      </c>
      <c r="N130" s="281">
        <f t="shared" si="5"/>
        <v>0</v>
      </c>
    </row>
    <row r="131" spans="1:14" x14ac:dyDescent="0.25">
      <c r="A131" s="248" t="str">
        <f t="shared" si="7"/>
        <v xml:space="preserve">  </v>
      </c>
      <c r="B131" s="249" t="str">
        <f>IFERROR(VLOOKUP(A131,'Réf. Profils à Laquer'!A:H,6,FALSE)," ")</f>
        <v xml:space="preserve"> </v>
      </c>
      <c r="C131" s="250">
        <f>IFERROR(VLOOKUP(A131,'Imp. Logikal Complète'!F:G,2,FALSE),0)</f>
        <v>0</v>
      </c>
      <c r="D131" s="249">
        <f>IFERROR(VLOOKUP(A131,'Réf. Profils à Laquer'!A:H,2,FALSE),0)</f>
        <v>0</v>
      </c>
      <c r="E131" s="248"/>
      <c r="F131" s="248"/>
      <c r="G131" s="167"/>
      <c r="H131" s="281">
        <f>IF('Imp. Logikal Complète'!D62="Couvre joint 40 x 2",'Imp. Logikal Complète'!D62,0)</f>
        <v>0</v>
      </c>
      <c r="I131" s="15">
        <f>'Imp. Logikal Complète'!C62</f>
        <v>0</v>
      </c>
      <c r="J131" s="281">
        <f>'Imp. Logikal Complète'!A62</f>
        <v>0</v>
      </c>
      <c r="K131" s="281">
        <f>'Imp. Logikal Complète'!B62</f>
        <v>0</v>
      </c>
      <c r="N131" s="281">
        <f t="shared" si="5"/>
        <v>0</v>
      </c>
    </row>
    <row r="132" spans="1:14" x14ac:dyDescent="0.25">
      <c r="A132" s="248" t="str">
        <f t="shared" si="7"/>
        <v xml:space="preserve">  </v>
      </c>
      <c r="B132" s="249" t="str">
        <f>IFERROR(VLOOKUP(A132,'Réf. Profils à Laquer'!A:H,6,FALSE)," ")</f>
        <v xml:space="preserve"> </v>
      </c>
      <c r="C132" s="250">
        <f>IFERROR(VLOOKUP(A132,'Imp. Logikal Complète'!F:G,2,FALSE),0)</f>
        <v>0</v>
      </c>
      <c r="D132" s="249">
        <f>IFERROR(VLOOKUP(A132,'Réf. Profils à Laquer'!A:H,2,FALSE),0)</f>
        <v>0</v>
      </c>
      <c r="E132" s="248"/>
      <c r="F132" s="248"/>
      <c r="G132" s="167"/>
      <c r="H132" s="281">
        <f>IF('Imp. Logikal Complète'!D63="Couvre joint 40 x 2",'Imp. Logikal Complète'!D63,0)</f>
        <v>0</v>
      </c>
      <c r="I132" s="15">
        <f>'Imp. Logikal Complète'!C63</f>
        <v>0</v>
      </c>
      <c r="J132" s="281">
        <f>'Imp. Logikal Complète'!A63</f>
        <v>0</v>
      </c>
      <c r="K132" s="281">
        <f>'Imp. Logikal Complète'!B63</f>
        <v>0</v>
      </c>
      <c r="N132" s="281">
        <f t="shared" si="5"/>
        <v>0</v>
      </c>
    </row>
    <row r="133" spans="1:14" x14ac:dyDescent="0.25">
      <c r="A133" s="248" t="str">
        <f t="shared" si="7"/>
        <v xml:space="preserve">  </v>
      </c>
      <c r="B133" s="249" t="str">
        <f>IFERROR(VLOOKUP(A133,'Réf. Profils à Laquer'!A:H,6,FALSE)," ")</f>
        <v xml:space="preserve"> </v>
      </c>
      <c r="C133" s="250">
        <f>IFERROR(VLOOKUP(A133,'Imp. Logikal Complète'!F:G,2,FALSE),0)</f>
        <v>0</v>
      </c>
      <c r="D133" s="249">
        <f>IFERROR(VLOOKUP(A133,'Réf. Profils à Laquer'!A:H,2,FALSE),0)</f>
        <v>0</v>
      </c>
      <c r="E133" s="248"/>
      <c r="F133" s="248"/>
      <c r="G133" s="167"/>
      <c r="H133" s="281">
        <f>IF('Imp. Logikal Complète'!D64="Couvre joint 40 x 2",'Imp. Logikal Complète'!D64,0)</f>
        <v>0</v>
      </c>
      <c r="I133" s="15">
        <f>'Imp. Logikal Complète'!C64</f>
        <v>0</v>
      </c>
      <c r="J133" s="281">
        <f>'Imp. Logikal Complète'!A64</f>
        <v>0</v>
      </c>
      <c r="K133" s="281">
        <f>'Imp. Logikal Complète'!B64</f>
        <v>0</v>
      </c>
      <c r="N133" s="281">
        <f t="shared" si="5"/>
        <v>0</v>
      </c>
    </row>
    <row r="134" spans="1:14" x14ac:dyDescent="0.25">
      <c r="A134" s="248" t="str">
        <f t="shared" si="7"/>
        <v xml:space="preserve">  </v>
      </c>
      <c r="B134" s="249" t="str">
        <f>IFERROR(VLOOKUP(A134,'Réf. Profils à Laquer'!A:H,6,FALSE)," ")</f>
        <v xml:space="preserve"> </v>
      </c>
      <c r="C134" s="250">
        <f>IFERROR(VLOOKUP(A134,'Imp. Logikal Complète'!F:G,2,FALSE),0)</f>
        <v>0</v>
      </c>
      <c r="D134" s="249">
        <f>IFERROR(VLOOKUP(A134,'Réf. Profils à Laquer'!A:H,2,FALSE),0)</f>
        <v>0</v>
      </c>
      <c r="E134" s="248"/>
      <c r="F134" s="248"/>
      <c r="G134" s="167"/>
      <c r="H134" s="281">
        <f>IF('Imp. Logikal Complète'!D65="Couvre joint 40 x 2",'Imp. Logikal Complète'!D65,0)</f>
        <v>0</v>
      </c>
      <c r="I134" s="15">
        <f>'Imp. Logikal Complète'!C65</f>
        <v>0</v>
      </c>
      <c r="J134" s="281">
        <f>'Imp. Logikal Complète'!A65</f>
        <v>0</v>
      </c>
      <c r="K134" s="281">
        <f>'Imp. Logikal Complète'!B65</f>
        <v>0</v>
      </c>
      <c r="N134" s="281">
        <f t="shared" si="5"/>
        <v>0</v>
      </c>
    </row>
    <row r="135" spans="1:14" x14ac:dyDescent="0.25">
      <c r="A135" s="248" t="str">
        <f t="shared" si="7"/>
        <v xml:space="preserve">  </v>
      </c>
      <c r="B135" s="249" t="str">
        <f>IFERROR(VLOOKUP(A135,'Réf. Profils à Laquer'!A:H,6,FALSE)," ")</f>
        <v xml:space="preserve"> </v>
      </c>
      <c r="C135" s="250">
        <f>IFERROR(VLOOKUP(A135,'Imp. Logikal Complète'!F:G,2,FALSE),0)</f>
        <v>0</v>
      </c>
      <c r="D135" s="249">
        <f>IFERROR(VLOOKUP(A135,'Réf. Profils à Laquer'!A:H,2,FALSE),0)</f>
        <v>0</v>
      </c>
      <c r="E135" s="248"/>
      <c r="F135" s="248"/>
      <c r="G135" s="167"/>
      <c r="H135" s="281">
        <f>IF('Imp. Logikal Complète'!D66="Couvre joint 40 x 2",'Imp. Logikal Complète'!D66,0)</f>
        <v>0</v>
      </c>
      <c r="I135" s="15">
        <f>'Imp. Logikal Complète'!C66</f>
        <v>0</v>
      </c>
      <c r="J135" s="281">
        <f>'Imp. Logikal Complète'!A66</f>
        <v>0</v>
      </c>
      <c r="K135" s="281">
        <f>'Imp. Logikal Complète'!B66</f>
        <v>0</v>
      </c>
      <c r="N135" s="281">
        <f t="shared" si="5"/>
        <v>0</v>
      </c>
    </row>
    <row r="136" spans="1:14" x14ac:dyDescent="0.25">
      <c r="A136" s="248" t="str">
        <f t="shared" si="7"/>
        <v xml:space="preserve">  </v>
      </c>
      <c r="B136" s="249" t="str">
        <f>IFERROR(VLOOKUP(A136,'Réf. Profils à Laquer'!A:H,6,FALSE)," ")</f>
        <v xml:space="preserve"> </v>
      </c>
      <c r="C136" s="250">
        <f>IFERROR(VLOOKUP(A136,'Imp. Logikal Complète'!F:G,2,FALSE),0)</f>
        <v>0</v>
      </c>
      <c r="D136" s="249">
        <f>IFERROR(VLOOKUP(A136,'Réf. Profils à Laquer'!A:H,2,FALSE),0)</f>
        <v>0</v>
      </c>
      <c r="E136" s="248"/>
      <c r="F136" s="248"/>
      <c r="G136" s="167"/>
      <c r="H136" s="281">
        <f>IF('Imp. Logikal Complète'!D67="Couvre joint 40 x 2",'Imp. Logikal Complète'!D67,0)</f>
        <v>0</v>
      </c>
      <c r="I136" s="15">
        <f>'Imp. Logikal Complète'!C67</f>
        <v>0</v>
      </c>
      <c r="J136" s="281">
        <f>'Imp. Logikal Complète'!A67</f>
        <v>0</v>
      </c>
      <c r="K136" s="281">
        <f>'Imp. Logikal Complète'!B67</f>
        <v>0</v>
      </c>
      <c r="N136" s="281">
        <f t="shared" si="5"/>
        <v>0</v>
      </c>
    </row>
    <row r="137" spans="1:14" x14ac:dyDescent="0.25">
      <c r="A137" s="248" t="str">
        <f t="shared" si="7"/>
        <v xml:space="preserve">  </v>
      </c>
      <c r="B137" s="249" t="str">
        <f>IFERROR(VLOOKUP(A137,'Réf. Profils à Laquer'!A:H,6,FALSE)," ")</f>
        <v xml:space="preserve"> </v>
      </c>
      <c r="C137" s="250">
        <f>IFERROR(VLOOKUP(A137,'Imp. Logikal Complète'!F:G,2,FALSE),0)</f>
        <v>0</v>
      </c>
      <c r="D137" s="249">
        <f>IFERROR(VLOOKUP(A137,'Réf. Profils à Laquer'!A:H,2,FALSE),0)</f>
        <v>0</v>
      </c>
      <c r="E137" s="248"/>
      <c r="F137" s="248"/>
      <c r="G137" s="167"/>
      <c r="H137" s="281">
        <f>IF('Imp. Logikal Complète'!D68="Couvre joint 40 x 2",'Imp. Logikal Complète'!D68,0)</f>
        <v>0</v>
      </c>
      <c r="I137" s="15">
        <f>'Imp. Logikal Complète'!C68</f>
        <v>0</v>
      </c>
      <c r="J137" s="281">
        <f>'Imp. Logikal Complète'!A68</f>
        <v>0</v>
      </c>
      <c r="K137" s="281">
        <f>'Imp. Logikal Complète'!B68</f>
        <v>0</v>
      </c>
      <c r="N137" s="281">
        <f t="shared" si="5"/>
        <v>0</v>
      </c>
    </row>
    <row r="138" spans="1:14" x14ac:dyDescent="0.25">
      <c r="A138" s="248" t="str">
        <f t="shared" si="7"/>
        <v xml:space="preserve">  </v>
      </c>
      <c r="B138" s="249" t="str">
        <f>IFERROR(VLOOKUP(A138,'Réf. Profils à Laquer'!A:H,6,FALSE)," ")</f>
        <v xml:space="preserve"> </v>
      </c>
      <c r="C138" s="250">
        <f>IFERROR(VLOOKUP(A138,'Imp. Logikal Complète'!F:G,2,FALSE),0)</f>
        <v>0</v>
      </c>
      <c r="D138" s="249">
        <f>IFERROR(VLOOKUP(A138,'Réf. Profils à Laquer'!A:H,2,FALSE),0)</f>
        <v>0</v>
      </c>
      <c r="E138" s="248"/>
      <c r="F138" s="248"/>
      <c r="G138" s="167"/>
      <c r="H138" s="281">
        <f>IF('Imp. Logikal Complète'!D69="Couvre joint 40 x 2",'Imp. Logikal Complète'!D69,0)</f>
        <v>0</v>
      </c>
      <c r="I138" s="15">
        <f>'Imp. Logikal Complète'!C69</f>
        <v>0</v>
      </c>
      <c r="J138" s="281">
        <f>'Imp. Logikal Complète'!A69</f>
        <v>0</v>
      </c>
      <c r="K138" s="281">
        <f>'Imp. Logikal Complète'!B69</f>
        <v>0</v>
      </c>
      <c r="N138" s="281">
        <f t="shared" si="5"/>
        <v>0</v>
      </c>
    </row>
    <row r="139" spans="1:14" x14ac:dyDescent="0.25">
      <c r="A139" s="248" t="str">
        <f t="shared" si="7"/>
        <v xml:space="preserve">  </v>
      </c>
      <c r="B139" s="249" t="str">
        <f>IFERROR(VLOOKUP(A139,'Réf. Profils à Laquer'!A:H,6,FALSE)," ")</f>
        <v xml:space="preserve"> </v>
      </c>
      <c r="C139" s="250">
        <f>IFERROR(VLOOKUP(A139,'Imp. Logikal Complète'!F:G,2,FALSE),0)</f>
        <v>0</v>
      </c>
      <c r="D139" s="249">
        <f>IFERROR(VLOOKUP(A139,'Réf. Profils à Laquer'!A:H,2,FALSE),0)</f>
        <v>0</v>
      </c>
      <c r="E139" s="248"/>
      <c r="F139" s="248"/>
      <c r="G139" s="167"/>
      <c r="H139" s="281">
        <f>IF('Imp. Logikal Complète'!D70="Couvre joint 40 x 2",'Imp. Logikal Complète'!D70,0)</f>
        <v>0</v>
      </c>
      <c r="I139" s="15">
        <f>'Imp. Logikal Complète'!C70</f>
        <v>0</v>
      </c>
      <c r="J139" s="281">
        <f>'Imp. Logikal Complète'!A70</f>
        <v>0</v>
      </c>
      <c r="K139" s="281">
        <f>'Imp. Logikal Complète'!B70</f>
        <v>0</v>
      </c>
      <c r="N139" s="281">
        <f t="shared" si="5"/>
        <v>0</v>
      </c>
    </row>
    <row r="140" spans="1:14" x14ac:dyDescent="0.25">
      <c r="A140" s="248" t="str">
        <f t="shared" si="7"/>
        <v xml:space="preserve">  </v>
      </c>
      <c r="B140" s="249" t="str">
        <f>IFERROR(VLOOKUP(A140,'Réf. Profils à Laquer'!A:H,6,FALSE)," ")</f>
        <v xml:space="preserve"> </v>
      </c>
      <c r="C140" s="250">
        <f>IFERROR(VLOOKUP(A140,'Imp. Logikal Complète'!F:G,2,FALSE),0)</f>
        <v>0</v>
      </c>
      <c r="D140" s="249">
        <f>IFERROR(VLOOKUP(A140,'Réf. Profils à Laquer'!A:H,2,FALSE),0)</f>
        <v>0</v>
      </c>
      <c r="E140" s="248"/>
      <c r="F140" s="248"/>
      <c r="G140" s="167"/>
      <c r="H140" s="281">
        <f>IF('Imp. Logikal Complète'!D71="Couvre joint 40 x 2",'Imp. Logikal Complète'!D71,0)</f>
        <v>0</v>
      </c>
      <c r="I140" s="15">
        <f>'Imp. Logikal Complète'!C71</f>
        <v>0</v>
      </c>
      <c r="J140" s="281">
        <f>'Imp. Logikal Complète'!A71</f>
        <v>0</v>
      </c>
      <c r="K140" s="281">
        <f>'Imp. Logikal Complète'!B71</f>
        <v>0</v>
      </c>
      <c r="N140" s="281">
        <f t="shared" si="5"/>
        <v>0</v>
      </c>
    </row>
    <row r="141" spans="1:14" x14ac:dyDescent="0.25">
      <c r="A141" s="248" t="str">
        <f t="shared" si="7"/>
        <v xml:space="preserve">  </v>
      </c>
      <c r="B141" s="249" t="str">
        <f>IFERROR(VLOOKUP(A141,'Réf. Profils à Laquer'!A:H,6,FALSE)," ")</f>
        <v xml:space="preserve"> </v>
      </c>
      <c r="C141" s="250">
        <f>IFERROR(VLOOKUP(A141,'Imp. Logikal Complète'!F:G,2,FALSE),0)</f>
        <v>0</v>
      </c>
      <c r="D141" s="249">
        <f>IFERROR(VLOOKUP(A141,'Réf. Profils à Laquer'!A:H,2,FALSE),0)</f>
        <v>0</v>
      </c>
      <c r="E141" s="248"/>
      <c r="F141" s="248"/>
      <c r="G141" s="167"/>
      <c r="H141" s="281">
        <f>IF('Imp. Logikal Complète'!D72="Couvre joint 40 x 2",'Imp. Logikal Complète'!D72,0)</f>
        <v>0</v>
      </c>
      <c r="I141" s="15">
        <f>'Imp. Logikal Complète'!C72</f>
        <v>0</v>
      </c>
      <c r="J141" s="281">
        <f>'Imp. Logikal Complète'!A72</f>
        <v>0</v>
      </c>
      <c r="K141" s="281">
        <f>'Imp. Logikal Complète'!B72</f>
        <v>0</v>
      </c>
      <c r="N141" s="281">
        <f t="shared" si="5"/>
        <v>0</v>
      </c>
    </row>
    <row r="142" spans="1:14" x14ac:dyDescent="0.25">
      <c r="A142" s="248" t="str">
        <f t="shared" si="7"/>
        <v xml:space="preserve">  </v>
      </c>
      <c r="B142" s="249" t="str">
        <f>IFERROR(VLOOKUP(A142,'Réf. Profils à Laquer'!A:H,6,FALSE)," ")</f>
        <v xml:space="preserve"> </v>
      </c>
      <c r="C142" s="250">
        <f>IFERROR(VLOOKUP(A142,'Imp. Logikal Complète'!F:G,2,FALSE),0)</f>
        <v>0</v>
      </c>
      <c r="D142" s="249">
        <f>IFERROR(VLOOKUP(A142,'Réf. Profils à Laquer'!A:H,2,FALSE),0)</f>
        <v>0</v>
      </c>
      <c r="E142" s="248"/>
      <c r="F142" s="248"/>
      <c r="G142" s="167"/>
      <c r="H142" s="281">
        <f>IF('Imp. Logikal Complète'!D73="Couvre joint 40 x 2",'Imp. Logikal Complète'!D73,0)</f>
        <v>0</v>
      </c>
      <c r="I142" s="15">
        <f>'Imp. Logikal Complète'!C73</f>
        <v>0</v>
      </c>
      <c r="J142" s="281">
        <f>'Imp. Logikal Complète'!A73</f>
        <v>0</v>
      </c>
      <c r="K142" s="281">
        <f>'Imp. Logikal Complète'!B73</f>
        <v>0</v>
      </c>
      <c r="N142" s="281">
        <f t="shared" si="5"/>
        <v>0</v>
      </c>
    </row>
    <row r="143" spans="1:14" ht="15.75" thickBot="1" x14ac:dyDescent="0.3">
      <c r="A143" s="251" t="str">
        <f t="shared" si="7"/>
        <v xml:space="preserve">  </v>
      </c>
      <c r="B143" s="252" t="str">
        <f>IFERROR(VLOOKUP(A143,'Réf. Profils à Laquer'!A:H,6,FALSE)," ")</f>
        <v xml:space="preserve"> </v>
      </c>
      <c r="C143" s="253">
        <f>IFERROR(VLOOKUP(A143,'Imp. Logikal Complète'!F:G,2,FALSE),0)</f>
        <v>0</v>
      </c>
      <c r="D143" s="252">
        <f>IFERROR(VLOOKUP(A143,'Réf. Profils à Laquer'!A:H,2,FALSE),0)</f>
        <v>0</v>
      </c>
      <c r="E143" s="251"/>
      <c r="F143" s="251"/>
      <c r="G143" s="167"/>
      <c r="H143" s="281">
        <f>IF('Imp. Logikal Complète'!D74="Couvre joint 40 x 2",'Imp. Logikal Complète'!D74,0)</f>
        <v>0</v>
      </c>
      <c r="I143" s="15">
        <f>'Imp. Logikal Complète'!C74</f>
        <v>0</v>
      </c>
      <c r="J143" s="281">
        <f>'Imp. Logikal Complète'!A74</f>
        <v>0</v>
      </c>
      <c r="K143" s="281">
        <f>'Imp. Logikal Complète'!B74</f>
        <v>0</v>
      </c>
      <c r="N143" s="281">
        <f t="shared" si="5"/>
        <v>0</v>
      </c>
    </row>
    <row r="144" spans="1:14" x14ac:dyDescent="0.25">
      <c r="A144" s="166"/>
      <c r="B144" s="166"/>
      <c r="C144" s="166"/>
      <c r="D144" s="166"/>
      <c r="E144" s="166"/>
      <c r="F144" s="166"/>
    </row>
    <row r="145" spans="1:6" x14ac:dyDescent="0.25">
      <c r="A145" s="166"/>
      <c r="B145" s="166"/>
      <c r="C145" s="166"/>
      <c r="D145" s="166"/>
      <c r="E145" s="166"/>
      <c r="F145" s="166"/>
    </row>
    <row r="146" spans="1:6" ht="15.75" thickBot="1" x14ac:dyDescent="0.3">
      <c r="A146" s="166"/>
      <c r="B146" s="166"/>
      <c r="C146" s="166"/>
      <c r="D146" s="166"/>
      <c r="E146" s="166"/>
      <c r="F146" s="166"/>
    </row>
    <row r="147" spans="1:6" ht="15.75" thickBot="1" x14ac:dyDescent="0.3">
      <c r="A147" s="171" t="s">
        <v>455</v>
      </c>
      <c r="B147" s="172" t="s">
        <v>375</v>
      </c>
      <c r="C147" s="171" t="s">
        <v>377</v>
      </c>
      <c r="D147" s="172" t="s">
        <v>852</v>
      </c>
      <c r="E147" s="171" t="s">
        <v>898</v>
      </c>
      <c r="F147" s="171" t="s">
        <v>143</v>
      </c>
    </row>
    <row r="148" spans="1:6" x14ac:dyDescent="0.25">
      <c r="A148" s="276">
        <f>IF(AND(A85&lt;&gt;"CJ40x2",C85&lt;&gt;0),A85,0)</f>
        <v>0</v>
      </c>
      <c r="B148" s="276">
        <f>IF(A148=0,0,B85)</f>
        <v>0</v>
      </c>
      <c r="C148" s="276">
        <f>IF(A148=0,0,C85)</f>
        <v>0</v>
      </c>
      <c r="D148" s="278">
        <f>IF(A148=0,0,D85)</f>
        <v>0</v>
      </c>
      <c r="E148" s="276">
        <f>IF(A148=0,0,E85)</f>
        <v>0</v>
      </c>
      <c r="F148" s="276">
        <f>IF(A148=0,0,F85)</f>
        <v>0</v>
      </c>
    </row>
    <row r="149" spans="1:6" x14ac:dyDescent="0.25">
      <c r="A149" s="271">
        <f t="shared" ref="A149:A205" si="8">IF(AND(A86&lt;&gt;"CJ40x2",C86&lt;&gt;0),A86,0)</f>
        <v>0</v>
      </c>
      <c r="B149" s="235">
        <f t="shared" ref="B149:B205" si="9">IF(A149=0,0,B86)</f>
        <v>0</v>
      </c>
      <c r="C149" s="271">
        <f t="shared" ref="C149:C205" si="10">IF(A149=0,0,C86)</f>
        <v>0</v>
      </c>
      <c r="D149" s="279">
        <f t="shared" ref="D149:D205" si="11">IF(A149=0,0,D86)</f>
        <v>0</v>
      </c>
      <c r="E149" s="273">
        <f t="shared" ref="E149:E205" si="12">IF(A149=0,0,E86)</f>
        <v>0</v>
      </c>
      <c r="F149" s="273">
        <f t="shared" ref="F149:F205" si="13">IF(A149=0,0,F86)</f>
        <v>0</v>
      </c>
    </row>
    <row r="150" spans="1:6" x14ac:dyDescent="0.25">
      <c r="A150" s="271">
        <f t="shared" si="8"/>
        <v>0</v>
      </c>
      <c r="B150" s="235">
        <f t="shared" si="9"/>
        <v>0</v>
      </c>
      <c r="C150" s="271">
        <f t="shared" si="10"/>
        <v>0</v>
      </c>
      <c r="D150" s="279">
        <f t="shared" si="11"/>
        <v>0</v>
      </c>
      <c r="E150" s="273">
        <f t="shared" si="12"/>
        <v>0</v>
      </c>
      <c r="F150" s="273">
        <f t="shared" si="13"/>
        <v>0</v>
      </c>
    </row>
    <row r="151" spans="1:6" x14ac:dyDescent="0.25">
      <c r="A151" s="271">
        <f t="shared" si="8"/>
        <v>0</v>
      </c>
      <c r="B151" s="235">
        <f t="shared" si="9"/>
        <v>0</v>
      </c>
      <c r="C151" s="271">
        <f t="shared" si="10"/>
        <v>0</v>
      </c>
      <c r="D151" s="279">
        <f t="shared" si="11"/>
        <v>0</v>
      </c>
      <c r="E151" s="273">
        <f t="shared" si="12"/>
        <v>0</v>
      </c>
      <c r="F151" s="273">
        <f t="shared" si="13"/>
        <v>0</v>
      </c>
    </row>
    <row r="152" spans="1:6" x14ac:dyDescent="0.25">
      <c r="A152" s="273">
        <f t="shared" si="8"/>
        <v>0</v>
      </c>
      <c r="B152" s="235">
        <f t="shared" si="9"/>
        <v>0</v>
      </c>
      <c r="C152" s="271">
        <f t="shared" si="10"/>
        <v>0</v>
      </c>
      <c r="D152" s="279">
        <f t="shared" si="11"/>
        <v>0</v>
      </c>
      <c r="E152" s="273">
        <f t="shared" si="12"/>
        <v>0</v>
      </c>
      <c r="F152" s="273">
        <f t="shared" si="13"/>
        <v>0</v>
      </c>
    </row>
    <row r="153" spans="1:6" x14ac:dyDescent="0.25">
      <c r="A153" s="273">
        <f t="shared" si="8"/>
        <v>0</v>
      </c>
      <c r="B153" s="235">
        <f t="shared" si="9"/>
        <v>0</v>
      </c>
      <c r="C153" s="271">
        <f t="shared" si="10"/>
        <v>0</v>
      </c>
      <c r="D153" s="279">
        <f t="shared" si="11"/>
        <v>0</v>
      </c>
      <c r="E153" s="273">
        <f t="shared" si="12"/>
        <v>0</v>
      </c>
      <c r="F153" s="273">
        <f t="shared" si="13"/>
        <v>0</v>
      </c>
    </row>
    <row r="154" spans="1:6" x14ac:dyDescent="0.25">
      <c r="A154" s="273">
        <f t="shared" si="8"/>
        <v>0</v>
      </c>
      <c r="B154" s="235">
        <f t="shared" si="9"/>
        <v>0</v>
      </c>
      <c r="C154" s="271">
        <f t="shared" si="10"/>
        <v>0</v>
      </c>
      <c r="D154" s="279">
        <f t="shared" si="11"/>
        <v>0</v>
      </c>
      <c r="E154" s="273">
        <f t="shared" si="12"/>
        <v>0</v>
      </c>
      <c r="F154" s="273">
        <f t="shared" si="13"/>
        <v>0</v>
      </c>
    </row>
    <row r="155" spans="1:6" x14ac:dyDescent="0.25">
      <c r="A155" s="273">
        <f t="shared" si="8"/>
        <v>0</v>
      </c>
      <c r="B155" s="235">
        <f t="shared" si="9"/>
        <v>0</v>
      </c>
      <c r="C155" s="271">
        <f t="shared" si="10"/>
        <v>0</v>
      </c>
      <c r="D155" s="279">
        <f t="shared" si="11"/>
        <v>0</v>
      </c>
      <c r="E155" s="273">
        <f t="shared" si="12"/>
        <v>0</v>
      </c>
      <c r="F155" s="273">
        <f t="shared" si="13"/>
        <v>0</v>
      </c>
    </row>
    <row r="156" spans="1:6" x14ac:dyDescent="0.25">
      <c r="A156" s="273">
        <f t="shared" si="8"/>
        <v>0</v>
      </c>
      <c r="B156" s="235">
        <f t="shared" si="9"/>
        <v>0</v>
      </c>
      <c r="C156" s="271">
        <f t="shared" si="10"/>
        <v>0</v>
      </c>
      <c r="D156" s="279">
        <f t="shared" si="11"/>
        <v>0</v>
      </c>
      <c r="E156" s="273">
        <f t="shared" si="12"/>
        <v>0</v>
      </c>
      <c r="F156" s="273">
        <f t="shared" si="13"/>
        <v>0</v>
      </c>
    </row>
    <row r="157" spans="1:6" x14ac:dyDescent="0.25">
      <c r="A157" s="273">
        <f t="shared" si="8"/>
        <v>0</v>
      </c>
      <c r="B157" s="235">
        <f t="shared" si="9"/>
        <v>0</v>
      </c>
      <c r="C157" s="271">
        <f t="shared" si="10"/>
        <v>0</v>
      </c>
      <c r="D157" s="279">
        <f t="shared" si="11"/>
        <v>0</v>
      </c>
      <c r="E157" s="273">
        <f t="shared" si="12"/>
        <v>0</v>
      </c>
      <c r="F157" s="273">
        <f t="shared" si="13"/>
        <v>0</v>
      </c>
    </row>
    <row r="158" spans="1:6" x14ac:dyDescent="0.25">
      <c r="A158" s="273">
        <f t="shared" si="8"/>
        <v>0</v>
      </c>
      <c r="B158" s="235">
        <f t="shared" si="9"/>
        <v>0</v>
      </c>
      <c r="C158" s="271">
        <f t="shared" si="10"/>
        <v>0</v>
      </c>
      <c r="D158" s="279">
        <f t="shared" si="11"/>
        <v>0</v>
      </c>
      <c r="E158" s="273">
        <f t="shared" si="12"/>
        <v>0</v>
      </c>
      <c r="F158" s="273">
        <f t="shared" si="13"/>
        <v>0</v>
      </c>
    </row>
    <row r="159" spans="1:6" x14ac:dyDescent="0.25">
      <c r="A159" s="273">
        <f t="shared" si="8"/>
        <v>0</v>
      </c>
      <c r="B159" s="235">
        <f t="shared" si="9"/>
        <v>0</v>
      </c>
      <c r="C159" s="271">
        <f t="shared" si="10"/>
        <v>0</v>
      </c>
      <c r="D159" s="279">
        <f t="shared" si="11"/>
        <v>0</v>
      </c>
      <c r="E159" s="273">
        <f t="shared" si="12"/>
        <v>0</v>
      </c>
      <c r="F159" s="273">
        <f t="shared" si="13"/>
        <v>0</v>
      </c>
    </row>
    <row r="160" spans="1:6" x14ac:dyDescent="0.25">
      <c r="A160" s="273">
        <f t="shared" si="8"/>
        <v>0</v>
      </c>
      <c r="B160" s="235">
        <f t="shared" si="9"/>
        <v>0</v>
      </c>
      <c r="C160" s="271">
        <f t="shared" si="10"/>
        <v>0</v>
      </c>
      <c r="D160" s="279">
        <f t="shared" si="11"/>
        <v>0</v>
      </c>
      <c r="E160" s="273">
        <f t="shared" si="12"/>
        <v>0</v>
      </c>
      <c r="F160" s="273">
        <f t="shared" si="13"/>
        <v>0</v>
      </c>
    </row>
    <row r="161" spans="1:6" x14ac:dyDescent="0.25">
      <c r="A161" s="273">
        <f t="shared" si="8"/>
        <v>0</v>
      </c>
      <c r="B161" s="235">
        <f t="shared" si="9"/>
        <v>0</v>
      </c>
      <c r="C161" s="271">
        <f t="shared" si="10"/>
        <v>0</v>
      </c>
      <c r="D161" s="279">
        <f t="shared" si="11"/>
        <v>0</v>
      </c>
      <c r="E161" s="273">
        <f t="shared" si="12"/>
        <v>0</v>
      </c>
      <c r="F161" s="273">
        <f t="shared" si="13"/>
        <v>0</v>
      </c>
    </row>
    <row r="162" spans="1:6" x14ac:dyDescent="0.25">
      <c r="A162" s="273">
        <f t="shared" si="8"/>
        <v>0</v>
      </c>
      <c r="B162" s="235">
        <f t="shared" si="9"/>
        <v>0</v>
      </c>
      <c r="C162" s="271">
        <f t="shared" si="10"/>
        <v>0</v>
      </c>
      <c r="D162" s="279">
        <f t="shared" si="11"/>
        <v>0</v>
      </c>
      <c r="E162" s="273">
        <f t="shared" si="12"/>
        <v>0</v>
      </c>
      <c r="F162" s="273">
        <f t="shared" si="13"/>
        <v>0</v>
      </c>
    </row>
    <row r="163" spans="1:6" x14ac:dyDescent="0.25">
      <c r="A163" s="273">
        <f t="shared" si="8"/>
        <v>0</v>
      </c>
      <c r="B163" s="235">
        <f t="shared" si="9"/>
        <v>0</v>
      </c>
      <c r="C163" s="271">
        <f t="shared" si="10"/>
        <v>0</v>
      </c>
      <c r="D163" s="279">
        <f t="shared" si="11"/>
        <v>0</v>
      </c>
      <c r="E163" s="273">
        <f t="shared" si="12"/>
        <v>0</v>
      </c>
      <c r="F163" s="273">
        <f t="shared" si="13"/>
        <v>0</v>
      </c>
    </row>
    <row r="164" spans="1:6" x14ac:dyDescent="0.25">
      <c r="A164" s="273">
        <f t="shared" si="8"/>
        <v>0</v>
      </c>
      <c r="B164" s="235">
        <f t="shared" si="9"/>
        <v>0</v>
      </c>
      <c r="C164" s="271">
        <f t="shared" si="10"/>
        <v>0</v>
      </c>
      <c r="D164" s="279">
        <f t="shared" si="11"/>
        <v>0</v>
      </c>
      <c r="E164" s="273">
        <f t="shared" si="12"/>
        <v>0</v>
      </c>
      <c r="F164" s="273">
        <f t="shared" si="13"/>
        <v>0</v>
      </c>
    </row>
    <row r="165" spans="1:6" x14ac:dyDescent="0.25">
      <c r="A165" s="273">
        <f t="shared" si="8"/>
        <v>0</v>
      </c>
      <c r="B165" s="235">
        <f t="shared" si="9"/>
        <v>0</v>
      </c>
      <c r="C165" s="271">
        <f t="shared" si="10"/>
        <v>0</v>
      </c>
      <c r="D165" s="279">
        <f t="shared" si="11"/>
        <v>0</v>
      </c>
      <c r="E165" s="273">
        <f t="shared" si="12"/>
        <v>0</v>
      </c>
      <c r="F165" s="273">
        <f t="shared" si="13"/>
        <v>0</v>
      </c>
    </row>
    <row r="166" spans="1:6" x14ac:dyDescent="0.25">
      <c r="A166" s="273">
        <f t="shared" si="8"/>
        <v>0</v>
      </c>
      <c r="B166" s="235">
        <f t="shared" si="9"/>
        <v>0</v>
      </c>
      <c r="C166" s="271">
        <f t="shared" si="10"/>
        <v>0</v>
      </c>
      <c r="D166" s="279">
        <f t="shared" si="11"/>
        <v>0</v>
      </c>
      <c r="E166" s="273">
        <f t="shared" si="12"/>
        <v>0</v>
      </c>
      <c r="F166" s="273">
        <f t="shared" si="13"/>
        <v>0</v>
      </c>
    </row>
    <row r="167" spans="1:6" x14ac:dyDescent="0.25">
      <c r="A167" s="273">
        <f t="shared" si="8"/>
        <v>0</v>
      </c>
      <c r="B167" s="235">
        <f t="shared" si="9"/>
        <v>0</v>
      </c>
      <c r="C167" s="271">
        <f t="shared" si="10"/>
        <v>0</v>
      </c>
      <c r="D167" s="279">
        <f t="shared" si="11"/>
        <v>0</v>
      </c>
      <c r="E167" s="273">
        <f t="shared" si="12"/>
        <v>0</v>
      </c>
      <c r="F167" s="273">
        <f t="shared" si="13"/>
        <v>0</v>
      </c>
    </row>
    <row r="168" spans="1:6" x14ac:dyDescent="0.25">
      <c r="A168" s="273">
        <f t="shared" si="8"/>
        <v>0</v>
      </c>
      <c r="B168" s="235">
        <f t="shared" si="9"/>
        <v>0</v>
      </c>
      <c r="C168" s="271">
        <f t="shared" si="10"/>
        <v>0</v>
      </c>
      <c r="D168" s="279">
        <f t="shared" si="11"/>
        <v>0</v>
      </c>
      <c r="E168" s="273">
        <f t="shared" si="12"/>
        <v>0</v>
      </c>
      <c r="F168" s="273">
        <f t="shared" si="13"/>
        <v>0</v>
      </c>
    </row>
    <row r="169" spans="1:6" x14ac:dyDescent="0.25">
      <c r="A169" s="273">
        <f t="shared" si="8"/>
        <v>0</v>
      </c>
      <c r="B169" s="235">
        <f t="shared" si="9"/>
        <v>0</v>
      </c>
      <c r="C169" s="271">
        <f t="shared" si="10"/>
        <v>0</v>
      </c>
      <c r="D169" s="279">
        <f t="shared" si="11"/>
        <v>0</v>
      </c>
      <c r="E169" s="273">
        <f t="shared" si="12"/>
        <v>0</v>
      </c>
      <c r="F169" s="273">
        <f t="shared" si="13"/>
        <v>0</v>
      </c>
    </row>
    <row r="170" spans="1:6" x14ac:dyDescent="0.25">
      <c r="A170" s="273">
        <f t="shared" si="8"/>
        <v>0</v>
      </c>
      <c r="B170" s="235">
        <f t="shared" si="9"/>
        <v>0</v>
      </c>
      <c r="C170" s="271">
        <f t="shared" si="10"/>
        <v>0</v>
      </c>
      <c r="D170" s="279">
        <f t="shared" si="11"/>
        <v>0</v>
      </c>
      <c r="E170" s="273">
        <f t="shared" si="12"/>
        <v>0</v>
      </c>
      <c r="F170" s="273">
        <f t="shared" si="13"/>
        <v>0</v>
      </c>
    </row>
    <row r="171" spans="1:6" x14ac:dyDescent="0.25">
      <c r="A171" s="273">
        <f t="shared" si="8"/>
        <v>0</v>
      </c>
      <c r="B171" s="235">
        <f t="shared" si="9"/>
        <v>0</v>
      </c>
      <c r="C171" s="271">
        <f t="shared" si="10"/>
        <v>0</v>
      </c>
      <c r="D171" s="279">
        <f t="shared" si="11"/>
        <v>0</v>
      </c>
      <c r="E171" s="273">
        <f t="shared" si="12"/>
        <v>0</v>
      </c>
      <c r="F171" s="273">
        <f t="shared" si="13"/>
        <v>0</v>
      </c>
    </row>
    <row r="172" spans="1:6" x14ac:dyDescent="0.25">
      <c r="A172" s="273">
        <f t="shared" si="8"/>
        <v>0</v>
      </c>
      <c r="B172" s="235">
        <f t="shared" si="9"/>
        <v>0</v>
      </c>
      <c r="C172" s="271">
        <f t="shared" si="10"/>
        <v>0</v>
      </c>
      <c r="D172" s="279">
        <f t="shared" si="11"/>
        <v>0</v>
      </c>
      <c r="E172" s="273">
        <f t="shared" si="12"/>
        <v>0</v>
      </c>
      <c r="F172" s="273">
        <f t="shared" si="13"/>
        <v>0</v>
      </c>
    </row>
    <row r="173" spans="1:6" x14ac:dyDescent="0.25">
      <c r="A173" s="273">
        <f t="shared" si="8"/>
        <v>0</v>
      </c>
      <c r="B173" s="235">
        <f t="shared" si="9"/>
        <v>0</v>
      </c>
      <c r="C173" s="271">
        <f t="shared" si="10"/>
        <v>0</v>
      </c>
      <c r="D173" s="279">
        <f t="shared" si="11"/>
        <v>0</v>
      </c>
      <c r="E173" s="273">
        <f t="shared" si="12"/>
        <v>0</v>
      </c>
      <c r="F173" s="273">
        <f t="shared" si="13"/>
        <v>0</v>
      </c>
    </row>
    <row r="174" spans="1:6" x14ac:dyDescent="0.25">
      <c r="A174" s="273">
        <f t="shared" si="8"/>
        <v>0</v>
      </c>
      <c r="B174" s="235">
        <f t="shared" si="9"/>
        <v>0</v>
      </c>
      <c r="C174" s="271">
        <f t="shared" si="10"/>
        <v>0</v>
      </c>
      <c r="D174" s="279">
        <f t="shared" si="11"/>
        <v>0</v>
      </c>
      <c r="E174" s="273">
        <f t="shared" si="12"/>
        <v>0</v>
      </c>
      <c r="F174" s="273">
        <f t="shared" si="13"/>
        <v>0</v>
      </c>
    </row>
    <row r="175" spans="1:6" x14ac:dyDescent="0.25">
      <c r="A175" s="273">
        <f t="shared" si="8"/>
        <v>0</v>
      </c>
      <c r="B175" s="235">
        <f t="shared" si="9"/>
        <v>0</v>
      </c>
      <c r="C175" s="271">
        <f t="shared" si="10"/>
        <v>0</v>
      </c>
      <c r="D175" s="279">
        <f t="shared" si="11"/>
        <v>0</v>
      </c>
      <c r="E175" s="273">
        <f t="shared" si="12"/>
        <v>0</v>
      </c>
      <c r="F175" s="273">
        <f t="shared" si="13"/>
        <v>0</v>
      </c>
    </row>
    <row r="176" spans="1:6" x14ac:dyDescent="0.25">
      <c r="A176" s="273">
        <f t="shared" si="8"/>
        <v>0</v>
      </c>
      <c r="B176" s="235">
        <f t="shared" si="9"/>
        <v>0</v>
      </c>
      <c r="C176" s="271">
        <f t="shared" si="10"/>
        <v>0</v>
      </c>
      <c r="D176" s="279">
        <f t="shared" si="11"/>
        <v>0</v>
      </c>
      <c r="E176" s="273">
        <f t="shared" si="12"/>
        <v>0</v>
      </c>
      <c r="F176" s="273">
        <f t="shared" si="13"/>
        <v>0</v>
      </c>
    </row>
    <row r="177" spans="1:6" x14ac:dyDescent="0.25">
      <c r="A177" s="273">
        <f t="shared" si="8"/>
        <v>0</v>
      </c>
      <c r="B177" s="235">
        <f t="shared" si="9"/>
        <v>0</v>
      </c>
      <c r="C177" s="271">
        <f t="shared" si="10"/>
        <v>0</v>
      </c>
      <c r="D177" s="279">
        <f t="shared" si="11"/>
        <v>0</v>
      </c>
      <c r="E177" s="273">
        <f t="shared" si="12"/>
        <v>0</v>
      </c>
      <c r="F177" s="273">
        <f t="shared" si="13"/>
        <v>0</v>
      </c>
    </row>
    <row r="178" spans="1:6" x14ac:dyDescent="0.25">
      <c r="A178" s="273">
        <f t="shared" si="8"/>
        <v>0</v>
      </c>
      <c r="B178" s="235">
        <f t="shared" si="9"/>
        <v>0</v>
      </c>
      <c r="C178" s="271">
        <f t="shared" si="10"/>
        <v>0</v>
      </c>
      <c r="D178" s="279">
        <f t="shared" si="11"/>
        <v>0</v>
      </c>
      <c r="E178" s="273">
        <f t="shared" si="12"/>
        <v>0</v>
      </c>
      <c r="F178" s="273">
        <f t="shared" si="13"/>
        <v>0</v>
      </c>
    </row>
    <row r="179" spans="1:6" x14ac:dyDescent="0.25">
      <c r="A179" s="273">
        <f t="shared" si="8"/>
        <v>0</v>
      </c>
      <c r="B179" s="235">
        <f t="shared" si="9"/>
        <v>0</v>
      </c>
      <c r="C179" s="271">
        <f t="shared" si="10"/>
        <v>0</v>
      </c>
      <c r="D179" s="279">
        <f t="shared" si="11"/>
        <v>0</v>
      </c>
      <c r="E179" s="273">
        <f t="shared" si="12"/>
        <v>0</v>
      </c>
      <c r="F179" s="273">
        <f t="shared" si="13"/>
        <v>0</v>
      </c>
    </row>
    <row r="180" spans="1:6" x14ac:dyDescent="0.25">
      <c r="A180" s="273">
        <f t="shared" si="8"/>
        <v>0</v>
      </c>
      <c r="B180" s="235">
        <f t="shared" si="9"/>
        <v>0</v>
      </c>
      <c r="C180" s="271">
        <f t="shared" si="10"/>
        <v>0</v>
      </c>
      <c r="D180" s="279">
        <f t="shared" si="11"/>
        <v>0</v>
      </c>
      <c r="E180" s="273">
        <f t="shared" si="12"/>
        <v>0</v>
      </c>
      <c r="F180" s="273">
        <f t="shared" si="13"/>
        <v>0</v>
      </c>
    </row>
    <row r="181" spans="1:6" x14ac:dyDescent="0.25">
      <c r="A181" s="273">
        <f t="shared" si="8"/>
        <v>0</v>
      </c>
      <c r="B181" s="235">
        <f t="shared" si="9"/>
        <v>0</v>
      </c>
      <c r="C181" s="271">
        <f t="shared" si="10"/>
        <v>0</v>
      </c>
      <c r="D181" s="279">
        <f t="shared" si="11"/>
        <v>0</v>
      </c>
      <c r="E181" s="273">
        <f t="shared" si="12"/>
        <v>0</v>
      </c>
      <c r="F181" s="273">
        <f t="shared" si="13"/>
        <v>0</v>
      </c>
    </row>
    <row r="182" spans="1:6" x14ac:dyDescent="0.25">
      <c r="A182" s="273">
        <f t="shared" si="8"/>
        <v>0</v>
      </c>
      <c r="B182" s="235">
        <f t="shared" si="9"/>
        <v>0</v>
      </c>
      <c r="C182" s="271">
        <f t="shared" si="10"/>
        <v>0</v>
      </c>
      <c r="D182" s="279">
        <f t="shared" si="11"/>
        <v>0</v>
      </c>
      <c r="E182" s="273">
        <f t="shared" si="12"/>
        <v>0</v>
      </c>
      <c r="F182" s="273">
        <f t="shared" si="13"/>
        <v>0</v>
      </c>
    </row>
    <row r="183" spans="1:6" x14ac:dyDescent="0.25">
      <c r="A183" s="273">
        <f t="shared" si="8"/>
        <v>0</v>
      </c>
      <c r="B183" s="235">
        <f t="shared" si="9"/>
        <v>0</v>
      </c>
      <c r="C183" s="271">
        <f t="shared" si="10"/>
        <v>0</v>
      </c>
      <c r="D183" s="279">
        <f t="shared" si="11"/>
        <v>0</v>
      </c>
      <c r="E183" s="273">
        <f t="shared" si="12"/>
        <v>0</v>
      </c>
      <c r="F183" s="273">
        <f t="shared" si="13"/>
        <v>0</v>
      </c>
    </row>
    <row r="184" spans="1:6" x14ac:dyDescent="0.25">
      <c r="A184" s="273">
        <f t="shared" si="8"/>
        <v>0</v>
      </c>
      <c r="B184" s="235">
        <f t="shared" si="9"/>
        <v>0</v>
      </c>
      <c r="C184" s="271">
        <f t="shared" si="10"/>
        <v>0</v>
      </c>
      <c r="D184" s="279">
        <f t="shared" si="11"/>
        <v>0</v>
      </c>
      <c r="E184" s="273">
        <f t="shared" si="12"/>
        <v>0</v>
      </c>
      <c r="F184" s="273">
        <f t="shared" si="13"/>
        <v>0</v>
      </c>
    </row>
    <row r="185" spans="1:6" x14ac:dyDescent="0.25">
      <c r="A185" s="273">
        <f t="shared" si="8"/>
        <v>0</v>
      </c>
      <c r="B185" s="235">
        <f t="shared" si="9"/>
        <v>0</v>
      </c>
      <c r="C185" s="271">
        <f t="shared" si="10"/>
        <v>0</v>
      </c>
      <c r="D185" s="279">
        <f t="shared" si="11"/>
        <v>0</v>
      </c>
      <c r="E185" s="273">
        <f t="shared" si="12"/>
        <v>0</v>
      </c>
      <c r="F185" s="273">
        <f t="shared" si="13"/>
        <v>0</v>
      </c>
    </row>
    <row r="186" spans="1:6" x14ac:dyDescent="0.25">
      <c r="A186" s="273">
        <f t="shared" si="8"/>
        <v>0</v>
      </c>
      <c r="B186" s="235">
        <f t="shared" si="9"/>
        <v>0</v>
      </c>
      <c r="C186" s="271">
        <f t="shared" si="10"/>
        <v>0</v>
      </c>
      <c r="D186" s="279">
        <f t="shared" si="11"/>
        <v>0</v>
      </c>
      <c r="E186" s="273">
        <f t="shared" si="12"/>
        <v>0</v>
      </c>
      <c r="F186" s="273">
        <f t="shared" si="13"/>
        <v>0</v>
      </c>
    </row>
    <row r="187" spans="1:6" x14ac:dyDescent="0.25">
      <c r="A187" s="273">
        <f t="shared" si="8"/>
        <v>0</v>
      </c>
      <c r="B187" s="235">
        <f t="shared" si="9"/>
        <v>0</v>
      </c>
      <c r="C187" s="271">
        <f t="shared" si="10"/>
        <v>0</v>
      </c>
      <c r="D187" s="279">
        <f t="shared" si="11"/>
        <v>0</v>
      </c>
      <c r="E187" s="273">
        <f t="shared" si="12"/>
        <v>0</v>
      </c>
      <c r="F187" s="273">
        <f t="shared" si="13"/>
        <v>0</v>
      </c>
    </row>
    <row r="188" spans="1:6" x14ac:dyDescent="0.25">
      <c r="A188" s="273">
        <f t="shared" si="8"/>
        <v>0</v>
      </c>
      <c r="B188" s="235">
        <f t="shared" si="9"/>
        <v>0</v>
      </c>
      <c r="C188" s="271">
        <f t="shared" si="10"/>
        <v>0</v>
      </c>
      <c r="D188" s="279">
        <f t="shared" si="11"/>
        <v>0</v>
      </c>
      <c r="E188" s="273">
        <f t="shared" si="12"/>
        <v>0</v>
      </c>
      <c r="F188" s="273">
        <f t="shared" si="13"/>
        <v>0</v>
      </c>
    </row>
    <row r="189" spans="1:6" x14ac:dyDescent="0.25">
      <c r="A189" s="273">
        <f t="shared" si="8"/>
        <v>0</v>
      </c>
      <c r="B189" s="235">
        <f t="shared" si="9"/>
        <v>0</v>
      </c>
      <c r="C189" s="271">
        <f t="shared" si="10"/>
        <v>0</v>
      </c>
      <c r="D189" s="279">
        <f t="shared" si="11"/>
        <v>0</v>
      </c>
      <c r="E189" s="273">
        <f t="shared" si="12"/>
        <v>0</v>
      </c>
      <c r="F189" s="273">
        <f t="shared" si="13"/>
        <v>0</v>
      </c>
    </row>
    <row r="190" spans="1:6" x14ac:dyDescent="0.25">
      <c r="A190" s="273">
        <f t="shared" si="8"/>
        <v>0</v>
      </c>
      <c r="B190" s="235">
        <f t="shared" si="9"/>
        <v>0</v>
      </c>
      <c r="C190" s="271">
        <f t="shared" si="10"/>
        <v>0</v>
      </c>
      <c r="D190" s="279">
        <f t="shared" si="11"/>
        <v>0</v>
      </c>
      <c r="E190" s="273">
        <f t="shared" si="12"/>
        <v>0</v>
      </c>
      <c r="F190" s="273">
        <f t="shared" si="13"/>
        <v>0</v>
      </c>
    </row>
    <row r="191" spans="1:6" x14ac:dyDescent="0.25">
      <c r="A191" s="273">
        <f t="shared" si="8"/>
        <v>0</v>
      </c>
      <c r="B191" s="235">
        <f t="shared" si="9"/>
        <v>0</v>
      </c>
      <c r="C191" s="271">
        <f t="shared" si="10"/>
        <v>0</v>
      </c>
      <c r="D191" s="279">
        <f t="shared" si="11"/>
        <v>0</v>
      </c>
      <c r="E191" s="273">
        <f t="shared" si="12"/>
        <v>0</v>
      </c>
      <c r="F191" s="273">
        <f t="shared" si="13"/>
        <v>0</v>
      </c>
    </row>
    <row r="192" spans="1:6" x14ac:dyDescent="0.25">
      <c r="A192" s="273">
        <f t="shared" si="8"/>
        <v>0</v>
      </c>
      <c r="B192" s="235">
        <f t="shared" si="9"/>
        <v>0</v>
      </c>
      <c r="C192" s="271">
        <f t="shared" si="10"/>
        <v>0</v>
      </c>
      <c r="D192" s="279">
        <f t="shared" si="11"/>
        <v>0</v>
      </c>
      <c r="E192" s="273">
        <f t="shared" si="12"/>
        <v>0</v>
      </c>
      <c r="F192" s="273">
        <f t="shared" si="13"/>
        <v>0</v>
      </c>
    </row>
    <row r="193" spans="1:6" x14ac:dyDescent="0.25">
      <c r="A193" s="273">
        <f t="shared" si="8"/>
        <v>0</v>
      </c>
      <c r="B193" s="235">
        <f t="shared" si="9"/>
        <v>0</v>
      </c>
      <c r="C193" s="271">
        <f t="shared" si="10"/>
        <v>0</v>
      </c>
      <c r="D193" s="279">
        <f t="shared" si="11"/>
        <v>0</v>
      </c>
      <c r="E193" s="273">
        <f t="shared" si="12"/>
        <v>0</v>
      </c>
      <c r="F193" s="273">
        <f t="shared" si="13"/>
        <v>0</v>
      </c>
    </row>
    <row r="194" spans="1:6" x14ac:dyDescent="0.25">
      <c r="A194" s="273">
        <f t="shared" si="8"/>
        <v>0</v>
      </c>
      <c r="B194" s="235">
        <f t="shared" si="9"/>
        <v>0</v>
      </c>
      <c r="C194" s="271">
        <f t="shared" si="10"/>
        <v>0</v>
      </c>
      <c r="D194" s="279">
        <f t="shared" si="11"/>
        <v>0</v>
      </c>
      <c r="E194" s="273">
        <f t="shared" si="12"/>
        <v>0</v>
      </c>
      <c r="F194" s="273">
        <f t="shared" si="13"/>
        <v>0</v>
      </c>
    </row>
    <row r="195" spans="1:6" x14ac:dyDescent="0.25">
      <c r="A195" s="273">
        <f t="shared" si="8"/>
        <v>0</v>
      </c>
      <c r="B195" s="235">
        <f t="shared" si="9"/>
        <v>0</v>
      </c>
      <c r="C195" s="271">
        <f t="shared" si="10"/>
        <v>0</v>
      </c>
      <c r="D195" s="279">
        <f t="shared" si="11"/>
        <v>0</v>
      </c>
      <c r="E195" s="273">
        <f t="shared" si="12"/>
        <v>0</v>
      </c>
      <c r="F195" s="273">
        <f t="shared" si="13"/>
        <v>0</v>
      </c>
    </row>
    <row r="196" spans="1:6" x14ac:dyDescent="0.25">
      <c r="A196" s="273">
        <f t="shared" si="8"/>
        <v>0</v>
      </c>
      <c r="B196" s="235">
        <f t="shared" si="9"/>
        <v>0</v>
      </c>
      <c r="C196" s="271">
        <f t="shared" si="10"/>
        <v>0</v>
      </c>
      <c r="D196" s="279">
        <f t="shared" si="11"/>
        <v>0</v>
      </c>
      <c r="E196" s="273">
        <f t="shared" si="12"/>
        <v>0</v>
      </c>
      <c r="F196" s="273">
        <f t="shared" si="13"/>
        <v>0</v>
      </c>
    </row>
    <row r="197" spans="1:6" x14ac:dyDescent="0.25">
      <c r="A197" s="273">
        <f t="shared" si="8"/>
        <v>0</v>
      </c>
      <c r="B197" s="235">
        <f t="shared" si="9"/>
        <v>0</v>
      </c>
      <c r="C197" s="271">
        <f t="shared" si="10"/>
        <v>0</v>
      </c>
      <c r="D197" s="279">
        <f t="shared" si="11"/>
        <v>0</v>
      </c>
      <c r="E197" s="273">
        <f t="shared" si="12"/>
        <v>0</v>
      </c>
      <c r="F197" s="273">
        <f t="shared" si="13"/>
        <v>0</v>
      </c>
    </row>
    <row r="198" spans="1:6" x14ac:dyDescent="0.25">
      <c r="A198" s="273">
        <f t="shared" si="8"/>
        <v>0</v>
      </c>
      <c r="B198" s="235">
        <f t="shared" si="9"/>
        <v>0</v>
      </c>
      <c r="C198" s="271">
        <f t="shared" si="10"/>
        <v>0</v>
      </c>
      <c r="D198" s="279">
        <f t="shared" si="11"/>
        <v>0</v>
      </c>
      <c r="E198" s="273">
        <f t="shared" si="12"/>
        <v>0</v>
      </c>
      <c r="F198" s="273">
        <f t="shared" si="13"/>
        <v>0</v>
      </c>
    </row>
    <row r="199" spans="1:6" x14ac:dyDescent="0.25">
      <c r="A199" s="273">
        <f t="shared" si="8"/>
        <v>0</v>
      </c>
      <c r="B199" s="235">
        <f t="shared" si="9"/>
        <v>0</v>
      </c>
      <c r="C199" s="271">
        <f t="shared" si="10"/>
        <v>0</v>
      </c>
      <c r="D199" s="279">
        <f t="shared" si="11"/>
        <v>0</v>
      </c>
      <c r="E199" s="273">
        <f t="shared" si="12"/>
        <v>0</v>
      </c>
      <c r="F199" s="273">
        <f t="shared" si="13"/>
        <v>0</v>
      </c>
    </row>
    <row r="200" spans="1:6" x14ac:dyDescent="0.25">
      <c r="A200" s="273">
        <f t="shared" si="8"/>
        <v>0</v>
      </c>
      <c r="B200" s="235">
        <f t="shared" si="9"/>
        <v>0</v>
      </c>
      <c r="C200" s="271">
        <f t="shared" si="10"/>
        <v>0</v>
      </c>
      <c r="D200" s="279">
        <f t="shared" si="11"/>
        <v>0</v>
      </c>
      <c r="E200" s="273">
        <f t="shared" si="12"/>
        <v>0</v>
      </c>
      <c r="F200" s="273">
        <f t="shared" si="13"/>
        <v>0</v>
      </c>
    </row>
    <row r="201" spans="1:6" x14ac:dyDescent="0.25">
      <c r="A201" s="273">
        <f t="shared" si="8"/>
        <v>0</v>
      </c>
      <c r="B201" s="235">
        <f t="shared" si="9"/>
        <v>0</v>
      </c>
      <c r="C201" s="271">
        <f t="shared" si="10"/>
        <v>0</v>
      </c>
      <c r="D201" s="279">
        <f t="shared" si="11"/>
        <v>0</v>
      </c>
      <c r="E201" s="273">
        <f t="shared" si="12"/>
        <v>0</v>
      </c>
      <c r="F201" s="273">
        <f t="shared" si="13"/>
        <v>0</v>
      </c>
    </row>
    <row r="202" spans="1:6" x14ac:dyDescent="0.25">
      <c r="A202" s="273">
        <f t="shared" si="8"/>
        <v>0</v>
      </c>
      <c r="B202" s="235">
        <f t="shared" si="9"/>
        <v>0</v>
      </c>
      <c r="C202" s="271">
        <f t="shared" si="10"/>
        <v>0</v>
      </c>
      <c r="D202" s="279">
        <f t="shared" si="11"/>
        <v>0</v>
      </c>
      <c r="E202" s="273">
        <f t="shared" si="12"/>
        <v>0</v>
      </c>
      <c r="F202" s="273">
        <f t="shared" si="13"/>
        <v>0</v>
      </c>
    </row>
    <row r="203" spans="1:6" x14ac:dyDescent="0.25">
      <c r="A203" s="273">
        <f t="shared" si="8"/>
        <v>0</v>
      </c>
      <c r="B203" s="235">
        <f t="shared" si="9"/>
        <v>0</v>
      </c>
      <c r="C203" s="271">
        <f t="shared" si="10"/>
        <v>0</v>
      </c>
      <c r="D203" s="279">
        <f t="shared" si="11"/>
        <v>0</v>
      </c>
      <c r="E203" s="273">
        <f t="shared" si="12"/>
        <v>0</v>
      </c>
      <c r="F203" s="273">
        <f t="shared" si="13"/>
        <v>0</v>
      </c>
    </row>
    <row r="204" spans="1:6" x14ac:dyDescent="0.25">
      <c r="A204" s="273">
        <f t="shared" si="8"/>
        <v>0</v>
      </c>
      <c r="B204" s="235">
        <f t="shared" si="9"/>
        <v>0</v>
      </c>
      <c r="C204" s="271">
        <f t="shared" si="10"/>
        <v>0</v>
      </c>
      <c r="D204" s="279">
        <f t="shared" si="11"/>
        <v>0</v>
      </c>
      <c r="E204" s="273">
        <f t="shared" si="12"/>
        <v>0</v>
      </c>
      <c r="F204" s="273">
        <f t="shared" si="13"/>
        <v>0</v>
      </c>
    </row>
    <row r="205" spans="1:6" x14ac:dyDescent="0.25">
      <c r="A205" s="273">
        <f t="shared" si="8"/>
        <v>0</v>
      </c>
      <c r="B205" s="235">
        <f t="shared" si="9"/>
        <v>0</v>
      </c>
      <c r="C205" s="271">
        <f t="shared" si="10"/>
        <v>0</v>
      </c>
      <c r="D205" s="279">
        <f t="shared" si="11"/>
        <v>0</v>
      </c>
      <c r="E205" s="273">
        <f t="shared" si="12"/>
        <v>0</v>
      </c>
      <c r="F205" s="273">
        <f t="shared" si="13"/>
        <v>0</v>
      </c>
    </row>
    <row r="206" spans="1:6" ht="15.75" thickBot="1" x14ac:dyDescent="0.3">
      <c r="A206" s="274">
        <f>IF(C206&lt;&gt;0,"CJ40x2",0)</f>
        <v>0</v>
      </c>
      <c r="B206" s="277">
        <f>IF(C206=0,0,"A407000017")</f>
        <v>0</v>
      </c>
      <c r="C206" s="272">
        <f>ROUNDUP(O85,0)</f>
        <v>0</v>
      </c>
      <c r="D206" s="280">
        <f>IF(A206=0,0,E206)*6</f>
        <v>0</v>
      </c>
      <c r="E206" s="274"/>
      <c r="F206" s="274"/>
    </row>
    <row r="207" spans="1:6" x14ac:dyDescent="0.25">
      <c r="A207" s="166"/>
      <c r="B207" s="166"/>
      <c r="C207" s="166"/>
      <c r="D207" s="166"/>
      <c r="E207" s="166"/>
      <c r="F207" s="166"/>
    </row>
    <row r="208" spans="1:6" x14ac:dyDescent="0.25">
      <c r="A208" s="166"/>
      <c r="B208" s="166"/>
      <c r="C208" s="166"/>
      <c r="D208" s="166"/>
      <c r="E208" s="166"/>
      <c r="F208" s="166"/>
    </row>
    <row r="209" spans="1:6" x14ac:dyDescent="0.25">
      <c r="A209" s="166"/>
      <c r="B209" s="166"/>
      <c r="C209" s="166"/>
      <c r="D209" s="166"/>
      <c r="E209" s="166"/>
      <c r="F209" s="166"/>
    </row>
    <row r="210" spans="1:6" x14ac:dyDescent="0.25">
      <c r="A210" s="166"/>
      <c r="B210" s="166"/>
      <c r="C210" s="166"/>
      <c r="D210" s="166"/>
      <c r="E210" s="166"/>
      <c r="F210" s="166"/>
    </row>
    <row r="211" spans="1:6" x14ac:dyDescent="0.25">
      <c r="A211" s="166"/>
      <c r="B211" s="166"/>
      <c r="C211" s="166"/>
      <c r="D211" s="166"/>
      <c r="E211" s="166"/>
      <c r="F211" s="166"/>
    </row>
    <row r="212" spans="1:6" x14ac:dyDescent="0.25">
      <c r="A212" s="166"/>
      <c r="B212" s="166"/>
      <c r="C212" s="166"/>
      <c r="D212" s="166"/>
      <c r="E212" s="166"/>
      <c r="F212" s="166"/>
    </row>
    <row r="213" spans="1:6" x14ac:dyDescent="0.25">
      <c r="A213" s="166"/>
      <c r="B213" s="166"/>
      <c r="C213" s="166"/>
      <c r="D213" s="166"/>
      <c r="E213" s="166"/>
      <c r="F213" s="166"/>
    </row>
    <row r="214" spans="1:6" x14ac:dyDescent="0.25">
      <c r="A214" s="166"/>
      <c r="B214" s="166"/>
      <c r="C214" s="166"/>
      <c r="D214" s="166"/>
      <c r="E214" s="166"/>
      <c r="F214" s="166"/>
    </row>
    <row r="215" spans="1:6" x14ac:dyDescent="0.25">
      <c r="A215" s="166"/>
      <c r="B215" s="166"/>
      <c r="C215" s="166"/>
      <c r="D215" s="166"/>
      <c r="E215" s="166"/>
      <c r="F215" s="166"/>
    </row>
    <row r="216" spans="1:6" x14ac:dyDescent="0.25">
      <c r="A216" s="166"/>
      <c r="B216" s="166"/>
      <c r="C216" s="166"/>
      <c r="D216" s="166"/>
      <c r="E216" s="166"/>
      <c r="F216" s="166"/>
    </row>
    <row r="217" spans="1:6" x14ac:dyDescent="0.25">
      <c r="A217" s="166"/>
      <c r="B217" s="166"/>
      <c r="C217" s="166"/>
      <c r="D217" s="166"/>
      <c r="E217" s="166"/>
      <c r="F217" s="166"/>
    </row>
    <row r="218" spans="1:6" x14ac:dyDescent="0.25">
      <c r="A218" s="166"/>
      <c r="B218" s="166"/>
      <c r="C218" s="166"/>
      <c r="D218" s="166"/>
      <c r="E218" s="166"/>
      <c r="F218" s="166"/>
    </row>
    <row r="219" spans="1:6" x14ac:dyDescent="0.25">
      <c r="A219" s="166"/>
      <c r="B219" s="166"/>
      <c r="C219" s="166"/>
      <c r="D219" s="166"/>
      <c r="E219" s="166"/>
      <c r="F219" s="166"/>
    </row>
    <row r="220" spans="1:6" x14ac:dyDescent="0.25">
      <c r="A220" s="166"/>
      <c r="B220" s="166"/>
      <c r="C220" s="166"/>
      <c r="D220" s="166"/>
      <c r="E220" s="166"/>
      <c r="F220" s="166"/>
    </row>
    <row r="221" spans="1:6" x14ac:dyDescent="0.25">
      <c r="A221" s="166"/>
      <c r="B221" s="166"/>
      <c r="C221" s="166"/>
      <c r="D221" s="166"/>
      <c r="E221" s="166"/>
      <c r="F221" s="166"/>
    </row>
    <row r="222" spans="1:6" x14ac:dyDescent="0.25">
      <c r="A222" s="166"/>
      <c r="B222" s="166"/>
      <c r="C222" s="166"/>
      <c r="D222" s="166"/>
      <c r="E222" s="166"/>
      <c r="F222" s="166"/>
    </row>
    <row r="223" spans="1:6" x14ac:dyDescent="0.25">
      <c r="A223" s="166"/>
      <c r="B223" s="166"/>
      <c r="C223" s="166"/>
      <c r="D223" s="166"/>
      <c r="E223" s="166"/>
      <c r="F223" s="166"/>
    </row>
    <row r="224" spans="1:6" x14ac:dyDescent="0.25">
      <c r="A224" s="166"/>
      <c r="B224" s="166"/>
      <c r="C224" s="166"/>
      <c r="D224" s="166"/>
      <c r="E224" s="166"/>
      <c r="F224" s="166"/>
    </row>
    <row r="225" spans="1:6" x14ac:dyDescent="0.25">
      <c r="A225" s="166"/>
      <c r="B225" s="166"/>
      <c r="C225" s="166"/>
      <c r="D225" s="166"/>
      <c r="E225" s="166"/>
      <c r="F225" s="166"/>
    </row>
    <row r="226" spans="1:6" x14ac:dyDescent="0.25">
      <c r="A226" s="166"/>
      <c r="B226" s="166"/>
      <c r="C226" s="166"/>
      <c r="D226" s="166"/>
      <c r="E226" s="166"/>
      <c r="F226" s="166"/>
    </row>
    <row r="227" spans="1:6" x14ac:dyDescent="0.25">
      <c r="A227" s="166"/>
      <c r="B227" s="166"/>
      <c r="C227" s="166"/>
      <c r="D227" s="166"/>
      <c r="E227" s="166"/>
      <c r="F227" s="166"/>
    </row>
    <row r="228" spans="1:6" x14ac:dyDescent="0.25">
      <c r="A228" s="166"/>
      <c r="B228" s="166"/>
      <c r="C228" s="166"/>
      <c r="D228" s="166"/>
      <c r="E228" s="166"/>
      <c r="F228" s="166"/>
    </row>
    <row r="229" spans="1:6" x14ac:dyDescent="0.25">
      <c r="A229" s="166"/>
      <c r="B229" s="166"/>
      <c r="C229" s="166"/>
      <c r="D229" s="166"/>
      <c r="E229" s="166"/>
      <c r="F229" s="166"/>
    </row>
    <row r="230" spans="1:6" x14ac:dyDescent="0.25">
      <c r="A230" s="166"/>
      <c r="B230" s="166"/>
      <c r="C230" s="166"/>
      <c r="D230" s="166"/>
      <c r="E230" s="166"/>
      <c r="F230" s="166"/>
    </row>
    <row r="231" spans="1:6" x14ac:dyDescent="0.25">
      <c r="A231" s="166"/>
      <c r="B231" s="166"/>
      <c r="C231" s="166"/>
      <c r="D231" s="166"/>
      <c r="E231" s="166"/>
      <c r="F231" s="166"/>
    </row>
    <row r="232" spans="1:6" x14ac:dyDescent="0.25">
      <c r="A232" s="166"/>
      <c r="B232" s="166"/>
      <c r="C232" s="166"/>
      <c r="D232" s="166"/>
      <c r="E232" s="166"/>
      <c r="F232" s="166"/>
    </row>
    <row r="233" spans="1:6" x14ac:dyDescent="0.25">
      <c r="A233" s="166"/>
      <c r="B233" s="166"/>
      <c r="C233" s="166"/>
      <c r="D233" s="166"/>
      <c r="E233" s="166"/>
      <c r="F233" s="166"/>
    </row>
    <row r="234" spans="1:6" x14ac:dyDescent="0.25">
      <c r="A234" s="166"/>
      <c r="B234" s="166"/>
      <c r="C234" s="166"/>
      <c r="D234" s="166"/>
      <c r="E234" s="166"/>
      <c r="F234" s="166"/>
    </row>
    <row r="235" spans="1:6" x14ac:dyDescent="0.25">
      <c r="A235" s="166"/>
      <c r="B235" s="166"/>
      <c r="C235" s="166"/>
      <c r="D235" s="166"/>
      <c r="E235" s="166"/>
      <c r="F235" s="166"/>
    </row>
    <row r="236" spans="1:6" x14ac:dyDescent="0.25">
      <c r="A236" s="166"/>
      <c r="B236" s="166"/>
      <c r="C236" s="166"/>
      <c r="D236" s="166"/>
      <c r="E236" s="166"/>
      <c r="F236" s="166"/>
    </row>
    <row r="237" spans="1:6" x14ac:dyDescent="0.25">
      <c r="A237" s="166"/>
      <c r="B237" s="166"/>
      <c r="C237" s="166"/>
      <c r="D237" s="166"/>
      <c r="E237" s="166"/>
      <c r="F237" s="166"/>
    </row>
    <row r="238" spans="1:6" x14ac:dyDescent="0.25">
      <c r="A238" s="166"/>
      <c r="B238" s="166"/>
      <c r="C238" s="166"/>
      <c r="D238" s="166"/>
      <c r="E238" s="166"/>
      <c r="F238" s="166"/>
    </row>
    <row r="239" spans="1:6" x14ac:dyDescent="0.25">
      <c r="A239" s="166"/>
      <c r="B239" s="166"/>
      <c r="C239" s="166"/>
      <c r="D239" s="166"/>
      <c r="E239" s="166"/>
      <c r="F239" s="166"/>
    </row>
    <row r="240" spans="1:6" x14ac:dyDescent="0.25">
      <c r="A240" s="166"/>
      <c r="B240" s="166"/>
      <c r="C240" s="166"/>
      <c r="D240" s="166"/>
      <c r="E240" s="166"/>
      <c r="F240" s="166"/>
    </row>
    <row r="241" spans="1:6" x14ac:dyDescent="0.25">
      <c r="A241" s="166"/>
      <c r="B241" s="166"/>
      <c r="C241" s="166"/>
      <c r="D241" s="166"/>
      <c r="E241" s="166"/>
      <c r="F241" s="166"/>
    </row>
    <row r="242" spans="1:6" x14ac:dyDescent="0.25">
      <c r="A242" s="166"/>
      <c r="B242" s="166"/>
      <c r="C242" s="166"/>
      <c r="D242" s="166"/>
      <c r="E242" s="166"/>
      <c r="F242" s="166"/>
    </row>
    <row r="243" spans="1:6" x14ac:dyDescent="0.25">
      <c r="A243" s="166"/>
      <c r="B243" s="166"/>
      <c r="C243" s="166"/>
      <c r="D243" s="166"/>
      <c r="E243" s="166"/>
      <c r="F243" s="166"/>
    </row>
    <row r="244" spans="1:6" x14ac:dyDescent="0.25">
      <c r="A244" s="166"/>
      <c r="B244" s="166"/>
      <c r="C244" s="166"/>
      <c r="D244" s="166"/>
      <c r="E244" s="166"/>
      <c r="F244" s="166"/>
    </row>
    <row r="245" spans="1:6" x14ac:dyDescent="0.25">
      <c r="A245" s="166"/>
      <c r="B245" s="166"/>
      <c r="C245" s="166"/>
      <c r="D245" s="166"/>
      <c r="E245" s="166"/>
      <c r="F245" s="166"/>
    </row>
    <row r="246" spans="1:6" x14ac:dyDescent="0.25">
      <c r="A246" s="166"/>
      <c r="B246" s="166"/>
      <c r="C246" s="166"/>
      <c r="D246" s="166"/>
      <c r="E246" s="166"/>
      <c r="F246" s="166"/>
    </row>
    <row r="247" spans="1:6" x14ac:dyDescent="0.25">
      <c r="A247" s="166"/>
      <c r="B247" s="166"/>
      <c r="C247" s="166"/>
      <c r="D247" s="166"/>
      <c r="E247" s="166"/>
      <c r="F247" s="166"/>
    </row>
    <row r="248" spans="1:6" x14ac:dyDescent="0.25">
      <c r="A248" s="166"/>
      <c r="B248" s="166"/>
      <c r="C248" s="166"/>
      <c r="D248" s="166"/>
      <c r="E248" s="166"/>
      <c r="F248" s="166"/>
    </row>
    <row r="249" spans="1:6" x14ac:dyDescent="0.25">
      <c r="A249" s="166"/>
      <c r="B249" s="166"/>
      <c r="C249" s="166"/>
      <c r="D249" s="166"/>
      <c r="E249" s="166"/>
      <c r="F249" s="166"/>
    </row>
    <row r="250" spans="1:6" x14ac:dyDescent="0.25">
      <c r="A250" s="166"/>
      <c r="B250" s="166"/>
      <c r="C250" s="166"/>
      <c r="D250" s="166"/>
      <c r="E250" s="166"/>
      <c r="F250" s="166"/>
    </row>
    <row r="251" spans="1:6" x14ac:dyDescent="0.25">
      <c r="A251" s="166"/>
      <c r="B251" s="166"/>
      <c r="C251" s="166"/>
      <c r="D251" s="166"/>
      <c r="E251" s="166"/>
      <c r="F251" s="166"/>
    </row>
    <row r="252" spans="1:6" x14ac:dyDescent="0.25">
      <c r="A252" s="166"/>
      <c r="B252" s="166"/>
      <c r="C252" s="166"/>
      <c r="D252" s="166"/>
      <c r="E252" s="166"/>
      <c r="F252" s="166"/>
    </row>
    <row r="253" spans="1:6" x14ac:dyDescent="0.25">
      <c r="A253" s="166"/>
      <c r="B253" s="166"/>
      <c r="C253" s="166"/>
      <c r="D253" s="166"/>
      <c r="E253" s="166"/>
      <c r="F253" s="166"/>
    </row>
    <row r="254" spans="1:6" x14ac:dyDescent="0.25">
      <c r="A254" s="166"/>
      <c r="B254" s="166"/>
      <c r="C254" s="166"/>
      <c r="D254" s="166"/>
      <c r="E254" s="166"/>
      <c r="F254" s="166"/>
    </row>
    <row r="255" spans="1:6" x14ac:dyDescent="0.25">
      <c r="A255" s="166"/>
      <c r="B255" s="166"/>
      <c r="C255" s="166"/>
      <c r="D255" s="166"/>
      <c r="E255" s="166"/>
      <c r="F255" s="166"/>
    </row>
    <row r="256" spans="1:6" x14ac:dyDescent="0.25">
      <c r="A256" s="166"/>
      <c r="B256" s="166"/>
      <c r="C256" s="166"/>
      <c r="D256" s="166"/>
      <c r="E256" s="166"/>
      <c r="F256" s="166"/>
    </row>
    <row r="257" spans="1:6" x14ac:dyDescent="0.25">
      <c r="A257" s="166"/>
      <c r="B257" s="166"/>
      <c r="C257" s="166"/>
      <c r="D257" s="166"/>
      <c r="E257" s="166"/>
      <c r="F257" s="166"/>
    </row>
    <row r="258" spans="1:6" x14ac:dyDescent="0.25">
      <c r="A258" s="166"/>
      <c r="B258" s="166"/>
      <c r="C258" s="166"/>
      <c r="D258" s="166"/>
      <c r="E258" s="166"/>
      <c r="F258" s="166"/>
    </row>
    <row r="259" spans="1:6" x14ac:dyDescent="0.25">
      <c r="A259" s="166"/>
      <c r="B259" s="166"/>
      <c r="C259" s="166"/>
      <c r="D259" s="166"/>
      <c r="E259" s="166"/>
      <c r="F259" s="166"/>
    </row>
    <row r="260" spans="1:6" x14ac:dyDescent="0.25">
      <c r="A260" s="166"/>
      <c r="B260" s="166"/>
      <c r="C260" s="166"/>
      <c r="D260" s="166"/>
      <c r="E260" s="166"/>
      <c r="F260" s="166"/>
    </row>
    <row r="261" spans="1:6" x14ac:dyDescent="0.25">
      <c r="A261" s="166"/>
      <c r="B261" s="166"/>
      <c r="C261" s="166"/>
      <c r="D261" s="166"/>
      <c r="E261" s="166"/>
      <c r="F261" s="166"/>
    </row>
    <row r="262" spans="1:6" x14ac:dyDescent="0.25">
      <c r="A262" s="166"/>
      <c r="B262" s="166"/>
      <c r="C262" s="166"/>
      <c r="D262" s="166"/>
      <c r="E262" s="166"/>
      <c r="F262" s="166"/>
    </row>
    <row r="263" spans="1:6" x14ac:dyDescent="0.25">
      <c r="A263" s="166"/>
      <c r="B263" s="166"/>
      <c r="C263" s="166"/>
      <c r="D263" s="166"/>
      <c r="E263" s="166"/>
      <c r="F263" s="166"/>
    </row>
    <row r="264" spans="1:6" x14ac:dyDescent="0.25">
      <c r="A264" s="166"/>
      <c r="B264" s="166"/>
      <c r="C264" s="166"/>
      <c r="D264" s="166"/>
      <c r="E264" s="166"/>
      <c r="F264" s="166"/>
    </row>
    <row r="265" spans="1:6" x14ac:dyDescent="0.25">
      <c r="A265" s="166"/>
      <c r="B265" s="166"/>
      <c r="C265" s="166"/>
      <c r="D265" s="166"/>
      <c r="E265" s="166"/>
      <c r="F265" s="166"/>
    </row>
    <row r="266" spans="1:6" x14ac:dyDescent="0.25">
      <c r="A266" s="166"/>
      <c r="B266" s="166"/>
      <c r="C266" s="166"/>
      <c r="D266" s="166"/>
      <c r="E266" s="166"/>
      <c r="F266" s="166"/>
    </row>
    <row r="267" spans="1:6" x14ac:dyDescent="0.25">
      <c r="A267" s="166"/>
      <c r="B267" s="166"/>
      <c r="C267" s="166"/>
      <c r="D267" s="166"/>
      <c r="E267" s="166"/>
      <c r="F267" s="166"/>
    </row>
    <row r="268" spans="1:6" x14ac:dyDescent="0.25">
      <c r="A268" s="166"/>
      <c r="B268" s="166"/>
      <c r="C268" s="166"/>
      <c r="D268" s="166"/>
      <c r="E268" s="166"/>
      <c r="F268" s="166"/>
    </row>
    <row r="269" spans="1:6" x14ac:dyDescent="0.25">
      <c r="A269" s="166"/>
      <c r="B269" s="166"/>
      <c r="C269" s="166"/>
      <c r="D269" s="166"/>
      <c r="E269" s="166"/>
      <c r="F269" s="166"/>
    </row>
    <row r="270" spans="1:6" x14ac:dyDescent="0.25">
      <c r="A270" s="166"/>
      <c r="B270" s="166"/>
      <c r="C270" s="166"/>
      <c r="D270" s="166"/>
      <c r="E270" s="166"/>
      <c r="F270" s="166"/>
    </row>
    <row r="271" spans="1:6" x14ac:dyDescent="0.25">
      <c r="A271" s="166"/>
      <c r="B271" s="166"/>
      <c r="C271" s="166"/>
      <c r="D271" s="166"/>
      <c r="E271" s="166"/>
      <c r="F271" s="166"/>
    </row>
    <row r="272" spans="1:6" x14ac:dyDescent="0.25">
      <c r="A272" s="166"/>
      <c r="B272" s="166"/>
      <c r="C272" s="166"/>
      <c r="D272" s="166"/>
      <c r="E272" s="166"/>
      <c r="F272" s="166"/>
    </row>
    <row r="273" spans="1:6" x14ac:dyDescent="0.25">
      <c r="A273" s="166"/>
      <c r="B273" s="166"/>
      <c r="C273" s="166"/>
      <c r="D273" s="166"/>
      <c r="E273" s="166"/>
      <c r="F273" s="166"/>
    </row>
    <row r="274" spans="1:6" x14ac:dyDescent="0.25">
      <c r="A274" s="166"/>
      <c r="B274" s="166"/>
      <c r="C274" s="166"/>
      <c r="D274" s="166"/>
      <c r="E274" s="166"/>
      <c r="F274" s="166"/>
    </row>
    <row r="275" spans="1:6" x14ac:dyDescent="0.25">
      <c r="A275" s="166"/>
      <c r="B275" s="166"/>
      <c r="C275" s="166"/>
      <c r="D275" s="166"/>
      <c r="E275" s="166"/>
      <c r="F275" s="166"/>
    </row>
    <row r="276" spans="1:6" x14ac:dyDescent="0.25">
      <c r="A276" s="166"/>
      <c r="B276" s="166"/>
      <c r="C276" s="166"/>
      <c r="D276" s="166"/>
      <c r="E276" s="166"/>
      <c r="F276" s="166"/>
    </row>
    <row r="277" spans="1:6" x14ac:dyDescent="0.25">
      <c r="A277" s="166"/>
      <c r="B277" s="166"/>
      <c r="C277" s="166"/>
      <c r="D277" s="166"/>
      <c r="E277" s="166"/>
      <c r="F277" s="166"/>
    </row>
    <row r="278" spans="1:6" x14ac:dyDescent="0.25">
      <c r="A278" s="166"/>
      <c r="B278" s="166"/>
      <c r="C278" s="166"/>
      <c r="D278" s="166"/>
      <c r="E278" s="166"/>
      <c r="F278" s="166"/>
    </row>
    <row r="279" spans="1:6" x14ac:dyDescent="0.25">
      <c r="A279" s="166"/>
      <c r="B279" s="166"/>
      <c r="C279" s="166"/>
      <c r="D279" s="166"/>
      <c r="E279" s="166"/>
      <c r="F279" s="166"/>
    </row>
    <row r="280" spans="1:6" x14ac:dyDescent="0.25">
      <c r="A280" s="166"/>
      <c r="B280" s="166"/>
      <c r="C280" s="166"/>
      <c r="D280" s="166"/>
      <c r="E280" s="166"/>
      <c r="F280" s="166"/>
    </row>
    <row r="281" spans="1:6" x14ac:dyDescent="0.25">
      <c r="A281" s="166"/>
      <c r="B281" s="166"/>
      <c r="C281" s="166"/>
      <c r="D281" s="166"/>
      <c r="E281" s="166"/>
      <c r="F281" s="166"/>
    </row>
    <row r="282" spans="1:6" x14ac:dyDescent="0.25">
      <c r="A282" s="166"/>
      <c r="B282" s="166"/>
      <c r="C282" s="166"/>
      <c r="D282" s="166"/>
      <c r="E282" s="166"/>
      <c r="F282" s="166"/>
    </row>
    <row r="283" spans="1:6" x14ac:dyDescent="0.25">
      <c r="A283" s="166"/>
      <c r="B283" s="166"/>
      <c r="C283" s="166"/>
      <c r="D283" s="166"/>
      <c r="E283" s="166"/>
      <c r="F283" s="166"/>
    </row>
    <row r="284" spans="1:6" x14ac:dyDescent="0.25">
      <c r="A284" s="166"/>
      <c r="B284" s="166"/>
      <c r="C284" s="166"/>
      <c r="D284" s="166"/>
      <c r="E284" s="166"/>
      <c r="F284" s="166"/>
    </row>
    <row r="285" spans="1:6" x14ac:dyDescent="0.25">
      <c r="A285" s="166"/>
      <c r="B285" s="166"/>
      <c r="C285" s="166"/>
      <c r="D285" s="166"/>
      <c r="E285" s="166"/>
      <c r="F285" s="166"/>
    </row>
    <row r="286" spans="1:6" x14ac:dyDescent="0.25">
      <c r="A286" s="166"/>
      <c r="B286" s="166"/>
      <c r="C286" s="166"/>
      <c r="D286" s="166"/>
      <c r="E286" s="166"/>
      <c r="F286" s="166"/>
    </row>
    <row r="287" spans="1:6" x14ac:dyDescent="0.25">
      <c r="A287" s="166"/>
      <c r="B287" s="166"/>
      <c r="C287" s="166"/>
      <c r="D287" s="166"/>
      <c r="E287" s="166"/>
      <c r="F287" s="166"/>
    </row>
    <row r="288" spans="1:6" x14ac:dyDescent="0.25">
      <c r="A288" s="166"/>
      <c r="B288" s="166"/>
      <c r="C288" s="166"/>
      <c r="D288" s="166"/>
      <c r="E288" s="166"/>
      <c r="F288" s="166"/>
    </row>
    <row r="289" spans="1:6" x14ac:dyDescent="0.25">
      <c r="A289" s="166"/>
      <c r="B289" s="166"/>
      <c r="C289" s="166"/>
      <c r="D289" s="166"/>
      <c r="E289" s="166"/>
      <c r="F289" s="166"/>
    </row>
    <row r="290" spans="1:6" x14ac:dyDescent="0.25">
      <c r="A290" s="166"/>
      <c r="B290" s="166"/>
      <c r="C290" s="166"/>
      <c r="D290" s="166"/>
      <c r="E290" s="166"/>
      <c r="F290" s="166"/>
    </row>
    <row r="291" spans="1:6" x14ac:dyDescent="0.25">
      <c r="A291" s="166"/>
      <c r="B291" s="166"/>
      <c r="C291" s="166"/>
      <c r="D291" s="166"/>
      <c r="E291" s="166"/>
      <c r="F291" s="166"/>
    </row>
    <row r="292" spans="1:6" x14ac:dyDescent="0.25">
      <c r="A292" s="166"/>
      <c r="B292" s="166"/>
      <c r="C292" s="166"/>
      <c r="D292" s="166"/>
      <c r="E292" s="166"/>
      <c r="F292" s="166"/>
    </row>
    <row r="293" spans="1:6" x14ac:dyDescent="0.25">
      <c r="A293" s="166"/>
      <c r="B293" s="166"/>
      <c r="C293" s="166"/>
      <c r="D293" s="166"/>
      <c r="E293" s="166"/>
      <c r="F293" s="166"/>
    </row>
    <row r="294" spans="1:6" x14ac:dyDescent="0.25">
      <c r="A294" s="166"/>
      <c r="B294" s="166"/>
      <c r="C294" s="166"/>
      <c r="D294" s="166"/>
      <c r="E294" s="166"/>
      <c r="F294" s="166"/>
    </row>
    <row r="295" spans="1:6" x14ac:dyDescent="0.25">
      <c r="A295" s="166"/>
      <c r="B295" s="166"/>
      <c r="C295" s="166"/>
      <c r="D295" s="166"/>
      <c r="E295" s="166"/>
      <c r="F295" s="166"/>
    </row>
    <row r="296" spans="1:6" x14ac:dyDescent="0.25">
      <c r="A296" s="166"/>
      <c r="B296" s="166"/>
      <c r="C296" s="166"/>
      <c r="D296" s="166"/>
      <c r="E296" s="166"/>
      <c r="F296" s="166"/>
    </row>
    <row r="297" spans="1:6" x14ac:dyDescent="0.25">
      <c r="A297" s="166"/>
      <c r="B297" s="166"/>
      <c r="C297" s="166"/>
      <c r="D297" s="166"/>
      <c r="E297" s="166"/>
      <c r="F297" s="166"/>
    </row>
    <row r="298" spans="1:6" x14ac:dyDescent="0.25">
      <c r="A298" s="166"/>
      <c r="B298" s="166"/>
      <c r="C298" s="166"/>
      <c r="D298" s="166"/>
      <c r="E298" s="166"/>
      <c r="F298" s="166"/>
    </row>
    <row r="299" spans="1:6" x14ac:dyDescent="0.25">
      <c r="A299" s="166"/>
      <c r="B299" s="166"/>
      <c r="C299" s="166"/>
      <c r="D299" s="166"/>
      <c r="E299" s="166"/>
      <c r="F299" s="166"/>
    </row>
    <row r="300" spans="1:6" x14ac:dyDescent="0.25">
      <c r="A300" s="166"/>
      <c r="B300" s="166"/>
      <c r="C300" s="166"/>
      <c r="D300" s="166"/>
      <c r="E300" s="166"/>
      <c r="F300" s="166"/>
    </row>
    <row r="301" spans="1:6" x14ac:dyDescent="0.25">
      <c r="A301" s="166"/>
      <c r="B301" s="166"/>
      <c r="C301" s="166"/>
      <c r="D301" s="166"/>
      <c r="E301" s="166"/>
      <c r="F301" s="166"/>
    </row>
    <row r="302" spans="1:6" x14ac:dyDescent="0.25">
      <c r="A302" s="166"/>
      <c r="B302" s="166"/>
      <c r="C302" s="166"/>
      <c r="D302" s="166"/>
      <c r="E302" s="166"/>
      <c r="F302" s="166"/>
    </row>
    <row r="303" spans="1:6" x14ac:dyDescent="0.25">
      <c r="A303" s="166"/>
      <c r="B303" s="166"/>
      <c r="C303" s="166"/>
      <c r="D303" s="166"/>
      <c r="E303" s="166"/>
      <c r="F303" s="166"/>
    </row>
    <row r="304" spans="1:6" x14ac:dyDescent="0.25">
      <c r="A304" s="166"/>
      <c r="B304" s="166"/>
      <c r="C304" s="166"/>
      <c r="D304" s="166"/>
      <c r="E304" s="166"/>
      <c r="F304" s="166"/>
    </row>
    <row r="305" spans="1:6" x14ac:dyDescent="0.25">
      <c r="A305" s="166"/>
      <c r="B305" s="166"/>
      <c r="C305" s="166"/>
      <c r="D305" s="166"/>
      <c r="E305" s="166"/>
      <c r="F305" s="166"/>
    </row>
    <row r="306" spans="1:6" x14ac:dyDescent="0.25">
      <c r="A306" s="166"/>
      <c r="B306" s="166"/>
      <c r="C306" s="166"/>
      <c r="D306" s="166"/>
      <c r="E306" s="166"/>
      <c r="F306" s="166"/>
    </row>
    <row r="307" spans="1:6" x14ac:dyDescent="0.25">
      <c r="A307" s="166"/>
      <c r="B307" s="166"/>
      <c r="C307" s="166"/>
      <c r="D307" s="166"/>
      <c r="E307" s="166"/>
      <c r="F307" s="166"/>
    </row>
    <row r="308" spans="1:6" x14ac:dyDescent="0.25">
      <c r="A308" s="166"/>
      <c r="B308" s="166"/>
      <c r="C308" s="166"/>
      <c r="D308" s="166"/>
      <c r="E308" s="166"/>
      <c r="F308" s="166"/>
    </row>
    <row r="309" spans="1:6" x14ac:dyDescent="0.25">
      <c r="A309" s="166"/>
      <c r="B309" s="166"/>
      <c r="C309" s="166"/>
      <c r="D309" s="166"/>
      <c r="E309" s="166"/>
      <c r="F309" s="166"/>
    </row>
    <row r="310" spans="1:6" x14ac:dyDescent="0.25">
      <c r="A310" s="166"/>
      <c r="B310" s="166"/>
      <c r="C310" s="166"/>
      <c r="D310" s="166"/>
      <c r="E310" s="166"/>
      <c r="F310" s="166"/>
    </row>
    <row r="311" spans="1:6" x14ac:dyDescent="0.25">
      <c r="A311" s="166"/>
      <c r="B311" s="166"/>
      <c r="C311" s="166"/>
      <c r="D311" s="166"/>
      <c r="E311" s="166"/>
      <c r="F311" s="166"/>
    </row>
    <row r="312" spans="1:6" x14ac:dyDescent="0.25">
      <c r="A312" s="166"/>
      <c r="B312" s="166"/>
      <c r="C312" s="166"/>
      <c r="D312" s="166"/>
      <c r="E312" s="166"/>
      <c r="F312" s="166"/>
    </row>
    <row r="313" spans="1:6" x14ac:dyDescent="0.25">
      <c r="A313" s="166"/>
      <c r="B313" s="166"/>
      <c r="C313" s="166"/>
      <c r="D313" s="166"/>
      <c r="E313" s="166"/>
      <c r="F313" s="166"/>
    </row>
    <row r="314" spans="1:6" x14ac:dyDescent="0.25">
      <c r="A314" s="166"/>
      <c r="B314" s="166"/>
      <c r="C314" s="166"/>
      <c r="D314" s="166"/>
      <c r="E314" s="166"/>
      <c r="F314" s="166"/>
    </row>
    <row r="315" spans="1:6" x14ac:dyDescent="0.25">
      <c r="A315" s="166"/>
      <c r="B315" s="166"/>
      <c r="C315" s="166"/>
      <c r="D315" s="166"/>
      <c r="E315" s="166"/>
      <c r="F315" s="166"/>
    </row>
    <row r="316" spans="1:6" x14ac:dyDescent="0.25">
      <c r="A316" s="166"/>
      <c r="B316" s="166"/>
      <c r="C316" s="166"/>
      <c r="D316" s="166"/>
      <c r="E316" s="166"/>
      <c r="F316" s="166"/>
    </row>
    <row r="317" spans="1:6" x14ac:dyDescent="0.25">
      <c r="A317" s="166"/>
      <c r="B317" s="166"/>
      <c r="C317" s="166"/>
      <c r="D317" s="166"/>
      <c r="E317" s="166"/>
      <c r="F317" s="166"/>
    </row>
    <row r="318" spans="1:6" x14ac:dyDescent="0.25">
      <c r="A318" s="166"/>
      <c r="B318" s="166"/>
      <c r="C318" s="166"/>
      <c r="D318" s="166"/>
      <c r="E318" s="166"/>
      <c r="F318" s="166"/>
    </row>
    <row r="319" spans="1:6" x14ac:dyDescent="0.25">
      <c r="A319" s="166"/>
      <c r="B319" s="166"/>
      <c r="C319" s="166"/>
      <c r="D319" s="166"/>
      <c r="E319" s="166"/>
      <c r="F319" s="166"/>
    </row>
    <row r="320" spans="1:6" x14ac:dyDescent="0.25">
      <c r="A320" s="166"/>
      <c r="B320" s="166"/>
      <c r="C320" s="166"/>
      <c r="D320" s="166"/>
      <c r="E320" s="166"/>
      <c r="F320" s="166"/>
    </row>
    <row r="321" spans="1:6" x14ac:dyDescent="0.25">
      <c r="A321" s="166"/>
      <c r="B321" s="166"/>
      <c r="C321" s="166"/>
      <c r="D321" s="166"/>
      <c r="E321" s="166"/>
      <c r="F321" s="166"/>
    </row>
    <row r="322" spans="1:6" x14ac:dyDescent="0.25">
      <c r="A322" s="166"/>
      <c r="B322" s="166"/>
      <c r="C322" s="166"/>
      <c r="D322" s="166"/>
      <c r="E322" s="166"/>
      <c r="F322" s="166"/>
    </row>
    <row r="323" spans="1:6" x14ac:dyDescent="0.25">
      <c r="A323" s="166"/>
      <c r="B323" s="166"/>
      <c r="C323" s="166"/>
      <c r="D323" s="166"/>
      <c r="E323" s="166"/>
      <c r="F323" s="166"/>
    </row>
    <row r="324" spans="1:6" x14ac:dyDescent="0.25">
      <c r="A324" s="166"/>
      <c r="B324" s="166"/>
      <c r="C324" s="166"/>
      <c r="D324" s="166"/>
      <c r="E324" s="166"/>
      <c r="F324" s="166"/>
    </row>
    <row r="325" spans="1:6" x14ac:dyDescent="0.25">
      <c r="A325" s="166"/>
      <c r="B325" s="166"/>
      <c r="C325" s="166"/>
      <c r="D325" s="166"/>
      <c r="E325" s="166"/>
      <c r="F325" s="166"/>
    </row>
    <row r="326" spans="1:6" x14ac:dyDescent="0.25">
      <c r="A326" s="166"/>
      <c r="B326" s="166"/>
      <c r="C326" s="166"/>
      <c r="D326" s="166"/>
      <c r="E326" s="166"/>
      <c r="F326" s="166"/>
    </row>
    <row r="327" spans="1:6" x14ac:dyDescent="0.25">
      <c r="A327" s="166"/>
      <c r="B327" s="166"/>
      <c r="C327" s="166"/>
      <c r="D327" s="166"/>
      <c r="E327" s="166"/>
      <c r="F327" s="166"/>
    </row>
    <row r="328" spans="1:6" x14ac:dyDescent="0.25">
      <c r="A328" s="166"/>
      <c r="B328" s="166"/>
      <c r="C328" s="166"/>
      <c r="D328" s="166"/>
      <c r="E328" s="166"/>
      <c r="F328" s="166"/>
    </row>
    <row r="329" spans="1:6" x14ac:dyDescent="0.25">
      <c r="A329" s="166"/>
      <c r="B329" s="166"/>
      <c r="C329" s="166"/>
      <c r="D329" s="166"/>
      <c r="E329" s="166"/>
      <c r="F329" s="166"/>
    </row>
    <row r="330" spans="1:6" x14ac:dyDescent="0.25">
      <c r="A330" s="166"/>
      <c r="B330" s="166"/>
      <c r="C330" s="166"/>
      <c r="D330" s="166"/>
      <c r="E330" s="166"/>
      <c r="F330" s="166"/>
    </row>
    <row r="331" spans="1:6" x14ac:dyDescent="0.25">
      <c r="A331" s="166"/>
      <c r="B331" s="166"/>
      <c r="C331" s="166"/>
      <c r="D331" s="166"/>
      <c r="E331" s="166"/>
      <c r="F331" s="166"/>
    </row>
    <row r="332" spans="1:6" x14ac:dyDescent="0.25">
      <c r="A332" s="166"/>
      <c r="B332" s="166"/>
      <c r="C332" s="166"/>
      <c r="D332" s="166"/>
      <c r="E332" s="166"/>
      <c r="F332" s="166"/>
    </row>
    <row r="333" spans="1:6" x14ac:dyDescent="0.25">
      <c r="A333" s="166"/>
      <c r="B333" s="166"/>
      <c r="C333" s="166"/>
      <c r="D333" s="166"/>
      <c r="E333" s="166"/>
      <c r="F333" s="166"/>
    </row>
    <row r="334" spans="1:6" x14ac:dyDescent="0.25">
      <c r="A334" s="166"/>
      <c r="B334" s="166"/>
      <c r="C334" s="166"/>
      <c r="D334" s="166"/>
      <c r="E334" s="166"/>
      <c r="F334" s="166"/>
    </row>
    <row r="335" spans="1:6" x14ac:dyDescent="0.25">
      <c r="A335" s="166"/>
      <c r="B335" s="166"/>
      <c r="C335" s="166"/>
      <c r="D335" s="166"/>
      <c r="E335" s="166"/>
      <c r="F335" s="166"/>
    </row>
    <row r="336" spans="1:6" x14ac:dyDescent="0.25">
      <c r="A336" s="166"/>
      <c r="B336" s="166"/>
      <c r="C336" s="166"/>
      <c r="D336" s="166"/>
      <c r="E336" s="166"/>
      <c r="F336" s="166"/>
    </row>
    <row r="337" spans="1:6" x14ac:dyDescent="0.25">
      <c r="A337" s="166"/>
      <c r="B337" s="166"/>
      <c r="C337" s="166"/>
      <c r="D337" s="166"/>
      <c r="E337" s="166"/>
      <c r="F337" s="166"/>
    </row>
    <row r="338" spans="1:6" x14ac:dyDescent="0.25">
      <c r="A338" s="166"/>
      <c r="B338" s="166"/>
      <c r="C338" s="166"/>
      <c r="D338" s="166"/>
      <c r="E338" s="166"/>
      <c r="F338" s="166"/>
    </row>
    <row r="339" spans="1:6" x14ac:dyDescent="0.25">
      <c r="A339" s="166"/>
      <c r="B339" s="166"/>
      <c r="C339" s="166"/>
      <c r="D339" s="166"/>
      <c r="E339" s="166"/>
      <c r="F339" s="166"/>
    </row>
    <row r="340" spans="1:6" x14ac:dyDescent="0.25">
      <c r="A340" s="166"/>
      <c r="B340" s="166"/>
      <c r="C340" s="166"/>
      <c r="D340" s="166"/>
      <c r="E340" s="166"/>
      <c r="F340" s="166"/>
    </row>
    <row r="341" spans="1:6" x14ac:dyDescent="0.25">
      <c r="A341" s="166"/>
      <c r="B341" s="166"/>
      <c r="C341" s="166"/>
      <c r="D341" s="166"/>
      <c r="E341" s="166"/>
      <c r="F341" s="166"/>
    </row>
    <row r="342" spans="1:6" x14ac:dyDescent="0.25">
      <c r="A342" s="166"/>
      <c r="B342" s="166"/>
      <c r="C342" s="166"/>
      <c r="D342" s="166"/>
      <c r="E342" s="166"/>
      <c r="F342" s="166"/>
    </row>
    <row r="343" spans="1:6" x14ac:dyDescent="0.25">
      <c r="A343" s="166"/>
      <c r="B343" s="166"/>
      <c r="C343" s="166"/>
      <c r="D343" s="166"/>
      <c r="E343" s="166"/>
      <c r="F343" s="166"/>
    </row>
    <row r="344" spans="1:6" x14ac:dyDescent="0.25">
      <c r="A344" s="166"/>
      <c r="B344" s="166"/>
      <c r="C344" s="166"/>
      <c r="D344" s="166"/>
      <c r="E344" s="166"/>
      <c r="F344" s="166"/>
    </row>
    <row r="345" spans="1:6" x14ac:dyDescent="0.25">
      <c r="A345" s="166"/>
      <c r="B345" s="166"/>
      <c r="C345" s="166"/>
      <c r="D345" s="166"/>
      <c r="E345" s="166"/>
      <c r="F345" s="166"/>
    </row>
    <row r="346" spans="1:6" x14ac:dyDescent="0.25">
      <c r="A346" s="166"/>
      <c r="B346" s="166"/>
      <c r="C346" s="166"/>
      <c r="D346" s="166"/>
      <c r="E346" s="166"/>
      <c r="F346" s="166"/>
    </row>
    <row r="347" spans="1:6" x14ac:dyDescent="0.25">
      <c r="A347" s="166"/>
      <c r="B347" s="166"/>
      <c r="C347" s="166"/>
      <c r="D347" s="166"/>
      <c r="E347" s="166"/>
      <c r="F347" s="166"/>
    </row>
    <row r="348" spans="1:6" x14ac:dyDescent="0.25">
      <c r="A348" s="166"/>
      <c r="B348" s="166"/>
      <c r="C348" s="166"/>
      <c r="D348" s="166"/>
      <c r="E348" s="166"/>
      <c r="F348" s="166"/>
    </row>
    <row r="349" spans="1:6" x14ac:dyDescent="0.25">
      <c r="A349" s="166"/>
      <c r="B349" s="166"/>
      <c r="C349" s="166"/>
      <c r="D349" s="166"/>
      <c r="E349" s="166"/>
      <c r="F349" s="166"/>
    </row>
    <row r="350" spans="1:6" x14ac:dyDescent="0.25">
      <c r="A350" s="166"/>
      <c r="B350" s="166"/>
      <c r="C350" s="166"/>
      <c r="D350" s="166"/>
      <c r="E350" s="166"/>
      <c r="F350" s="166"/>
    </row>
    <row r="351" spans="1:6" x14ac:dyDescent="0.25">
      <c r="A351" s="166"/>
      <c r="B351" s="166"/>
      <c r="C351" s="166"/>
      <c r="D351" s="166"/>
      <c r="E351" s="166"/>
      <c r="F351" s="166"/>
    </row>
    <row r="352" spans="1:6" x14ac:dyDescent="0.25">
      <c r="A352" s="166"/>
      <c r="B352" s="166"/>
      <c r="C352" s="166"/>
      <c r="D352" s="166"/>
      <c r="E352" s="166"/>
      <c r="F352" s="166"/>
    </row>
    <row r="353" spans="1:6" x14ac:dyDescent="0.25">
      <c r="A353" s="166"/>
      <c r="B353" s="166"/>
      <c r="C353" s="166"/>
      <c r="D353" s="166"/>
      <c r="E353" s="166"/>
      <c r="F353" s="166"/>
    </row>
    <row r="354" spans="1:6" x14ac:dyDescent="0.25">
      <c r="A354" s="166"/>
      <c r="B354" s="166"/>
      <c r="C354" s="166"/>
      <c r="D354" s="166"/>
      <c r="E354" s="166"/>
      <c r="F354" s="166"/>
    </row>
    <row r="355" spans="1:6" x14ac:dyDescent="0.25">
      <c r="A355" s="166"/>
      <c r="B355" s="166"/>
      <c r="C355" s="166"/>
      <c r="D355" s="166"/>
      <c r="E355" s="166"/>
      <c r="F355" s="166"/>
    </row>
    <row r="356" spans="1:6" x14ac:dyDescent="0.25">
      <c r="A356" s="166"/>
      <c r="B356" s="166"/>
      <c r="C356" s="166"/>
      <c r="D356" s="166"/>
      <c r="E356" s="166"/>
      <c r="F356" s="166"/>
    </row>
    <row r="357" spans="1:6" x14ac:dyDescent="0.25">
      <c r="A357" s="166"/>
      <c r="B357" s="166"/>
      <c r="C357" s="166"/>
      <c r="D357" s="166"/>
      <c r="E357" s="166"/>
      <c r="F357" s="166"/>
    </row>
    <row r="358" spans="1:6" x14ac:dyDescent="0.25">
      <c r="A358" s="166"/>
      <c r="B358" s="166"/>
      <c r="C358" s="166"/>
      <c r="D358" s="166"/>
      <c r="E358" s="166"/>
      <c r="F358" s="166"/>
    </row>
    <row r="359" spans="1:6" x14ac:dyDescent="0.25">
      <c r="A359" s="166"/>
      <c r="B359" s="166"/>
      <c r="C359" s="166"/>
      <c r="D359" s="166"/>
      <c r="E359" s="166"/>
      <c r="F359" s="166"/>
    </row>
    <row r="360" spans="1:6" x14ac:dyDescent="0.25">
      <c r="A360" s="166"/>
      <c r="B360" s="166"/>
      <c r="C360" s="166"/>
      <c r="D360" s="166"/>
      <c r="E360" s="166"/>
      <c r="F360" s="166"/>
    </row>
    <row r="361" spans="1:6" x14ac:dyDescent="0.25">
      <c r="A361" s="166"/>
      <c r="B361" s="166"/>
      <c r="C361" s="166"/>
      <c r="D361" s="166"/>
      <c r="E361" s="166"/>
      <c r="F361" s="166"/>
    </row>
    <row r="362" spans="1:6" x14ac:dyDescent="0.25">
      <c r="A362" s="166"/>
      <c r="B362" s="166"/>
      <c r="C362" s="166"/>
      <c r="D362" s="166"/>
      <c r="E362" s="166"/>
      <c r="F362" s="166"/>
    </row>
    <row r="363" spans="1:6" x14ac:dyDescent="0.25">
      <c r="A363" s="166"/>
      <c r="B363" s="166"/>
      <c r="C363" s="166"/>
      <c r="D363" s="166"/>
      <c r="E363" s="166"/>
      <c r="F363" s="166"/>
    </row>
    <row r="364" spans="1:6" x14ac:dyDescent="0.25">
      <c r="A364" s="166"/>
      <c r="B364" s="166"/>
      <c r="C364" s="166"/>
      <c r="D364" s="166"/>
      <c r="E364" s="166"/>
      <c r="F364" s="166"/>
    </row>
    <row r="365" spans="1:6" x14ac:dyDescent="0.25">
      <c r="A365" s="166"/>
      <c r="B365" s="166"/>
      <c r="C365" s="166"/>
      <c r="D365" s="166"/>
      <c r="E365" s="166"/>
      <c r="F365" s="166"/>
    </row>
    <row r="366" spans="1:6" x14ac:dyDescent="0.25">
      <c r="A366" s="166"/>
      <c r="B366" s="166"/>
      <c r="C366" s="166"/>
      <c r="D366" s="166"/>
      <c r="E366" s="166"/>
      <c r="F366" s="166"/>
    </row>
    <row r="367" spans="1:6" x14ac:dyDescent="0.25">
      <c r="A367" s="166"/>
      <c r="B367" s="166"/>
      <c r="C367" s="166"/>
      <c r="D367" s="166"/>
      <c r="E367" s="166"/>
      <c r="F367" s="166"/>
    </row>
    <row r="368" spans="1:6" x14ac:dyDescent="0.25">
      <c r="A368" s="166"/>
      <c r="B368" s="166"/>
      <c r="C368" s="166"/>
      <c r="D368" s="166"/>
      <c r="E368" s="166"/>
      <c r="F368" s="166"/>
    </row>
    <row r="369" spans="1:6" x14ac:dyDescent="0.25">
      <c r="A369" s="166"/>
      <c r="B369" s="166"/>
      <c r="C369" s="166"/>
      <c r="D369" s="166"/>
      <c r="E369" s="166"/>
      <c r="F369" s="166"/>
    </row>
    <row r="370" spans="1:6" x14ac:dyDescent="0.25">
      <c r="A370" s="166"/>
      <c r="B370" s="166"/>
      <c r="C370" s="166"/>
      <c r="D370" s="166"/>
      <c r="E370" s="166"/>
      <c r="F370" s="166"/>
    </row>
    <row r="371" spans="1:6" x14ac:dyDescent="0.25">
      <c r="A371" s="166"/>
      <c r="B371" s="166"/>
      <c r="C371" s="166"/>
      <c r="D371" s="166"/>
      <c r="E371" s="166"/>
      <c r="F371" s="166"/>
    </row>
    <row r="372" spans="1:6" x14ac:dyDescent="0.25">
      <c r="A372" s="166"/>
      <c r="B372" s="166"/>
      <c r="C372" s="166"/>
      <c r="D372" s="166"/>
      <c r="E372" s="166"/>
      <c r="F372" s="166"/>
    </row>
    <row r="373" spans="1:6" x14ac:dyDescent="0.25">
      <c r="A373" s="166"/>
      <c r="B373" s="166"/>
      <c r="C373" s="166"/>
      <c r="D373" s="166"/>
      <c r="E373" s="166"/>
      <c r="F373" s="166"/>
    </row>
    <row r="374" spans="1:6" x14ac:dyDescent="0.25">
      <c r="A374" s="166"/>
      <c r="B374" s="166"/>
      <c r="C374" s="166"/>
      <c r="D374" s="166"/>
      <c r="E374" s="166"/>
      <c r="F374" s="166"/>
    </row>
    <row r="375" spans="1:6" x14ac:dyDescent="0.25">
      <c r="A375" s="166"/>
      <c r="B375" s="166"/>
      <c r="C375" s="166"/>
      <c r="D375" s="166"/>
      <c r="E375" s="166"/>
      <c r="F375" s="166"/>
    </row>
    <row r="376" spans="1:6" x14ac:dyDescent="0.25">
      <c r="A376" s="166"/>
      <c r="B376" s="166"/>
      <c r="C376" s="166"/>
      <c r="D376" s="166"/>
      <c r="E376" s="166"/>
      <c r="F376" s="166"/>
    </row>
    <row r="377" spans="1:6" x14ac:dyDescent="0.25">
      <c r="A377" s="166"/>
      <c r="B377" s="166"/>
      <c r="C377" s="166"/>
      <c r="D377" s="166"/>
      <c r="E377" s="166"/>
      <c r="F377" s="166"/>
    </row>
    <row r="378" spans="1:6" x14ac:dyDescent="0.25">
      <c r="A378" s="166"/>
      <c r="B378" s="166"/>
      <c r="C378" s="166"/>
      <c r="D378" s="166"/>
      <c r="E378" s="166"/>
      <c r="F378" s="166"/>
    </row>
    <row r="379" spans="1:6" x14ac:dyDescent="0.25">
      <c r="A379" s="166"/>
      <c r="B379" s="166"/>
      <c r="C379" s="166"/>
      <c r="D379" s="166"/>
      <c r="E379" s="166"/>
      <c r="F379" s="166"/>
    </row>
    <row r="380" spans="1:6" x14ac:dyDescent="0.25">
      <c r="A380" s="166"/>
      <c r="B380" s="166"/>
      <c r="C380" s="166"/>
      <c r="D380" s="166"/>
      <c r="E380" s="166"/>
      <c r="F380" s="166"/>
    </row>
    <row r="381" spans="1:6" x14ac:dyDescent="0.25">
      <c r="A381" s="166"/>
      <c r="B381" s="166"/>
      <c r="C381" s="166"/>
      <c r="D381" s="166"/>
      <c r="E381" s="166"/>
      <c r="F381" s="166"/>
    </row>
    <row r="382" spans="1:6" x14ac:dyDescent="0.25">
      <c r="A382" s="166"/>
      <c r="B382" s="166"/>
      <c r="C382" s="166"/>
      <c r="D382" s="166"/>
      <c r="E382" s="166"/>
      <c r="F382" s="166"/>
    </row>
    <row r="383" spans="1:6" x14ac:dyDescent="0.25">
      <c r="A383" s="166"/>
      <c r="B383" s="166"/>
      <c r="C383" s="166"/>
      <c r="D383" s="166"/>
      <c r="E383" s="166"/>
      <c r="F383" s="166"/>
    </row>
    <row r="384" spans="1:6" x14ac:dyDescent="0.25">
      <c r="A384" s="166"/>
      <c r="B384" s="166"/>
      <c r="C384" s="166"/>
      <c r="D384" s="166"/>
      <c r="E384" s="166"/>
      <c r="F384" s="166"/>
    </row>
    <row r="385" spans="1:6" x14ac:dyDescent="0.25">
      <c r="A385" s="166"/>
      <c r="B385" s="166"/>
      <c r="C385" s="166"/>
      <c r="D385" s="166"/>
      <c r="E385" s="166"/>
      <c r="F385" s="166"/>
    </row>
    <row r="386" spans="1:6" x14ac:dyDescent="0.25">
      <c r="A386" s="166"/>
      <c r="B386" s="166"/>
      <c r="C386" s="166"/>
      <c r="D386" s="166"/>
      <c r="E386" s="166"/>
      <c r="F386" s="166"/>
    </row>
    <row r="387" spans="1:6" x14ac:dyDescent="0.25">
      <c r="A387" s="166"/>
      <c r="B387" s="166"/>
      <c r="C387" s="166"/>
      <c r="D387" s="166"/>
      <c r="E387" s="166"/>
      <c r="F387" s="166"/>
    </row>
    <row r="388" spans="1:6" x14ac:dyDescent="0.25">
      <c r="A388" s="166"/>
      <c r="B388" s="166"/>
      <c r="C388" s="166"/>
      <c r="D388" s="166"/>
      <c r="E388" s="166"/>
      <c r="F388" s="166"/>
    </row>
    <row r="389" spans="1:6" x14ac:dyDescent="0.25">
      <c r="A389" s="166"/>
      <c r="B389" s="166"/>
      <c r="C389" s="166"/>
      <c r="D389" s="166"/>
      <c r="E389" s="166"/>
      <c r="F389" s="166"/>
    </row>
    <row r="390" spans="1:6" x14ac:dyDescent="0.25">
      <c r="A390" s="166"/>
      <c r="B390" s="166"/>
      <c r="C390" s="166"/>
      <c r="D390" s="166"/>
      <c r="E390" s="166"/>
      <c r="F390" s="166"/>
    </row>
    <row r="391" spans="1:6" x14ac:dyDescent="0.25">
      <c r="A391" s="166"/>
      <c r="B391" s="166"/>
      <c r="C391" s="166"/>
      <c r="D391" s="166"/>
      <c r="E391" s="166"/>
      <c r="F391" s="166"/>
    </row>
    <row r="392" spans="1:6" x14ac:dyDescent="0.25">
      <c r="A392" s="166"/>
      <c r="B392" s="166"/>
      <c r="C392" s="166"/>
      <c r="D392" s="166"/>
      <c r="E392" s="166"/>
      <c r="F392" s="166"/>
    </row>
    <row r="393" spans="1:6" x14ac:dyDescent="0.25">
      <c r="A393" s="166"/>
      <c r="B393" s="166"/>
      <c r="C393" s="166"/>
      <c r="D393" s="166"/>
      <c r="E393" s="166"/>
      <c r="F393" s="166"/>
    </row>
    <row r="394" spans="1:6" x14ac:dyDescent="0.25">
      <c r="A394" s="166"/>
      <c r="B394" s="166"/>
      <c r="C394" s="166"/>
      <c r="D394" s="166"/>
      <c r="E394" s="166"/>
      <c r="F394" s="166"/>
    </row>
    <row r="395" spans="1:6" x14ac:dyDescent="0.25">
      <c r="A395" s="166"/>
      <c r="B395" s="166"/>
      <c r="C395" s="166"/>
      <c r="D395" s="166"/>
      <c r="E395" s="166"/>
      <c r="F395" s="166"/>
    </row>
    <row r="396" spans="1:6" x14ac:dyDescent="0.25">
      <c r="A396" s="166"/>
      <c r="B396" s="166"/>
      <c r="C396" s="166"/>
      <c r="D396" s="166"/>
      <c r="E396" s="166"/>
      <c r="F396" s="166"/>
    </row>
    <row r="397" spans="1:6" x14ac:dyDescent="0.25">
      <c r="A397" s="166"/>
      <c r="B397" s="166"/>
      <c r="C397" s="166"/>
      <c r="D397" s="166"/>
      <c r="E397" s="166"/>
      <c r="F397" s="166"/>
    </row>
    <row r="398" spans="1:6" x14ac:dyDescent="0.25">
      <c r="A398" s="166"/>
      <c r="B398" s="166"/>
      <c r="C398" s="166"/>
      <c r="D398" s="166"/>
      <c r="E398" s="166"/>
      <c r="F398" s="166"/>
    </row>
    <row r="399" spans="1:6" x14ac:dyDescent="0.25">
      <c r="A399" s="166"/>
      <c r="B399" s="166"/>
      <c r="C399" s="166"/>
      <c r="D399" s="166"/>
      <c r="E399" s="166"/>
      <c r="F399" s="166"/>
    </row>
    <row r="400" spans="1:6" x14ac:dyDescent="0.25">
      <c r="A400" s="166"/>
      <c r="B400" s="166"/>
      <c r="C400" s="166"/>
      <c r="D400" s="166"/>
      <c r="E400" s="166"/>
      <c r="F400" s="166"/>
    </row>
    <row r="401" spans="1:6" x14ac:dyDescent="0.25">
      <c r="A401" s="166"/>
      <c r="B401" s="166"/>
      <c r="C401" s="166"/>
      <c r="D401" s="166"/>
      <c r="E401" s="166"/>
      <c r="F401" s="166"/>
    </row>
    <row r="402" spans="1:6" x14ac:dyDescent="0.25">
      <c r="A402" s="166"/>
      <c r="B402" s="166"/>
      <c r="C402" s="166"/>
      <c r="D402" s="166"/>
      <c r="E402" s="166"/>
      <c r="F402" s="166"/>
    </row>
    <row r="403" spans="1:6" x14ac:dyDescent="0.25">
      <c r="A403" s="166"/>
      <c r="B403" s="166"/>
      <c r="C403" s="166"/>
      <c r="D403" s="166"/>
      <c r="E403" s="166"/>
      <c r="F403" s="166"/>
    </row>
    <row r="404" spans="1:6" x14ac:dyDescent="0.25">
      <c r="A404" s="166"/>
      <c r="B404" s="166"/>
      <c r="C404" s="166"/>
      <c r="D404" s="166"/>
      <c r="E404" s="166"/>
      <c r="F404" s="166"/>
    </row>
    <row r="405" spans="1:6" x14ac:dyDescent="0.25">
      <c r="A405" s="166"/>
      <c r="B405" s="166"/>
      <c r="C405" s="166"/>
      <c r="D405" s="166"/>
      <c r="E405" s="166"/>
      <c r="F405" s="166"/>
    </row>
    <row r="406" spans="1:6" x14ac:dyDescent="0.25">
      <c r="A406" s="166"/>
      <c r="B406" s="166"/>
      <c r="C406" s="166"/>
      <c r="D406" s="166"/>
      <c r="E406" s="166"/>
      <c r="F406" s="166"/>
    </row>
    <row r="407" spans="1:6" x14ac:dyDescent="0.25">
      <c r="A407" s="166"/>
      <c r="B407" s="166"/>
      <c r="C407" s="166"/>
      <c r="D407" s="166"/>
      <c r="E407" s="166"/>
      <c r="F407" s="166"/>
    </row>
    <row r="408" spans="1:6" x14ac:dyDescent="0.25">
      <c r="A408" s="166"/>
      <c r="B408" s="166"/>
      <c r="C408" s="166"/>
      <c r="D408" s="166"/>
      <c r="E408" s="166"/>
      <c r="F408" s="166"/>
    </row>
    <row r="409" spans="1:6" x14ac:dyDescent="0.25">
      <c r="A409" s="166"/>
      <c r="B409" s="166"/>
      <c r="C409" s="166"/>
      <c r="D409" s="166"/>
      <c r="E409" s="166"/>
      <c r="F409" s="166"/>
    </row>
    <row r="410" spans="1:6" x14ac:dyDescent="0.25">
      <c r="A410" s="166"/>
      <c r="B410" s="166"/>
      <c r="C410" s="166"/>
      <c r="D410" s="166"/>
      <c r="E410" s="166"/>
      <c r="F410" s="166"/>
    </row>
    <row r="411" spans="1:6" x14ac:dyDescent="0.25">
      <c r="A411" s="166"/>
      <c r="B411" s="166"/>
      <c r="C411" s="166"/>
      <c r="D411" s="166"/>
      <c r="E411" s="166"/>
      <c r="F411" s="166"/>
    </row>
    <row r="412" spans="1:6" x14ac:dyDescent="0.25">
      <c r="A412" s="166"/>
      <c r="B412" s="166"/>
      <c r="C412" s="166"/>
      <c r="D412" s="166"/>
      <c r="E412" s="166"/>
      <c r="F412" s="166"/>
    </row>
    <row r="413" spans="1:6" x14ac:dyDescent="0.25">
      <c r="A413" s="166"/>
      <c r="B413" s="166"/>
      <c r="C413" s="166"/>
      <c r="D413" s="166"/>
      <c r="E413" s="166"/>
      <c r="F413" s="166"/>
    </row>
    <row r="414" spans="1:6" x14ac:dyDescent="0.25">
      <c r="A414" s="166"/>
      <c r="B414" s="166"/>
      <c r="C414" s="166"/>
      <c r="D414" s="166"/>
      <c r="E414" s="166"/>
      <c r="F414" s="166"/>
    </row>
    <row r="415" spans="1:6" x14ac:dyDescent="0.25">
      <c r="A415" s="166"/>
      <c r="B415" s="166"/>
      <c r="C415" s="166"/>
      <c r="D415" s="166"/>
      <c r="E415" s="166"/>
      <c r="F415" s="166"/>
    </row>
    <row r="416" spans="1:6" x14ac:dyDescent="0.25">
      <c r="A416" s="166"/>
      <c r="B416" s="166"/>
      <c r="C416" s="166"/>
      <c r="D416" s="166"/>
      <c r="E416" s="166"/>
      <c r="F416" s="166"/>
    </row>
    <row r="417" spans="1:6" x14ac:dyDescent="0.25">
      <c r="A417" s="166"/>
      <c r="B417" s="166"/>
      <c r="C417" s="166"/>
      <c r="D417" s="166"/>
      <c r="E417" s="166"/>
      <c r="F417" s="166"/>
    </row>
    <row r="418" spans="1:6" x14ac:dyDescent="0.25">
      <c r="A418" s="166"/>
      <c r="B418" s="166"/>
      <c r="C418" s="166"/>
      <c r="D418" s="166"/>
      <c r="E418" s="166"/>
      <c r="F418" s="166"/>
    </row>
    <row r="419" spans="1:6" x14ac:dyDescent="0.25">
      <c r="A419" s="166"/>
      <c r="B419" s="166"/>
      <c r="C419" s="166"/>
      <c r="D419" s="166"/>
      <c r="E419" s="166"/>
      <c r="F419" s="166"/>
    </row>
    <row r="420" spans="1:6" x14ac:dyDescent="0.25">
      <c r="A420" s="166"/>
      <c r="B420" s="166"/>
      <c r="C420" s="166"/>
      <c r="D420" s="166"/>
      <c r="E420" s="166"/>
      <c r="F420" s="166"/>
    </row>
    <row r="421" spans="1:6" x14ac:dyDescent="0.25">
      <c r="A421" s="166"/>
      <c r="B421" s="166"/>
      <c r="C421" s="166"/>
      <c r="D421" s="166"/>
      <c r="E421" s="166"/>
      <c r="F421" s="166"/>
    </row>
    <row r="422" spans="1:6" x14ac:dyDescent="0.25">
      <c r="A422" s="166"/>
      <c r="B422" s="166"/>
      <c r="C422" s="166"/>
      <c r="D422" s="166"/>
      <c r="E422" s="166"/>
      <c r="F422" s="166"/>
    </row>
    <row r="423" spans="1:6" x14ac:dyDescent="0.25">
      <c r="A423" s="166"/>
      <c r="B423" s="166"/>
      <c r="C423" s="166"/>
      <c r="D423" s="166"/>
      <c r="E423" s="166"/>
      <c r="F423" s="166"/>
    </row>
    <row r="424" spans="1:6" x14ac:dyDescent="0.25">
      <c r="A424" s="166"/>
      <c r="B424" s="166"/>
      <c r="C424" s="166"/>
      <c r="D424" s="166"/>
      <c r="E424" s="166"/>
      <c r="F424" s="166"/>
    </row>
    <row r="425" spans="1:6" x14ac:dyDescent="0.25">
      <c r="A425" s="166"/>
      <c r="B425" s="166"/>
      <c r="C425" s="166"/>
      <c r="D425" s="166"/>
      <c r="E425" s="166"/>
      <c r="F425" s="166"/>
    </row>
    <row r="426" spans="1:6" x14ac:dyDescent="0.25">
      <c r="A426" s="166"/>
      <c r="B426" s="166"/>
      <c r="C426" s="166"/>
      <c r="D426" s="166"/>
      <c r="E426" s="166"/>
      <c r="F426" s="166"/>
    </row>
    <row r="427" spans="1:6" x14ac:dyDescent="0.25">
      <c r="A427" s="166"/>
      <c r="B427" s="166"/>
      <c r="C427" s="166"/>
      <c r="D427" s="166"/>
      <c r="E427" s="166"/>
      <c r="F427" s="166"/>
    </row>
    <row r="428" spans="1:6" x14ac:dyDescent="0.25">
      <c r="A428" s="166"/>
      <c r="B428" s="166"/>
      <c r="C428" s="166"/>
      <c r="D428" s="166"/>
      <c r="E428" s="166"/>
      <c r="F428" s="166"/>
    </row>
    <row r="429" spans="1:6" x14ac:dyDescent="0.25">
      <c r="A429" s="166"/>
      <c r="B429" s="166"/>
      <c r="C429" s="166"/>
      <c r="D429" s="166"/>
      <c r="E429" s="166"/>
      <c r="F429" s="166"/>
    </row>
    <row r="430" spans="1:6" x14ac:dyDescent="0.25">
      <c r="A430" s="166"/>
      <c r="B430" s="166"/>
      <c r="C430" s="166"/>
      <c r="D430" s="166"/>
      <c r="E430" s="166"/>
      <c r="F430" s="166"/>
    </row>
    <row r="431" spans="1:6" x14ac:dyDescent="0.25">
      <c r="A431" s="166"/>
      <c r="B431" s="166"/>
      <c r="C431" s="166"/>
      <c r="D431" s="166"/>
      <c r="E431" s="166"/>
      <c r="F431" s="166"/>
    </row>
    <row r="432" spans="1:6" x14ac:dyDescent="0.25">
      <c r="A432" s="166"/>
      <c r="B432" s="166"/>
      <c r="C432" s="166"/>
      <c r="D432" s="166"/>
      <c r="E432" s="166"/>
      <c r="F432" s="166"/>
    </row>
    <row r="433" spans="1:6" x14ac:dyDescent="0.25">
      <c r="A433" s="166"/>
      <c r="B433" s="166"/>
      <c r="C433" s="166"/>
      <c r="D433" s="166"/>
      <c r="E433" s="166"/>
      <c r="F433" s="166"/>
    </row>
    <row r="434" spans="1:6" x14ac:dyDescent="0.25">
      <c r="A434" s="166"/>
      <c r="B434" s="166"/>
      <c r="C434" s="166"/>
      <c r="D434" s="166"/>
      <c r="E434" s="166"/>
      <c r="F434" s="166"/>
    </row>
    <row r="435" spans="1:6" x14ac:dyDescent="0.25">
      <c r="A435" s="166"/>
      <c r="B435" s="166"/>
      <c r="C435" s="166"/>
      <c r="D435" s="166"/>
      <c r="E435" s="166"/>
      <c r="F435" s="166"/>
    </row>
    <row r="436" spans="1:6" x14ac:dyDescent="0.25">
      <c r="A436" s="166"/>
      <c r="B436" s="166"/>
      <c r="C436" s="166"/>
      <c r="D436" s="166"/>
      <c r="E436" s="166"/>
      <c r="F436" s="166"/>
    </row>
    <row r="437" spans="1:6" x14ac:dyDescent="0.25">
      <c r="A437" s="166"/>
      <c r="B437" s="166"/>
      <c r="C437" s="166"/>
      <c r="D437" s="166"/>
      <c r="E437" s="166"/>
      <c r="F437" s="166"/>
    </row>
    <row r="438" spans="1:6" x14ac:dyDescent="0.25">
      <c r="A438" s="166"/>
      <c r="B438" s="166"/>
      <c r="C438" s="166"/>
      <c r="D438" s="166"/>
      <c r="E438" s="166"/>
      <c r="F438" s="166"/>
    </row>
    <row r="439" spans="1:6" x14ac:dyDescent="0.25">
      <c r="A439" s="166"/>
      <c r="B439" s="166"/>
      <c r="C439" s="166"/>
      <c r="D439" s="166"/>
      <c r="E439" s="166"/>
      <c r="F439" s="166"/>
    </row>
    <row r="440" spans="1:6" x14ac:dyDescent="0.25">
      <c r="A440" s="166"/>
      <c r="B440" s="166"/>
      <c r="C440" s="166"/>
      <c r="D440" s="166"/>
      <c r="E440" s="166"/>
      <c r="F440" s="166"/>
    </row>
    <row r="441" spans="1:6" x14ac:dyDescent="0.25">
      <c r="A441" s="166"/>
      <c r="B441" s="166"/>
      <c r="C441" s="166"/>
      <c r="D441" s="166"/>
      <c r="E441" s="166"/>
      <c r="F441" s="166"/>
    </row>
    <row r="442" spans="1:6" x14ac:dyDescent="0.25">
      <c r="A442" s="166"/>
      <c r="B442" s="166"/>
      <c r="C442" s="166"/>
      <c r="D442" s="166"/>
      <c r="E442" s="166"/>
      <c r="F442" s="166"/>
    </row>
    <row r="443" spans="1:6" x14ac:dyDescent="0.25">
      <c r="A443" s="166"/>
      <c r="B443" s="166"/>
      <c r="C443" s="166"/>
      <c r="D443" s="166"/>
      <c r="E443" s="166"/>
      <c r="F443" s="166"/>
    </row>
    <row r="444" spans="1:6" x14ac:dyDescent="0.25">
      <c r="A444" s="166"/>
      <c r="B444" s="166"/>
      <c r="C444" s="166"/>
      <c r="D444" s="166"/>
      <c r="E444" s="166"/>
      <c r="F444" s="166"/>
    </row>
    <row r="445" spans="1:6" x14ac:dyDescent="0.25">
      <c r="A445" s="166"/>
      <c r="B445" s="166"/>
      <c r="C445" s="166"/>
      <c r="D445" s="166"/>
      <c r="E445" s="166"/>
      <c r="F445" s="166"/>
    </row>
    <row r="446" spans="1:6" x14ac:dyDescent="0.25">
      <c r="A446" s="166"/>
      <c r="B446" s="166"/>
      <c r="C446" s="166"/>
      <c r="D446" s="166"/>
      <c r="E446" s="166"/>
      <c r="F446" s="166"/>
    </row>
    <row r="447" spans="1:6" x14ac:dyDescent="0.25">
      <c r="A447" s="166"/>
      <c r="B447" s="166"/>
      <c r="C447" s="166"/>
      <c r="D447" s="166"/>
      <c r="E447" s="166"/>
      <c r="F447" s="166"/>
    </row>
    <row r="448" spans="1:6" x14ac:dyDescent="0.25">
      <c r="A448" s="166"/>
      <c r="B448" s="166"/>
      <c r="C448" s="166"/>
      <c r="D448" s="166"/>
      <c r="E448" s="166"/>
      <c r="F448" s="166"/>
    </row>
    <row r="449" spans="1:6" x14ac:dyDescent="0.25">
      <c r="A449" s="166"/>
      <c r="B449" s="166"/>
      <c r="C449" s="166"/>
      <c r="D449" s="166"/>
      <c r="E449" s="166"/>
      <c r="F449" s="166"/>
    </row>
    <row r="450" spans="1:6" x14ac:dyDescent="0.25">
      <c r="A450" s="166"/>
      <c r="B450" s="166"/>
      <c r="C450" s="166"/>
      <c r="D450" s="166"/>
      <c r="E450" s="166"/>
      <c r="F450" s="166"/>
    </row>
    <row r="451" spans="1:6" x14ac:dyDescent="0.25">
      <c r="A451" s="166"/>
      <c r="B451" s="166"/>
      <c r="C451" s="166"/>
      <c r="D451" s="166"/>
      <c r="E451" s="166"/>
      <c r="F451" s="166"/>
    </row>
    <row r="452" spans="1:6" x14ac:dyDescent="0.25">
      <c r="A452" s="166"/>
      <c r="B452" s="166"/>
      <c r="C452" s="166"/>
      <c r="D452" s="166"/>
      <c r="E452" s="166"/>
      <c r="F452" s="166"/>
    </row>
    <row r="453" spans="1:6" x14ac:dyDescent="0.25">
      <c r="A453" s="166"/>
      <c r="B453" s="166"/>
      <c r="C453" s="166"/>
      <c r="D453" s="166"/>
      <c r="E453" s="166"/>
      <c r="F453" s="166"/>
    </row>
    <row r="454" spans="1:6" x14ac:dyDescent="0.25">
      <c r="A454" s="166"/>
      <c r="B454" s="166"/>
      <c r="C454" s="166"/>
      <c r="D454" s="166"/>
      <c r="E454" s="166"/>
      <c r="F454" s="166"/>
    </row>
    <row r="455" spans="1:6" x14ac:dyDescent="0.25">
      <c r="A455" s="166"/>
      <c r="B455" s="166"/>
      <c r="C455" s="166"/>
      <c r="D455" s="166"/>
      <c r="E455" s="166"/>
      <c r="F455" s="166"/>
    </row>
    <row r="456" spans="1:6" x14ac:dyDescent="0.25">
      <c r="A456" s="166"/>
      <c r="B456" s="166"/>
      <c r="C456" s="166"/>
      <c r="D456" s="166"/>
      <c r="E456" s="166"/>
      <c r="F456" s="166"/>
    </row>
    <row r="457" spans="1:6" x14ac:dyDescent="0.25">
      <c r="A457" s="166"/>
      <c r="B457" s="166"/>
      <c r="C457" s="166"/>
      <c r="D457" s="166"/>
      <c r="E457" s="166"/>
      <c r="F457" s="166"/>
    </row>
    <row r="458" spans="1:6" x14ac:dyDescent="0.25">
      <c r="A458" s="166"/>
      <c r="B458" s="166"/>
      <c r="C458" s="166"/>
      <c r="D458" s="166"/>
      <c r="E458" s="166"/>
      <c r="F458" s="166"/>
    </row>
    <row r="459" spans="1:6" x14ac:dyDescent="0.25">
      <c r="A459" s="166"/>
      <c r="B459" s="166"/>
      <c r="C459" s="166"/>
      <c r="D459" s="166"/>
      <c r="E459" s="166"/>
      <c r="F459" s="166"/>
    </row>
    <row r="460" spans="1:6" x14ac:dyDescent="0.25">
      <c r="A460" s="166"/>
      <c r="B460" s="166"/>
      <c r="C460" s="166"/>
      <c r="D460" s="166"/>
      <c r="E460" s="166"/>
      <c r="F460" s="166"/>
    </row>
    <row r="461" spans="1:6" x14ac:dyDescent="0.25">
      <c r="A461" s="166"/>
      <c r="B461" s="166"/>
      <c r="C461" s="166"/>
      <c r="D461" s="166"/>
      <c r="E461" s="166"/>
      <c r="F461" s="166"/>
    </row>
    <row r="462" spans="1:6" x14ac:dyDescent="0.25">
      <c r="A462" s="166"/>
      <c r="B462" s="166"/>
      <c r="C462" s="166"/>
      <c r="D462" s="166"/>
      <c r="E462" s="166"/>
      <c r="F462" s="166"/>
    </row>
    <row r="463" spans="1:6" x14ac:dyDescent="0.25">
      <c r="A463" s="166"/>
      <c r="B463" s="166"/>
      <c r="C463" s="166"/>
      <c r="D463" s="166"/>
      <c r="E463" s="166"/>
      <c r="F463" s="166"/>
    </row>
    <row r="464" spans="1:6" x14ac:dyDescent="0.25">
      <c r="A464" s="166"/>
      <c r="B464" s="166"/>
      <c r="C464" s="166"/>
      <c r="D464" s="166"/>
      <c r="E464" s="166"/>
      <c r="F464" s="166"/>
    </row>
    <row r="465" spans="1:6" x14ac:dyDescent="0.25">
      <c r="A465" s="166"/>
      <c r="B465" s="166"/>
      <c r="C465" s="166"/>
      <c r="D465" s="166"/>
      <c r="E465" s="166"/>
      <c r="F465" s="166"/>
    </row>
    <row r="466" spans="1:6" x14ac:dyDescent="0.25">
      <c r="A466" s="166"/>
      <c r="B466" s="166"/>
      <c r="C466" s="166"/>
      <c r="D466" s="166"/>
      <c r="E466" s="166"/>
      <c r="F466" s="166"/>
    </row>
    <row r="467" spans="1:6" x14ac:dyDescent="0.25">
      <c r="A467" s="166"/>
      <c r="B467" s="166"/>
      <c r="C467" s="166"/>
      <c r="D467" s="166"/>
      <c r="E467" s="166"/>
      <c r="F467" s="166"/>
    </row>
    <row r="468" spans="1:6" x14ac:dyDescent="0.25">
      <c r="A468" s="166"/>
      <c r="B468" s="166"/>
      <c r="C468" s="166"/>
      <c r="D468" s="166"/>
      <c r="E468" s="166"/>
      <c r="F468" s="166"/>
    </row>
    <row r="469" spans="1:6" x14ac:dyDescent="0.25">
      <c r="A469" s="166"/>
      <c r="B469" s="166"/>
      <c r="C469" s="166"/>
      <c r="D469" s="166"/>
      <c r="E469" s="166"/>
      <c r="F469" s="166"/>
    </row>
    <row r="470" spans="1:6" x14ac:dyDescent="0.25">
      <c r="A470" s="166"/>
      <c r="B470" s="166"/>
      <c r="C470" s="166"/>
      <c r="D470" s="166"/>
      <c r="E470" s="166"/>
      <c r="F470" s="166"/>
    </row>
    <row r="471" spans="1:6" x14ac:dyDescent="0.25">
      <c r="A471" s="166"/>
      <c r="B471" s="166"/>
      <c r="C471" s="166"/>
      <c r="D471" s="166"/>
      <c r="E471" s="166"/>
      <c r="F471" s="166"/>
    </row>
    <row r="472" spans="1:6" x14ac:dyDescent="0.25">
      <c r="A472" s="166"/>
      <c r="B472" s="166"/>
      <c r="C472" s="166"/>
      <c r="D472" s="166"/>
      <c r="E472" s="166"/>
      <c r="F472" s="166"/>
    </row>
    <row r="473" spans="1:6" x14ac:dyDescent="0.25">
      <c r="A473" s="166"/>
      <c r="B473" s="166"/>
      <c r="C473" s="166"/>
      <c r="D473" s="166"/>
      <c r="E473" s="166"/>
      <c r="F473" s="166"/>
    </row>
    <row r="474" spans="1:6" x14ac:dyDescent="0.25">
      <c r="A474" s="166"/>
      <c r="B474" s="166"/>
      <c r="C474" s="166"/>
      <c r="D474" s="166"/>
      <c r="E474" s="166"/>
      <c r="F474" s="166"/>
    </row>
    <row r="475" spans="1:6" x14ac:dyDescent="0.25">
      <c r="A475" s="166"/>
      <c r="B475" s="166"/>
      <c r="C475" s="166"/>
      <c r="D475" s="166"/>
      <c r="E475" s="166"/>
      <c r="F475" s="166"/>
    </row>
    <row r="476" spans="1:6" x14ac:dyDescent="0.25">
      <c r="A476" s="166"/>
      <c r="B476" s="166"/>
      <c r="C476" s="166"/>
      <c r="D476" s="166"/>
      <c r="E476" s="166"/>
      <c r="F476" s="166"/>
    </row>
    <row r="477" spans="1:6" x14ac:dyDescent="0.25">
      <c r="A477" s="166"/>
      <c r="B477" s="166"/>
      <c r="C477" s="166"/>
      <c r="D477" s="166"/>
      <c r="E477" s="166"/>
      <c r="F477" s="166"/>
    </row>
    <row r="478" spans="1:6" x14ac:dyDescent="0.25">
      <c r="A478" s="166"/>
      <c r="B478" s="166"/>
      <c r="C478" s="166"/>
      <c r="D478" s="166"/>
      <c r="E478" s="166"/>
      <c r="F478" s="166"/>
    </row>
    <row r="479" spans="1:6" x14ac:dyDescent="0.25">
      <c r="A479" s="166"/>
      <c r="B479" s="166"/>
      <c r="C479" s="166"/>
      <c r="D479" s="166"/>
      <c r="E479" s="166"/>
      <c r="F479" s="166"/>
    </row>
    <row r="480" spans="1:6" x14ac:dyDescent="0.25">
      <c r="A480" s="166"/>
      <c r="B480" s="166"/>
      <c r="C480" s="166"/>
      <c r="D480" s="166"/>
      <c r="E480" s="166"/>
      <c r="F480" s="166"/>
    </row>
    <row r="481" spans="1:6" x14ac:dyDescent="0.25">
      <c r="A481" s="166"/>
      <c r="B481" s="166"/>
      <c r="C481" s="166"/>
      <c r="D481" s="166"/>
      <c r="E481" s="166"/>
      <c r="F481" s="166"/>
    </row>
    <row r="482" spans="1:6" x14ac:dyDescent="0.25">
      <c r="A482" s="166"/>
      <c r="B482" s="166"/>
      <c r="C482" s="166"/>
      <c r="D482" s="166"/>
      <c r="E482" s="166"/>
      <c r="F482" s="166"/>
    </row>
    <row r="483" spans="1:6" x14ac:dyDescent="0.25">
      <c r="A483" s="166"/>
      <c r="B483" s="166"/>
      <c r="C483" s="166"/>
      <c r="D483" s="166"/>
      <c r="E483" s="166"/>
      <c r="F483" s="166"/>
    </row>
    <row r="484" spans="1:6" x14ac:dyDescent="0.25">
      <c r="A484" s="166"/>
      <c r="B484" s="166"/>
      <c r="C484" s="166"/>
      <c r="D484" s="166"/>
      <c r="E484" s="166"/>
      <c r="F484" s="166"/>
    </row>
    <row r="485" spans="1:6" x14ac:dyDescent="0.25">
      <c r="A485" s="166"/>
      <c r="B485" s="166"/>
      <c r="C485" s="166"/>
      <c r="D485" s="166"/>
      <c r="E485" s="166"/>
      <c r="F485" s="166"/>
    </row>
    <row r="486" spans="1:6" x14ac:dyDescent="0.25">
      <c r="A486" s="166"/>
      <c r="B486" s="166"/>
      <c r="C486" s="166"/>
      <c r="D486" s="166"/>
      <c r="E486" s="166"/>
      <c r="F486" s="166"/>
    </row>
    <row r="487" spans="1:6" x14ac:dyDescent="0.25">
      <c r="A487" s="166"/>
      <c r="B487" s="166"/>
      <c r="C487" s="166"/>
      <c r="D487" s="166"/>
      <c r="E487" s="166"/>
      <c r="F487" s="166"/>
    </row>
    <row r="488" spans="1:6" x14ac:dyDescent="0.25">
      <c r="A488" s="166"/>
      <c r="B488" s="166"/>
      <c r="C488" s="166"/>
      <c r="D488" s="166"/>
      <c r="E488" s="166"/>
      <c r="F488" s="166"/>
    </row>
    <row r="489" spans="1:6" x14ac:dyDescent="0.25">
      <c r="A489" s="166"/>
      <c r="B489" s="166"/>
      <c r="C489" s="166"/>
      <c r="D489" s="166"/>
      <c r="E489" s="166"/>
      <c r="F489" s="166"/>
    </row>
    <row r="490" spans="1:6" x14ac:dyDescent="0.25">
      <c r="A490" s="166"/>
      <c r="B490" s="166"/>
      <c r="C490" s="166"/>
      <c r="D490" s="166"/>
      <c r="E490" s="166"/>
      <c r="F490" s="166"/>
    </row>
    <row r="491" spans="1:6" x14ac:dyDescent="0.25">
      <c r="A491" s="166"/>
      <c r="B491" s="166"/>
      <c r="C491" s="166"/>
      <c r="D491" s="166"/>
      <c r="E491" s="166"/>
      <c r="F491" s="166"/>
    </row>
    <row r="492" spans="1:6" x14ac:dyDescent="0.25">
      <c r="A492" s="166"/>
      <c r="B492" s="166"/>
      <c r="C492" s="166"/>
      <c r="D492" s="166"/>
      <c r="E492" s="166"/>
      <c r="F492" s="166"/>
    </row>
    <row r="493" spans="1:6" x14ac:dyDescent="0.25">
      <c r="A493" s="166"/>
      <c r="B493" s="166"/>
      <c r="C493" s="166"/>
      <c r="D493" s="166"/>
      <c r="E493" s="166"/>
      <c r="F493" s="166"/>
    </row>
    <row r="494" spans="1:6" x14ac:dyDescent="0.25">
      <c r="A494" s="166"/>
      <c r="B494" s="166"/>
      <c r="C494" s="166"/>
      <c r="D494" s="166"/>
      <c r="E494" s="166"/>
      <c r="F494" s="166"/>
    </row>
    <row r="495" spans="1:6" x14ac:dyDescent="0.25">
      <c r="A495" s="166"/>
      <c r="B495" s="166"/>
      <c r="C495" s="166"/>
      <c r="D495" s="166"/>
      <c r="E495" s="166"/>
      <c r="F495" s="166"/>
    </row>
    <row r="496" spans="1:6" x14ac:dyDescent="0.25">
      <c r="A496" s="166"/>
      <c r="B496" s="166"/>
      <c r="C496" s="166"/>
      <c r="D496" s="166"/>
      <c r="E496" s="166"/>
      <c r="F496" s="166"/>
    </row>
    <row r="497" spans="1:6" x14ac:dyDescent="0.25">
      <c r="A497" s="166"/>
      <c r="B497" s="166"/>
      <c r="C497" s="166"/>
      <c r="D497" s="166"/>
      <c r="E497" s="166"/>
      <c r="F497" s="166"/>
    </row>
    <row r="498" spans="1:6" x14ac:dyDescent="0.25">
      <c r="A498" s="166"/>
      <c r="B498" s="166"/>
      <c r="C498" s="166"/>
      <c r="D498" s="166"/>
      <c r="E498" s="166"/>
      <c r="F498" s="166"/>
    </row>
    <row r="499" spans="1:6" x14ac:dyDescent="0.25">
      <c r="A499" s="166"/>
      <c r="B499" s="166"/>
      <c r="C499" s="166"/>
      <c r="D499" s="166"/>
      <c r="E499" s="166"/>
      <c r="F499" s="166"/>
    </row>
    <row r="500" spans="1:6" x14ac:dyDescent="0.25">
      <c r="A500" s="166"/>
      <c r="B500" s="166"/>
      <c r="C500" s="166"/>
      <c r="D500" s="166"/>
      <c r="E500" s="166"/>
      <c r="F500" s="166"/>
    </row>
    <row r="501" spans="1:6" x14ac:dyDescent="0.25">
      <c r="A501" s="166"/>
      <c r="B501" s="166"/>
      <c r="C501" s="166"/>
      <c r="D501" s="166"/>
      <c r="E501" s="166"/>
      <c r="F501" s="166"/>
    </row>
    <row r="502" spans="1:6" x14ac:dyDescent="0.25">
      <c r="A502" s="166"/>
      <c r="B502" s="166"/>
      <c r="C502" s="166"/>
      <c r="D502" s="166"/>
      <c r="E502" s="166"/>
      <c r="F502" s="166"/>
    </row>
    <row r="503" spans="1:6" x14ac:dyDescent="0.25">
      <c r="A503" s="166"/>
      <c r="B503" s="166"/>
      <c r="C503" s="166"/>
      <c r="D503" s="166"/>
      <c r="E503" s="166"/>
      <c r="F503" s="166"/>
    </row>
    <row r="504" spans="1:6" x14ac:dyDescent="0.25">
      <c r="A504" s="166"/>
      <c r="B504" s="166"/>
      <c r="C504" s="166"/>
      <c r="D504" s="166"/>
      <c r="E504" s="166"/>
      <c r="F504" s="166"/>
    </row>
    <row r="505" spans="1:6" x14ac:dyDescent="0.25">
      <c r="A505" s="166"/>
      <c r="B505" s="166"/>
      <c r="C505" s="166"/>
      <c r="D505" s="166"/>
      <c r="E505" s="166"/>
      <c r="F505" s="166"/>
    </row>
    <row r="506" spans="1:6" x14ac:dyDescent="0.25">
      <c r="A506" s="166"/>
      <c r="B506" s="166"/>
      <c r="C506" s="166"/>
      <c r="D506" s="166"/>
      <c r="E506" s="166"/>
      <c r="F506" s="166"/>
    </row>
    <row r="507" spans="1:6" x14ac:dyDescent="0.25">
      <c r="A507" s="166"/>
      <c r="B507" s="166"/>
      <c r="C507" s="166"/>
      <c r="D507" s="166"/>
      <c r="E507" s="166"/>
      <c r="F507" s="166"/>
    </row>
    <row r="508" spans="1:6" x14ac:dyDescent="0.25">
      <c r="A508" s="166"/>
      <c r="B508" s="166"/>
      <c r="C508" s="166"/>
      <c r="D508" s="166"/>
      <c r="E508" s="166"/>
      <c r="F508" s="166"/>
    </row>
    <row r="509" spans="1:6" x14ac:dyDescent="0.25">
      <c r="A509" s="166"/>
      <c r="B509" s="166"/>
      <c r="C509" s="166"/>
      <c r="D509" s="166"/>
      <c r="E509" s="166"/>
      <c r="F509" s="166"/>
    </row>
    <row r="510" spans="1:6" x14ac:dyDescent="0.25">
      <c r="A510" s="166"/>
      <c r="B510" s="166"/>
      <c r="C510" s="166"/>
      <c r="D510" s="166"/>
      <c r="E510" s="166"/>
      <c r="F510" s="166"/>
    </row>
    <row r="511" spans="1:6" x14ac:dyDescent="0.25">
      <c r="A511" s="166"/>
      <c r="B511" s="166"/>
      <c r="C511" s="166"/>
      <c r="D511" s="166"/>
      <c r="E511" s="166"/>
      <c r="F511" s="166"/>
    </row>
    <row r="512" spans="1:6" x14ac:dyDescent="0.25">
      <c r="A512" s="166"/>
      <c r="B512" s="166"/>
      <c r="C512" s="166"/>
      <c r="D512" s="166"/>
      <c r="E512" s="166"/>
      <c r="F512" s="166"/>
    </row>
    <row r="513" spans="1:6" x14ac:dyDescent="0.25">
      <c r="A513" s="166"/>
      <c r="B513" s="166"/>
      <c r="C513" s="166"/>
      <c r="D513" s="166"/>
      <c r="E513" s="166"/>
      <c r="F513" s="166"/>
    </row>
    <row r="514" spans="1:6" x14ac:dyDescent="0.25">
      <c r="A514" s="166"/>
      <c r="B514" s="166"/>
      <c r="C514" s="166"/>
      <c r="D514" s="166"/>
      <c r="E514" s="166"/>
      <c r="F514" s="166"/>
    </row>
    <row r="515" spans="1:6" x14ac:dyDescent="0.25">
      <c r="A515" s="166"/>
      <c r="B515" s="166"/>
      <c r="C515" s="166"/>
      <c r="D515" s="166"/>
      <c r="E515" s="166"/>
      <c r="F515" s="166"/>
    </row>
    <row r="516" spans="1:6" x14ac:dyDescent="0.25">
      <c r="A516" s="166"/>
      <c r="B516" s="166"/>
      <c r="C516" s="166"/>
      <c r="D516" s="166"/>
      <c r="E516" s="166"/>
      <c r="F516" s="166"/>
    </row>
    <row r="517" spans="1:6" x14ac:dyDescent="0.25">
      <c r="A517" s="166"/>
      <c r="B517" s="166"/>
      <c r="C517" s="166"/>
      <c r="D517" s="166"/>
      <c r="E517" s="166"/>
      <c r="F517" s="166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R74"/>
  <sheetViews>
    <sheetView view="pageBreakPreview" zoomScale="80" zoomScaleNormal="100" zoomScaleSheetLayoutView="80" workbookViewId="0">
      <selection activeCell="N16" sqref="N16"/>
    </sheetView>
  </sheetViews>
  <sheetFormatPr baseColWidth="10" defaultRowHeight="18" customHeight="1" x14ac:dyDescent="0.2"/>
  <cols>
    <col min="1" max="1" width="12.5703125" style="36" customWidth="1"/>
    <col min="2" max="2" width="36" style="1" customWidth="1"/>
    <col min="3" max="3" width="5.85546875" style="1" customWidth="1"/>
    <col min="4" max="4" width="5.42578125" style="1" customWidth="1"/>
    <col min="5" max="5" width="9.5703125" style="1" bestFit="1" customWidth="1"/>
    <col min="6" max="6" width="8.42578125" style="1" customWidth="1"/>
    <col min="7" max="7" width="8.85546875" style="1" customWidth="1"/>
    <col min="8" max="8" width="8.28515625" style="1" customWidth="1"/>
    <col min="9" max="9" width="7.85546875" style="1" customWidth="1"/>
    <col min="10" max="10" width="11.85546875" style="1" customWidth="1"/>
    <col min="11" max="11" width="12.28515625" style="1" customWidth="1"/>
    <col min="12" max="18" width="11.42578125" style="1" customWidth="1"/>
    <col min="19" max="257" width="11.42578125" style="1"/>
    <col min="258" max="258" width="4.85546875" style="1" customWidth="1"/>
    <col min="259" max="259" width="6" style="1" customWidth="1"/>
    <col min="260" max="260" width="11.42578125" style="1"/>
    <col min="261" max="262" width="9.5703125" style="1" customWidth="1"/>
    <col min="263" max="263" width="8.5703125" style="1" customWidth="1"/>
    <col min="264" max="265" width="12.85546875" style="1" customWidth="1"/>
    <col min="266" max="513" width="11.42578125" style="1"/>
    <col min="514" max="514" width="4.85546875" style="1" customWidth="1"/>
    <col min="515" max="515" width="6" style="1" customWidth="1"/>
    <col min="516" max="516" width="11.42578125" style="1"/>
    <col min="517" max="518" width="9.5703125" style="1" customWidth="1"/>
    <col min="519" max="519" width="8.5703125" style="1" customWidth="1"/>
    <col min="520" max="521" width="12.85546875" style="1" customWidth="1"/>
    <col min="522" max="769" width="11.42578125" style="1"/>
    <col min="770" max="770" width="4.85546875" style="1" customWidth="1"/>
    <col min="771" max="771" width="6" style="1" customWidth="1"/>
    <col min="772" max="772" width="11.42578125" style="1"/>
    <col min="773" max="774" width="9.5703125" style="1" customWidth="1"/>
    <col min="775" max="775" width="8.5703125" style="1" customWidth="1"/>
    <col min="776" max="777" width="12.85546875" style="1" customWidth="1"/>
    <col min="778" max="1025" width="11.42578125" style="1"/>
    <col min="1026" max="1026" width="4.85546875" style="1" customWidth="1"/>
    <col min="1027" max="1027" width="6" style="1" customWidth="1"/>
    <col min="1028" max="1028" width="11.42578125" style="1"/>
    <col min="1029" max="1030" width="9.5703125" style="1" customWidth="1"/>
    <col min="1031" max="1031" width="8.5703125" style="1" customWidth="1"/>
    <col min="1032" max="1033" width="12.85546875" style="1" customWidth="1"/>
    <col min="1034" max="1281" width="11.42578125" style="1"/>
    <col min="1282" max="1282" width="4.85546875" style="1" customWidth="1"/>
    <col min="1283" max="1283" width="6" style="1" customWidth="1"/>
    <col min="1284" max="1284" width="11.42578125" style="1"/>
    <col min="1285" max="1286" width="9.5703125" style="1" customWidth="1"/>
    <col min="1287" max="1287" width="8.5703125" style="1" customWidth="1"/>
    <col min="1288" max="1289" width="12.85546875" style="1" customWidth="1"/>
    <col min="1290" max="1537" width="11.42578125" style="1"/>
    <col min="1538" max="1538" width="4.85546875" style="1" customWidth="1"/>
    <col min="1539" max="1539" width="6" style="1" customWidth="1"/>
    <col min="1540" max="1540" width="11.42578125" style="1"/>
    <col min="1541" max="1542" width="9.5703125" style="1" customWidth="1"/>
    <col min="1543" max="1543" width="8.5703125" style="1" customWidth="1"/>
    <col min="1544" max="1545" width="12.85546875" style="1" customWidth="1"/>
    <col min="1546" max="1793" width="11.42578125" style="1"/>
    <col min="1794" max="1794" width="4.85546875" style="1" customWidth="1"/>
    <col min="1795" max="1795" width="6" style="1" customWidth="1"/>
    <col min="1796" max="1796" width="11.42578125" style="1"/>
    <col min="1797" max="1798" width="9.5703125" style="1" customWidth="1"/>
    <col min="1799" max="1799" width="8.5703125" style="1" customWidth="1"/>
    <col min="1800" max="1801" width="12.85546875" style="1" customWidth="1"/>
    <col min="1802" max="2049" width="11.42578125" style="1"/>
    <col min="2050" max="2050" width="4.85546875" style="1" customWidth="1"/>
    <col min="2051" max="2051" width="6" style="1" customWidth="1"/>
    <col min="2052" max="2052" width="11.42578125" style="1"/>
    <col min="2053" max="2054" width="9.5703125" style="1" customWidth="1"/>
    <col min="2055" max="2055" width="8.5703125" style="1" customWidth="1"/>
    <col min="2056" max="2057" width="12.85546875" style="1" customWidth="1"/>
    <col min="2058" max="2305" width="11.42578125" style="1"/>
    <col min="2306" max="2306" width="4.85546875" style="1" customWidth="1"/>
    <col min="2307" max="2307" width="6" style="1" customWidth="1"/>
    <col min="2308" max="2308" width="11.42578125" style="1"/>
    <col min="2309" max="2310" width="9.5703125" style="1" customWidth="1"/>
    <col min="2311" max="2311" width="8.5703125" style="1" customWidth="1"/>
    <col min="2312" max="2313" width="12.85546875" style="1" customWidth="1"/>
    <col min="2314" max="2561" width="11.42578125" style="1"/>
    <col min="2562" max="2562" width="4.85546875" style="1" customWidth="1"/>
    <col min="2563" max="2563" width="6" style="1" customWidth="1"/>
    <col min="2564" max="2564" width="11.42578125" style="1"/>
    <col min="2565" max="2566" width="9.5703125" style="1" customWidth="1"/>
    <col min="2567" max="2567" width="8.5703125" style="1" customWidth="1"/>
    <col min="2568" max="2569" width="12.85546875" style="1" customWidth="1"/>
    <col min="2570" max="2817" width="11.42578125" style="1"/>
    <col min="2818" max="2818" width="4.85546875" style="1" customWidth="1"/>
    <col min="2819" max="2819" width="6" style="1" customWidth="1"/>
    <col min="2820" max="2820" width="11.42578125" style="1"/>
    <col min="2821" max="2822" width="9.5703125" style="1" customWidth="1"/>
    <col min="2823" max="2823" width="8.5703125" style="1" customWidth="1"/>
    <col min="2824" max="2825" width="12.85546875" style="1" customWidth="1"/>
    <col min="2826" max="3073" width="11.42578125" style="1"/>
    <col min="3074" max="3074" width="4.85546875" style="1" customWidth="1"/>
    <col min="3075" max="3075" width="6" style="1" customWidth="1"/>
    <col min="3076" max="3076" width="11.42578125" style="1"/>
    <col min="3077" max="3078" width="9.5703125" style="1" customWidth="1"/>
    <col min="3079" max="3079" width="8.5703125" style="1" customWidth="1"/>
    <col min="3080" max="3081" width="12.85546875" style="1" customWidth="1"/>
    <col min="3082" max="3329" width="11.42578125" style="1"/>
    <col min="3330" max="3330" width="4.85546875" style="1" customWidth="1"/>
    <col min="3331" max="3331" width="6" style="1" customWidth="1"/>
    <col min="3332" max="3332" width="11.42578125" style="1"/>
    <col min="3333" max="3334" width="9.5703125" style="1" customWidth="1"/>
    <col min="3335" max="3335" width="8.5703125" style="1" customWidth="1"/>
    <col min="3336" max="3337" width="12.85546875" style="1" customWidth="1"/>
    <col min="3338" max="3585" width="11.42578125" style="1"/>
    <col min="3586" max="3586" width="4.85546875" style="1" customWidth="1"/>
    <col min="3587" max="3587" width="6" style="1" customWidth="1"/>
    <col min="3588" max="3588" width="11.42578125" style="1"/>
    <col min="3589" max="3590" width="9.5703125" style="1" customWidth="1"/>
    <col min="3591" max="3591" width="8.5703125" style="1" customWidth="1"/>
    <col min="3592" max="3593" width="12.85546875" style="1" customWidth="1"/>
    <col min="3594" max="3841" width="11.42578125" style="1"/>
    <col min="3842" max="3842" width="4.85546875" style="1" customWidth="1"/>
    <col min="3843" max="3843" width="6" style="1" customWidth="1"/>
    <col min="3844" max="3844" width="11.42578125" style="1"/>
    <col min="3845" max="3846" width="9.5703125" style="1" customWidth="1"/>
    <col min="3847" max="3847" width="8.5703125" style="1" customWidth="1"/>
    <col min="3848" max="3849" width="12.85546875" style="1" customWidth="1"/>
    <col min="3850" max="4097" width="11.42578125" style="1"/>
    <col min="4098" max="4098" width="4.85546875" style="1" customWidth="1"/>
    <col min="4099" max="4099" width="6" style="1" customWidth="1"/>
    <col min="4100" max="4100" width="11.42578125" style="1"/>
    <col min="4101" max="4102" width="9.5703125" style="1" customWidth="1"/>
    <col min="4103" max="4103" width="8.5703125" style="1" customWidth="1"/>
    <col min="4104" max="4105" width="12.85546875" style="1" customWidth="1"/>
    <col min="4106" max="4353" width="11.42578125" style="1"/>
    <col min="4354" max="4354" width="4.85546875" style="1" customWidth="1"/>
    <col min="4355" max="4355" width="6" style="1" customWidth="1"/>
    <col min="4356" max="4356" width="11.42578125" style="1"/>
    <col min="4357" max="4358" width="9.5703125" style="1" customWidth="1"/>
    <col min="4359" max="4359" width="8.5703125" style="1" customWidth="1"/>
    <col min="4360" max="4361" width="12.85546875" style="1" customWidth="1"/>
    <col min="4362" max="4609" width="11.42578125" style="1"/>
    <col min="4610" max="4610" width="4.85546875" style="1" customWidth="1"/>
    <col min="4611" max="4611" width="6" style="1" customWidth="1"/>
    <col min="4612" max="4612" width="11.42578125" style="1"/>
    <col min="4613" max="4614" width="9.5703125" style="1" customWidth="1"/>
    <col min="4615" max="4615" width="8.5703125" style="1" customWidth="1"/>
    <col min="4616" max="4617" width="12.85546875" style="1" customWidth="1"/>
    <col min="4618" max="4865" width="11.42578125" style="1"/>
    <col min="4866" max="4866" width="4.85546875" style="1" customWidth="1"/>
    <col min="4867" max="4867" width="6" style="1" customWidth="1"/>
    <col min="4868" max="4868" width="11.42578125" style="1"/>
    <col min="4869" max="4870" width="9.5703125" style="1" customWidth="1"/>
    <col min="4871" max="4871" width="8.5703125" style="1" customWidth="1"/>
    <col min="4872" max="4873" width="12.85546875" style="1" customWidth="1"/>
    <col min="4874" max="5121" width="11.42578125" style="1"/>
    <col min="5122" max="5122" width="4.85546875" style="1" customWidth="1"/>
    <col min="5123" max="5123" width="6" style="1" customWidth="1"/>
    <col min="5124" max="5124" width="11.42578125" style="1"/>
    <col min="5125" max="5126" width="9.5703125" style="1" customWidth="1"/>
    <col min="5127" max="5127" width="8.5703125" style="1" customWidth="1"/>
    <col min="5128" max="5129" width="12.85546875" style="1" customWidth="1"/>
    <col min="5130" max="5377" width="11.42578125" style="1"/>
    <col min="5378" max="5378" width="4.85546875" style="1" customWidth="1"/>
    <col min="5379" max="5379" width="6" style="1" customWidth="1"/>
    <col min="5380" max="5380" width="11.42578125" style="1"/>
    <col min="5381" max="5382" width="9.5703125" style="1" customWidth="1"/>
    <col min="5383" max="5383" width="8.5703125" style="1" customWidth="1"/>
    <col min="5384" max="5385" width="12.85546875" style="1" customWidth="1"/>
    <col min="5386" max="5633" width="11.42578125" style="1"/>
    <col min="5634" max="5634" width="4.85546875" style="1" customWidth="1"/>
    <col min="5635" max="5635" width="6" style="1" customWidth="1"/>
    <col min="5636" max="5636" width="11.42578125" style="1"/>
    <col min="5637" max="5638" width="9.5703125" style="1" customWidth="1"/>
    <col min="5639" max="5639" width="8.5703125" style="1" customWidth="1"/>
    <col min="5640" max="5641" width="12.85546875" style="1" customWidth="1"/>
    <col min="5642" max="5889" width="11.42578125" style="1"/>
    <col min="5890" max="5890" width="4.85546875" style="1" customWidth="1"/>
    <col min="5891" max="5891" width="6" style="1" customWidth="1"/>
    <col min="5892" max="5892" width="11.42578125" style="1"/>
    <col min="5893" max="5894" width="9.5703125" style="1" customWidth="1"/>
    <col min="5895" max="5895" width="8.5703125" style="1" customWidth="1"/>
    <col min="5896" max="5897" width="12.85546875" style="1" customWidth="1"/>
    <col min="5898" max="6145" width="11.42578125" style="1"/>
    <col min="6146" max="6146" width="4.85546875" style="1" customWidth="1"/>
    <col min="6147" max="6147" width="6" style="1" customWidth="1"/>
    <col min="6148" max="6148" width="11.42578125" style="1"/>
    <col min="6149" max="6150" width="9.5703125" style="1" customWidth="1"/>
    <col min="6151" max="6151" width="8.5703125" style="1" customWidth="1"/>
    <col min="6152" max="6153" width="12.85546875" style="1" customWidth="1"/>
    <col min="6154" max="6401" width="11.42578125" style="1"/>
    <col min="6402" max="6402" width="4.85546875" style="1" customWidth="1"/>
    <col min="6403" max="6403" width="6" style="1" customWidth="1"/>
    <col min="6404" max="6404" width="11.42578125" style="1"/>
    <col min="6405" max="6406" width="9.5703125" style="1" customWidth="1"/>
    <col min="6407" max="6407" width="8.5703125" style="1" customWidth="1"/>
    <col min="6408" max="6409" width="12.85546875" style="1" customWidth="1"/>
    <col min="6410" max="6657" width="11.42578125" style="1"/>
    <col min="6658" max="6658" width="4.85546875" style="1" customWidth="1"/>
    <col min="6659" max="6659" width="6" style="1" customWidth="1"/>
    <col min="6660" max="6660" width="11.42578125" style="1"/>
    <col min="6661" max="6662" width="9.5703125" style="1" customWidth="1"/>
    <col min="6663" max="6663" width="8.5703125" style="1" customWidth="1"/>
    <col min="6664" max="6665" width="12.85546875" style="1" customWidth="1"/>
    <col min="6666" max="6913" width="11.42578125" style="1"/>
    <col min="6914" max="6914" width="4.85546875" style="1" customWidth="1"/>
    <col min="6915" max="6915" width="6" style="1" customWidth="1"/>
    <col min="6916" max="6916" width="11.42578125" style="1"/>
    <col min="6917" max="6918" width="9.5703125" style="1" customWidth="1"/>
    <col min="6919" max="6919" width="8.5703125" style="1" customWidth="1"/>
    <col min="6920" max="6921" width="12.85546875" style="1" customWidth="1"/>
    <col min="6922" max="7169" width="11.42578125" style="1"/>
    <col min="7170" max="7170" width="4.85546875" style="1" customWidth="1"/>
    <col min="7171" max="7171" width="6" style="1" customWidth="1"/>
    <col min="7172" max="7172" width="11.42578125" style="1"/>
    <col min="7173" max="7174" width="9.5703125" style="1" customWidth="1"/>
    <col min="7175" max="7175" width="8.5703125" style="1" customWidth="1"/>
    <col min="7176" max="7177" width="12.85546875" style="1" customWidth="1"/>
    <col min="7178" max="7425" width="11.42578125" style="1"/>
    <col min="7426" max="7426" width="4.85546875" style="1" customWidth="1"/>
    <col min="7427" max="7427" width="6" style="1" customWidth="1"/>
    <col min="7428" max="7428" width="11.42578125" style="1"/>
    <col min="7429" max="7430" width="9.5703125" style="1" customWidth="1"/>
    <col min="7431" max="7431" width="8.5703125" style="1" customWidth="1"/>
    <col min="7432" max="7433" width="12.85546875" style="1" customWidth="1"/>
    <col min="7434" max="7681" width="11.42578125" style="1"/>
    <col min="7682" max="7682" width="4.85546875" style="1" customWidth="1"/>
    <col min="7683" max="7683" width="6" style="1" customWidth="1"/>
    <col min="7684" max="7684" width="11.42578125" style="1"/>
    <col min="7685" max="7686" width="9.5703125" style="1" customWidth="1"/>
    <col min="7687" max="7687" width="8.5703125" style="1" customWidth="1"/>
    <col min="7688" max="7689" width="12.85546875" style="1" customWidth="1"/>
    <col min="7690" max="7937" width="11.42578125" style="1"/>
    <col min="7938" max="7938" width="4.85546875" style="1" customWidth="1"/>
    <col min="7939" max="7939" width="6" style="1" customWidth="1"/>
    <col min="7940" max="7940" width="11.42578125" style="1"/>
    <col min="7941" max="7942" width="9.5703125" style="1" customWidth="1"/>
    <col min="7943" max="7943" width="8.5703125" style="1" customWidth="1"/>
    <col min="7944" max="7945" width="12.85546875" style="1" customWidth="1"/>
    <col min="7946" max="8193" width="11.42578125" style="1"/>
    <col min="8194" max="8194" width="4.85546875" style="1" customWidth="1"/>
    <col min="8195" max="8195" width="6" style="1" customWidth="1"/>
    <col min="8196" max="8196" width="11.42578125" style="1"/>
    <col min="8197" max="8198" width="9.5703125" style="1" customWidth="1"/>
    <col min="8199" max="8199" width="8.5703125" style="1" customWidth="1"/>
    <col min="8200" max="8201" width="12.85546875" style="1" customWidth="1"/>
    <col min="8202" max="8449" width="11.42578125" style="1"/>
    <col min="8450" max="8450" width="4.85546875" style="1" customWidth="1"/>
    <col min="8451" max="8451" width="6" style="1" customWidth="1"/>
    <col min="8452" max="8452" width="11.42578125" style="1"/>
    <col min="8453" max="8454" width="9.5703125" style="1" customWidth="1"/>
    <col min="8455" max="8455" width="8.5703125" style="1" customWidth="1"/>
    <col min="8456" max="8457" width="12.85546875" style="1" customWidth="1"/>
    <col min="8458" max="8705" width="11.42578125" style="1"/>
    <col min="8706" max="8706" width="4.85546875" style="1" customWidth="1"/>
    <col min="8707" max="8707" width="6" style="1" customWidth="1"/>
    <col min="8708" max="8708" width="11.42578125" style="1"/>
    <col min="8709" max="8710" width="9.5703125" style="1" customWidth="1"/>
    <col min="8711" max="8711" width="8.5703125" style="1" customWidth="1"/>
    <col min="8712" max="8713" width="12.85546875" style="1" customWidth="1"/>
    <col min="8714" max="8961" width="11.42578125" style="1"/>
    <col min="8962" max="8962" width="4.85546875" style="1" customWidth="1"/>
    <col min="8963" max="8963" width="6" style="1" customWidth="1"/>
    <col min="8964" max="8964" width="11.42578125" style="1"/>
    <col min="8965" max="8966" width="9.5703125" style="1" customWidth="1"/>
    <col min="8967" max="8967" width="8.5703125" style="1" customWidth="1"/>
    <col min="8968" max="8969" width="12.85546875" style="1" customWidth="1"/>
    <col min="8970" max="9217" width="11.42578125" style="1"/>
    <col min="9218" max="9218" width="4.85546875" style="1" customWidth="1"/>
    <col min="9219" max="9219" width="6" style="1" customWidth="1"/>
    <col min="9220" max="9220" width="11.42578125" style="1"/>
    <col min="9221" max="9222" width="9.5703125" style="1" customWidth="1"/>
    <col min="9223" max="9223" width="8.5703125" style="1" customWidth="1"/>
    <col min="9224" max="9225" width="12.85546875" style="1" customWidth="1"/>
    <col min="9226" max="9473" width="11.42578125" style="1"/>
    <col min="9474" max="9474" width="4.85546875" style="1" customWidth="1"/>
    <col min="9475" max="9475" width="6" style="1" customWidth="1"/>
    <col min="9476" max="9476" width="11.42578125" style="1"/>
    <col min="9477" max="9478" width="9.5703125" style="1" customWidth="1"/>
    <col min="9479" max="9479" width="8.5703125" style="1" customWidth="1"/>
    <col min="9480" max="9481" width="12.85546875" style="1" customWidth="1"/>
    <col min="9482" max="9729" width="11.42578125" style="1"/>
    <col min="9730" max="9730" width="4.85546875" style="1" customWidth="1"/>
    <col min="9731" max="9731" width="6" style="1" customWidth="1"/>
    <col min="9732" max="9732" width="11.42578125" style="1"/>
    <col min="9733" max="9734" width="9.5703125" style="1" customWidth="1"/>
    <col min="9735" max="9735" width="8.5703125" style="1" customWidth="1"/>
    <col min="9736" max="9737" width="12.85546875" style="1" customWidth="1"/>
    <col min="9738" max="9985" width="11.42578125" style="1"/>
    <col min="9986" max="9986" width="4.85546875" style="1" customWidth="1"/>
    <col min="9987" max="9987" width="6" style="1" customWidth="1"/>
    <col min="9988" max="9988" width="11.42578125" style="1"/>
    <col min="9989" max="9990" width="9.5703125" style="1" customWidth="1"/>
    <col min="9991" max="9991" width="8.5703125" style="1" customWidth="1"/>
    <col min="9992" max="9993" width="12.85546875" style="1" customWidth="1"/>
    <col min="9994" max="10241" width="11.42578125" style="1"/>
    <col min="10242" max="10242" width="4.85546875" style="1" customWidth="1"/>
    <col min="10243" max="10243" width="6" style="1" customWidth="1"/>
    <col min="10244" max="10244" width="11.42578125" style="1"/>
    <col min="10245" max="10246" width="9.5703125" style="1" customWidth="1"/>
    <col min="10247" max="10247" width="8.5703125" style="1" customWidth="1"/>
    <col min="10248" max="10249" width="12.85546875" style="1" customWidth="1"/>
    <col min="10250" max="10497" width="11.42578125" style="1"/>
    <col min="10498" max="10498" width="4.85546875" style="1" customWidth="1"/>
    <col min="10499" max="10499" width="6" style="1" customWidth="1"/>
    <col min="10500" max="10500" width="11.42578125" style="1"/>
    <col min="10501" max="10502" width="9.5703125" style="1" customWidth="1"/>
    <col min="10503" max="10503" width="8.5703125" style="1" customWidth="1"/>
    <col min="10504" max="10505" width="12.85546875" style="1" customWidth="1"/>
    <col min="10506" max="10753" width="11.42578125" style="1"/>
    <col min="10754" max="10754" width="4.85546875" style="1" customWidth="1"/>
    <col min="10755" max="10755" width="6" style="1" customWidth="1"/>
    <col min="10756" max="10756" width="11.42578125" style="1"/>
    <col min="10757" max="10758" width="9.5703125" style="1" customWidth="1"/>
    <col min="10759" max="10759" width="8.5703125" style="1" customWidth="1"/>
    <col min="10760" max="10761" width="12.85546875" style="1" customWidth="1"/>
    <col min="10762" max="11009" width="11.42578125" style="1"/>
    <col min="11010" max="11010" width="4.85546875" style="1" customWidth="1"/>
    <col min="11011" max="11011" width="6" style="1" customWidth="1"/>
    <col min="11012" max="11012" width="11.42578125" style="1"/>
    <col min="11013" max="11014" width="9.5703125" style="1" customWidth="1"/>
    <col min="11015" max="11015" width="8.5703125" style="1" customWidth="1"/>
    <col min="11016" max="11017" width="12.85546875" style="1" customWidth="1"/>
    <col min="11018" max="11265" width="11.42578125" style="1"/>
    <col min="11266" max="11266" width="4.85546875" style="1" customWidth="1"/>
    <col min="11267" max="11267" width="6" style="1" customWidth="1"/>
    <col min="11268" max="11268" width="11.42578125" style="1"/>
    <col min="11269" max="11270" width="9.5703125" style="1" customWidth="1"/>
    <col min="11271" max="11271" width="8.5703125" style="1" customWidth="1"/>
    <col min="11272" max="11273" width="12.85546875" style="1" customWidth="1"/>
    <col min="11274" max="11521" width="11.42578125" style="1"/>
    <col min="11522" max="11522" width="4.85546875" style="1" customWidth="1"/>
    <col min="11523" max="11523" width="6" style="1" customWidth="1"/>
    <col min="11524" max="11524" width="11.42578125" style="1"/>
    <col min="11525" max="11526" width="9.5703125" style="1" customWidth="1"/>
    <col min="11527" max="11527" width="8.5703125" style="1" customWidth="1"/>
    <col min="11528" max="11529" width="12.85546875" style="1" customWidth="1"/>
    <col min="11530" max="11777" width="11.42578125" style="1"/>
    <col min="11778" max="11778" width="4.85546875" style="1" customWidth="1"/>
    <col min="11779" max="11779" width="6" style="1" customWidth="1"/>
    <col min="11780" max="11780" width="11.42578125" style="1"/>
    <col min="11781" max="11782" width="9.5703125" style="1" customWidth="1"/>
    <col min="11783" max="11783" width="8.5703125" style="1" customWidth="1"/>
    <col min="11784" max="11785" width="12.85546875" style="1" customWidth="1"/>
    <col min="11786" max="12033" width="11.42578125" style="1"/>
    <col min="12034" max="12034" width="4.85546875" style="1" customWidth="1"/>
    <col min="12035" max="12035" width="6" style="1" customWidth="1"/>
    <col min="12036" max="12036" width="11.42578125" style="1"/>
    <col min="12037" max="12038" width="9.5703125" style="1" customWidth="1"/>
    <col min="12039" max="12039" width="8.5703125" style="1" customWidth="1"/>
    <col min="12040" max="12041" width="12.85546875" style="1" customWidth="1"/>
    <col min="12042" max="12289" width="11.42578125" style="1"/>
    <col min="12290" max="12290" width="4.85546875" style="1" customWidth="1"/>
    <col min="12291" max="12291" width="6" style="1" customWidth="1"/>
    <col min="12292" max="12292" width="11.42578125" style="1"/>
    <col min="12293" max="12294" width="9.5703125" style="1" customWidth="1"/>
    <col min="12295" max="12295" width="8.5703125" style="1" customWidth="1"/>
    <col min="12296" max="12297" width="12.85546875" style="1" customWidth="1"/>
    <col min="12298" max="12545" width="11.42578125" style="1"/>
    <col min="12546" max="12546" width="4.85546875" style="1" customWidth="1"/>
    <col min="12547" max="12547" width="6" style="1" customWidth="1"/>
    <col min="12548" max="12548" width="11.42578125" style="1"/>
    <col min="12549" max="12550" width="9.5703125" style="1" customWidth="1"/>
    <col min="12551" max="12551" width="8.5703125" style="1" customWidth="1"/>
    <col min="12552" max="12553" width="12.85546875" style="1" customWidth="1"/>
    <col min="12554" max="12801" width="11.42578125" style="1"/>
    <col min="12802" max="12802" width="4.85546875" style="1" customWidth="1"/>
    <col min="12803" max="12803" width="6" style="1" customWidth="1"/>
    <col min="12804" max="12804" width="11.42578125" style="1"/>
    <col min="12805" max="12806" width="9.5703125" style="1" customWidth="1"/>
    <col min="12807" max="12807" width="8.5703125" style="1" customWidth="1"/>
    <col min="12808" max="12809" width="12.85546875" style="1" customWidth="1"/>
    <col min="12810" max="13057" width="11.42578125" style="1"/>
    <col min="13058" max="13058" width="4.85546875" style="1" customWidth="1"/>
    <col min="13059" max="13059" width="6" style="1" customWidth="1"/>
    <col min="13060" max="13060" width="11.42578125" style="1"/>
    <col min="13061" max="13062" width="9.5703125" style="1" customWidth="1"/>
    <col min="13063" max="13063" width="8.5703125" style="1" customWidth="1"/>
    <col min="13064" max="13065" width="12.85546875" style="1" customWidth="1"/>
    <col min="13066" max="13313" width="11.42578125" style="1"/>
    <col min="13314" max="13314" width="4.85546875" style="1" customWidth="1"/>
    <col min="13315" max="13315" width="6" style="1" customWidth="1"/>
    <col min="13316" max="13316" width="11.42578125" style="1"/>
    <col min="13317" max="13318" width="9.5703125" style="1" customWidth="1"/>
    <col min="13319" max="13319" width="8.5703125" style="1" customWidth="1"/>
    <col min="13320" max="13321" width="12.85546875" style="1" customWidth="1"/>
    <col min="13322" max="13569" width="11.42578125" style="1"/>
    <col min="13570" max="13570" width="4.85546875" style="1" customWidth="1"/>
    <col min="13571" max="13571" width="6" style="1" customWidth="1"/>
    <col min="13572" max="13572" width="11.42578125" style="1"/>
    <col min="13573" max="13574" width="9.5703125" style="1" customWidth="1"/>
    <col min="13575" max="13575" width="8.5703125" style="1" customWidth="1"/>
    <col min="13576" max="13577" width="12.85546875" style="1" customWidth="1"/>
    <col min="13578" max="13825" width="11.42578125" style="1"/>
    <col min="13826" max="13826" width="4.85546875" style="1" customWidth="1"/>
    <col min="13827" max="13827" width="6" style="1" customWidth="1"/>
    <col min="13828" max="13828" width="11.42578125" style="1"/>
    <col min="13829" max="13830" width="9.5703125" style="1" customWidth="1"/>
    <col min="13831" max="13831" width="8.5703125" style="1" customWidth="1"/>
    <col min="13832" max="13833" width="12.85546875" style="1" customWidth="1"/>
    <col min="13834" max="14081" width="11.42578125" style="1"/>
    <col min="14082" max="14082" width="4.85546875" style="1" customWidth="1"/>
    <col min="14083" max="14083" width="6" style="1" customWidth="1"/>
    <col min="14084" max="14084" width="11.42578125" style="1"/>
    <col min="14085" max="14086" width="9.5703125" style="1" customWidth="1"/>
    <col min="14087" max="14087" width="8.5703125" style="1" customWidth="1"/>
    <col min="14088" max="14089" width="12.85546875" style="1" customWidth="1"/>
    <col min="14090" max="14337" width="11.42578125" style="1"/>
    <col min="14338" max="14338" width="4.85546875" style="1" customWidth="1"/>
    <col min="14339" max="14339" width="6" style="1" customWidth="1"/>
    <col min="14340" max="14340" width="11.42578125" style="1"/>
    <col min="14341" max="14342" width="9.5703125" style="1" customWidth="1"/>
    <col min="14343" max="14343" width="8.5703125" style="1" customWidth="1"/>
    <col min="14344" max="14345" width="12.85546875" style="1" customWidth="1"/>
    <col min="14346" max="14593" width="11.42578125" style="1"/>
    <col min="14594" max="14594" width="4.85546875" style="1" customWidth="1"/>
    <col min="14595" max="14595" width="6" style="1" customWidth="1"/>
    <col min="14596" max="14596" width="11.42578125" style="1"/>
    <col min="14597" max="14598" width="9.5703125" style="1" customWidth="1"/>
    <col min="14599" max="14599" width="8.5703125" style="1" customWidth="1"/>
    <col min="14600" max="14601" width="12.85546875" style="1" customWidth="1"/>
    <col min="14602" max="14849" width="11.42578125" style="1"/>
    <col min="14850" max="14850" width="4.85546875" style="1" customWidth="1"/>
    <col min="14851" max="14851" width="6" style="1" customWidth="1"/>
    <col min="14852" max="14852" width="11.42578125" style="1"/>
    <col min="14853" max="14854" width="9.5703125" style="1" customWidth="1"/>
    <col min="14855" max="14855" width="8.5703125" style="1" customWidth="1"/>
    <col min="14856" max="14857" width="12.85546875" style="1" customWidth="1"/>
    <col min="14858" max="15105" width="11.42578125" style="1"/>
    <col min="15106" max="15106" width="4.85546875" style="1" customWidth="1"/>
    <col min="15107" max="15107" width="6" style="1" customWidth="1"/>
    <col min="15108" max="15108" width="11.42578125" style="1"/>
    <col min="15109" max="15110" width="9.5703125" style="1" customWidth="1"/>
    <col min="15111" max="15111" width="8.5703125" style="1" customWidth="1"/>
    <col min="15112" max="15113" width="12.85546875" style="1" customWidth="1"/>
    <col min="15114" max="15361" width="11.42578125" style="1"/>
    <col min="15362" max="15362" width="4.85546875" style="1" customWidth="1"/>
    <col min="15363" max="15363" width="6" style="1" customWidth="1"/>
    <col min="15364" max="15364" width="11.42578125" style="1"/>
    <col min="15365" max="15366" width="9.5703125" style="1" customWidth="1"/>
    <col min="15367" max="15367" width="8.5703125" style="1" customWidth="1"/>
    <col min="15368" max="15369" width="12.85546875" style="1" customWidth="1"/>
    <col min="15370" max="15617" width="11.42578125" style="1"/>
    <col min="15618" max="15618" width="4.85546875" style="1" customWidth="1"/>
    <col min="15619" max="15619" width="6" style="1" customWidth="1"/>
    <col min="15620" max="15620" width="11.42578125" style="1"/>
    <col min="15621" max="15622" width="9.5703125" style="1" customWidth="1"/>
    <col min="15623" max="15623" width="8.5703125" style="1" customWidth="1"/>
    <col min="15624" max="15625" width="12.85546875" style="1" customWidth="1"/>
    <col min="15626" max="15873" width="11.42578125" style="1"/>
    <col min="15874" max="15874" width="4.85546875" style="1" customWidth="1"/>
    <col min="15875" max="15875" width="6" style="1" customWidth="1"/>
    <col min="15876" max="15876" width="11.42578125" style="1"/>
    <col min="15877" max="15878" width="9.5703125" style="1" customWidth="1"/>
    <col min="15879" max="15879" width="8.5703125" style="1" customWidth="1"/>
    <col min="15880" max="15881" width="12.85546875" style="1" customWidth="1"/>
    <col min="15882" max="16129" width="11.42578125" style="1"/>
    <col min="16130" max="16130" width="4.85546875" style="1" customWidth="1"/>
    <col min="16131" max="16131" width="6" style="1" customWidth="1"/>
    <col min="16132" max="16132" width="11.42578125" style="1"/>
    <col min="16133" max="16134" width="9.5703125" style="1" customWidth="1"/>
    <col min="16135" max="16135" width="8.5703125" style="1" customWidth="1"/>
    <col min="16136" max="16137" width="12.85546875" style="1" customWidth="1"/>
    <col min="16138" max="16384" width="11.42578125" style="1"/>
  </cols>
  <sheetData>
    <row r="1" spans="1:17" ht="18" customHeight="1" x14ac:dyDescent="0.2">
      <c r="A1" s="48"/>
      <c r="B1" s="49"/>
      <c r="C1" s="49"/>
      <c r="D1" s="49"/>
      <c r="E1" s="49"/>
      <c r="F1" s="49"/>
      <c r="G1" s="49"/>
      <c r="H1" s="49"/>
    </row>
    <row r="2" spans="1:17" ht="18" customHeight="1" x14ac:dyDescent="0.3">
      <c r="A2" s="48"/>
      <c r="B2" s="49"/>
      <c r="C2" s="49"/>
      <c r="D2" s="49"/>
      <c r="E2" s="49"/>
      <c r="F2" s="50"/>
      <c r="G2" s="50"/>
      <c r="H2" s="50"/>
      <c r="I2" s="29"/>
    </row>
    <row r="3" spans="1:17" ht="18" customHeight="1" x14ac:dyDescent="0.3">
      <c r="A3" s="48"/>
      <c r="B3" s="49"/>
      <c r="C3" s="49"/>
      <c r="F3" s="120" t="s">
        <v>902</v>
      </c>
      <c r="G3" s="302"/>
      <c r="H3" s="71"/>
      <c r="I3" s="361"/>
      <c r="J3" s="362"/>
      <c r="K3" s="359"/>
      <c r="L3" s="359"/>
      <c r="M3" s="359"/>
      <c r="N3" s="359"/>
      <c r="O3" s="359"/>
      <c r="P3" s="359"/>
      <c r="Q3" s="359"/>
    </row>
    <row r="4" spans="1:17" ht="18" customHeight="1" x14ac:dyDescent="0.3">
      <c r="A4" s="48"/>
      <c r="B4" s="49"/>
      <c r="C4" s="49"/>
      <c r="F4" s="49"/>
      <c r="G4" s="49"/>
      <c r="H4" s="49"/>
      <c r="I4" s="51"/>
      <c r="J4" s="51"/>
      <c r="K4" s="359"/>
      <c r="L4" s="359"/>
      <c r="M4" s="359"/>
      <c r="N4" s="359"/>
      <c r="O4" s="359"/>
      <c r="P4" s="359"/>
      <c r="Q4" s="359"/>
    </row>
    <row r="5" spans="1:17" ht="18" customHeight="1" x14ac:dyDescent="0.3">
      <c r="A5" s="48"/>
      <c r="B5" s="49"/>
      <c r="C5" s="49"/>
      <c r="F5" s="121" t="s">
        <v>834</v>
      </c>
      <c r="G5" s="122"/>
      <c r="H5" s="446" t="s">
        <v>843</v>
      </c>
      <c r="I5" s="446"/>
      <c r="J5" s="446"/>
      <c r="K5" s="447"/>
      <c r="L5" s="359"/>
      <c r="M5" s="359"/>
      <c r="N5" s="359"/>
      <c r="O5" s="359"/>
      <c r="P5" s="359"/>
      <c r="Q5" s="359"/>
    </row>
    <row r="6" spans="1:17" ht="18" customHeight="1" x14ac:dyDescent="0.25">
      <c r="A6" s="48"/>
      <c r="B6" s="49"/>
      <c r="C6" s="49"/>
      <c r="F6" s="49"/>
      <c r="G6" s="49"/>
      <c r="H6" s="49"/>
      <c r="I6" s="49"/>
      <c r="J6" s="49"/>
      <c r="K6" s="359"/>
      <c r="L6" s="359"/>
      <c r="M6" s="359"/>
      <c r="N6" s="359"/>
      <c r="O6" s="359"/>
      <c r="P6" s="359"/>
      <c r="Q6" s="359"/>
    </row>
    <row r="7" spans="1:17" ht="18" customHeight="1" x14ac:dyDescent="0.25">
      <c r="A7" s="48"/>
      <c r="B7" s="49"/>
      <c r="C7" s="52"/>
      <c r="F7" s="52"/>
      <c r="H7" s="52"/>
      <c r="K7" s="359"/>
      <c r="L7" s="359"/>
      <c r="M7" s="359"/>
      <c r="N7" s="359"/>
      <c r="O7" s="359"/>
      <c r="P7" s="359"/>
      <c r="Q7" s="359"/>
    </row>
    <row r="8" spans="1:17" ht="18" customHeight="1" x14ac:dyDescent="0.3">
      <c r="A8" s="53"/>
      <c r="B8" s="52"/>
      <c r="C8" s="52"/>
      <c r="F8" s="52"/>
      <c r="G8" s="370" t="s">
        <v>833</v>
      </c>
      <c r="H8" s="371"/>
      <c r="I8" s="372"/>
      <c r="J8" s="448"/>
      <c r="K8" s="449"/>
      <c r="L8" s="359"/>
      <c r="M8" s="359"/>
      <c r="N8" s="359"/>
      <c r="O8" s="359"/>
      <c r="P8" s="359"/>
      <c r="Q8" s="359"/>
    </row>
    <row r="9" spans="1:17" ht="18" customHeight="1" x14ac:dyDescent="0.25">
      <c r="A9" s="53"/>
      <c r="B9" s="52"/>
      <c r="C9" s="52"/>
      <c r="F9" s="49"/>
      <c r="G9" s="373" t="s">
        <v>399</v>
      </c>
      <c r="H9" s="374"/>
      <c r="I9" s="375"/>
      <c r="J9" s="450"/>
      <c r="K9" s="451"/>
      <c r="L9" s="359"/>
      <c r="M9" s="359"/>
      <c r="N9" s="359"/>
      <c r="O9" s="359"/>
      <c r="P9" s="359"/>
      <c r="Q9" s="359"/>
    </row>
    <row r="10" spans="1:17" ht="18" customHeight="1" x14ac:dyDescent="0.25">
      <c r="A10" s="53"/>
      <c r="B10" s="52"/>
      <c r="C10" s="52"/>
      <c r="F10" s="49"/>
      <c r="G10" s="373" t="s">
        <v>400</v>
      </c>
      <c r="H10" s="374"/>
      <c r="I10" s="375"/>
      <c r="J10" s="450"/>
      <c r="K10" s="451"/>
      <c r="L10" s="35"/>
      <c r="M10" s="359"/>
      <c r="N10" s="359"/>
      <c r="O10" s="359"/>
      <c r="P10" s="359"/>
      <c r="Q10" s="359"/>
    </row>
    <row r="11" spans="1:17" ht="18" customHeight="1" x14ac:dyDescent="0.25">
      <c r="A11" s="53"/>
      <c r="B11" s="52"/>
      <c r="C11" s="52"/>
      <c r="F11" s="49"/>
      <c r="G11" s="376" t="s">
        <v>401</v>
      </c>
      <c r="H11" s="377"/>
      <c r="I11" s="378"/>
      <c r="J11" s="452"/>
      <c r="K11" s="453"/>
      <c r="L11" s="359"/>
      <c r="M11" s="359"/>
      <c r="N11" s="359"/>
      <c r="O11" s="359"/>
      <c r="P11" s="359"/>
      <c r="Q11" s="359"/>
    </row>
    <row r="12" spans="1:17" ht="18" customHeight="1" x14ac:dyDescent="0.3">
      <c r="A12" s="54" t="s">
        <v>183</v>
      </c>
      <c r="B12" s="74" t="s">
        <v>184</v>
      </c>
      <c r="C12" s="359"/>
      <c r="D12" s="49"/>
      <c r="E12" s="359"/>
      <c r="F12" s="359"/>
      <c r="G12" s="359"/>
      <c r="H12" s="359"/>
      <c r="I12" s="2"/>
      <c r="J12" s="359"/>
      <c r="K12" s="421"/>
      <c r="L12" s="421"/>
      <c r="M12" s="359"/>
      <c r="N12" s="359"/>
      <c r="O12" s="359"/>
      <c r="P12" s="359"/>
      <c r="Q12" s="359"/>
    </row>
    <row r="13" spans="1:17" ht="18" customHeight="1" x14ac:dyDescent="0.3">
      <c r="A13" s="48"/>
      <c r="B13" s="75" t="e">
        <f>IF($B$12="Joël ANTZ",#REF!,IF($B$12="Lydiane MOREL",#REF!,#REF!))</f>
        <v>#REF!</v>
      </c>
      <c r="C13" s="296"/>
      <c r="D13" s="57"/>
      <c r="E13" s="359"/>
      <c r="F13" s="359"/>
      <c r="G13" s="359"/>
      <c r="H13" s="359"/>
      <c r="I13" s="2"/>
      <c r="J13" s="359"/>
      <c r="K13" s="359"/>
      <c r="L13" s="359"/>
      <c r="M13" s="359"/>
      <c r="N13" s="359"/>
      <c r="O13" s="359"/>
      <c r="P13" s="359"/>
      <c r="Q13" s="359"/>
    </row>
    <row r="14" spans="1:17" ht="18" customHeight="1" x14ac:dyDescent="0.3">
      <c r="A14" s="58"/>
      <c r="B14" s="76" t="e">
        <f>IF($B$12="Joël ANTZ",#REF!,IF($B$12="Lydiane MOREL",#REF!,#REF!))</f>
        <v>#REF!</v>
      </c>
      <c r="C14" s="296"/>
      <c r="D14" s="57"/>
      <c r="E14" s="35"/>
      <c r="F14" s="35"/>
      <c r="G14" s="359"/>
      <c r="H14" s="359"/>
      <c r="I14" s="2"/>
      <c r="J14" s="359"/>
      <c r="K14" s="359"/>
      <c r="L14" s="359"/>
      <c r="M14" s="359"/>
      <c r="N14" s="359"/>
      <c r="O14" s="359"/>
      <c r="P14" s="359"/>
      <c r="Q14" s="359"/>
    </row>
    <row r="15" spans="1:17" ht="18" customHeight="1" x14ac:dyDescent="0.3">
      <c r="A15" s="48"/>
      <c r="B15" s="61"/>
      <c r="C15" s="62"/>
      <c r="D15" s="49"/>
      <c r="E15" s="359"/>
      <c r="F15" s="359"/>
      <c r="G15" s="359"/>
      <c r="H15" s="359"/>
      <c r="I15" s="2"/>
      <c r="J15" s="359"/>
      <c r="K15" s="359"/>
      <c r="L15" s="359"/>
      <c r="M15" s="359"/>
      <c r="N15" s="359"/>
      <c r="O15" s="359"/>
      <c r="P15" s="359"/>
      <c r="Q15" s="359"/>
    </row>
    <row r="16" spans="1:17" ht="18" customHeight="1" x14ac:dyDescent="0.3">
      <c r="A16" s="48"/>
      <c r="C16" s="62"/>
      <c r="D16" s="49"/>
      <c r="E16" s="359"/>
      <c r="F16" s="359"/>
      <c r="G16" s="359"/>
      <c r="H16" s="359"/>
      <c r="I16" s="2"/>
      <c r="J16" s="359"/>
      <c r="K16" s="359"/>
      <c r="L16" s="359"/>
      <c r="M16" s="359"/>
      <c r="N16" s="359"/>
      <c r="O16" s="359"/>
      <c r="P16" s="359"/>
      <c r="Q16" s="359"/>
    </row>
    <row r="17" spans="1:18" ht="18" customHeight="1" x14ac:dyDescent="0.25">
      <c r="A17" s="64"/>
      <c r="B17" s="137" t="s">
        <v>379</v>
      </c>
      <c r="C17" s="360"/>
      <c r="D17" s="434"/>
      <c r="E17" s="434"/>
      <c r="F17" s="435"/>
      <c r="G17" s="66"/>
      <c r="H17" s="52"/>
      <c r="I17" s="2"/>
      <c r="J17" s="359"/>
      <c r="K17" s="359"/>
      <c r="L17" s="359"/>
      <c r="M17" s="359"/>
      <c r="N17" s="359"/>
      <c r="O17" s="359"/>
      <c r="P17" s="359"/>
      <c r="Q17" s="359"/>
    </row>
    <row r="18" spans="1:18" ht="18" customHeight="1" x14ac:dyDescent="0.25">
      <c r="A18" s="35"/>
      <c r="B18" s="35"/>
      <c r="C18" s="35"/>
      <c r="D18" s="35"/>
      <c r="E18" s="35"/>
      <c r="F18" s="359"/>
      <c r="G18" s="359"/>
      <c r="H18" s="359"/>
      <c r="I18" s="2"/>
      <c r="J18" s="359"/>
      <c r="K18" s="359"/>
      <c r="L18" s="359"/>
      <c r="M18" s="359"/>
      <c r="N18" s="359"/>
      <c r="O18" s="359"/>
      <c r="P18" s="359"/>
      <c r="Q18" s="359"/>
      <c r="R18" s="357"/>
    </row>
    <row r="19" spans="1:18" ht="18" customHeight="1" x14ac:dyDescent="0.25">
      <c r="A19" s="387" t="s">
        <v>980</v>
      </c>
      <c r="B19" s="123" t="s">
        <v>142</v>
      </c>
      <c r="C19" s="123" t="s">
        <v>377</v>
      </c>
      <c r="D19" s="364" t="s">
        <v>977</v>
      </c>
      <c r="E19" s="123" t="s">
        <v>459</v>
      </c>
      <c r="F19" s="123" t="s">
        <v>458</v>
      </c>
      <c r="G19" s="123" t="s">
        <v>457</v>
      </c>
      <c r="H19" s="123" t="s">
        <v>456</v>
      </c>
      <c r="I19" s="123" t="s">
        <v>832</v>
      </c>
      <c r="J19" s="123" t="s">
        <v>981</v>
      </c>
      <c r="K19" s="123" t="s">
        <v>378</v>
      </c>
      <c r="M19" s="359"/>
      <c r="N19" s="359"/>
      <c r="O19" s="359"/>
      <c r="P19" s="359"/>
      <c r="Q19" s="359"/>
    </row>
    <row r="20" spans="1:18" s="3" customFormat="1" ht="18" customHeight="1" x14ac:dyDescent="0.25">
      <c r="A20" s="358"/>
      <c r="B20" s="388" t="e">
        <f>#REF!</f>
        <v>#REF!</v>
      </c>
      <c r="C20" s="388" t="e">
        <f>#REF!</f>
        <v>#REF!</v>
      </c>
      <c r="D20" s="366" t="e">
        <f>#REF!</f>
        <v>#REF!</v>
      </c>
      <c r="E20" s="388" t="e">
        <f>#REF!</f>
        <v>#REF!</v>
      </c>
      <c r="F20" s="389" t="e">
        <f>#REF!</f>
        <v>#REF!</v>
      </c>
      <c r="G20" s="389" t="e">
        <f>#REF!</f>
        <v>#REF!</v>
      </c>
      <c r="H20" s="389" t="e">
        <f>#REF!</f>
        <v>#REF!</v>
      </c>
      <c r="I20" s="389" t="e">
        <f>#REF!</f>
        <v>#REF!</v>
      </c>
      <c r="J20" s="390"/>
      <c r="K20" s="391" t="e">
        <f>#REF!</f>
        <v>#REF!</v>
      </c>
      <c r="M20" s="359"/>
      <c r="N20" s="359"/>
      <c r="O20" s="359"/>
      <c r="P20" s="359"/>
      <c r="Q20" s="359"/>
    </row>
    <row r="21" spans="1:18" s="3" customFormat="1" ht="18" customHeight="1" x14ac:dyDescent="0.25">
      <c r="A21" s="358"/>
      <c r="B21" s="392" t="e">
        <f>#REF!</f>
        <v>#REF!</v>
      </c>
      <c r="C21" s="392" t="e">
        <f>#REF!</f>
        <v>#REF!</v>
      </c>
      <c r="D21" s="367" t="e">
        <f>#REF!</f>
        <v>#REF!</v>
      </c>
      <c r="E21" s="392" t="e">
        <f>#REF!</f>
        <v>#REF!</v>
      </c>
      <c r="F21" s="393" t="e">
        <f>#REF!</f>
        <v>#REF!</v>
      </c>
      <c r="G21" s="393" t="e">
        <f>#REF!</f>
        <v>#REF!</v>
      </c>
      <c r="H21" s="393" t="e">
        <f>#REF!</f>
        <v>#REF!</v>
      </c>
      <c r="I21" s="393" t="e">
        <f>#REF!</f>
        <v>#REF!</v>
      </c>
      <c r="J21" s="394"/>
      <c r="K21" s="395" t="e">
        <f>#REF!</f>
        <v>#REF!</v>
      </c>
      <c r="M21" s="359"/>
      <c r="N21" s="359"/>
      <c r="O21" s="359"/>
      <c r="P21" s="359"/>
      <c r="Q21" s="359"/>
    </row>
    <row r="22" spans="1:18" s="3" customFormat="1" ht="18" customHeight="1" x14ac:dyDescent="0.25">
      <c r="A22" s="358"/>
      <c r="B22" s="392" t="e">
        <f>#REF!</f>
        <v>#REF!</v>
      </c>
      <c r="C22" s="392" t="e">
        <f>#REF!</f>
        <v>#REF!</v>
      </c>
      <c r="D22" s="367" t="e">
        <f>#REF!</f>
        <v>#REF!</v>
      </c>
      <c r="E22" s="392" t="e">
        <f>#REF!</f>
        <v>#REF!</v>
      </c>
      <c r="F22" s="393" t="e">
        <f>#REF!</f>
        <v>#REF!</v>
      </c>
      <c r="G22" s="393" t="e">
        <f>#REF!</f>
        <v>#REF!</v>
      </c>
      <c r="H22" s="393" t="e">
        <f>#REF!</f>
        <v>#REF!</v>
      </c>
      <c r="I22" s="393" t="e">
        <f>#REF!</f>
        <v>#REF!</v>
      </c>
      <c r="J22" s="394"/>
      <c r="K22" s="395" t="e">
        <f>#REF!</f>
        <v>#REF!</v>
      </c>
      <c r="M22" s="359"/>
      <c r="N22" s="359"/>
      <c r="O22" s="359"/>
      <c r="P22" s="359"/>
      <c r="Q22" s="359"/>
    </row>
    <row r="23" spans="1:18" s="45" customFormat="1" ht="18" customHeight="1" x14ac:dyDescent="0.25">
      <c r="A23" s="396"/>
      <c r="B23" s="392" t="e">
        <f>#REF!</f>
        <v>#REF!</v>
      </c>
      <c r="C23" s="392" t="e">
        <f>#REF!</f>
        <v>#REF!</v>
      </c>
      <c r="D23" s="397" t="e">
        <f>#REF!</f>
        <v>#REF!</v>
      </c>
      <c r="E23" s="392" t="e">
        <f>#REF!</f>
        <v>#REF!</v>
      </c>
      <c r="F23" s="393" t="e">
        <f>#REF!</f>
        <v>#REF!</v>
      </c>
      <c r="G23" s="393" t="e">
        <f>#REF!</f>
        <v>#REF!</v>
      </c>
      <c r="H23" s="393" t="e">
        <f>#REF!</f>
        <v>#REF!</v>
      </c>
      <c r="I23" s="393" t="e">
        <f>#REF!</f>
        <v>#REF!</v>
      </c>
      <c r="J23" s="394"/>
      <c r="K23" s="395" t="e">
        <f>#REF!</f>
        <v>#REF!</v>
      </c>
      <c r="M23" s="359"/>
      <c r="N23" s="359"/>
      <c r="O23" s="359"/>
      <c r="P23" s="359"/>
      <c r="Q23" s="359"/>
    </row>
    <row r="24" spans="1:18" s="45" customFormat="1" ht="18" customHeight="1" x14ac:dyDescent="0.25">
      <c r="A24" s="396"/>
      <c r="B24" s="392" t="e">
        <f>#REF!</f>
        <v>#REF!</v>
      </c>
      <c r="C24" s="392" t="e">
        <f>#REF!</f>
        <v>#REF!</v>
      </c>
      <c r="D24" s="397" t="e">
        <f>#REF!</f>
        <v>#REF!</v>
      </c>
      <c r="E24" s="392" t="e">
        <f>#REF!</f>
        <v>#REF!</v>
      </c>
      <c r="F24" s="393" t="e">
        <f>#REF!</f>
        <v>#REF!</v>
      </c>
      <c r="G24" s="393" t="e">
        <f>#REF!</f>
        <v>#REF!</v>
      </c>
      <c r="H24" s="393" t="e">
        <f>#REF!</f>
        <v>#REF!</v>
      </c>
      <c r="I24" s="393" t="e">
        <f>#REF!</f>
        <v>#REF!</v>
      </c>
      <c r="J24" s="394"/>
      <c r="K24" s="395" t="e">
        <f>#REF!</f>
        <v>#REF!</v>
      </c>
      <c r="M24" s="359"/>
      <c r="N24" s="359"/>
      <c r="O24" s="359"/>
      <c r="P24" s="359"/>
      <c r="Q24" s="359"/>
    </row>
    <row r="25" spans="1:18" s="45" customFormat="1" ht="18" customHeight="1" x14ac:dyDescent="0.25">
      <c r="A25" s="396"/>
      <c r="B25" s="392" t="e">
        <f>#REF!</f>
        <v>#REF!</v>
      </c>
      <c r="C25" s="392" t="e">
        <f>#REF!</f>
        <v>#REF!</v>
      </c>
      <c r="D25" s="397" t="e">
        <f>#REF!</f>
        <v>#REF!</v>
      </c>
      <c r="E25" s="392" t="e">
        <f>#REF!</f>
        <v>#REF!</v>
      </c>
      <c r="F25" s="393" t="e">
        <f>#REF!</f>
        <v>#REF!</v>
      </c>
      <c r="G25" s="393" t="e">
        <f>#REF!</f>
        <v>#REF!</v>
      </c>
      <c r="H25" s="393" t="e">
        <f>#REF!</f>
        <v>#REF!</v>
      </c>
      <c r="I25" s="393" t="e">
        <f>#REF!</f>
        <v>#REF!</v>
      </c>
      <c r="J25" s="394"/>
      <c r="K25" s="395" t="e">
        <f>#REF!</f>
        <v>#REF!</v>
      </c>
      <c r="M25" s="359"/>
      <c r="N25" s="359"/>
      <c r="O25" s="359"/>
      <c r="P25" s="359"/>
      <c r="Q25" s="359"/>
    </row>
    <row r="26" spans="1:18" s="45" customFormat="1" ht="18" customHeight="1" x14ac:dyDescent="0.25">
      <c r="A26" s="396"/>
      <c r="B26" s="392" t="e">
        <f>#REF!</f>
        <v>#REF!</v>
      </c>
      <c r="C26" s="392" t="e">
        <f>#REF!</f>
        <v>#REF!</v>
      </c>
      <c r="D26" s="397" t="e">
        <f>#REF!</f>
        <v>#REF!</v>
      </c>
      <c r="E26" s="392" t="e">
        <f>#REF!</f>
        <v>#REF!</v>
      </c>
      <c r="F26" s="393" t="e">
        <f>#REF!</f>
        <v>#REF!</v>
      </c>
      <c r="G26" s="393" t="e">
        <f>#REF!</f>
        <v>#REF!</v>
      </c>
      <c r="H26" s="393" t="e">
        <f>#REF!</f>
        <v>#REF!</v>
      </c>
      <c r="I26" s="393" t="e">
        <f>#REF!</f>
        <v>#REF!</v>
      </c>
      <c r="J26" s="394"/>
      <c r="K26" s="395" t="e">
        <f>#REF!</f>
        <v>#REF!</v>
      </c>
      <c r="M26" s="359"/>
      <c r="N26" s="359"/>
      <c r="O26" s="359"/>
      <c r="P26" s="359"/>
      <c r="Q26" s="359"/>
    </row>
    <row r="27" spans="1:18" s="45" customFormat="1" ht="18" customHeight="1" x14ac:dyDescent="0.25">
      <c r="A27" s="396"/>
      <c r="B27" s="392" t="e">
        <f>#REF!</f>
        <v>#REF!</v>
      </c>
      <c r="C27" s="392" t="e">
        <f>#REF!</f>
        <v>#REF!</v>
      </c>
      <c r="D27" s="397" t="e">
        <f>#REF!</f>
        <v>#REF!</v>
      </c>
      <c r="E27" s="392" t="e">
        <f>#REF!</f>
        <v>#REF!</v>
      </c>
      <c r="F27" s="393" t="e">
        <f>#REF!</f>
        <v>#REF!</v>
      </c>
      <c r="G27" s="393" t="e">
        <f>#REF!</f>
        <v>#REF!</v>
      </c>
      <c r="H27" s="393" t="e">
        <f>#REF!</f>
        <v>#REF!</v>
      </c>
      <c r="I27" s="393" t="e">
        <f>#REF!</f>
        <v>#REF!</v>
      </c>
      <c r="J27" s="394"/>
      <c r="K27" s="395" t="e">
        <f>#REF!</f>
        <v>#REF!</v>
      </c>
      <c r="M27" s="359"/>
      <c r="N27" s="359"/>
      <c r="O27" s="359"/>
      <c r="P27" s="359"/>
      <c r="Q27" s="359"/>
    </row>
    <row r="28" spans="1:18" s="45" customFormat="1" ht="18" customHeight="1" x14ac:dyDescent="0.25">
      <c r="A28" s="396"/>
      <c r="B28" s="392" t="e">
        <f>#REF!</f>
        <v>#REF!</v>
      </c>
      <c r="C28" s="392" t="e">
        <f>#REF!</f>
        <v>#REF!</v>
      </c>
      <c r="D28" s="397" t="e">
        <f>#REF!</f>
        <v>#REF!</v>
      </c>
      <c r="E28" s="392" t="e">
        <f>#REF!</f>
        <v>#REF!</v>
      </c>
      <c r="F28" s="393" t="e">
        <f>#REF!</f>
        <v>#REF!</v>
      </c>
      <c r="G28" s="393" t="e">
        <f>#REF!</f>
        <v>#REF!</v>
      </c>
      <c r="H28" s="393" t="e">
        <f>#REF!</f>
        <v>#REF!</v>
      </c>
      <c r="I28" s="393" t="e">
        <f>#REF!</f>
        <v>#REF!</v>
      </c>
      <c r="J28" s="394"/>
      <c r="K28" s="395" t="e">
        <f>#REF!</f>
        <v>#REF!</v>
      </c>
      <c r="M28" s="359"/>
      <c r="N28" s="368"/>
      <c r="O28" s="369"/>
      <c r="P28" s="359"/>
      <c r="Q28" s="359"/>
    </row>
    <row r="29" spans="1:18" s="45" customFormat="1" ht="18" customHeight="1" x14ac:dyDescent="0.25">
      <c r="A29" s="396"/>
      <c r="B29" s="392" t="e">
        <f>#REF!</f>
        <v>#REF!</v>
      </c>
      <c r="C29" s="392" t="e">
        <f>#REF!</f>
        <v>#REF!</v>
      </c>
      <c r="D29" s="397" t="e">
        <f>#REF!</f>
        <v>#REF!</v>
      </c>
      <c r="E29" s="392" t="e">
        <f>#REF!</f>
        <v>#REF!</v>
      </c>
      <c r="F29" s="393" t="e">
        <f>#REF!</f>
        <v>#REF!</v>
      </c>
      <c r="G29" s="393" t="e">
        <f>#REF!</f>
        <v>#REF!</v>
      </c>
      <c r="H29" s="393" t="e">
        <f>#REF!</f>
        <v>#REF!</v>
      </c>
      <c r="I29" s="393" t="e">
        <f>#REF!</f>
        <v>#REF!</v>
      </c>
      <c r="J29" s="394"/>
      <c r="K29" s="395" t="e">
        <f>#REF!</f>
        <v>#REF!</v>
      </c>
      <c r="M29" s="359"/>
      <c r="N29" s="359"/>
      <c r="O29" s="369"/>
      <c r="P29" s="359"/>
      <c r="Q29" s="359"/>
    </row>
    <row r="30" spans="1:18" s="45" customFormat="1" ht="18" customHeight="1" x14ac:dyDescent="0.25">
      <c r="A30" s="396"/>
      <c r="B30" s="392" t="e">
        <f>#REF!</f>
        <v>#REF!</v>
      </c>
      <c r="C30" s="392" t="e">
        <f>#REF!</f>
        <v>#REF!</v>
      </c>
      <c r="D30" s="397" t="e">
        <f>#REF!</f>
        <v>#REF!</v>
      </c>
      <c r="E30" s="392" t="e">
        <f>#REF!</f>
        <v>#REF!</v>
      </c>
      <c r="F30" s="393" t="e">
        <f>#REF!</f>
        <v>#REF!</v>
      </c>
      <c r="G30" s="393" t="e">
        <f>#REF!</f>
        <v>#REF!</v>
      </c>
      <c r="H30" s="393" t="e">
        <f>#REF!</f>
        <v>#REF!</v>
      </c>
      <c r="I30" s="393" t="e">
        <f>#REF!</f>
        <v>#REF!</v>
      </c>
      <c r="J30" s="394"/>
      <c r="K30" s="395" t="e">
        <f>#REF!</f>
        <v>#REF!</v>
      </c>
      <c r="M30" s="359"/>
      <c r="N30" s="359"/>
      <c r="O30" s="359"/>
      <c r="P30" s="359"/>
      <c r="Q30" s="359"/>
    </row>
    <row r="31" spans="1:18" s="45" customFormat="1" ht="18" customHeight="1" x14ac:dyDescent="0.25">
      <c r="A31" s="396"/>
      <c r="B31" s="392" t="e">
        <f>#REF!</f>
        <v>#REF!</v>
      </c>
      <c r="C31" s="392" t="e">
        <f>#REF!</f>
        <v>#REF!</v>
      </c>
      <c r="D31" s="397" t="e">
        <f>#REF!</f>
        <v>#REF!</v>
      </c>
      <c r="E31" s="392" t="e">
        <f>#REF!</f>
        <v>#REF!</v>
      </c>
      <c r="F31" s="393" t="e">
        <f>#REF!</f>
        <v>#REF!</v>
      </c>
      <c r="G31" s="393" t="e">
        <f>#REF!</f>
        <v>#REF!</v>
      </c>
      <c r="H31" s="393" t="e">
        <f>#REF!</f>
        <v>#REF!</v>
      </c>
      <c r="I31" s="393" t="e">
        <f>#REF!</f>
        <v>#REF!</v>
      </c>
      <c r="J31" s="394"/>
      <c r="K31" s="395" t="e">
        <f>#REF!</f>
        <v>#REF!</v>
      </c>
      <c r="M31" s="359"/>
      <c r="N31" s="359"/>
      <c r="O31" s="359"/>
      <c r="P31" s="359"/>
      <c r="Q31" s="359"/>
    </row>
    <row r="32" spans="1:18" s="45" customFormat="1" ht="18" customHeight="1" x14ac:dyDescent="0.25">
      <c r="A32" s="396"/>
      <c r="B32" s="392" t="e">
        <f>#REF!</f>
        <v>#REF!</v>
      </c>
      <c r="C32" s="392" t="e">
        <f>#REF!</f>
        <v>#REF!</v>
      </c>
      <c r="D32" s="397" t="e">
        <f>#REF!</f>
        <v>#REF!</v>
      </c>
      <c r="E32" s="392" t="e">
        <f>#REF!</f>
        <v>#REF!</v>
      </c>
      <c r="F32" s="393" t="e">
        <f>#REF!</f>
        <v>#REF!</v>
      </c>
      <c r="G32" s="393" t="e">
        <f>#REF!</f>
        <v>#REF!</v>
      </c>
      <c r="H32" s="393" t="e">
        <f>#REF!</f>
        <v>#REF!</v>
      </c>
      <c r="I32" s="393" t="e">
        <f>#REF!</f>
        <v>#REF!</v>
      </c>
      <c r="J32" s="394"/>
      <c r="K32" s="395" t="e">
        <f>#REF!</f>
        <v>#REF!</v>
      </c>
      <c r="M32" s="359"/>
      <c r="N32" s="359"/>
      <c r="O32" s="359"/>
      <c r="P32" s="46"/>
    </row>
    <row r="33" spans="1:16" s="45" customFormat="1" ht="18" customHeight="1" x14ac:dyDescent="0.25">
      <c r="A33" s="396"/>
      <c r="B33" s="392" t="e">
        <f>#REF!</f>
        <v>#REF!</v>
      </c>
      <c r="C33" s="392" t="e">
        <f>#REF!</f>
        <v>#REF!</v>
      </c>
      <c r="D33" s="397" t="e">
        <f>#REF!</f>
        <v>#REF!</v>
      </c>
      <c r="E33" s="392" t="e">
        <f>#REF!</f>
        <v>#REF!</v>
      </c>
      <c r="F33" s="393" t="e">
        <f>#REF!</f>
        <v>#REF!</v>
      </c>
      <c r="G33" s="393" t="e">
        <f>#REF!</f>
        <v>#REF!</v>
      </c>
      <c r="H33" s="393" t="e">
        <f>#REF!</f>
        <v>#REF!</v>
      </c>
      <c r="I33" s="393" t="e">
        <f>#REF!</f>
        <v>#REF!</v>
      </c>
      <c r="J33" s="394"/>
      <c r="K33" s="395" t="e">
        <f>#REF!</f>
        <v>#REF!</v>
      </c>
      <c r="M33" s="359"/>
      <c r="N33" s="359"/>
      <c r="O33" s="359"/>
      <c r="P33" s="46"/>
    </row>
    <row r="34" spans="1:16" s="45" customFormat="1" ht="18" customHeight="1" x14ac:dyDescent="0.25">
      <c r="A34" s="396"/>
      <c r="B34" s="392" t="e">
        <f>#REF!</f>
        <v>#REF!</v>
      </c>
      <c r="C34" s="392" t="e">
        <f>#REF!</f>
        <v>#REF!</v>
      </c>
      <c r="D34" s="397" t="e">
        <f>#REF!</f>
        <v>#REF!</v>
      </c>
      <c r="E34" s="392" t="e">
        <f>#REF!</f>
        <v>#REF!</v>
      </c>
      <c r="F34" s="393" t="e">
        <f>#REF!</f>
        <v>#REF!</v>
      </c>
      <c r="G34" s="393" t="e">
        <f>#REF!</f>
        <v>#REF!</v>
      </c>
      <c r="H34" s="393" t="e">
        <f>#REF!</f>
        <v>#REF!</v>
      </c>
      <c r="I34" s="393" t="e">
        <f>#REF!</f>
        <v>#REF!</v>
      </c>
      <c r="J34" s="394"/>
      <c r="K34" s="395" t="e">
        <f>#REF!</f>
        <v>#REF!</v>
      </c>
      <c r="M34" s="359"/>
      <c r="N34" s="359"/>
      <c r="O34" s="359"/>
      <c r="P34" s="46"/>
    </row>
    <row r="35" spans="1:16" s="45" customFormat="1" ht="18" customHeight="1" x14ac:dyDescent="0.25">
      <c r="A35" s="396"/>
      <c r="B35" s="392" t="e">
        <f>#REF!</f>
        <v>#REF!</v>
      </c>
      <c r="C35" s="392" t="e">
        <f>#REF!</f>
        <v>#REF!</v>
      </c>
      <c r="D35" s="397" t="e">
        <f>#REF!</f>
        <v>#REF!</v>
      </c>
      <c r="E35" s="392" t="e">
        <f>#REF!</f>
        <v>#REF!</v>
      </c>
      <c r="F35" s="393" t="e">
        <f>#REF!</f>
        <v>#REF!</v>
      </c>
      <c r="G35" s="393" t="e">
        <f>#REF!</f>
        <v>#REF!</v>
      </c>
      <c r="H35" s="393" t="e">
        <f>#REF!</f>
        <v>#REF!</v>
      </c>
      <c r="I35" s="393" t="e">
        <f>#REF!</f>
        <v>#REF!</v>
      </c>
      <c r="J35" s="394"/>
      <c r="K35" s="395" t="e">
        <f>#REF!</f>
        <v>#REF!</v>
      </c>
      <c r="M35" s="359"/>
      <c r="N35" s="359"/>
      <c r="O35" s="359"/>
      <c r="P35" s="46"/>
    </row>
    <row r="36" spans="1:16" s="45" customFormat="1" ht="18" customHeight="1" x14ac:dyDescent="0.25">
      <c r="A36" s="396"/>
      <c r="B36" s="392" t="e">
        <f>#REF!</f>
        <v>#REF!</v>
      </c>
      <c r="C36" s="392" t="e">
        <f>#REF!</f>
        <v>#REF!</v>
      </c>
      <c r="D36" s="397" t="e">
        <f>#REF!</f>
        <v>#REF!</v>
      </c>
      <c r="E36" s="392" t="e">
        <f>#REF!</f>
        <v>#REF!</v>
      </c>
      <c r="F36" s="393" t="e">
        <f>#REF!</f>
        <v>#REF!</v>
      </c>
      <c r="G36" s="393" t="e">
        <f>#REF!</f>
        <v>#REF!</v>
      </c>
      <c r="H36" s="393" t="e">
        <f>#REF!</f>
        <v>#REF!</v>
      </c>
      <c r="I36" s="393" t="e">
        <f>#REF!</f>
        <v>#REF!</v>
      </c>
      <c r="J36" s="394"/>
      <c r="K36" s="395" t="e">
        <f>#REF!</f>
        <v>#REF!</v>
      </c>
      <c r="M36" s="359"/>
      <c r="N36" s="359"/>
      <c r="O36" s="359"/>
      <c r="P36" s="46"/>
    </row>
    <row r="37" spans="1:16" s="45" customFormat="1" ht="18" customHeight="1" x14ac:dyDescent="0.25">
      <c r="A37" s="396"/>
      <c r="B37" s="392" t="e">
        <f>#REF!</f>
        <v>#REF!</v>
      </c>
      <c r="C37" s="392" t="e">
        <f>#REF!</f>
        <v>#REF!</v>
      </c>
      <c r="D37" s="397" t="e">
        <f>#REF!</f>
        <v>#REF!</v>
      </c>
      <c r="E37" s="392" t="e">
        <f>#REF!</f>
        <v>#REF!</v>
      </c>
      <c r="F37" s="393" t="e">
        <f>#REF!</f>
        <v>#REF!</v>
      </c>
      <c r="G37" s="393" t="e">
        <f>#REF!</f>
        <v>#REF!</v>
      </c>
      <c r="H37" s="393" t="e">
        <f>#REF!</f>
        <v>#REF!</v>
      </c>
      <c r="I37" s="393" t="e">
        <f>#REF!</f>
        <v>#REF!</v>
      </c>
      <c r="J37" s="394"/>
      <c r="K37" s="395" t="e">
        <f>#REF!</f>
        <v>#REF!</v>
      </c>
      <c r="M37" s="359"/>
      <c r="N37" s="359"/>
      <c r="O37" s="359"/>
      <c r="P37" s="46"/>
    </row>
    <row r="38" spans="1:16" s="45" customFormat="1" ht="18" customHeight="1" x14ac:dyDescent="0.25">
      <c r="A38" s="396"/>
      <c r="B38" s="392" t="e">
        <f>#REF!</f>
        <v>#REF!</v>
      </c>
      <c r="C38" s="392" t="e">
        <f>#REF!</f>
        <v>#REF!</v>
      </c>
      <c r="D38" s="397" t="e">
        <f>#REF!</f>
        <v>#REF!</v>
      </c>
      <c r="E38" s="392" t="e">
        <f>#REF!</f>
        <v>#REF!</v>
      </c>
      <c r="F38" s="393" t="e">
        <f>#REF!</f>
        <v>#REF!</v>
      </c>
      <c r="G38" s="393" t="e">
        <f>#REF!</f>
        <v>#REF!</v>
      </c>
      <c r="H38" s="393" t="e">
        <f>#REF!</f>
        <v>#REF!</v>
      </c>
      <c r="I38" s="393" t="e">
        <f>#REF!</f>
        <v>#REF!</v>
      </c>
      <c r="J38" s="394"/>
      <c r="K38" s="395" t="e">
        <f>#REF!</f>
        <v>#REF!</v>
      </c>
      <c r="M38" s="359"/>
      <c r="N38" s="359"/>
      <c r="O38" s="359"/>
      <c r="P38" s="46"/>
    </row>
    <row r="39" spans="1:16" s="45" customFormat="1" ht="18" customHeight="1" x14ac:dyDescent="0.25">
      <c r="A39" s="396"/>
      <c r="B39" s="392" t="e">
        <f>#REF!</f>
        <v>#REF!</v>
      </c>
      <c r="C39" s="392" t="e">
        <f>#REF!</f>
        <v>#REF!</v>
      </c>
      <c r="D39" s="397" t="e">
        <f>#REF!</f>
        <v>#REF!</v>
      </c>
      <c r="E39" s="392" t="e">
        <f>#REF!</f>
        <v>#REF!</v>
      </c>
      <c r="F39" s="393" t="e">
        <f>#REF!</f>
        <v>#REF!</v>
      </c>
      <c r="G39" s="393" t="e">
        <f>#REF!</f>
        <v>#REF!</v>
      </c>
      <c r="H39" s="393" t="e">
        <f>#REF!</f>
        <v>#REF!</v>
      </c>
      <c r="I39" s="393" t="e">
        <f>#REF!</f>
        <v>#REF!</v>
      </c>
      <c r="J39" s="394"/>
      <c r="K39" s="395" t="e">
        <f>#REF!</f>
        <v>#REF!</v>
      </c>
      <c r="M39" s="359"/>
      <c r="N39" s="359"/>
      <c r="O39" s="359"/>
      <c r="P39" s="46"/>
    </row>
    <row r="40" spans="1:16" s="45" customFormat="1" ht="18" customHeight="1" x14ac:dyDescent="0.25">
      <c r="A40" s="396"/>
      <c r="B40" s="392" t="e">
        <f>#REF!</f>
        <v>#REF!</v>
      </c>
      <c r="C40" s="392" t="e">
        <f>#REF!</f>
        <v>#REF!</v>
      </c>
      <c r="D40" s="397" t="e">
        <f>#REF!</f>
        <v>#REF!</v>
      </c>
      <c r="E40" s="392" t="e">
        <f>#REF!</f>
        <v>#REF!</v>
      </c>
      <c r="F40" s="393" t="e">
        <f>#REF!</f>
        <v>#REF!</v>
      </c>
      <c r="G40" s="393" t="e">
        <f>#REF!</f>
        <v>#REF!</v>
      </c>
      <c r="H40" s="393" t="e">
        <f>#REF!</f>
        <v>#REF!</v>
      </c>
      <c r="I40" s="393" t="e">
        <f>#REF!</f>
        <v>#REF!</v>
      </c>
      <c r="J40" s="394"/>
      <c r="K40" s="395" t="e">
        <f>#REF!</f>
        <v>#REF!</v>
      </c>
      <c r="M40" s="359"/>
      <c r="N40" s="359"/>
      <c r="O40" s="359"/>
      <c r="P40" s="46"/>
    </row>
    <row r="41" spans="1:16" s="45" customFormat="1" ht="18" customHeight="1" x14ac:dyDescent="0.25">
      <c r="A41" s="396"/>
      <c r="B41" s="392" t="e">
        <f>#REF!</f>
        <v>#REF!</v>
      </c>
      <c r="C41" s="392" t="e">
        <f>#REF!</f>
        <v>#REF!</v>
      </c>
      <c r="D41" s="397" t="e">
        <f>#REF!</f>
        <v>#REF!</v>
      </c>
      <c r="E41" s="392" t="e">
        <f>#REF!</f>
        <v>#REF!</v>
      </c>
      <c r="F41" s="393" t="e">
        <f>#REF!</f>
        <v>#REF!</v>
      </c>
      <c r="G41" s="393" t="e">
        <f>#REF!</f>
        <v>#REF!</v>
      </c>
      <c r="H41" s="393" t="e">
        <f>#REF!</f>
        <v>#REF!</v>
      </c>
      <c r="I41" s="393" t="e">
        <f>#REF!</f>
        <v>#REF!</v>
      </c>
      <c r="J41" s="394"/>
      <c r="K41" s="395" t="e">
        <f>#REF!</f>
        <v>#REF!</v>
      </c>
      <c r="M41" s="359" t="s">
        <v>843</v>
      </c>
      <c r="N41" s="359"/>
      <c r="O41" s="359"/>
      <c r="P41" s="46"/>
    </row>
    <row r="42" spans="1:16" s="45" customFormat="1" ht="18" customHeight="1" x14ac:dyDescent="0.25">
      <c r="A42" s="396"/>
      <c r="B42" s="392" t="e">
        <f>#REF!</f>
        <v>#REF!</v>
      </c>
      <c r="C42" s="392" t="e">
        <f>#REF!</f>
        <v>#REF!</v>
      </c>
      <c r="D42" s="397" t="e">
        <f>#REF!</f>
        <v>#REF!</v>
      </c>
      <c r="E42" s="392" t="e">
        <f>#REF!</f>
        <v>#REF!</v>
      </c>
      <c r="F42" s="393" t="e">
        <f>#REF!</f>
        <v>#REF!</v>
      </c>
      <c r="G42" s="393" t="e">
        <f>#REF!</f>
        <v>#REF!</v>
      </c>
      <c r="H42" s="393" t="e">
        <f>#REF!</f>
        <v>#REF!</v>
      </c>
      <c r="I42" s="393" t="e">
        <f>#REF!</f>
        <v>#REF!</v>
      </c>
      <c r="J42" s="394"/>
      <c r="K42" s="395" t="e">
        <f>#REF!</f>
        <v>#REF!</v>
      </c>
      <c r="M42" s="359"/>
      <c r="N42" s="359"/>
      <c r="O42" s="359"/>
      <c r="P42" s="46"/>
    </row>
    <row r="43" spans="1:16" s="45" customFormat="1" ht="18" customHeight="1" x14ac:dyDescent="0.25">
      <c r="A43" s="396"/>
      <c r="B43" s="392" t="e">
        <f>#REF!</f>
        <v>#REF!</v>
      </c>
      <c r="C43" s="392" t="e">
        <f>#REF!</f>
        <v>#REF!</v>
      </c>
      <c r="D43" s="397" t="e">
        <f>#REF!</f>
        <v>#REF!</v>
      </c>
      <c r="E43" s="392" t="e">
        <f>#REF!</f>
        <v>#REF!</v>
      </c>
      <c r="F43" s="393" t="e">
        <f>#REF!</f>
        <v>#REF!</v>
      </c>
      <c r="G43" s="393" t="e">
        <f>#REF!</f>
        <v>#REF!</v>
      </c>
      <c r="H43" s="393" t="e">
        <f>#REF!</f>
        <v>#REF!</v>
      </c>
      <c r="I43" s="393" t="e">
        <f>#REF!</f>
        <v>#REF!</v>
      </c>
      <c r="J43" s="394"/>
      <c r="K43" s="395" t="e">
        <f>#REF!</f>
        <v>#REF!</v>
      </c>
      <c r="M43" s="359"/>
      <c r="N43" s="359"/>
      <c r="O43" s="359"/>
      <c r="P43" s="46"/>
    </row>
    <row r="44" spans="1:16" s="45" customFormat="1" ht="18" customHeight="1" x14ac:dyDescent="0.25">
      <c r="A44" s="396"/>
      <c r="B44" s="392" t="e">
        <f>#REF!</f>
        <v>#REF!</v>
      </c>
      <c r="C44" s="392" t="e">
        <f>#REF!</f>
        <v>#REF!</v>
      </c>
      <c r="D44" s="397" t="e">
        <f>#REF!</f>
        <v>#REF!</v>
      </c>
      <c r="E44" s="392" t="e">
        <f>#REF!</f>
        <v>#REF!</v>
      </c>
      <c r="F44" s="393" t="e">
        <f>#REF!</f>
        <v>#REF!</v>
      </c>
      <c r="G44" s="393" t="e">
        <f>#REF!</f>
        <v>#REF!</v>
      </c>
      <c r="H44" s="393" t="e">
        <f>#REF!</f>
        <v>#REF!</v>
      </c>
      <c r="I44" s="393" t="e">
        <f>#REF!</f>
        <v>#REF!</v>
      </c>
      <c r="J44" s="394"/>
      <c r="K44" s="395" t="e">
        <f>#REF!</f>
        <v>#REF!</v>
      </c>
      <c r="M44" s="359"/>
      <c r="N44" s="359"/>
      <c r="O44" s="359"/>
      <c r="P44" s="46"/>
    </row>
    <row r="45" spans="1:16" s="45" customFormat="1" ht="18" customHeight="1" x14ac:dyDescent="0.25">
      <c r="A45" s="396"/>
      <c r="B45" s="392" t="e">
        <f>#REF!</f>
        <v>#REF!</v>
      </c>
      <c r="C45" s="392" t="e">
        <f>#REF!</f>
        <v>#REF!</v>
      </c>
      <c r="D45" s="397" t="e">
        <f>#REF!</f>
        <v>#REF!</v>
      </c>
      <c r="E45" s="392" t="e">
        <f>#REF!</f>
        <v>#REF!</v>
      </c>
      <c r="F45" s="393" t="e">
        <f>#REF!</f>
        <v>#REF!</v>
      </c>
      <c r="G45" s="393" t="e">
        <f>#REF!</f>
        <v>#REF!</v>
      </c>
      <c r="H45" s="393" t="e">
        <f>#REF!</f>
        <v>#REF!</v>
      </c>
      <c r="I45" s="393" t="e">
        <f>#REF!</f>
        <v>#REF!</v>
      </c>
      <c r="J45" s="394"/>
      <c r="K45" s="395" t="e">
        <f>#REF!</f>
        <v>#REF!</v>
      </c>
      <c r="M45" s="359"/>
      <c r="N45" s="359"/>
      <c r="O45" s="359"/>
      <c r="P45" s="46"/>
    </row>
    <row r="46" spans="1:16" s="45" customFormat="1" ht="18" customHeight="1" x14ac:dyDescent="0.25">
      <c r="A46" s="396"/>
      <c r="B46" s="398" t="e">
        <f>#REF!</f>
        <v>#REF!</v>
      </c>
      <c r="C46" s="398" t="e">
        <f>#REF!</f>
        <v>#REF!</v>
      </c>
      <c r="D46" s="399" t="e">
        <f>#REF!</f>
        <v>#REF!</v>
      </c>
      <c r="E46" s="398" t="e">
        <f>#REF!</f>
        <v>#REF!</v>
      </c>
      <c r="F46" s="400" t="e">
        <f>#REF!</f>
        <v>#REF!</v>
      </c>
      <c r="G46" s="400" t="e">
        <f>#REF!</f>
        <v>#REF!</v>
      </c>
      <c r="H46" s="400" t="e">
        <f>#REF!</f>
        <v>#REF!</v>
      </c>
      <c r="I46" s="400" t="e">
        <f>#REF!</f>
        <v>#REF!</v>
      </c>
      <c r="J46" s="394"/>
      <c r="K46" s="401" t="e">
        <f>#REF!</f>
        <v>#REF!</v>
      </c>
      <c r="M46" s="359"/>
      <c r="N46" s="359"/>
      <c r="O46" s="359"/>
      <c r="P46" s="46"/>
    </row>
    <row r="47" spans="1:16" s="380" customFormat="1" ht="18" customHeight="1" x14ac:dyDescent="0.25">
      <c r="A47" s="381" t="s">
        <v>978</v>
      </c>
      <c r="B47" s="382"/>
      <c r="C47" s="383" t="e">
        <f>SUM(C20:C46)</f>
        <v>#REF!</v>
      </c>
      <c r="D47" s="436" t="e">
        <f>SUM(D20:D46)</f>
        <v>#REF!</v>
      </c>
      <c r="E47" s="437"/>
      <c r="F47" s="437"/>
      <c r="G47" s="437"/>
      <c r="H47" s="438"/>
      <c r="I47" s="384" t="e">
        <f>SUM(I20:I46)</f>
        <v>#REF!</v>
      </c>
      <c r="J47" s="383">
        <f>SUM(J20:J46)</f>
        <v>0</v>
      </c>
      <c r="K47" s="385" t="e">
        <f>SUM(K20:K46)</f>
        <v>#REF!</v>
      </c>
      <c r="M47" s="379"/>
      <c r="N47" s="379"/>
      <c r="O47" s="379"/>
    </row>
    <row r="48" spans="1:16" s="45" customFormat="1" ht="18" customHeight="1" x14ac:dyDescent="0.25">
      <c r="L48" s="359"/>
      <c r="M48" s="359"/>
      <c r="N48" s="359"/>
      <c r="O48" s="359"/>
      <c r="P48" s="46"/>
    </row>
    <row r="49" spans="1:16" s="45" customFormat="1" ht="18" customHeight="1" x14ac:dyDescent="0.25">
      <c r="A49" s="386" t="s">
        <v>979</v>
      </c>
      <c r="B49" s="138" t="s">
        <v>836</v>
      </c>
      <c r="C49" s="365" t="e">
        <f>ROUNDUP(SUM(I20:I46)/470,0)</f>
        <v>#REF!</v>
      </c>
      <c r="D49" s="439"/>
      <c r="E49" s="440"/>
      <c r="F49" s="440"/>
      <c r="G49" s="440"/>
      <c r="H49" s="440"/>
      <c r="I49" s="440"/>
      <c r="J49" s="441"/>
      <c r="K49" s="139" t="e">
        <f>C49*56.5</f>
        <v>#REF!</v>
      </c>
      <c r="L49" s="359"/>
      <c r="M49" s="359"/>
      <c r="N49" s="359"/>
      <c r="O49" s="359"/>
      <c r="P49" s="46"/>
    </row>
    <row r="50" spans="1:16" s="45" customFormat="1" ht="18" customHeight="1" x14ac:dyDescent="0.25">
      <c r="A50" s="359"/>
      <c r="B50" s="359"/>
      <c r="C50" s="359"/>
      <c r="D50" s="359"/>
      <c r="E50" s="359"/>
      <c r="F50" s="359"/>
      <c r="G50" s="359"/>
      <c r="H50" s="359"/>
      <c r="I50" s="44"/>
      <c r="J50" s="359"/>
      <c r="K50" s="359"/>
      <c r="L50" s="359"/>
      <c r="M50" s="359"/>
      <c r="N50" s="359"/>
      <c r="O50" s="359"/>
      <c r="P50" s="46"/>
    </row>
    <row r="51" spans="1:16" s="45" customFormat="1" ht="18" customHeight="1" thickBot="1" x14ac:dyDescent="0.3">
      <c r="A51" s="359"/>
      <c r="B51" s="359"/>
      <c r="C51" s="359"/>
      <c r="D51" s="359"/>
      <c r="K51" s="359"/>
      <c r="L51" s="359"/>
      <c r="M51" s="359"/>
      <c r="N51" s="359"/>
      <c r="O51" s="359"/>
      <c r="P51" s="46"/>
    </row>
    <row r="52" spans="1:16" s="45" customFormat="1" ht="36" customHeight="1" thickBot="1" x14ac:dyDescent="0.3">
      <c r="A52" s="359"/>
      <c r="B52" s="359"/>
      <c r="C52" s="359"/>
      <c r="D52" s="359"/>
      <c r="E52" s="359"/>
      <c r="F52" s="442" t="s">
        <v>835</v>
      </c>
      <c r="G52" s="443"/>
      <c r="H52" s="443"/>
      <c r="I52" s="444" t="e">
        <f>K47+K49</f>
        <v>#REF!</v>
      </c>
      <c r="J52" s="445"/>
      <c r="K52" s="359"/>
      <c r="L52" s="359"/>
      <c r="M52" s="359"/>
      <c r="N52" s="359"/>
      <c r="O52" s="359"/>
      <c r="P52" s="46"/>
    </row>
    <row r="53" spans="1:16" ht="18" customHeight="1" x14ac:dyDescent="0.25">
      <c r="A53" s="359"/>
      <c r="B53" s="359"/>
      <c r="C53" s="359"/>
      <c r="D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46"/>
    </row>
    <row r="54" spans="1:16" ht="18" customHeight="1" x14ac:dyDescent="0.25">
      <c r="A54" s="359"/>
      <c r="B54" s="359"/>
      <c r="C54" s="359"/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46"/>
    </row>
    <row r="55" spans="1:16" s="45" customFormat="1" ht="18" customHeight="1" x14ac:dyDescent="0.25">
      <c r="A55" s="359"/>
      <c r="B55" s="359"/>
      <c r="C55" s="359"/>
      <c r="D55" s="359"/>
      <c r="E55" s="359"/>
      <c r="F55" s="359"/>
      <c r="G55" s="359"/>
      <c r="H55" s="359"/>
      <c r="I55" s="44"/>
      <c r="J55" s="359"/>
      <c r="K55" s="359"/>
      <c r="L55" s="359"/>
      <c r="M55" s="359"/>
      <c r="N55" s="359"/>
      <c r="O55" s="359"/>
      <c r="P55" s="46"/>
    </row>
    <row r="56" spans="1:16" s="45" customFormat="1" ht="18" customHeight="1" x14ac:dyDescent="0.25">
      <c r="A56" s="359"/>
      <c r="B56" s="359"/>
      <c r="C56" s="359"/>
      <c r="D56" s="359"/>
      <c r="E56" s="359"/>
      <c r="F56" s="359"/>
      <c r="G56" s="359"/>
      <c r="H56" s="359"/>
      <c r="I56" s="44"/>
      <c r="J56" s="359"/>
      <c r="K56" s="359"/>
      <c r="L56" s="359"/>
      <c r="M56" s="359"/>
      <c r="N56" s="359"/>
      <c r="O56" s="359"/>
      <c r="P56" s="46"/>
    </row>
    <row r="57" spans="1:16" s="45" customFormat="1" ht="18" customHeight="1" x14ac:dyDescent="0.25">
      <c r="A57" s="359"/>
      <c r="B57" s="359"/>
      <c r="C57" s="359"/>
      <c r="D57" s="359"/>
      <c r="E57" s="359"/>
      <c r="F57" s="359"/>
      <c r="G57" s="359"/>
      <c r="H57" s="359"/>
      <c r="I57" s="44"/>
      <c r="J57" s="359"/>
      <c r="K57" s="359"/>
      <c r="L57" s="359"/>
      <c r="M57" s="359"/>
      <c r="N57" s="359"/>
      <c r="O57" s="359"/>
      <c r="P57" s="46"/>
    </row>
    <row r="58" spans="1:16" s="45" customFormat="1" ht="18" customHeight="1" x14ac:dyDescent="0.25">
      <c r="A58" s="359"/>
      <c r="B58" s="359"/>
      <c r="C58" s="359"/>
      <c r="D58" s="359"/>
      <c r="E58" s="359"/>
      <c r="F58" s="359"/>
      <c r="G58" s="359"/>
      <c r="H58" s="359"/>
      <c r="I58" s="44"/>
      <c r="J58" s="359"/>
      <c r="K58" s="359"/>
      <c r="L58" s="359"/>
      <c r="M58" s="359"/>
      <c r="N58" s="359"/>
      <c r="O58" s="359"/>
    </row>
    <row r="59" spans="1:16" s="45" customFormat="1" ht="18" customHeight="1" x14ac:dyDescent="0.25">
      <c r="A59" s="359"/>
      <c r="B59" s="359"/>
      <c r="C59" s="359"/>
      <c r="D59" s="359"/>
      <c r="E59" s="35"/>
      <c r="F59" s="35"/>
      <c r="G59" s="35"/>
      <c r="H59" s="35"/>
      <c r="I59" s="44"/>
      <c r="J59" s="359"/>
      <c r="K59" s="359"/>
      <c r="L59" s="359"/>
      <c r="M59" s="359"/>
      <c r="N59" s="359"/>
      <c r="O59" s="359"/>
    </row>
    <row r="60" spans="1:16" s="45" customFormat="1" ht="18" customHeight="1" x14ac:dyDescent="0.25">
      <c r="A60" s="359"/>
      <c r="B60" s="359"/>
      <c r="C60" s="359"/>
      <c r="D60" s="359"/>
      <c r="E60" s="35"/>
      <c r="F60" s="35"/>
      <c r="G60" s="35"/>
      <c r="H60" s="35"/>
      <c r="I60" s="44"/>
      <c r="J60" s="359"/>
      <c r="K60" s="359"/>
      <c r="L60" s="359"/>
      <c r="M60" s="359"/>
      <c r="N60" s="359"/>
      <c r="O60" s="359"/>
    </row>
    <row r="61" spans="1:16" s="45" customFormat="1" ht="18" customHeight="1" x14ac:dyDescent="0.25">
      <c r="A61" s="359"/>
      <c r="B61" s="359"/>
      <c r="C61" s="359"/>
      <c r="D61" s="359"/>
      <c r="E61" s="35"/>
      <c r="F61" s="35"/>
      <c r="G61" s="35"/>
      <c r="H61" s="35"/>
      <c r="I61" s="44"/>
      <c r="J61" s="359"/>
      <c r="K61" s="359"/>
      <c r="L61" s="359"/>
      <c r="M61" s="359"/>
      <c r="N61" s="359"/>
      <c r="O61" s="359"/>
    </row>
    <row r="62" spans="1:16" s="45" customFormat="1" ht="18" customHeight="1" x14ac:dyDescent="0.25">
      <c r="A62" s="359"/>
      <c r="B62" s="359"/>
      <c r="C62" s="359"/>
      <c r="D62" s="359"/>
      <c r="E62" s="35"/>
      <c r="F62" s="35"/>
      <c r="G62" s="35"/>
      <c r="H62" s="35"/>
      <c r="I62" s="44"/>
      <c r="J62" s="359"/>
      <c r="K62" s="359"/>
      <c r="L62" s="359"/>
      <c r="M62" s="359"/>
      <c r="N62" s="359"/>
      <c r="O62" s="359"/>
    </row>
    <row r="63" spans="1:16" s="45" customFormat="1" ht="18" customHeight="1" x14ac:dyDescent="0.25">
      <c r="A63" s="359"/>
      <c r="B63" s="359"/>
      <c r="C63" s="359"/>
      <c r="D63" s="359"/>
      <c r="E63" s="35"/>
      <c r="F63" s="35"/>
      <c r="G63" s="35"/>
      <c r="H63" s="35"/>
      <c r="I63" s="44"/>
      <c r="J63" s="359"/>
      <c r="K63" s="359"/>
      <c r="L63" s="359"/>
      <c r="M63" s="359"/>
      <c r="N63" s="359"/>
      <c r="O63" s="359"/>
    </row>
    <row r="64" spans="1:16" ht="18" customHeight="1" x14ac:dyDescent="0.25">
      <c r="A64" s="359"/>
      <c r="B64" s="359"/>
      <c r="C64" s="359"/>
      <c r="D64" s="359"/>
      <c r="E64" s="35"/>
      <c r="F64" s="35"/>
      <c r="G64" s="35"/>
      <c r="H64" s="35"/>
      <c r="I64" s="359"/>
      <c r="J64" s="359"/>
      <c r="K64" s="359"/>
      <c r="L64" s="359"/>
      <c r="M64" s="359"/>
      <c r="N64" s="359"/>
      <c r="O64" s="359"/>
    </row>
    <row r="65" spans="1:15" ht="18" customHeight="1" x14ac:dyDescent="0.25">
      <c r="A65" s="359"/>
      <c r="B65" s="359"/>
      <c r="C65" s="359"/>
      <c r="D65" s="359"/>
      <c r="E65" s="359"/>
      <c r="F65" s="359"/>
      <c r="G65" s="359"/>
      <c r="H65" s="359"/>
      <c r="I65" s="359"/>
      <c r="J65" s="359"/>
      <c r="K65" s="359"/>
      <c r="L65" s="359"/>
      <c r="M65" s="359"/>
      <c r="N65" s="359"/>
      <c r="O65" s="359"/>
    </row>
    <row r="66" spans="1:15" ht="18" customHeight="1" x14ac:dyDescent="0.25">
      <c r="A66" s="359"/>
      <c r="B66" s="359"/>
      <c r="C66" s="359"/>
      <c r="D66" s="359"/>
      <c r="E66" s="359"/>
      <c r="F66" s="35"/>
      <c r="G66" s="35"/>
      <c r="H66" s="359"/>
      <c r="I66" s="359"/>
      <c r="J66" s="359"/>
      <c r="K66" s="359"/>
      <c r="L66" s="359"/>
      <c r="M66" s="359"/>
      <c r="N66" s="359"/>
      <c r="O66" s="359"/>
    </row>
    <row r="67" spans="1:15" ht="18" customHeight="1" x14ac:dyDescent="0.25">
      <c r="A67" s="359"/>
      <c r="B67" s="359"/>
      <c r="C67" s="359"/>
      <c r="D67" s="359"/>
      <c r="E67" s="359"/>
      <c r="F67" s="359"/>
      <c r="G67" s="359"/>
      <c r="H67" s="359"/>
      <c r="I67" s="359"/>
      <c r="J67" s="359"/>
      <c r="K67" s="359"/>
      <c r="L67" s="359"/>
      <c r="M67" s="359"/>
      <c r="N67" s="359"/>
      <c r="O67" s="359"/>
    </row>
    <row r="68" spans="1:15" ht="9.9499999999999993" customHeight="1" x14ac:dyDescent="0.25">
      <c r="A68" s="47"/>
      <c r="I68" s="359"/>
      <c r="J68" s="359"/>
      <c r="K68" s="359"/>
      <c r="L68" s="359"/>
      <c r="M68" s="359"/>
      <c r="N68" s="359"/>
      <c r="O68" s="359"/>
    </row>
    <row r="69" spans="1:15" ht="9.9499999999999993" customHeight="1" x14ac:dyDescent="0.25">
      <c r="A69" s="47"/>
      <c r="I69" s="359"/>
      <c r="J69" s="359"/>
      <c r="K69" s="359"/>
      <c r="L69" s="359"/>
      <c r="M69" s="359"/>
      <c r="N69" s="359"/>
      <c r="O69" s="359"/>
    </row>
    <row r="70" spans="1:15" ht="9.9499999999999993" customHeight="1" x14ac:dyDescent="0.25">
      <c r="A70" s="47"/>
      <c r="I70" s="359"/>
    </row>
    <row r="71" spans="1:15" ht="9.9499999999999993" customHeight="1" x14ac:dyDescent="0.25">
      <c r="A71" s="47"/>
      <c r="I71" s="359"/>
    </row>
    <row r="72" spans="1:15" ht="18" customHeight="1" x14ac:dyDescent="0.2">
      <c r="A72" s="47"/>
    </row>
    <row r="74" spans="1:15" ht="18" customHeight="1" x14ac:dyDescent="0.2">
      <c r="D74" s="34"/>
    </row>
  </sheetData>
  <sheetProtection selectLockedCells="1"/>
  <mergeCells count="11">
    <mergeCell ref="K12:L12"/>
    <mergeCell ref="H5:K5"/>
    <mergeCell ref="J8:K8"/>
    <mergeCell ref="J9:K9"/>
    <mergeCell ref="J10:K10"/>
    <mergeCell ref="J11:K11"/>
    <mergeCell ref="D17:F17"/>
    <mergeCell ref="D47:H47"/>
    <mergeCell ref="D49:J49"/>
    <mergeCell ref="F52:H52"/>
    <mergeCell ref="I52:J52"/>
  </mergeCells>
  <dataValidations count="3">
    <dataValidation type="list" allowBlank="1" showInputMessage="1" showErrorMessage="1" sqref="J20:J46">
      <formula1>#REF!</formula1>
    </dataValidation>
    <dataValidation type="list" allowBlank="1" showInputMessage="1" showErrorMessage="1" sqref="B12">
      <formula1>#REF!</formula1>
    </dataValidation>
    <dataValidation type="list" allowBlank="1" showInputMessage="1" showErrorMessage="1" sqref="F12">
      <formula1>#REF!</formula1>
    </dataValidation>
  </dataValidations>
  <pageMargins left="0.11811023622047245" right="0.11811023622047245" top="0.35433070866141736" bottom="0.15748031496062992" header="0.31496062992125984" footer="0.31496062992125984"/>
  <pageSetup paperSize="9" scale="5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lancer_le_formulaire_VitrageP">
                <anchor moveWithCells="1" sizeWithCells="1">
                  <from>
                    <xdr:col>12</xdr:col>
                    <xdr:colOff>542925</xdr:colOff>
                    <xdr:row>9</xdr:row>
                    <xdr:rowOff>38100</xdr:rowOff>
                  </from>
                  <to>
                    <xdr:col>14</xdr:col>
                    <xdr:colOff>581025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Button 2">
              <controlPr defaultSize="0" print="0" autoFill="0" autoPict="0" macro="[0]!SuppressionVitrage">
                <anchor moveWithCells="1" sizeWithCells="1">
                  <from>
                    <xdr:col>14</xdr:col>
                    <xdr:colOff>666750</xdr:colOff>
                    <xdr:row>9</xdr:row>
                    <xdr:rowOff>47625</xdr:rowOff>
                  </from>
                  <to>
                    <xdr:col>16</xdr:col>
                    <xdr:colOff>704850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'BC Vitrage AGC'!$N$5:$N$7</xm:f>
          </x14:formula1>
          <xm:sqref>H5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R74"/>
  <sheetViews>
    <sheetView tabSelected="1" zoomScaleNormal="100" zoomScaleSheetLayoutView="80" workbookViewId="0">
      <selection activeCell="O15" sqref="O15"/>
    </sheetView>
  </sheetViews>
  <sheetFormatPr baseColWidth="10" defaultColWidth="10.7109375" defaultRowHeight="18" customHeight="1" x14ac:dyDescent="0.2"/>
  <cols>
    <col min="1" max="1" width="10.7109375" style="36"/>
    <col min="2" max="16384" width="10.7109375" style="1"/>
  </cols>
  <sheetData>
    <row r="1" spans="1:17" ht="15" customHeight="1" x14ac:dyDescent="0.2">
      <c r="A1" s="48"/>
      <c r="B1" s="49"/>
      <c r="C1" s="49"/>
      <c r="D1" s="49"/>
      <c r="E1" s="49"/>
      <c r="F1" s="49"/>
      <c r="G1" s="49"/>
      <c r="H1" s="49"/>
    </row>
    <row r="2" spans="1:17" ht="15" customHeight="1" x14ac:dyDescent="0.3">
      <c r="A2" s="48"/>
      <c r="B2" s="49"/>
      <c r="C2" s="49"/>
      <c r="D2" s="49"/>
      <c r="E2" s="49"/>
      <c r="F2" s="50"/>
      <c r="G2" s="50"/>
      <c r="H2" s="50"/>
      <c r="I2" s="29"/>
    </row>
    <row r="3" spans="1:17" ht="15" customHeight="1" x14ac:dyDescent="0.25">
      <c r="A3" s="48"/>
      <c r="B3" s="49"/>
      <c r="C3" s="49"/>
      <c r="F3" s="412"/>
      <c r="G3" s="412"/>
      <c r="H3" s="412"/>
      <c r="I3" s="412"/>
      <c r="J3" s="412"/>
      <c r="K3" s="78"/>
      <c r="L3" s="78"/>
      <c r="M3" s="78"/>
      <c r="N3" s="78" t="s">
        <v>985</v>
      </c>
      <c r="O3" s="78"/>
      <c r="P3" s="78"/>
      <c r="Q3" s="78"/>
    </row>
    <row r="4" spans="1:17" ht="15" customHeight="1" thickBot="1" x14ac:dyDescent="0.35">
      <c r="A4" s="48"/>
      <c r="B4" s="49"/>
      <c r="C4" s="49"/>
      <c r="F4" s="49"/>
      <c r="G4" s="49"/>
      <c r="H4" s="49"/>
      <c r="I4" s="51"/>
      <c r="J4" s="51"/>
      <c r="K4" s="78"/>
      <c r="L4" s="78"/>
      <c r="M4" s="78"/>
      <c r="N4" s="78"/>
      <c r="O4" s="78"/>
      <c r="P4" s="78"/>
      <c r="Q4" s="78"/>
    </row>
    <row r="5" spans="1:17" ht="15" customHeight="1" x14ac:dyDescent="0.3">
      <c r="A5" s="48"/>
      <c r="B5" s="49"/>
      <c r="C5" s="49"/>
      <c r="F5" s="121" t="s">
        <v>834</v>
      </c>
      <c r="G5" s="122"/>
      <c r="H5" s="446" t="s">
        <v>843</v>
      </c>
      <c r="I5" s="446"/>
      <c r="J5" s="446"/>
      <c r="K5" s="447"/>
      <c r="L5" s="78"/>
      <c r="M5" s="78"/>
      <c r="N5" s="183" t="s">
        <v>983</v>
      </c>
      <c r="O5" s="78"/>
      <c r="P5" s="78"/>
      <c r="Q5" s="78"/>
    </row>
    <row r="6" spans="1:17" ht="15" customHeight="1" x14ac:dyDescent="0.25">
      <c r="A6" s="48"/>
      <c r="B6" s="49"/>
      <c r="C6" s="49"/>
      <c r="F6" s="49"/>
      <c r="G6" s="49"/>
      <c r="H6" s="49"/>
      <c r="I6" s="49"/>
      <c r="J6" s="49"/>
      <c r="K6" s="78"/>
      <c r="L6" s="78"/>
      <c r="M6" s="78"/>
      <c r="N6" s="179" t="s">
        <v>984</v>
      </c>
      <c r="O6" s="78"/>
      <c r="P6" s="78"/>
      <c r="Q6" s="78"/>
    </row>
    <row r="7" spans="1:17" ht="15" customHeight="1" thickBot="1" x14ac:dyDescent="0.3">
      <c r="A7" s="48"/>
      <c r="B7" s="49"/>
      <c r="C7" s="412"/>
      <c r="D7" s="412"/>
      <c r="E7" s="412"/>
      <c r="F7" s="412"/>
      <c r="G7" s="412"/>
      <c r="H7" s="412"/>
      <c r="I7" s="412"/>
      <c r="J7" s="412"/>
      <c r="K7" s="412"/>
      <c r="L7" s="412"/>
      <c r="M7" s="78"/>
      <c r="N7" s="180" t="s">
        <v>843</v>
      </c>
      <c r="O7" s="78"/>
      <c r="P7" s="78"/>
      <c r="Q7" s="78"/>
    </row>
    <row r="8" spans="1:17" ht="15" customHeight="1" x14ac:dyDescent="0.25">
      <c r="A8" s="53"/>
      <c r="B8" s="52"/>
      <c r="C8" s="412"/>
      <c r="D8" s="412"/>
      <c r="E8" s="412"/>
      <c r="F8" s="412"/>
      <c r="G8" s="412"/>
      <c r="H8" s="412"/>
      <c r="I8" s="412"/>
      <c r="J8" s="35"/>
      <c r="K8" s="35"/>
      <c r="L8" s="412"/>
      <c r="M8" s="78"/>
      <c r="N8" s="78"/>
      <c r="O8" s="78"/>
      <c r="P8" s="78"/>
      <c r="Q8" s="78"/>
    </row>
    <row r="9" spans="1:17" ht="15" customHeight="1" x14ac:dyDescent="0.25">
      <c r="A9" s="53"/>
      <c r="B9" s="52"/>
      <c r="C9" s="412"/>
      <c r="D9" s="412"/>
      <c r="E9" s="412"/>
      <c r="F9" s="412"/>
      <c r="G9" s="412"/>
      <c r="H9" s="412"/>
      <c r="I9" s="412"/>
      <c r="J9" s="35"/>
      <c r="K9" s="35"/>
      <c r="L9" s="412"/>
      <c r="M9" s="78"/>
      <c r="N9" s="78"/>
      <c r="O9" s="78"/>
      <c r="P9" s="78"/>
      <c r="Q9" s="78"/>
    </row>
    <row r="10" spans="1:17" ht="15" customHeight="1" x14ac:dyDescent="0.25">
      <c r="A10" s="53"/>
      <c r="B10" s="52"/>
      <c r="C10" s="412"/>
      <c r="D10" s="412"/>
      <c r="E10" s="412"/>
      <c r="F10" s="412"/>
      <c r="G10" s="412"/>
      <c r="H10" s="412"/>
      <c r="I10" s="412"/>
      <c r="J10" s="35"/>
      <c r="K10" s="35"/>
      <c r="L10" s="412"/>
      <c r="M10" s="78"/>
      <c r="N10" s="78"/>
      <c r="O10" s="78"/>
      <c r="P10" s="78"/>
      <c r="Q10" s="78"/>
    </row>
    <row r="11" spans="1:17" ht="15" customHeight="1" x14ac:dyDescent="0.25">
      <c r="A11" s="53"/>
      <c r="B11" s="52"/>
      <c r="C11" s="412"/>
      <c r="D11" s="412"/>
      <c r="E11" s="412"/>
      <c r="F11" s="412"/>
      <c r="G11" s="412"/>
      <c r="H11" s="412"/>
      <c r="I11" s="412"/>
      <c r="J11" s="35"/>
      <c r="K11" s="35"/>
      <c r="L11" s="412"/>
      <c r="M11" s="78"/>
      <c r="N11" s="78"/>
      <c r="O11" s="78"/>
      <c r="P11" s="78"/>
      <c r="Q11" s="78"/>
    </row>
    <row r="12" spans="1:17" ht="15" customHeight="1" x14ac:dyDescent="0.3">
      <c r="A12" s="54"/>
      <c r="B12" s="412"/>
      <c r="C12" s="412"/>
      <c r="D12" s="412"/>
      <c r="E12" s="412"/>
      <c r="F12" s="412"/>
      <c r="G12" s="412"/>
      <c r="H12" s="412"/>
      <c r="I12" s="412"/>
      <c r="J12" s="412"/>
      <c r="K12" s="35"/>
      <c r="L12" s="35"/>
      <c r="M12" s="78"/>
      <c r="N12" s="78"/>
      <c r="O12" s="78"/>
      <c r="P12" s="78"/>
      <c r="Q12" s="78"/>
    </row>
    <row r="13" spans="1:17" ht="15" customHeight="1" x14ac:dyDescent="0.25">
      <c r="A13" s="48"/>
      <c r="B13" s="412"/>
      <c r="C13" s="412"/>
      <c r="D13" s="412"/>
      <c r="E13" s="412"/>
      <c r="F13" s="412"/>
      <c r="G13" s="412"/>
      <c r="H13" s="412"/>
      <c r="I13" s="412"/>
      <c r="J13" s="412"/>
      <c r="K13" s="412"/>
      <c r="L13" s="412"/>
      <c r="M13" s="78"/>
      <c r="N13" s="78"/>
      <c r="O13" s="78"/>
      <c r="P13" s="78"/>
      <c r="Q13" s="78"/>
    </row>
    <row r="14" spans="1:17" ht="15" customHeight="1" x14ac:dyDescent="0.3">
      <c r="A14" s="58"/>
      <c r="B14" s="412"/>
      <c r="C14" s="412"/>
      <c r="D14" s="412"/>
      <c r="E14" s="412"/>
      <c r="F14" s="412"/>
      <c r="G14" s="412"/>
      <c r="H14" s="78"/>
      <c r="I14" s="2"/>
      <c r="J14" s="78"/>
      <c r="K14" s="78"/>
      <c r="L14" s="78"/>
      <c r="M14" s="78"/>
      <c r="N14" s="78"/>
      <c r="O14" s="78"/>
      <c r="P14" s="78"/>
      <c r="Q14" s="78"/>
    </row>
    <row r="15" spans="1:17" ht="15" customHeight="1" x14ac:dyDescent="0.25">
      <c r="A15" s="48"/>
      <c r="B15" s="412"/>
      <c r="C15" s="412"/>
      <c r="D15" s="412"/>
      <c r="E15" s="412"/>
      <c r="F15" s="412"/>
      <c r="G15" s="412"/>
      <c r="H15" s="78"/>
      <c r="I15" s="2"/>
      <c r="J15" s="78"/>
      <c r="K15" s="78"/>
      <c r="L15" s="78"/>
      <c r="M15" s="78"/>
      <c r="N15" s="78"/>
      <c r="O15" s="78"/>
      <c r="P15" s="78"/>
      <c r="Q15" s="78"/>
    </row>
    <row r="16" spans="1:17" ht="15" customHeight="1" x14ac:dyDescent="0.25">
      <c r="A16" s="412"/>
      <c r="B16" s="412"/>
      <c r="C16" s="412"/>
      <c r="D16" s="412"/>
      <c r="E16" s="412"/>
      <c r="F16" s="412"/>
      <c r="G16" s="412"/>
      <c r="H16" s="412"/>
      <c r="I16" s="412"/>
      <c r="J16" s="412"/>
      <c r="K16" s="412"/>
      <c r="L16" s="412"/>
      <c r="M16" s="78"/>
      <c r="N16" s="78"/>
      <c r="O16" s="78"/>
      <c r="P16" s="78"/>
      <c r="Q16" s="78"/>
    </row>
    <row r="17" spans="1:18" ht="15" customHeight="1" x14ac:dyDescent="0.25">
      <c r="A17" s="412"/>
      <c r="B17" s="412"/>
      <c r="C17" s="412"/>
      <c r="D17" s="35"/>
      <c r="E17" s="35"/>
      <c r="F17" s="35"/>
      <c r="G17" s="412"/>
      <c r="H17" s="412"/>
      <c r="I17" s="412"/>
      <c r="J17" s="412"/>
      <c r="K17" s="412"/>
      <c r="L17" s="412"/>
      <c r="M17" s="78"/>
      <c r="N17" s="78"/>
      <c r="O17" s="78"/>
      <c r="P17" s="78"/>
      <c r="Q17" s="78"/>
    </row>
    <row r="18" spans="1:18" ht="15" customHeight="1" x14ac:dyDescent="0.25">
      <c r="A18" s="412"/>
      <c r="B18" s="412"/>
      <c r="C18" s="412"/>
      <c r="D18" s="412"/>
      <c r="E18" s="412"/>
      <c r="F18" s="412"/>
      <c r="G18" s="412"/>
      <c r="H18" s="412"/>
      <c r="I18" s="412"/>
      <c r="J18" s="412"/>
      <c r="K18" s="412"/>
      <c r="L18" s="412"/>
      <c r="M18" s="78"/>
      <c r="N18" s="78"/>
      <c r="O18" s="78"/>
      <c r="P18" s="78"/>
      <c r="Q18" s="78"/>
      <c r="R18" s="357"/>
    </row>
    <row r="19" spans="1:18" ht="15" customHeight="1" x14ac:dyDescent="0.25">
      <c r="A19" s="412"/>
      <c r="B19" s="412"/>
      <c r="C19" s="412"/>
      <c r="D19" s="412"/>
      <c r="E19" s="412"/>
      <c r="F19" s="412"/>
      <c r="G19" s="412"/>
      <c r="H19" s="412"/>
      <c r="I19" s="412"/>
      <c r="J19" s="412"/>
      <c r="K19" s="412"/>
      <c r="L19" s="412"/>
      <c r="M19" s="78"/>
      <c r="N19" s="78"/>
      <c r="O19" s="78"/>
      <c r="P19" s="78"/>
      <c r="Q19" s="78"/>
    </row>
    <row r="20" spans="1:18" s="3" customFormat="1" ht="15" customHeight="1" x14ac:dyDescent="0.25">
      <c r="A20" s="412"/>
      <c r="B20" s="412"/>
      <c r="C20" s="412"/>
      <c r="D20" s="412"/>
      <c r="E20" s="412"/>
      <c r="F20" s="412"/>
      <c r="G20" s="412"/>
      <c r="H20" s="412"/>
      <c r="I20" s="412"/>
      <c r="J20" s="412"/>
      <c r="K20" s="412"/>
      <c r="L20" s="412"/>
      <c r="M20" s="78"/>
      <c r="N20" s="78"/>
      <c r="O20" s="78"/>
      <c r="P20" s="78"/>
      <c r="Q20" s="78"/>
    </row>
    <row r="21" spans="1:18" s="3" customFormat="1" ht="15" customHeight="1" x14ac:dyDescent="0.25">
      <c r="A21" s="412"/>
      <c r="B21" s="412"/>
      <c r="C21" s="412"/>
      <c r="D21" s="412"/>
      <c r="E21" s="412"/>
      <c r="F21" s="412"/>
      <c r="G21" s="412"/>
      <c r="H21" s="412"/>
      <c r="I21" s="412"/>
      <c r="J21" s="412"/>
      <c r="K21" s="412"/>
      <c r="L21" s="412"/>
      <c r="M21" s="78"/>
      <c r="N21" s="78"/>
      <c r="O21" s="78"/>
      <c r="P21" s="78"/>
      <c r="Q21" s="78"/>
    </row>
    <row r="22" spans="1:18" s="3" customFormat="1" ht="15" customHeight="1" x14ac:dyDescent="0.25">
      <c r="A22" s="412"/>
      <c r="B22" s="412"/>
      <c r="C22" s="412"/>
      <c r="D22" s="412"/>
      <c r="E22" s="412"/>
      <c r="F22" s="412"/>
      <c r="G22" s="412"/>
      <c r="H22" s="412"/>
      <c r="I22" s="412"/>
      <c r="J22" s="412"/>
      <c r="K22" s="412"/>
      <c r="L22" s="412"/>
      <c r="M22" s="78"/>
      <c r="N22" s="78"/>
      <c r="O22" s="78"/>
      <c r="P22" s="78"/>
      <c r="Q22" s="78"/>
    </row>
    <row r="23" spans="1:18" s="45" customFormat="1" ht="15" customHeight="1" x14ac:dyDescent="0.25">
      <c r="A23" s="412"/>
      <c r="B23" s="412"/>
      <c r="C23" s="412"/>
      <c r="D23" s="412"/>
      <c r="E23" s="412"/>
      <c r="F23" s="412"/>
      <c r="G23" s="412"/>
      <c r="H23" s="412"/>
      <c r="I23" s="412"/>
      <c r="J23" s="412"/>
      <c r="K23" s="412"/>
      <c r="L23" s="412"/>
      <c r="M23" s="78"/>
      <c r="N23" s="78"/>
      <c r="O23" s="78"/>
      <c r="P23" s="78"/>
      <c r="Q23" s="78"/>
    </row>
    <row r="24" spans="1:18" s="45" customFormat="1" ht="15" customHeight="1" x14ac:dyDescent="0.25">
      <c r="A24" s="412"/>
      <c r="B24" s="412"/>
      <c r="C24" s="412"/>
      <c r="D24" s="412"/>
      <c r="E24" s="412"/>
      <c r="F24" s="412"/>
      <c r="G24" s="412"/>
      <c r="H24" s="412"/>
      <c r="I24" s="412"/>
      <c r="J24" s="412"/>
      <c r="K24" s="412"/>
      <c r="L24" s="412"/>
      <c r="M24" s="78"/>
      <c r="N24" s="78"/>
      <c r="O24" s="78"/>
      <c r="P24" s="78"/>
      <c r="Q24" s="78"/>
    </row>
    <row r="25" spans="1:18" s="45" customFormat="1" ht="15" customHeight="1" x14ac:dyDescent="0.25">
      <c r="A25" s="412"/>
      <c r="B25" s="412"/>
      <c r="C25" s="412"/>
      <c r="D25" s="412"/>
      <c r="E25" s="412"/>
      <c r="F25" s="412"/>
      <c r="G25" s="412"/>
      <c r="H25" s="412"/>
      <c r="I25" s="412"/>
      <c r="J25" s="412"/>
      <c r="K25" s="412"/>
      <c r="L25" s="412"/>
      <c r="M25" s="356"/>
      <c r="N25" s="356"/>
      <c r="O25" s="356"/>
      <c r="P25" s="356"/>
      <c r="Q25" s="356"/>
    </row>
    <row r="26" spans="1:18" s="45" customFormat="1" ht="15" customHeight="1" x14ac:dyDescent="0.25">
      <c r="A26" s="412"/>
      <c r="B26" s="412"/>
      <c r="C26" s="412"/>
      <c r="D26" s="412"/>
      <c r="E26" s="412"/>
      <c r="F26" s="412"/>
      <c r="G26" s="412"/>
      <c r="H26" s="412"/>
      <c r="I26" s="412"/>
      <c r="J26" s="412"/>
      <c r="K26" s="412"/>
      <c r="L26" s="412"/>
      <c r="M26" s="356"/>
      <c r="N26" s="356"/>
      <c r="O26" s="356"/>
      <c r="P26" s="356"/>
      <c r="Q26" s="356"/>
    </row>
    <row r="27" spans="1:18" s="45" customFormat="1" ht="15" customHeight="1" x14ac:dyDescent="0.25">
      <c r="A27" s="412"/>
      <c r="B27" s="412"/>
      <c r="C27" s="412"/>
      <c r="D27" s="412"/>
      <c r="E27" s="412"/>
      <c r="F27" s="412"/>
      <c r="G27" s="412"/>
      <c r="H27" s="412"/>
      <c r="I27" s="412"/>
      <c r="J27" s="412"/>
      <c r="K27" s="412"/>
      <c r="L27" s="412"/>
      <c r="M27" s="356"/>
      <c r="N27" s="356"/>
      <c r="O27" s="356"/>
      <c r="P27" s="356"/>
      <c r="Q27" s="356"/>
    </row>
    <row r="28" spans="1:18" s="45" customFormat="1" ht="15" customHeight="1" x14ac:dyDescent="0.25">
      <c r="A28" s="412"/>
      <c r="B28" s="412"/>
      <c r="C28" s="412"/>
      <c r="D28" s="412"/>
      <c r="E28" s="412"/>
      <c r="F28" s="412"/>
      <c r="G28" s="412"/>
      <c r="H28" s="412"/>
      <c r="I28" s="412"/>
      <c r="J28" s="412"/>
      <c r="K28" s="412"/>
      <c r="L28" s="412"/>
      <c r="M28" s="356"/>
      <c r="N28" s="368"/>
      <c r="O28" s="369"/>
      <c r="P28" s="356"/>
      <c r="Q28" s="356"/>
    </row>
    <row r="29" spans="1:18" s="45" customFormat="1" ht="15" customHeight="1" x14ac:dyDescent="0.25">
      <c r="A29" s="412"/>
      <c r="B29" s="412"/>
      <c r="C29" s="412"/>
      <c r="D29" s="412"/>
      <c r="E29" s="412"/>
      <c r="F29" s="412"/>
      <c r="G29" s="412"/>
      <c r="H29" s="412"/>
      <c r="I29" s="412"/>
      <c r="J29" s="412"/>
      <c r="K29" s="412"/>
      <c r="L29" s="412"/>
      <c r="M29" s="356"/>
      <c r="N29" s="356"/>
      <c r="O29" s="369"/>
      <c r="P29" s="356"/>
      <c r="Q29" s="356"/>
    </row>
    <row r="30" spans="1:18" s="45" customFormat="1" ht="15" customHeight="1" x14ac:dyDescent="0.25">
      <c r="A30" s="412"/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356"/>
      <c r="N30" s="356"/>
      <c r="O30" s="356"/>
      <c r="P30" s="356"/>
      <c r="Q30" s="356"/>
    </row>
    <row r="31" spans="1:18" s="45" customFormat="1" ht="15" customHeight="1" x14ac:dyDescent="0.25">
      <c r="A31" s="412"/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78"/>
      <c r="N31" s="78"/>
      <c r="O31" s="78"/>
      <c r="P31" s="78"/>
      <c r="Q31" s="78"/>
    </row>
    <row r="32" spans="1:18" s="45" customFormat="1" ht="18" customHeight="1" x14ac:dyDescent="0.25">
      <c r="A32" s="412"/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78"/>
      <c r="N32" s="78"/>
      <c r="O32" s="78"/>
      <c r="P32" s="46"/>
    </row>
    <row r="33" spans="1:16" s="45" customFormat="1" ht="18" customHeight="1" x14ac:dyDescent="0.25">
      <c r="A33" s="412"/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78"/>
      <c r="N33" s="78"/>
      <c r="O33" s="78"/>
      <c r="P33" s="46"/>
    </row>
    <row r="34" spans="1:16" s="45" customFormat="1" ht="18" customHeight="1" x14ac:dyDescent="0.25">
      <c r="A34" s="412"/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78"/>
      <c r="N34" s="78"/>
      <c r="O34" s="78"/>
      <c r="P34" s="46"/>
    </row>
    <row r="35" spans="1:16" s="45" customFormat="1" ht="18" customHeight="1" x14ac:dyDescent="0.25">
      <c r="A35" s="412"/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78"/>
      <c r="N35" s="78"/>
      <c r="O35" s="78"/>
      <c r="P35" s="46"/>
    </row>
    <row r="36" spans="1:16" s="45" customFormat="1" ht="18" customHeight="1" x14ac:dyDescent="0.25">
      <c r="A36" s="412"/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78"/>
      <c r="N36" s="78"/>
      <c r="O36" s="78"/>
      <c r="P36" s="46"/>
    </row>
    <row r="37" spans="1:16" s="45" customFormat="1" ht="18" customHeight="1" x14ac:dyDescent="0.25">
      <c r="A37" s="412"/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78"/>
      <c r="N37" s="78"/>
      <c r="O37" s="78"/>
      <c r="P37" s="46"/>
    </row>
    <row r="38" spans="1:16" s="45" customFormat="1" ht="18" customHeight="1" x14ac:dyDescent="0.25">
      <c r="A38" s="412"/>
      <c r="B38" s="412"/>
      <c r="C38" s="412"/>
      <c r="D38" s="412"/>
      <c r="E38" s="412"/>
      <c r="F38" s="412"/>
      <c r="G38" s="412"/>
      <c r="H38" s="412"/>
      <c r="I38" s="412"/>
      <c r="J38" s="412"/>
      <c r="K38" s="412"/>
      <c r="L38" s="412"/>
      <c r="M38" s="78"/>
      <c r="N38" s="78"/>
      <c r="O38" s="78"/>
      <c r="P38" s="46"/>
    </row>
    <row r="39" spans="1:16" s="45" customFormat="1" ht="18" customHeight="1" x14ac:dyDescent="0.25">
      <c r="A39" s="412"/>
      <c r="B39" s="412"/>
      <c r="C39" s="412"/>
      <c r="D39" s="412"/>
      <c r="E39" s="412"/>
      <c r="F39" s="412"/>
      <c r="G39" s="412"/>
      <c r="H39" s="412"/>
      <c r="I39" s="412"/>
      <c r="J39" s="412"/>
      <c r="K39" s="412"/>
      <c r="L39" s="412"/>
      <c r="M39" s="78"/>
      <c r="N39" s="78"/>
      <c r="O39" s="78"/>
      <c r="P39" s="46"/>
    </row>
    <row r="40" spans="1:16" s="45" customFormat="1" ht="18" customHeight="1" x14ac:dyDescent="0.25">
      <c r="A40" s="412"/>
      <c r="B40" s="412"/>
      <c r="C40" s="412"/>
      <c r="D40" s="412"/>
      <c r="E40" s="412"/>
      <c r="F40" s="412"/>
      <c r="G40" s="412"/>
      <c r="H40" s="412"/>
      <c r="I40" s="412"/>
      <c r="J40" s="412"/>
      <c r="K40" s="412"/>
      <c r="L40" s="412"/>
      <c r="M40" s="78"/>
      <c r="N40" s="78"/>
      <c r="O40" s="78"/>
      <c r="P40" s="46"/>
    </row>
    <row r="41" spans="1:16" s="45" customFormat="1" ht="18" customHeight="1" x14ac:dyDescent="0.25">
      <c r="A41" s="412"/>
      <c r="B41" s="412"/>
      <c r="C41" s="412"/>
      <c r="D41" s="412"/>
      <c r="E41" s="412"/>
      <c r="F41" s="412"/>
      <c r="G41" s="412"/>
      <c r="H41" s="412"/>
      <c r="I41" s="412"/>
      <c r="J41" s="412"/>
      <c r="K41" s="412"/>
      <c r="L41" s="412"/>
      <c r="M41" s="78" t="s">
        <v>843</v>
      </c>
      <c r="N41" s="78"/>
      <c r="O41" s="78"/>
      <c r="P41" s="46"/>
    </row>
    <row r="42" spans="1:16" s="45" customFormat="1" ht="18" customHeight="1" x14ac:dyDescent="0.25">
      <c r="A42" s="412"/>
      <c r="B42" s="412"/>
      <c r="C42" s="412"/>
      <c r="D42" s="412"/>
      <c r="E42" s="412"/>
      <c r="F42" s="412"/>
      <c r="G42" s="412"/>
      <c r="H42" s="412"/>
      <c r="I42" s="412"/>
      <c r="J42" s="412"/>
      <c r="K42" s="412"/>
      <c r="L42" s="412"/>
      <c r="M42" s="78"/>
      <c r="N42" s="78"/>
      <c r="O42" s="78"/>
      <c r="P42" s="46"/>
    </row>
    <row r="43" spans="1:16" s="45" customFormat="1" ht="18" customHeight="1" x14ac:dyDescent="0.25">
      <c r="A43" s="412"/>
      <c r="B43" s="412"/>
      <c r="C43" s="412"/>
      <c r="D43" s="412"/>
      <c r="E43" s="412"/>
      <c r="F43" s="412"/>
      <c r="G43" s="412"/>
      <c r="H43" s="412"/>
      <c r="I43" s="412"/>
      <c r="J43" s="412"/>
      <c r="K43" s="412"/>
      <c r="L43" s="412"/>
      <c r="M43" s="78"/>
      <c r="N43" s="78"/>
      <c r="O43" s="78"/>
      <c r="P43" s="46"/>
    </row>
    <row r="44" spans="1:16" s="45" customFormat="1" ht="18" customHeight="1" x14ac:dyDescent="0.25">
      <c r="A44" s="412"/>
      <c r="B44" s="412"/>
      <c r="C44" s="412"/>
      <c r="D44" s="412"/>
      <c r="E44" s="412"/>
      <c r="F44" s="412"/>
      <c r="G44" s="412"/>
      <c r="H44" s="412"/>
      <c r="I44" s="412"/>
      <c r="J44" s="412"/>
      <c r="K44" s="412"/>
      <c r="L44" s="412"/>
      <c r="M44" s="78"/>
      <c r="N44" s="78"/>
      <c r="O44" s="78"/>
      <c r="P44" s="46"/>
    </row>
    <row r="45" spans="1:16" s="45" customFormat="1" ht="18" customHeight="1" x14ac:dyDescent="0.25">
      <c r="A45" s="412"/>
      <c r="B45" s="412"/>
      <c r="C45" s="412"/>
      <c r="D45" s="412"/>
      <c r="E45" s="412"/>
      <c r="F45" s="412"/>
      <c r="G45" s="412"/>
      <c r="H45" s="412"/>
      <c r="I45" s="412"/>
      <c r="J45" s="412"/>
      <c r="K45" s="412"/>
      <c r="L45" s="412"/>
      <c r="M45" s="78"/>
      <c r="N45" s="78"/>
      <c r="O45" s="78"/>
      <c r="P45" s="46"/>
    </row>
    <row r="46" spans="1:16" s="45" customFormat="1" ht="18" customHeight="1" x14ac:dyDescent="0.25">
      <c r="A46" s="412"/>
      <c r="B46" s="412"/>
      <c r="C46" s="412"/>
      <c r="D46" s="412"/>
      <c r="E46" s="412"/>
      <c r="F46" s="412"/>
      <c r="G46" s="412"/>
      <c r="H46" s="412"/>
      <c r="I46" s="412"/>
      <c r="J46" s="412"/>
      <c r="K46" s="412"/>
      <c r="L46" s="412"/>
      <c r="M46" s="78"/>
      <c r="N46" s="78"/>
      <c r="O46" s="78"/>
      <c r="P46" s="46"/>
    </row>
    <row r="47" spans="1:16" s="380" customFormat="1" ht="18" customHeight="1" x14ac:dyDescent="0.25">
      <c r="A47" s="412"/>
      <c r="B47" s="412"/>
      <c r="C47" s="412"/>
      <c r="D47" s="421"/>
      <c r="E47" s="421"/>
      <c r="F47" s="421"/>
      <c r="G47" s="421"/>
      <c r="H47" s="421"/>
      <c r="I47" s="412"/>
      <c r="J47" s="412"/>
      <c r="K47" s="412"/>
      <c r="L47" s="412"/>
      <c r="M47" s="379"/>
      <c r="N47" s="379"/>
      <c r="O47" s="379"/>
    </row>
    <row r="48" spans="1:16" s="45" customFormat="1" ht="18" customHeight="1" x14ac:dyDescent="0.25">
      <c r="A48" s="412"/>
      <c r="B48" s="412"/>
      <c r="C48" s="412"/>
      <c r="D48" s="412"/>
      <c r="E48" s="412"/>
      <c r="F48" s="412"/>
      <c r="G48" s="412"/>
      <c r="H48" s="412"/>
      <c r="I48" s="412"/>
      <c r="J48" s="412"/>
      <c r="K48" s="412"/>
      <c r="L48" s="412"/>
      <c r="M48" s="78"/>
      <c r="N48" s="78"/>
      <c r="O48" s="78"/>
      <c r="P48" s="46"/>
    </row>
    <row r="49" spans="1:16" s="45" customFormat="1" ht="18" customHeight="1" x14ac:dyDescent="0.25">
      <c r="A49" s="412"/>
      <c r="B49" s="412"/>
      <c r="C49" s="412"/>
      <c r="D49" s="421"/>
      <c r="E49" s="421"/>
      <c r="F49" s="421"/>
      <c r="G49" s="421"/>
      <c r="H49" s="421"/>
      <c r="I49" s="421"/>
      <c r="J49" s="421"/>
      <c r="K49" s="412"/>
      <c r="L49" s="412"/>
      <c r="M49" s="78"/>
      <c r="N49" s="78"/>
      <c r="O49" s="78"/>
      <c r="P49" s="46"/>
    </row>
    <row r="50" spans="1:16" s="45" customFormat="1" ht="18" customHeight="1" x14ac:dyDescent="0.25">
      <c r="A50" s="412"/>
      <c r="B50" s="412"/>
      <c r="C50" s="412"/>
      <c r="D50" s="412"/>
      <c r="E50" s="412"/>
      <c r="F50" s="412"/>
      <c r="G50" s="412"/>
      <c r="H50" s="412"/>
      <c r="I50" s="412"/>
      <c r="J50" s="412"/>
      <c r="K50" s="412"/>
      <c r="L50" s="412"/>
      <c r="M50" s="78"/>
      <c r="N50" s="78"/>
      <c r="O50" s="78"/>
      <c r="P50" s="46"/>
    </row>
    <row r="51" spans="1:16" s="45" customFormat="1" ht="18" customHeight="1" x14ac:dyDescent="0.25">
      <c r="A51" s="412"/>
      <c r="B51" s="412"/>
      <c r="C51" s="412"/>
      <c r="D51" s="412"/>
      <c r="E51" s="412"/>
      <c r="F51" s="412"/>
      <c r="G51" s="412"/>
      <c r="H51" s="412"/>
      <c r="I51" s="412"/>
      <c r="J51" s="412"/>
      <c r="K51" s="412"/>
      <c r="L51" s="412"/>
      <c r="M51" s="78"/>
      <c r="N51" s="78"/>
      <c r="O51" s="78"/>
      <c r="P51" s="46"/>
    </row>
    <row r="52" spans="1:16" s="45" customFormat="1" ht="36" customHeight="1" x14ac:dyDescent="0.25">
      <c r="A52" s="412"/>
      <c r="B52" s="412"/>
      <c r="C52" s="412"/>
      <c r="D52" s="412"/>
      <c r="E52" s="412"/>
      <c r="F52" s="421"/>
      <c r="G52" s="421"/>
      <c r="H52" s="421"/>
      <c r="I52" s="421"/>
      <c r="J52" s="421"/>
      <c r="K52" s="412"/>
      <c r="L52" s="412"/>
      <c r="M52" s="78"/>
      <c r="N52" s="78"/>
      <c r="O52" s="78"/>
      <c r="P52" s="46"/>
    </row>
    <row r="53" spans="1:16" ht="18" customHeight="1" x14ac:dyDescent="0.25">
      <c r="A53" s="412"/>
      <c r="B53" s="412"/>
      <c r="C53" s="412"/>
      <c r="D53" s="412"/>
      <c r="E53" s="412"/>
      <c r="F53" s="412"/>
      <c r="G53" s="412"/>
      <c r="H53" s="412"/>
      <c r="I53" s="412"/>
      <c r="J53" s="412"/>
      <c r="K53" s="412"/>
      <c r="L53" s="412"/>
      <c r="M53" s="78"/>
      <c r="N53" s="78"/>
      <c r="O53" s="78"/>
      <c r="P53" s="46"/>
    </row>
    <row r="54" spans="1:16" ht="18" customHeight="1" x14ac:dyDescent="0.25">
      <c r="A54" s="412"/>
      <c r="B54" s="412"/>
      <c r="C54" s="412"/>
      <c r="D54" s="412"/>
      <c r="E54" s="412"/>
      <c r="F54" s="412"/>
      <c r="G54" s="412"/>
      <c r="H54" s="412"/>
      <c r="I54" s="412"/>
      <c r="J54" s="412"/>
      <c r="K54" s="412"/>
      <c r="L54" s="412"/>
      <c r="M54" s="78"/>
      <c r="N54" s="78"/>
      <c r="O54" s="78"/>
      <c r="P54" s="46"/>
    </row>
    <row r="55" spans="1:16" s="45" customFormat="1" ht="18" customHeight="1" x14ac:dyDescent="0.25">
      <c r="A55" s="412"/>
      <c r="B55" s="412"/>
      <c r="C55" s="412"/>
      <c r="D55" s="412"/>
      <c r="E55" s="412"/>
      <c r="F55" s="412"/>
      <c r="G55" s="412"/>
      <c r="H55" s="412"/>
      <c r="I55" s="412"/>
      <c r="J55" s="412"/>
      <c r="K55" s="412"/>
      <c r="L55" s="412"/>
      <c r="M55" s="78"/>
      <c r="N55" s="78"/>
      <c r="O55" s="78"/>
      <c r="P55" s="46"/>
    </row>
    <row r="56" spans="1:16" s="45" customFormat="1" ht="18" customHeight="1" x14ac:dyDescent="0.25">
      <c r="A56" s="412"/>
      <c r="B56" s="412"/>
      <c r="C56" s="412"/>
      <c r="D56" s="412"/>
      <c r="E56" s="412"/>
      <c r="F56" s="412"/>
      <c r="G56" s="412"/>
      <c r="H56" s="412"/>
      <c r="I56" s="412"/>
      <c r="J56" s="412"/>
      <c r="K56" s="412"/>
      <c r="L56" s="412"/>
      <c r="M56" s="78"/>
      <c r="N56" s="78"/>
      <c r="O56" s="78"/>
      <c r="P56" s="46"/>
    </row>
    <row r="57" spans="1:16" s="45" customFormat="1" ht="18" customHeight="1" x14ac:dyDescent="0.25">
      <c r="A57" s="412"/>
      <c r="B57" s="412"/>
      <c r="C57" s="412"/>
      <c r="D57" s="412"/>
      <c r="E57" s="412"/>
      <c r="F57" s="412"/>
      <c r="G57" s="412"/>
      <c r="H57" s="412"/>
      <c r="I57" s="412"/>
      <c r="J57" s="412"/>
      <c r="K57" s="412"/>
      <c r="L57" s="412"/>
      <c r="M57" s="78"/>
      <c r="N57" s="78"/>
      <c r="O57" s="78"/>
      <c r="P57" s="46"/>
    </row>
    <row r="58" spans="1:16" s="45" customFormat="1" ht="18" customHeight="1" x14ac:dyDescent="0.25">
      <c r="A58" s="412"/>
      <c r="B58" s="412"/>
      <c r="C58" s="412"/>
      <c r="D58" s="412"/>
      <c r="E58" s="412"/>
      <c r="F58" s="412"/>
      <c r="G58" s="412"/>
      <c r="H58" s="412"/>
      <c r="I58" s="412"/>
      <c r="J58" s="412"/>
      <c r="K58" s="412"/>
      <c r="L58" s="412"/>
      <c r="M58" s="78"/>
      <c r="N58" s="78"/>
      <c r="O58" s="78"/>
    </row>
    <row r="59" spans="1:16" s="45" customFormat="1" ht="18" customHeight="1" x14ac:dyDescent="0.25">
      <c r="A59" s="412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  <c r="M59" s="78"/>
      <c r="N59" s="78"/>
      <c r="O59" s="78"/>
    </row>
    <row r="60" spans="1:16" s="45" customFormat="1" ht="18" customHeight="1" x14ac:dyDescent="0.25">
      <c r="A60" s="412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  <c r="M60" s="78"/>
      <c r="N60" s="78"/>
      <c r="O60" s="78"/>
    </row>
    <row r="61" spans="1:16" s="45" customFormat="1" ht="18" customHeight="1" x14ac:dyDescent="0.25">
      <c r="A61" s="412"/>
      <c r="B61" s="412"/>
      <c r="C61" s="412"/>
      <c r="D61" s="412"/>
      <c r="E61" s="412"/>
      <c r="F61" s="412"/>
      <c r="G61" s="412"/>
      <c r="H61" s="412"/>
      <c r="I61" s="412"/>
      <c r="J61" s="412"/>
      <c r="K61" s="412"/>
      <c r="L61" s="412"/>
      <c r="M61" s="78"/>
      <c r="N61" s="78"/>
      <c r="O61" s="78"/>
    </row>
    <row r="62" spans="1:16" s="45" customFormat="1" ht="18" customHeight="1" x14ac:dyDescent="0.25">
      <c r="A62" s="412"/>
      <c r="B62" s="412"/>
      <c r="C62" s="412"/>
      <c r="D62" s="412"/>
      <c r="E62" s="412"/>
      <c r="F62" s="412"/>
      <c r="G62" s="412"/>
      <c r="H62" s="412"/>
      <c r="I62" s="412"/>
      <c r="J62" s="412"/>
      <c r="K62" s="412"/>
      <c r="L62" s="412"/>
      <c r="M62" s="78"/>
      <c r="N62" s="78"/>
      <c r="O62" s="78"/>
    </row>
    <row r="63" spans="1:16" s="45" customFormat="1" ht="18" customHeight="1" x14ac:dyDescent="0.25">
      <c r="A63" s="412"/>
      <c r="B63" s="412"/>
      <c r="C63" s="412"/>
      <c r="D63" s="412"/>
      <c r="E63" s="412"/>
      <c r="F63" s="412"/>
      <c r="G63" s="412"/>
      <c r="H63" s="412"/>
      <c r="I63" s="412"/>
      <c r="J63" s="412"/>
      <c r="K63" s="412"/>
      <c r="L63" s="412"/>
      <c r="M63" s="78"/>
      <c r="N63" s="78"/>
      <c r="O63" s="78"/>
    </row>
    <row r="64" spans="1:16" ht="18" customHeight="1" x14ac:dyDescent="0.25">
      <c r="A64" s="412"/>
      <c r="B64" s="412"/>
      <c r="C64" s="412"/>
      <c r="D64" s="412"/>
      <c r="E64" s="412"/>
      <c r="F64" s="412"/>
      <c r="G64" s="412"/>
      <c r="H64" s="412"/>
      <c r="I64" s="412"/>
      <c r="J64" s="412"/>
      <c r="K64" s="412"/>
      <c r="L64" s="412"/>
      <c r="M64" s="78"/>
      <c r="N64" s="78"/>
      <c r="O64" s="78"/>
    </row>
    <row r="65" spans="1:15" ht="18" customHeight="1" x14ac:dyDescent="0.25">
      <c r="A65" s="412"/>
      <c r="B65" s="412"/>
      <c r="C65" s="412"/>
      <c r="D65" s="412"/>
      <c r="E65" s="412"/>
      <c r="F65" s="412"/>
      <c r="G65" s="412"/>
      <c r="H65" s="412"/>
      <c r="I65" s="412"/>
      <c r="J65" s="412"/>
      <c r="K65" s="412"/>
      <c r="L65" s="412"/>
      <c r="M65" s="78"/>
      <c r="N65" s="78"/>
      <c r="O65" s="78"/>
    </row>
    <row r="66" spans="1:15" ht="18" customHeight="1" x14ac:dyDescent="0.25">
      <c r="A66" s="412"/>
      <c r="B66" s="412"/>
      <c r="C66" s="412"/>
      <c r="D66" s="412"/>
      <c r="E66" s="412"/>
      <c r="F66" s="412"/>
      <c r="G66" s="412"/>
      <c r="H66" s="412"/>
      <c r="I66" s="412"/>
      <c r="J66" s="412"/>
      <c r="K66" s="412"/>
      <c r="L66" s="412"/>
      <c r="M66" s="78"/>
      <c r="N66" s="78"/>
      <c r="O66" s="78"/>
    </row>
    <row r="67" spans="1:15" ht="18" customHeight="1" x14ac:dyDescent="0.25">
      <c r="A67" s="78"/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</row>
    <row r="68" spans="1:15" ht="9.9499999999999993" customHeight="1" x14ac:dyDescent="0.25">
      <c r="A68" s="47"/>
      <c r="I68" s="78"/>
      <c r="J68" s="78"/>
      <c r="K68" s="78"/>
      <c r="L68" s="78"/>
      <c r="M68" s="78"/>
      <c r="N68" s="78"/>
      <c r="O68" s="78"/>
    </row>
    <row r="69" spans="1:15" ht="9.9499999999999993" customHeight="1" x14ac:dyDescent="0.25">
      <c r="A69" s="47"/>
      <c r="I69" s="78"/>
      <c r="J69" s="78"/>
      <c r="K69" s="78"/>
      <c r="L69" s="78"/>
      <c r="M69" s="78"/>
      <c r="N69" s="78"/>
      <c r="O69" s="78"/>
    </row>
    <row r="70" spans="1:15" ht="9.9499999999999993" customHeight="1" x14ac:dyDescent="0.25">
      <c r="A70" s="47"/>
      <c r="I70" s="78"/>
    </row>
    <row r="71" spans="1:15" ht="9.9499999999999993" customHeight="1" x14ac:dyDescent="0.25">
      <c r="A71" s="47"/>
      <c r="I71" s="78"/>
    </row>
    <row r="72" spans="1:15" ht="18" customHeight="1" x14ac:dyDescent="0.2">
      <c r="A72" s="47"/>
    </row>
    <row r="74" spans="1:15" ht="18" customHeight="1" x14ac:dyDescent="0.2">
      <c r="D74" s="34"/>
    </row>
  </sheetData>
  <sheetProtection selectLockedCells="1"/>
  <mergeCells count="5">
    <mergeCell ref="I52:J52"/>
    <mergeCell ref="H5:K5"/>
    <mergeCell ref="D49:J49"/>
    <mergeCell ref="D47:H47"/>
    <mergeCell ref="F52:H52"/>
  </mergeCells>
  <dataValidations count="4">
    <dataValidation type="list" allowBlank="1" showInputMessage="1" showErrorMessage="1" sqref="H5:K5">
      <formula1>$N$5:$N$7</formula1>
    </dataValidation>
    <dataValidation type="list" allowBlank="1" showInputMessage="1" showErrorMessage="1" sqref="F12">
      <formula1>#REF!</formula1>
    </dataValidation>
    <dataValidation type="list" allowBlank="1" showInputMessage="1" showErrorMessage="1" sqref="B12">
      <formula1>#REF!</formula1>
    </dataValidation>
    <dataValidation type="list" allowBlank="1" showInputMessage="1" showErrorMessage="1" sqref="J20:J46">
      <formula1>#REF!</formula1>
    </dataValidation>
  </dataValidations>
  <pageMargins left="0.11811023622047245" right="0.11811023622047245" top="0.35433070866141736" bottom="0.15748031496062992" header="0.31496062992125984" footer="0.31496062992125984"/>
  <pageSetup paperSize="9" scale="5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EST">
                <anchor moveWithCells="1" sizeWithCells="1">
                  <from>
                    <xdr:col>6</xdr:col>
                    <xdr:colOff>666750</xdr:colOff>
                    <xdr:row>7</xdr:row>
                    <xdr:rowOff>114300</xdr:rowOff>
                  </from>
                  <to>
                    <xdr:col>8</xdr:col>
                    <xdr:colOff>704850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93"/>
  <sheetViews>
    <sheetView topLeftCell="A129" workbookViewId="0">
      <selection activeCell="I144" sqref="I144"/>
    </sheetView>
  </sheetViews>
  <sheetFormatPr baseColWidth="10" defaultRowHeight="15" customHeight="1" x14ac:dyDescent="0.25"/>
  <cols>
    <col min="9" max="9" width="12" customWidth="1"/>
  </cols>
  <sheetData>
    <row r="1" spans="1:16" ht="15" customHeight="1" thickBot="1" x14ac:dyDescent="0.3"/>
    <row r="2" spans="1:16" ht="27" thickBot="1" x14ac:dyDescent="0.45">
      <c r="B2" s="461" t="s">
        <v>872</v>
      </c>
      <c r="C2" s="462"/>
      <c r="D2" s="463"/>
      <c r="F2" s="454" t="s">
        <v>876</v>
      </c>
      <c r="G2" s="455"/>
      <c r="H2" s="455"/>
      <c r="I2" s="207">
        <v>43649</v>
      </c>
    </row>
    <row r="3" spans="1:16" ht="15" customHeight="1" thickBot="1" x14ac:dyDescent="0.3"/>
    <row r="4" spans="1:16" ht="15" customHeight="1" x14ac:dyDescent="0.25">
      <c r="B4" s="464" t="s">
        <v>873</v>
      </c>
      <c r="C4" s="153" t="s">
        <v>874</v>
      </c>
      <c r="D4" s="206">
        <v>43739</v>
      </c>
      <c r="E4" s="35"/>
      <c r="F4" s="35"/>
    </row>
    <row r="5" spans="1:16" ht="15" customHeight="1" thickBot="1" x14ac:dyDescent="0.3">
      <c r="B5" s="465"/>
      <c r="C5" s="185" t="s">
        <v>875</v>
      </c>
      <c r="D5" s="205">
        <v>43830</v>
      </c>
    </row>
    <row r="6" spans="1:16" ht="15" customHeight="1" x14ac:dyDescent="0.3">
      <c r="A6" s="4"/>
    </row>
    <row r="7" spans="1:16" s="167" customFormat="1" ht="15" customHeight="1" x14ac:dyDescent="0.25">
      <c r="A7" s="6" t="s">
        <v>883</v>
      </c>
    </row>
    <row r="8" spans="1:16" s="167" customFormat="1" ht="15" customHeight="1" x14ac:dyDescent="0.25"/>
    <row r="9" spans="1:16" ht="15" customHeight="1" x14ac:dyDescent="0.25">
      <c r="A9" s="208" t="s">
        <v>877</v>
      </c>
      <c r="B9" s="208" t="s">
        <v>878</v>
      </c>
    </row>
    <row r="10" spans="1:16" ht="15" customHeight="1" thickBot="1" x14ac:dyDescent="0.3">
      <c r="A10" s="208" t="s">
        <v>879</v>
      </c>
      <c r="B10" s="208" t="s">
        <v>15</v>
      </c>
    </row>
    <row r="11" spans="1:16" ht="15" customHeight="1" thickBot="1" x14ac:dyDescent="0.3">
      <c r="B11" s="208" t="s">
        <v>16</v>
      </c>
      <c r="F11" s="458" t="s">
        <v>863</v>
      </c>
      <c r="G11" s="459"/>
      <c r="H11" s="459"/>
      <c r="I11" s="460"/>
      <c r="J11" s="167"/>
      <c r="K11" s="167"/>
      <c r="L11" s="167"/>
      <c r="M11" s="167"/>
      <c r="N11" s="167"/>
      <c r="O11" s="167"/>
      <c r="P11" s="167"/>
    </row>
    <row r="12" spans="1:16" ht="15" customHeight="1" thickBot="1" x14ac:dyDescent="0.3">
      <c r="A12" s="208" t="s">
        <v>880</v>
      </c>
      <c r="B12" s="208" t="s">
        <v>881</v>
      </c>
      <c r="F12" s="186"/>
      <c r="G12" s="197">
        <v>1</v>
      </c>
      <c r="H12" s="195">
        <v>2</v>
      </c>
      <c r="I12" s="196">
        <v>3</v>
      </c>
      <c r="J12" s="196">
        <v>4</v>
      </c>
      <c r="K12" s="196">
        <v>5</v>
      </c>
      <c r="L12" s="195">
        <v>6</v>
      </c>
      <c r="M12" s="195" t="s">
        <v>154</v>
      </c>
      <c r="N12" s="196">
        <v>7</v>
      </c>
      <c r="O12" s="221">
        <v>8</v>
      </c>
      <c r="P12" s="222">
        <v>9</v>
      </c>
    </row>
    <row r="13" spans="1:16" ht="15" customHeight="1" x14ac:dyDescent="0.25">
      <c r="B13" s="208" t="s">
        <v>19</v>
      </c>
      <c r="F13" s="201" t="s">
        <v>864</v>
      </c>
      <c r="G13" s="198">
        <v>10.5</v>
      </c>
      <c r="H13" s="193">
        <v>10.5</v>
      </c>
      <c r="I13" s="193">
        <v>10.8</v>
      </c>
      <c r="J13" s="193">
        <v>10.8</v>
      </c>
      <c r="K13" s="193">
        <v>10.8</v>
      </c>
      <c r="L13" s="193">
        <v>13.42</v>
      </c>
      <c r="M13" s="193">
        <v>5.37</v>
      </c>
      <c r="N13" s="193">
        <v>7.3</v>
      </c>
      <c r="O13" s="193">
        <v>12.84</v>
      </c>
      <c r="P13" s="194">
        <v>22.18</v>
      </c>
    </row>
    <row r="14" spans="1:16" ht="15" customHeight="1" x14ac:dyDescent="0.25">
      <c r="B14" s="208" t="s">
        <v>882</v>
      </c>
      <c r="F14" s="202" t="s">
        <v>865</v>
      </c>
      <c r="G14" s="199">
        <v>10.5</v>
      </c>
      <c r="H14" s="187">
        <v>10.5</v>
      </c>
      <c r="I14" s="187">
        <v>10.8</v>
      </c>
      <c r="J14" s="187">
        <v>10.8</v>
      </c>
      <c r="K14" s="187">
        <v>10.8</v>
      </c>
      <c r="L14" s="187">
        <v>13.42</v>
      </c>
      <c r="M14" s="187">
        <v>5.37</v>
      </c>
      <c r="N14" s="187">
        <v>7.3</v>
      </c>
      <c r="O14" s="187">
        <v>12.84</v>
      </c>
      <c r="P14" s="189">
        <v>22.18</v>
      </c>
    </row>
    <row r="15" spans="1:16" ht="15" customHeight="1" x14ac:dyDescent="0.25">
      <c r="F15" s="202" t="s">
        <v>866</v>
      </c>
      <c r="G15" s="199">
        <v>8.18</v>
      </c>
      <c r="H15" s="187">
        <v>8.18</v>
      </c>
      <c r="I15" s="187">
        <v>8.4700000000000006</v>
      </c>
      <c r="J15" s="187">
        <v>8.4700000000000006</v>
      </c>
      <c r="K15" s="187">
        <v>8.4700000000000006</v>
      </c>
      <c r="L15" s="187">
        <v>10.8</v>
      </c>
      <c r="M15" s="187">
        <v>4.66</v>
      </c>
      <c r="N15" s="187">
        <v>5.5</v>
      </c>
      <c r="O15" s="187">
        <v>10.5</v>
      </c>
      <c r="P15" s="189">
        <v>21.31</v>
      </c>
    </row>
    <row r="16" spans="1:16" ht="15" customHeight="1" x14ac:dyDescent="0.25">
      <c r="A16" t="s">
        <v>12</v>
      </c>
      <c r="B16" t="s">
        <v>34</v>
      </c>
      <c r="F16" s="202" t="s">
        <v>867</v>
      </c>
      <c r="G16" s="199">
        <v>6.41</v>
      </c>
      <c r="H16" s="187">
        <v>6.41</v>
      </c>
      <c r="I16" s="187">
        <v>6.72</v>
      </c>
      <c r="J16" s="187">
        <v>6.72</v>
      </c>
      <c r="K16" s="187">
        <v>6.72</v>
      </c>
      <c r="L16" s="187">
        <v>8.18</v>
      </c>
      <c r="M16" s="187">
        <v>4.3</v>
      </c>
      <c r="N16" s="187">
        <v>4.2</v>
      </c>
      <c r="O16" s="187">
        <v>8.2899999999999991</v>
      </c>
      <c r="P16" s="189">
        <v>20.43</v>
      </c>
    </row>
    <row r="17" spans="1:16" ht="15" customHeight="1" x14ac:dyDescent="0.25">
      <c r="A17" t="s">
        <v>17</v>
      </c>
      <c r="B17" t="s">
        <v>18</v>
      </c>
      <c r="F17" s="202" t="s">
        <v>868</v>
      </c>
      <c r="G17" s="199">
        <v>5.37</v>
      </c>
      <c r="H17" s="187">
        <v>5.37</v>
      </c>
      <c r="I17" s="187">
        <v>5.66</v>
      </c>
      <c r="J17" s="187">
        <v>5.66</v>
      </c>
      <c r="K17" s="187">
        <v>5.66</v>
      </c>
      <c r="L17" s="187">
        <v>6.77</v>
      </c>
      <c r="M17" s="187">
        <v>4.16</v>
      </c>
      <c r="N17" s="187">
        <v>4.2</v>
      </c>
      <c r="O17" s="187">
        <v>8.2899999999999991</v>
      </c>
      <c r="P17" s="189">
        <v>20.43</v>
      </c>
    </row>
    <row r="18" spans="1:16" ht="15" customHeight="1" x14ac:dyDescent="0.25">
      <c r="B18" t="s">
        <v>19</v>
      </c>
      <c r="F18" s="202" t="s">
        <v>869</v>
      </c>
      <c r="G18" s="199">
        <v>4.9000000000000004</v>
      </c>
      <c r="H18" s="187">
        <v>4.9000000000000004</v>
      </c>
      <c r="I18" s="187">
        <v>5.19</v>
      </c>
      <c r="J18" s="187">
        <v>5.19</v>
      </c>
      <c r="K18" s="187">
        <v>5.19</v>
      </c>
      <c r="L18" s="187">
        <v>6.07</v>
      </c>
      <c r="M18" s="187">
        <v>4.0999999999999996</v>
      </c>
      <c r="N18" s="188" t="s">
        <v>33</v>
      </c>
      <c r="O18" s="188" t="s">
        <v>33</v>
      </c>
      <c r="P18" s="190" t="s">
        <v>33</v>
      </c>
    </row>
    <row r="19" spans="1:16" ht="15" customHeight="1" x14ac:dyDescent="0.25">
      <c r="B19" t="s">
        <v>35</v>
      </c>
      <c r="F19" s="202" t="s">
        <v>870</v>
      </c>
      <c r="G19" s="199">
        <v>4.5599999999999996</v>
      </c>
      <c r="H19" s="187">
        <v>4.5599999999999996</v>
      </c>
      <c r="I19" s="187">
        <v>4.8499999999999996</v>
      </c>
      <c r="J19" s="187">
        <v>4.8499999999999996</v>
      </c>
      <c r="K19" s="187">
        <v>4.8499999999999996</v>
      </c>
      <c r="L19" s="187">
        <v>5.73</v>
      </c>
      <c r="M19" s="187">
        <v>4.05</v>
      </c>
      <c r="N19" s="188" t="s">
        <v>33</v>
      </c>
      <c r="O19" s="188" t="s">
        <v>33</v>
      </c>
      <c r="P19" s="190" t="s">
        <v>33</v>
      </c>
    </row>
    <row r="20" spans="1:16" ht="15" customHeight="1" thickBot="1" x14ac:dyDescent="0.3">
      <c r="B20" t="s">
        <v>36</v>
      </c>
      <c r="E20" s="8"/>
      <c r="F20" s="203" t="s">
        <v>871</v>
      </c>
      <c r="G20" s="200" t="s">
        <v>33</v>
      </c>
      <c r="H20" s="191" t="s">
        <v>33</v>
      </c>
      <c r="I20" s="191" t="s">
        <v>33</v>
      </c>
      <c r="J20" s="191" t="s">
        <v>33</v>
      </c>
      <c r="K20" s="191" t="s">
        <v>33</v>
      </c>
      <c r="L20" s="191" t="s">
        <v>33</v>
      </c>
      <c r="M20" s="191" t="s">
        <v>33</v>
      </c>
      <c r="N20" s="191" t="s">
        <v>33</v>
      </c>
      <c r="O20" s="191" t="s">
        <v>33</v>
      </c>
      <c r="P20" s="192" t="s">
        <v>33</v>
      </c>
    </row>
    <row r="21" spans="1:16" ht="15" customHeight="1" x14ac:dyDescent="0.25">
      <c r="A21" t="s">
        <v>37</v>
      </c>
      <c r="B21" t="s">
        <v>38</v>
      </c>
      <c r="E21" s="8"/>
    </row>
    <row r="24" spans="1:16" ht="15" customHeight="1" x14ac:dyDescent="0.25">
      <c r="A24" s="6" t="s">
        <v>39</v>
      </c>
    </row>
    <row r="26" spans="1:16" ht="15" customHeight="1" x14ac:dyDescent="0.25">
      <c r="A26" t="s">
        <v>12</v>
      </c>
      <c r="B26" t="s">
        <v>40</v>
      </c>
    </row>
    <row r="27" spans="1:16" ht="15" customHeight="1" x14ac:dyDescent="0.25">
      <c r="B27" t="s">
        <v>41</v>
      </c>
      <c r="G27" s="7" t="s">
        <v>21</v>
      </c>
      <c r="H27" s="7" t="s">
        <v>22</v>
      </c>
      <c r="I27" s="7" t="s">
        <v>23</v>
      </c>
      <c r="J27" s="7" t="s">
        <v>24</v>
      </c>
      <c r="K27" s="7" t="s">
        <v>25</v>
      </c>
    </row>
    <row r="28" spans="1:16" ht="15" customHeight="1" x14ac:dyDescent="0.25">
      <c r="A28" t="s">
        <v>14</v>
      </c>
      <c r="B28" t="s">
        <v>15</v>
      </c>
      <c r="G28" s="7"/>
      <c r="H28" s="8"/>
      <c r="I28" s="8"/>
      <c r="J28" s="8"/>
      <c r="K28" s="7" t="s">
        <v>26</v>
      </c>
    </row>
    <row r="29" spans="1:16" ht="15" customHeight="1" x14ac:dyDescent="0.25">
      <c r="B29" t="s">
        <v>16</v>
      </c>
      <c r="G29" s="8"/>
      <c r="H29" s="8"/>
      <c r="I29" s="8"/>
      <c r="J29" s="8"/>
      <c r="K29" s="7" t="s">
        <v>27</v>
      </c>
    </row>
    <row r="30" spans="1:16" ht="15" customHeight="1" x14ac:dyDescent="0.25">
      <c r="A30" t="s">
        <v>17</v>
      </c>
      <c r="B30" t="s">
        <v>42</v>
      </c>
      <c r="G30" s="9"/>
      <c r="H30" s="14" t="s">
        <v>47</v>
      </c>
      <c r="I30" s="14" t="s">
        <v>47</v>
      </c>
      <c r="J30" s="14" t="s">
        <v>47</v>
      </c>
      <c r="K30" s="14" t="s">
        <v>47</v>
      </c>
    </row>
    <row r="31" spans="1:16" ht="15" customHeight="1" x14ac:dyDescent="0.25">
      <c r="B31" t="s">
        <v>43</v>
      </c>
      <c r="G31" s="11" t="s">
        <v>48</v>
      </c>
      <c r="H31" s="12">
        <v>8.7100000000000009</v>
      </c>
      <c r="I31" s="12">
        <v>9.01</v>
      </c>
      <c r="J31" s="12">
        <v>7.16</v>
      </c>
      <c r="K31" s="12">
        <v>9.9499999999999993</v>
      </c>
    </row>
    <row r="32" spans="1:16" ht="15" customHeight="1" x14ac:dyDescent="0.25">
      <c r="B32" t="s">
        <v>20</v>
      </c>
      <c r="G32" s="11" t="s">
        <v>49</v>
      </c>
      <c r="H32" s="13" t="s">
        <v>33</v>
      </c>
      <c r="I32" s="8"/>
      <c r="J32" s="8"/>
      <c r="K32" s="8"/>
    </row>
    <row r="33" spans="1:11" ht="15" customHeight="1" x14ac:dyDescent="0.25">
      <c r="A33" t="s">
        <v>37</v>
      </c>
      <c r="B33" t="s">
        <v>44</v>
      </c>
    </row>
    <row r="34" spans="1:11" ht="15" customHeight="1" x14ac:dyDescent="0.25">
      <c r="A34" t="s">
        <v>45</v>
      </c>
      <c r="B34" t="s">
        <v>46</v>
      </c>
    </row>
    <row r="37" spans="1:11" ht="15" customHeight="1" x14ac:dyDescent="0.25">
      <c r="A37" s="6" t="s">
        <v>50</v>
      </c>
    </row>
    <row r="39" spans="1:11" ht="15" customHeight="1" x14ac:dyDescent="0.25">
      <c r="A39" t="s">
        <v>12</v>
      </c>
      <c r="B39" t="s">
        <v>51</v>
      </c>
    </row>
    <row r="40" spans="1:11" ht="15" customHeight="1" x14ac:dyDescent="0.25">
      <c r="A40" t="s">
        <v>14</v>
      </c>
      <c r="B40" t="s">
        <v>15</v>
      </c>
      <c r="G40" s="7" t="s">
        <v>21</v>
      </c>
      <c r="H40" s="7" t="s">
        <v>22</v>
      </c>
      <c r="I40" s="7" t="s">
        <v>23</v>
      </c>
      <c r="J40" s="7" t="s">
        <v>24</v>
      </c>
      <c r="K40" s="7" t="s">
        <v>25</v>
      </c>
    </row>
    <row r="41" spans="1:11" ht="15" customHeight="1" x14ac:dyDescent="0.25">
      <c r="B41" t="s">
        <v>16</v>
      </c>
      <c r="G41" s="7"/>
      <c r="H41" s="8"/>
      <c r="I41" s="8"/>
      <c r="J41" s="8"/>
      <c r="K41" s="7" t="s">
        <v>26</v>
      </c>
    </row>
    <row r="42" spans="1:11" ht="15" customHeight="1" x14ac:dyDescent="0.25">
      <c r="A42" t="s">
        <v>17</v>
      </c>
      <c r="B42" t="s">
        <v>42</v>
      </c>
      <c r="G42" s="8"/>
      <c r="H42" s="8"/>
      <c r="I42" s="8"/>
      <c r="J42" s="8"/>
      <c r="K42" s="7" t="s">
        <v>27</v>
      </c>
    </row>
    <row r="43" spans="1:11" ht="15" customHeight="1" x14ac:dyDescent="0.25">
      <c r="B43" t="s">
        <v>43</v>
      </c>
      <c r="G43" s="9"/>
      <c r="H43" s="14" t="s">
        <v>47</v>
      </c>
      <c r="I43" s="14" t="s">
        <v>47</v>
      </c>
      <c r="J43" s="14" t="s">
        <v>47</v>
      </c>
      <c r="K43" s="14" t="s">
        <v>47</v>
      </c>
    </row>
    <row r="44" spans="1:11" ht="15" customHeight="1" x14ac:dyDescent="0.25">
      <c r="B44" t="s">
        <v>35</v>
      </c>
      <c r="G44" s="15" t="s">
        <v>60</v>
      </c>
      <c r="H44" s="16">
        <v>11.19</v>
      </c>
      <c r="I44" s="16">
        <v>12.75</v>
      </c>
      <c r="J44" s="16">
        <v>8.08</v>
      </c>
      <c r="K44" s="16">
        <v>13.07</v>
      </c>
    </row>
    <row r="45" spans="1:11" ht="15" customHeight="1" x14ac:dyDescent="0.25">
      <c r="B45" t="s">
        <v>20</v>
      </c>
      <c r="G45" s="15" t="s">
        <v>61</v>
      </c>
      <c r="H45" s="16">
        <v>8.0299999999999994</v>
      </c>
      <c r="I45" s="16">
        <v>8.33</v>
      </c>
      <c r="J45" s="16">
        <v>7.48</v>
      </c>
      <c r="K45" s="16">
        <v>9.7100000000000009</v>
      </c>
    </row>
    <row r="46" spans="1:11" ht="15" customHeight="1" x14ac:dyDescent="0.25">
      <c r="A46" t="s">
        <v>37</v>
      </c>
      <c r="B46" t="s">
        <v>52</v>
      </c>
      <c r="G46" s="15" t="s">
        <v>62</v>
      </c>
      <c r="H46" s="16">
        <v>6.35</v>
      </c>
      <c r="I46" s="16">
        <v>6.65</v>
      </c>
      <c r="J46" s="16">
        <v>6.22</v>
      </c>
      <c r="K46" s="16">
        <v>7.83</v>
      </c>
    </row>
    <row r="47" spans="1:11" ht="15" customHeight="1" x14ac:dyDescent="0.25">
      <c r="A47" t="s">
        <v>37</v>
      </c>
      <c r="B47" t="s">
        <v>53</v>
      </c>
      <c r="D47" t="s">
        <v>54</v>
      </c>
      <c r="E47" t="s">
        <v>55</v>
      </c>
      <c r="G47" s="15" t="s">
        <v>63</v>
      </c>
      <c r="H47" s="16">
        <v>5.41</v>
      </c>
      <c r="I47" s="16">
        <v>5.73</v>
      </c>
      <c r="J47" s="16">
        <v>5.41</v>
      </c>
      <c r="K47" s="16">
        <v>6.91</v>
      </c>
    </row>
    <row r="48" spans="1:11" ht="15" customHeight="1" x14ac:dyDescent="0.25">
      <c r="D48" t="s">
        <v>56</v>
      </c>
      <c r="E48" t="s">
        <v>57</v>
      </c>
      <c r="G48" s="15" t="s">
        <v>31</v>
      </c>
      <c r="H48" s="16">
        <v>5.15</v>
      </c>
      <c r="I48" s="16">
        <v>5.48</v>
      </c>
      <c r="J48" s="16">
        <v>5.15</v>
      </c>
      <c r="K48" s="16">
        <v>6.65</v>
      </c>
    </row>
    <row r="49" spans="1:17" ht="15" customHeight="1" x14ac:dyDescent="0.25">
      <c r="D49" t="s">
        <v>58</v>
      </c>
      <c r="E49" t="s">
        <v>59</v>
      </c>
      <c r="G49" s="15" t="s">
        <v>32</v>
      </c>
      <c r="H49" s="5" t="s">
        <v>33</v>
      </c>
    </row>
    <row r="50" spans="1:17" ht="15" customHeight="1" x14ac:dyDescent="0.25">
      <c r="A50" t="s">
        <v>45</v>
      </c>
      <c r="B50" t="s">
        <v>46</v>
      </c>
    </row>
    <row r="52" spans="1:17" ht="15" customHeight="1" x14ac:dyDescent="0.25">
      <c r="A52" s="17" t="s">
        <v>64</v>
      </c>
      <c r="C52" s="18" t="s">
        <v>65</v>
      </c>
    </row>
    <row r="53" spans="1:17" ht="15" customHeight="1" x14ac:dyDescent="0.25">
      <c r="A53" s="19" t="s">
        <v>66</v>
      </c>
      <c r="C53" t="s">
        <v>67</v>
      </c>
    </row>
    <row r="54" spans="1:17" ht="15" customHeight="1" x14ac:dyDescent="0.25">
      <c r="A54" s="20" t="s">
        <v>68</v>
      </c>
      <c r="C54" t="s">
        <v>69</v>
      </c>
    </row>
    <row r="55" spans="1:17" ht="15" customHeight="1" x14ac:dyDescent="0.25">
      <c r="A55" t="s">
        <v>70</v>
      </c>
    </row>
    <row r="59" spans="1:17" ht="15" customHeight="1" x14ac:dyDescent="0.25">
      <c r="A59" s="6" t="s">
        <v>71</v>
      </c>
    </row>
    <row r="60" spans="1:17" ht="15" customHeight="1" thickBot="1" x14ac:dyDescent="0.3"/>
    <row r="61" spans="1:17" ht="15" customHeight="1" x14ac:dyDescent="0.25">
      <c r="A61" t="s">
        <v>12</v>
      </c>
      <c r="B61" t="s">
        <v>13</v>
      </c>
      <c r="F61" s="183" t="s">
        <v>892</v>
      </c>
      <c r="H61" s="10" t="s">
        <v>21</v>
      </c>
      <c r="I61" s="10"/>
    </row>
    <row r="62" spans="1:17" ht="15" customHeight="1" thickBot="1" x14ac:dyDescent="0.3">
      <c r="A62" t="s">
        <v>14</v>
      </c>
      <c r="B62" t="s">
        <v>72</v>
      </c>
      <c r="F62" s="180">
        <v>260</v>
      </c>
      <c r="H62" s="11" t="s">
        <v>48</v>
      </c>
      <c r="I62" s="12">
        <v>7.58</v>
      </c>
      <c r="K62" s="209" t="s">
        <v>82</v>
      </c>
      <c r="L62" s="210"/>
      <c r="M62" s="210"/>
      <c r="N62" s="210"/>
      <c r="O62" s="210"/>
      <c r="P62" s="210"/>
      <c r="Q62" s="211"/>
    </row>
    <row r="63" spans="1:17" ht="15" customHeight="1" x14ac:dyDescent="0.25">
      <c r="A63" t="s">
        <v>17</v>
      </c>
      <c r="B63" t="s">
        <v>18</v>
      </c>
      <c r="H63" s="11" t="s">
        <v>73</v>
      </c>
      <c r="I63" s="12">
        <v>5.84</v>
      </c>
      <c r="K63" s="212" t="s">
        <v>83</v>
      </c>
      <c r="L63" s="8"/>
      <c r="M63" s="8"/>
      <c r="N63" s="8"/>
      <c r="O63" s="8"/>
      <c r="P63" s="8"/>
      <c r="Q63" s="213"/>
    </row>
    <row r="64" spans="1:17" ht="15" customHeight="1" x14ac:dyDescent="0.25">
      <c r="B64" t="s">
        <v>19</v>
      </c>
      <c r="H64" s="11" t="s">
        <v>30</v>
      </c>
      <c r="I64" s="12">
        <v>4.09</v>
      </c>
      <c r="K64" s="212" t="s">
        <v>84</v>
      </c>
      <c r="L64" s="8"/>
      <c r="M64" s="8"/>
      <c r="N64" s="8"/>
      <c r="O64" s="8"/>
      <c r="P64" s="8"/>
      <c r="Q64" s="213"/>
    </row>
    <row r="65" spans="1:17" ht="15" customHeight="1" x14ac:dyDescent="0.25">
      <c r="B65" t="s">
        <v>20</v>
      </c>
      <c r="H65" s="11" t="s">
        <v>74</v>
      </c>
      <c r="I65" s="13" t="s">
        <v>33</v>
      </c>
      <c r="K65" s="212" t="s">
        <v>85</v>
      </c>
      <c r="L65" s="8"/>
      <c r="M65" s="8"/>
      <c r="N65" s="8"/>
      <c r="O65" s="8"/>
      <c r="P65" s="8"/>
      <c r="Q65" s="213"/>
    </row>
    <row r="66" spans="1:17" ht="15" customHeight="1" x14ac:dyDescent="0.25">
      <c r="K66" s="212" t="s">
        <v>86</v>
      </c>
      <c r="L66" s="8"/>
      <c r="M66" s="8"/>
      <c r="N66" s="8"/>
      <c r="O66" s="8"/>
      <c r="P66" s="8"/>
      <c r="Q66" s="213"/>
    </row>
    <row r="67" spans="1:17" ht="15" customHeight="1" x14ac:dyDescent="0.25">
      <c r="C67" s="7"/>
      <c r="D67" s="7"/>
      <c r="E67" s="7"/>
      <c r="K67" s="212" t="s">
        <v>87</v>
      </c>
      <c r="L67" s="8"/>
      <c r="M67" s="8"/>
      <c r="N67" s="8"/>
      <c r="O67" s="8"/>
      <c r="P67" s="8"/>
      <c r="Q67" s="213"/>
    </row>
    <row r="68" spans="1:17" ht="15" customHeight="1" x14ac:dyDescent="0.25">
      <c r="A68" t="s">
        <v>12</v>
      </c>
      <c r="B68" t="s">
        <v>75</v>
      </c>
      <c r="H68" s="10" t="s">
        <v>21</v>
      </c>
      <c r="I68" s="10"/>
      <c r="K68" s="214" t="s">
        <v>88</v>
      </c>
      <c r="L68" s="9"/>
      <c r="M68" s="9"/>
      <c r="N68" s="9"/>
      <c r="O68" s="9"/>
      <c r="P68" s="9"/>
      <c r="Q68" s="215"/>
    </row>
    <row r="69" spans="1:17" ht="15" customHeight="1" x14ac:dyDescent="0.25">
      <c r="A69" t="s">
        <v>14</v>
      </c>
      <c r="B69" t="s">
        <v>72</v>
      </c>
      <c r="H69" s="11" t="s">
        <v>79</v>
      </c>
      <c r="I69" s="12">
        <v>11.96</v>
      </c>
    </row>
    <row r="70" spans="1:17" ht="15" customHeight="1" x14ac:dyDescent="0.25">
      <c r="A70" t="s">
        <v>17</v>
      </c>
      <c r="B70" t="s">
        <v>76</v>
      </c>
      <c r="H70" s="11" t="s">
        <v>80</v>
      </c>
      <c r="I70" s="12">
        <v>9.98</v>
      </c>
    </row>
    <row r="71" spans="1:17" ht="15" customHeight="1" x14ac:dyDescent="0.25">
      <c r="B71" t="s">
        <v>35</v>
      </c>
      <c r="H71" s="11" t="s">
        <v>73</v>
      </c>
      <c r="I71" s="12">
        <v>7.53</v>
      </c>
    </row>
    <row r="72" spans="1:17" ht="15" customHeight="1" x14ac:dyDescent="0.25">
      <c r="B72" t="s">
        <v>20</v>
      </c>
      <c r="H72" s="11" t="s">
        <v>81</v>
      </c>
      <c r="I72" s="13" t="s">
        <v>33</v>
      </c>
    </row>
    <row r="73" spans="1:17" ht="15" customHeight="1" x14ac:dyDescent="0.25">
      <c r="A73" t="s">
        <v>45</v>
      </c>
      <c r="B73" t="s">
        <v>77</v>
      </c>
    </row>
    <row r="74" spans="1:17" ht="15" customHeight="1" x14ac:dyDescent="0.25">
      <c r="B74" t="s">
        <v>78</v>
      </c>
    </row>
    <row r="77" spans="1:17" ht="15" customHeight="1" x14ac:dyDescent="0.25">
      <c r="A77" s="6" t="s">
        <v>89</v>
      </c>
    </row>
    <row r="79" spans="1:17" ht="15" customHeight="1" x14ac:dyDescent="0.25">
      <c r="A79" t="s">
        <v>12</v>
      </c>
      <c r="B79" t="s">
        <v>13</v>
      </c>
      <c r="F79" s="7" t="s">
        <v>21</v>
      </c>
      <c r="G79" s="7" t="s">
        <v>92</v>
      </c>
      <c r="H79" s="7" t="s">
        <v>93</v>
      </c>
      <c r="I79" s="7" t="s">
        <v>94</v>
      </c>
      <c r="J79" s="7"/>
    </row>
    <row r="80" spans="1:17" ht="15" customHeight="1" x14ac:dyDescent="0.25">
      <c r="A80" t="s">
        <v>14</v>
      </c>
      <c r="B80" t="s">
        <v>90</v>
      </c>
      <c r="F80" s="7"/>
      <c r="G80" s="8">
        <v>7</v>
      </c>
      <c r="H80" s="8">
        <v>8</v>
      </c>
      <c r="I80" s="8">
        <v>9</v>
      </c>
      <c r="J80" s="7"/>
    </row>
    <row r="81" spans="1:10" ht="15" customHeight="1" x14ac:dyDescent="0.25">
      <c r="A81" t="s">
        <v>17</v>
      </c>
      <c r="B81" t="s">
        <v>18</v>
      </c>
      <c r="F81" s="9"/>
      <c r="G81" s="9"/>
      <c r="H81" s="9"/>
      <c r="I81" s="9"/>
      <c r="J81" s="10"/>
    </row>
    <row r="82" spans="1:10" ht="15" customHeight="1" x14ac:dyDescent="0.25">
      <c r="B82" t="s">
        <v>19</v>
      </c>
      <c r="F82" s="11" t="s">
        <v>79</v>
      </c>
      <c r="G82" s="12">
        <v>7.3</v>
      </c>
      <c r="H82" s="12">
        <v>12.84</v>
      </c>
      <c r="I82" s="12">
        <v>22.18</v>
      </c>
      <c r="J82" s="12"/>
    </row>
    <row r="83" spans="1:10" ht="15" customHeight="1" x14ac:dyDescent="0.25">
      <c r="B83" t="s">
        <v>20</v>
      </c>
      <c r="F83" s="11" t="s">
        <v>80</v>
      </c>
      <c r="G83" s="12">
        <v>5.5</v>
      </c>
      <c r="H83" s="12">
        <v>10.5</v>
      </c>
      <c r="I83" s="12">
        <v>21.31</v>
      </c>
      <c r="J83" s="12"/>
    </row>
    <row r="84" spans="1:10" ht="15" customHeight="1" x14ac:dyDescent="0.25">
      <c r="A84" t="s">
        <v>37</v>
      </c>
      <c r="B84" s="18" t="s">
        <v>91</v>
      </c>
      <c r="F84" s="11" t="s">
        <v>73</v>
      </c>
      <c r="G84" s="12">
        <v>4.2</v>
      </c>
      <c r="H84" s="12">
        <v>8.2899999999999991</v>
      </c>
      <c r="I84" s="12">
        <v>20.43</v>
      </c>
      <c r="J84" s="12"/>
    </row>
    <row r="85" spans="1:10" ht="15" customHeight="1" x14ac:dyDescent="0.25">
      <c r="F85" s="11" t="s">
        <v>81</v>
      </c>
      <c r="G85" s="13" t="s">
        <v>33</v>
      </c>
      <c r="H85" s="13" t="s">
        <v>33</v>
      </c>
      <c r="I85" s="13" t="s">
        <v>33</v>
      </c>
      <c r="J85" s="8"/>
    </row>
    <row r="86" spans="1:10" ht="15" customHeight="1" x14ac:dyDescent="0.25">
      <c r="A86" s="21" t="s">
        <v>884</v>
      </c>
    </row>
    <row r="88" spans="1:10" ht="15" customHeight="1" x14ac:dyDescent="0.25">
      <c r="A88" t="s">
        <v>12</v>
      </c>
      <c r="B88" t="s">
        <v>34</v>
      </c>
    </row>
    <row r="89" spans="1:10" ht="15" customHeight="1" x14ac:dyDescent="0.25">
      <c r="A89" t="s">
        <v>17</v>
      </c>
      <c r="B89" t="s">
        <v>18</v>
      </c>
    </row>
    <row r="90" spans="1:10" ht="15" customHeight="1" x14ac:dyDescent="0.25">
      <c r="B90" t="s">
        <v>19</v>
      </c>
    </row>
    <row r="91" spans="1:10" ht="15" customHeight="1" x14ac:dyDescent="0.25">
      <c r="B91" t="s">
        <v>35</v>
      </c>
    </row>
    <row r="92" spans="1:10" ht="15" customHeight="1" x14ac:dyDescent="0.25">
      <c r="B92" t="s">
        <v>36</v>
      </c>
    </row>
    <row r="93" spans="1:10" ht="15" customHeight="1" x14ac:dyDescent="0.25">
      <c r="A93" t="s">
        <v>37</v>
      </c>
      <c r="B93" t="s">
        <v>38</v>
      </c>
    </row>
    <row r="96" spans="1:10" ht="15" customHeight="1" x14ac:dyDescent="0.25">
      <c r="A96" s="6" t="s">
        <v>96</v>
      </c>
    </row>
    <row r="98" spans="1:10" ht="15" customHeight="1" x14ac:dyDescent="0.25">
      <c r="A98" t="s">
        <v>12</v>
      </c>
      <c r="B98" t="s">
        <v>75</v>
      </c>
      <c r="H98" s="7" t="s">
        <v>21</v>
      </c>
      <c r="I98" s="7" t="s">
        <v>92</v>
      </c>
      <c r="J98" s="7" t="s">
        <v>93</v>
      </c>
    </row>
    <row r="99" spans="1:10" ht="15" customHeight="1" x14ac:dyDescent="0.25">
      <c r="A99" t="s">
        <v>97</v>
      </c>
      <c r="B99" t="s">
        <v>98</v>
      </c>
      <c r="H99" s="7"/>
      <c r="I99" s="8" t="s">
        <v>95</v>
      </c>
      <c r="J99" s="8"/>
    </row>
    <row r="100" spans="1:10" ht="15" customHeight="1" x14ac:dyDescent="0.25">
      <c r="A100" t="s">
        <v>14</v>
      </c>
      <c r="B100" t="s">
        <v>90</v>
      </c>
      <c r="H100" s="9"/>
      <c r="I100" s="9"/>
      <c r="J100" s="9"/>
    </row>
    <row r="101" spans="1:10" ht="15" customHeight="1" x14ac:dyDescent="0.25">
      <c r="A101" t="s">
        <v>17</v>
      </c>
      <c r="B101" t="s">
        <v>76</v>
      </c>
      <c r="H101" s="11" t="s">
        <v>79</v>
      </c>
      <c r="I101" s="12">
        <v>11.96</v>
      </c>
      <c r="J101" s="12">
        <v>20.61</v>
      </c>
    </row>
    <row r="102" spans="1:10" ht="15" customHeight="1" x14ac:dyDescent="0.25">
      <c r="B102" t="s">
        <v>35</v>
      </c>
      <c r="H102" s="11" t="s">
        <v>80</v>
      </c>
      <c r="I102" s="12">
        <v>9.98</v>
      </c>
      <c r="J102" s="12">
        <v>18.91</v>
      </c>
    </row>
    <row r="103" spans="1:10" ht="15" customHeight="1" x14ac:dyDescent="0.25">
      <c r="B103" t="s">
        <v>20</v>
      </c>
      <c r="H103" s="11" t="s">
        <v>73</v>
      </c>
      <c r="I103" s="12">
        <v>7.53</v>
      </c>
      <c r="J103" s="12">
        <v>4.3</v>
      </c>
    </row>
    <row r="104" spans="1:10" ht="15" customHeight="1" x14ac:dyDescent="0.25">
      <c r="A104" t="s">
        <v>45</v>
      </c>
      <c r="B104" t="s">
        <v>77</v>
      </c>
      <c r="H104" s="11" t="s">
        <v>81</v>
      </c>
      <c r="I104" s="13" t="s">
        <v>33</v>
      </c>
      <c r="J104" s="8"/>
    </row>
    <row r="105" spans="1:10" ht="15" customHeight="1" x14ac:dyDescent="0.25">
      <c r="B105" t="s">
        <v>78</v>
      </c>
    </row>
    <row r="106" spans="1:10" s="167" customFormat="1" ht="15" customHeight="1" x14ac:dyDescent="0.25"/>
    <row r="108" spans="1:10" ht="15" customHeight="1" x14ac:dyDescent="0.25">
      <c r="A108" s="6" t="s">
        <v>99</v>
      </c>
    </row>
    <row r="110" spans="1:10" ht="15" customHeight="1" x14ac:dyDescent="0.25">
      <c r="A110" t="s">
        <v>12</v>
      </c>
      <c r="B110" t="s">
        <v>100</v>
      </c>
    </row>
    <row r="111" spans="1:10" ht="15" customHeight="1" x14ac:dyDescent="0.25">
      <c r="A111" t="s">
        <v>14</v>
      </c>
      <c r="B111" t="s">
        <v>90</v>
      </c>
    </row>
    <row r="112" spans="1:10" ht="15" customHeight="1" x14ac:dyDescent="0.25">
      <c r="A112" t="s">
        <v>17</v>
      </c>
      <c r="B112" t="s">
        <v>101</v>
      </c>
    </row>
    <row r="113" spans="1:2" ht="15" customHeight="1" x14ac:dyDescent="0.25">
      <c r="B113" t="s">
        <v>102</v>
      </c>
    </row>
    <row r="114" spans="1:2" ht="15" customHeight="1" x14ac:dyDescent="0.25">
      <c r="B114" t="s">
        <v>103</v>
      </c>
    </row>
    <row r="115" spans="1:2" ht="15" customHeight="1" x14ac:dyDescent="0.25">
      <c r="B115" t="s">
        <v>35</v>
      </c>
    </row>
    <row r="116" spans="1:2" ht="15" customHeight="1" x14ac:dyDescent="0.25">
      <c r="A116" t="s">
        <v>45</v>
      </c>
      <c r="B116" t="s">
        <v>77</v>
      </c>
    </row>
    <row r="117" spans="1:2" ht="15" customHeight="1" x14ac:dyDescent="0.25">
      <c r="B117" t="s">
        <v>78</v>
      </c>
    </row>
    <row r="120" spans="1:2" ht="15" customHeight="1" x14ac:dyDescent="0.25">
      <c r="A120" s="6" t="s">
        <v>104</v>
      </c>
    </row>
    <row r="122" spans="1:2" ht="15" customHeight="1" x14ac:dyDescent="0.25">
      <c r="A122" s="7" t="s">
        <v>21</v>
      </c>
      <c r="B122" s="7" t="s">
        <v>105</v>
      </c>
    </row>
    <row r="123" spans="1:2" ht="15" customHeight="1" x14ac:dyDescent="0.25">
      <c r="A123" s="7"/>
      <c r="B123" t="s">
        <v>106</v>
      </c>
    </row>
    <row r="124" spans="1:2" ht="15" customHeight="1" x14ac:dyDescent="0.25">
      <c r="A124" s="9"/>
      <c r="B124" s="9"/>
    </row>
    <row r="125" spans="1:2" ht="15" customHeight="1" x14ac:dyDescent="0.25">
      <c r="A125" s="11" t="s">
        <v>79</v>
      </c>
      <c r="B125" s="12">
        <v>1.99</v>
      </c>
    </row>
    <row r="126" spans="1:2" ht="15" customHeight="1" x14ac:dyDescent="0.25">
      <c r="A126" s="11" t="s">
        <v>80</v>
      </c>
      <c r="B126" s="12">
        <v>1.54</v>
      </c>
    </row>
    <row r="127" spans="1:2" ht="15" customHeight="1" x14ac:dyDescent="0.25">
      <c r="A127" s="11" t="s">
        <v>28</v>
      </c>
      <c r="B127" s="12">
        <v>1.37</v>
      </c>
    </row>
    <row r="128" spans="1:2" ht="15" customHeight="1" x14ac:dyDescent="0.25">
      <c r="A128" s="11" t="s">
        <v>29</v>
      </c>
      <c r="B128" s="13">
        <v>1.18</v>
      </c>
    </row>
    <row r="129" spans="1:7" ht="15" customHeight="1" x14ac:dyDescent="0.25">
      <c r="A129" s="11" t="s">
        <v>149</v>
      </c>
      <c r="B129" s="13" t="s">
        <v>33</v>
      </c>
    </row>
    <row r="130" spans="1:7" ht="15" customHeight="1" x14ac:dyDescent="0.25">
      <c r="A130" s="11"/>
      <c r="B130" s="13"/>
    </row>
    <row r="132" spans="1:7" ht="15" customHeight="1" x14ac:dyDescent="0.25">
      <c r="A132" s="22" t="s">
        <v>107</v>
      </c>
    </row>
    <row r="134" spans="1:7" ht="15" customHeight="1" x14ac:dyDescent="0.25">
      <c r="A134" s="23" t="s">
        <v>108</v>
      </c>
      <c r="B134" s="23"/>
      <c r="C134" s="23"/>
      <c r="D134" s="23"/>
      <c r="E134" s="23"/>
      <c r="F134" s="23" t="s">
        <v>33</v>
      </c>
      <c r="G134" s="23"/>
    </row>
    <row r="135" spans="1:7" ht="15" customHeight="1" x14ac:dyDescent="0.25">
      <c r="A135" s="23" t="s">
        <v>109</v>
      </c>
      <c r="B135" s="23"/>
      <c r="C135" s="23"/>
      <c r="D135" s="23"/>
      <c r="E135" s="23"/>
      <c r="F135" s="23" t="s">
        <v>150</v>
      </c>
      <c r="G135" s="23"/>
    </row>
    <row r="136" spans="1:7" ht="15" customHeight="1" x14ac:dyDescent="0.25">
      <c r="A136" s="23" t="s">
        <v>110</v>
      </c>
      <c r="B136" s="23"/>
      <c r="C136" s="23"/>
      <c r="D136" s="23"/>
      <c r="E136" s="23"/>
      <c r="F136" s="23" t="s">
        <v>111</v>
      </c>
      <c r="G136" s="23"/>
    </row>
    <row r="137" spans="1:7" ht="15" customHeight="1" x14ac:dyDescent="0.25">
      <c r="A137" s="23" t="s">
        <v>112</v>
      </c>
      <c r="B137" s="23"/>
      <c r="C137" s="23"/>
      <c r="D137" s="23"/>
      <c r="E137" s="23"/>
      <c r="F137" s="343">
        <v>19.850000000000001</v>
      </c>
      <c r="G137" s="23" t="s">
        <v>21</v>
      </c>
    </row>
    <row r="138" spans="1:7" ht="15" customHeight="1" x14ac:dyDescent="0.25">
      <c r="A138" s="23" t="s">
        <v>113</v>
      </c>
      <c r="B138" s="23"/>
      <c r="C138" s="23"/>
      <c r="D138" s="23"/>
      <c r="E138" s="23"/>
      <c r="F138" s="343">
        <v>1.69</v>
      </c>
      <c r="G138" s="23" t="s">
        <v>21</v>
      </c>
    </row>
    <row r="139" spans="1:7" ht="15" customHeight="1" x14ac:dyDescent="0.25">
      <c r="A139" s="23" t="s">
        <v>114</v>
      </c>
      <c r="B139" s="23"/>
      <c r="C139" s="23"/>
      <c r="D139" s="23"/>
      <c r="E139" s="23"/>
      <c r="F139" s="343">
        <v>1.75</v>
      </c>
      <c r="G139" s="23" t="s">
        <v>21</v>
      </c>
    </row>
    <row r="140" spans="1:7" ht="15" customHeight="1" x14ac:dyDescent="0.25">
      <c r="A140" s="24" t="s">
        <v>115</v>
      </c>
      <c r="B140" s="23"/>
      <c r="C140" s="23"/>
      <c r="D140" s="23"/>
      <c r="E140" s="23"/>
      <c r="F140" s="343">
        <v>5.0199999999999996</v>
      </c>
      <c r="G140" s="23" t="s">
        <v>905</v>
      </c>
    </row>
    <row r="141" spans="1:7" ht="15" customHeight="1" x14ac:dyDescent="0.25">
      <c r="A141" s="23" t="s">
        <v>116</v>
      </c>
      <c r="B141" s="23"/>
      <c r="C141" s="23"/>
      <c r="D141" s="23"/>
      <c r="E141" s="23"/>
      <c r="F141" s="343">
        <v>1.57</v>
      </c>
      <c r="G141" s="23" t="s">
        <v>905</v>
      </c>
    </row>
    <row r="142" spans="1:7" ht="15" customHeight="1" x14ac:dyDescent="0.25">
      <c r="A142" s="23" t="s">
        <v>117</v>
      </c>
      <c r="B142" s="23"/>
      <c r="C142" s="23"/>
      <c r="D142" s="23"/>
      <c r="E142" s="23"/>
      <c r="F142" s="343">
        <v>1.29</v>
      </c>
      <c r="G142" s="23" t="s">
        <v>905</v>
      </c>
    </row>
    <row r="143" spans="1:7" ht="15" customHeight="1" x14ac:dyDescent="0.25">
      <c r="A143" s="23" t="s">
        <v>118</v>
      </c>
      <c r="B143" s="23"/>
      <c r="C143" s="23"/>
      <c r="D143" s="23"/>
      <c r="E143" s="23"/>
      <c r="F143" s="343">
        <v>2.4900000000000002</v>
      </c>
      <c r="G143" s="23" t="s">
        <v>905</v>
      </c>
    </row>
    <row r="144" spans="1:7" ht="15" customHeight="1" x14ac:dyDescent="0.25">
      <c r="A144" s="23" t="s">
        <v>151</v>
      </c>
      <c r="B144" s="23"/>
      <c r="C144" s="23"/>
      <c r="D144" s="23"/>
      <c r="E144" s="23"/>
      <c r="F144" s="343">
        <v>2.35</v>
      </c>
      <c r="G144" s="23" t="s">
        <v>905</v>
      </c>
    </row>
    <row r="145" spans="1:7" ht="15" customHeight="1" x14ac:dyDescent="0.25">
      <c r="A145" s="30" t="s">
        <v>152</v>
      </c>
      <c r="F145" s="344">
        <v>2.35</v>
      </c>
      <c r="G145" s="23" t="s">
        <v>905</v>
      </c>
    </row>
    <row r="146" spans="1:7" ht="15" customHeight="1" x14ac:dyDescent="0.25">
      <c r="A146" t="s">
        <v>119</v>
      </c>
    </row>
    <row r="149" spans="1:7" ht="15" customHeight="1" x14ac:dyDescent="0.25">
      <c r="A149" s="6" t="s">
        <v>120</v>
      </c>
      <c r="D149" t="s">
        <v>121</v>
      </c>
    </row>
    <row r="150" spans="1:7" ht="15" customHeight="1" thickBot="1" x14ac:dyDescent="0.3"/>
    <row r="151" spans="1:7" ht="15" customHeight="1" thickBot="1" x14ac:dyDescent="0.3">
      <c r="A151" s="186" t="s">
        <v>885</v>
      </c>
      <c r="B151" s="217" t="s">
        <v>122</v>
      </c>
      <c r="D151" s="25"/>
    </row>
    <row r="152" spans="1:7" ht="15" customHeight="1" x14ac:dyDescent="0.25">
      <c r="A152" s="179" t="s">
        <v>154</v>
      </c>
      <c r="B152" s="216">
        <v>65</v>
      </c>
      <c r="D152" s="26"/>
    </row>
    <row r="153" spans="1:7" ht="15" customHeight="1" x14ac:dyDescent="0.25">
      <c r="A153" s="179">
        <v>1</v>
      </c>
      <c r="B153" s="216">
        <v>65</v>
      </c>
      <c r="D153" s="26"/>
    </row>
    <row r="154" spans="1:7" ht="15" customHeight="1" x14ac:dyDescent="0.25">
      <c r="A154" s="179">
        <v>2</v>
      </c>
      <c r="B154" s="216">
        <v>65</v>
      </c>
      <c r="D154" s="26"/>
    </row>
    <row r="155" spans="1:7" ht="15" customHeight="1" x14ac:dyDescent="0.25">
      <c r="A155" s="179">
        <v>3</v>
      </c>
      <c r="B155" s="216">
        <v>95</v>
      </c>
      <c r="D155" s="26"/>
    </row>
    <row r="156" spans="1:7" ht="15" customHeight="1" x14ac:dyDescent="0.25">
      <c r="A156" s="179">
        <v>4</v>
      </c>
      <c r="B156" s="216">
        <v>95</v>
      </c>
      <c r="D156" s="26"/>
    </row>
    <row r="157" spans="1:7" ht="15" customHeight="1" x14ac:dyDescent="0.25">
      <c r="A157" s="179">
        <v>5</v>
      </c>
      <c r="B157" s="216">
        <v>95</v>
      </c>
      <c r="D157" s="26"/>
    </row>
    <row r="158" spans="1:7" ht="15" customHeight="1" x14ac:dyDescent="0.25">
      <c r="A158" s="179">
        <v>6</v>
      </c>
      <c r="B158" s="216">
        <v>110</v>
      </c>
      <c r="D158" s="26"/>
    </row>
    <row r="159" spans="1:7" ht="15" customHeight="1" x14ac:dyDescent="0.25">
      <c r="A159" s="179">
        <v>7</v>
      </c>
      <c r="B159" s="216">
        <v>65</v>
      </c>
      <c r="D159" s="26"/>
      <c r="E159" s="18"/>
    </row>
    <row r="160" spans="1:7" ht="15" customHeight="1" x14ac:dyDescent="0.25">
      <c r="A160" s="179">
        <v>8</v>
      </c>
      <c r="B160" s="216">
        <v>160</v>
      </c>
      <c r="D160" s="26"/>
      <c r="E160" s="18"/>
    </row>
    <row r="161" spans="1:11" ht="15" customHeight="1" thickBot="1" x14ac:dyDescent="0.3">
      <c r="A161" s="180">
        <v>9</v>
      </c>
      <c r="B161" s="204">
        <v>250</v>
      </c>
      <c r="D161" s="26"/>
    </row>
    <row r="162" spans="1:11" ht="15" customHeight="1" x14ac:dyDescent="0.25">
      <c r="D162" s="26"/>
      <c r="J162" s="26"/>
      <c r="K162" s="18"/>
    </row>
    <row r="163" spans="1:11" ht="15" customHeight="1" x14ac:dyDescent="0.25">
      <c r="D163" s="26"/>
      <c r="J163" s="26"/>
      <c r="K163" s="18"/>
    </row>
    <row r="164" spans="1:11" ht="15" customHeight="1" x14ac:dyDescent="0.25">
      <c r="D164" s="26"/>
      <c r="J164" s="26"/>
    </row>
    <row r="166" spans="1:11" ht="15" customHeight="1" x14ac:dyDescent="0.25">
      <c r="A166" s="6" t="s">
        <v>123</v>
      </c>
      <c r="D166" s="18" t="s">
        <v>124</v>
      </c>
    </row>
    <row r="167" spans="1:11" s="167" customFormat="1" ht="15" customHeight="1" x14ac:dyDescent="0.25">
      <c r="A167" s="6"/>
      <c r="D167" s="18"/>
    </row>
    <row r="169" spans="1:11" ht="15" customHeight="1" x14ac:dyDescent="0.25">
      <c r="A169" s="27" t="s">
        <v>125</v>
      </c>
      <c r="D169" s="18" t="s">
        <v>126</v>
      </c>
    </row>
    <row r="170" spans="1:11" ht="15" customHeight="1" x14ac:dyDescent="0.25">
      <c r="D170" s="18" t="s">
        <v>127</v>
      </c>
    </row>
    <row r="171" spans="1:11" s="167" customFormat="1" ht="15" customHeight="1" x14ac:dyDescent="0.25">
      <c r="D171" s="18"/>
    </row>
    <row r="173" spans="1:11" ht="15" customHeight="1" x14ac:dyDescent="0.25">
      <c r="A173" s="27" t="s">
        <v>128</v>
      </c>
      <c r="D173" s="18" t="s">
        <v>148</v>
      </c>
    </row>
    <row r="176" spans="1:11" ht="15" customHeight="1" x14ac:dyDescent="0.25">
      <c r="A176" t="s">
        <v>129</v>
      </c>
      <c r="I176" s="18" t="s">
        <v>135</v>
      </c>
      <c r="J176" t="s">
        <v>136</v>
      </c>
    </row>
    <row r="177" spans="1:10" ht="15" customHeight="1" x14ac:dyDescent="0.25">
      <c r="A177" t="s">
        <v>130</v>
      </c>
      <c r="J177" t="s">
        <v>137</v>
      </c>
    </row>
    <row r="178" spans="1:10" ht="15" customHeight="1" x14ac:dyDescent="0.25">
      <c r="J178" t="s">
        <v>138</v>
      </c>
    </row>
    <row r="179" spans="1:10" ht="15" customHeight="1" x14ac:dyDescent="0.25">
      <c r="A179" t="s">
        <v>131</v>
      </c>
      <c r="J179" t="s">
        <v>139</v>
      </c>
    </row>
    <row r="180" spans="1:10" ht="15" customHeight="1" x14ac:dyDescent="0.25">
      <c r="A180" t="s">
        <v>132</v>
      </c>
    </row>
    <row r="182" spans="1:10" ht="15" customHeight="1" x14ac:dyDescent="0.25">
      <c r="A182" t="s">
        <v>133</v>
      </c>
    </row>
    <row r="183" spans="1:10" ht="15" customHeight="1" x14ac:dyDescent="0.25">
      <c r="A183" t="s">
        <v>134</v>
      </c>
    </row>
    <row r="186" spans="1:10" ht="15" customHeight="1" x14ac:dyDescent="0.25">
      <c r="A186" s="6" t="s">
        <v>155</v>
      </c>
    </row>
    <row r="187" spans="1:10" s="143" customFormat="1" ht="15" customHeight="1" thickBot="1" x14ac:dyDescent="0.3">
      <c r="A187" s="6"/>
    </row>
    <row r="188" spans="1:10" s="143" customFormat="1" ht="15" customHeight="1" thickBot="1" x14ac:dyDescent="0.3">
      <c r="A188" s="146" t="s">
        <v>839</v>
      </c>
      <c r="B188" s="456" t="s">
        <v>840</v>
      </c>
      <c r="C188" s="457"/>
      <c r="E188" s="218" t="s">
        <v>841</v>
      </c>
      <c r="F188" s="219"/>
      <c r="G188" s="219">
        <v>30</v>
      </c>
      <c r="H188" s="220" t="s">
        <v>842</v>
      </c>
    </row>
    <row r="189" spans="1:10" s="143" customFormat="1" ht="15" customHeight="1" x14ac:dyDescent="0.25">
      <c r="A189" s="151">
        <v>0</v>
      </c>
      <c r="B189" s="153">
        <v>0</v>
      </c>
      <c r="C189" s="152"/>
    </row>
    <row r="190" spans="1:10" ht="15" customHeight="1" x14ac:dyDescent="0.25">
      <c r="A190" s="144">
        <v>1</v>
      </c>
      <c r="B190" s="147">
        <v>0.42</v>
      </c>
      <c r="C190" s="148"/>
    </row>
    <row r="191" spans="1:10" ht="15" customHeight="1" x14ac:dyDescent="0.25">
      <c r="A191" s="144">
        <v>2</v>
      </c>
      <c r="B191" s="147">
        <v>0.7</v>
      </c>
      <c r="C191" s="148"/>
    </row>
    <row r="192" spans="1:10" ht="15" customHeight="1" x14ac:dyDescent="0.25">
      <c r="A192" s="144">
        <v>3</v>
      </c>
      <c r="B192" s="147">
        <v>0.99</v>
      </c>
      <c r="C192" s="148"/>
    </row>
    <row r="193" spans="1:3" ht="15" customHeight="1" thickBot="1" x14ac:dyDescent="0.3">
      <c r="A193" s="145">
        <v>4</v>
      </c>
      <c r="B193" s="149">
        <v>1.22</v>
      </c>
      <c r="C193" s="150"/>
    </row>
  </sheetData>
  <mergeCells count="5">
    <mergeCell ref="F2:H2"/>
    <mergeCell ref="B188:C188"/>
    <mergeCell ref="F11:I11"/>
    <mergeCell ref="B2:D2"/>
    <mergeCell ref="B4:B5"/>
  </mergeCells>
  <pageMargins left="0.9055118110236221" right="0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93"/>
  <sheetViews>
    <sheetView topLeftCell="A165" workbookViewId="0">
      <selection activeCell="B194" sqref="B194"/>
    </sheetView>
  </sheetViews>
  <sheetFormatPr baseColWidth="10" defaultRowHeight="15" x14ac:dyDescent="0.25"/>
  <sheetData>
    <row r="1" spans="1:2" x14ac:dyDescent="0.25">
      <c r="A1" t="s">
        <v>140</v>
      </c>
      <c r="B1" t="s">
        <v>153</v>
      </c>
    </row>
    <row r="3" spans="1:2" x14ac:dyDescent="0.25">
      <c r="A3" s="28" t="s">
        <v>189</v>
      </c>
      <c r="B3" s="28">
        <v>1</v>
      </c>
    </row>
    <row r="4" spans="1:2" x14ac:dyDescent="0.25">
      <c r="A4" s="28" t="s">
        <v>190</v>
      </c>
      <c r="B4" s="28">
        <v>1</v>
      </c>
    </row>
    <row r="5" spans="1:2" x14ac:dyDescent="0.25">
      <c r="A5" s="28" t="s">
        <v>191</v>
      </c>
      <c r="B5" s="28">
        <v>1</v>
      </c>
    </row>
    <row r="6" spans="1:2" x14ac:dyDescent="0.25">
      <c r="A6" s="28" t="s">
        <v>192</v>
      </c>
      <c r="B6" s="28">
        <v>6</v>
      </c>
    </row>
    <row r="7" spans="1:2" x14ac:dyDescent="0.25">
      <c r="A7" s="28" t="s">
        <v>193</v>
      </c>
      <c r="B7" s="28">
        <v>6</v>
      </c>
    </row>
    <row r="8" spans="1:2" x14ac:dyDescent="0.25">
      <c r="A8" s="28" t="s">
        <v>194</v>
      </c>
      <c r="B8" s="28">
        <v>6</v>
      </c>
    </row>
    <row r="9" spans="1:2" x14ac:dyDescent="0.25">
      <c r="A9" s="28" t="s">
        <v>195</v>
      </c>
      <c r="B9" s="28">
        <v>6</v>
      </c>
    </row>
    <row r="10" spans="1:2" x14ac:dyDescent="0.25">
      <c r="A10" s="28" t="s">
        <v>196</v>
      </c>
      <c r="B10" s="28">
        <v>6</v>
      </c>
    </row>
    <row r="11" spans="1:2" x14ac:dyDescent="0.25">
      <c r="A11" s="28" t="s">
        <v>197</v>
      </c>
      <c r="B11" s="28">
        <v>1</v>
      </c>
    </row>
    <row r="12" spans="1:2" x14ac:dyDescent="0.25">
      <c r="A12" s="28" t="s">
        <v>198</v>
      </c>
      <c r="B12" s="28">
        <v>6</v>
      </c>
    </row>
    <row r="13" spans="1:2" x14ac:dyDescent="0.25">
      <c r="A13" s="28" t="s">
        <v>199</v>
      </c>
      <c r="B13" s="28">
        <v>1</v>
      </c>
    </row>
    <row r="14" spans="1:2" x14ac:dyDescent="0.25">
      <c r="A14" s="28" t="s">
        <v>200</v>
      </c>
      <c r="B14" s="28">
        <v>1</v>
      </c>
    </row>
    <row r="15" spans="1:2" x14ac:dyDescent="0.25">
      <c r="A15" s="28" t="s">
        <v>201</v>
      </c>
      <c r="B15" s="28">
        <v>1</v>
      </c>
    </row>
    <row r="16" spans="1:2" x14ac:dyDescent="0.25">
      <c r="A16" s="28" t="s">
        <v>202</v>
      </c>
      <c r="B16" s="28">
        <v>5</v>
      </c>
    </row>
    <row r="17" spans="1:2" x14ac:dyDescent="0.25">
      <c r="A17" s="28" t="s">
        <v>203</v>
      </c>
      <c r="B17" s="28">
        <v>3</v>
      </c>
    </row>
    <row r="18" spans="1:2" x14ac:dyDescent="0.25">
      <c r="A18" s="28" t="s">
        <v>204</v>
      </c>
      <c r="B18" s="28">
        <v>6</v>
      </c>
    </row>
    <row r="19" spans="1:2" x14ac:dyDescent="0.25">
      <c r="A19" s="28" t="s">
        <v>205</v>
      </c>
      <c r="B19" s="28">
        <v>1</v>
      </c>
    </row>
    <row r="20" spans="1:2" x14ac:dyDescent="0.25">
      <c r="A20" s="28" t="s">
        <v>206</v>
      </c>
      <c r="B20" s="28">
        <v>1</v>
      </c>
    </row>
    <row r="21" spans="1:2" x14ac:dyDescent="0.25">
      <c r="A21" s="28" t="s">
        <v>207</v>
      </c>
      <c r="B21" s="28">
        <v>6</v>
      </c>
    </row>
    <row r="22" spans="1:2" x14ac:dyDescent="0.25">
      <c r="A22" s="28" t="s">
        <v>208</v>
      </c>
      <c r="B22" s="28">
        <v>6</v>
      </c>
    </row>
    <row r="23" spans="1:2" x14ac:dyDescent="0.25">
      <c r="A23" s="28" t="s">
        <v>209</v>
      </c>
      <c r="B23" s="28">
        <v>1</v>
      </c>
    </row>
    <row r="24" spans="1:2" x14ac:dyDescent="0.25">
      <c r="A24" s="28" t="s">
        <v>210</v>
      </c>
      <c r="B24" s="28">
        <v>6</v>
      </c>
    </row>
    <row r="25" spans="1:2" x14ac:dyDescent="0.25">
      <c r="A25" s="28" t="s">
        <v>211</v>
      </c>
      <c r="B25" s="28">
        <v>3</v>
      </c>
    </row>
    <row r="26" spans="1:2" x14ac:dyDescent="0.25">
      <c r="A26" s="28" t="s">
        <v>212</v>
      </c>
      <c r="B26" s="28">
        <v>5</v>
      </c>
    </row>
    <row r="27" spans="1:2" x14ac:dyDescent="0.25">
      <c r="A27" s="28" t="s">
        <v>213</v>
      </c>
      <c r="B27" s="28">
        <v>6</v>
      </c>
    </row>
    <row r="28" spans="1:2" x14ac:dyDescent="0.25">
      <c r="A28" s="28" t="s">
        <v>214</v>
      </c>
      <c r="B28" s="28">
        <v>6</v>
      </c>
    </row>
    <row r="29" spans="1:2" x14ac:dyDescent="0.25">
      <c r="A29" s="28" t="s">
        <v>215</v>
      </c>
      <c r="B29" s="28">
        <v>6</v>
      </c>
    </row>
    <row r="30" spans="1:2" x14ac:dyDescent="0.25">
      <c r="A30" s="28" t="s">
        <v>216</v>
      </c>
      <c r="B30" s="28">
        <v>6</v>
      </c>
    </row>
    <row r="31" spans="1:2" x14ac:dyDescent="0.25">
      <c r="A31" s="28" t="s">
        <v>217</v>
      </c>
      <c r="B31" s="28">
        <v>6</v>
      </c>
    </row>
    <row r="32" spans="1:2" x14ac:dyDescent="0.25">
      <c r="A32" s="28" t="s">
        <v>218</v>
      </c>
      <c r="B32" s="28">
        <v>6</v>
      </c>
    </row>
    <row r="33" spans="1:2" x14ac:dyDescent="0.25">
      <c r="A33" s="28" t="s">
        <v>219</v>
      </c>
      <c r="B33" s="28">
        <v>6</v>
      </c>
    </row>
    <row r="34" spans="1:2" x14ac:dyDescent="0.25">
      <c r="A34" s="28" t="s">
        <v>220</v>
      </c>
      <c r="B34" s="28">
        <v>6</v>
      </c>
    </row>
    <row r="35" spans="1:2" x14ac:dyDescent="0.25">
      <c r="A35" s="28" t="s">
        <v>221</v>
      </c>
      <c r="B35" s="28">
        <v>6</v>
      </c>
    </row>
    <row r="36" spans="1:2" x14ac:dyDescent="0.25">
      <c r="A36" s="28" t="s">
        <v>222</v>
      </c>
      <c r="B36" s="28">
        <v>6</v>
      </c>
    </row>
    <row r="37" spans="1:2" x14ac:dyDescent="0.25">
      <c r="A37" s="28" t="s">
        <v>223</v>
      </c>
      <c r="B37" s="28">
        <v>5</v>
      </c>
    </row>
    <row r="38" spans="1:2" x14ac:dyDescent="0.25">
      <c r="A38" s="28" t="s">
        <v>224</v>
      </c>
      <c r="B38" s="28">
        <v>5</v>
      </c>
    </row>
    <row r="39" spans="1:2" x14ac:dyDescent="0.25">
      <c r="A39" s="28" t="s">
        <v>225</v>
      </c>
      <c r="B39" s="28">
        <v>6</v>
      </c>
    </row>
    <row r="40" spans="1:2" x14ac:dyDescent="0.25">
      <c r="A40" s="28" t="s">
        <v>226</v>
      </c>
      <c r="B40" s="28">
        <v>6</v>
      </c>
    </row>
    <row r="41" spans="1:2" x14ac:dyDescent="0.25">
      <c r="A41" s="28" t="s">
        <v>227</v>
      </c>
      <c r="B41" s="28">
        <v>6</v>
      </c>
    </row>
    <row r="42" spans="1:2" x14ac:dyDescent="0.25">
      <c r="A42" s="28" t="s">
        <v>228</v>
      </c>
      <c r="B42" s="28">
        <v>4</v>
      </c>
    </row>
    <row r="43" spans="1:2" x14ac:dyDescent="0.25">
      <c r="A43" s="28" t="s">
        <v>229</v>
      </c>
      <c r="B43" s="28">
        <v>2</v>
      </c>
    </row>
    <row r="44" spans="1:2" x14ac:dyDescent="0.25">
      <c r="A44" s="28" t="s">
        <v>230</v>
      </c>
      <c r="B44" s="28">
        <v>1</v>
      </c>
    </row>
    <row r="45" spans="1:2" x14ac:dyDescent="0.25">
      <c r="A45" s="28" t="s">
        <v>231</v>
      </c>
      <c r="B45" s="28">
        <v>6</v>
      </c>
    </row>
    <row r="46" spans="1:2" x14ac:dyDescent="0.25">
      <c r="A46" s="28" t="s">
        <v>232</v>
      </c>
      <c r="B46" s="28">
        <v>2</v>
      </c>
    </row>
    <row r="47" spans="1:2" x14ac:dyDescent="0.25">
      <c r="A47" s="28" t="s">
        <v>233</v>
      </c>
      <c r="B47" s="28">
        <v>5</v>
      </c>
    </row>
    <row r="48" spans="1:2" x14ac:dyDescent="0.25">
      <c r="A48" s="28" t="s">
        <v>234</v>
      </c>
      <c r="B48" s="28">
        <v>3</v>
      </c>
    </row>
    <row r="49" spans="1:2" x14ac:dyDescent="0.25">
      <c r="A49" s="28" t="s">
        <v>235</v>
      </c>
      <c r="B49" s="28">
        <v>2</v>
      </c>
    </row>
    <row r="50" spans="1:2" x14ac:dyDescent="0.25">
      <c r="A50" s="28" t="s">
        <v>236</v>
      </c>
      <c r="B50" s="28">
        <v>5</v>
      </c>
    </row>
    <row r="51" spans="1:2" x14ac:dyDescent="0.25">
      <c r="A51" s="28" t="s">
        <v>237</v>
      </c>
      <c r="B51" s="28">
        <v>3</v>
      </c>
    </row>
    <row r="52" spans="1:2" x14ac:dyDescent="0.25">
      <c r="A52" s="28" t="s">
        <v>238</v>
      </c>
      <c r="B52" s="28">
        <v>6</v>
      </c>
    </row>
    <row r="53" spans="1:2" x14ac:dyDescent="0.25">
      <c r="A53" s="28" t="s">
        <v>239</v>
      </c>
      <c r="B53" s="28">
        <v>6</v>
      </c>
    </row>
    <row r="54" spans="1:2" x14ac:dyDescent="0.25">
      <c r="A54" s="28" t="s">
        <v>240</v>
      </c>
      <c r="B54" s="28">
        <v>5</v>
      </c>
    </row>
    <row r="55" spans="1:2" x14ac:dyDescent="0.25">
      <c r="A55" s="28" t="s">
        <v>241</v>
      </c>
      <c r="B55" s="28">
        <v>6</v>
      </c>
    </row>
    <row r="56" spans="1:2" x14ac:dyDescent="0.25">
      <c r="A56" s="28" t="s">
        <v>242</v>
      </c>
      <c r="B56" s="28">
        <v>6</v>
      </c>
    </row>
    <row r="57" spans="1:2" x14ac:dyDescent="0.25">
      <c r="A57" s="28" t="s">
        <v>243</v>
      </c>
      <c r="B57" s="28">
        <v>2</v>
      </c>
    </row>
    <row r="58" spans="1:2" x14ac:dyDescent="0.25">
      <c r="A58" s="28" t="s">
        <v>244</v>
      </c>
      <c r="B58" s="28">
        <v>3</v>
      </c>
    </row>
    <row r="59" spans="1:2" x14ac:dyDescent="0.25">
      <c r="A59" s="28" t="s">
        <v>245</v>
      </c>
      <c r="B59" s="28">
        <v>3</v>
      </c>
    </row>
    <row r="60" spans="1:2" x14ac:dyDescent="0.25">
      <c r="A60" s="28" t="s">
        <v>246</v>
      </c>
      <c r="B60" s="28">
        <v>6</v>
      </c>
    </row>
    <row r="61" spans="1:2" x14ac:dyDescent="0.25">
      <c r="A61" s="28" t="s">
        <v>247</v>
      </c>
      <c r="B61" s="28">
        <v>2</v>
      </c>
    </row>
    <row r="62" spans="1:2" x14ac:dyDescent="0.25">
      <c r="A62" s="28" t="s">
        <v>248</v>
      </c>
      <c r="B62" s="28">
        <v>5</v>
      </c>
    </row>
    <row r="63" spans="1:2" x14ac:dyDescent="0.25">
      <c r="A63" s="28" t="s">
        <v>249</v>
      </c>
      <c r="B63" s="28">
        <v>5</v>
      </c>
    </row>
    <row r="64" spans="1:2" x14ac:dyDescent="0.25">
      <c r="A64" s="28" t="s">
        <v>250</v>
      </c>
      <c r="B64" s="28">
        <v>4</v>
      </c>
    </row>
    <row r="65" spans="1:2" x14ac:dyDescent="0.25">
      <c r="A65" s="28" t="s">
        <v>251</v>
      </c>
      <c r="B65" s="28">
        <v>2</v>
      </c>
    </row>
    <row r="66" spans="1:2" x14ac:dyDescent="0.25">
      <c r="A66" s="28" t="s">
        <v>252</v>
      </c>
      <c r="B66" s="28">
        <v>6</v>
      </c>
    </row>
    <row r="67" spans="1:2" x14ac:dyDescent="0.25">
      <c r="A67" s="28" t="s">
        <v>253</v>
      </c>
      <c r="B67" s="28">
        <v>2</v>
      </c>
    </row>
    <row r="68" spans="1:2" x14ac:dyDescent="0.25">
      <c r="A68" s="28" t="s">
        <v>254</v>
      </c>
      <c r="B68" s="28">
        <v>3</v>
      </c>
    </row>
    <row r="69" spans="1:2" x14ac:dyDescent="0.25">
      <c r="A69" s="28" t="s">
        <v>255</v>
      </c>
      <c r="B69" s="28">
        <v>2</v>
      </c>
    </row>
    <row r="70" spans="1:2" x14ac:dyDescent="0.25">
      <c r="A70" s="28" t="s">
        <v>256</v>
      </c>
      <c r="B70" s="28">
        <v>3</v>
      </c>
    </row>
    <row r="71" spans="1:2" x14ac:dyDescent="0.25">
      <c r="A71" s="28" t="s">
        <v>257</v>
      </c>
      <c r="B71" s="28">
        <v>2</v>
      </c>
    </row>
    <row r="72" spans="1:2" x14ac:dyDescent="0.25">
      <c r="A72" s="28" t="s">
        <v>258</v>
      </c>
      <c r="B72" s="28">
        <v>2</v>
      </c>
    </row>
    <row r="73" spans="1:2" x14ac:dyDescent="0.25">
      <c r="A73" s="28" t="s">
        <v>259</v>
      </c>
      <c r="B73" s="28">
        <v>2</v>
      </c>
    </row>
    <row r="74" spans="1:2" x14ac:dyDescent="0.25">
      <c r="A74" s="28" t="s">
        <v>260</v>
      </c>
      <c r="B74" s="28">
        <v>2</v>
      </c>
    </row>
    <row r="75" spans="1:2" x14ac:dyDescent="0.25">
      <c r="A75" s="28" t="s">
        <v>261</v>
      </c>
      <c r="B75" s="28">
        <v>2</v>
      </c>
    </row>
    <row r="76" spans="1:2" x14ac:dyDescent="0.25">
      <c r="A76" s="28" t="s">
        <v>262</v>
      </c>
      <c r="B76" s="28">
        <v>2</v>
      </c>
    </row>
    <row r="77" spans="1:2" x14ac:dyDescent="0.25">
      <c r="A77" s="28" t="s">
        <v>263</v>
      </c>
      <c r="B77" s="28">
        <v>2</v>
      </c>
    </row>
    <row r="78" spans="1:2" x14ac:dyDescent="0.25">
      <c r="A78" s="28" t="s">
        <v>264</v>
      </c>
      <c r="B78" s="28">
        <v>2</v>
      </c>
    </row>
    <row r="79" spans="1:2" x14ac:dyDescent="0.25">
      <c r="A79" s="28" t="s">
        <v>265</v>
      </c>
      <c r="B79" s="28">
        <v>3</v>
      </c>
    </row>
    <row r="80" spans="1:2" x14ac:dyDescent="0.25">
      <c r="A80" s="28" t="s">
        <v>266</v>
      </c>
      <c r="B80" s="28">
        <v>1</v>
      </c>
    </row>
    <row r="81" spans="1:2" x14ac:dyDescent="0.25">
      <c r="A81" s="28" t="s">
        <v>267</v>
      </c>
      <c r="B81" s="28">
        <v>2</v>
      </c>
    </row>
    <row r="82" spans="1:2" x14ac:dyDescent="0.25">
      <c r="A82" s="28" t="s">
        <v>268</v>
      </c>
      <c r="B82" s="28">
        <v>2</v>
      </c>
    </row>
    <row r="83" spans="1:2" x14ac:dyDescent="0.25">
      <c r="A83" s="28" t="s">
        <v>269</v>
      </c>
      <c r="B83" s="28">
        <v>2</v>
      </c>
    </row>
    <row r="84" spans="1:2" x14ac:dyDescent="0.25">
      <c r="A84" s="28" t="s">
        <v>270</v>
      </c>
      <c r="B84" s="28">
        <v>2</v>
      </c>
    </row>
    <row r="85" spans="1:2" x14ac:dyDescent="0.25">
      <c r="A85" s="28" t="s">
        <v>271</v>
      </c>
      <c r="B85" s="28">
        <v>3</v>
      </c>
    </row>
    <row r="86" spans="1:2" x14ac:dyDescent="0.25">
      <c r="A86" s="28" t="s">
        <v>272</v>
      </c>
      <c r="B86" s="28">
        <v>2</v>
      </c>
    </row>
    <row r="87" spans="1:2" x14ac:dyDescent="0.25">
      <c r="A87" s="28" t="s">
        <v>273</v>
      </c>
      <c r="B87" s="28">
        <v>3</v>
      </c>
    </row>
    <row r="88" spans="1:2" x14ac:dyDescent="0.25">
      <c r="A88" s="28" t="s">
        <v>274</v>
      </c>
      <c r="B88" s="28">
        <v>2</v>
      </c>
    </row>
    <row r="89" spans="1:2" x14ac:dyDescent="0.25">
      <c r="A89" s="28" t="s">
        <v>275</v>
      </c>
      <c r="B89" s="28">
        <v>2</v>
      </c>
    </row>
    <row r="90" spans="1:2" x14ac:dyDescent="0.25">
      <c r="A90" s="28" t="s">
        <v>276</v>
      </c>
      <c r="B90" s="28">
        <v>2</v>
      </c>
    </row>
    <row r="91" spans="1:2" x14ac:dyDescent="0.25">
      <c r="A91" s="28" t="s">
        <v>277</v>
      </c>
      <c r="B91" s="28">
        <v>2</v>
      </c>
    </row>
    <row r="92" spans="1:2" x14ac:dyDescent="0.25">
      <c r="A92" s="28" t="s">
        <v>278</v>
      </c>
      <c r="B92" s="28">
        <v>3</v>
      </c>
    </row>
    <row r="93" spans="1:2" x14ac:dyDescent="0.25">
      <c r="A93" s="28" t="s">
        <v>279</v>
      </c>
      <c r="B93" s="28">
        <v>2</v>
      </c>
    </row>
    <row r="94" spans="1:2" x14ac:dyDescent="0.25">
      <c r="A94" s="28" t="s">
        <v>280</v>
      </c>
      <c r="B94" s="28">
        <v>2</v>
      </c>
    </row>
    <row r="95" spans="1:2" x14ac:dyDescent="0.25">
      <c r="A95" s="28" t="s">
        <v>281</v>
      </c>
      <c r="B95" s="28">
        <v>1</v>
      </c>
    </row>
    <row r="96" spans="1:2" x14ac:dyDescent="0.25">
      <c r="A96" s="28" t="s">
        <v>282</v>
      </c>
      <c r="B96" s="28">
        <v>2</v>
      </c>
    </row>
    <row r="97" spans="1:2" x14ac:dyDescent="0.25">
      <c r="A97" s="28" t="s">
        <v>283</v>
      </c>
      <c r="B97" s="28">
        <v>1</v>
      </c>
    </row>
    <row r="98" spans="1:2" x14ac:dyDescent="0.25">
      <c r="A98" s="28" t="s">
        <v>284</v>
      </c>
      <c r="B98" s="28">
        <v>1</v>
      </c>
    </row>
    <row r="99" spans="1:2" x14ac:dyDescent="0.25">
      <c r="A99" s="28" t="s">
        <v>285</v>
      </c>
      <c r="B99" s="28">
        <v>2</v>
      </c>
    </row>
    <row r="100" spans="1:2" x14ac:dyDescent="0.25">
      <c r="A100" s="28" t="s">
        <v>286</v>
      </c>
      <c r="B100" s="28">
        <v>2</v>
      </c>
    </row>
    <row r="101" spans="1:2" x14ac:dyDescent="0.25">
      <c r="A101" s="28" t="s">
        <v>287</v>
      </c>
      <c r="B101" s="28">
        <v>2</v>
      </c>
    </row>
    <row r="102" spans="1:2" x14ac:dyDescent="0.25">
      <c r="A102" s="28" t="s">
        <v>288</v>
      </c>
      <c r="B102" s="28">
        <v>2</v>
      </c>
    </row>
    <row r="103" spans="1:2" x14ac:dyDescent="0.25">
      <c r="A103" s="28" t="s">
        <v>289</v>
      </c>
      <c r="B103" s="28">
        <v>1</v>
      </c>
    </row>
    <row r="104" spans="1:2" x14ac:dyDescent="0.25">
      <c r="A104" s="28" t="s">
        <v>290</v>
      </c>
      <c r="B104" s="28">
        <v>1</v>
      </c>
    </row>
    <row r="105" spans="1:2" x14ac:dyDescent="0.25">
      <c r="A105" s="28" t="s">
        <v>291</v>
      </c>
      <c r="B105" s="28">
        <v>1</v>
      </c>
    </row>
    <row r="106" spans="1:2" x14ac:dyDescent="0.25">
      <c r="A106" s="28" t="s">
        <v>292</v>
      </c>
      <c r="B106" s="28">
        <v>3</v>
      </c>
    </row>
    <row r="107" spans="1:2" x14ac:dyDescent="0.25">
      <c r="A107" s="28" t="s">
        <v>293</v>
      </c>
      <c r="B107" s="28">
        <v>2</v>
      </c>
    </row>
    <row r="108" spans="1:2" x14ac:dyDescent="0.25">
      <c r="A108" s="28" t="s">
        <v>294</v>
      </c>
      <c r="B108" s="28">
        <v>5</v>
      </c>
    </row>
    <row r="109" spans="1:2" x14ac:dyDescent="0.25">
      <c r="A109" s="28" t="s">
        <v>295</v>
      </c>
      <c r="B109" s="28">
        <v>2</v>
      </c>
    </row>
    <row r="110" spans="1:2" x14ac:dyDescent="0.25">
      <c r="A110" s="28" t="s">
        <v>296</v>
      </c>
      <c r="B110" s="28">
        <v>2</v>
      </c>
    </row>
    <row r="111" spans="1:2" x14ac:dyDescent="0.25">
      <c r="A111" s="28" t="s">
        <v>297</v>
      </c>
      <c r="B111" s="28">
        <v>2</v>
      </c>
    </row>
    <row r="112" spans="1:2" x14ac:dyDescent="0.25">
      <c r="A112" s="28" t="s">
        <v>298</v>
      </c>
      <c r="B112" s="28">
        <v>2</v>
      </c>
    </row>
    <row r="113" spans="1:2" x14ac:dyDescent="0.25">
      <c r="A113" s="28" t="s">
        <v>299</v>
      </c>
      <c r="B113" s="28">
        <v>3</v>
      </c>
    </row>
    <row r="114" spans="1:2" x14ac:dyDescent="0.25">
      <c r="A114" s="28" t="s">
        <v>300</v>
      </c>
      <c r="B114" s="28">
        <v>2</v>
      </c>
    </row>
    <row r="115" spans="1:2" x14ac:dyDescent="0.25">
      <c r="A115" s="28" t="s">
        <v>301</v>
      </c>
      <c r="B115" s="28">
        <v>3</v>
      </c>
    </row>
    <row r="116" spans="1:2" x14ac:dyDescent="0.25">
      <c r="A116" s="28" t="s">
        <v>302</v>
      </c>
      <c r="B116" s="28">
        <v>2</v>
      </c>
    </row>
    <row r="117" spans="1:2" x14ac:dyDescent="0.25">
      <c r="A117" s="28" t="s">
        <v>303</v>
      </c>
      <c r="B117" s="28">
        <v>2</v>
      </c>
    </row>
    <row r="118" spans="1:2" x14ac:dyDescent="0.25">
      <c r="A118" s="28" t="s">
        <v>304</v>
      </c>
      <c r="B118" s="28">
        <v>5</v>
      </c>
    </row>
    <row r="119" spans="1:2" x14ac:dyDescent="0.25">
      <c r="A119" s="28" t="s">
        <v>305</v>
      </c>
      <c r="B119" s="28">
        <v>3</v>
      </c>
    </row>
    <row r="120" spans="1:2" x14ac:dyDescent="0.25">
      <c r="A120" s="28" t="s">
        <v>306</v>
      </c>
      <c r="B120" s="28">
        <v>2</v>
      </c>
    </row>
    <row r="121" spans="1:2" x14ac:dyDescent="0.25">
      <c r="A121" s="28" t="s">
        <v>307</v>
      </c>
      <c r="B121" s="28">
        <v>2</v>
      </c>
    </row>
    <row r="122" spans="1:2" x14ac:dyDescent="0.25">
      <c r="A122" s="28" t="s">
        <v>308</v>
      </c>
      <c r="B122" s="28">
        <v>1</v>
      </c>
    </row>
    <row r="123" spans="1:2" x14ac:dyDescent="0.25">
      <c r="A123" s="28" t="s">
        <v>309</v>
      </c>
      <c r="B123" s="28">
        <v>1</v>
      </c>
    </row>
    <row r="124" spans="1:2" x14ac:dyDescent="0.25">
      <c r="A124" s="28" t="s">
        <v>310</v>
      </c>
      <c r="B124" s="28">
        <v>1</v>
      </c>
    </row>
    <row r="125" spans="1:2" x14ac:dyDescent="0.25">
      <c r="A125" s="28" t="s">
        <v>311</v>
      </c>
      <c r="B125" s="28">
        <v>1</v>
      </c>
    </row>
    <row r="126" spans="1:2" x14ac:dyDescent="0.25">
      <c r="A126" s="28" t="s">
        <v>312</v>
      </c>
      <c r="B126" s="28">
        <v>1</v>
      </c>
    </row>
    <row r="127" spans="1:2" x14ac:dyDescent="0.25">
      <c r="A127" s="28" t="s">
        <v>313</v>
      </c>
      <c r="B127" s="28">
        <v>1</v>
      </c>
    </row>
    <row r="128" spans="1:2" x14ac:dyDescent="0.25">
      <c r="A128" s="28" t="s">
        <v>314</v>
      </c>
      <c r="B128" s="28">
        <v>1</v>
      </c>
    </row>
    <row r="129" spans="1:2" x14ac:dyDescent="0.25">
      <c r="A129" s="28" t="s">
        <v>315</v>
      </c>
      <c r="B129" s="28">
        <v>2</v>
      </c>
    </row>
    <row r="130" spans="1:2" x14ac:dyDescent="0.25">
      <c r="A130" s="28" t="s">
        <v>316</v>
      </c>
      <c r="B130" s="28">
        <v>1</v>
      </c>
    </row>
    <row r="131" spans="1:2" x14ac:dyDescent="0.25">
      <c r="A131" s="28" t="s">
        <v>317</v>
      </c>
      <c r="B131" s="28">
        <v>1</v>
      </c>
    </row>
    <row r="132" spans="1:2" x14ac:dyDescent="0.25">
      <c r="A132" s="28" t="s">
        <v>318</v>
      </c>
      <c r="B132" s="28">
        <v>1</v>
      </c>
    </row>
    <row r="133" spans="1:2" x14ac:dyDescent="0.25">
      <c r="A133" s="28" t="s">
        <v>319</v>
      </c>
      <c r="B133" s="28">
        <v>1</v>
      </c>
    </row>
    <row r="134" spans="1:2" x14ac:dyDescent="0.25">
      <c r="A134" s="28" t="s">
        <v>320</v>
      </c>
      <c r="B134" s="28">
        <v>1</v>
      </c>
    </row>
    <row r="135" spans="1:2" x14ac:dyDescent="0.25">
      <c r="A135" s="28" t="s">
        <v>321</v>
      </c>
      <c r="B135" s="28">
        <v>1</v>
      </c>
    </row>
    <row r="136" spans="1:2" x14ac:dyDescent="0.25">
      <c r="A136" s="28" t="s">
        <v>186</v>
      </c>
      <c r="B136" s="28">
        <v>1</v>
      </c>
    </row>
    <row r="137" spans="1:2" x14ac:dyDescent="0.25">
      <c r="A137" s="28" t="s">
        <v>322</v>
      </c>
      <c r="B137" s="28">
        <v>1</v>
      </c>
    </row>
    <row r="138" spans="1:2" x14ac:dyDescent="0.25">
      <c r="A138" s="28" t="s">
        <v>323</v>
      </c>
      <c r="B138" s="28">
        <v>1</v>
      </c>
    </row>
    <row r="139" spans="1:2" x14ac:dyDescent="0.25">
      <c r="A139" s="28" t="s">
        <v>324</v>
      </c>
      <c r="B139" s="28">
        <v>1</v>
      </c>
    </row>
    <row r="140" spans="1:2" x14ac:dyDescent="0.25">
      <c r="A140" s="28" t="s">
        <v>325</v>
      </c>
      <c r="B140" s="28">
        <v>1</v>
      </c>
    </row>
    <row r="141" spans="1:2" x14ac:dyDescent="0.25">
      <c r="A141" s="28" t="s">
        <v>326</v>
      </c>
      <c r="B141" s="28">
        <v>1</v>
      </c>
    </row>
    <row r="142" spans="1:2" x14ac:dyDescent="0.25">
      <c r="A142" s="28" t="s">
        <v>327</v>
      </c>
      <c r="B142" s="28">
        <v>1</v>
      </c>
    </row>
    <row r="143" spans="1:2" x14ac:dyDescent="0.25">
      <c r="A143" s="28" t="s">
        <v>328</v>
      </c>
      <c r="B143" s="28">
        <v>1</v>
      </c>
    </row>
    <row r="144" spans="1:2" x14ac:dyDescent="0.25">
      <c r="A144" s="28" t="s">
        <v>329</v>
      </c>
      <c r="B144" s="28">
        <v>1</v>
      </c>
    </row>
    <row r="145" spans="1:2" x14ac:dyDescent="0.25">
      <c r="A145" s="28" t="s">
        <v>330</v>
      </c>
      <c r="B145" s="28">
        <v>1</v>
      </c>
    </row>
    <row r="146" spans="1:2" x14ac:dyDescent="0.25">
      <c r="A146" s="28" t="s">
        <v>331</v>
      </c>
      <c r="B146" s="28">
        <v>1</v>
      </c>
    </row>
    <row r="147" spans="1:2" x14ac:dyDescent="0.25">
      <c r="A147" s="28" t="s">
        <v>332</v>
      </c>
      <c r="B147" s="28">
        <v>1</v>
      </c>
    </row>
    <row r="148" spans="1:2" x14ac:dyDescent="0.25">
      <c r="A148" s="28" t="s">
        <v>333</v>
      </c>
      <c r="B148" s="28">
        <v>1</v>
      </c>
    </row>
    <row r="149" spans="1:2" x14ac:dyDescent="0.25">
      <c r="A149" s="28" t="s">
        <v>334</v>
      </c>
      <c r="B149" s="28">
        <v>1</v>
      </c>
    </row>
    <row r="150" spans="1:2" x14ac:dyDescent="0.25">
      <c r="A150" s="28" t="s">
        <v>335</v>
      </c>
      <c r="B150" s="28">
        <v>1</v>
      </c>
    </row>
    <row r="151" spans="1:2" x14ac:dyDescent="0.25">
      <c r="A151" s="28" t="s">
        <v>336</v>
      </c>
      <c r="B151" s="28">
        <v>1</v>
      </c>
    </row>
    <row r="152" spans="1:2" x14ac:dyDescent="0.25">
      <c r="A152" s="28" t="s">
        <v>337</v>
      </c>
      <c r="B152" s="28">
        <v>1</v>
      </c>
    </row>
    <row r="153" spans="1:2" x14ac:dyDescent="0.25">
      <c r="A153" s="28" t="s">
        <v>338</v>
      </c>
      <c r="B153" s="28">
        <v>1</v>
      </c>
    </row>
    <row r="154" spans="1:2" x14ac:dyDescent="0.25">
      <c r="A154" s="28" t="s">
        <v>339</v>
      </c>
      <c r="B154" s="28">
        <v>1</v>
      </c>
    </row>
    <row r="155" spans="1:2" x14ac:dyDescent="0.25">
      <c r="A155" s="28" t="s">
        <v>340</v>
      </c>
      <c r="B155" s="28">
        <v>1</v>
      </c>
    </row>
    <row r="156" spans="1:2" x14ac:dyDescent="0.25">
      <c r="A156" s="28" t="s">
        <v>341</v>
      </c>
      <c r="B156" s="28">
        <v>1</v>
      </c>
    </row>
    <row r="157" spans="1:2" x14ac:dyDescent="0.25">
      <c r="A157" s="28" t="s">
        <v>342</v>
      </c>
      <c r="B157" s="28">
        <v>1</v>
      </c>
    </row>
    <row r="158" spans="1:2" x14ac:dyDescent="0.25">
      <c r="A158" s="28" t="s">
        <v>343</v>
      </c>
      <c r="B158" s="28">
        <v>1</v>
      </c>
    </row>
    <row r="159" spans="1:2" x14ac:dyDescent="0.25">
      <c r="A159" s="28" t="s">
        <v>344</v>
      </c>
      <c r="B159" s="28">
        <v>1</v>
      </c>
    </row>
    <row r="160" spans="1:2" x14ac:dyDescent="0.25">
      <c r="A160" s="28" t="s">
        <v>345</v>
      </c>
      <c r="B160" s="28">
        <v>1</v>
      </c>
    </row>
    <row r="161" spans="1:2" x14ac:dyDescent="0.25">
      <c r="A161" s="28" t="s">
        <v>346</v>
      </c>
      <c r="B161" s="28">
        <v>2</v>
      </c>
    </row>
    <row r="162" spans="1:2" x14ac:dyDescent="0.25">
      <c r="A162" s="28" t="s">
        <v>347</v>
      </c>
      <c r="B162" s="28">
        <v>1</v>
      </c>
    </row>
    <row r="163" spans="1:2" x14ac:dyDescent="0.25">
      <c r="A163" s="28" t="s">
        <v>348</v>
      </c>
      <c r="B163" s="28">
        <v>1</v>
      </c>
    </row>
    <row r="164" spans="1:2" x14ac:dyDescent="0.25">
      <c r="A164" s="28" t="s">
        <v>349</v>
      </c>
      <c r="B164" s="28">
        <v>1</v>
      </c>
    </row>
    <row r="165" spans="1:2" x14ac:dyDescent="0.25">
      <c r="A165" s="28" t="s">
        <v>350</v>
      </c>
      <c r="B165" s="28">
        <v>1</v>
      </c>
    </row>
    <row r="166" spans="1:2" x14ac:dyDescent="0.25">
      <c r="A166" s="28" t="s">
        <v>351</v>
      </c>
      <c r="B166" s="28">
        <v>1</v>
      </c>
    </row>
    <row r="167" spans="1:2" x14ac:dyDescent="0.25">
      <c r="A167" s="28" t="s">
        <v>352</v>
      </c>
      <c r="B167" s="28">
        <v>1</v>
      </c>
    </row>
    <row r="168" spans="1:2" x14ac:dyDescent="0.25">
      <c r="A168" s="28" t="s">
        <v>353</v>
      </c>
      <c r="B168" s="28">
        <v>1</v>
      </c>
    </row>
    <row r="169" spans="1:2" x14ac:dyDescent="0.25">
      <c r="A169" s="28" t="s">
        <v>354</v>
      </c>
      <c r="B169" s="28">
        <v>1</v>
      </c>
    </row>
    <row r="170" spans="1:2" x14ac:dyDescent="0.25">
      <c r="A170" s="28" t="s">
        <v>355</v>
      </c>
      <c r="B170" s="28">
        <v>1</v>
      </c>
    </row>
    <row r="171" spans="1:2" x14ac:dyDescent="0.25">
      <c r="A171" s="28" t="s">
        <v>356</v>
      </c>
      <c r="B171" s="28">
        <v>1</v>
      </c>
    </row>
    <row r="172" spans="1:2" x14ac:dyDescent="0.25">
      <c r="A172" s="28" t="s">
        <v>357</v>
      </c>
      <c r="B172" s="28">
        <v>1</v>
      </c>
    </row>
    <row r="173" spans="1:2" x14ac:dyDescent="0.25">
      <c r="A173" s="28" t="s">
        <v>358</v>
      </c>
      <c r="B173" s="28">
        <v>1</v>
      </c>
    </row>
    <row r="174" spans="1:2" x14ac:dyDescent="0.25">
      <c r="A174" s="28" t="s">
        <v>359</v>
      </c>
      <c r="B174" s="28">
        <v>2</v>
      </c>
    </row>
    <row r="175" spans="1:2" x14ac:dyDescent="0.25">
      <c r="A175" s="28" t="s">
        <v>360</v>
      </c>
      <c r="B175" s="28">
        <v>1</v>
      </c>
    </row>
    <row r="176" spans="1:2" x14ac:dyDescent="0.25">
      <c r="A176" s="28" t="s">
        <v>361</v>
      </c>
      <c r="B176" s="28">
        <v>1</v>
      </c>
    </row>
    <row r="177" spans="1:2" x14ac:dyDescent="0.25">
      <c r="A177" s="28" t="s">
        <v>362</v>
      </c>
      <c r="B177" s="28">
        <v>1</v>
      </c>
    </row>
    <row r="178" spans="1:2" x14ac:dyDescent="0.25">
      <c r="A178" s="28" t="s">
        <v>363</v>
      </c>
      <c r="B178" s="28">
        <v>1</v>
      </c>
    </row>
    <row r="179" spans="1:2" x14ac:dyDescent="0.25">
      <c r="A179" s="28" t="s">
        <v>364</v>
      </c>
      <c r="B179" s="28">
        <v>1</v>
      </c>
    </row>
    <row r="180" spans="1:2" x14ac:dyDescent="0.25">
      <c r="A180" s="28" t="s">
        <v>365</v>
      </c>
      <c r="B180" s="28">
        <v>1</v>
      </c>
    </row>
    <row r="181" spans="1:2" x14ac:dyDescent="0.25">
      <c r="A181" s="28" t="s">
        <v>366</v>
      </c>
      <c r="B181" s="28">
        <v>1</v>
      </c>
    </row>
    <row r="182" spans="1:2" x14ac:dyDescent="0.25">
      <c r="A182" s="28" t="s">
        <v>367</v>
      </c>
      <c r="B182" s="28">
        <v>1</v>
      </c>
    </row>
    <row r="183" spans="1:2" x14ac:dyDescent="0.25">
      <c r="A183" s="28" t="s">
        <v>368</v>
      </c>
      <c r="B183" s="28">
        <v>6</v>
      </c>
    </row>
    <row r="184" spans="1:2" x14ac:dyDescent="0.25">
      <c r="A184" s="28" t="s">
        <v>369</v>
      </c>
      <c r="B184" s="28">
        <v>6</v>
      </c>
    </row>
    <row r="185" spans="1:2" x14ac:dyDescent="0.25">
      <c r="A185" s="28" t="s">
        <v>370</v>
      </c>
      <c r="B185" s="28">
        <v>1</v>
      </c>
    </row>
    <row r="186" spans="1:2" x14ac:dyDescent="0.25">
      <c r="A186" s="28" t="s">
        <v>371</v>
      </c>
      <c r="B186" s="28">
        <v>1</v>
      </c>
    </row>
    <row r="187" spans="1:2" x14ac:dyDescent="0.25">
      <c r="A187" s="28" t="s">
        <v>372</v>
      </c>
      <c r="B187" s="28">
        <v>1</v>
      </c>
    </row>
    <row r="188" spans="1:2" x14ac:dyDescent="0.25">
      <c r="A188" s="33" t="s">
        <v>373</v>
      </c>
      <c r="B188" s="31" t="s">
        <v>154</v>
      </c>
    </row>
    <row r="189" spans="1:2" x14ac:dyDescent="0.25">
      <c r="A189" s="33" t="s">
        <v>374</v>
      </c>
      <c r="B189" s="31" t="s">
        <v>154</v>
      </c>
    </row>
    <row r="190" spans="1:2" x14ac:dyDescent="0.25">
      <c r="A190" s="31" t="s">
        <v>156</v>
      </c>
      <c r="B190" s="32">
        <v>7</v>
      </c>
    </row>
    <row r="191" spans="1:2" x14ac:dyDescent="0.25">
      <c r="A191" s="31" t="s">
        <v>157</v>
      </c>
      <c r="B191" s="32">
        <v>8</v>
      </c>
    </row>
    <row r="192" spans="1:2" x14ac:dyDescent="0.25">
      <c r="A192" s="31" t="s">
        <v>158</v>
      </c>
      <c r="B192" s="32">
        <v>9</v>
      </c>
    </row>
    <row r="193" spans="1:2" x14ac:dyDescent="0.25">
      <c r="A193" s="30" t="s">
        <v>907</v>
      </c>
      <c r="B193" t="s">
        <v>908</v>
      </c>
    </row>
  </sheetData>
  <autoFilter ref="A2:B2"/>
  <pageMargins left="0.7" right="0.7" top="0.75" bottom="0.75" header="0.3" footer="0.3"/>
  <pageSetup paperSize="8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AR521"/>
  <sheetViews>
    <sheetView zoomScaleNormal="100" zoomScaleSheetLayoutView="50" workbookViewId="0">
      <selection activeCell="H2" sqref="H2"/>
    </sheetView>
  </sheetViews>
  <sheetFormatPr baseColWidth="10" defaultColWidth="11.42578125" defaultRowHeight="12.75" x14ac:dyDescent="0.2"/>
  <cols>
    <col min="1" max="1" width="14.140625" style="77" customWidth="1"/>
    <col min="2" max="2" width="50.5703125" style="77" bestFit="1" customWidth="1"/>
    <col min="3" max="3" width="11.42578125" style="354" customWidth="1"/>
    <col min="4" max="4" width="11.42578125" style="107" customWidth="1"/>
    <col min="5" max="5" width="17.7109375" style="77" bestFit="1" customWidth="1"/>
    <col min="6" max="6" width="18.85546875" style="77" bestFit="1" customWidth="1"/>
    <col min="7" max="7" width="17" style="77" hidden="1" customWidth="1"/>
    <col min="8" max="8" width="20.140625" style="408" bestFit="1" customWidth="1"/>
    <col min="9" max="15" width="11.42578125" style="404"/>
    <col min="16" max="16" width="0" style="404" hidden="1" customWidth="1"/>
    <col min="17" max="21" width="11.42578125" style="404"/>
    <col min="22" max="44" width="11.42578125" style="406"/>
    <col min="45" max="16384" width="11.42578125" style="77"/>
  </cols>
  <sheetData>
    <row r="1" spans="1:44" x14ac:dyDescent="0.2">
      <c r="A1" s="77" t="s">
        <v>831</v>
      </c>
      <c r="B1" s="77" t="s">
        <v>142</v>
      </c>
      <c r="C1" s="411" t="s">
        <v>141</v>
      </c>
      <c r="D1" s="112" t="s">
        <v>830</v>
      </c>
      <c r="E1" s="112" t="s">
        <v>829</v>
      </c>
      <c r="H1" s="80" t="s">
        <v>909</v>
      </c>
    </row>
    <row r="2" spans="1:44" s="101" customFormat="1" x14ac:dyDescent="0.2">
      <c r="A2" s="77" t="s">
        <v>813</v>
      </c>
      <c r="B2" s="77" t="s">
        <v>812</v>
      </c>
      <c r="C2" s="355">
        <f>IFERROR(VLOOKUP(A2,'Imp. Logikal Complète'!C:G,5,FALSE),0)+H2</f>
        <v>0</v>
      </c>
      <c r="D2" s="107" t="s">
        <v>507</v>
      </c>
      <c r="E2" s="77" t="s">
        <v>535</v>
      </c>
      <c r="F2" s="77" t="s">
        <v>463</v>
      </c>
      <c r="G2" s="77"/>
      <c r="H2" s="408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6"/>
      <c r="AH2" s="406"/>
      <c r="AI2" s="406"/>
      <c r="AJ2" s="406"/>
      <c r="AK2" s="406"/>
      <c r="AL2" s="406"/>
      <c r="AM2" s="406"/>
      <c r="AN2" s="406"/>
      <c r="AO2" s="406"/>
      <c r="AP2" s="406"/>
      <c r="AQ2" s="406"/>
      <c r="AR2" s="406"/>
    </row>
    <row r="3" spans="1:44" s="101" customFormat="1" x14ac:dyDescent="0.2">
      <c r="A3" s="117" t="s">
        <v>795</v>
      </c>
      <c r="B3" s="117" t="s">
        <v>794</v>
      </c>
      <c r="C3" s="355">
        <f>IFERROR(VLOOKUP(A3,'Imp. Logikal Complète'!C:G,5,FALSE),0)+H3</f>
        <v>0</v>
      </c>
      <c r="D3" s="118" t="s">
        <v>507</v>
      </c>
      <c r="E3" s="117" t="s">
        <v>464</v>
      </c>
      <c r="F3" s="117" t="s">
        <v>463</v>
      </c>
      <c r="G3" s="113" t="s">
        <v>621</v>
      </c>
      <c r="H3" s="408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6"/>
      <c r="AN3" s="406"/>
      <c r="AO3" s="406"/>
      <c r="AP3" s="406"/>
      <c r="AQ3" s="406"/>
      <c r="AR3" s="406"/>
    </row>
    <row r="4" spans="1:44" s="101" customFormat="1" x14ac:dyDescent="0.2">
      <c r="A4" s="115" t="s">
        <v>773</v>
      </c>
      <c r="B4" s="115" t="s">
        <v>772</v>
      </c>
      <c r="C4" s="355">
        <f>IFERROR(VLOOKUP(A4,'Imp. Logikal Complète'!C:G,5,FALSE),0)+H4</f>
        <v>0</v>
      </c>
      <c r="D4" s="116" t="s">
        <v>507</v>
      </c>
      <c r="E4" s="115" t="s">
        <v>464</v>
      </c>
      <c r="F4" s="115" t="s">
        <v>463</v>
      </c>
      <c r="G4" s="114" t="s">
        <v>618</v>
      </c>
      <c r="H4" s="408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6"/>
      <c r="W4" s="406"/>
      <c r="X4" s="406"/>
      <c r="Y4" s="406"/>
      <c r="Z4" s="406"/>
      <c r="AA4" s="406"/>
      <c r="AB4" s="406"/>
      <c r="AC4" s="406"/>
      <c r="AD4" s="406"/>
      <c r="AE4" s="406"/>
      <c r="AF4" s="406"/>
      <c r="AG4" s="406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</row>
    <row r="5" spans="1:44" s="101" customFormat="1" x14ac:dyDescent="0.2">
      <c r="A5" s="113" t="s">
        <v>724</v>
      </c>
      <c r="B5" s="113" t="s">
        <v>723</v>
      </c>
      <c r="C5" s="355">
        <f>IFERROR(VLOOKUP(A5,'Imp. Logikal Complète'!C:G,5,FALSE),0)+H5</f>
        <v>0</v>
      </c>
      <c r="D5" s="107" t="s">
        <v>507</v>
      </c>
      <c r="E5" s="77" t="s">
        <v>535</v>
      </c>
      <c r="F5" s="77" t="s">
        <v>463</v>
      </c>
      <c r="G5" s="77"/>
      <c r="H5" s="408"/>
      <c r="I5" s="404"/>
      <c r="J5" s="404"/>
      <c r="K5" s="404"/>
      <c r="L5" s="404"/>
      <c r="M5" s="404"/>
      <c r="N5" s="404"/>
      <c r="O5" s="404"/>
      <c r="P5" s="404"/>
      <c r="Q5" s="404"/>
      <c r="R5" s="404"/>
      <c r="S5" s="404"/>
      <c r="T5" s="404"/>
      <c r="U5" s="404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6"/>
      <c r="AJ5" s="406"/>
      <c r="AK5" s="406"/>
      <c r="AL5" s="406"/>
      <c r="AM5" s="406"/>
      <c r="AN5" s="406"/>
      <c r="AO5" s="406"/>
      <c r="AP5" s="406"/>
      <c r="AQ5" s="406"/>
      <c r="AR5" s="406"/>
    </row>
    <row r="6" spans="1:44" s="101" customFormat="1" x14ac:dyDescent="0.2">
      <c r="A6" s="114" t="s">
        <v>757</v>
      </c>
      <c r="B6" s="114" t="s">
        <v>756</v>
      </c>
      <c r="C6" s="355">
        <f>IFERROR(VLOOKUP(A6,'Imp. Logikal Complète'!C:G,5,FALSE),0)+H6</f>
        <v>0</v>
      </c>
      <c r="D6" s="109" t="s">
        <v>691</v>
      </c>
      <c r="E6" s="101" t="s">
        <v>464</v>
      </c>
      <c r="F6" s="77" t="s">
        <v>463</v>
      </c>
      <c r="G6" s="113" t="s">
        <v>755</v>
      </c>
      <c r="H6" s="408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4"/>
      <c r="T6" s="404"/>
      <c r="U6" s="404"/>
      <c r="V6" s="406"/>
      <c r="W6" s="406"/>
      <c r="X6" s="406"/>
      <c r="Y6" s="406"/>
      <c r="Z6" s="406"/>
      <c r="AA6" s="406"/>
      <c r="AB6" s="406"/>
      <c r="AC6" s="406"/>
      <c r="AD6" s="406"/>
      <c r="AE6" s="406"/>
      <c r="AF6" s="406"/>
      <c r="AG6" s="406"/>
      <c r="AH6" s="406"/>
      <c r="AI6" s="406"/>
      <c r="AJ6" s="406"/>
      <c r="AK6" s="406"/>
      <c r="AL6" s="406"/>
      <c r="AM6" s="406"/>
      <c r="AN6" s="406"/>
      <c r="AO6" s="406"/>
      <c r="AP6" s="406"/>
      <c r="AQ6" s="406"/>
      <c r="AR6" s="406"/>
    </row>
    <row r="7" spans="1:44" s="101" customFormat="1" x14ac:dyDescent="0.2">
      <c r="A7" s="113" t="s">
        <v>720</v>
      </c>
      <c r="B7" s="113" t="s">
        <v>719</v>
      </c>
      <c r="C7" s="355">
        <f>IFERROR(VLOOKUP(A7,'Imp. Logikal Complète'!C:G,5,FALSE),0)+H7</f>
        <v>0</v>
      </c>
      <c r="D7" s="107" t="s">
        <v>507</v>
      </c>
      <c r="E7" s="77" t="s">
        <v>535</v>
      </c>
      <c r="F7" s="77" t="s">
        <v>463</v>
      </c>
      <c r="G7" s="77"/>
      <c r="H7" s="408"/>
      <c r="I7" s="404"/>
      <c r="J7" s="404"/>
      <c r="K7" s="404"/>
      <c r="L7" s="404"/>
      <c r="M7" s="404"/>
      <c r="N7" s="404"/>
      <c r="O7" s="404"/>
      <c r="P7" s="404"/>
      <c r="Q7" s="404"/>
      <c r="R7" s="404"/>
      <c r="S7" s="404"/>
      <c r="T7" s="404"/>
      <c r="U7" s="404"/>
      <c r="V7" s="406"/>
      <c r="W7" s="406"/>
      <c r="X7" s="406"/>
      <c r="Y7" s="406"/>
      <c r="Z7" s="406"/>
      <c r="AA7" s="406"/>
      <c r="AB7" s="406"/>
      <c r="AC7" s="406"/>
      <c r="AD7" s="406"/>
      <c r="AE7" s="406"/>
      <c r="AF7" s="406"/>
      <c r="AG7" s="406"/>
      <c r="AH7" s="406"/>
      <c r="AI7" s="406"/>
      <c r="AJ7" s="406"/>
      <c r="AK7" s="406"/>
      <c r="AL7" s="406"/>
      <c r="AM7" s="406"/>
      <c r="AN7" s="406"/>
      <c r="AO7" s="406"/>
      <c r="AP7" s="406"/>
      <c r="AQ7" s="406"/>
      <c r="AR7" s="406"/>
    </row>
    <row r="8" spans="1:44" s="101" customFormat="1" x14ac:dyDescent="0.2">
      <c r="A8" s="77" t="s">
        <v>754</v>
      </c>
      <c r="B8" s="77" t="s">
        <v>753</v>
      </c>
      <c r="C8" s="355">
        <f>IFERROR(VLOOKUP(A8,'Imp. Logikal Complète'!C:G,5,FALSE),0)+H8</f>
        <v>0</v>
      </c>
      <c r="D8" s="107" t="s">
        <v>691</v>
      </c>
      <c r="E8" s="77" t="s">
        <v>464</v>
      </c>
      <c r="F8" s="77" t="s">
        <v>463</v>
      </c>
      <c r="G8" s="77"/>
      <c r="H8" s="408"/>
      <c r="I8" s="404"/>
      <c r="J8" s="404"/>
      <c r="K8" s="404"/>
      <c r="L8" s="404"/>
      <c r="M8" s="404"/>
      <c r="N8" s="404"/>
      <c r="O8" s="404"/>
      <c r="P8" s="404">
        <v>1</v>
      </c>
      <c r="Q8" s="404"/>
      <c r="R8" s="404"/>
      <c r="S8" s="404"/>
      <c r="T8" s="404"/>
      <c r="U8" s="404"/>
      <c r="V8" s="406"/>
      <c r="W8" s="406"/>
      <c r="X8" s="406"/>
      <c r="Y8" s="406"/>
      <c r="Z8" s="406"/>
      <c r="AA8" s="406"/>
      <c r="AB8" s="406"/>
      <c r="AC8" s="406"/>
      <c r="AD8" s="406"/>
      <c r="AE8" s="406"/>
      <c r="AF8" s="406"/>
      <c r="AG8" s="406"/>
      <c r="AH8" s="406"/>
      <c r="AI8" s="406"/>
      <c r="AJ8" s="406"/>
      <c r="AK8" s="406"/>
      <c r="AL8" s="406"/>
      <c r="AM8" s="406"/>
      <c r="AN8" s="406"/>
      <c r="AO8" s="406"/>
      <c r="AP8" s="406"/>
      <c r="AQ8" s="406"/>
      <c r="AR8" s="406"/>
    </row>
    <row r="9" spans="1:44" s="101" customFormat="1" x14ac:dyDescent="0.2">
      <c r="A9" s="117" t="s">
        <v>793</v>
      </c>
      <c r="B9" s="117" t="s">
        <v>792</v>
      </c>
      <c r="C9" s="355">
        <f>IFERROR(VLOOKUP(A9,'Imp. Logikal Complète'!C:G,5,FALSE),0)+H9</f>
        <v>0</v>
      </c>
      <c r="D9" s="118" t="s">
        <v>691</v>
      </c>
      <c r="E9" s="117" t="s">
        <v>464</v>
      </c>
      <c r="F9" s="117" t="s">
        <v>463</v>
      </c>
      <c r="G9" s="113" t="s">
        <v>621</v>
      </c>
      <c r="H9" s="408"/>
      <c r="I9" s="404"/>
      <c r="J9" s="404"/>
      <c r="K9" s="404"/>
      <c r="L9" s="404"/>
      <c r="M9" s="404"/>
      <c r="N9" s="404"/>
      <c r="O9" s="404"/>
      <c r="P9" s="404"/>
      <c r="Q9" s="404"/>
      <c r="R9" s="404"/>
      <c r="S9" s="404"/>
      <c r="T9" s="404"/>
      <c r="U9" s="404"/>
      <c r="V9" s="406"/>
      <c r="W9" s="406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/>
      <c r="AJ9" s="406"/>
      <c r="AK9" s="406"/>
      <c r="AL9" s="406"/>
      <c r="AM9" s="406"/>
      <c r="AN9" s="406"/>
      <c r="AO9" s="406"/>
      <c r="AP9" s="406"/>
      <c r="AQ9" s="406"/>
      <c r="AR9" s="406"/>
    </row>
    <row r="10" spans="1:44" s="101" customFormat="1" x14ac:dyDescent="0.2">
      <c r="A10" s="113" t="s">
        <v>718</v>
      </c>
      <c r="B10" s="113" t="s">
        <v>717</v>
      </c>
      <c r="C10" s="355">
        <f>IFERROR(VLOOKUP(A10,'Imp. Logikal Complète'!C:G,5,FALSE),0)+H10</f>
        <v>0</v>
      </c>
      <c r="D10" s="107" t="s">
        <v>507</v>
      </c>
      <c r="E10" s="77" t="s">
        <v>535</v>
      </c>
      <c r="F10" s="77" t="s">
        <v>463</v>
      </c>
      <c r="G10" s="77"/>
      <c r="H10" s="408"/>
      <c r="I10" s="404"/>
      <c r="J10" s="404"/>
      <c r="K10" s="404"/>
      <c r="L10" s="404"/>
      <c r="M10" s="404"/>
      <c r="N10" s="404"/>
      <c r="O10" s="404"/>
      <c r="P10" s="404"/>
      <c r="Q10" s="404"/>
      <c r="R10" s="404"/>
      <c r="S10" s="404"/>
      <c r="T10" s="404"/>
      <c r="U10" s="404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/>
      <c r="AJ10" s="406"/>
      <c r="AK10" s="406"/>
      <c r="AL10" s="406"/>
      <c r="AM10" s="406"/>
      <c r="AN10" s="406"/>
      <c r="AO10" s="406"/>
      <c r="AP10" s="406"/>
      <c r="AQ10" s="406"/>
      <c r="AR10" s="406"/>
    </row>
    <row r="11" spans="1:44" s="101" customFormat="1" x14ac:dyDescent="0.2">
      <c r="A11" s="113" t="s">
        <v>722</v>
      </c>
      <c r="B11" s="113" t="s">
        <v>721</v>
      </c>
      <c r="C11" s="355">
        <f>IFERROR(VLOOKUP(A11,'Imp. Logikal Complète'!C:G,5,FALSE),0)+H11</f>
        <v>0</v>
      </c>
      <c r="D11" s="107" t="s">
        <v>507</v>
      </c>
      <c r="E11" s="77" t="s">
        <v>535</v>
      </c>
      <c r="F11" s="77" t="s">
        <v>463</v>
      </c>
      <c r="G11" s="77"/>
      <c r="H11" s="408"/>
      <c r="I11" s="404"/>
      <c r="J11" s="404"/>
      <c r="K11" s="404"/>
      <c r="L11" s="404"/>
      <c r="M11" s="404"/>
      <c r="N11" s="404"/>
      <c r="O11" s="404"/>
      <c r="P11" s="404"/>
      <c r="Q11" s="404"/>
      <c r="R11" s="404"/>
      <c r="S11" s="404"/>
      <c r="T11" s="404"/>
      <c r="U11" s="404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/>
      <c r="AJ11" s="406"/>
      <c r="AK11" s="406"/>
      <c r="AL11" s="406"/>
      <c r="AM11" s="406"/>
      <c r="AN11" s="406"/>
      <c r="AO11" s="406"/>
      <c r="AP11" s="406"/>
      <c r="AQ11" s="406"/>
      <c r="AR11" s="406"/>
    </row>
    <row r="12" spans="1:44" s="101" customFormat="1" x14ac:dyDescent="0.2">
      <c r="A12" s="115" t="s">
        <v>771</v>
      </c>
      <c r="B12" s="115" t="s">
        <v>770</v>
      </c>
      <c r="C12" s="355">
        <f>IFERROR(VLOOKUP(A12,'Imp. Logikal Complète'!C:G,5,FALSE),0)+H12</f>
        <v>0</v>
      </c>
      <c r="D12" s="116" t="s">
        <v>691</v>
      </c>
      <c r="E12" s="115" t="s">
        <v>464</v>
      </c>
      <c r="F12" s="115" t="s">
        <v>463</v>
      </c>
      <c r="G12" s="114" t="s">
        <v>618</v>
      </c>
      <c r="H12" s="408"/>
      <c r="I12" s="404"/>
      <c r="J12" s="404"/>
      <c r="K12" s="404"/>
      <c r="L12" s="404"/>
      <c r="M12" s="404"/>
      <c r="N12" s="404"/>
      <c r="O12" s="404"/>
      <c r="P12" s="404"/>
      <c r="Q12" s="404"/>
      <c r="R12" s="404"/>
      <c r="S12" s="404"/>
      <c r="T12" s="404"/>
      <c r="U12" s="404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406"/>
      <c r="AJ12" s="406"/>
      <c r="AK12" s="406"/>
      <c r="AL12" s="406"/>
      <c r="AM12" s="406"/>
      <c r="AN12" s="406"/>
      <c r="AO12" s="406"/>
      <c r="AP12" s="406"/>
      <c r="AQ12" s="406"/>
      <c r="AR12" s="406"/>
    </row>
    <row r="13" spans="1:44" s="101" customFormat="1" x14ac:dyDescent="0.2">
      <c r="A13" s="101" t="s">
        <v>736</v>
      </c>
      <c r="B13" s="101" t="s">
        <v>735</v>
      </c>
      <c r="C13" s="355">
        <f>IFERROR(VLOOKUP(A13,'Imp. Logikal Complète'!C:G,5,FALSE),0)+H13</f>
        <v>0</v>
      </c>
      <c r="D13" s="109" t="s">
        <v>465</v>
      </c>
      <c r="E13" s="101" t="s">
        <v>506</v>
      </c>
      <c r="F13" s="101" t="s">
        <v>463</v>
      </c>
      <c r="H13" s="409"/>
      <c r="I13" s="404"/>
      <c r="J13" s="404"/>
      <c r="K13" s="404"/>
      <c r="L13" s="404"/>
      <c r="M13" s="404"/>
      <c r="N13" s="404"/>
      <c r="O13" s="404"/>
      <c r="P13" s="404"/>
      <c r="Q13" s="404"/>
      <c r="R13" s="404"/>
      <c r="S13" s="404"/>
      <c r="T13" s="404"/>
      <c r="U13" s="404"/>
      <c r="V13" s="406"/>
      <c r="W13" s="406"/>
      <c r="X13" s="406"/>
      <c r="Y13" s="406"/>
      <c r="Z13" s="406"/>
      <c r="AA13" s="406"/>
      <c r="AB13" s="406"/>
      <c r="AC13" s="406"/>
      <c r="AD13" s="406"/>
      <c r="AE13" s="406"/>
      <c r="AF13" s="406"/>
      <c r="AG13" s="406"/>
      <c r="AH13" s="406"/>
      <c r="AI13" s="406"/>
      <c r="AJ13" s="406"/>
      <c r="AK13" s="406"/>
      <c r="AL13" s="406"/>
      <c r="AM13" s="406"/>
      <c r="AN13" s="406"/>
      <c r="AO13" s="406"/>
      <c r="AP13" s="406"/>
      <c r="AQ13" s="406"/>
      <c r="AR13" s="406"/>
    </row>
    <row r="14" spans="1:44" s="101" customFormat="1" x14ac:dyDescent="0.2">
      <c r="A14" s="101" t="s">
        <v>732</v>
      </c>
      <c r="B14" s="101" t="s">
        <v>731</v>
      </c>
      <c r="C14" s="355">
        <f>IFERROR(VLOOKUP(A14,'Imp. Logikal Complète'!C:G,5,FALSE),0)+H14</f>
        <v>0</v>
      </c>
      <c r="D14" s="109" t="s">
        <v>465</v>
      </c>
      <c r="E14" s="101" t="s">
        <v>506</v>
      </c>
      <c r="F14" s="101" t="s">
        <v>463</v>
      </c>
      <c r="H14" s="409"/>
      <c r="I14" s="404"/>
      <c r="J14" s="404"/>
      <c r="K14" s="404"/>
      <c r="L14" s="404"/>
      <c r="M14" s="404"/>
      <c r="N14" s="404"/>
      <c r="O14" s="404"/>
      <c r="P14" s="404"/>
      <c r="Q14" s="404"/>
      <c r="R14" s="404"/>
      <c r="S14" s="404"/>
      <c r="T14" s="404"/>
      <c r="U14" s="404"/>
      <c r="V14" s="406"/>
      <c r="W14" s="406"/>
      <c r="X14" s="406"/>
      <c r="Y14" s="406"/>
      <c r="Z14" s="406"/>
      <c r="AA14" s="406"/>
      <c r="AB14" s="406"/>
      <c r="AC14" s="406"/>
      <c r="AD14" s="406"/>
      <c r="AE14" s="406"/>
      <c r="AF14" s="406"/>
      <c r="AG14" s="406"/>
      <c r="AH14" s="406"/>
      <c r="AI14" s="406"/>
      <c r="AJ14" s="406"/>
      <c r="AK14" s="406"/>
      <c r="AL14" s="406"/>
      <c r="AM14" s="406"/>
      <c r="AN14" s="406"/>
      <c r="AO14" s="406"/>
      <c r="AP14" s="406"/>
      <c r="AQ14" s="406"/>
      <c r="AR14" s="406"/>
    </row>
    <row r="15" spans="1:44" s="101" customFormat="1" x14ac:dyDescent="0.2">
      <c r="A15" s="101" t="s">
        <v>710</v>
      </c>
      <c r="B15" s="101" t="s">
        <v>709</v>
      </c>
      <c r="C15" s="355">
        <f>IFERROR(VLOOKUP(A15,'Imp. Logikal Complète'!C:G,5,FALSE),0)+H15</f>
        <v>0</v>
      </c>
      <c r="D15" s="109" t="s">
        <v>691</v>
      </c>
      <c r="E15" s="101" t="s">
        <v>535</v>
      </c>
      <c r="F15" s="77" t="s">
        <v>463</v>
      </c>
      <c r="G15" s="77"/>
      <c r="H15" s="408"/>
      <c r="I15" s="404"/>
      <c r="J15" s="404"/>
      <c r="K15" s="404"/>
      <c r="L15" s="404"/>
      <c r="M15" s="404"/>
      <c r="N15" s="404"/>
      <c r="O15" s="404"/>
      <c r="P15" s="404"/>
      <c r="Q15" s="404"/>
      <c r="R15" s="404"/>
      <c r="S15" s="404"/>
      <c r="T15" s="404"/>
      <c r="U15" s="404"/>
      <c r="V15" s="406"/>
      <c r="W15" s="406"/>
      <c r="X15" s="406"/>
      <c r="Y15" s="406"/>
      <c r="Z15" s="406"/>
      <c r="AA15" s="406"/>
      <c r="AB15" s="406"/>
      <c r="AC15" s="406"/>
      <c r="AD15" s="406"/>
      <c r="AE15" s="406"/>
      <c r="AF15" s="406"/>
      <c r="AG15" s="406"/>
      <c r="AH15" s="406"/>
      <c r="AI15" s="406"/>
      <c r="AJ15" s="406"/>
      <c r="AK15" s="406"/>
      <c r="AL15" s="406"/>
      <c r="AM15" s="406"/>
      <c r="AN15" s="406"/>
      <c r="AO15" s="406"/>
      <c r="AP15" s="406"/>
      <c r="AQ15" s="406"/>
      <c r="AR15" s="406"/>
    </row>
    <row r="16" spans="1:44" s="101" customFormat="1" x14ac:dyDescent="0.2">
      <c r="A16" s="77" t="s">
        <v>828</v>
      </c>
      <c r="B16" s="77" t="s">
        <v>827</v>
      </c>
      <c r="C16" s="355">
        <f>IFERROR(VLOOKUP(A16,'Imp. Logikal Complète'!C:G,5,FALSE),0)+H16</f>
        <v>0</v>
      </c>
      <c r="D16" s="107" t="s">
        <v>465</v>
      </c>
      <c r="E16" s="77" t="s">
        <v>535</v>
      </c>
      <c r="F16" s="77" t="s">
        <v>463</v>
      </c>
      <c r="G16" s="77"/>
      <c r="H16" s="408"/>
      <c r="I16" s="404"/>
      <c r="J16" s="404"/>
      <c r="K16" s="404"/>
      <c r="L16" s="404"/>
      <c r="M16" s="404"/>
      <c r="N16" s="404"/>
      <c r="O16" s="404"/>
      <c r="P16" s="404"/>
      <c r="Q16" s="404"/>
      <c r="R16" s="404"/>
      <c r="S16" s="404"/>
      <c r="T16" s="404"/>
      <c r="U16" s="404"/>
      <c r="V16" s="406"/>
      <c r="W16" s="406"/>
      <c r="X16" s="406"/>
      <c r="Y16" s="406"/>
      <c r="Z16" s="406"/>
      <c r="AA16" s="406"/>
      <c r="AB16" s="406"/>
      <c r="AC16" s="406"/>
      <c r="AD16" s="406"/>
      <c r="AE16" s="406"/>
      <c r="AF16" s="406"/>
      <c r="AG16" s="406"/>
      <c r="AH16" s="406"/>
      <c r="AI16" s="406"/>
      <c r="AJ16" s="406"/>
      <c r="AK16" s="406"/>
      <c r="AL16" s="406"/>
      <c r="AM16" s="406"/>
      <c r="AN16" s="406"/>
      <c r="AO16" s="406"/>
      <c r="AP16" s="406"/>
      <c r="AQ16" s="406"/>
      <c r="AR16" s="406"/>
    </row>
    <row r="17" spans="1:44" s="101" customFormat="1" x14ac:dyDescent="0.2">
      <c r="A17" s="101" t="s">
        <v>738</v>
      </c>
      <c r="B17" s="101" t="s">
        <v>737</v>
      </c>
      <c r="C17" s="355">
        <f>IFERROR(VLOOKUP(A17,'Imp. Logikal Complète'!C:G,5,FALSE),0)+H17</f>
        <v>0</v>
      </c>
      <c r="D17" s="109" t="s">
        <v>465</v>
      </c>
      <c r="E17" s="101" t="s">
        <v>506</v>
      </c>
      <c r="F17" s="101" t="s">
        <v>463</v>
      </c>
      <c r="H17" s="409"/>
      <c r="I17" s="404"/>
      <c r="J17" s="404"/>
      <c r="K17" s="404"/>
      <c r="L17" s="404"/>
      <c r="M17" s="404"/>
      <c r="N17" s="404"/>
      <c r="O17" s="404"/>
      <c r="P17" s="404"/>
      <c r="Q17" s="404"/>
      <c r="R17" s="404"/>
      <c r="S17" s="404"/>
      <c r="T17" s="404"/>
      <c r="U17" s="404"/>
      <c r="V17" s="406"/>
      <c r="W17" s="406"/>
      <c r="X17" s="406"/>
      <c r="Y17" s="406"/>
      <c r="Z17" s="406"/>
      <c r="AA17" s="406"/>
      <c r="AB17" s="406"/>
      <c r="AC17" s="406"/>
      <c r="AD17" s="406"/>
      <c r="AE17" s="406"/>
      <c r="AF17" s="406"/>
      <c r="AG17" s="406"/>
      <c r="AH17" s="406"/>
      <c r="AI17" s="406"/>
      <c r="AJ17" s="406"/>
      <c r="AK17" s="406"/>
      <c r="AL17" s="406"/>
      <c r="AM17" s="406"/>
      <c r="AN17" s="406"/>
      <c r="AO17" s="406"/>
      <c r="AP17" s="406"/>
      <c r="AQ17" s="406"/>
      <c r="AR17" s="406"/>
    </row>
    <row r="18" spans="1:44" s="101" customFormat="1" x14ac:dyDescent="0.2">
      <c r="A18" s="117" t="s">
        <v>791</v>
      </c>
      <c r="B18" s="117" t="s">
        <v>790</v>
      </c>
      <c r="C18" s="355">
        <f>IFERROR(VLOOKUP(A18,'Imp. Logikal Complète'!C:G,5,FALSE),0)+H18</f>
        <v>0</v>
      </c>
      <c r="D18" s="118" t="s">
        <v>575</v>
      </c>
      <c r="E18" s="117" t="s">
        <v>464</v>
      </c>
      <c r="F18" s="117" t="s">
        <v>463</v>
      </c>
      <c r="G18" s="113" t="s">
        <v>621</v>
      </c>
      <c r="H18" s="408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04"/>
      <c r="U18" s="404"/>
      <c r="V18" s="406"/>
      <c r="W18" s="406"/>
      <c r="X18" s="406"/>
      <c r="Y18" s="406"/>
      <c r="Z18" s="406"/>
      <c r="AA18" s="406"/>
      <c r="AB18" s="406"/>
      <c r="AC18" s="406"/>
      <c r="AD18" s="406"/>
      <c r="AE18" s="406"/>
      <c r="AF18" s="406"/>
      <c r="AG18" s="406"/>
      <c r="AH18" s="406"/>
      <c r="AI18" s="406"/>
      <c r="AJ18" s="406"/>
      <c r="AK18" s="406"/>
      <c r="AL18" s="406"/>
      <c r="AM18" s="406"/>
      <c r="AN18" s="406"/>
      <c r="AO18" s="406"/>
      <c r="AP18" s="406"/>
      <c r="AQ18" s="406"/>
      <c r="AR18" s="406"/>
    </row>
    <row r="19" spans="1:44" x14ac:dyDescent="0.2">
      <c r="A19" s="101" t="s">
        <v>811</v>
      </c>
      <c r="B19" s="101" t="s">
        <v>810</v>
      </c>
      <c r="C19" s="355">
        <f>IFERROR(VLOOKUP(A19,'Imp. Logikal Complète'!C:G,5,FALSE),0)+H19</f>
        <v>0</v>
      </c>
      <c r="D19" s="109" t="s">
        <v>465</v>
      </c>
      <c r="E19" s="101" t="s">
        <v>535</v>
      </c>
      <c r="F19" s="77" t="s">
        <v>463</v>
      </c>
    </row>
    <row r="20" spans="1:44" x14ac:dyDescent="0.2">
      <c r="A20" s="101" t="s">
        <v>809</v>
      </c>
      <c r="B20" s="101" t="s">
        <v>808</v>
      </c>
      <c r="C20" s="355">
        <f>IFERROR(VLOOKUP(A20,'Imp. Logikal Complète'!C:G,5,FALSE),0)+H20</f>
        <v>0</v>
      </c>
      <c r="D20" s="109" t="s">
        <v>465</v>
      </c>
      <c r="E20" s="101" t="s">
        <v>535</v>
      </c>
      <c r="F20" s="77" t="s">
        <v>463</v>
      </c>
    </row>
    <row r="21" spans="1:44" x14ac:dyDescent="0.2">
      <c r="A21" s="101" t="s">
        <v>807</v>
      </c>
      <c r="B21" s="101" t="s">
        <v>806</v>
      </c>
      <c r="C21" s="355">
        <f>IFERROR(VLOOKUP(A21,'Imp. Logikal Complète'!C:G,5,FALSE),0)+H21</f>
        <v>0</v>
      </c>
      <c r="D21" s="109" t="s">
        <v>465</v>
      </c>
      <c r="E21" s="101" t="s">
        <v>535</v>
      </c>
      <c r="F21" s="77" t="s">
        <v>463</v>
      </c>
    </row>
    <row r="22" spans="1:44" x14ac:dyDescent="0.2">
      <c r="A22" s="101" t="s">
        <v>805</v>
      </c>
      <c r="B22" s="101" t="s">
        <v>804</v>
      </c>
      <c r="C22" s="355">
        <f>IFERROR(VLOOKUP(A22,'Imp. Logikal Complète'!C:G,5,FALSE),0)+H22</f>
        <v>0</v>
      </c>
      <c r="D22" s="109" t="s">
        <v>465</v>
      </c>
      <c r="E22" s="101" t="s">
        <v>535</v>
      </c>
      <c r="F22" s="77" t="s">
        <v>463</v>
      </c>
    </row>
    <row r="23" spans="1:44" x14ac:dyDescent="0.2">
      <c r="A23" s="77" t="s">
        <v>803</v>
      </c>
      <c r="B23" s="77" t="s">
        <v>802</v>
      </c>
      <c r="C23" s="355">
        <f>IFERROR(VLOOKUP(A23,'Imp. Logikal Complète'!C:G,5,FALSE),0)+H23</f>
        <v>0</v>
      </c>
      <c r="D23" s="107" t="s">
        <v>465</v>
      </c>
      <c r="E23" s="77" t="s">
        <v>535</v>
      </c>
      <c r="F23" s="77" t="s">
        <v>463</v>
      </c>
    </row>
    <row r="24" spans="1:44" x14ac:dyDescent="0.2">
      <c r="A24" s="115" t="s">
        <v>769</v>
      </c>
      <c r="B24" s="115" t="s">
        <v>768</v>
      </c>
      <c r="C24" s="355">
        <f>IFERROR(VLOOKUP(A24,'Imp. Logikal Complète'!C:G,5,FALSE),0)+H24</f>
        <v>0</v>
      </c>
      <c r="D24" s="116" t="s">
        <v>575</v>
      </c>
      <c r="E24" s="115" t="s">
        <v>464</v>
      </c>
      <c r="F24" s="115" t="s">
        <v>463</v>
      </c>
      <c r="G24" s="114" t="s">
        <v>618</v>
      </c>
    </row>
    <row r="25" spans="1:44" x14ac:dyDescent="0.2">
      <c r="A25" s="101" t="s">
        <v>789</v>
      </c>
      <c r="B25" s="101" t="s">
        <v>788</v>
      </c>
      <c r="C25" s="355">
        <f>IFERROR(VLOOKUP(A25,'Imp. Logikal Complète'!C:G,5,FALSE),0)+H25</f>
        <v>0</v>
      </c>
      <c r="D25" s="109" t="s">
        <v>465</v>
      </c>
      <c r="E25" s="101" t="s">
        <v>464</v>
      </c>
      <c r="F25" s="101" t="s">
        <v>463</v>
      </c>
      <c r="G25" s="114" t="s">
        <v>621</v>
      </c>
      <c r="H25" s="409"/>
    </row>
    <row r="26" spans="1:44" x14ac:dyDescent="0.2">
      <c r="A26" s="101" t="s">
        <v>416</v>
      </c>
      <c r="B26" s="101" t="s">
        <v>767</v>
      </c>
      <c r="C26" s="355">
        <f>IFERROR(VLOOKUP(A26,'Imp. Logikal Complète'!C:G,5,FALSE),0)+H26</f>
        <v>0</v>
      </c>
      <c r="D26" s="109" t="s">
        <v>465</v>
      </c>
      <c r="E26" s="101" t="s">
        <v>464</v>
      </c>
      <c r="F26" s="101" t="s">
        <v>463</v>
      </c>
      <c r="G26" s="114" t="s">
        <v>618</v>
      </c>
      <c r="H26" s="409"/>
    </row>
    <row r="27" spans="1:44" x14ac:dyDescent="0.2">
      <c r="A27" s="101" t="s">
        <v>799</v>
      </c>
      <c r="B27" s="110" t="s">
        <v>798</v>
      </c>
      <c r="C27" s="355">
        <f>IFERROR(VLOOKUP(A27,'Imp. Logikal Complète'!C:G,5,FALSE),0)+H27</f>
        <v>0</v>
      </c>
      <c r="D27" s="109" t="s">
        <v>465</v>
      </c>
      <c r="E27" s="101" t="s">
        <v>464</v>
      </c>
      <c r="F27" s="101" t="s">
        <v>463</v>
      </c>
      <c r="G27" s="114" t="s">
        <v>621</v>
      </c>
      <c r="H27" s="409"/>
    </row>
    <row r="28" spans="1:44" x14ac:dyDescent="0.2">
      <c r="A28" s="77" t="s">
        <v>410</v>
      </c>
      <c r="B28" s="77" t="s">
        <v>643</v>
      </c>
      <c r="C28" s="355">
        <f>IFERROR(VLOOKUP(A28,'Imp. Logikal Complète'!C:G,5,FALSE),0)+H28</f>
        <v>0</v>
      </c>
      <c r="D28" s="107" t="s">
        <v>465</v>
      </c>
      <c r="E28" s="77" t="s">
        <v>464</v>
      </c>
      <c r="F28" s="77" t="s">
        <v>463</v>
      </c>
      <c r="G28" s="77" t="s">
        <v>642</v>
      </c>
      <c r="H28" s="410"/>
    </row>
    <row r="29" spans="1:44" x14ac:dyDescent="0.2">
      <c r="A29" s="77" t="s">
        <v>712</v>
      </c>
      <c r="B29" s="77" t="s">
        <v>711</v>
      </c>
      <c r="C29" s="355">
        <f>IFERROR(VLOOKUP(A29,'Imp. Logikal Complète'!C:G,5,FALSE),0)+H29</f>
        <v>0</v>
      </c>
      <c r="D29" s="107" t="s">
        <v>691</v>
      </c>
      <c r="E29" s="77" t="s">
        <v>535</v>
      </c>
      <c r="F29" s="77" t="s">
        <v>463</v>
      </c>
    </row>
    <row r="30" spans="1:44" x14ac:dyDescent="0.2">
      <c r="A30" s="77" t="s">
        <v>588</v>
      </c>
      <c r="B30" s="77" t="s">
        <v>587</v>
      </c>
      <c r="C30" s="355">
        <f>IFERROR(VLOOKUP(A30,'Imp. Logikal Complète'!C:G,5,FALSE),0)+H30</f>
        <v>0</v>
      </c>
      <c r="D30" s="107" t="s">
        <v>465</v>
      </c>
      <c r="E30" s="77" t="s">
        <v>506</v>
      </c>
      <c r="F30" s="77" t="s">
        <v>463</v>
      </c>
      <c r="G30" s="113" t="s">
        <v>586</v>
      </c>
    </row>
    <row r="31" spans="1:44" x14ac:dyDescent="0.2">
      <c r="A31" s="101" t="s">
        <v>777</v>
      </c>
      <c r="B31" s="101" t="s">
        <v>776</v>
      </c>
      <c r="C31" s="355">
        <f>IFERROR(VLOOKUP(A31,'Imp. Logikal Complète'!C:G,5,FALSE),0)+H31</f>
        <v>0</v>
      </c>
      <c r="D31" s="109" t="s">
        <v>465</v>
      </c>
      <c r="E31" s="101" t="s">
        <v>464</v>
      </c>
      <c r="F31" s="101" t="s">
        <v>463</v>
      </c>
      <c r="G31" s="114" t="s">
        <v>618</v>
      </c>
      <c r="H31" s="409"/>
    </row>
    <row r="32" spans="1:44" x14ac:dyDescent="0.2">
      <c r="A32" s="77" t="s">
        <v>714</v>
      </c>
      <c r="B32" s="77" t="s">
        <v>713</v>
      </c>
      <c r="C32" s="355">
        <f>IFERROR(VLOOKUP(A32,'Imp. Logikal Complète'!C:G,5,FALSE),0)+H32</f>
        <v>0</v>
      </c>
      <c r="D32" s="107" t="s">
        <v>691</v>
      </c>
      <c r="E32" s="77" t="s">
        <v>535</v>
      </c>
      <c r="F32" s="77" t="s">
        <v>463</v>
      </c>
    </row>
    <row r="33" spans="1:8" x14ac:dyDescent="0.2">
      <c r="A33" s="402" t="s">
        <v>838</v>
      </c>
      <c r="B33" s="402" t="s">
        <v>398</v>
      </c>
      <c r="C33" s="355">
        <f>IF($P$8=2,0,IFERROR(VLOOKUP(A33,'Imp. Logikal Complète'!C:G,5,FALSE),0)+H33)</f>
        <v>0</v>
      </c>
      <c r="D33" s="403" t="s">
        <v>465</v>
      </c>
      <c r="E33" s="113" t="s">
        <v>464</v>
      </c>
      <c r="F33" s="77" t="s">
        <v>463</v>
      </c>
    </row>
    <row r="34" spans="1:8" x14ac:dyDescent="0.2">
      <c r="A34" s="77" t="s">
        <v>654</v>
      </c>
      <c r="B34" s="77" t="s">
        <v>653</v>
      </c>
      <c r="C34" s="355">
        <f>IFERROR(VLOOKUP(A34,'Imp. Logikal Complète'!C:G,5,FALSE),0)+H34</f>
        <v>0</v>
      </c>
      <c r="D34" s="107" t="s">
        <v>465</v>
      </c>
      <c r="E34" s="77" t="s">
        <v>464</v>
      </c>
      <c r="F34" s="77" t="s">
        <v>463</v>
      </c>
    </row>
    <row r="35" spans="1:8" x14ac:dyDescent="0.2">
      <c r="A35" s="77" t="s">
        <v>690</v>
      </c>
      <c r="B35" s="77" t="s">
        <v>689</v>
      </c>
      <c r="C35" s="355">
        <f>IFERROR(VLOOKUP(A35,'Imp. Logikal Complète'!C:G,5,FALSE),0)+H35</f>
        <v>0</v>
      </c>
      <c r="D35" s="107" t="s">
        <v>465</v>
      </c>
      <c r="E35" s="77" t="s">
        <v>464</v>
      </c>
      <c r="F35" s="77" t="s">
        <v>463</v>
      </c>
    </row>
    <row r="36" spans="1:8" x14ac:dyDescent="0.2">
      <c r="A36" s="77" t="s">
        <v>412</v>
      </c>
      <c r="B36" s="77" t="s">
        <v>622</v>
      </c>
      <c r="C36" s="355">
        <f>IFERROR(VLOOKUP(A36,'Imp. Logikal Complète'!C:G,5,FALSE),0)+H36</f>
        <v>0</v>
      </c>
      <c r="D36" s="107" t="s">
        <v>465</v>
      </c>
      <c r="E36" s="77" t="s">
        <v>464</v>
      </c>
      <c r="F36" s="77" t="s">
        <v>463</v>
      </c>
      <c r="G36" s="77" t="s">
        <v>621</v>
      </c>
    </row>
    <row r="37" spans="1:8" x14ac:dyDescent="0.2">
      <c r="A37" s="77" t="s">
        <v>517</v>
      </c>
      <c r="B37" s="77" t="s">
        <v>516</v>
      </c>
      <c r="C37" s="355">
        <f>IFERROR(VLOOKUP(A37,'Imp. Logikal Complète'!C:G,5,FALSE),0)+H37</f>
        <v>0</v>
      </c>
      <c r="D37" s="107" t="s">
        <v>465</v>
      </c>
      <c r="E37" s="77" t="s">
        <v>506</v>
      </c>
      <c r="F37" s="77" t="s">
        <v>463</v>
      </c>
    </row>
    <row r="38" spans="1:8" x14ac:dyDescent="0.2">
      <c r="A38" s="77" t="s">
        <v>599</v>
      </c>
      <c r="B38" s="77" t="s">
        <v>598</v>
      </c>
      <c r="C38" s="355">
        <f>IFERROR(VLOOKUP(A38,'Imp. Logikal Complète'!C:G,5,FALSE),0)+H38</f>
        <v>0</v>
      </c>
      <c r="D38" s="107" t="s">
        <v>465</v>
      </c>
      <c r="E38" s="77" t="s">
        <v>506</v>
      </c>
      <c r="F38" s="77" t="s">
        <v>463</v>
      </c>
    </row>
    <row r="39" spans="1:8" x14ac:dyDescent="0.2">
      <c r="A39" s="77" t="s">
        <v>611</v>
      </c>
      <c r="B39" s="77" t="s">
        <v>610</v>
      </c>
      <c r="C39" s="355">
        <f>IFERROR(VLOOKUP(A39,'Imp. Logikal Complète'!C:G,5,FALSE),0)+H39</f>
        <v>0</v>
      </c>
      <c r="D39" s="107" t="s">
        <v>465</v>
      </c>
      <c r="E39" s="77" t="s">
        <v>506</v>
      </c>
      <c r="F39" s="77" t="s">
        <v>463</v>
      </c>
    </row>
    <row r="40" spans="1:8" x14ac:dyDescent="0.2">
      <c r="A40" s="77" t="s">
        <v>609</v>
      </c>
      <c r="B40" s="77" t="s">
        <v>608</v>
      </c>
      <c r="C40" s="355">
        <f>IFERROR(VLOOKUP(A40,'Imp. Logikal Complète'!C:G,5,FALSE),0)+H40</f>
        <v>0</v>
      </c>
      <c r="D40" s="107" t="s">
        <v>465</v>
      </c>
      <c r="E40" s="77" t="s">
        <v>506</v>
      </c>
      <c r="F40" s="77" t="s">
        <v>463</v>
      </c>
    </row>
    <row r="41" spans="1:8" x14ac:dyDescent="0.2">
      <c r="A41" s="101" t="s">
        <v>167</v>
      </c>
      <c r="B41" s="101" t="s">
        <v>493</v>
      </c>
      <c r="C41" s="355">
        <f>IF($P$8=2,0,IFERROR(VLOOKUP(A41,'Imp. Logikal Complète'!C:G,5,FALSE),0)+H41)</f>
        <v>0</v>
      </c>
      <c r="D41" s="111" t="s">
        <v>482</v>
      </c>
      <c r="E41" s="101" t="s">
        <v>481</v>
      </c>
      <c r="F41" s="77" t="s">
        <v>463</v>
      </c>
      <c r="G41" s="112"/>
    </row>
    <row r="42" spans="1:8" x14ac:dyDescent="0.2">
      <c r="A42" s="101" t="s">
        <v>734</v>
      </c>
      <c r="B42" s="101" t="s">
        <v>733</v>
      </c>
      <c r="C42" s="355">
        <f>IFERROR(VLOOKUP(A42,'Imp. Logikal Complète'!C:G,5,FALSE),0)+H42</f>
        <v>0</v>
      </c>
      <c r="D42" s="109" t="s">
        <v>465</v>
      </c>
      <c r="E42" s="101" t="s">
        <v>506</v>
      </c>
      <c r="F42" s="101" t="s">
        <v>463</v>
      </c>
      <c r="G42" s="101"/>
      <c r="H42" s="409"/>
    </row>
    <row r="43" spans="1:8" x14ac:dyDescent="0.2">
      <c r="A43" s="77" t="s">
        <v>525</v>
      </c>
      <c r="B43" s="77" t="s">
        <v>524</v>
      </c>
      <c r="C43" s="355">
        <f>IFERROR(VLOOKUP(A43,'Imp. Logikal Complète'!C:G,5,FALSE),0)+H43</f>
        <v>0</v>
      </c>
      <c r="D43" s="107" t="s">
        <v>465</v>
      </c>
      <c r="E43" s="77" t="s">
        <v>506</v>
      </c>
      <c r="F43" s="77" t="s">
        <v>463</v>
      </c>
    </row>
    <row r="44" spans="1:8" x14ac:dyDescent="0.2">
      <c r="A44" s="117" t="s">
        <v>779</v>
      </c>
      <c r="B44" s="117" t="s">
        <v>778</v>
      </c>
      <c r="C44" s="355">
        <f>IFERROR(VLOOKUP(A44,'Imp. Logikal Complète'!C:G,5,FALSE),0)+H44</f>
        <v>0</v>
      </c>
      <c r="D44" s="118" t="s">
        <v>465</v>
      </c>
      <c r="E44" s="117" t="s">
        <v>506</v>
      </c>
      <c r="F44" s="117" t="s">
        <v>463</v>
      </c>
      <c r="G44" s="113" t="s">
        <v>621</v>
      </c>
    </row>
    <row r="45" spans="1:8" x14ac:dyDescent="0.2">
      <c r="A45" s="77" t="s">
        <v>661</v>
      </c>
      <c r="B45" s="77" t="s">
        <v>660</v>
      </c>
      <c r="C45" s="355">
        <f>IFERROR(VLOOKUP(A45,'Imp. Logikal Complète'!C:G,5,FALSE),0)+H45</f>
        <v>0</v>
      </c>
      <c r="D45" s="107" t="s">
        <v>465</v>
      </c>
      <c r="E45" s="77" t="s">
        <v>464</v>
      </c>
      <c r="F45" s="77" t="s">
        <v>463</v>
      </c>
      <c r="G45" s="113" t="s">
        <v>642</v>
      </c>
      <c r="H45" s="410"/>
    </row>
    <row r="46" spans="1:8" x14ac:dyDescent="0.2">
      <c r="A46" s="101" t="s">
        <v>175</v>
      </c>
      <c r="B46" s="101" t="s">
        <v>496</v>
      </c>
      <c r="C46" s="355">
        <f>IF($P$8=2,0,IFERROR(VLOOKUP(A46,'Imp. Logikal Complète'!C:G,5,FALSE),0)+H46)</f>
        <v>0</v>
      </c>
      <c r="D46" s="111" t="s">
        <v>482</v>
      </c>
      <c r="E46" s="101" t="s">
        <v>481</v>
      </c>
      <c r="F46" s="77" t="s">
        <v>463</v>
      </c>
    </row>
    <row r="47" spans="1:8" x14ac:dyDescent="0.2">
      <c r="A47" s="77" t="s">
        <v>700</v>
      </c>
      <c r="B47" s="77" t="s">
        <v>699</v>
      </c>
      <c r="C47" s="355">
        <f>IFERROR(VLOOKUP(A47,'Imp. Logikal Complète'!C:G,5,FALSE),0)+H47</f>
        <v>0</v>
      </c>
      <c r="D47" s="107" t="s">
        <v>691</v>
      </c>
      <c r="E47" s="77" t="s">
        <v>535</v>
      </c>
      <c r="F47" s="77" t="s">
        <v>463</v>
      </c>
    </row>
    <row r="48" spans="1:8" x14ac:dyDescent="0.2">
      <c r="A48" s="115" t="s">
        <v>409</v>
      </c>
      <c r="B48" s="115" t="s">
        <v>758</v>
      </c>
      <c r="C48" s="355">
        <f>IFERROR(VLOOKUP(A48,'Imp. Logikal Complète'!C:G,5,FALSE),0)+H48</f>
        <v>0</v>
      </c>
      <c r="D48" s="116" t="s">
        <v>465</v>
      </c>
      <c r="E48" s="115" t="s">
        <v>506</v>
      </c>
      <c r="F48" s="115" t="s">
        <v>463</v>
      </c>
      <c r="G48" s="114" t="s">
        <v>618</v>
      </c>
    </row>
    <row r="49" spans="1:8" x14ac:dyDescent="0.2">
      <c r="A49" s="101" t="s">
        <v>180</v>
      </c>
      <c r="B49" s="101" t="s">
        <v>500</v>
      </c>
      <c r="C49" s="355">
        <f>IF($P$8=2,0,IFERROR(VLOOKUP(A49,'Imp. Logikal Complète'!C:G,5,FALSE),0)+H49)</f>
        <v>0</v>
      </c>
      <c r="D49" s="111" t="s">
        <v>482</v>
      </c>
      <c r="E49" s="101" t="s">
        <v>481</v>
      </c>
      <c r="F49" s="77" t="s">
        <v>463</v>
      </c>
    </row>
    <row r="50" spans="1:8" x14ac:dyDescent="0.2">
      <c r="A50" s="101" t="s">
        <v>163</v>
      </c>
      <c r="B50" s="101" t="s">
        <v>495</v>
      </c>
      <c r="C50" s="355">
        <f>IF($P$8=2,0,IFERROR(VLOOKUP(A50,'Imp. Logikal Complète'!C:G,5,FALSE),0)+H50)</f>
        <v>0</v>
      </c>
      <c r="D50" s="111" t="s">
        <v>482</v>
      </c>
      <c r="E50" s="101" t="s">
        <v>481</v>
      </c>
      <c r="F50" s="77" t="s">
        <v>463</v>
      </c>
    </row>
    <row r="51" spans="1:8" x14ac:dyDescent="0.2">
      <c r="A51" s="101" t="s">
        <v>172</v>
      </c>
      <c r="B51" s="101" t="s">
        <v>487</v>
      </c>
      <c r="C51" s="355">
        <f>IF($P$8=2,0,IFERROR(VLOOKUP(A51,'Imp. Logikal Complète'!C:G,5,FALSE),0)+H51)</f>
        <v>0</v>
      </c>
      <c r="D51" s="111" t="s">
        <v>482</v>
      </c>
      <c r="E51" s="101" t="s">
        <v>481</v>
      </c>
      <c r="F51" s="77" t="s">
        <v>463</v>
      </c>
    </row>
    <row r="52" spans="1:8" x14ac:dyDescent="0.2">
      <c r="A52" s="77" t="s">
        <v>698</v>
      </c>
      <c r="B52" s="77" t="s">
        <v>697</v>
      </c>
      <c r="C52" s="355">
        <f>IFERROR(VLOOKUP(A52,'Imp. Logikal Complète'!C:G,5,FALSE),0)+H52</f>
        <v>0</v>
      </c>
      <c r="D52" s="107" t="s">
        <v>465</v>
      </c>
      <c r="E52" s="77" t="s">
        <v>535</v>
      </c>
      <c r="F52" s="77" t="s">
        <v>463</v>
      </c>
    </row>
    <row r="53" spans="1:8" x14ac:dyDescent="0.2">
      <c r="A53" s="101" t="s">
        <v>169</v>
      </c>
      <c r="B53" s="101" t="s">
        <v>491</v>
      </c>
      <c r="C53" s="355">
        <f>IF($P$8=2,0,IFERROR(VLOOKUP(A53,'Imp. Logikal Complète'!C:G,5,FALSE),0)+H53)</f>
        <v>0</v>
      </c>
      <c r="D53" s="111" t="s">
        <v>482</v>
      </c>
      <c r="E53" s="101" t="s">
        <v>481</v>
      </c>
      <c r="F53" s="77" t="s">
        <v>463</v>
      </c>
    </row>
    <row r="54" spans="1:8" x14ac:dyDescent="0.2">
      <c r="A54" s="77" t="s">
        <v>816</v>
      </c>
      <c r="B54" s="77" t="s">
        <v>815</v>
      </c>
      <c r="C54" s="355">
        <f>IFERROR(VLOOKUP(A54,'Imp. Logikal Complète'!C:G,5,FALSE),0)+H54</f>
        <v>0</v>
      </c>
      <c r="D54" s="107" t="s">
        <v>814</v>
      </c>
      <c r="E54" s="77" t="s">
        <v>535</v>
      </c>
      <c r="F54" s="77" t="s">
        <v>463</v>
      </c>
    </row>
    <row r="55" spans="1:8" x14ac:dyDescent="0.2">
      <c r="A55" s="77" t="s">
        <v>651</v>
      </c>
      <c r="B55" s="77" t="s">
        <v>650</v>
      </c>
      <c r="C55" s="355">
        <f>IFERROR(VLOOKUP(A55,'Imp. Logikal Complète'!C:G,5,FALSE),0)+H55</f>
        <v>0</v>
      </c>
      <c r="D55" s="107" t="s">
        <v>465</v>
      </c>
      <c r="E55" s="77" t="s">
        <v>464</v>
      </c>
      <c r="F55" s="77" t="s">
        <v>463</v>
      </c>
    </row>
    <row r="56" spans="1:8" x14ac:dyDescent="0.2">
      <c r="A56" s="77" t="s">
        <v>649</v>
      </c>
      <c r="B56" s="77" t="s">
        <v>648</v>
      </c>
      <c r="C56" s="355">
        <f>IFERROR(VLOOKUP(A56,'Imp. Logikal Complète'!C:G,5,FALSE),0)+H56</f>
        <v>0</v>
      </c>
      <c r="D56" s="107" t="s">
        <v>465</v>
      </c>
      <c r="E56" s="77" t="s">
        <v>464</v>
      </c>
      <c r="F56" s="77" t="s">
        <v>463</v>
      </c>
    </row>
    <row r="57" spans="1:8" x14ac:dyDescent="0.2">
      <c r="A57" s="101" t="s">
        <v>783</v>
      </c>
      <c r="B57" s="101" t="s">
        <v>782</v>
      </c>
      <c r="C57" s="355">
        <f>IFERROR(VLOOKUP(A57,'Imp. Logikal Complète'!C:G,5,FALSE),0)+H57</f>
        <v>0</v>
      </c>
      <c r="D57" s="109" t="s">
        <v>465</v>
      </c>
      <c r="E57" s="101" t="s">
        <v>464</v>
      </c>
      <c r="F57" s="101" t="s">
        <v>463</v>
      </c>
      <c r="G57" s="114" t="s">
        <v>621</v>
      </c>
      <c r="H57" s="409"/>
    </row>
    <row r="58" spans="1:8" x14ac:dyDescent="0.2">
      <c r="A58" s="101" t="s">
        <v>785</v>
      </c>
      <c r="B58" s="101" t="s">
        <v>784</v>
      </c>
      <c r="C58" s="355">
        <f>IFERROR(VLOOKUP(A58,'Imp. Logikal Complète'!C:G,5,FALSE),0)+H58</f>
        <v>0</v>
      </c>
      <c r="D58" s="109" t="s">
        <v>465</v>
      </c>
      <c r="E58" s="101" t="s">
        <v>464</v>
      </c>
      <c r="F58" s="101" t="s">
        <v>463</v>
      </c>
      <c r="G58" s="114" t="s">
        <v>621</v>
      </c>
      <c r="H58" s="409"/>
    </row>
    <row r="59" spans="1:8" x14ac:dyDescent="0.2">
      <c r="A59" s="77" t="s">
        <v>752</v>
      </c>
      <c r="B59" s="77" t="s">
        <v>751</v>
      </c>
      <c r="C59" s="355">
        <f>IFERROR(VLOOKUP(A59,'Imp. Logikal Complète'!C:G,5,FALSE),0)+H59</f>
        <v>0</v>
      </c>
      <c r="D59" s="107" t="s">
        <v>691</v>
      </c>
      <c r="E59" s="77" t="s">
        <v>464</v>
      </c>
      <c r="F59" s="77" t="s">
        <v>463</v>
      </c>
    </row>
    <row r="60" spans="1:8" x14ac:dyDescent="0.2">
      <c r="A60" s="101" t="s">
        <v>797</v>
      </c>
      <c r="B60" s="101" t="s">
        <v>796</v>
      </c>
      <c r="C60" s="355">
        <f>IFERROR(VLOOKUP(A60,'Imp. Logikal Complète'!C:G,5,FALSE),0)+H60</f>
        <v>0</v>
      </c>
      <c r="D60" s="109" t="s">
        <v>465</v>
      </c>
      <c r="E60" s="101" t="s">
        <v>464</v>
      </c>
      <c r="F60" s="101" t="s">
        <v>463</v>
      </c>
      <c r="G60" s="114" t="s">
        <v>621</v>
      </c>
      <c r="H60" s="409"/>
    </row>
    <row r="61" spans="1:8" x14ac:dyDescent="0.2">
      <c r="A61" s="101" t="s">
        <v>160</v>
      </c>
      <c r="B61" s="101" t="s">
        <v>497</v>
      </c>
      <c r="C61" s="355">
        <f>IF($P$8=2,0,IFERROR(VLOOKUP(A61,'Imp. Logikal Complète'!C:G,5,FALSE),0)+H61)</f>
        <v>0</v>
      </c>
      <c r="D61" s="111" t="s">
        <v>482</v>
      </c>
      <c r="E61" s="101" t="s">
        <v>481</v>
      </c>
      <c r="F61" s="77" t="s">
        <v>463</v>
      </c>
    </row>
    <row r="62" spans="1:8" x14ac:dyDescent="0.2">
      <c r="A62" s="101" t="s">
        <v>181</v>
      </c>
      <c r="B62" s="101" t="s">
        <v>499</v>
      </c>
      <c r="C62" s="355">
        <f>IF($P$8=2,0,IFERROR(VLOOKUP(A62,'Imp. Logikal Complète'!C:G,5,FALSE),0)+H62)</f>
        <v>0</v>
      </c>
      <c r="D62" s="111" t="s">
        <v>482</v>
      </c>
      <c r="E62" s="101" t="s">
        <v>481</v>
      </c>
      <c r="F62" s="77" t="s">
        <v>463</v>
      </c>
    </row>
    <row r="63" spans="1:8" x14ac:dyDescent="0.2">
      <c r="A63" s="101" t="s">
        <v>775</v>
      </c>
      <c r="B63" s="101" t="s">
        <v>774</v>
      </c>
      <c r="C63" s="355">
        <f>IFERROR(VLOOKUP(A63,'Imp. Logikal Complète'!C:G,5,FALSE),0)+H63</f>
        <v>0</v>
      </c>
      <c r="D63" s="109" t="s">
        <v>465</v>
      </c>
      <c r="E63" s="101" t="s">
        <v>464</v>
      </c>
      <c r="F63" s="101" t="s">
        <v>463</v>
      </c>
      <c r="G63" s="114" t="s">
        <v>618</v>
      </c>
      <c r="H63" s="409"/>
    </row>
    <row r="64" spans="1:8" x14ac:dyDescent="0.2">
      <c r="A64" s="101" t="s">
        <v>179</v>
      </c>
      <c r="B64" s="101" t="s">
        <v>501</v>
      </c>
      <c r="C64" s="355">
        <f>IF($P$8=2,0,IFERROR(VLOOKUP(A64,'Imp. Logikal Complète'!C:G,5,FALSE),0)+H64)</f>
        <v>0</v>
      </c>
      <c r="D64" s="111" t="s">
        <v>482</v>
      </c>
      <c r="E64" s="101" t="s">
        <v>481</v>
      </c>
      <c r="F64" s="77" t="s">
        <v>463</v>
      </c>
    </row>
    <row r="65" spans="1:7" x14ac:dyDescent="0.2">
      <c r="A65" s="101" t="s">
        <v>503</v>
      </c>
      <c r="B65" s="101" t="s">
        <v>502</v>
      </c>
      <c r="C65" s="355">
        <f>IF($P$8=2,0,IFERROR(VLOOKUP(A65,'Imp. Logikal Complète'!C:G,5,FALSE),0)+H65)</f>
        <v>0</v>
      </c>
      <c r="D65" s="111" t="s">
        <v>482</v>
      </c>
      <c r="E65" s="101" t="s">
        <v>481</v>
      </c>
      <c r="F65" s="77" t="s">
        <v>463</v>
      </c>
    </row>
    <row r="66" spans="1:7" x14ac:dyDescent="0.2">
      <c r="A66" s="117" t="s">
        <v>781</v>
      </c>
      <c r="B66" s="117" t="s">
        <v>780</v>
      </c>
      <c r="C66" s="355">
        <f>IFERROR(VLOOKUP(A66,'Imp. Logikal Complète'!C:G,5,FALSE),0)+H66</f>
        <v>0</v>
      </c>
      <c r="D66" s="118" t="s">
        <v>575</v>
      </c>
      <c r="E66" s="117" t="s">
        <v>506</v>
      </c>
      <c r="F66" s="117" t="s">
        <v>463</v>
      </c>
      <c r="G66" s="113" t="s">
        <v>621</v>
      </c>
    </row>
    <row r="67" spans="1:7" x14ac:dyDescent="0.2">
      <c r="A67" s="77" t="s">
        <v>746</v>
      </c>
      <c r="B67" s="77" t="s">
        <v>745</v>
      </c>
      <c r="C67" s="355">
        <f>IFERROR(VLOOKUP(A67,'Imp. Logikal Complète'!C:G,5,FALSE),0)+H67</f>
        <v>0</v>
      </c>
      <c r="D67" s="107" t="s">
        <v>691</v>
      </c>
      <c r="E67" s="77" t="s">
        <v>464</v>
      </c>
      <c r="F67" s="77" t="s">
        <v>463</v>
      </c>
    </row>
    <row r="68" spans="1:7" x14ac:dyDescent="0.2">
      <c r="A68" s="77" t="s">
        <v>742</v>
      </c>
      <c r="B68" s="77" t="s">
        <v>741</v>
      </c>
      <c r="C68" s="355">
        <f>IFERROR(VLOOKUP(A68,'Imp. Logikal Complète'!C:G,5,FALSE),0)+H68</f>
        <v>0</v>
      </c>
      <c r="D68" s="107" t="s">
        <v>691</v>
      </c>
      <c r="E68" s="77" t="s">
        <v>464</v>
      </c>
      <c r="F68" s="77" t="s">
        <v>463</v>
      </c>
    </row>
    <row r="69" spans="1:7" x14ac:dyDescent="0.2">
      <c r="A69" s="101" t="s">
        <v>166</v>
      </c>
      <c r="B69" s="101" t="s">
        <v>382</v>
      </c>
      <c r="C69" s="355">
        <f>IF($P$8=2,0,IFERROR(VLOOKUP(A69,'Imp. Logikal Complète'!C:G,5,FALSE),0)+H69)</f>
        <v>0</v>
      </c>
      <c r="D69" s="111" t="s">
        <v>482</v>
      </c>
      <c r="E69" s="101" t="s">
        <v>481</v>
      </c>
      <c r="F69" s="77" t="s">
        <v>463</v>
      </c>
    </row>
    <row r="70" spans="1:7" x14ac:dyDescent="0.2">
      <c r="A70" s="101" t="s">
        <v>161</v>
      </c>
      <c r="B70" s="101" t="s">
        <v>490</v>
      </c>
      <c r="C70" s="355">
        <f>IF($P$8=2,0,IFERROR(VLOOKUP(A70,'Imp. Logikal Complète'!C:G,5,FALSE),0)+H70)</f>
        <v>0</v>
      </c>
      <c r="D70" s="111" t="s">
        <v>482</v>
      </c>
      <c r="E70" s="101" t="s">
        <v>481</v>
      </c>
      <c r="F70" s="77" t="s">
        <v>463</v>
      </c>
    </row>
    <row r="71" spans="1:7" x14ac:dyDescent="0.2">
      <c r="A71" s="101" t="s">
        <v>171</v>
      </c>
      <c r="B71" s="101" t="s">
        <v>488</v>
      </c>
      <c r="C71" s="355">
        <f>IF($P$8=2,0,IFERROR(VLOOKUP(A71,'Imp. Logikal Complète'!C:G,5,FALSE),0)+H71)</f>
        <v>0</v>
      </c>
      <c r="D71" s="111" t="s">
        <v>482</v>
      </c>
      <c r="E71" s="101" t="s">
        <v>481</v>
      </c>
      <c r="F71" s="77" t="s">
        <v>463</v>
      </c>
    </row>
    <row r="72" spans="1:7" x14ac:dyDescent="0.2">
      <c r="A72" s="77" t="s">
        <v>750</v>
      </c>
      <c r="B72" s="77" t="s">
        <v>749</v>
      </c>
      <c r="C72" s="355">
        <f>IFERROR(VLOOKUP(A72,'Imp. Logikal Complète'!C:G,5,FALSE),0)+H72</f>
        <v>0</v>
      </c>
      <c r="D72" s="107" t="s">
        <v>691</v>
      </c>
      <c r="E72" s="77" t="s">
        <v>464</v>
      </c>
      <c r="F72" s="77" t="s">
        <v>463</v>
      </c>
    </row>
    <row r="73" spans="1:7" x14ac:dyDescent="0.2">
      <c r="A73" s="77" t="s">
        <v>748</v>
      </c>
      <c r="B73" s="77" t="s">
        <v>747</v>
      </c>
      <c r="C73" s="355">
        <f>IFERROR(VLOOKUP(A73,'Imp. Logikal Complète'!C:G,5,FALSE),0)+H73</f>
        <v>0</v>
      </c>
      <c r="D73" s="107" t="s">
        <v>691</v>
      </c>
      <c r="E73" s="77" t="s">
        <v>464</v>
      </c>
      <c r="F73" s="77" t="s">
        <v>463</v>
      </c>
    </row>
    <row r="74" spans="1:7" x14ac:dyDescent="0.2">
      <c r="A74" s="101" t="s">
        <v>164</v>
      </c>
      <c r="B74" s="101" t="s">
        <v>494</v>
      </c>
      <c r="C74" s="355">
        <f>IF($P$8=2,0,IFERROR(VLOOKUP(A74,'Imp. Logikal Complète'!C:G,5,FALSE),0)+H74)</f>
        <v>0</v>
      </c>
      <c r="D74" s="111" t="s">
        <v>482</v>
      </c>
      <c r="E74" s="101" t="s">
        <v>481</v>
      </c>
      <c r="F74" s="77" t="s">
        <v>463</v>
      </c>
    </row>
    <row r="75" spans="1:7" x14ac:dyDescent="0.2">
      <c r="A75" s="77" t="s">
        <v>744</v>
      </c>
      <c r="B75" s="77" t="s">
        <v>743</v>
      </c>
      <c r="C75" s="355">
        <f>IFERROR(VLOOKUP(A75,'Imp. Logikal Complète'!C:G,5,FALSE),0)+H75</f>
        <v>0</v>
      </c>
      <c r="D75" s="107" t="s">
        <v>691</v>
      </c>
      <c r="E75" s="77" t="s">
        <v>464</v>
      </c>
      <c r="F75" s="77" t="s">
        <v>463</v>
      </c>
    </row>
    <row r="76" spans="1:7" x14ac:dyDescent="0.2">
      <c r="A76" s="77" t="s">
        <v>696</v>
      </c>
      <c r="B76" s="77" t="s">
        <v>695</v>
      </c>
      <c r="C76" s="355">
        <f>IF($P$8=2,0,IFERROR(VLOOKUP(A76,'Imp. Logikal Complète'!C:G,5,FALSE),0)+H76)</f>
        <v>0</v>
      </c>
      <c r="D76" s="107" t="s">
        <v>482</v>
      </c>
      <c r="E76" s="77" t="s">
        <v>535</v>
      </c>
      <c r="F76" s="77" t="s">
        <v>463</v>
      </c>
      <c r="G76" s="113" t="s">
        <v>694</v>
      </c>
    </row>
    <row r="77" spans="1:7" x14ac:dyDescent="0.2">
      <c r="A77" s="101" t="s">
        <v>178</v>
      </c>
      <c r="B77" s="101" t="s">
        <v>505</v>
      </c>
      <c r="C77" s="355">
        <f>IF($P$8=2,0,IFERROR(VLOOKUP(A77,'Imp. Logikal Complète'!C:G,5,FALSE),0)+H77)</f>
        <v>0</v>
      </c>
      <c r="D77" s="111" t="s">
        <v>482</v>
      </c>
      <c r="E77" s="101" t="s">
        <v>481</v>
      </c>
      <c r="F77" s="77" t="s">
        <v>463</v>
      </c>
    </row>
    <row r="78" spans="1:7" x14ac:dyDescent="0.2">
      <c r="A78" s="101" t="s">
        <v>176</v>
      </c>
      <c r="B78" s="101" t="s">
        <v>504</v>
      </c>
      <c r="C78" s="355">
        <f>IF($P$8=2,0,IFERROR(VLOOKUP(A78,'Imp. Logikal Complète'!C:G,5,FALSE),0)+H78)</f>
        <v>0</v>
      </c>
      <c r="D78" s="111" t="s">
        <v>482</v>
      </c>
      <c r="E78" s="101" t="s">
        <v>481</v>
      </c>
      <c r="F78" s="77" t="s">
        <v>463</v>
      </c>
    </row>
    <row r="79" spans="1:7" x14ac:dyDescent="0.2">
      <c r="A79" s="101" t="s">
        <v>165</v>
      </c>
      <c r="B79" s="101" t="s">
        <v>389</v>
      </c>
      <c r="C79" s="355">
        <f>IF($P$8=2,0,IFERROR(VLOOKUP(A79,'Imp. Logikal Complète'!C:G,5,FALSE),0)+H79)</f>
        <v>0</v>
      </c>
      <c r="D79" s="111" t="s">
        <v>482</v>
      </c>
      <c r="E79" s="101" t="s">
        <v>481</v>
      </c>
      <c r="F79" s="77" t="s">
        <v>463</v>
      </c>
    </row>
    <row r="80" spans="1:7" x14ac:dyDescent="0.2">
      <c r="A80" s="101" t="s">
        <v>168</v>
      </c>
      <c r="B80" s="101" t="s">
        <v>483</v>
      </c>
      <c r="C80" s="355">
        <f>IF($P$8=2,0,IFERROR(VLOOKUP(A80,'Imp. Logikal Complète'!C:G,5,FALSE),0)+H80)</f>
        <v>0</v>
      </c>
      <c r="D80" s="111" t="s">
        <v>482</v>
      </c>
      <c r="E80" s="101" t="s">
        <v>481</v>
      </c>
      <c r="F80" s="77" t="s">
        <v>463</v>
      </c>
    </row>
    <row r="81" spans="1:7" x14ac:dyDescent="0.2">
      <c r="A81" s="101" t="s">
        <v>170</v>
      </c>
      <c r="B81" s="101" t="s">
        <v>489</v>
      </c>
      <c r="C81" s="355">
        <f>IF($P$8=2,0,IFERROR(VLOOKUP(A81,'Imp. Logikal Complète'!C:G,5,FALSE),0)+H81)</f>
        <v>0</v>
      </c>
      <c r="D81" s="111" t="s">
        <v>482</v>
      </c>
      <c r="E81" s="101" t="s">
        <v>481</v>
      </c>
      <c r="F81" s="77" t="s">
        <v>463</v>
      </c>
    </row>
    <row r="82" spans="1:7" x14ac:dyDescent="0.2">
      <c r="A82" s="101" t="s">
        <v>173</v>
      </c>
      <c r="B82" s="101" t="s">
        <v>492</v>
      </c>
      <c r="C82" s="355">
        <f>IF($P$8=2,0,IFERROR(VLOOKUP(A82,'Imp. Logikal Complète'!C:G,5,FALSE),0)+H82)</f>
        <v>0</v>
      </c>
      <c r="D82" s="111" t="s">
        <v>482</v>
      </c>
      <c r="E82" s="101" t="s">
        <v>481</v>
      </c>
      <c r="F82" s="77" t="s">
        <v>463</v>
      </c>
    </row>
    <row r="83" spans="1:7" x14ac:dyDescent="0.2">
      <c r="A83" s="101" t="s">
        <v>174</v>
      </c>
      <c r="B83" s="101" t="s">
        <v>486</v>
      </c>
      <c r="C83" s="355">
        <f>IF($P$8=2,0,IFERROR(VLOOKUP(A83,'Imp. Logikal Complète'!C:G,5,FALSE),0)+H83)</f>
        <v>0</v>
      </c>
      <c r="D83" s="111" t="s">
        <v>482</v>
      </c>
      <c r="E83" s="101" t="s">
        <v>481</v>
      </c>
      <c r="F83" s="77" t="s">
        <v>463</v>
      </c>
    </row>
    <row r="84" spans="1:7" x14ac:dyDescent="0.2">
      <c r="A84" s="101" t="s">
        <v>177</v>
      </c>
      <c r="B84" s="101" t="s">
        <v>498</v>
      </c>
      <c r="C84" s="355">
        <f>IF($P$8=2,0,IFERROR(VLOOKUP(A84,'Imp. Logikal Complète'!C:G,5,FALSE),0)+H84)</f>
        <v>0</v>
      </c>
      <c r="D84" s="111" t="s">
        <v>482</v>
      </c>
      <c r="E84" s="101" t="s">
        <v>481</v>
      </c>
      <c r="F84" s="77" t="s">
        <v>463</v>
      </c>
    </row>
    <row r="85" spans="1:7" x14ac:dyDescent="0.2">
      <c r="A85" s="101" t="s">
        <v>480</v>
      </c>
      <c r="B85" s="101" t="s">
        <v>479</v>
      </c>
      <c r="C85" s="355">
        <f>IF($P$8=2,0,IFERROR(VLOOKUP(A85,'Imp. Logikal Complète'!C:G,5,FALSE),0)+H85)</f>
        <v>0</v>
      </c>
      <c r="D85" s="109" t="s">
        <v>465</v>
      </c>
      <c r="E85" s="101" t="s">
        <v>464</v>
      </c>
      <c r="F85" s="77" t="s">
        <v>463</v>
      </c>
    </row>
    <row r="86" spans="1:7" x14ac:dyDescent="0.2">
      <c r="A86" s="101" t="s">
        <v>478</v>
      </c>
      <c r="B86" s="77" t="s">
        <v>477</v>
      </c>
      <c r="C86" s="355">
        <f>IF($P$8=2,0,IFERROR(VLOOKUP(A86,'Imp. Logikal Complète'!C:G,5,FALSE),0)+H86)</f>
        <v>0</v>
      </c>
      <c r="D86" s="109" t="s">
        <v>465</v>
      </c>
      <c r="E86" s="101" t="s">
        <v>464</v>
      </c>
      <c r="F86" s="77" t="s">
        <v>463</v>
      </c>
    </row>
    <row r="87" spans="1:7" x14ac:dyDescent="0.2">
      <c r="A87" s="101" t="s">
        <v>476</v>
      </c>
      <c r="B87" s="77" t="s">
        <v>475</v>
      </c>
      <c r="C87" s="355">
        <f>IF($P$8=2,0,IFERROR(VLOOKUP(A87,'Imp. Logikal Complète'!C:G,5,FALSE),0)+H87)</f>
        <v>0</v>
      </c>
      <c r="D87" s="109" t="s">
        <v>465</v>
      </c>
      <c r="E87" s="101" t="s">
        <v>464</v>
      </c>
      <c r="F87" s="77" t="s">
        <v>463</v>
      </c>
    </row>
    <row r="88" spans="1:7" x14ac:dyDescent="0.2">
      <c r="A88" s="101" t="s">
        <v>485</v>
      </c>
      <c r="B88" s="101" t="s">
        <v>484</v>
      </c>
      <c r="C88" s="355">
        <f>IF($P$8=2,0,IFERROR(VLOOKUP(A88,'Imp. Logikal Complète'!C:G,5,FALSE),0)+H88)</f>
        <v>0</v>
      </c>
      <c r="D88" s="109" t="s">
        <v>465</v>
      </c>
      <c r="E88" s="101" t="s">
        <v>464</v>
      </c>
      <c r="F88" s="77" t="s">
        <v>463</v>
      </c>
    </row>
    <row r="89" spans="1:7" x14ac:dyDescent="0.2">
      <c r="A89" s="77" t="s">
        <v>473</v>
      </c>
      <c r="B89" s="77" t="s">
        <v>472</v>
      </c>
      <c r="C89" s="355">
        <f>IF($P$8=2,0,IFERROR(VLOOKUP(A89,'Imp. Logikal Complète'!C:G,5,FALSE),0)+H89)</f>
        <v>0</v>
      </c>
      <c r="D89" s="109" t="s">
        <v>465</v>
      </c>
      <c r="E89" s="101" t="s">
        <v>464</v>
      </c>
      <c r="F89" s="77" t="s">
        <v>463</v>
      </c>
    </row>
    <row r="90" spans="1:7" x14ac:dyDescent="0.2">
      <c r="A90" s="77" t="s">
        <v>471</v>
      </c>
      <c r="B90" s="77" t="s">
        <v>470</v>
      </c>
      <c r="C90" s="355">
        <f>IF($P$8=2,0,IFERROR(VLOOKUP(A90,'Imp. Logikal Complète'!C:G,5,FALSE),0)+H90)</f>
        <v>0</v>
      </c>
      <c r="D90" s="109" t="s">
        <v>465</v>
      </c>
      <c r="E90" s="101" t="s">
        <v>464</v>
      </c>
      <c r="F90" s="77" t="s">
        <v>463</v>
      </c>
    </row>
    <row r="91" spans="1:7" x14ac:dyDescent="0.2">
      <c r="A91" s="101" t="s">
        <v>415</v>
      </c>
      <c r="B91" s="77" t="s">
        <v>474</v>
      </c>
      <c r="C91" s="355">
        <f>IF($P$8=2,0,IFERROR(VLOOKUP(A91,'Imp. Logikal Complète'!C:G,5,FALSE),0)+H91)</f>
        <v>0</v>
      </c>
      <c r="D91" s="109" t="s">
        <v>465</v>
      </c>
      <c r="E91" s="101" t="s">
        <v>464</v>
      </c>
      <c r="F91" s="77" t="s">
        <v>463</v>
      </c>
    </row>
    <row r="92" spans="1:7" x14ac:dyDescent="0.2">
      <c r="A92" s="77" t="s">
        <v>826</v>
      </c>
      <c r="B92" s="77" t="s">
        <v>825</v>
      </c>
      <c r="C92" s="355">
        <f>IFERROR(VLOOKUP(A92,'Imp. Logikal Complète'!C:G,5,FALSE),0)+H92</f>
        <v>0</v>
      </c>
      <c r="D92" s="107" t="s">
        <v>465</v>
      </c>
      <c r="E92" s="77" t="s">
        <v>535</v>
      </c>
      <c r="F92" s="77" t="s">
        <v>463</v>
      </c>
    </row>
    <row r="93" spans="1:7" x14ac:dyDescent="0.2">
      <c r="A93" s="77" t="s">
        <v>548</v>
      </c>
      <c r="B93" s="77" t="s">
        <v>547</v>
      </c>
      <c r="C93" s="355">
        <f>IFERROR(VLOOKUP(A93,'Imp. Logikal Complète'!C:G,5,FALSE),0)+H93</f>
        <v>0</v>
      </c>
      <c r="D93" s="107" t="s">
        <v>465</v>
      </c>
      <c r="E93" s="77" t="s">
        <v>535</v>
      </c>
      <c r="F93" s="77" t="s">
        <v>463</v>
      </c>
    </row>
    <row r="94" spans="1:7" x14ac:dyDescent="0.2">
      <c r="A94" s="77" t="s">
        <v>537</v>
      </c>
      <c r="B94" s="77" t="s">
        <v>536</v>
      </c>
      <c r="C94" s="355">
        <f>IFERROR(VLOOKUP(A94,'Imp. Logikal Complète'!C:G,5,FALSE),0)+H94</f>
        <v>0</v>
      </c>
      <c r="D94" s="107" t="s">
        <v>465</v>
      </c>
      <c r="E94" s="77" t="s">
        <v>535</v>
      </c>
      <c r="F94" s="77" t="s">
        <v>463</v>
      </c>
      <c r="G94" s="113"/>
    </row>
    <row r="95" spans="1:7" x14ac:dyDescent="0.2">
      <c r="A95" s="77" t="s">
        <v>539</v>
      </c>
      <c r="B95" s="77" t="s">
        <v>538</v>
      </c>
      <c r="C95" s="355">
        <f>IFERROR(VLOOKUP(A95,'Imp. Logikal Complète'!C:G,5,FALSE),0)+H95</f>
        <v>0</v>
      </c>
      <c r="D95" s="107" t="s">
        <v>465</v>
      </c>
      <c r="E95" s="77" t="s">
        <v>535</v>
      </c>
      <c r="F95" s="77" t="s">
        <v>463</v>
      </c>
    </row>
    <row r="96" spans="1:7" x14ac:dyDescent="0.2">
      <c r="A96" s="77" t="s">
        <v>546</v>
      </c>
      <c r="B96" s="77" t="s">
        <v>545</v>
      </c>
      <c r="C96" s="355">
        <f>IFERROR(VLOOKUP(A96,'Imp. Logikal Complète'!C:G,5,FALSE),0)+H96</f>
        <v>0</v>
      </c>
      <c r="D96" s="107" t="s">
        <v>540</v>
      </c>
      <c r="E96" s="77" t="s">
        <v>535</v>
      </c>
      <c r="F96" s="77" t="s">
        <v>463</v>
      </c>
    </row>
    <row r="97" spans="1:7" x14ac:dyDescent="0.2">
      <c r="A97" s="77" t="s">
        <v>544</v>
      </c>
      <c r="B97" s="77" t="s">
        <v>543</v>
      </c>
      <c r="C97" s="355">
        <f>IFERROR(VLOOKUP(A97,'Imp. Logikal Complète'!C:G,5,FALSE),0)+H97</f>
        <v>0</v>
      </c>
      <c r="D97" s="107" t="s">
        <v>540</v>
      </c>
      <c r="E97" s="77" t="s">
        <v>535</v>
      </c>
      <c r="F97" s="77" t="s">
        <v>463</v>
      </c>
    </row>
    <row r="98" spans="1:7" x14ac:dyDescent="0.2">
      <c r="A98" s="77" t="s">
        <v>542</v>
      </c>
      <c r="B98" s="77" t="s">
        <v>541</v>
      </c>
      <c r="C98" s="355">
        <f>IFERROR(VLOOKUP(A98,'Imp. Logikal Complète'!C:G,5,FALSE),0)+H98</f>
        <v>0</v>
      </c>
      <c r="D98" s="107" t="s">
        <v>540</v>
      </c>
      <c r="E98" s="77" t="s">
        <v>535</v>
      </c>
      <c r="F98" s="77" t="s">
        <v>463</v>
      </c>
    </row>
    <row r="99" spans="1:7" x14ac:dyDescent="0.2">
      <c r="A99" s="77" t="s">
        <v>708</v>
      </c>
      <c r="B99" s="77" t="s">
        <v>707</v>
      </c>
      <c r="C99" s="355">
        <f>IFERROR(VLOOKUP(A99,'Imp. Logikal Complète'!C:G,5,FALSE),0)+H99</f>
        <v>0</v>
      </c>
      <c r="D99" s="107" t="s">
        <v>691</v>
      </c>
      <c r="E99" s="77" t="s">
        <v>535</v>
      </c>
      <c r="F99" s="77" t="s">
        <v>463</v>
      </c>
    </row>
    <row r="100" spans="1:7" x14ac:dyDescent="0.2">
      <c r="A100" s="77" t="s">
        <v>693</v>
      </c>
      <c r="B100" s="77" t="s">
        <v>692</v>
      </c>
      <c r="C100" s="355">
        <f>IFERROR(VLOOKUP(A100,'Imp. Logikal Complète'!C:G,5,FALSE),0)+H100</f>
        <v>0</v>
      </c>
      <c r="D100" s="107" t="s">
        <v>691</v>
      </c>
      <c r="E100" s="77" t="s">
        <v>535</v>
      </c>
      <c r="F100" s="77" t="s">
        <v>463</v>
      </c>
    </row>
    <row r="101" spans="1:7" x14ac:dyDescent="0.2">
      <c r="A101" s="112" t="s">
        <v>706</v>
      </c>
      <c r="B101" s="112" t="s">
        <v>705</v>
      </c>
      <c r="C101" s="355">
        <f>IFERROR(VLOOKUP(A101,'Imp. Logikal Complète'!C:G,5,FALSE),0)+H101</f>
        <v>0</v>
      </c>
      <c r="D101" s="107" t="s">
        <v>465</v>
      </c>
      <c r="E101" s="112" t="s">
        <v>535</v>
      </c>
      <c r="F101" s="77" t="s">
        <v>463</v>
      </c>
    </row>
    <row r="102" spans="1:7" x14ac:dyDescent="0.2">
      <c r="A102" s="112" t="s">
        <v>704</v>
      </c>
      <c r="B102" s="112" t="s">
        <v>703</v>
      </c>
      <c r="C102" s="355">
        <f>IFERROR(VLOOKUP(A102,'Imp. Logikal Complète'!C:G,5,FALSE),0)+H102</f>
        <v>0</v>
      </c>
      <c r="D102" s="107" t="s">
        <v>465</v>
      </c>
      <c r="E102" s="112" t="s">
        <v>535</v>
      </c>
      <c r="F102" s="77" t="s">
        <v>463</v>
      </c>
    </row>
    <row r="103" spans="1:7" x14ac:dyDescent="0.2">
      <c r="A103" s="112" t="s">
        <v>702</v>
      </c>
      <c r="B103" s="112" t="s">
        <v>701</v>
      </c>
      <c r="C103" s="355">
        <f>IFERROR(VLOOKUP(A103,'Imp. Logikal Complète'!C:G,5,FALSE),0)+H103</f>
        <v>0</v>
      </c>
      <c r="D103" s="107" t="s">
        <v>465</v>
      </c>
      <c r="E103" s="112" t="s">
        <v>535</v>
      </c>
      <c r="F103" s="77" t="s">
        <v>463</v>
      </c>
    </row>
    <row r="104" spans="1:7" x14ac:dyDescent="0.2">
      <c r="A104" s="77" t="s">
        <v>716</v>
      </c>
      <c r="B104" s="77" t="s">
        <v>715</v>
      </c>
      <c r="C104" s="355">
        <f>IFERROR(VLOOKUP(A104,'Imp. Logikal Complète'!C:G,5,FALSE),0)+H104</f>
        <v>0</v>
      </c>
      <c r="D104" s="107" t="s">
        <v>691</v>
      </c>
      <c r="E104" s="77" t="s">
        <v>535</v>
      </c>
      <c r="F104" s="77" t="s">
        <v>463</v>
      </c>
    </row>
    <row r="105" spans="1:7" x14ac:dyDescent="0.2">
      <c r="A105" s="77" t="s">
        <v>824</v>
      </c>
      <c r="B105" s="77" t="s">
        <v>823</v>
      </c>
      <c r="C105" s="355">
        <f>IFERROR(VLOOKUP(A105,'Imp. Logikal Complète'!C:G,5,FALSE),0)+H105</f>
        <v>0</v>
      </c>
      <c r="D105" s="107" t="s">
        <v>575</v>
      </c>
      <c r="E105" s="77" t="s">
        <v>535</v>
      </c>
      <c r="F105" s="77" t="s">
        <v>463</v>
      </c>
    </row>
    <row r="106" spans="1:7" x14ac:dyDescent="0.2">
      <c r="A106" s="77" t="s">
        <v>822</v>
      </c>
      <c r="B106" s="77" t="s">
        <v>821</v>
      </c>
      <c r="C106" s="355">
        <f>IFERROR(VLOOKUP(A106,'Imp. Logikal Complète'!C:G,5,FALSE),0)+H106</f>
        <v>0</v>
      </c>
      <c r="D106" s="107" t="s">
        <v>575</v>
      </c>
      <c r="E106" s="77" t="s">
        <v>535</v>
      </c>
      <c r="F106" s="77" t="s">
        <v>463</v>
      </c>
    </row>
    <row r="107" spans="1:7" x14ac:dyDescent="0.2">
      <c r="A107" s="77" t="s">
        <v>820</v>
      </c>
      <c r="B107" s="77" t="s">
        <v>819</v>
      </c>
      <c r="C107" s="355">
        <f>IFERROR(VLOOKUP(A107,'Imp. Logikal Complète'!C:G,5,FALSE),0)+H107</f>
        <v>0</v>
      </c>
      <c r="D107" s="107" t="s">
        <v>575</v>
      </c>
      <c r="E107" s="77" t="s">
        <v>535</v>
      </c>
      <c r="F107" s="77" t="s">
        <v>463</v>
      </c>
    </row>
    <row r="108" spans="1:7" x14ac:dyDescent="0.2">
      <c r="A108" s="77" t="s">
        <v>818</v>
      </c>
      <c r="B108" s="77" t="s">
        <v>817</v>
      </c>
      <c r="C108" s="355">
        <f>IFERROR(VLOOKUP(A108,'Imp. Logikal Complète'!C:G,5,FALSE),0)+H108</f>
        <v>0</v>
      </c>
      <c r="D108" s="107" t="s">
        <v>575</v>
      </c>
      <c r="E108" s="77" t="s">
        <v>535</v>
      </c>
      <c r="F108" s="77" t="s">
        <v>463</v>
      </c>
    </row>
    <row r="109" spans="1:7" x14ac:dyDescent="0.2">
      <c r="A109" s="77" t="s">
        <v>801</v>
      </c>
      <c r="B109" s="77" t="s">
        <v>800</v>
      </c>
      <c r="C109" s="355">
        <f>IFERROR(VLOOKUP(A109,'Imp. Logikal Complète'!C:G,5,FALSE),0)+H109</f>
        <v>0</v>
      </c>
      <c r="E109" s="77" t="s">
        <v>535</v>
      </c>
      <c r="F109" s="77" t="s">
        <v>463</v>
      </c>
    </row>
    <row r="110" spans="1:7" x14ac:dyDescent="0.2">
      <c r="A110" s="77" t="s">
        <v>550</v>
      </c>
      <c r="B110" s="77" t="s">
        <v>549</v>
      </c>
      <c r="C110" s="355">
        <f>IFERROR(VLOOKUP(A110,'Imp. Logikal Complète'!C:G,5,FALSE),0)+H110</f>
        <v>0</v>
      </c>
      <c r="D110" s="107" t="s">
        <v>465</v>
      </c>
      <c r="E110" s="77" t="s">
        <v>506</v>
      </c>
      <c r="F110" s="77" t="s">
        <v>463</v>
      </c>
    </row>
    <row r="111" spans="1:7" x14ac:dyDescent="0.2">
      <c r="A111" s="77" t="s">
        <v>573</v>
      </c>
      <c r="B111" s="77" t="s">
        <v>572</v>
      </c>
      <c r="C111" s="355">
        <f>IFERROR(VLOOKUP(A111,'Imp. Logikal Complète'!C:G,5,FALSE),0)+H111</f>
        <v>0</v>
      </c>
      <c r="D111" s="107" t="s">
        <v>465</v>
      </c>
      <c r="E111" s="77" t="s">
        <v>506</v>
      </c>
      <c r="F111" s="77" t="s">
        <v>463</v>
      </c>
      <c r="G111" s="113" t="s">
        <v>571</v>
      </c>
    </row>
    <row r="112" spans="1:7" x14ac:dyDescent="0.2">
      <c r="A112" s="77" t="s">
        <v>593</v>
      </c>
      <c r="B112" s="77" t="s">
        <v>592</v>
      </c>
      <c r="C112" s="355">
        <f>IFERROR(VLOOKUP(A112,'Imp. Logikal Complète'!C:G,5,FALSE),0)+H112</f>
        <v>0</v>
      </c>
      <c r="D112" s="107" t="s">
        <v>465</v>
      </c>
      <c r="E112" s="77" t="s">
        <v>506</v>
      </c>
      <c r="F112" s="77" t="s">
        <v>463</v>
      </c>
    </row>
    <row r="113" spans="1:7" x14ac:dyDescent="0.2">
      <c r="A113" s="77" t="s">
        <v>595</v>
      </c>
      <c r="B113" s="77" t="s">
        <v>594</v>
      </c>
      <c r="C113" s="355">
        <f>IFERROR(VLOOKUP(A113,'Imp. Logikal Complète'!C:G,5,FALSE),0)+H113</f>
        <v>0</v>
      </c>
      <c r="D113" s="107" t="s">
        <v>465</v>
      </c>
      <c r="E113" s="77" t="s">
        <v>506</v>
      </c>
      <c r="F113" s="77" t="s">
        <v>463</v>
      </c>
    </row>
    <row r="114" spans="1:7" x14ac:dyDescent="0.2">
      <c r="A114" s="77" t="s">
        <v>583</v>
      </c>
      <c r="B114" s="77" t="s">
        <v>582</v>
      </c>
      <c r="C114" s="355">
        <f>IFERROR(VLOOKUP(A114,'Imp. Logikal Complète'!C:G,5,FALSE),0)+H114</f>
        <v>0</v>
      </c>
      <c r="D114" s="107" t="s">
        <v>465</v>
      </c>
      <c r="E114" s="77" t="s">
        <v>506</v>
      </c>
      <c r="F114" s="77" t="s">
        <v>463</v>
      </c>
      <c r="G114" s="113" t="s">
        <v>581</v>
      </c>
    </row>
    <row r="115" spans="1:7" x14ac:dyDescent="0.2">
      <c r="A115" s="77" t="s">
        <v>597</v>
      </c>
      <c r="B115" s="77" t="s">
        <v>596</v>
      </c>
      <c r="C115" s="355">
        <f>IFERROR(VLOOKUP(A115,'Imp. Logikal Complète'!C:G,5,FALSE),0)+H115</f>
        <v>0</v>
      </c>
      <c r="D115" s="107" t="s">
        <v>465</v>
      </c>
      <c r="E115" s="77" t="s">
        <v>506</v>
      </c>
      <c r="F115" s="77" t="s">
        <v>463</v>
      </c>
    </row>
    <row r="116" spans="1:7" x14ac:dyDescent="0.2">
      <c r="A116" s="77" t="s">
        <v>411</v>
      </c>
      <c r="B116" s="77" t="s">
        <v>585</v>
      </c>
      <c r="C116" s="355">
        <f>IFERROR(VLOOKUP(A116,'Imp. Logikal Complète'!C:G,5,FALSE),0)+H116</f>
        <v>0</v>
      </c>
      <c r="D116" s="107" t="s">
        <v>465</v>
      </c>
      <c r="E116" s="77" t="s">
        <v>506</v>
      </c>
      <c r="F116" s="77" t="s">
        <v>463</v>
      </c>
      <c r="G116" s="113" t="s">
        <v>584</v>
      </c>
    </row>
    <row r="117" spans="1:7" x14ac:dyDescent="0.2">
      <c r="A117" s="77" t="s">
        <v>580</v>
      </c>
      <c r="B117" s="77" t="s">
        <v>579</v>
      </c>
      <c r="C117" s="355">
        <f>IFERROR(VLOOKUP(A117,'Imp. Logikal Complète'!C:G,5,FALSE),0)+H117</f>
        <v>0</v>
      </c>
      <c r="D117" s="107" t="s">
        <v>465</v>
      </c>
      <c r="E117" s="77" t="s">
        <v>506</v>
      </c>
      <c r="F117" s="77" t="s">
        <v>463</v>
      </c>
      <c r="G117" s="113" t="s">
        <v>578</v>
      </c>
    </row>
    <row r="118" spans="1:7" x14ac:dyDescent="0.2">
      <c r="A118" s="77" t="s">
        <v>590</v>
      </c>
      <c r="B118" s="77" t="s">
        <v>589</v>
      </c>
      <c r="C118" s="355">
        <f>IFERROR(VLOOKUP(A118,'Imp. Logikal Complète'!C:G,5,FALSE),0)+H118</f>
        <v>0</v>
      </c>
      <c r="D118" s="107" t="s">
        <v>465</v>
      </c>
      <c r="E118" s="77" t="s">
        <v>506</v>
      </c>
      <c r="F118" s="77" t="s">
        <v>463</v>
      </c>
    </row>
    <row r="119" spans="1:7" x14ac:dyDescent="0.2">
      <c r="A119" s="77" t="s">
        <v>413</v>
      </c>
      <c r="B119" s="77" t="s">
        <v>591</v>
      </c>
      <c r="C119" s="355">
        <f>IFERROR(VLOOKUP(A119,'Imp. Logikal Complète'!C:G,5,FALSE),0)+H119</f>
        <v>0</v>
      </c>
      <c r="D119" s="107" t="s">
        <v>465</v>
      </c>
      <c r="E119" s="77" t="s">
        <v>506</v>
      </c>
      <c r="F119" s="77" t="s">
        <v>463</v>
      </c>
    </row>
    <row r="120" spans="1:7" x14ac:dyDescent="0.2">
      <c r="A120" s="77" t="s">
        <v>577</v>
      </c>
      <c r="B120" s="77" t="s">
        <v>576</v>
      </c>
      <c r="C120" s="355">
        <f>IFERROR(VLOOKUP(A120,'Imp. Logikal Complète'!C:G,5,FALSE),0)+H120</f>
        <v>0</v>
      </c>
      <c r="D120" s="107" t="s">
        <v>575</v>
      </c>
      <c r="E120" s="77" t="s">
        <v>506</v>
      </c>
      <c r="F120" s="77" t="s">
        <v>463</v>
      </c>
      <c r="G120" s="113" t="s">
        <v>574</v>
      </c>
    </row>
    <row r="121" spans="1:7" x14ac:dyDescent="0.2">
      <c r="A121" s="77" t="s">
        <v>607</v>
      </c>
      <c r="B121" s="77" t="s">
        <v>606</v>
      </c>
      <c r="C121" s="355">
        <f>IFERROR(VLOOKUP(A121,'Imp. Logikal Complète'!C:G,5,FALSE),0)+H121</f>
        <v>0</v>
      </c>
      <c r="D121" s="107" t="s">
        <v>465</v>
      </c>
      <c r="E121" s="77" t="s">
        <v>506</v>
      </c>
      <c r="F121" s="77" t="s">
        <v>463</v>
      </c>
    </row>
    <row r="122" spans="1:7" x14ac:dyDescent="0.2">
      <c r="A122" s="77" t="s">
        <v>605</v>
      </c>
      <c r="B122" s="77" t="s">
        <v>604</v>
      </c>
      <c r="C122" s="355">
        <f>IFERROR(VLOOKUP(A122,'Imp. Logikal Complète'!C:G,5,FALSE),0)+H122</f>
        <v>0</v>
      </c>
      <c r="D122" s="107" t="s">
        <v>465</v>
      </c>
      <c r="E122" s="77" t="s">
        <v>506</v>
      </c>
      <c r="F122" s="77" t="s">
        <v>463</v>
      </c>
    </row>
    <row r="123" spans="1:7" x14ac:dyDescent="0.2">
      <c r="A123" s="77" t="s">
        <v>603</v>
      </c>
      <c r="B123" s="77" t="s">
        <v>602</v>
      </c>
      <c r="C123" s="355">
        <f>IFERROR(VLOOKUP(A123,'Imp. Logikal Complète'!C:G,5,FALSE),0)+H123</f>
        <v>0</v>
      </c>
      <c r="D123" s="107" t="s">
        <v>465</v>
      </c>
      <c r="E123" s="77" t="s">
        <v>506</v>
      </c>
      <c r="F123" s="77" t="s">
        <v>463</v>
      </c>
    </row>
    <row r="124" spans="1:7" x14ac:dyDescent="0.2">
      <c r="A124" s="77" t="s">
        <v>601</v>
      </c>
      <c r="B124" s="77" t="s">
        <v>600</v>
      </c>
      <c r="C124" s="355">
        <f>IFERROR(VLOOKUP(A124,'Imp. Logikal Complète'!C:G,5,FALSE),0)+H124</f>
        <v>0</v>
      </c>
      <c r="D124" s="107" t="s">
        <v>465</v>
      </c>
      <c r="E124" s="77" t="s">
        <v>506</v>
      </c>
      <c r="F124" s="77" t="s">
        <v>463</v>
      </c>
    </row>
    <row r="125" spans="1:7" x14ac:dyDescent="0.2">
      <c r="A125" s="77" t="s">
        <v>559</v>
      </c>
      <c r="B125" s="77" t="s">
        <v>558</v>
      </c>
      <c r="C125" s="355">
        <f>IFERROR(VLOOKUP(A125,'Imp. Logikal Complète'!C:G,5,FALSE),0)+H125</f>
        <v>0</v>
      </c>
      <c r="D125" s="107" t="s">
        <v>465</v>
      </c>
      <c r="E125" s="77" t="s">
        <v>506</v>
      </c>
      <c r="F125" s="77" t="s">
        <v>463</v>
      </c>
    </row>
    <row r="126" spans="1:7" x14ac:dyDescent="0.2">
      <c r="A126" s="77" t="s">
        <v>557</v>
      </c>
      <c r="B126" s="77" t="s">
        <v>556</v>
      </c>
      <c r="C126" s="355">
        <f>IFERROR(VLOOKUP(A126,'Imp. Logikal Complète'!C:G,5,FALSE),0)+H126</f>
        <v>0</v>
      </c>
      <c r="D126" s="107" t="s">
        <v>465</v>
      </c>
      <c r="E126" s="77" t="s">
        <v>506</v>
      </c>
      <c r="F126" s="77" t="s">
        <v>463</v>
      </c>
    </row>
    <row r="127" spans="1:7" x14ac:dyDescent="0.2">
      <c r="A127" s="77" t="s">
        <v>570</v>
      </c>
      <c r="B127" s="77" t="s">
        <v>569</v>
      </c>
      <c r="C127" s="355">
        <f>IFERROR(VLOOKUP(A127,'Imp. Logikal Complète'!C:G,5,FALSE),0)+H127</f>
        <v>0</v>
      </c>
      <c r="D127" s="108" t="s">
        <v>465</v>
      </c>
      <c r="E127" s="77" t="s">
        <v>506</v>
      </c>
      <c r="F127" s="77" t="s">
        <v>463</v>
      </c>
      <c r="G127" s="113" t="s">
        <v>568</v>
      </c>
    </row>
    <row r="128" spans="1:7" x14ac:dyDescent="0.2">
      <c r="A128" s="77" t="s">
        <v>730</v>
      </c>
      <c r="B128" s="77" t="s">
        <v>729</v>
      </c>
      <c r="C128" s="355">
        <f>IFERROR(VLOOKUP(A128,'Imp. Logikal Complète'!C:G,5,FALSE),0)+H128</f>
        <v>0</v>
      </c>
      <c r="D128" s="107" t="s">
        <v>465</v>
      </c>
      <c r="E128" s="77" t="s">
        <v>506</v>
      </c>
      <c r="F128" s="77" t="s">
        <v>463</v>
      </c>
      <c r="G128" s="113" t="s">
        <v>728</v>
      </c>
    </row>
    <row r="129" spans="1:7" x14ac:dyDescent="0.2">
      <c r="A129" s="113" t="s">
        <v>727</v>
      </c>
      <c r="B129" s="113" t="s">
        <v>726</v>
      </c>
      <c r="C129" s="355">
        <f>IFERROR(VLOOKUP(A129,'Imp. Logikal Complète'!C:G,5,FALSE),0)+H129</f>
        <v>0</v>
      </c>
      <c r="D129" s="107" t="s">
        <v>465</v>
      </c>
      <c r="E129" s="77" t="s">
        <v>506</v>
      </c>
      <c r="F129" s="77" t="s">
        <v>463</v>
      </c>
      <c r="G129" s="113" t="s">
        <v>725</v>
      </c>
    </row>
    <row r="130" spans="1:7" x14ac:dyDescent="0.2">
      <c r="A130" s="77" t="s">
        <v>555</v>
      </c>
      <c r="B130" s="77" t="s">
        <v>554</v>
      </c>
      <c r="C130" s="355">
        <f>IFERROR(VLOOKUP(A130,'Imp. Logikal Complète'!C:G,5,FALSE),0)+H130</f>
        <v>0</v>
      </c>
      <c r="D130" s="107" t="s">
        <v>482</v>
      </c>
      <c r="E130" s="77" t="s">
        <v>506</v>
      </c>
      <c r="F130" s="77" t="s">
        <v>463</v>
      </c>
      <c r="G130" s="113" t="s">
        <v>553</v>
      </c>
    </row>
    <row r="131" spans="1:7" x14ac:dyDescent="0.2">
      <c r="A131" s="77" t="s">
        <v>523</v>
      </c>
      <c r="B131" s="77" t="s">
        <v>522</v>
      </c>
      <c r="C131" s="355">
        <f>IFERROR(VLOOKUP(A131,'Imp. Logikal Complète'!C:G,5,FALSE),0)+H131</f>
        <v>0</v>
      </c>
      <c r="D131" s="107" t="s">
        <v>465</v>
      </c>
      <c r="E131" s="77" t="s">
        <v>506</v>
      </c>
      <c r="F131" s="77" t="s">
        <v>463</v>
      </c>
    </row>
    <row r="132" spans="1:7" x14ac:dyDescent="0.2">
      <c r="A132" s="77" t="s">
        <v>519</v>
      </c>
      <c r="B132" s="77" t="s">
        <v>518</v>
      </c>
      <c r="C132" s="355">
        <f>IFERROR(VLOOKUP(A132,'Imp. Logikal Complète'!C:G,5,FALSE),0)+H132</f>
        <v>0</v>
      </c>
      <c r="D132" s="107" t="s">
        <v>465</v>
      </c>
      <c r="E132" s="77" t="s">
        <v>506</v>
      </c>
      <c r="F132" s="77" t="s">
        <v>463</v>
      </c>
    </row>
    <row r="133" spans="1:7" x14ac:dyDescent="0.2">
      <c r="A133" s="77" t="s">
        <v>515</v>
      </c>
      <c r="B133" s="77" t="s">
        <v>514</v>
      </c>
      <c r="C133" s="355">
        <f>IFERROR(VLOOKUP(A133,'Imp. Logikal Complète'!C:G,5,FALSE),0)+H133</f>
        <v>0</v>
      </c>
      <c r="D133" s="107" t="s">
        <v>465</v>
      </c>
      <c r="E133" s="77" t="s">
        <v>506</v>
      </c>
      <c r="F133" s="77" t="s">
        <v>463</v>
      </c>
    </row>
    <row r="134" spans="1:7" x14ac:dyDescent="0.2">
      <c r="A134" s="77" t="s">
        <v>513</v>
      </c>
      <c r="B134" s="77" t="s">
        <v>512</v>
      </c>
      <c r="C134" s="355">
        <f>IFERROR(VLOOKUP(A134,'Imp. Logikal Complète'!C:G,5,FALSE),0)+H134</f>
        <v>0</v>
      </c>
      <c r="D134" s="107" t="s">
        <v>465</v>
      </c>
      <c r="E134" s="77" t="s">
        <v>506</v>
      </c>
      <c r="F134" s="77" t="s">
        <v>463</v>
      </c>
    </row>
    <row r="135" spans="1:7" x14ac:dyDescent="0.2">
      <c r="A135" s="77" t="s">
        <v>527</v>
      </c>
      <c r="B135" s="77" t="s">
        <v>526</v>
      </c>
      <c r="C135" s="355">
        <f>IFERROR(VLOOKUP(A135,'Imp. Logikal Complète'!C:G,5,FALSE),0)+H135</f>
        <v>0</v>
      </c>
      <c r="D135" s="107" t="s">
        <v>465</v>
      </c>
      <c r="E135" s="77" t="s">
        <v>506</v>
      </c>
      <c r="F135" s="77" t="s">
        <v>463</v>
      </c>
    </row>
    <row r="136" spans="1:7" x14ac:dyDescent="0.2">
      <c r="A136" s="77" t="s">
        <v>511</v>
      </c>
      <c r="B136" s="77" t="s">
        <v>510</v>
      </c>
      <c r="C136" s="355">
        <f>IFERROR(VLOOKUP(A136,'Imp. Logikal Complète'!C:G,5,FALSE),0)+H136</f>
        <v>0</v>
      </c>
      <c r="D136" s="107" t="s">
        <v>465</v>
      </c>
      <c r="E136" s="77" t="s">
        <v>506</v>
      </c>
      <c r="F136" s="77" t="s">
        <v>463</v>
      </c>
    </row>
    <row r="137" spans="1:7" x14ac:dyDescent="0.2">
      <c r="A137" s="115" t="s">
        <v>760</v>
      </c>
      <c r="B137" s="115" t="s">
        <v>759</v>
      </c>
      <c r="C137" s="355">
        <f>IFERROR(VLOOKUP(A137,'Imp. Logikal Complète'!C:G,5,FALSE),0)+H137</f>
        <v>0</v>
      </c>
      <c r="D137" s="116" t="s">
        <v>575</v>
      </c>
      <c r="E137" s="115" t="s">
        <v>506</v>
      </c>
      <c r="F137" s="115" t="s">
        <v>463</v>
      </c>
      <c r="G137" s="114" t="s">
        <v>618</v>
      </c>
    </row>
    <row r="138" spans="1:7" x14ac:dyDescent="0.2">
      <c r="A138" s="101" t="s">
        <v>521</v>
      </c>
      <c r="B138" s="101" t="s">
        <v>528</v>
      </c>
      <c r="C138" s="355">
        <f>IFERROR(VLOOKUP(A138,'Imp. Logikal Complète'!C:G,5,FALSE),0)+H138</f>
        <v>0</v>
      </c>
      <c r="D138" s="109" t="s">
        <v>465</v>
      </c>
      <c r="E138" s="101" t="s">
        <v>506</v>
      </c>
      <c r="F138" s="77" t="s">
        <v>463</v>
      </c>
    </row>
    <row r="139" spans="1:7" x14ac:dyDescent="0.2">
      <c r="A139" s="77" t="s">
        <v>521</v>
      </c>
      <c r="B139" s="77" t="s">
        <v>520</v>
      </c>
      <c r="C139" s="355">
        <f>IFERROR(VLOOKUP(A139,'Imp. Logikal Complète'!C:G,5,FALSE),0)+H139</f>
        <v>0</v>
      </c>
      <c r="D139" s="107" t="s">
        <v>465</v>
      </c>
      <c r="E139" s="77" t="s">
        <v>506</v>
      </c>
      <c r="F139" s="77" t="s">
        <v>463</v>
      </c>
    </row>
    <row r="140" spans="1:7" x14ac:dyDescent="0.2">
      <c r="A140" s="77" t="s">
        <v>552</v>
      </c>
      <c r="B140" s="77" t="s">
        <v>551</v>
      </c>
      <c r="C140" s="355">
        <f>IFERROR(VLOOKUP(A140,'Imp. Logikal Complète'!C:G,5,FALSE),0)+H140</f>
        <v>0</v>
      </c>
      <c r="D140" s="107" t="s">
        <v>507</v>
      </c>
      <c r="E140" s="77" t="s">
        <v>506</v>
      </c>
      <c r="F140" s="77" t="s">
        <v>463</v>
      </c>
    </row>
    <row r="141" spans="1:7" x14ac:dyDescent="0.2">
      <c r="A141" s="77" t="s">
        <v>509</v>
      </c>
      <c r="B141" s="77" t="s">
        <v>508</v>
      </c>
      <c r="C141" s="355">
        <f>IFERROR(VLOOKUP(A141,'Imp. Logikal Complète'!C:G,5,FALSE),0)+H141</f>
        <v>0</v>
      </c>
      <c r="D141" s="107" t="s">
        <v>507</v>
      </c>
      <c r="E141" s="77" t="s">
        <v>506</v>
      </c>
      <c r="F141" s="77" t="s">
        <v>463</v>
      </c>
    </row>
    <row r="142" spans="1:7" x14ac:dyDescent="0.2">
      <c r="A142" s="77" t="s">
        <v>659</v>
      </c>
      <c r="B142" s="77" t="s">
        <v>658</v>
      </c>
      <c r="C142" s="355">
        <f>IFERROR(VLOOKUP(A142,'Imp. Logikal Complète'!C:G,5,FALSE),0)+H142</f>
        <v>0</v>
      </c>
      <c r="D142" s="107" t="s">
        <v>465</v>
      </c>
      <c r="E142" s="77" t="s">
        <v>464</v>
      </c>
      <c r="F142" s="77" t="s">
        <v>463</v>
      </c>
      <c r="G142" s="77" t="s">
        <v>635</v>
      </c>
    </row>
    <row r="143" spans="1:7" x14ac:dyDescent="0.2">
      <c r="A143" s="77" t="s">
        <v>414</v>
      </c>
      <c r="B143" s="77" t="s">
        <v>652</v>
      </c>
      <c r="C143" s="355">
        <f>IFERROR(VLOOKUP(A143,'Imp. Logikal Complète'!C:G,5,FALSE),0)+H143</f>
        <v>0</v>
      </c>
      <c r="D143" s="107" t="s">
        <v>465</v>
      </c>
      <c r="E143" s="77" t="s">
        <v>464</v>
      </c>
      <c r="F143" s="77" t="s">
        <v>463</v>
      </c>
    </row>
    <row r="144" spans="1:7" x14ac:dyDescent="0.2">
      <c r="A144" s="77" t="s">
        <v>641</v>
      </c>
      <c r="B144" s="77" t="s">
        <v>640</v>
      </c>
      <c r="C144" s="355">
        <f>IFERROR(VLOOKUP(A144,'Imp. Logikal Complète'!C:G,5,FALSE),0)+H144</f>
        <v>0</v>
      </c>
      <c r="D144" s="107" t="s">
        <v>465</v>
      </c>
      <c r="E144" s="77" t="s">
        <v>464</v>
      </c>
      <c r="F144" s="77" t="s">
        <v>463</v>
      </c>
    </row>
    <row r="145" spans="1:8" x14ac:dyDescent="0.2">
      <c r="A145" s="77" t="s">
        <v>639</v>
      </c>
      <c r="B145" s="77" t="s">
        <v>638</v>
      </c>
      <c r="C145" s="355">
        <f>IFERROR(VLOOKUP(A145,'Imp. Logikal Complète'!C:G,5,FALSE),0)+H145</f>
        <v>0</v>
      </c>
      <c r="D145" s="107" t="s">
        <v>465</v>
      </c>
      <c r="E145" s="77" t="s">
        <v>464</v>
      </c>
      <c r="F145" s="77" t="s">
        <v>463</v>
      </c>
    </row>
    <row r="146" spans="1:8" x14ac:dyDescent="0.2">
      <c r="A146" s="77" t="s">
        <v>631</v>
      </c>
      <c r="B146" s="77" t="s">
        <v>630</v>
      </c>
      <c r="C146" s="355">
        <f>IFERROR(VLOOKUP(A146,'Imp. Logikal Complète'!C:G,5,FALSE),0)+H146</f>
        <v>0</v>
      </c>
      <c r="D146" s="107" t="s">
        <v>629</v>
      </c>
      <c r="E146" s="77" t="s">
        <v>464</v>
      </c>
      <c r="F146" s="77" t="s">
        <v>463</v>
      </c>
    </row>
    <row r="147" spans="1:8" x14ac:dyDescent="0.2">
      <c r="A147" s="77" t="s">
        <v>687</v>
      </c>
      <c r="B147" s="77" t="s">
        <v>686</v>
      </c>
      <c r="C147" s="355">
        <f>IFERROR(VLOOKUP(A147,'Imp. Logikal Complète'!C:G,5,FALSE),0)+H147</f>
        <v>0</v>
      </c>
      <c r="D147" s="107" t="s">
        <v>465</v>
      </c>
      <c r="E147" s="77" t="s">
        <v>464</v>
      </c>
      <c r="F147" s="77" t="s">
        <v>463</v>
      </c>
    </row>
    <row r="148" spans="1:8" x14ac:dyDescent="0.2">
      <c r="A148" s="77" t="s">
        <v>685</v>
      </c>
      <c r="B148" s="77" t="s">
        <v>684</v>
      </c>
      <c r="C148" s="355">
        <f>IFERROR(VLOOKUP(A148,'Imp. Logikal Complète'!C:G,5,FALSE),0)+H148</f>
        <v>0</v>
      </c>
      <c r="D148" s="107" t="s">
        <v>465</v>
      </c>
      <c r="E148" s="77" t="s">
        <v>464</v>
      </c>
      <c r="F148" s="77" t="s">
        <v>463</v>
      </c>
    </row>
    <row r="149" spans="1:8" x14ac:dyDescent="0.2">
      <c r="A149" s="77" t="s">
        <v>679</v>
      </c>
      <c r="B149" s="77" t="s">
        <v>678</v>
      </c>
      <c r="C149" s="355">
        <f>IFERROR(VLOOKUP(A149,'Imp. Logikal Complète'!C:G,5,FALSE),0)+H149</f>
        <v>0</v>
      </c>
      <c r="D149" s="107" t="s">
        <v>465</v>
      </c>
      <c r="E149" s="77" t="s">
        <v>464</v>
      </c>
      <c r="F149" s="77" t="s">
        <v>463</v>
      </c>
    </row>
    <row r="150" spans="1:8" x14ac:dyDescent="0.2">
      <c r="A150" s="77" t="s">
        <v>677</v>
      </c>
      <c r="B150" s="77" t="s">
        <v>676</v>
      </c>
      <c r="C150" s="355">
        <f>IFERROR(VLOOKUP(A150,'Imp. Logikal Complète'!C:G,5,FALSE),0)+H150</f>
        <v>0</v>
      </c>
      <c r="D150" s="107" t="s">
        <v>465</v>
      </c>
      <c r="E150" s="77" t="s">
        <v>464</v>
      </c>
      <c r="F150" s="77" t="s">
        <v>463</v>
      </c>
    </row>
    <row r="151" spans="1:8" x14ac:dyDescent="0.2">
      <c r="A151" s="77" t="s">
        <v>417</v>
      </c>
      <c r="B151" s="77" t="s">
        <v>688</v>
      </c>
      <c r="C151" s="355">
        <f>IFERROR(VLOOKUP(A151,'Imp. Logikal Complète'!C:G,5,FALSE),0)+H151</f>
        <v>0</v>
      </c>
      <c r="D151" s="107" t="s">
        <v>465</v>
      </c>
      <c r="E151" s="77" t="s">
        <v>464</v>
      </c>
      <c r="F151" s="77" t="s">
        <v>463</v>
      </c>
    </row>
    <row r="152" spans="1:8" x14ac:dyDescent="0.2">
      <c r="A152" s="77" t="s">
        <v>683</v>
      </c>
      <c r="B152" s="77" t="s">
        <v>682</v>
      </c>
      <c r="C152" s="355">
        <f>IFERROR(VLOOKUP(A152,'Imp. Logikal Complète'!C:G,5,FALSE),0)+H152</f>
        <v>0</v>
      </c>
      <c r="D152" s="107" t="s">
        <v>465</v>
      </c>
      <c r="E152" s="77" t="s">
        <v>464</v>
      </c>
      <c r="F152" s="77" t="s">
        <v>463</v>
      </c>
    </row>
    <row r="153" spans="1:8" x14ac:dyDescent="0.2">
      <c r="A153" s="77" t="s">
        <v>681</v>
      </c>
      <c r="B153" s="77" t="s">
        <v>680</v>
      </c>
      <c r="C153" s="355">
        <f>IFERROR(VLOOKUP(A153,'Imp. Logikal Complète'!C:G,5,FALSE),0)+H153</f>
        <v>0</v>
      </c>
      <c r="D153" s="107" t="s">
        <v>465</v>
      </c>
      <c r="E153" s="77" t="s">
        <v>464</v>
      </c>
      <c r="F153" s="77" t="s">
        <v>463</v>
      </c>
    </row>
    <row r="154" spans="1:8" x14ac:dyDescent="0.2">
      <c r="A154" s="77" t="s">
        <v>675</v>
      </c>
      <c r="B154" s="77" t="s">
        <v>674</v>
      </c>
      <c r="C154" s="355">
        <f>IFERROR(VLOOKUP(A154,'Imp. Logikal Complète'!C:G,5,FALSE),0)+H154</f>
        <v>0</v>
      </c>
      <c r="D154" s="107" t="s">
        <v>465</v>
      </c>
      <c r="E154" s="77" t="s">
        <v>464</v>
      </c>
      <c r="F154" s="77" t="s">
        <v>463</v>
      </c>
    </row>
    <row r="155" spans="1:8" x14ac:dyDescent="0.2">
      <c r="A155" s="77" t="s">
        <v>673</v>
      </c>
      <c r="B155" s="77" t="s">
        <v>672</v>
      </c>
      <c r="C155" s="355">
        <f>IFERROR(VLOOKUP(A155,'Imp. Logikal Complète'!C:G,5,FALSE),0)+H155</f>
        <v>0</v>
      </c>
      <c r="D155" s="107" t="s">
        <v>465</v>
      </c>
      <c r="E155" s="77" t="s">
        <v>464</v>
      </c>
      <c r="F155" s="77" t="s">
        <v>463</v>
      </c>
    </row>
    <row r="156" spans="1:8" x14ac:dyDescent="0.2">
      <c r="A156" s="77" t="s">
        <v>671</v>
      </c>
      <c r="B156" s="77" t="s">
        <v>670</v>
      </c>
      <c r="C156" s="355">
        <f>IFERROR(VLOOKUP(A156,'Imp. Logikal Complète'!C:G,5,FALSE),0)+H156</f>
        <v>0</v>
      </c>
      <c r="D156" s="107" t="s">
        <v>465</v>
      </c>
      <c r="E156" s="77" t="s">
        <v>464</v>
      </c>
      <c r="F156" s="77" t="s">
        <v>463</v>
      </c>
    </row>
    <row r="157" spans="1:8" x14ac:dyDescent="0.2">
      <c r="A157" s="77" t="s">
        <v>669</v>
      </c>
      <c r="B157" s="77" t="s">
        <v>668</v>
      </c>
      <c r="C157" s="355">
        <f>IFERROR(VLOOKUP(A157,'Imp. Logikal Complète'!C:G,5,FALSE),0)+H157</f>
        <v>0</v>
      </c>
      <c r="D157" s="107" t="s">
        <v>465</v>
      </c>
      <c r="E157" s="77" t="s">
        <v>464</v>
      </c>
      <c r="F157" s="77" t="s">
        <v>463</v>
      </c>
    </row>
    <row r="158" spans="1:8" x14ac:dyDescent="0.2">
      <c r="A158" s="77" t="s">
        <v>667</v>
      </c>
      <c r="B158" s="77" t="s">
        <v>666</v>
      </c>
      <c r="C158" s="355">
        <f>IFERROR(VLOOKUP(A158,'Imp. Logikal Complète'!C:G,5,FALSE),0)+H158</f>
        <v>0</v>
      </c>
      <c r="D158" s="107" t="s">
        <v>465</v>
      </c>
      <c r="E158" s="77" t="s">
        <v>464</v>
      </c>
      <c r="F158" s="77" t="s">
        <v>463</v>
      </c>
      <c r="G158" s="77" t="s">
        <v>665</v>
      </c>
    </row>
    <row r="159" spans="1:8" x14ac:dyDescent="0.2">
      <c r="A159" s="77" t="s">
        <v>664</v>
      </c>
      <c r="B159" s="77" t="s">
        <v>663</v>
      </c>
      <c r="C159" s="355">
        <f>IFERROR(VLOOKUP(A159,'Imp. Logikal Complète'!C:G,5,FALSE),0)+H159</f>
        <v>0</v>
      </c>
      <c r="D159" s="107" t="s">
        <v>465</v>
      </c>
      <c r="E159" s="77" t="s">
        <v>464</v>
      </c>
      <c r="F159" s="77" t="s">
        <v>463</v>
      </c>
      <c r="G159" s="77" t="s">
        <v>662</v>
      </c>
    </row>
    <row r="160" spans="1:8" x14ac:dyDescent="0.2">
      <c r="A160" s="77" t="s">
        <v>657</v>
      </c>
      <c r="B160" s="77" t="s">
        <v>656</v>
      </c>
      <c r="C160" s="355">
        <f>IFERROR(VLOOKUP(A160,'Imp. Logikal Complète'!C:G,5,FALSE),0)+H160</f>
        <v>0</v>
      </c>
      <c r="D160" s="107" t="s">
        <v>465</v>
      </c>
      <c r="E160" s="77" t="s">
        <v>464</v>
      </c>
      <c r="F160" s="77" t="s">
        <v>463</v>
      </c>
      <c r="G160" s="113" t="s">
        <v>655</v>
      </c>
      <c r="H160" s="410"/>
    </row>
    <row r="161" spans="1:44" x14ac:dyDescent="0.2">
      <c r="A161" s="77" t="s">
        <v>645</v>
      </c>
      <c r="B161" s="77" t="s">
        <v>644</v>
      </c>
      <c r="C161" s="355">
        <f>IFERROR(VLOOKUP(A161,'Imp. Logikal Complète'!C:G,5,FALSE),0)+H161</f>
        <v>0</v>
      </c>
      <c r="D161" s="107" t="s">
        <v>465</v>
      </c>
      <c r="E161" s="77" t="s">
        <v>464</v>
      </c>
      <c r="F161" s="77" t="s">
        <v>463</v>
      </c>
    </row>
    <row r="162" spans="1:44" x14ac:dyDescent="0.2">
      <c r="A162" s="77" t="s">
        <v>637</v>
      </c>
      <c r="B162" s="77" t="s">
        <v>636</v>
      </c>
      <c r="C162" s="355">
        <f>IFERROR(VLOOKUP(A162,'Imp. Logikal Complète'!C:G,5,FALSE),0)+H162</f>
        <v>0</v>
      </c>
      <c r="D162" s="107" t="s">
        <v>465</v>
      </c>
      <c r="E162" s="77" t="s">
        <v>464</v>
      </c>
      <c r="F162" s="77" t="s">
        <v>463</v>
      </c>
      <c r="G162" s="77" t="s">
        <v>635</v>
      </c>
    </row>
    <row r="163" spans="1:44" x14ac:dyDescent="0.2">
      <c r="A163" s="77" t="s">
        <v>615</v>
      </c>
      <c r="B163" s="77" t="s">
        <v>614</v>
      </c>
      <c r="C163" s="355">
        <f>IFERROR(VLOOKUP(A163,'Imp. Logikal Complète'!C:G,5,FALSE),0)+H163</f>
        <v>0</v>
      </c>
      <c r="D163" s="107" t="s">
        <v>465</v>
      </c>
      <c r="E163" s="77" t="s">
        <v>464</v>
      </c>
      <c r="F163" s="77" t="s">
        <v>463</v>
      </c>
    </row>
    <row r="164" spans="1:44" x14ac:dyDescent="0.2">
      <c r="A164" s="77" t="s">
        <v>613</v>
      </c>
      <c r="B164" s="77" t="s">
        <v>612</v>
      </c>
      <c r="C164" s="355">
        <f>IFERROR(VLOOKUP(A164,'Imp. Logikal Complète'!C:G,5,FALSE),0)+H164</f>
        <v>0</v>
      </c>
      <c r="D164" s="107" t="s">
        <v>465</v>
      </c>
      <c r="E164" s="77" t="s">
        <v>464</v>
      </c>
      <c r="F164" s="77" t="s">
        <v>463</v>
      </c>
    </row>
    <row r="165" spans="1:44" x14ac:dyDescent="0.2">
      <c r="A165" s="77" t="s">
        <v>634</v>
      </c>
      <c r="B165" s="77" t="s">
        <v>633</v>
      </c>
      <c r="C165" s="355">
        <f>IFERROR(VLOOKUP(A165,'Imp. Logikal Complète'!C:G,5,FALSE),0)+H165</f>
        <v>0</v>
      </c>
      <c r="D165" s="107" t="s">
        <v>465</v>
      </c>
      <c r="E165" s="77" t="s">
        <v>464</v>
      </c>
      <c r="F165" s="77" t="s">
        <v>463</v>
      </c>
      <c r="G165" s="77" t="s">
        <v>632</v>
      </c>
    </row>
    <row r="166" spans="1:44" s="112" customFormat="1" x14ac:dyDescent="0.2">
      <c r="A166" s="113" t="s">
        <v>624</v>
      </c>
      <c r="B166" s="113" t="s">
        <v>623</v>
      </c>
      <c r="C166" s="355">
        <f>IFERROR(VLOOKUP(A166,'Imp. Logikal Complète'!C:G,5,FALSE),0)+H166</f>
        <v>0</v>
      </c>
      <c r="D166" s="107" t="s">
        <v>465</v>
      </c>
      <c r="E166" s="77" t="s">
        <v>464</v>
      </c>
      <c r="F166" s="77" t="s">
        <v>463</v>
      </c>
      <c r="G166" s="77" t="s">
        <v>618</v>
      </c>
      <c r="H166" s="408"/>
      <c r="I166" s="405"/>
      <c r="J166" s="405"/>
      <c r="K166" s="405"/>
      <c r="L166" s="405"/>
      <c r="M166" s="405"/>
      <c r="N166" s="405"/>
      <c r="O166" s="405"/>
      <c r="P166" s="405"/>
      <c r="Q166" s="405"/>
      <c r="R166" s="405"/>
      <c r="S166" s="405"/>
      <c r="T166" s="405"/>
      <c r="U166" s="405"/>
      <c r="V166" s="407"/>
      <c r="W166" s="407"/>
      <c r="X166" s="407"/>
      <c r="Y166" s="407"/>
      <c r="Z166" s="407"/>
      <c r="AA166" s="407"/>
      <c r="AB166" s="407"/>
      <c r="AC166" s="407"/>
      <c r="AD166" s="407"/>
      <c r="AE166" s="407"/>
      <c r="AF166" s="407"/>
      <c r="AG166" s="407"/>
      <c r="AH166" s="407"/>
      <c r="AI166" s="407"/>
      <c r="AJ166" s="407"/>
      <c r="AK166" s="407"/>
      <c r="AL166" s="407"/>
      <c r="AM166" s="407"/>
      <c r="AN166" s="407"/>
      <c r="AO166" s="407"/>
      <c r="AP166" s="407"/>
      <c r="AQ166" s="407"/>
      <c r="AR166" s="407"/>
    </row>
    <row r="167" spans="1:44" x14ac:dyDescent="0.2">
      <c r="A167" s="77" t="s">
        <v>617</v>
      </c>
      <c r="B167" s="77" t="s">
        <v>616</v>
      </c>
      <c r="C167" s="355">
        <f>IFERROR(VLOOKUP(A167,'Imp. Logikal Complète'!C:G,5,FALSE),0)+H167</f>
        <v>0</v>
      </c>
      <c r="D167" s="107" t="s">
        <v>465</v>
      </c>
      <c r="E167" s="77" t="s">
        <v>464</v>
      </c>
      <c r="F167" s="77" t="s">
        <v>463</v>
      </c>
    </row>
    <row r="168" spans="1:44" x14ac:dyDescent="0.2">
      <c r="A168" s="77" t="s">
        <v>647</v>
      </c>
      <c r="B168" s="77" t="s">
        <v>646</v>
      </c>
      <c r="C168" s="355">
        <f>IFERROR(VLOOKUP(A168,'Imp. Logikal Complète'!C:G,5,FALSE),0)+H168</f>
        <v>0</v>
      </c>
      <c r="D168" s="107" t="s">
        <v>465</v>
      </c>
      <c r="E168" s="77" t="s">
        <v>464</v>
      </c>
      <c r="F168" s="77" t="s">
        <v>463</v>
      </c>
    </row>
    <row r="169" spans="1:44" x14ac:dyDescent="0.2">
      <c r="A169" s="77" t="s">
        <v>628</v>
      </c>
      <c r="B169" s="77" t="s">
        <v>627</v>
      </c>
      <c r="C169" s="355">
        <f>IFERROR(VLOOKUP(A169,'Imp. Logikal Complète'!C:G,5,FALSE),0)+H169</f>
        <v>0</v>
      </c>
      <c r="D169" s="107" t="s">
        <v>507</v>
      </c>
      <c r="E169" s="77" t="s">
        <v>464</v>
      </c>
      <c r="F169" s="77" t="s">
        <v>463</v>
      </c>
    </row>
    <row r="170" spans="1:44" x14ac:dyDescent="0.2">
      <c r="A170" s="113" t="s">
        <v>620</v>
      </c>
      <c r="B170" s="113" t="s">
        <v>619</v>
      </c>
      <c r="C170" s="355">
        <f>IFERROR(VLOOKUP(A170,'Imp. Logikal Complète'!C:G,5,FALSE),0)+H170</f>
        <v>0</v>
      </c>
      <c r="D170" s="107" t="s">
        <v>465</v>
      </c>
      <c r="E170" s="77" t="s">
        <v>464</v>
      </c>
      <c r="F170" s="77" t="s">
        <v>463</v>
      </c>
      <c r="G170" s="77" t="s">
        <v>618</v>
      </c>
    </row>
    <row r="171" spans="1:44" x14ac:dyDescent="0.2">
      <c r="A171" s="113" t="s">
        <v>626</v>
      </c>
      <c r="B171" s="77" t="s">
        <v>625</v>
      </c>
      <c r="C171" s="355">
        <f>IFERROR(VLOOKUP(A171,'Imp. Logikal Complète'!C:G,5,FALSE),0)+H171</f>
        <v>0</v>
      </c>
      <c r="D171" s="108" t="s">
        <v>465</v>
      </c>
      <c r="E171" s="77" t="s">
        <v>464</v>
      </c>
      <c r="F171" s="77" t="s">
        <v>463</v>
      </c>
    </row>
    <row r="172" spans="1:44" x14ac:dyDescent="0.2">
      <c r="A172" s="77" t="s">
        <v>567</v>
      </c>
      <c r="B172" s="77" t="s">
        <v>566</v>
      </c>
      <c r="C172" s="355">
        <f>IFERROR(VLOOKUP(A172,'Imp. Logikal Complète'!C:G,5,FALSE),0)+H172</f>
        <v>0</v>
      </c>
      <c r="D172" s="107" t="s">
        <v>465</v>
      </c>
      <c r="E172" s="113" t="s">
        <v>464</v>
      </c>
      <c r="F172" s="77" t="s">
        <v>463</v>
      </c>
    </row>
    <row r="173" spans="1:44" x14ac:dyDescent="0.2">
      <c r="A173" s="77" t="s">
        <v>565</v>
      </c>
      <c r="B173" s="77" t="s">
        <v>564</v>
      </c>
      <c r="C173" s="355">
        <f>IFERROR(VLOOKUP(A173,'Imp. Logikal Complète'!C:G,5,FALSE),0)+H173</f>
        <v>0</v>
      </c>
      <c r="D173" s="107" t="s">
        <v>465</v>
      </c>
      <c r="E173" s="113" t="s">
        <v>464</v>
      </c>
      <c r="F173" s="77" t="s">
        <v>463</v>
      </c>
    </row>
    <row r="174" spans="1:44" x14ac:dyDescent="0.2">
      <c r="A174" s="77" t="s">
        <v>563</v>
      </c>
      <c r="B174" s="77" t="s">
        <v>562</v>
      </c>
      <c r="C174" s="355">
        <f>IFERROR(VLOOKUP(A174,'Imp. Logikal Complète'!C:G,5,FALSE),0)+H174</f>
        <v>0</v>
      </c>
      <c r="D174" s="107" t="s">
        <v>465</v>
      </c>
      <c r="E174" s="113" t="s">
        <v>464</v>
      </c>
      <c r="F174" s="77" t="s">
        <v>463</v>
      </c>
    </row>
    <row r="175" spans="1:44" x14ac:dyDescent="0.2">
      <c r="A175" s="77" t="s">
        <v>561</v>
      </c>
      <c r="B175" s="77" t="s">
        <v>560</v>
      </c>
      <c r="C175" s="355">
        <f>IFERROR(VLOOKUP(A175,'Imp. Logikal Complète'!C:G,5,FALSE),0)+H175</f>
        <v>0</v>
      </c>
      <c r="D175" s="107" t="s">
        <v>465</v>
      </c>
      <c r="E175" s="113" t="s">
        <v>464</v>
      </c>
      <c r="F175" s="77" t="s">
        <v>463</v>
      </c>
    </row>
    <row r="176" spans="1:44" x14ac:dyDescent="0.2">
      <c r="A176" s="77" t="s">
        <v>467</v>
      </c>
      <c r="B176" s="77" t="s">
        <v>466</v>
      </c>
      <c r="C176" s="355">
        <f>IFERROR(VLOOKUP(A176,'Imp. Logikal Complète'!C:G,5,FALSE),0)+H176</f>
        <v>0</v>
      </c>
      <c r="D176" s="108" t="s">
        <v>465</v>
      </c>
      <c r="E176" s="101" t="s">
        <v>464</v>
      </c>
      <c r="F176" s="77" t="s">
        <v>463</v>
      </c>
    </row>
    <row r="177" spans="1:8" x14ac:dyDescent="0.2">
      <c r="A177" s="77" t="s">
        <v>469</v>
      </c>
      <c r="B177" s="101" t="s">
        <v>468</v>
      </c>
      <c r="C177" s="355">
        <f>IFERROR(VLOOKUP(A177,'Imp. Logikal Complète'!C:G,5,FALSE),0)+H177</f>
        <v>0</v>
      </c>
      <c r="D177" s="108" t="s">
        <v>465</v>
      </c>
      <c r="E177" s="101" t="s">
        <v>464</v>
      </c>
      <c r="F177" s="77" t="s">
        <v>463</v>
      </c>
    </row>
    <row r="178" spans="1:8" x14ac:dyDescent="0.2">
      <c r="A178" s="77" t="s">
        <v>534</v>
      </c>
      <c r="B178" s="77" t="s">
        <v>533</v>
      </c>
      <c r="C178" s="355">
        <f>IFERROR(VLOOKUP(A178,'Imp. Logikal Complète'!C:G,5,FALSE),0)+H178</f>
        <v>0</v>
      </c>
      <c r="D178" s="108" t="s">
        <v>507</v>
      </c>
      <c r="E178" s="113" t="s">
        <v>464</v>
      </c>
      <c r="F178" s="77" t="s">
        <v>463</v>
      </c>
      <c r="G178" s="113" t="s">
        <v>532</v>
      </c>
    </row>
    <row r="179" spans="1:8" x14ac:dyDescent="0.2">
      <c r="A179" s="77" t="s">
        <v>531</v>
      </c>
      <c r="B179" s="77" t="s">
        <v>530</v>
      </c>
      <c r="C179" s="355">
        <f>IFERROR(VLOOKUP(A179,'Imp. Logikal Complète'!C:G,5,FALSE),0)+H179</f>
        <v>0</v>
      </c>
      <c r="D179" s="107" t="s">
        <v>507</v>
      </c>
      <c r="E179" s="113" t="s">
        <v>464</v>
      </c>
      <c r="F179" s="77" t="s">
        <v>463</v>
      </c>
      <c r="G179" s="113" t="s">
        <v>529</v>
      </c>
    </row>
    <row r="180" spans="1:8" x14ac:dyDescent="0.2">
      <c r="A180" s="101" t="s">
        <v>740</v>
      </c>
      <c r="B180" s="101" t="s">
        <v>739</v>
      </c>
      <c r="C180" s="355">
        <f>IFERROR(VLOOKUP(A180,'Imp. Logikal Complète'!C:G,5,FALSE),0)+H180</f>
        <v>0</v>
      </c>
      <c r="D180" s="109" t="s">
        <v>465</v>
      </c>
      <c r="E180" s="101" t="s">
        <v>464</v>
      </c>
      <c r="F180" s="101" t="s">
        <v>463</v>
      </c>
      <c r="G180" s="101"/>
      <c r="H180" s="409"/>
    </row>
    <row r="181" spans="1:8" x14ac:dyDescent="0.2">
      <c r="A181" s="101" t="s">
        <v>766</v>
      </c>
      <c r="B181" s="101" t="s">
        <v>765</v>
      </c>
      <c r="C181" s="355">
        <f>IFERROR(VLOOKUP(A181,'Imp. Logikal Complète'!C:G,5,FALSE),0)+H181</f>
        <v>0</v>
      </c>
      <c r="D181" s="109" t="s">
        <v>465</v>
      </c>
      <c r="E181" s="101" t="s">
        <v>464</v>
      </c>
      <c r="F181" s="101" t="s">
        <v>463</v>
      </c>
      <c r="G181" s="114" t="s">
        <v>618</v>
      </c>
      <c r="H181" s="409"/>
    </row>
    <row r="182" spans="1:8" x14ac:dyDescent="0.2">
      <c r="A182" s="101" t="s">
        <v>762</v>
      </c>
      <c r="B182" s="101" t="s">
        <v>761</v>
      </c>
      <c r="C182" s="355">
        <f>IFERROR(VLOOKUP(A182,'Imp. Logikal Complète'!C:G,5,FALSE),0)+H182</f>
        <v>0</v>
      </c>
      <c r="D182" s="109" t="s">
        <v>465</v>
      </c>
      <c r="E182" s="101" t="s">
        <v>464</v>
      </c>
      <c r="F182" s="101" t="s">
        <v>463</v>
      </c>
      <c r="G182" s="114" t="s">
        <v>618</v>
      </c>
      <c r="H182" s="409"/>
    </row>
    <row r="183" spans="1:8" x14ac:dyDescent="0.2">
      <c r="A183" s="101" t="s">
        <v>764</v>
      </c>
      <c r="B183" s="101" t="s">
        <v>763</v>
      </c>
      <c r="C183" s="355">
        <f>IFERROR(VLOOKUP(A183,'Imp. Logikal Complète'!C:G,5,FALSE),0)+H183</f>
        <v>0</v>
      </c>
      <c r="D183" s="109" t="s">
        <v>465</v>
      </c>
      <c r="E183" s="101" t="s">
        <v>464</v>
      </c>
      <c r="F183" s="101" t="s">
        <v>463</v>
      </c>
      <c r="G183" s="114" t="s">
        <v>618</v>
      </c>
      <c r="H183" s="409"/>
    </row>
    <row r="184" spans="1:8" x14ac:dyDescent="0.2">
      <c r="A184" s="101" t="s">
        <v>787</v>
      </c>
      <c r="B184" s="101" t="s">
        <v>786</v>
      </c>
      <c r="C184" s="355">
        <f>IFERROR(VLOOKUP(A184,'Imp. Logikal Complète'!C:G,5,FALSE),0)+H184</f>
        <v>0</v>
      </c>
      <c r="D184" s="109" t="s">
        <v>465</v>
      </c>
      <c r="E184" s="101" t="s">
        <v>464</v>
      </c>
      <c r="F184" s="101" t="s">
        <v>463</v>
      </c>
      <c r="G184" s="114" t="s">
        <v>621</v>
      </c>
      <c r="H184" s="409"/>
    </row>
    <row r="185" spans="1:8" x14ac:dyDescent="0.2">
      <c r="A185" s="100"/>
      <c r="B185" s="100"/>
      <c r="C185" s="355">
        <f>IFERROR(VLOOKUP(A185,'Imp. Logikal Complète'!C:G,5,FALSE),0)+H185</f>
        <v>0</v>
      </c>
      <c r="D185" s="403"/>
      <c r="E185" s="100"/>
      <c r="F185" s="100"/>
    </row>
    <row r="186" spans="1:8" x14ac:dyDescent="0.2">
      <c r="C186" s="355">
        <f>IFERROR(VLOOKUP(A186,'Imp. Logikal Complète'!C:G,5,FALSE),0)+H186</f>
        <v>0</v>
      </c>
    </row>
    <row r="187" spans="1:8" x14ac:dyDescent="0.2">
      <c r="C187" s="355">
        <f>IFERROR(VLOOKUP(A187,'Imp. Logikal Complète'!C:G,5,FALSE),0)+H187</f>
        <v>0</v>
      </c>
    </row>
    <row r="188" spans="1:8" x14ac:dyDescent="0.2">
      <c r="C188" s="355">
        <f>IFERROR(VLOOKUP(A188,'Imp. Logikal Complète'!C:G,5,FALSE),0)+H188</f>
        <v>0</v>
      </c>
    </row>
    <row r="189" spans="1:8" x14ac:dyDescent="0.2">
      <c r="C189" s="355">
        <f>IFERROR(VLOOKUP(A189,'Imp. Logikal Complète'!C:G,5,FALSE),0)+H189</f>
        <v>0</v>
      </c>
    </row>
    <row r="190" spans="1:8" x14ac:dyDescent="0.2">
      <c r="C190" s="355">
        <f>IFERROR(VLOOKUP(A190,'Imp. Logikal Complète'!C:G,5,FALSE),0)+H190</f>
        <v>0</v>
      </c>
    </row>
    <row r="191" spans="1:8" x14ac:dyDescent="0.2">
      <c r="C191" s="355">
        <f>IFERROR(VLOOKUP(A191,'Imp. Logikal Complète'!C:G,5,FALSE),0)+H191</f>
        <v>0</v>
      </c>
    </row>
    <row r="192" spans="1:8" x14ac:dyDescent="0.2">
      <c r="C192" s="355">
        <f>IFERROR(VLOOKUP(A192,'Imp. Logikal Complète'!C:G,5,FALSE),0)+H192</f>
        <v>0</v>
      </c>
    </row>
    <row r="193" spans="3:3" x14ac:dyDescent="0.2">
      <c r="C193" s="355">
        <f>IFERROR(VLOOKUP(A193,'Imp. Logikal Complète'!C:G,5,FALSE),0)+H193</f>
        <v>0</v>
      </c>
    </row>
    <row r="194" spans="3:3" x14ac:dyDescent="0.2">
      <c r="C194" s="355">
        <f>IFERROR(VLOOKUP(A194,'Imp. Logikal Complète'!C:G,5,FALSE),0)+H194</f>
        <v>0</v>
      </c>
    </row>
    <row r="195" spans="3:3" x14ac:dyDescent="0.2">
      <c r="C195" s="355">
        <f>IFERROR(VLOOKUP(A195,'Imp. Logikal Complète'!C:G,5,FALSE),0)+H195</f>
        <v>0</v>
      </c>
    </row>
    <row r="196" spans="3:3" x14ac:dyDescent="0.2">
      <c r="C196" s="355">
        <f>IFERROR(VLOOKUP(A196,'Imp. Logikal Complète'!C:G,5,FALSE),0)+H196</f>
        <v>0</v>
      </c>
    </row>
    <row r="197" spans="3:3" x14ac:dyDescent="0.2">
      <c r="C197" s="355">
        <f>IFERROR(VLOOKUP(A197,'Imp. Logikal Complète'!C:G,5,FALSE),0)+H197</f>
        <v>0</v>
      </c>
    </row>
    <row r="198" spans="3:3" x14ac:dyDescent="0.2">
      <c r="C198" s="355">
        <f>IFERROR(VLOOKUP(A198,'Imp. Logikal Complète'!C:G,5,FALSE),0)+H198</f>
        <v>0</v>
      </c>
    </row>
    <row r="199" spans="3:3" x14ac:dyDescent="0.2">
      <c r="C199" s="355">
        <f>IFERROR(VLOOKUP(A199,'Imp. Logikal Complète'!C:G,5,FALSE),0)+H199</f>
        <v>0</v>
      </c>
    </row>
    <row r="200" spans="3:3" x14ac:dyDescent="0.2">
      <c r="C200" s="355">
        <f>IFERROR(VLOOKUP(A200,'Imp. Logikal Complète'!C:G,5,FALSE),0)+H200</f>
        <v>0</v>
      </c>
    </row>
    <row r="201" spans="3:3" x14ac:dyDescent="0.2">
      <c r="C201" s="355">
        <f>IFERROR(VLOOKUP(A201,'Imp. Logikal Complète'!C:G,5,FALSE),0)+H201</f>
        <v>0</v>
      </c>
    </row>
    <row r="202" spans="3:3" x14ac:dyDescent="0.2">
      <c r="C202" s="355">
        <f>IFERROR(VLOOKUP(A202,'Imp. Logikal Complète'!C:G,5,FALSE),0)+H202</f>
        <v>0</v>
      </c>
    </row>
    <row r="203" spans="3:3" x14ac:dyDescent="0.2">
      <c r="C203" s="355">
        <f>IFERROR(VLOOKUP(A203,'Imp. Logikal Complète'!C:G,5,FALSE),0)+H203</f>
        <v>0</v>
      </c>
    </row>
    <row r="204" spans="3:3" x14ac:dyDescent="0.2">
      <c r="C204" s="355">
        <f>IFERROR(VLOOKUP(A204,'Imp. Logikal Complète'!C:G,5,FALSE),0)+H204</f>
        <v>0</v>
      </c>
    </row>
    <row r="205" spans="3:3" x14ac:dyDescent="0.2">
      <c r="C205" s="355">
        <f>IFERROR(VLOOKUP(A205,'Imp. Logikal Complète'!C:G,5,FALSE),0)+H205</f>
        <v>0</v>
      </c>
    </row>
    <row r="206" spans="3:3" x14ac:dyDescent="0.2">
      <c r="C206" s="355">
        <f>IFERROR(VLOOKUP(A206,'Imp. Logikal Complète'!C:G,5,FALSE),0)+H206</f>
        <v>0</v>
      </c>
    </row>
    <row r="207" spans="3:3" x14ac:dyDescent="0.2">
      <c r="C207" s="355">
        <f>IFERROR(VLOOKUP(A207,'Imp. Logikal Complète'!C:G,5,FALSE),0)+H207</f>
        <v>0</v>
      </c>
    </row>
    <row r="208" spans="3:3" x14ac:dyDescent="0.2">
      <c r="C208" s="355">
        <f>IFERROR(VLOOKUP(A208,'Imp. Logikal Complète'!C:G,5,FALSE),0)+H208</f>
        <v>0</v>
      </c>
    </row>
    <row r="209" spans="3:3" x14ac:dyDescent="0.2">
      <c r="C209" s="355">
        <f>IFERROR(VLOOKUP(A209,'Imp. Logikal Complète'!C:G,5,FALSE),0)+H209</f>
        <v>0</v>
      </c>
    </row>
    <row r="210" spans="3:3" x14ac:dyDescent="0.2">
      <c r="C210" s="355">
        <f>IFERROR(VLOOKUP(A210,'Imp. Logikal Complète'!C:G,5,FALSE),0)+H210</f>
        <v>0</v>
      </c>
    </row>
    <row r="211" spans="3:3" x14ac:dyDescent="0.2">
      <c r="C211" s="355">
        <f>IFERROR(VLOOKUP(A211,'Imp. Logikal Complète'!C:G,5,FALSE),0)+H211</f>
        <v>0</v>
      </c>
    </row>
    <row r="212" spans="3:3" x14ac:dyDescent="0.2">
      <c r="C212" s="355">
        <f>IFERROR(VLOOKUP(A212,'Imp. Logikal Complète'!C:G,5,FALSE),0)+H212</f>
        <v>0</v>
      </c>
    </row>
    <row r="213" spans="3:3" x14ac:dyDescent="0.2">
      <c r="C213" s="355">
        <f>IFERROR(VLOOKUP(A213,'Imp. Logikal Complète'!C:G,5,FALSE),0)+H213</f>
        <v>0</v>
      </c>
    </row>
    <row r="214" spans="3:3" x14ac:dyDescent="0.2">
      <c r="C214" s="355">
        <f>IFERROR(VLOOKUP(A214,'Imp. Logikal Complète'!C:G,5,FALSE),0)+H214</f>
        <v>0</v>
      </c>
    </row>
    <row r="215" spans="3:3" x14ac:dyDescent="0.2">
      <c r="C215" s="355">
        <f>IFERROR(VLOOKUP(A215,'Imp. Logikal Complète'!C:G,5,FALSE),0)+H215</f>
        <v>0</v>
      </c>
    </row>
    <row r="216" spans="3:3" x14ac:dyDescent="0.2">
      <c r="C216" s="355">
        <f>IFERROR(VLOOKUP(A216,'Imp. Logikal Complète'!C:G,5,FALSE),0)+H216</f>
        <v>0</v>
      </c>
    </row>
    <row r="217" spans="3:3" x14ac:dyDescent="0.2">
      <c r="C217" s="355">
        <f>IFERROR(VLOOKUP(A217,'Imp. Logikal Complète'!C:G,5,FALSE),0)+H217</f>
        <v>0</v>
      </c>
    </row>
    <row r="218" spans="3:3" x14ac:dyDescent="0.2">
      <c r="C218" s="355">
        <f>IFERROR(VLOOKUP(A218,'Imp. Logikal Complète'!C:G,5,FALSE),0)+H218</f>
        <v>0</v>
      </c>
    </row>
    <row r="219" spans="3:3" x14ac:dyDescent="0.2">
      <c r="C219" s="355">
        <f>IFERROR(VLOOKUP(A219,'Imp. Logikal Complète'!C:G,5,FALSE),0)+H219</f>
        <v>0</v>
      </c>
    </row>
    <row r="220" spans="3:3" x14ac:dyDescent="0.2">
      <c r="C220" s="355">
        <f>IFERROR(VLOOKUP(A220,'Imp. Logikal Complète'!C:G,5,FALSE),0)+H220</f>
        <v>0</v>
      </c>
    </row>
    <row r="221" spans="3:3" x14ac:dyDescent="0.2">
      <c r="C221" s="355">
        <f>IFERROR(VLOOKUP(A221,'Imp. Logikal Complète'!C:G,5,FALSE),0)+H221</f>
        <v>0</v>
      </c>
    </row>
    <row r="222" spans="3:3" x14ac:dyDescent="0.2">
      <c r="C222" s="355">
        <f>IFERROR(VLOOKUP(A222,'Imp. Logikal Complète'!C:G,5,FALSE),0)+H222</f>
        <v>0</v>
      </c>
    </row>
    <row r="223" spans="3:3" x14ac:dyDescent="0.2">
      <c r="C223" s="355">
        <f>IFERROR(VLOOKUP(A223,'Imp. Logikal Complète'!C:G,5,FALSE),0)+H223</f>
        <v>0</v>
      </c>
    </row>
    <row r="224" spans="3:3" x14ac:dyDescent="0.2">
      <c r="C224" s="355">
        <f>IFERROR(VLOOKUP(A224,'Imp. Logikal Complète'!C:G,5,FALSE),0)+H224</f>
        <v>0</v>
      </c>
    </row>
    <row r="225" spans="3:3" x14ac:dyDescent="0.2">
      <c r="C225" s="355">
        <f>IFERROR(VLOOKUP(A225,'Imp. Logikal Complète'!C:G,5,FALSE),0)+H225</f>
        <v>0</v>
      </c>
    </row>
    <row r="226" spans="3:3" x14ac:dyDescent="0.2">
      <c r="C226" s="355">
        <f>IFERROR(VLOOKUP(A226,'Imp. Logikal Complète'!C:G,5,FALSE),0)+H226</f>
        <v>0</v>
      </c>
    </row>
    <row r="227" spans="3:3" x14ac:dyDescent="0.2">
      <c r="C227" s="355">
        <f>IFERROR(VLOOKUP(A227,'Imp. Logikal Complète'!C:G,5,FALSE),0)+H227</f>
        <v>0</v>
      </c>
    </row>
    <row r="228" spans="3:3" x14ac:dyDescent="0.2">
      <c r="C228" s="355">
        <f>IFERROR(VLOOKUP(A228,'Imp. Logikal Complète'!C:G,5,FALSE),0)+H228</f>
        <v>0</v>
      </c>
    </row>
    <row r="229" spans="3:3" x14ac:dyDescent="0.2">
      <c r="C229" s="355">
        <f>IFERROR(VLOOKUP(A229,'Imp. Logikal Complète'!C:G,5,FALSE),0)+H229</f>
        <v>0</v>
      </c>
    </row>
    <row r="230" spans="3:3" x14ac:dyDescent="0.2">
      <c r="C230" s="355">
        <f>IFERROR(VLOOKUP(A230,'Imp. Logikal Complète'!C:G,5,FALSE),0)+H230</f>
        <v>0</v>
      </c>
    </row>
    <row r="231" spans="3:3" x14ac:dyDescent="0.2">
      <c r="C231" s="355">
        <f>IFERROR(VLOOKUP(A231,'Imp. Logikal Complète'!C:G,5,FALSE),0)+H231</f>
        <v>0</v>
      </c>
    </row>
    <row r="232" spans="3:3" x14ac:dyDescent="0.2">
      <c r="C232" s="355">
        <f>IFERROR(VLOOKUP(A232,'Imp. Logikal Complète'!C:G,5,FALSE),0)+H232</f>
        <v>0</v>
      </c>
    </row>
    <row r="233" spans="3:3" x14ac:dyDescent="0.2">
      <c r="C233" s="355">
        <f>IFERROR(VLOOKUP(A233,'Imp. Logikal Complète'!C:G,5,FALSE),0)+H233</f>
        <v>0</v>
      </c>
    </row>
    <row r="234" spans="3:3" x14ac:dyDescent="0.2">
      <c r="C234" s="355">
        <f>IFERROR(VLOOKUP(A234,'Imp. Logikal Complète'!C:G,5,FALSE),0)+H234</f>
        <v>0</v>
      </c>
    </row>
    <row r="235" spans="3:3" x14ac:dyDescent="0.2">
      <c r="C235" s="355">
        <f>IFERROR(VLOOKUP(A235,'Imp. Logikal Complète'!C:G,5,FALSE),0)+H235</f>
        <v>0</v>
      </c>
    </row>
    <row r="236" spans="3:3" x14ac:dyDescent="0.2">
      <c r="C236" s="355">
        <f>IFERROR(VLOOKUP(A236,'Imp. Logikal Complète'!C:G,5,FALSE),0)+H236</f>
        <v>0</v>
      </c>
    </row>
    <row r="237" spans="3:3" x14ac:dyDescent="0.2">
      <c r="C237" s="355">
        <f>IFERROR(VLOOKUP(A237,'Imp. Logikal Complète'!C:G,5,FALSE),0)+H237</f>
        <v>0</v>
      </c>
    </row>
    <row r="238" spans="3:3" x14ac:dyDescent="0.2">
      <c r="C238" s="355">
        <f>IFERROR(VLOOKUP(A238,'Imp. Logikal Complète'!C:G,5,FALSE),0)+H238</f>
        <v>0</v>
      </c>
    </row>
    <row r="239" spans="3:3" x14ac:dyDescent="0.2">
      <c r="C239" s="355">
        <f>IFERROR(VLOOKUP(A239,'Imp. Logikal Complète'!C:G,5,FALSE),0)+H239</f>
        <v>0</v>
      </c>
    </row>
    <row r="240" spans="3:3" x14ac:dyDescent="0.2">
      <c r="C240" s="355">
        <f>IFERROR(VLOOKUP(A240,'Imp. Logikal Complète'!C:G,5,FALSE),0)+H240</f>
        <v>0</v>
      </c>
    </row>
    <row r="241" spans="3:3" x14ac:dyDescent="0.2">
      <c r="C241" s="355">
        <f>IFERROR(VLOOKUP(A241,'Imp. Logikal Complète'!C:G,5,FALSE),0)+H241</f>
        <v>0</v>
      </c>
    </row>
    <row r="242" spans="3:3" x14ac:dyDescent="0.2">
      <c r="C242" s="355">
        <f>IFERROR(VLOOKUP(A242,'Imp. Logikal Complète'!C:G,5,FALSE),0)+H242</f>
        <v>0</v>
      </c>
    </row>
    <row r="243" spans="3:3" x14ac:dyDescent="0.2">
      <c r="C243" s="355">
        <f>IFERROR(VLOOKUP(A243,'Imp. Logikal Complète'!C:G,5,FALSE),0)+H243</f>
        <v>0</v>
      </c>
    </row>
    <row r="244" spans="3:3" x14ac:dyDescent="0.2">
      <c r="C244" s="355">
        <f>IFERROR(VLOOKUP(A244,'Imp. Logikal Complète'!C:G,5,FALSE),0)+H244</f>
        <v>0</v>
      </c>
    </row>
    <row r="245" spans="3:3" x14ac:dyDescent="0.2">
      <c r="C245" s="355">
        <f>IFERROR(VLOOKUP(A245,'Imp. Logikal Complète'!C:G,5,FALSE),0)+H245</f>
        <v>0</v>
      </c>
    </row>
    <row r="246" spans="3:3" x14ac:dyDescent="0.2">
      <c r="C246" s="355">
        <f>IFERROR(VLOOKUP(A246,'Imp. Logikal Complète'!C:G,5,FALSE),0)+H246</f>
        <v>0</v>
      </c>
    </row>
    <row r="247" spans="3:3" x14ac:dyDescent="0.2">
      <c r="C247" s="355">
        <f>IFERROR(VLOOKUP(A247,'Imp. Logikal Complète'!C:G,5,FALSE),0)+H247</f>
        <v>0</v>
      </c>
    </row>
    <row r="248" spans="3:3" x14ac:dyDescent="0.2">
      <c r="C248" s="355">
        <f>IFERROR(VLOOKUP(A248,'Imp. Logikal Complète'!C:G,5,FALSE),0)+H248</f>
        <v>0</v>
      </c>
    </row>
    <row r="249" spans="3:3" x14ac:dyDescent="0.2">
      <c r="C249" s="355">
        <f>IFERROR(VLOOKUP(A249,'Imp. Logikal Complète'!C:G,5,FALSE),0)+H249</f>
        <v>0</v>
      </c>
    </row>
    <row r="250" spans="3:3" x14ac:dyDescent="0.2">
      <c r="C250" s="355">
        <f>IFERROR(VLOOKUP(A250,'Imp. Logikal Complète'!C:G,5,FALSE),0)+H250</f>
        <v>0</v>
      </c>
    </row>
    <row r="251" spans="3:3" x14ac:dyDescent="0.2">
      <c r="C251" s="355">
        <f>IFERROR(VLOOKUP(A251,'Imp. Logikal Complète'!C:G,5,FALSE),0)+H251</f>
        <v>0</v>
      </c>
    </row>
    <row r="252" spans="3:3" x14ac:dyDescent="0.2">
      <c r="C252" s="355">
        <f>IFERROR(VLOOKUP(A252,'Imp. Logikal Complète'!C:G,5,FALSE),0)+H252</f>
        <v>0</v>
      </c>
    </row>
    <row r="253" spans="3:3" x14ac:dyDescent="0.2">
      <c r="C253" s="355">
        <f>IFERROR(VLOOKUP(A253,'Imp. Logikal Complète'!C:G,5,FALSE),0)+H253</f>
        <v>0</v>
      </c>
    </row>
    <row r="254" spans="3:3" x14ac:dyDescent="0.2">
      <c r="C254" s="355">
        <f>IFERROR(VLOOKUP(A254,'Imp. Logikal Complète'!C:G,5,FALSE),0)+H254</f>
        <v>0</v>
      </c>
    </row>
    <row r="255" spans="3:3" x14ac:dyDescent="0.2">
      <c r="C255" s="355">
        <f>IFERROR(VLOOKUP(A255,'Imp. Logikal Complète'!C:G,5,FALSE),0)+H255</f>
        <v>0</v>
      </c>
    </row>
    <row r="256" spans="3:3" x14ac:dyDescent="0.2">
      <c r="C256" s="355">
        <f>IFERROR(VLOOKUP(A256,'Imp. Logikal Complète'!C:G,5,FALSE),0)+H256</f>
        <v>0</v>
      </c>
    </row>
    <row r="257" spans="3:3" x14ac:dyDescent="0.2">
      <c r="C257" s="355">
        <f>IFERROR(VLOOKUP(A257,'Imp. Logikal Complète'!C:G,5,FALSE),0)+H257</f>
        <v>0</v>
      </c>
    </row>
    <row r="258" spans="3:3" x14ac:dyDescent="0.2">
      <c r="C258" s="355">
        <f>IFERROR(VLOOKUP(A258,'Imp. Logikal Complète'!C:G,5,FALSE),0)+H258</f>
        <v>0</v>
      </c>
    </row>
    <row r="259" spans="3:3" x14ac:dyDescent="0.2">
      <c r="C259" s="355">
        <f>IFERROR(VLOOKUP(A259,'Imp. Logikal Complète'!C:G,5,FALSE),0)+H259</f>
        <v>0</v>
      </c>
    </row>
    <row r="260" spans="3:3" x14ac:dyDescent="0.2">
      <c r="C260" s="355">
        <f>IFERROR(VLOOKUP(A260,'Imp. Logikal Complète'!C:G,5,FALSE),0)+H260</f>
        <v>0</v>
      </c>
    </row>
    <row r="261" spans="3:3" x14ac:dyDescent="0.2">
      <c r="C261" s="355">
        <f>IFERROR(VLOOKUP(A261,'Imp. Logikal Complète'!C:G,5,FALSE),0)+H261</f>
        <v>0</v>
      </c>
    </row>
    <row r="262" spans="3:3" x14ac:dyDescent="0.2">
      <c r="C262" s="355">
        <f>IFERROR(VLOOKUP(A262,'Imp. Logikal Complète'!C:G,5,FALSE),0)+H262</f>
        <v>0</v>
      </c>
    </row>
    <row r="263" spans="3:3" x14ac:dyDescent="0.2">
      <c r="C263" s="355">
        <f>IFERROR(VLOOKUP(A263,'Imp. Logikal Complète'!C:G,5,FALSE),0)+H263</f>
        <v>0</v>
      </c>
    </row>
    <row r="264" spans="3:3" x14ac:dyDescent="0.2">
      <c r="C264" s="355">
        <f>IFERROR(VLOOKUP(A264,'Imp. Logikal Complète'!C:G,5,FALSE),0)+H264</f>
        <v>0</v>
      </c>
    </row>
    <row r="265" spans="3:3" x14ac:dyDescent="0.2">
      <c r="C265" s="355">
        <f>IFERROR(VLOOKUP(A265,'Imp. Logikal Complète'!C:G,5,FALSE),0)+H265</f>
        <v>0</v>
      </c>
    </row>
    <row r="266" spans="3:3" x14ac:dyDescent="0.2">
      <c r="C266" s="355">
        <f>IFERROR(VLOOKUP(A266,'Imp. Logikal Complète'!C:G,5,FALSE),0)+H266</f>
        <v>0</v>
      </c>
    </row>
    <row r="267" spans="3:3" x14ac:dyDescent="0.2">
      <c r="C267" s="355">
        <f>IFERROR(VLOOKUP(A267,'Imp. Logikal Complète'!C:G,5,FALSE),0)+H267</f>
        <v>0</v>
      </c>
    </row>
    <row r="268" spans="3:3" x14ac:dyDescent="0.2">
      <c r="C268" s="355">
        <f>IFERROR(VLOOKUP(A268,'Imp. Logikal Complète'!C:G,5,FALSE),0)+H268</f>
        <v>0</v>
      </c>
    </row>
    <row r="269" spans="3:3" x14ac:dyDescent="0.2">
      <c r="C269" s="355">
        <f>IFERROR(VLOOKUP(A269,'Imp. Logikal Complète'!C:G,5,FALSE),0)+H269</f>
        <v>0</v>
      </c>
    </row>
    <row r="270" spans="3:3" x14ac:dyDescent="0.2">
      <c r="C270" s="355">
        <f>IFERROR(VLOOKUP(A270,'Imp. Logikal Complète'!C:G,5,FALSE),0)+H270</f>
        <v>0</v>
      </c>
    </row>
    <row r="271" spans="3:3" x14ac:dyDescent="0.2">
      <c r="C271" s="355">
        <f>IFERROR(VLOOKUP(A271,'Imp. Logikal Complète'!C:G,5,FALSE),0)+H271</f>
        <v>0</v>
      </c>
    </row>
    <row r="272" spans="3:3" x14ac:dyDescent="0.2">
      <c r="C272" s="355">
        <f>IFERROR(VLOOKUP(A272,'Imp. Logikal Complète'!C:G,5,FALSE),0)+H272</f>
        <v>0</v>
      </c>
    </row>
    <row r="273" spans="3:3" x14ac:dyDescent="0.2">
      <c r="C273" s="355">
        <f>IFERROR(VLOOKUP(A273,'Imp. Logikal Complète'!C:G,5,FALSE),0)+H273</f>
        <v>0</v>
      </c>
    </row>
    <row r="274" spans="3:3" x14ac:dyDescent="0.2">
      <c r="C274" s="355">
        <f>IFERROR(VLOOKUP(A274,'Imp. Logikal Complète'!C:G,5,FALSE),0)+H274</f>
        <v>0</v>
      </c>
    </row>
    <row r="275" spans="3:3" x14ac:dyDescent="0.2">
      <c r="C275" s="355">
        <f>IFERROR(VLOOKUP(A275,'Imp. Logikal Complète'!C:G,5,FALSE),0)+H275</f>
        <v>0</v>
      </c>
    </row>
    <row r="276" spans="3:3" x14ac:dyDescent="0.2">
      <c r="C276" s="355">
        <f>IFERROR(VLOOKUP(A276,'Imp. Logikal Complète'!C:G,5,FALSE),0)+H276</f>
        <v>0</v>
      </c>
    </row>
    <row r="277" spans="3:3" x14ac:dyDescent="0.2">
      <c r="C277" s="355">
        <f>IFERROR(VLOOKUP(A277,'Imp. Logikal Complète'!C:G,5,FALSE),0)+H277</f>
        <v>0</v>
      </c>
    </row>
    <row r="278" spans="3:3" x14ac:dyDescent="0.2">
      <c r="C278" s="355">
        <f>IFERROR(VLOOKUP(A278,'Imp. Logikal Complète'!C:G,5,FALSE),0)+H278</f>
        <v>0</v>
      </c>
    </row>
    <row r="279" spans="3:3" x14ac:dyDescent="0.2">
      <c r="C279" s="355">
        <f>IFERROR(VLOOKUP(A279,'Imp. Logikal Complète'!C:G,5,FALSE),0)+H279</f>
        <v>0</v>
      </c>
    </row>
    <row r="280" spans="3:3" x14ac:dyDescent="0.2">
      <c r="C280" s="355">
        <f>IFERROR(VLOOKUP(A280,'Imp. Logikal Complète'!C:G,5,FALSE),0)+H280</f>
        <v>0</v>
      </c>
    </row>
    <row r="281" spans="3:3" x14ac:dyDescent="0.2">
      <c r="C281" s="355">
        <f>IFERROR(VLOOKUP(A281,'Imp. Logikal Complète'!C:G,5,FALSE),0)+H281</f>
        <v>0</v>
      </c>
    </row>
    <row r="282" spans="3:3" x14ac:dyDescent="0.2">
      <c r="C282" s="355">
        <f>IFERROR(VLOOKUP(A282,'Imp. Logikal Complète'!C:G,5,FALSE),0)+H282</f>
        <v>0</v>
      </c>
    </row>
    <row r="283" spans="3:3" x14ac:dyDescent="0.2">
      <c r="C283" s="355">
        <f>IFERROR(VLOOKUP(A283,'Imp. Logikal Complète'!C:G,5,FALSE),0)+H283</f>
        <v>0</v>
      </c>
    </row>
    <row r="284" spans="3:3" x14ac:dyDescent="0.2">
      <c r="C284" s="355">
        <f>IFERROR(VLOOKUP(A284,'Imp. Logikal Complète'!C:G,5,FALSE),0)+H284</f>
        <v>0</v>
      </c>
    </row>
    <row r="285" spans="3:3" x14ac:dyDescent="0.2">
      <c r="C285" s="355">
        <f>IFERROR(VLOOKUP(A285,'Imp. Logikal Complète'!C:G,5,FALSE),0)+H285</f>
        <v>0</v>
      </c>
    </row>
    <row r="286" spans="3:3" x14ac:dyDescent="0.2">
      <c r="C286" s="355">
        <f>IFERROR(VLOOKUP(A286,'Imp. Logikal Complète'!C:G,5,FALSE),0)+H286</f>
        <v>0</v>
      </c>
    </row>
    <row r="287" spans="3:3" x14ac:dyDescent="0.2">
      <c r="C287" s="355">
        <f>IFERROR(VLOOKUP(A287,'Imp. Logikal Complète'!C:G,5,FALSE),0)+H287</f>
        <v>0</v>
      </c>
    </row>
    <row r="288" spans="3:3" x14ac:dyDescent="0.2">
      <c r="C288" s="355">
        <f>IFERROR(VLOOKUP(A288,'Imp. Logikal Complète'!C:G,5,FALSE),0)+H288</f>
        <v>0</v>
      </c>
    </row>
    <row r="289" spans="3:3" x14ac:dyDescent="0.2">
      <c r="C289" s="355">
        <f>IFERROR(VLOOKUP(A289,'Imp. Logikal Complète'!C:G,5,FALSE),0)+H289</f>
        <v>0</v>
      </c>
    </row>
    <row r="290" spans="3:3" x14ac:dyDescent="0.2">
      <c r="C290" s="355">
        <f>IFERROR(VLOOKUP(A290,'Imp. Logikal Complète'!C:G,5,FALSE),0)+H290</f>
        <v>0</v>
      </c>
    </row>
    <row r="291" spans="3:3" x14ac:dyDescent="0.2">
      <c r="C291" s="355">
        <f>IFERROR(VLOOKUP(A291,'Imp. Logikal Complète'!C:G,5,FALSE),0)+H291</f>
        <v>0</v>
      </c>
    </row>
    <row r="292" spans="3:3" x14ac:dyDescent="0.2">
      <c r="C292" s="355">
        <f>IFERROR(VLOOKUP(A292,'Imp. Logikal Complète'!C:G,5,FALSE),0)+H292</f>
        <v>0</v>
      </c>
    </row>
    <row r="293" spans="3:3" x14ac:dyDescent="0.2">
      <c r="C293" s="355">
        <f>IFERROR(VLOOKUP(A293,'Imp. Logikal Complète'!C:G,5,FALSE),0)+H293</f>
        <v>0</v>
      </c>
    </row>
    <row r="294" spans="3:3" x14ac:dyDescent="0.2">
      <c r="C294" s="355">
        <f>IFERROR(VLOOKUP(A294,'Imp. Logikal Complète'!C:G,5,FALSE),0)+H294</f>
        <v>0</v>
      </c>
    </row>
    <row r="295" spans="3:3" x14ac:dyDescent="0.2">
      <c r="C295" s="355">
        <f>IFERROR(VLOOKUP(A295,'Imp. Logikal Complète'!C:G,5,FALSE),0)+H295</f>
        <v>0</v>
      </c>
    </row>
    <row r="296" spans="3:3" x14ac:dyDescent="0.2">
      <c r="C296" s="355">
        <f>IFERROR(VLOOKUP(A296,'Imp. Logikal Complète'!C:G,5,FALSE),0)+H296</f>
        <v>0</v>
      </c>
    </row>
    <row r="297" spans="3:3" x14ac:dyDescent="0.2">
      <c r="C297" s="355">
        <f>IFERROR(VLOOKUP(A297,'Imp. Logikal Complète'!C:G,5,FALSE),0)+H297</f>
        <v>0</v>
      </c>
    </row>
    <row r="298" spans="3:3" x14ac:dyDescent="0.2">
      <c r="C298" s="355">
        <f>IFERROR(VLOOKUP(A298,'Imp. Logikal Complète'!C:G,5,FALSE),0)+H298</f>
        <v>0</v>
      </c>
    </row>
    <row r="299" spans="3:3" x14ac:dyDescent="0.2">
      <c r="C299" s="355">
        <f>IFERROR(VLOOKUP(A299,'Imp. Logikal Complète'!C:G,5,FALSE),0)+H299</f>
        <v>0</v>
      </c>
    </row>
    <row r="300" spans="3:3" x14ac:dyDescent="0.2">
      <c r="C300" s="355">
        <f>IFERROR(VLOOKUP(A300,'Imp. Logikal Complète'!C:G,5,FALSE),0)+H300</f>
        <v>0</v>
      </c>
    </row>
    <row r="301" spans="3:3" x14ac:dyDescent="0.2">
      <c r="C301" s="355">
        <f>IFERROR(VLOOKUP(A301,'Imp. Logikal Complète'!C:G,5,FALSE),0)+H301</f>
        <v>0</v>
      </c>
    </row>
    <row r="302" spans="3:3" x14ac:dyDescent="0.2">
      <c r="C302" s="355">
        <f>IFERROR(VLOOKUP(A302,'Imp. Logikal Complète'!C:G,5,FALSE),0)+H302</f>
        <v>0</v>
      </c>
    </row>
    <row r="303" spans="3:3" x14ac:dyDescent="0.2">
      <c r="C303" s="355">
        <f>IFERROR(VLOOKUP(A303,'Imp. Logikal Complète'!C:G,5,FALSE),0)+H303</f>
        <v>0</v>
      </c>
    </row>
    <row r="304" spans="3:3" x14ac:dyDescent="0.2">
      <c r="C304" s="355">
        <f>IFERROR(VLOOKUP(A304,'Imp. Logikal Complète'!C:G,5,FALSE),0)+H304</f>
        <v>0</v>
      </c>
    </row>
    <row r="305" spans="3:3" x14ac:dyDescent="0.2">
      <c r="C305" s="355">
        <f>IFERROR(VLOOKUP(A305,'Imp. Logikal Complète'!C:G,5,FALSE),0)+H305</f>
        <v>0</v>
      </c>
    </row>
    <row r="306" spans="3:3" x14ac:dyDescent="0.2">
      <c r="C306" s="355">
        <f>IFERROR(VLOOKUP(A306,'Imp. Logikal Complète'!C:G,5,FALSE),0)+H306</f>
        <v>0</v>
      </c>
    </row>
    <row r="307" spans="3:3" x14ac:dyDescent="0.2">
      <c r="C307" s="355">
        <f>IFERROR(VLOOKUP(A307,'Imp. Logikal Complète'!C:G,5,FALSE),0)+H307</f>
        <v>0</v>
      </c>
    </row>
    <row r="308" spans="3:3" x14ac:dyDescent="0.2">
      <c r="C308" s="355">
        <f>IFERROR(VLOOKUP(A308,'Imp. Logikal Complète'!C:G,5,FALSE),0)+H308</f>
        <v>0</v>
      </c>
    </row>
    <row r="309" spans="3:3" x14ac:dyDescent="0.2">
      <c r="C309" s="355">
        <f>IFERROR(VLOOKUP(A309,'Imp. Logikal Complète'!C:G,5,FALSE),0)+H309</f>
        <v>0</v>
      </c>
    </row>
    <row r="310" spans="3:3" x14ac:dyDescent="0.2">
      <c r="C310" s="355">
        <f>IFERROR(VLOOKUP(A310,'Imp. Logikal Complète'!C:G,5,FALSE),0)+H310</f>
        <v>0</v>
      </c>
    </row>
    <row r="311" spans="3:3" x14ac:dyDescent="0.2">
      <c r="C311" s="355">
        <f>IFERROR(VLOOKUP(A311,'Imp. Logikal Complète'!C:G,5,FALSE),0)+H311</f>
        <v>0</v>
      </c>
    </row>
    <row r="312" spans="3:3" x14ac:dyDescent="0.2">
      <c r="C312" s="355">
        <f>IFERROR(VLOOKUP(A312,'Imp. Logikal Complète'!C:G,5,FALSE),0)+H312</f>
        <v>0</v>
      </c>
    </row>
    <row r="313" spans="3:3" x14ac:dyDescent="0.2">
      <c r="C313" s="355">
        <f>IFERROR(VLOOKUP(A313,'Imp. Logikal Complète'!C:G,5,FALSE),0)+H313</f>
        <v>0</v>
      </c>
    </row>
    <row r="314" spans="3:3" x14ac:dyDescent="0.2">
      <c r="C314" s="355">
        <f>IFERROR(VLOOKUP(A314,'Imp. Logikal Complète'!C:G,5,FALSE),0)+H314</f>
        <v>0</v>
      </c>
    </row>
    <row r="315" spans="3:3" x14ac:dyDescent="0.2">
      <c r="C315" s="355">
        <f>IFERROR(VLOOKUP(A315,'Imp. Logikal Complète'!C:G,5,FALSE),0)+H315</f>
        <v>0</v>
      </c>
    </row>
    <row r="316" spans="3:3" x14ac:dyDescent="0.2">
      <c r="C316" s="355">
        <f>IFERROR(VLOOKUP(A316,'Imp. Logikal Complète'!C:G,5,FALSE),0)+H316</f>
        <v>0</v>
      </c>
    </row>
    <row r="317" spans="3:3" x14ac:dyDescent="0.2">
      <c r="C317" s="355">
        <f>IFERROR(VLOOKUP(A317,'Imp. Logikal Complète'!C:G,5,FALSE),0)+H317</f>
        <v>0</v>
      </c>
    </row>
    <row r="318" spans="3:3" x14ac:dyDescent="0.2">
      <c r="C318" s="355">
        <f>IFERROR(VLOOKUP(A318,'Imp. Logikal Complète'!C:G,5,FALSE),0)+H318</f>
        <v>0</v>
      </c>
    </row>
    <row r="319" spans="3:3" x14ac:dyDescent="0.2">
      <c r="C319" s="355">
        <f>IFERROR(VLOOKUP(A319,'Imp. Logikal Complète'!C:G,5,FALSE),0)+H319</f>
        <v>0</v>
      </c>
    </row>
    <row r="320" spans="3:3" x14ac:dyDescent="0.2">
      <c r="C320" s="355">
        <f>IFERROR(VLOOKUP(A320,'Imp. Logikal Complète'!C:G,5,FALSE),0)+H320</f>
        <v>0</v>
      </c>
    </row>
    <row r="321" spans="3:3" x14ac:dyDescent="0.2">
      <c r="C321" s="355">
        <f>IFERROR(VLOOKUP(A321,'Imp. Logikal Complète'!C:G,5,FALSE),0)+H321</f>
        <v>0</v>
      </c>
    </row>
    <row r="322" spans="3:3" x14ac:dyDescent="0.2">
      <c r="C322" s="355">
        <f>IFERROR(VLOOKUP(A322,'Imp. Logikal Complète'!C:G,5,FALSE),0)+H322</f>
        <v>0</v>
      </c>
    </row>
    <row r="323" spans="3:3" x14ac:dyDescent="0.2">
      <c r="C323" s="355">
        <f>IFERROR(VLOOKUP(A323,'Imp. Logikal Complète'!C:G,5,FALSE),0)+H323</f>
        <v>0</v>
      </c>
    </row>
    <row r="324" spans="3:3" x14ac:dyDescent="0.2">
      <c r="C324" s="355">
        <f>IFERROR(VLOOKUP(A324,'Imp. Logikal Complète'!C:G,5,FALSE),0)+H324</f>
        <v>0</v>
      </c>
    </row>
    <row r="325" spans="3:3" x14ac:dyDescent="0.2">
      <c r="C325" s="355">
        <f>IFERROR(VLOOKUP(A325,'Imp. Logikal Complète'!C:G,5,FALSE),0)+H325</f>
        <v>0</v>
      </c>
    </row>
    <row r="326" spans="3:3" x14ac:dyDescent="0.2">
      <c r="C326" s="355">
        <f>IFERROR(VLOOKUP(A326,'Imp. Logikal Complète'!C:G,5,FALSE),0)+H326</f>
        <v>0</v>
      </c>
    </row>
    <row r="327" spans="3:3" x14ac:dyDescent="0.2">
      <c r="C327" s="355">
        <f>IFERROR(VLOOKUP(A327,'Imp. Logikal Complète'!C:G,5,FALSE),0)+H327</f>
        <v>0</v>
      </c>
    </row>
    <row r="328" spans="3:3" x14ac:dyDescent="0.2">
      <c r="C328" s="355">
        <f>IFERROR(VLOOKUP(A328,'Imp. Logikal Complète'!C:G,5,FALSE),0)+H328</f>
        <v>0</v>
      </c>
    </row>
    <row r="329" spans="3:3" x14ac:dyDescent="0.2">
      <c r="C329" s="355">
        <f>IFERROR(VLOOKUP(A329,'Imp. Logikal Complète'!C:G,5,FALSE),0)+H329</f>
        <v>0</v>
      </c>
    </row>
    <row r="330" spans="3:3" x14ac:dyDescent="0.2">
      <c r="C330" s="355">
        <f>IFERROR(VLOOKUP(A330,'Imp. Logikal Complète'!C:G,5,FALSE),0)+H330</f>
        <v>0</v>
      </c>
    </row>
    <row r="331" spans="3:3" x14ac:dyDescent="0.2">
      <c r="C331" s="355">
        <f>IFERROR(VLOOKUP(A331,'Imp. Logikal Complète'!C:G,5,FALSE),0)+H331</f>
        <v>0</v>
      </c>
    </row>
    <row r="332" spans="3:3" x14ac:dyDescent="0.2">
      <c r="C332" s="355">
        <f>IFERROR(VLOOKUP(A332,'Imp. Logikal Complète'!C:G,5,FALSE),0)+H332</f>
        <v>0</v>
      </c>
    </row>
    <row r="333" spans="3:3" x14ac:dyDescent="0.2">
      <c r="C333" s="355">
        <f>IFERROR(VLOOKUP(A333,'Imp. Logikal Complète'!C:G,5,FALSE),0)+H333</f>
        <v>0</v>
      </c>
    </row>
    <row r="334" spans="3:3" x14ac:dyDescent="0.2">
      <c r="C334" s="355">
        <f>IFERROR(VLOOKUP(A334,'Imp. Logikal Complète'!C:G,5,FALSE),0)+H334</f>
        <v>0</v>
      </c>
    </row>
    <row r="335" spans="3:3" x14ac:dyDescent="0.2">
      <c r="C335" s="355">
        <f>IFERROR(VLOOKUP(A335,'Imp. Logikal Complète'!C:G,5,FALSE),0)+H335</f>
        <v>0</v>
      </c>
    </row>
    <row r="336" spans="3:3" x14ac:dyDescent="0.2">
      <c r="C336" s="355">
        <f>IFERROR(VLOOKUP(A336,'Imp. Logikal Complète'!C:G,5,FALSE),0)+H336</f>
        <v>0</v>
      </c>
    </row>
    <row r="337" spans="3:3" x14ac:dyDescent="0.2">
      <c r="C337" s="355">
        <f>IFERROR(VLOOKUP(A337,'Imp. Logikal Complète'!C:G,5,FALSE),0)+H337</f>
        <v>0</v>
      </c>
    </row>
    <row r="338" spans="3:3" x14ac:dyDescent="0.2">
      <c r="C338" s="355">
        <f>IFERROR(VLOOKUP(A338,'Imp. Logikal Complète'!C:G,5,FALSE),0)+H338</f>
        <v>0</v>
      </c>
    </row>
    <row r="339" spans="3:3" x14ac:dyDescent="0.2">
      <c r="C339" s="355">
        <f>IFERROR(VLOOKUP(A339,'Imp. Logikal Complète'!C:G,5,FALSE),0)+H339</f>
        <v>0</v>
      </c>
    </row>
    <row r="340" spans="3:3" x14ac:dyDescent="0.2">
      <c r="C340" s="355">
        <f>IFERROR(VLOOKUP(A340,'Imp. Logikal Complète'!C:G,5,FALSE),0)+H340</f>
        <v>0</v>
      </c>
    </row>
    <row r="341" spans="3:3" x14ac:dyDescent="0.2">
      <c r="C341" s="355">
        <f>IFERROR(VLOOKUP(A341,'Imp. Logikal Complète'!C:G,5,FALSE),0)+H341</f>
        <v>0</v>
      </c>
    </row>
    <row r="342" spans="3:3" x14ac:dyDescent="0.2">
      <c r="C342" s="355">
        <f>IFERROR(VLOOKUP(A342,'Imp. Logikal Complète'!C:G,5,FALSE),0)+H342</f>
        <v>0</v>
      </c>
    </row>
    <row r="343" spans="3:3" x14ac:dyDescent="0.2">
      <c r="C343" s="355">
        <f>IFERROR(VLOOKUP(A343,'Imp. Logikal Complète'!C:G,5,FALSE),0)+H343</f>
        <v>0</v>
      </c>
    </row>
    <row r="344" spans="3:3" x14ac:dyDescent="0.2">
      <c r="C344" s="355">
        <f>IFERROR(VLOOKUP(A344,'Imp. Logikal Complète'!C:G,5,FALSE),0)+H344</f>
        <v>0</v>
      </c>
    </row>
    <row r="345" spans="3:3" x14ac:dyDescent="0.2">
      <c r="C345" s="355">
        <f>IFERROR(VLOOKUP(A345,'Imp. Logikal Complète'!C:G,5,FALSE),0)+H345</f>
        <v>0</v>
      </c>
    </row>
    <row r="346" spans="3:3" x14ac:dyDescent="0.2">
      <c r="C346" s="355">
        <f>IFERROR(VLOOKUP(A346,'Imp. Logikal Complète'!C:G,5,FALSE),0)+H346</f>
        <v>0</v>
      </c>
    </row>
    <row r="347" spans="3:3" x14ac:dyDescent="0.2">
      <c r="C347" s="355">
        <f>IFERROR(VLOOKUP(A347,'Imp. Logikal Complète'!C:G,5,FALSE),0)+H347</f>
        <v>0</v>
      </c>
    </row>
    <row r="348" spans="3:3" x14ac:dyDescent="0.2">
      <c r="C348" s="355">
        <f>IFERROR(VLOOKUP(A348,'Imp. Logikal Complète'!C:G,5,FALSE),0)+H348</f>
        <v>0</v>
      </c>
    </row>
    <row r="349" spans="3:3" x14ac:dyDescent="0.2">
      <c r="C349" s="355">
        <f>IFERROR(VLOOKUP(A349,'Imp. Logikal Complète'!C:G,5,FALSE),0)+H349</f>
        <v>0</v>
      </c>
    </row>
    <row r="350" spans="3:3" x14ac:dyDescent="0.2">
      <c r="C350" s="355">
        <f>IFERROR(VLOOKUP(A350,'Imp. Logikal Complète'!C:G,5,FALSE),0)+H350</f>
        <v>0</v>
      </c>
    </row>
    <row r="351" spans="3:3" x14ac:dyDescent="0.2">
      <c r="C351" s="355">
        <f>IFERROR(VLOOKUP(A351,'Imp. Logikal Complète'!C:G,5,FALSE),0)+H351</f>
        <v>0</v>
      </c>
    </row>
    <row r="352" spans="3:3" x14ac:dyDescent="0.2">
      <c r="C352" s="355">
        <f>IFERROR(VLOOKUP(A352,'Imp. Logikal Complète'!C:G,5,FALSE),0)+H352</f>
        <v>0</v>
      </c>
    </row>
    <row r="353" spans="3:3" x14ac:dyDescent="0.2">
      <c r="C353" s="355">
        <f>IFERROR(VLOOKUP(A353,'Imp. Logikal Complète'!C:G,5,FALSE),0)+H353</f>
        <v>0</v>
      </c>
    </row>
    <row r="354" spans="3:3" x14ac:dyDescent="0.2">
      <c r="C354" s="355">
        <f>IFERROR(VLOOKUP(A354,'Imp. Logikal Complète'!C:G,5,FALSE),0)+H354</f>
        <v>0</v>
      </c>
    </row>
    <row r="355" spans="3:3" x14ac:dyDescent="0.2">
      <c r="C355" s="355">
        <f>IFERROR(VLOOKUP(A355,'Imp. Logikal Complète'!C:G,5,FALSE),0)+H355</f>
        <v>0</v>
      </c>
    </row>
    <row r="356" spans="3:3" x14ac:dyDescent="0.2">
      <c r="C356" s="355">
        <f>IFERROR(VLOOKUP(A356,'Imp. Logikal Complète'!C:G,5,FALSE),0)+H356</f>
        <v>0</v>
      </c>
    </row>
    <row r="357" spans="3:3" x14ac:dyDescent="0.2">
      <c r="C357" s="355">
        <f>IFERROR(VLOOKUP(A357,'Imp. Logikal Complète'!C:G,5,FALSE),0)+H357</f>
        <v>0</v>
      </c>
    </row>
    <row r="358" spans="3:3" x14ac:dyDescent="0.2">
      <c r="C358" s="355">
        <f>IFERROR(VLOOKUP(A358,'Imp. Logikal Complète'!C:G,5,FALSE),0)+H358</f>
        <v>0</v>
      </c>
    </row>
    <row r="359" spans="3:3" x14ac:dyDescent="0.2">
      <c r="C359" s="355">
        <f>IFERROR(VLOOKUP(A359,'Imp. Logikal Complète'!C:G,5,FALSE),0)+H359</f>
        <v>0</v>
      </c>
    </row>
    <row r="360" spans="3:3" x14ac:dyDescent="0.2">
      <c r="C360" s="355">
        <f>IFERROR(VLOOKUP(A360,'Imp. Logikal Complète'!C:G,5,FALSE),0)+H360</f>
        <v>0</v>
      </c>
    </row>
    <row r="361" spans="3:3" x14ac:dyDescent="0.2">
      <c r="C361" s="355">
        <f>IFERROR(VLOOKUP(A361,'Imp. Logikal Complète'!C:G,5,FALSE),0)+H361</f>
        <v>0</v>
      </c>
    </row>
    <row r="362" spans="3:3" x14ac:dyDescent="0.2">
      <c r="C362" s="355">
        <f>IFERROR(VLOOKUP(A362,'Imp. Logikal Complète'!C:G,5,FALSE),0)+H362</f>
        <v>0</v>
      </c>
    </row>
    <row r="363" spans="3:3" x14ac:dyDescent="0.2">
      <c r="C363" s="355">
        <f>IFERROR(VLOOKUP(A363,'Imp. Logikal Complète'!C:G,5,FALSE),0)+H363</f>
        <v>0</v>
      </c>
    </row>
    <row r="364" spans="3:3" x14ac:dyDescent="0.2">
      <c r="C364" s="355">
        <f>IFERROR(VLOOKUP(A364,'Imp. Logikal Complète'!C:G,5,FALSE),0)+H364</f>
        <v>0</v>
      </c>
    </row>
    <row r="365" spans="3:3" x14ac:dyDescent="0.2">
      <c r="C365" s="355">
        <f>IFERROR(VLOOKUP(A365,'Imp. Logikal Complète'!C:G,5,FALSE),0)+H365</f>
        <v>0</v>
      </c>
    </row>
    <row r="366" spans="3:3" x14ac:dyDescent="0.2">
      <c r="C366" s="355">
        <f>IFERROR(VLOOKUP(A366,'Imp. Logikal Complète'!C:G,5,FALSE),0)+H366</f>
        <v>0</v>
      </c>
    </row>
    <row r="367" spans="3:3" x14ac:dyDescent="0.2">
      <c r="C367" s="355">
        <f>IFERROR(VLOOKUP(A367,'Imp. Logikal Complète'!C:G,5,FALSE),0)+H367</f>
        <v>0</v>
      </c>
    </row>
    <row r="368" spans="3:3" x14ac:dyDescent="0.2">
      <c r="C368" s="355">
        <f>IFERROR(VLOOKUP(A368,'Imp. Logikal Complète'!C:G,5,FALSE),0)+H368</f>
        <v>0</v>
      </c>
    </row>
    <row r="369" spans="3:3" x14ac:dyDescent="0.2">
      <c r="C369" s="355">
        <f>IFERROR(VLOOKUP(A369,'Imp. Logikal Complète'!C:G,5,FALSE),0)+H369</f>
        <v>0</v>
      </c>
    </row>
    <row r="370" spans="3:3" x14ac:dyDescent="0.2">
      <c r="C370" s="355">
        <f>IFERROR(VLOOKUP(A370,'Imp. Logikal Complète'!C:G,5,FALSE),0)+H370</f>
        <v>0</v>
      </c>
    </row>
    <row r="371" spans="3:3" x14ac:dyDescent="0.2">
      <c r="C371" s="355">
        <f>IFERROR(VLOOKUP(A371,'Imp. Logikal Complète'!C:G,5,FALSE),0)+H371</f>
        <v>0</v>
      </c>
    </row>
    <row r="372" spans="3:3" x14ac:dyDescent="0.2">
      <c r="C372" s="355">
        <f>IFERROR(VLOOKUP(A372,'Imp. Logikal Complète'!C:G,5,FALSE),0)+H372</f>
        <v>0</v>
      </c>
    </row>
    <row r="373" spans="3:3" x14ac:dyDescent="0.2">
      <c r="C373" s="355">
        <f>IFERROR(VLOOKUP(A373,'Imp. Logikal Complète'!C:G,5,FALSE),0)+H373</f>
        <v>0</v>
      </c>
    </row>
    <row r="374" spans="3:3" x14ac:dyDescent="0.2">
      <c r="C374" s="355">
        <f>IFERROR(VLOOKUP(A374,'Imp. Logikal Complète'!C:G,5,FALSE),0)+H374</f>
        <v>0</v>
      </c>
    </row>
    <row r="375" spans="3:3" x14ac:dyDescent="0.2">
      <c r="C375" s="355">
        <f>IFERROR(VLOOKUP(A375,'Imp. Logikal Complète'!C:G,5,FALSE),0)+H375</f>
        <v>0</v>
      </c>
    </row>
    <row r="376" spans="3:3" x14ac:dyDescent="0.2">
      <c r="C376" s="355">
        <f>IFERROR(VLOOKUP(A376,'Imp. Logikal Complète'!C:G,5,FALSE),0)+H376</f>
        <v>0</v>
      </c>
    </row>
    <row r="377" spans="3:3" x14ac:dyDescent="0.2">
      <c r="C377" s="355">
        <f>IFERROR(VLOOKUP(A377,'Imp. Logikal Complète'!C:G,5,FALSE),0)+H377</f>
        <v>0</v>
      </c>
    </row>
    <row r="378" spans="3:3" x14ac:dyDescent="0.2">
      <c r="C378" s="355">
        <f>IFERROR(VLOOKUP(A378,'Imp. Logikal Complète'!C:G,5,FALSE),0)+H378</f>
        <v>0</v>
      </c>
    </row>
    <row r="379" spans="3:3" x14ac:dyDescent="0.2">
      <c r="C379" s="355">
        <f>IFERROR(VLOOKUP(A379,'Imp. Logikal Complète'!C:G,5,FALSE),0)+H379</f>
        <v>0</v>
      </c>
    </row>
    <row r="380" spans="3:3" x14ac:dyDescent="0.2">
      <c r="C380" s="355">
        <f>IFERROR(VLOOKUP(A380,'Imp. Logikal Complète'!C:G,5,FALSE),0)+H380</f>
        <v>0</v>
      </c>
    </row>
    <row r="381" spans="3:3" x14ac:dyDescent="0.2">
      <c r="C381" s="355">
        <f>IFERROR(VLOOKUP(A381,'Imp. Logikal Complète'!C:G,5,FALSE),0)+H381</f>
        <v>0</v>
      </c>
    </row>
    <row r="382" spans="3:3" x14ac:dyDescent="0.2">
      <c r="C382" s="355">
        <f>IFERROR(VLOOKUP(A382,'Imp. Logikal Complète'!C:G,5,FALSE),0)+H382</f>
        <v>0</v>
      </c>
    </row>
    <row r="383" spans="3:3" x14ac:dyDescent="0.2">
      <c r="C383" s="355">
        <f>IFERROR(VLOOKUP(A383,'Imp. Logikal Complète'!C:G,5,FALSE),0)+H383</f>
        <v>0</v>
      </c>
    </row>
    <row r="384" spans="3:3" x14ac:dyDescent="0.2">
      <c r="C384" s="355">
        <f>IFERROR(VLOOKUP(A384,'Imp. Logikal Complète'!C:G,5,FALSE),0)+H384</f>
        <v>0</v>
      </c>
    </row>
    <row r="385" spans="3:3" x14ac:dyDescent="0.2">
      <c r="C385" s="355">
        <f>IFERROR(VLOOKUP(A385,'Imp. Logikal Complète'!C:G,5,FALSE),0)+H385</f>
        <v>0</v>
      </c>
    </row>
    <row r="386" spans="3:3" x14ac:dyDescent="0.2">
      <c r="C386" s="355">
        <f>IFERROR(VLOOKUP(A386,'Imp. Logikal Complète'!C:G,5,FALSE),0)+H386</f>
        <v>0</v>
      </c>
    </row>
    <row r="387" spans="3:3" x14ac:dyDescent="0.2">
      <c r="C387" s="355">
        <f>IFERROR(VLOOKUP(A387,'Imp. Logikal Complète'!C:G,5,FALSE),0)+H387</f>
        <v>0</v>
      </c>
    </row>
    <row r="388" spans="3:3" x14ac:dyDescent="0.2">
      <c r="C388" s="355">
        <f>IFERROR(VLOOKUP(A388,'Imp. Logikal Complète'!C:G,5,FALSE),0)+H388</f>
        <v>0</v>
      </c>
    </row>
    <row r="389" spans="3:3" x14ac:dyDescent="0.2">
      <c r="C389" s="355">
        <f>IFERROR(VLOOKUP(A389,'Imp. Logikal Complète'!C:G,5,FALSE),0)+H389</f>
        <v>0</v>
      </c>
    </row>
    <row r="390" spans="3:3" x14ac:dyDescent="0.2">
      <c r="C390" s="355">
        <f>IFERROR(VLOOKUP(A390,'Imp. Logikal Complète'!C:G,5,FALSE),0)+H390</f>
        <v>0</v>
      </c>
    </row>
    <row r="391" spans="3:3" x14ac:dyDescent="0.2">
      <c r="C391" s="355">
        <f>IFERROR(VLOOKUP(A391,'Imp. Logikal Complète'!C:G,5,FALSE),0)+H391</f>
        <v>0</v>
      </c>
    </row>
    <row r="392" spans="3:3" x14ac:dyDescent="0.2">
      <c r="C392" s="355">
        <f>IFERROR(VLOOKUP(A392,'Imp. Logikal Complète'!C:G,5,FALSE),0)+H392</f>
        <v>0</v>
      </c>
    </row>
    <row r="393" spans="3:3" x14ac:dyDescent="0.2">
      <c r="C393" s="355">
        <f>IFERROR(VLOOKUP(A393,'Imp. Logikal Complète'!C:G,5,FALSE),0)+H393</f>
        <v>0</v>
      </c>
    </row>
    <row r="394" spans="3:3" x14ac:dyDescent="0.2">
      <c r="C394" s="355">
        <f>IFERROR(VLOOKUP(A394,'Imp. Logikal Complète'!C:G,5,FALSE),0)+H394</f>
        <v>0</v>
      </c>
    </row>
    <row r="395" spans="3:3" x14ac:dyDescent="0.2">
      <c r="C395" s="355">
        <f>IFERROR(VLOOKUP(A395,'Imp. Logikal Complète'!C:G,5,FALSE),0)+H395</f>
        <v>0</v>
      </c>
    </row>
    <row r="396" spans="3:3" x14ac:dyDescent="0.2">
      <c r="C396" s="355">
        <f>IFERROR(VLOOKUP(A396,'Imp. Logikal Complète'!C:G,5,FALSE),0)+H396</f>
        <v>0</v>
      </c>
    </row>
    <row r="397" spans="3:3" x14ac:dyDescent="0.2">
      <c r="C397" s="355">
        <f>IFERROR(VLOOKUP(A397,'Imp. Logikal Complète'!C:G,5,FALSE),0)+H397</f>
        <v>0</v>
      </c>
    </row>
    <row r="398" spans="3:3" x14ac:dyDescent="0.2">
      <c r="C398" s="355">
        <f>IFERROR(VLOOKUP(A398,'Imp. Logikal Complète'!C:G,5,FALSE),0)+H398</f>
        <v>0</v>
      </c>
    </row>
    <row r="399" spans="3:3" x14ac:dyDescent="0.2">
      <c r="C399" s="355">
        <f>IFERROR(VLOOKUP(A399,'Imp. Logikal Complète'!C:G,5,FALSE),0)+H399</f>
        <v>0</v>
      </c>
    </row>
    <row r="400" spans="3:3" x14ac:dyDescent="0.2">
      <c r="C400" s="355">
        <f>IFERROR(VLOOKUP(A400,'Imp. Logikal Complète'!C:G,5,FALSE),0)+H400</f>
        <v>0</v>
      </c>
    </row>
    <row r="401" spans="3:3" x14ac:dyDescent="0.2">
      <c r="C401" s="355">
        <f>IFERROR(VLOOKUP(A401,'Imp. Logikal Complète'!C:G,5,FALSE),0)+H401</f>
        <v>0</v>
      </c>
    </row>
    <row r="402" spans="3:3" x14ac:dyDescent="0.2">
      <c r="C402" s="355">
        <f>IFERROR(VLOOKUP(A402,'Imp. Logikal Complète'!C:G,5,FALSE),0)+H402</f>
        <v>0</v>
      </c>
    </row>
    <row r="403" spans="3:3" x14ac:dyDescent="0.2">
      <c r="C403" s="355">
        <f>IFERROR(VLOOKUP(A403,'Imp. Logikal Complète'!C:G,5,FALSE),0)+H403</f>
        <v>0</v>
      </c>
    </row>
    <row r="404" spans="3:3" x14ac:dyDescent="0.2">
      <c r="C404" s="355">
        <f>IFERROR(VLOOKUP(A404,'Imp. Logikal Complète'!C:G,5,FALSE),0)+H404</f>
        <v>0</v>
      </c>
    </row>
    <row r="405" spans="3:3" x14ac:dyDescent="0.2">
      <c r="C405" s="355">
        <f>IFERROR(VLOOKUP(A405,'Imp. Logikal Complète'!C:G,5,FALSE),0)+H405</f>
        <v>0</v>
      </c>
    </row>
    <row r="406" spans="3:3" x14ac:dyDescent="0.2">
      <c r="C406" s="355">
        <f>IFERROR(VLOOKUP(A406,'Imp. Logikal Complète'!C:G,5,FALSE),0)+H406</f>
        <v>0</v>
      </c>
    </row>
    <row r="407" spans="3:3" x14ac:dyDescent="0.2">
      <c r="C407" s="355">
        <f>IFERROR(VLOOKUP(A407,'Imp. Logikal Complète'!C:G,5,FALSE),0)+H407</f>
        <v>0</v>
      </c>
    </row>
    <row r="408" spans="3:3" x14ac:dyDescent="0.2">
      <c r="C408" s="355">
        <f>IFERROR(VLOOKUP(A408,'Imp. Logikal Complète'!C:G,5,FALSE),0)+H408</f>
        <v>0</v>
      </c>
    </row>
    <row r="409" spans="3:3" x14ac:dyDescent="0.2">
      <c r="C409" s="355">
        <f>IFERROR(VLOOKUP(A409,'Imp. Logikal Complète'!C:G,5,FALSE),0)+H409</f>
        <v>0</v>
      </c>
    </row>
    <row r="410" spans="3:3" x14ac:dyDescent="0.2">
      <c r="C410" s="355">
        <f>IFERROR(VLOOKUP(A410,'Imp. Logikal Complète'!C:G,5,FALSE),0)+H410</f>
        <v>0</v>
      </c>
    </row>
    <row r="411" spans="3:3" x14ac:dyDescent="0.2">
      <c r="C411" s="355">
        <f>IFERROR(VLOOKUP(A411,'Imp. Logikal Complète'!C:G,5,FALSE),0)+H411</f>
        <v>0</v>
      </c>
    </row>
    <row r="412" spans="3:3" x14ac:dyDescent="0.2">
      <c r="C412" s="355">
        <f>IFERROR(VLOOKUP(A412,'Imp. Logikal Complète'!C:G,5,FALSE),0)+H412</f>
        <v>0</v>
      </c>
    </row>
    <row r="413" spans="3:3" x14ac:dyDescent="0.2">
      <c r="C413" s="355">
        <f>IFERROR(VLOOKUP(A413,'Imp. Logikal Complète'!C:G,5,FALSE),0)+H413</f>
        <v>0</v>
      </c>
    </row>
    <row r="414" spans="3:3" x14ac:dyDescent="0.2">
      <c r="C414" s="355">
        <f>IFERROR(VLOOKUP(A414,'Imp. Logikal Complète'!C:G,5,FALSE),0)+H414</f>
        <v>0</v>
      </c>
    </row>
    <row r="415" spans="3:3" x14ac:dyDescent="0.2">
      <c r="C415" s="355">
        <f>IFERROR(VLOOKUP(A415,'Imp. Logikal Complète'!C:G,5,FALSE),0)+H415</f>
        <v>0</v>
      </c>
    </row>
    <row r="416" spans="3:3" x14ac:dyDescent="0.2">
      <c r="C416" s="355">
        <f>IFERROR(VLOOKUP(A416,'Imp. Logikal Complète'!C:G,5,FALSE),0)+H416</f>
        <v>0</v>
      </c>
    </row>
    <row r="417" spans="3:3" x14ac:dyDescent="0.2">
      <c r="C417" s="355">
        <f>IFERROR(VLOOKUP(A417,'Imp. Logikal Complète'!C:G,5,FALSE),0)+H417</f>
        <v>0</v>
      </c>
    </row>
    <row r="418" spans="3:3" x14ac:dyDescent="0.2">
      <c r="C418" s="355">
        <f>IFERROR(VLOOKUP(A418,'Imp. Logikal Complète'!C:G,5,FALSE),0)+H418</f>
        <v>0</v>
      </c>
    </row>
    <row r="419" spans="3:3" x14ac:dyDescent="0.2">
      <c r="C419" s="355">
        <f>IFERROR(VLOOKUP(A419,'Imp. Logikal Complète'!C:G,5,FALSE),0)+H419</f>
        <v>0</v>
      </c>
    </row>
    <row r="420" spans="3:3" x14ac:dyDescent="0.2">
      <c r="C420" s="355">
        <f>IFERROR(VLOOKUP(A420,'Imp. Logikal Complète'!C:G,5,FALSE),0)+H420</f>
        <v>0</v>
      </c>
    </row>
    <row r="421" spans="3:3" x14ac:dyDescent="0.2">
      <c r="C421" s="355">
        <f>IFERROR(VLOOKUP(A421,'Imp. Logikal Complète'!C:G,5,FALSE),0)+H421</f>
        <v>0</v>
      </c>
    </row>
    <row r="422" spans="3:3" x14ac:dyDescent="0.2">
      <c r="C422" s="355">
        <f>IFERROR(VLOOKUP(A422,'Imp. Logikal Complète'!C:G,5,FALSE),0)+H422</f>
        <v>0</v>
      </c>
    </row>
    <row r="423" spans="3:3" x14ac:dyDescent="0.2">
      <c r="C423" s="355">
        <f>IFERROR(VLOOKUP(A423,'Imp. Logikal Complète'!C:G,5,FALSE),0)+H423</f>
        <v>0</v>
      </c>
    </row>
    <row r="424" spans="3:3" x14ac:dyDescent="0.2">
      <c r="C424" s="355">
        <f>IFERROR(VLOOKUP(A424,'Imp. Logikal Complète'!C:G,5,FALSE),0)+H424</f>
        <v>0</v>
      </c>
    </row>
    <row r="425" spans="3:3" x14ac:dyDescent="0.2">
      <c r="C425" s="355">
        <f>IFERROR(VLOOKUP(A425,'Imp. Logikal Complète'!C:G,5,FALSE),0)+H425</f>
        <v>0</v>
      </c>
    </row>
    <row r="426" spans="3:3" x14ac:dyDescent="0.2">
      <c r="C426" s="355">
        <f>IFERROR(VLOOKUP(A426,'Imp. Logikal Complète'!C:G,5,FALSE),0)+H426</f>
        <v>0</v>
      </c>
    </row>
    <row r="427" spans="3:3" x14ac:dyDescent="0.2">
      <c r="C427" s="355">
        <f>IFERROR(VLOOKUP(A427,'Imp. Logikal Complète'!C:G,5,FALSE),0)+H427</f>
        <v>0</v>
      </c>
    </row>
    <row r="428" spans="3:3" x14ac:dyDescent="0.2">
      <c r="C428" s="355">
        <f>IFERROR(VLOOKUP(A428,'Imp. Logikal Complète'!C:G,5,FALSE),0)+H428</f>
        <v>0</v>
      </c>
    </row>
    <row r="429" spans="3:3" x14ac:dyDescent="0.2">
      <c r="C429" s="355">
        <f>IFERROR(VLOOKUP(A429,'Imp. Logikal Complète'!C:G,5,FALSE),0)+H429</f>
        <v>0</v>
      </c>
    </row>
    <row r="430" spans="3:3" x14ac:dyDescent="0.2">
      <c r="C430" s="355">
        <f>IFERROR(VLOOKUP(A430,'Imp. Logikal Complète'!C:G,5,FALSE),0)+H430</f>
        <v>0</v>
      </c>
    </row>
    <row r="431" spans="3:3" x14ac:dyDescent="0.2">
      <c r="C431" s="355">
        <f>IFERROR(VLOOKUP(A431,'Imp. Logikal Complète'!C:G,5,FALSE),0)+H431</f>
        <v>0</v>
      </c>
    </row>
    <row r="432" spans="3:3" x14ac:dyDescent="0.2">
      <c r="C432" s="355">
        <f>IFERROR(VLOOKUP(A432,'Imp. Logikal Complète'!C:G,5,FALSE),0)+H432</f>
        <v>0</v>
      </c>
    </row>
    <row r="433" spans="3:3" x14ac:dyDescent="0.2">
      <c r="C433" s="355">
        <f>IFERROR(VLOOKUP(A433,'Imp. Logikal Complète'!C:G,5,FALSE),0)+H433</f>
        <v>0</v>
      </c>
    </row>
    <row r="434" spans="3:3" x14ac:dyDescent="0.2">
      <c r="C434" s="355">
        <f>IFERROR(VLOOKUP(A434,'Imp. Logikal Complète'!C:G,5,FALSE),0)+H434</f>
        <v>0</v>
      </c>
    </row>
    <row r="435" spans="3:3" x14ac:dyDescent="0.2">
      <c r="C435" s="355">
        <f>IFERROR(VLOOKUP(A435,'Imp. Logikal Complète'!C:G,5,FALSE),0)+H435</f>
        <v>0</v>
      </c>
    </row>
    <row r="436" spans="3:3" x14ac:dyDescent="0.2">
      <c r="C436" s="355">
        <f>IFERROR(VLOOKUP(A436,'Imp. Logikal Complète'!C:G,5,FALSE),0)+H436</f>
        <v>0</v>
      </c>
    </row>
    <row r="437" spans="3:3" x14ac:dyDescent="0.2">
      <c r="C437" s="355">
        <f>IFERROR(VLOOKUP(A437,'Imp. Logikal Complète'!C:G,5,FALSE),0)+H437</f>
        <v>0</v>
      </c>
    </row>
    <row r="438" spans="3:3" x14ac:dyDescent="0.2">
      <c r="C438" s="355">
        <f>IFERROR(VLOOKUP(A438,'Imp. Logikal Complète'!C:G,5,FALSE),0)+H438</f>
        <v>0</v>
      </c>
    </row>
    <row r="439" spans="3:3" x14ac:dyDescent="0.2">
      <c r="C439" s="355">
        <f>IFERROR(VLOOKUP(A439,'Imp. Logikal Complète'!C:G,5,FALSE),0)+H439</f>
        <v>0</v>
      </c>
    </row>
    <row r="440" spans="3:3" x14ac:dyDescent="0.2">
      <c r="C440" s="355">
        <f>IFERROR(VLOOKUP(A440,'Imp. Logikal Complète'!C:G,5,FALSE),0)+H440</f>
        <v>0</v>
      </c>
    </row>
    <row r="441" spans="3:3" x14ac:dyDescent="0.2">
      <c r="C441" s="355">
        <f>IFERROR(VLOOKUP(A441,'Imp. Logikal Complète'!C:G,5,FALSE),0)+H441</f>
        <v>0</v>
      </c>
    </row>
    <row r="442" spans="3:3" x14ac:dyDescent="0.2">
      <c r="C442" s="355">
        <f>IFERROR(VLOOKUP(A442,'Imp. Logikal Complète'!C:G,5,FALSE),0)+H442</f>
        <v>0</v>
      </c>
    </row>
    <row r="443" spans="3:3" x14ac:dyDescent="0.2">
      <c r="C443" s="355">
        <f>IFERROR(VLOOKUP(A443,'Imp. Logikal Complète'!C:G,5,FALSE),0)+H443</f>
        <v>0</v>
      </c>
    </row>
    <row r="444" spans="3:3" x14ac:dyDescent="0.2">
      <c r="C444" s="355">
        <f>IFERROR(VLOOKUP(A444,'Imp. Logikal Complète'!C:G,5,FALSE),0)+H444</f>
        <v>0</v>
      </c>
    </row>
    <row r="445" spans="3:3" x14ac:dyDescent="0.2">
      <c r="C445" s="355">
        <f>IFERROR(VLOOKUP(A445,'Imp. Logikal Complète'!C:G,5,FALSE),0)+H445</f>
        <v>0</v>
      </c>
    </row>
    <row r="446" spans="3:3" x14ac:dyDescent="0.2">
      <c r="C446" s="355">
        <f>IFERROR(VLOOKUP(A446,'Imp. Logikal Complète'!C:G,5,FALSE),0)+H446</f>
        <v>0</v>
      </c>
    </row>
    <row r="447" spans="3:3" x14ac:dyDescent="0.2">
      <c r="C447" s="355">
        <f>IFERROR(VLOOKUP(A447,'Imp. Logikal Complète'!C:G,5,FALSE),0)+H447</f>
        <v>0</v>
      </c>
    </row>
    <row r="448" spans="3:3" x14ac:dyDescent="0.2">
      <c r="C448" s="355">
        <f>IFERROR(VLOOKUP(A448,'Imp. Logikal Complète'!C:G,5,FALSE),0)+H448</f>
        <v>0</v>
      </c>
    </row>
    <row r="449" spans="3:3" x14ac:dyDescent="0.2">
      <c r="C449" s="355">
        <f>IFERROR(VLOOKUP(A449,'Imp. Logikal Complète'!C:G,5,FALSE),0)+H449</f>
        <v>0</v>
      </c>
    </row>
    <row r="450" spans="3:3" x14ac:dyDescent="0.2">
      <c r="C450" s="355">
        <f>IFERROR(VLOOKUP(A450,'Imp. Logikal Complète'!C:G,5,FALSE),0)+H450</f>
        <v>0</v>
      </c>
    </row>
    <row r="451" spans="3:3" x14ac:dyDescent="0.2">
      <c r="C451" s="355">
        <f>IFERROR(VLOOKUP(A451,'Imp. Logikal Complète'!C:G,5,FALSE),0)+H451</f>
        <v>0</v>
      </c>
    </row>
    <row r="452" spans="3:3" x14ac:dyDescent="0.2">
      <c r="C452" s="355">
        <f>IFERROR(VLOOKUP(A452,'Imp. Logikal Complète'!C:G,5,FALSE),0)+H452</f>
        <v>0</v>
      </c>
    </row>
    <row r="453" spans="3:3" x14ac:dyDescent="0.2">
      <c r="C453" s="355">
        <f>IFERROR(VLOOKUP(A453,'Imp. Logikal Complète'!C:G,5,FALSE),0)+H453</f>
        <v>0</v>
      </c>
    </row>
    <row r="454" spans="3:3" x14ac:dyDescent="0.2">
      <c r="C454" s="355">
        <f>IFERROR(VLOOKUP(A454,'Imp. Logikal Complète'!C:G,5,FALSE),0)+H454</f>
        <v>0</v>
      </c>
    </row>
    <row r="455" spans="3:3" x14ac:dyDescent="0.2">
      <c r="C455" s="355">
        <f>IFERROR(VLOOKUP(A455,'Imp. Logikal Complète'!C:G,5,FALSE),0)+H455</f>
        <v>0</v>
      </c>
    </row>
    <row r="456" spans="3:3" x14ac:dyDescent="0.2">
      <c r="C456" s="355">
        <f>IFERROR(VLOOKUP(A456,'Imp. Logikal Complète'!C:G,5,FALSE),0)+H456</f>
        <v>0</v>
      </c>
    </row>
    <row r="457" spans="3:3" x14ac:dyDescent="0.2">
      <c r="C457" s="355">
        <f>IFERROR(VLOOKUP(A457,'Imp. Logikal Complète'!C:G,5,FALSE),0)+H457</f>
        <v>0</v>
      </c>
    </row>
    <row r="458" spans="3:3" x14ac:dyDescent="0.2">
      <c r="C458" s="355">
        <f>IFERROR(VLOOKUP(A458,'Imp. Logikal Complète'!C:G,5,FALSE),0)+H458</f>
        <v>0</v>
      </c>
    </row>
    <row r="459" spans="3:3" x14ac:dyDescent="0.2">
      <c r="C459" s="355">
        <f>IFERROR(VLOOKUP(A459,'Imp. Logikal Complète'!C:G,5,FALSE),0)+H459</f>
        <v>0</v>
      </c>
    </row>
    <row r="460" spans="3:3" x14ac:dyDescent="0.2">
      <c r="C460" s="355">
        <f>IFERROR(VLOOKUP(A460,'Imp. Logikal Complète'!C:G,5,FALSE),0)+H460</f>
        <v>0</v>
      </c>
    </row>
    <row r="461" spans="3:3" x14ac:dyDescent="0.2">
      <c r="C461" s="355">
        <f>IFERROR(VLOOKUP(A461,'Imp. Logikal Complète'!C:G,5,FALSE),0)+H461</f>
        <v>0</v>
      </c>
    </row>
    <row r="462" spans="3:3" x14ac:dyDescent="0.2">
      <c r="C462" s="355">
        <f>IFERROR(VLOOKUP(A462,'Imp. Logikal Complète'!C:G,5,FALSE),0)+H462</f>
        <v>0</v>
      </c>
    </row>
    <row r="463" spans="3:3" x14ac:dyDescent="0.2">
      <c r="C463" s="355">
        <f>IFERROR(VLOOKUP(A463,'Imp. Logikal Complète'!C:G,5,FALSE),0)+H463</f>
        <v>0</v>
      </c>
    </row>
    <row r="464" spans="3:3" x14ac:dyDescent="0.2">
      <c r="C464" s="355">
        <f>IFERROR(VLOOKUP(A464,'Imp. Logikal Complète'!C:G,5,FALSE),0)+H464</f>
        <v>0</v>
      </c>
    </row>
    <row r="465" spans="3:3" x14ac:dyDescent="0.2">
      <c r="C465" s="355">
        <f>IFERROR(VLOOKUP(A465,'Imp. Logikal Complète'!C:G,5,FALSE),0)+H465</f>
        <v>0</v>
      </c>
    </row>
    <row r="466" spans="3:3" x14ac:dyDescent="0.2">
      <c r="C466" s="355">
        <f>IFERROR(VLOOKUP(A466,'Imp. Logikal Complète'!C:G,5,FALSE),0)+H466</f>
        <v>0</v>
      </c>
    </row>
    <row r="467" spans="3:3" x14ac:dyDescent="0.2">
      <c r="C467" s="355">
        <f>IFERROR(VLOOKUP(A467,'Imp. Logikal Complète'!C:G,5,FALSE),0)+H467</f>
        <v>0</v>
      </c>
    </row>
    <row r="468" spans="3:3" x14ac:dyDescent="0.2">
      <c r="C468" s="355">
        <f>IFERROR(VLOOKUP(A468,'Imp. Logikal Complète'!C:G,5,FALSE),0)+H468</f>
        <v>0</v>
      </c>
    </row>
    <row r="469" spans="3:3" x14ac:dyDescent="0.2">
      <c r="C469" s="355">
        <f>IFERROR(VLOOKUP(A469,'Imp. Logikal Complète'!C:G,5,FALSE),0)+H469</f>
        <v>0</v>
      </c>
    </row>
    <row r="470" spans="3:3" x14ac:dyDescent="0.2">
      <c r="C470" s="355">
        <f>IFERROR(VLOOKUP(A470,'Imp. Logikal Complète'!C:G,5,FALSE),0)+H470</f>
        <v>0</v>
      </c>
    </row>
    <row r="471" spans="3:3" x14ac:dyDescent="0.2">
      <c r="C471" s="355">
        <f>IFERROR(VLOOKUP(A471,'Imp. Logikal Complète'!C:G,5,FALSE),0)+H471</f>
        <v>0</v>
      </c>
    </row>
    <row r="472" spans="3:3" x14ac:dyDescent="0.2">
      <c r="C472" s="355">
        <f>IFERROR(VLOOKUP(A472,'Imp. Logikal Complète'!C:G,5,FALSE),0)+H472</f>
        <v>0</v>
      </c>
    </row>
    <row r="473" spans="3:3" x14ac:dyDescent="0.2">
      <c r="C473" s="355">
        <f>IFERROR(VLOOKUP(A473,'Imp. Logikal Complète'!C:G,5,FALSE),0)+H473</f>
        <v>0</v>
      </c>
    </row>
    <row r="474" spans="3:3" x14ac:dyDescent="0.2">
      <c r="C474" s="355">
        <f>IFERROR(VLOOKUP(A474,'Imp. Logikal Complète'!C:G,5,FALSE),0)+H474</f>
        <v>0</v>
      </c>
    </row>
    <row r="475" spans="3:3" x14ac:dyDescent="0.2">
      <c r="C475" s="355">
        <f>IFERROR(VLOOKUP(A475,'Imp. Logikal Complète'!C:G,5,FALSE),0)+H475</f>
        <v>0</v>
      </c>
    </row>
    <row r="476" spans="3:3" x14ac:dyDescent="0.2">
      <c r="C476" s="355">
        <f>IFERROR(VLOOKUP(A476,'Imp. Logikal Complète'!C:G,5,FALSE),0)+H476</f>
        <v>0</v>
      </c>
    </row>
    <row r="477" spans="3:3" x14ac:dyDescent="0.2">
      <c r="C477" s="355">
        <f>IFERROR(VLOOKUP(A477,'Imp. Logikal Complète'!C:G,5,FALSE),0)+H477</f>
        <v>0</v>
      </c>
    </row>
    <row r="478" spans="3:3" x14ac:dyDescent="0.2">
      <c r="C478" s="355">
        <f>IFERROR(VLOOKUP(A478,'Imp. Logikal Complète'!C:G,5,FALSE),0)+H478</f>
        <v>0</v>
      </c>
    </row>
    <row r="479" spans="3:3" x14ac:dyDescent="0.2">
      <c r="C479" s="355">
        <f>IFERROR(VLOOKUP(A479,'Imp. Logikal Complète'!C:G,5,FALSE),0)+H479</f>
        <v>0</v>
      </c>
    </row>
    <row r="480" spans="3:3" x14ac:dyDescent="0.2">
      <c r="C480" s="355">
        <f>IFERROR(VLOOKUP(A480,'Imp. Logikal Complète'!C:G,5,FALSE),0)+H480</f>
        <v>0</v>
      </c>
    </row>
    <row r="481" spans="3:3" x14ac:dyDescent="0.2">
      <c r="C481" s="355">
        <f>IFERROR(VLOOKUP(A481,'Imp. Logikal Complète'!C:G,5,FALSE),0)+H481</f>
        <v>0</v>
      </c>
    </row>
    <row r="482" spans="3:3" x14ac:dyDescent="0.2">
      <c r="C482" s="355">
        <f>IFERROR(VLOOKUP(A482,'Imp. Logikal Complète'!C:G,5,FALSE),0)+H482</f>
        <v>0</v>
      </c>
    </row>
    <row r="483" spans="3:3" x14ac:dyDescent="0.2">
      <c r="C483" s="355">
        <f>IFERROR(VLOOKUP(A483,'Imp. Logikal Complète'!C:G,5,FALSE),0)+H483</f>
        <v>0</v>
      </c>
    </row>
    <row r="484" spans="3:3" x14ac:dyDescent="0.2">
      <c r="C484" s="355">
        <f>IFERROR(VLOOKUP(A484,'Imp. Logikal Complète'!C:G,5,FALSE),0)+H484</f>
        <v>0</v>
      </c>
    </row>
    <row r="485" spans="3:3" x14ac:dyDescent="0.2">
      <c r="C485" s="355">
        <f>IFERROR(VLOOKUP(A485,'Imp. Logikal Complète'!C:G,5,FALSE),0)+H485</f>
        <v>0</v>
      </c>
    </row>
    <row r="486" spans="3:3" x14ac:dyDescent="0.2">
      <c r="C486" s="355">
        <f>IFERROR(VLOOKUP(A486,'Imp. Logikal Complète'!C:G,5,FALSE),0)+H486</f>
        <v>0</v>
      </c>
    </row>
    <row r="487" spans="3:3" x14ac:dyDescent="0.2">
      <c r="C487" s="355">
        <f>IFERROR(VLOOKUP(A487,'Imp. Logikal Complète'!C:G,5,FALSE),0)+H487</f>
        <v>0</v>
      </c>
    </row>
    <row r="488" spans="3:3" x14ac:dyDescent="0.2">
      <c r="C488" s="355">
        <f>IFERROR(VLOOKUP(A488,'Imp. Logikal Complète'!C:G,5,FALSE),0)+H488</f>
        <v>0</v>
      </c>
    </row>
    <row r="489" spans="3:3" x14ac:dyDescent="0.2">
      <c r="C489" s="355">
        <f>IFERROR(VLOOKUP(A489,'Imp. Logikal Complète'!C:G,5,FALSE),0)+H489</f>
        <v>0</v>
      </c>
    </row>
    <row r="490" spans="3:3" x14ac:dyDescent="0.2">
      <c r="C490" s="355">
        <f>IFERROR(VLOOKUP(A490,'Imp. Logikal Complète'!C:G,5,FALSE),0)+H490</f>
        <v>0</v>
      </c>
    </row>
    <row r="491" spans="3:3" x14ac:dyDescent="0.2">
      <c r="C491" s="355">
        <f>IFERROR(VLOOKUP(A491,'Imp. Logikal Complète'!C:G,5,FALSE),0)+H491</f>
        <v>0</v>
      </c>
    </row>
    <row r="492" spans="3:3" x14ac:dyDescent="0.2">
      <c r="C492" s="355">
        <f>IFERROR(VLOOKUP(A492,'Imp. Logikal Complète'!C:G,5,FALSE),0)+H492</f>
        <v>0</v>
      </c>
    </row>
    <row r="493" spans="3:3" x14ac:dyDescent="0.2">
      <c r="C493" s="355">
        <f>IFERROR(VLOOKUP(A493,'Imp. Logikal Complète'!C:G,5,FALSE),0)+H493</f>
        <v>0</v>
      </c>
    </row>
    <row r="494" spans="3:3" x14ac:dyDescent="0.2">
      <c r="C494" s="355">
        <f>IFERROR(VLOOKUP(A494,'Imp. Logikal Complète'!C:G,5,FALSE),0)+H494</f>
        <v>0</v>
      </c>
    </row>
    <row r="495" spans="3:3" x14ac:dyDescent="0.2">
      <c r="C495" s="355">
        <f>IFERROR(VLOOKUP(A495,'Imp. Logikal Complète'!C:G,5,FALSE),0)+H495</f>
        <v>0</v>
      </c>
    </row>
    <row r="496" spans="3:3" x14ac:dyDescent="0.2">
      <c r="C496" s="355">
        <f>IFERROR(VLOOKUP(A496,'Imp. Logikal Complète'!C:G,5,FALSE),0)+H496</f>
        <v>0</v>
      </c>
    </row>
    <row r="497" spans="3:3" x14ac:dyDescent="0.2">
      <c r="C497" s="355">
        <f>IFERROR(VLOOKUP(A497,'Imp. Logikal Complète'!C:G,5,FALSE),0)+H497</f>
        <v>0</v>
      </c>
    </row>
    <row r="498" spans="3:3" x14ac:dyDescent="0.2">
      <c r="C498" s="355">
        <f>IFERROR(VLOOKUP(A498,'Imp. Logikal Complète'!C:G,5,FALSE),0)+H498</f>
        <v>0</v>
      </c>
    </row>
    <row r="499" spans="3:3" x14ac:dyDescent="0.2">
      <c r="C499" s="355">
        <f>IFERROR(VLOOKUP(A499,'Imp. Logikal Complète'!C:G,5,FALSE),0)+H499</f>
        <v>0</v>
      </c>
    </row>
    <row r="500" spans="3:3" x14ac:dyDescent="0.2">
      <c r="C500" s="355">
        <f>IFERROR(VLOOKUP(A500,'Imp. Logikal Complète'!C:G,5,FALSE),0)+H500</f>
        <v>0</v>
      </c>
    </row>
    <row r="501" spans="3:3" x14ac:dyDescent="0.2">
      <c r="C501" s="355">
        <f>IFERROR(VLOOKUP(A501,'Imp. Logikal Complète'!C:G,5,FALSE),0)+H501</f>
        <v>0</v>
      </c>
    </row>
    <row r="502" spans="3:3" x14ac:dyDescent="0.2">
      <c r="C502" s="355">
        <f>IFERROR(VLOOKUP(A502,'Imp. Logikal Complète'!C:G,5,FALSE),0)+H502</f>
        <v>0</v>
      </c>
    </row>
    <row r="503" spans="3:3" x14ac:dyDescent="0.2">
      <c r="C503" s="355">
        <f>IFERROR(VLOOKUP(A503,'Imp. Logikal Complète'!C:G,5,FALSE),0)+H503</f>
        <v>0</v>
      </c>
    </row>
    <row r="504" spans="3:3" x14ac:dyDescent="0.2">
      <c r="C504" s="355">
        <f>IFERROR(VLOOKUP(A504,'Imp. Logikal Complète'!C:G,5,FALSE),0)+H504</f>
        <v>0</v>
      </c>
    </row>
    <row r="505" spans="3:3" x14ac:dyDescent="0.2">
      <c r="C505" s="355">
        <f>IFERROR(VLOOKUP(A505,'Imp. Logikal Complète'!C:G,5,FALSE),0)+H505</f>
        <v>0</v>
      </c>
    </row>
    <row r="506" spans="3:3" x14ac:dyDescent="0.2">
      <c r="C506" s="355">
        <f>IFERROR(VLOOKUP(A506,'Imp. Logikal Complète'!C:G,5,FALSE),0)+H506</f>
        <v>0</v>
      </c>
    </row>
    <row r="507" spans="3:3" x14ac:dyDescent="0.2">
      <c r="C507" s="355">
        <f>IFERROR(VLOOKUP(A507,'Imp. Logikal Complète'!C:G,5,FALSE),0)+H507</f>
        <v>0</v>
      </c>
    </row>
    <row r="508" spans="3:3" x14ac:dyDescent="0.2">
      <c r="C508" s="355">
        <f>IFERROR(VLOOKUP(A508,'Imp. Logikal Complète'!C:G,5,FALSE),0)+H508</f>
        <v>0</v>
      </c>
    </row>
    <row r="509" spans="3:3" x14ac:dyDescent="0.2">
      <c r="C509" s="355">
        <f>IFERROR(VLOOKUP(A509,'Imp. Logikal Complète'!C:G,5,FALSE),0)+H509</f>
        <v>0</v>
      </c>
    </row>
    <row r="510" spans="3:3" x14ac:dyDescent="0.2">
      <c r="C510" s="355">
        <f>IFERROR(VLOOKUP(A510,'Imp. Logikal Complète'!C:G,5,FALSE),0)+H510</f>
        <v>0</v>
      </c>
    </row>
    <row r="511" spans="3:3" x14ac:dyDescent="0.2">
      <c r="C511" s="355">
        <f>IFERROR(VLOOKUP(A511,'Imp. Logikal Complète'!C:G,5,FALSE),0)+H511</f>
        <v>0</v>
      </c>
    </row>
    <row r="512" spans="3:3" x14ac:dyDescent="0.2">
      <c r="C512" s="355">
        <f>IFERROR(VLOOKUP(A512,'Imp. Logikal Complète'!C:G,5,FALSE),0)+H512</f>
        <v>0</v>
      </c>
    </row>
    <row r="513" spans="3:3" x14ac:dyDescent="0.2">
      <c r="C513" s="355">
        <f>IFERROR(VLOOKUP(A513,'Imp. Logikal Complète'!C:G,5,FALSE),0)+H513</f>
        <v>0</v>
      </c>
    </row>
    <row r="514" spans="3:3" x14ac:dyDescent="0.2">
      <c r="C514" s="355">
        <f>IFERROR(VLOOKUP(A514,'Imp. Logikal Complète'!C:G,5,FALSE),0)+H514</f>
        <v>0</v>
      </c>
    </row>
    <row r="515" spans="3:3" x14ac:dyDescent="0.2">
      <c r="C515" s="355">
        <f>IFERROR(VLOOKUP(A515,'Imp. Logikal Complète'!C:G,5,FALSE),0)+H515</f>
        <v>0</v>
      </c>
    </row>
    <row r="516" spans="3:3" x14ac:dyDescent="0.2">
      <c r="C516" s="355">
        <f>IFERROR(VLOOKUP(A516,'Imp. Logikal Complète'!C:G,5,FALSE),0)+H516</f>
        <v>0</v>
      </c>
    </row>
    <row r="517" spans="3:3" x14ac:dyDescent="0.2">
      <c r="C517" s="355">
        <f>IFERROR(VLOOKUP(A517,'Imp. Logikal Complète'!C:G,5,FALSE),0)+H517</f>
        <v>0</v>
      </c>
    </row>
    <row r="518" spans="3:3" x14ac:dyDescent="0.2">
      <c r="C518" s="355">
        <f>IFERROR(VLOOKUP(A518,'Imp. Logikal Complète'!C:G,5,FALSE),0)+H518</f>
        <v>0</v>
      </c>
    </row>
    <row r="519" spans="3:3" x14ac:dyDescent="0.2">
      <c r="C519" s="355">
        <f>IFERROR(VLOOKUP(A519,'Imp. Logikal Complète'!C:G,5,FALSE),0)+H519</f>
        <v>0</v>
      </c>
    </row>
    <row r="520" spans="3:3" x14ac:dyDescent="0.2">
      <c r="C520" s="355">
        <f>IFERROR(VLOOKUP(A520,'Imp. Logikal Complète'!C:G,5,FALSE),0)+H520</f>
        <v>0</v>
      </c>
    </row>
    <row r="521" spans="3:3" x14ac:dyDescent="0.2">
      <c r="C521" s="355">
        <f>IFERROR(VLOOKUP(A521,'Imp. Logikal Complète'!C:G,5,FALSE),0)+H521</f>
        <v>0</v>
      </c>
    </row>
  </sheetData>
  <sheetProtection selectLockedCells="1"/>
  <autoFilter ref="A1:H183">
    <sortState ref="A2:H521">
      <sortCondition descending="1" ref="C1:C183"/>
    </sortState>
  </autoFilter>
  <pageMargins left="0.11811023622047245" right="0.11811023622047245" top="0.74803149606299213" bottom="0.74803149606299213" header="0.31496062992125984" footer="0.31496062992125984"/>
  <pageSetup paperSize="9" scale="41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lancer_le_formulaire_NAV">
                <anchor moveWithCells="1" sizeWithCells="1">
                  <from>
                    <xdr:col>8</xdr:col>
                    <xdr:colOff>714375</xdr:colOff>
                    <xdr:row>2</xdr:row>
                    <xdr:rowOff>9525</xdr:rowOff>
                  </from>
                  <to>
                    <xdr:col>11</xdr:col>
                    <xdr:colOff>19050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Suppression">
                <anchor moveWithCells="1" sizeWithCells="1">
                  <from>
                    <xdr:col>11</xdr:col>
                    <xdr:colOff>76200</xdr:colOff>
                    <xdr:row>1</xdr:row>
                    <xdr:rowOff>161925</xdr:rowOff>
                  </from>
                  <to>
                    <xdr:col>13</xdr:col>
                    <xdr:colOff>142875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SelectionDesAccessoires">
                <anchor moveWithCells="1" sizeWithCells="1">
                  <from>
                    <xdr:col>10</xdr:col>
                    <xdr:colOff>238125</xdr:colOff>
                    <xdr:row>6</xdr:row>
                    <xdr:rowOff>152400</xdr:rowOff>
                  </from>
                  <to>
                    <xdr:col>13</xdr:col>
                    <xdr:colOff>133350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 macro="[0]!TriModifQté">
                <anchor moveWithCells="1" sizeWithCells="1">
                  <from>
                    <xdr:col>8</xdr:col>
                    <xdr:colOff>704850</xdr:colOff>
                    <xdr:row>6</xdr:row>
                    <xdr:rowOff>152400</xdr:rowOff>
                  </from>
                  <to>
                    <xdr:col>10</xdr:col>
                    <xdr:colOff>161925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Option Button 6">
              <controlPr defaultSize="0" autoFill="0" autoLine="0" autoPict="0" macro="[0]!TriModifQté">
                <anchor moveWithCells="1">
                  <from>
                    <xdr:col>8</xdr:col>
                    <xdr:colOff>666750</xdr:colOff>
                    <xdr:row>11</xdr:row>
                    <xdr:rowOff>47625</xdr:rowOff>
                  </from>
                  <to>
                    <xdr:col>12</xdr:col>
                    <xdr:colOff>28575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Option Button 7">
              <controlPr defaultSize="0" autoFill="0" autoLine="0" autoPict="0" macro="[0]!TriModifQté">
                <anchor moveWithCells="1">
                  <from>
                    <xdr:col>8</xdr:col>
                    <xdr:colOff>666750</xdr:colOff>
                    <xdr:row>12</xdr:row>
                    <xdr:rowOff>114300</xdr:rowOff>
                  </from>
                  <to>
                    <xdr:col>12</xdr:col>
                    <xdr:colOff>333375</xdr:colOff>
                    <xdr:row>14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89"/>
  <sheetViews>
    <sheetView workbookViewId="0">
      <selection activeCell="N12" sqref="N12"/>
    </sheetView>
  </sheetViews>
  <sheetFormatPr baseColWidth="10" defaultColWidth="11.42578125" defaultRowHeight="15" x14ac:dyDescent="0.25"/>
  <cols>
    <col min="1" max="2" width="11.42578125" style="79"/>
    <col min="3" max="3" width="45.28515625" style="83" customWidth="1"/>
    <col min="4" max="4" width="31" style="83" bestFit="1" customWidth="1"/>
    <col min="5" max="5" width="12.85546875" style="84" customWidth="1"/>
    <col min="6" max="6" width="20.42578125" style="83" customWidth="1"/>
    <col min="7" max="7" width="14.85546875" style="83" customWidth="1"/>
    <col min="8" max="8" width="12.28515625" style="82" customWidth="1"/>
    <col min="9" max="9" width="11.140625" style="81" bestFit="1" customWidth="1"/>
    <col min="10" max="10" width="17" style="80" customWidth="1"/>
    <col min="11" max="16384" width="11.42578125" style="79"/>
  </cols>
  <sheetData>
    <row r="1" spans="1:12" ht="12.75" x14ac:dyDescent="0.2">
      <c r="B1" s="363" t="s">
        <v>982</v>
      </c>
      <c r="C1" s="98" t="s">
        <v>924</v>
      </c>
      <c r="D1" s="98" t="s">
        <v>455</v>
      </c>
      <c r="E1" s="99" t="s">
        <v>454</v>
      </c>
      <c r="F1" s="98" t="s">
        <v>453</v>
      </c>
      <c r="G1" s="98" t="s">
        <v>452</v>
      </c>
      <c r="H1" s="97" t="s">
        <v>451</v>
      </c>
      <c r="I1" s="96" t="s">
        <v>450</v>
      </c>
      <c r="J1" s="95"/>
      <c r="K1" s="363" t="s">
        <v>977</v>
      </c>
    </row>
    <row r="2" spans="1:12" x14ac:dyDescent="0.25">
      <c r="B2" s="79">
        <v>0</v>
      </c>
      <c r="C2" s="87">
        <v>0</v>
      </c>
      <c r="D2" s="87">
        <v>0</v>
      </c>
      <c r="E2" s="88">
        <v>0</v>
      </c>
      <c r="F2" s="87">
        <v>0</v>
      </c>
      <c r="G2" s="87">
        <v>0</v>
      </c>
      <c r="H2" s="86">
        <v>0</v>
      </c>
      <c r="I2" s="85">
        <v>0</v>
      </c>
      <c r="J2" s="80">
        <v>0</v>
      </c>
      <c r="K2" s="79">
        <v>0</v>
      </c>
      <c r="L2" s="35"/>
    </row>
    <row r="3" spans="1:12" x14ac:dyDescent="0.25">
      <c r="B3" s="79" t="s">
        <v>975</v>
      </c>
      <c r="C3" s="90" t="s">
        <v>956</v>
      </c>
      <c r="D3" s="90" t="s">
        <v>419</v>
      </c>
      <c r="E3" s="89">
        <v>20</v>
      </c>
      <c r="J3" s="80">
        <f t="shared" ref="J3:J34" si="0">LEN(C3)</f>
        <v>16</v>
      </c>
      <c r="K3" s="35" t="str">
        <f t="shared" ref="K3:K34" si="1">MID(C3,J3-3,J3)</f>
        <v>0,00</v>
      </c>
      <c r="L3" s="35"/>
    </row>
    <row r="4" spans="1:12" x14ac:dyDescent="0.25">
      <c r="B4" s="79" t="s">
        <v>975</v>
      </c>
      <c r="C4" s="90" t="s">
        <v>957</v>
      </c>
      <c r="D4" s="90" t="s">
        <v>418</v>
      </c>
      <c r="E4" s="89">
        <v>35</v>
      </c>
      <c r="J4" s="80">
        <f t="shared" si="0"/>
        <v>23</v>
      </c>
      <c r="K4" s="35" t="str">
        <f t="shared" si="1"/>
        <v>0,00</v>
      </c>
      <c r="L4" s="35"/>
    </row>
    <row r="5" spans="1:12" x14ac:dyDescent="0.25">
      <c r="B5" s="79" t="s">
        <v>975</v>
      </c>
      <c r="C5" s="90" t="s">
        <v>914</v>
      </c>
      <c r="D5" s="90" t="s">
        <v>449</v>
      </c>
      <c r="E5" s="89">
        <v>17</v>
      </c>
      <c r="F5" s="90" t="s">
        <v>425</v>
      </c>
      <c r="G5" s="90">
        <v>0.25</v>
      </c>
      <c r="H5" s="82">
        <v>208</v>
      </c>
      <c r="I5" s="81">
        <v>43</v>
      </c>
      <c r="J5" s="80">
        <f t="shared" si="0"/>
        <v>19</v>
      </c>
      <c r="K5" s="35" t="str">
        <f t="shared" si="1"/>
        <v>5,30</v>
      </c>
    </row>
    <row r="6" spans="1:12" x14ac:dyDescent="0.25">
      <c r="B6" s="79" t="s">
        <v>975</v>
      </c>
      <c r="C6" s="90" t="s">
        <v>915</v>
      </c>
      <c r="D6" s="90" t="s">
        <v>448</v>
      </c>
      <c r="E6" s="89">
        <v>21</v>
      </c>
      <c r="F6" s="90" t="s">
        <v>425</v>
      </c>
      <c r="G6" s="90">
        <v>0.25</v>
      </c>
      <c r="H6" s="82">
        <v>265</v>
      </c>
      <c r="I6" s="81">
        <v>53</v>
      </c>
      <c r="J6" s="80">
        <f t="shared" si="0"/>
        <v>21</v>
      </c>
      <c r="K6" s="35" t="str">
        <f t="shared" si="1"/>
        <v>5,30</v>
      </c>
    </row>
    <row r="7" spans="1:12" x14ac:dyDescent="0.25">
      <c r="B7" s="79" t="s">
        <v>975</v>
      </c>
      <c r="C7" s="90" t="s">
        <v>910</v>
      </c>
      <c r="D7" s="90" t="s">
        <v>958</v>
      </c>
      <c r="E7" s="89">
        <v>21</v>
      </c>
      <c r="F7" s="90" t="s">
        <v>425</v>
      </c>
      <c r="G7" s="90">
        <v>0.25</v>
      </c>
      <c r="H7" s="82">
        <v>408</v>
      </c>
      <c r="I7" s="81">
        <v>53</v>
      </c>
      <c r="J7" s="80">
        <f t="shared" si="0"/>
        <v>23</v>
      </c>
      <c r="K7" s="35" t="str">
        <f t="shared" si="1"/>
        <v>5,30</v>
      </c>
    </row>
    <row r="8" spans="1:12" x14ac:dyDescent="0.25">
      <c r="B8" s="79" t="s">
        <v>975</v>
      </c>
      <c r="C8" s="90" t="s">
        <v>912</v>
      </c>
      <c r="D8" s="90" t="s">
        <v>960</v>
      </c>
      <c r="E8" s="89">
        <v>24</v>
      </c>
      <c r="F8" s="90" t="s">
        <v>425</v>
      </c>
      <c r="G8" s="90">
        <v>0.25</v>
      </c>
      <c r="H8" s="82">
        <v>609</v>
      </c>
      <c r="I8" s="81">
        <v>60</v>
      </c>
      <c r="J8" s="80">
        <f t="shared" si="0"/>
        <v>34</v>
      </c>
      <c r="K8" s="35" t="str">
        <f t="shared" si="1"/>
        <v>0,00</v>
      </c>
    </row>
    <row r="9" spans="1:12" x14ac:dyDescent="0.25">
      <c r="B9" s="79" t="s">
        <v>975</v>
      </c>
      <c r="C9" s="90" t="s">
        <v>913</v>
      </c>
      <c r="D9" s="90" t="s">
        <v>961</v>
      </c>
      <c r="E9" s="89">
        <v>24</v>
      </c>
      <c r="F9" s="90" t="s">
        <v>425</v>
      </c>
      <c r="G9" s="90">
        <v>0.25</v>
      </c>
      <c r="H9" s="82">
        <v>707</v>
      </c>
      <c r="I9" s="81">
        <v>60</v>
      </c>
      <c r="J9" s="80">
        <f t="shared" si="0"/>
        <v>34</v>
      </c>
      <c r="K9" s="35" t="str">
        <f t="shared" si="1"/>
        <v>0,00</v>
      </c>
    </row>
    <row r="10" spans="1:12" x14ac:dyDescent="0.25">
      <c r="B10" s="79" t="s">
        <v>975</v>
      </c>
      <c r="C10" s="90" t="s">
        <v>911</v>
      </c>
      <c r="D10" s="90" t="s">
        <v>959</v>
      </c>
      <c r="E10" s="89">
        <v>24</v>
      </c>
      <c r="F10" s="90" t="s">
        <v>425</v>
      </c>
      <c r="G10" s="90">
        <v>0.25</v>
      </c>
      <c r="H10" s="82">
        <v>532</v>
      </c>
      <c r="I10" s="81">
        <v>60</v>
      </c>
      <c r="J10" s="80">
        <f t="shared" si="0"/>
        <v>34</v>
      </c>
      <c r="K10" s="35" t="str">
        <f t="shared" si="1"/>
        <v>0,00</v>
      </c>
    </row>
    <row r="11" spans="1:12" x14ac:dyDescent="0.25">
      <c r="B11" s="79" t="s">
        <v>976</v>
      </c>
      <c r="C11" s="90" t="s">
        <v>925</v>
      </c>
      <c r="D11" s="90" t="s">
        <v>447</v>
      </c>
      <c r="E11" s="89">
        <v>37</v>
      </c>
      <c r="F11" s="83" t="s">
        <v>425</v>
      </c>
      <c r="G11" s="83">
        <v>0.45</v>
      </c>
      <c r="H11" s="82">
        <v>266.3</v>
      </c>
      <c r="I11" s="81">
        <v>64</v>
      </c>
      <c r="J11" s="80">
        <f t="shared" si="0"/>
        <v>23</v>
      </c>
      <c r="K11" s="35" t="str">
        <f t="shared" si="1"/>
        <v>2,90</v>
      </c>
    </row>
    <row r="12" spans="1:12" x14ac:dyDescent="0.25">
      <c r="A12" s="79" t="s">
        <v>843</v>
      </c>
      <c r="B12" s="79" t="s">
        <v>976</v>
      </c>
      <c r="C12" s="90" t="s">
        <v>926</v>
      </c>
      <c r="D12" s="90" t="s">
        <v>446</v>
      </c>
      <c r="E12" s="89">
        <v>37</v>
      </c>
      <c r="F12" s="83" t="s">
        <v>425</v>
      </c>
      <c r="G12" s="83">
        <v>0.45</v>
      </c>
      <c r="H12" s="82">
        <v>278.38</v>
      </c>
      <c r="I12" s="81">
        <v>64</v>
      </c>
      <c r="J12" s="80">
        <f t="shared" si="0"/>
        <v>28</v>
      </c>
      <c r="K12" s="35" t="str">
        <f t="shared" si="1"/>
        <v>2,90</v>
      </c>
    </row>
    <row r="13" spans="1:12" x14ac:dyDescent="0.25">
      <c r="B13" s="79" t="s">
        <v>976</v>
      </c>
      <c r="C13" s="90" t="s">
        <v>927</v>
      </c>
      <c r="D13" s="90" t="s">
        <v>445</v>
      </c>
      <c r="E13" s="89">
        <v>37</v>
      </c>
      <c r="F13" s="83" t="s">
        <v>425</v>
      </c>
      <c r="G13" s="83">
        <v>0.45</v>
      </c>
      <c r="H13" s="82">
        <v>361</v>
      </c>
      <c r="I13" s="81">
        <v>64</v>
      </c>
      <c r="J13" s="80">
        <f t="shared" si="0"/>
        <v>35</v>
      </c>
      <c r="K13" s="35" t="str">
        <f t="shared" si="1"/>
        <v>1,10</v>
      </c>
    </row>
    <row r="14" spans="1:12" x14ac:dyDescent="0.25">
      <c r="B14" s="79" t="s">
        <v>976</v>
      </c>
      <c r="C14" s="90" t="s">
        <v>928</v>
      </c>
      <c r="D14" s="90" t="s">
        <v>444</v>
      </c>
      <c r="E14" s="89">
        <v>37</v>
      </c>
      <c r="F14" s="83" t="s">
        <v>425</v>
      </c>
      <c r="G14" s="83">
        <v>0.45</v>
      </c>
      <c r="H14" s="94">
        <v>279.02</v>
      </c>
      <c r="I14" s="81">
        <v>64</v>
      </c>
      <c r="J14" s="80">
        <f t="shared" si="0"/>
        <v>34</v>
      </c>
      <c r="K14" s="35" t="str">
        <f t="shared" si="1"/>
        <v>2,90</v>
      </c>
    </row>
    <row r="15" spans="1:12" x14ac:dyDescent="0.25">
      <c r="B15" s="79" t="s">
        <v>976</v>
      </c>
      <c r="C15" s="90" t="s">
        <v>929</v>
      </c>
      <c r="D15" s="90" t="s">
        <v>443</v>
      </c>
      <c r="E15" s="89">
        <v>37</v>
      </c>
      <c r="F15" s="83" t="s">
        <v>425</v>
      </c>
      <c r="G15" s="83">
        <v>0.45</v>
      </c>
      <c r="H15" s="82">
        <v>284.32</v>
      </c>
      <c r="I15" s="81">
        <v>64</v>
      </c>
      <c r="J15" s="80">
        <f t="shared" si="0"/>
        <v>36</v>
      </c>
      <c r="K15" s="35" t="str">
        <f t="shared" si="1"/>
        <v>1,00</v>
      </c>
    </row>
    <row r="16" spans="1:12" x14ac:dyDescent="0.25">
      <c r="B16" s="79" t="s">
        <v>976</v>
      </c>
      <c r="C16" s="90" t="s">
        <v>930</v>
      </c>
      <c r="D16" s="90" t="s">
        <v>442</v>
      </c>
      <c r="E16" s="89">
        <v>37</v>
      </c>
      <c r="F16" s="83" t="s">
        <v>425</v>
      </c>
      <c r="G16" s="83">
        <v>0.45</v>
      </c>
      <c r="H16" s="82">
        <v>280.08</v>
      </c>
      <c r="I16" s="81">
        <v>64</v>
      </c>
      <c r="J16" s="80">
        <f t="shared" si="0"/>
        <v>35</v>
      </c>
      <c r="K16" s="35" t="str">
        <f t="shared" si="1"/>
        <v>1,00</v>
      </c>
    </row>
    <row r="17" spans="2:11" x14ac:dyDescent="0.25">
      <c r="B17" s="79" t="s">
        <v>975</v>
      </c>
      <c r="C17" s="90" t="s">
        <v>923</v>
      </c>
      <c r="D17" s="90" t="s">
        <v>441</v>
      </c>
      <c r="E17" s="89">
        <v>17</v>
      </c>
      <c r="F17" s="90" t="s">
        <v>425</v>
      </c>
      <c r="G17" s="90">
        <v>0.25</v>
      </c>
      <c r="H17" s="82">
        <v>301</v>
      </c>
      <c r="I17" s="81">
        <v>43</v>
      </c>
      <c r="J17" s="80">
        <f t="shared" si="0"/>
        <v>21</v>
      </c>
      <c r="K17" s="35" t="str">
        <f t="shared" si="1"/>
        <v>5,30</v>
      </c>
    </row>
    <row r="18" spans="2:11" x14ac:dyDescent="0.25">
      <c r="B18" s="79" t="s">
        <v>976</v>
      </c>
      <c r="C18" s="90" t="s">
        <v>931</v>
      </c>
      <c r="D18" s="90" t="s">
        <v>440</v>
      </c>
      <c r="E18" s="89">
        <v>37</v>
      </c>
      <c r="F18" s="83" t="s">
        <v>425</v>
      </c>
      <c r="G18" s="83">
        <v>0.45</v>
      </c>
      <c r="H18" s="82">
        <v>270.54000000000002</v>
      </c>
      <c r="I18" s="81">
        <v>64</v>
      </c>
      <c r="J18" s="80">
        <f t="shared" si="0"/>
        <v>38</v>
      </c>
      <c r="K18" s="35" t="str">
        <f t="shared" si="1"/>
        <v>1,10</v>
      </c>
    </row>
    <row r="19" spans="2:11" x14ac:dyDescent="0.25">
      <c r="B19" s="79" t="s">
        <v>976</v>
      </c>
      <c r="C19" s="90" t="s">
        <v>932</v>
      </c>
      <c r="D19" s="90" t="s">
        <v>439</v>
      </c>
      <c r="E19" s="89">
        <v>37</v>
      </c>
      <c r="F19" s="83" t="s">
        <v>425</v>
      </c>
      <c r="G19" s="83">
        <v>0.45</v>
      </c>
      <c r="H19" s="82">
        <v>290.14999999999998</v>
      </c>
      <c r="I19" s="81">
        <v>65</v>
      </c>
      <c r="J19" s="80">
        <f t="shared" si="0"/>
        <v>39</v>
      </c>
      <c r="K19" s="35" t="str">
        <f t="shared" si="1"/>
        <v>1,10</v>
      </c>
    </row>
    <row r="20" spans="2:11" x14ac:dyDescent="0.25">
      <c r="B20" s="79" t="s">
        <v>975</v>
      </c>
      <c r="C20" s="90" t="s">
        <v>920</v>
      </c>
      <c r="D20" s="90" t="s">
        <v>438</v>
      </c>
      <c r="E20" s="89">
        <v>27</v>
      </c>
      <c r="F20" s="90" t="s">
        <v>425</v>
      </c>
      <c r="G20" s="90">
        <v>0.25</v>
      </c>
      <c r="H20" s="82">
        <v>305</v>
      </c>
      <c r="I20" s="81">
        <v>66</v>
      </c>
      <c r="J20" s="80">
        <f t="shared" si="0"/>
        <v>19</v>
      </c>
      <c r="K20" s="35" t="str">
        <f t="shared" si="1"/>
        <v>5,20</v>
      </c>
    </row>
    <row r="21" spans="2:11" x14ac:dyDescent="0.25">
      <c r="B21" s="79" t="s">
        <v>975</v>
      </c>
      <c r="C21" s="90" t="s">
        <v>921</v>
      </c>
      <c r="D21" s="90" t="s">
        <v>437</v>
      </c>
      <c r="E21" s="89">
        <v>31</v>
      </c>
      <c r="F21" s="90" t="s">
        <v>425</v>
      </c>
      <c r="G21" s="90">
        <v>0.25</v>
      </c>
      <c r="H21" s="82">
        <v>428</v>
      </c>
      <c r="I21" s="81">
        <v>76</v>
      </c>
      <c r="J21" s="80">
        <f t="shared" si="0"/>
        <v>21</v>
      </c>
      <c r="K21" s="35" t="str">
        <f t="shared" si="1"/>
        <v>5,00</v>
      </c>
    </row>
    <row r="22" spans="2:11" x14ac:dyDescent="0.25">
      <c r="B22" s="79" t="s">
        <v>975</v>
      </c>
      <c r="C22" s="90" t="s">
        <v>916</v>
      </c>
      <c r="D22" s="90" t="s">
        <v>962</v>
      </c>
      <c r="E22" s="89">
        <v>30</v>
      </c>
      <c r="F22" s="90" t="s">
        <v>425</v>
      </c>
      <c r="G22" s="90">
        <v>0.25</v>
      </c>
      <c r="H22" s="82">
        <v>428</v>
      </c>
      <c r="I22" s="81">
        <v>76</v>
      </c>
      <c r="J22" s="80">
        <f t="shared" si="0"/>
        <v>23</v>
      </c>
      <c r="K22" s="35" t="str">
        <f t="shared" si="1"/>
        <v>5,00</v>
      </c>
    </row>
    <row r="23" spans="2:11" x14ac:dyDescent="0.25">
      <c r="B23" s="79" t="s">
        <v>975</v>
      </c>
      <c r="C23" s="90" t="s">
        <v>919</v>
      </c>
      <c r="D23" s="90" t="s">
        <v>965</v>
      </c>
      <c r="E23" s="89">
        <v>30</v>
      </c>
      <c r="F23" s="90" t="s">
        <v>425</v>
      </c>
      <c r="G23" s="90">
        <v>0.25</v>
      </c>
      <c r="H23" s="82">
        <v>756</v>
      </c>
      <c r="I23" s="81">
        <v>76</v>
      </c>
      <c r="J23" s="80">
        <f t="shared" si="0"/>
        <v>34</v>
      </c>
      <c r="K23" s="35" t="str">
        <f t="shared" si="1"/>
        <v>5,00</v>
      </c>
    </row>
    <row r="24" spans="2:11" x14ac:dyDescent="0.25">
      <c r="B24" s="79" t="s">
        <v>975</v>
      </c>
      <c r="C24" s="90" t="s">
        <v>917</v>
      </c>
      <c r="D24" s="90" t="s">
        <v>963</v>
      </c>
      <c r="E24" s="89">
        <v>30</v>
      </c>
      <c r="F24" s="90" t="s">
        <v>425</v>
      </c>
      <c r="G24" s="90">
        <v>0.25</v>
      </c>
      <c r="H24" s="82">
        <v>581</v>
      </c>
      <c r="I24" s="81">
        <v>76</v>
      </c>
      <c r="J24" s="80">
        <f t="shared" si="0"/>
        <v>34</v>
      </c>
      <c r="K24" s="35" t="str">
        <f t="shared" si="1"/>
        <v>5,00</v>
      </c>
    </row>
    <row r="25" spans="2:11" x14ac:dyDescent="0.25">
      <c r="B25" s="79" t="s">
        <v>975</v>
      </c>
      <c r="C25" s="90" t="s">
        <v>918</v>
      </c>
      <c r="D25" s="90" t="s">
        <v>964</v>
      </c>
      <c r="E25" s="89">
        <v>30</v>
      </c>
      <c r="F25" s="90" t="s">
        <v>425</v>
      </c>
      <c r="G25" s="90">
        <v>0.25</v>
      </c>
      <c r="H25" s="82">
        <v>658</v>
      </c>
      <c r="I25" s="81">
        <v>76</v>
      </c>
      <c r="J25" s="80">
        <f t="shared" si="0"/>
        <v>34</v>
      </c>
      <c r="K25" s="35" t="str">
        <f t="shared" si="1"/>
        <v>5,00</v>
      </c>
    </row>
    <row r="26" spans="2:11" x14ac:dyDescent="0.25">
      <c r="B26" s="79" t="s">
        <v>976</v>
      </c>
      <c r="C26" s="90" t="s">
        <v>933</v>
      </c>
      <c r="D26" s="90" t="s">
        <v>436</v>
      </c>
      <c r="E26" s="89">
        <v>41</v>
      </c>
      <c r="F26" s="83" t="s">
        <v>425</v>
      </c>
      <c r="G26" s="83">
        <v>0.45</v>
      </c>
      <c r="H26" s="82">
        <v>378.14</v>
      </c>
      <c r="I26" s="81">
        <v>86</v>
      </c>
      <c r="J26" s="80">
        <f t="shared" si="0"/>
        <v>23</v>
      </c>
      <c r="K26" s="35" t="str">
        <f t="shared" si="1"/>
        <v>2,80</v>
      </c>
    </row>
    <row r="27" spans="2:11" x14ac:dyDescent="0.25">
      <c r="B27" s="79" t="s">
        <v>976</v>
      </c>
      <c r="C27" s="90" t="s">
        <v>934</v>
      </c>
      <c r="D27" s="90" t="s">
        <v>435</v>
      </c>
      <c r="E27" s="89">
        <v>42</v>
      </c>
      <c r="F27" s="83" t="s">
        <v>425</v>
      </c>
      <c r="G27" s="83">
        <v>0.45</v>
      </c>
      <c r="H27" s="82">
        <v>405.17</v>
      </c>
      <c r="I27" s="81">
        <v>88</v>
      </c>
      <c r="J27" s="80">
        <f t="shared" si="0"/>
        <v>37</v>
      </c>
      <c r="K27" s="35" t="str">
        <f t="shared" si="1"/>
        <v>1,40</v>
      </c>
    </row>
    <row r="28" spans="2:11" x14ac:dyDescent="0.25">
      <c r="B28" s="79" t="s">
        <v>976</v>
      </c>
      <c r="C28" s="90" t="s">
        <v>935</v>
      </c>
      <c r="D28" s="90" t="s">
        <v>434</v>
      </c>
      <c r="E28" s="89">
        <v>41</v>
      </c>
      <c r="F28" s="83" t="s">
        <v>425</v>
      </c>
      <c r="G28" s="83">
        <v>0.45</v>
      </c>
      <c r="H28" s="82">
        <v>393.4</v>
      </c>
      <c r="I28" s="81">
        <v>86</v>
      </c>
      <c r="J28" s="80">
        <f t="shared" si="0"/>
        <v>28</v>
      </c>
      <c r="K28" s="35" t="str">
        <f t="shared" si="1"/>
        <v>2,80</v>
      </c>
    </row>
    <row r="29" spans="2:11" x14ac:dyDescent="0.25">
      <c r="B29" s="79" t="s">
        <v>976</v>
      </c>
      <c r="C29" s="90" t="s">
        <v>936</v>
      </c>
      <c r="D29" s="90" t="s">
        <v>433</v>
      </c>
      <c r="E29" s="89">
        <v>42</v>
      </c>
      <c r="F29" s="83" t="s">
        <v>425</v>
      </c>
      <c r="G29" s="83">
        <v>0.45</v>
      </c>
      <c r="H29" s="82">
        <v>472</v>
      </c>
      <c r="I29" s="81">
        <v>86</v>
      </c>
      <c r="J29" s="80">
        <f t="shared" si="0"/>
        <v>35</v>
      </c>
      <c r="K29" s="35" t="str">
        <f t="shared" si="1"/>
        <v>1,20</v>
      </c>
    </row>
    <row r="30" spans="2:11" x14ac:dyDescent="0.25">
      <c r="B30" s="79" t="s">
        <v>976</v>
      </c>
      <c r="C30" s="90" t="s">
        <v>937</v>
      </c>
      <c r="D30" s="90" t="s">
        <v>432</v>
      </c>
      <c r="E30" s="89">
        <v>42</v>
      </c>
      <c r="F30" s="83" t="s">
        <v>425</v>
      </c>
      <c r="G30" s="83">
        <v>0.45</v>
      </c>
      <c r="H30" s="82">
        <v>389.8</v>
      </c>
      <c r="I30" s="81">
        <v>88</v>
      </c>
      <c r="J30" s="80">
        <f t="shared" si="0"/>
        <v>37</v>
      </c>
      <c r="K30" s="35" t="str">
        <f t="shared" si="1"/>
        <v>2,80</v>
      </c>
    </row>
    <row r="31" spans="2:11" x14ac:dyDescent="0.25">
      <c r="B31" s="79" t="s">
        <v>976</v>
      </c>
      <c r="C31" s="90" t="s">
        <v>938</v>
      </c>
      <c r="D31" s="90" t="s">
        <v>431</v>
      </c>
      <c r="E31" s="89">
        <v>42</v>
      </c>
      <c r="F31" s="83" t="s">
        <v>425</v>
      </c>
      <c r="G31" s="83">
        <v>0.45</v>
      </c>
      <c r="H31" s="82">
        <v>386.62</v>
      </c>
      <c r="I31" s="81">
        <v>86</v>
      </c>
      <c r="J31" s="80">
        <f t="shared" si="0"/>
        <v>34</v>
      </c>
      <c r="K31" s="35" t="str">
        <f t="shared" si="1"/>
        <v>2,80</v>
      </c>
    </row>
    <row r="32" spans="2:11" x14ac:dyDescent="0.25">
      <c r="B32" s="79" t="s">
        <v>976</v>
      </c>
      <c r="C32" s="90" t="s">
        <v>939</v>
      </c>
      <c r="D32" s="90" t="s">
        <v>430</v>
      </c>
      <c r="E32" s="89">
        <v>42</v>
      </c>
      <c r="F32" s="83" t="s">
        <v>425</v>
      </c>
      <c r="G32" s="83">
        <v>0.45</v>
      </c>
      <c r="H32" s="82">
        <v>391.92</v>
      </c>
      <c r="I32" s="81">
        <v>86</v>
      </c>
      <c r="J32" s="80">
        <f t="shared" si="0"/>
        <v>36</v>
      </c>
      <c r="K32" s="35" t="str">
        <f t="shared" si="1"/>
        <v>1,20</v>
      </c>
    </row>
    <row r="33" spans="2:11" x14ac:dyDescent="0.25">
      <c r="B33" s="79" t="s">
        <v>976</v>
      </c>
      <c r="C33" s="90" t="s">
        <v>940</v>
      </c>
      <c r="D33" s="90" t="s">
        <v>429</v>
      </c>
      <c r="E33" s="89">
        <v>42</v>
      </c>
      <c r="F33" s="83" t="s">
        <v>425</v>
      </c>
      <c r="G33" s="83">
        <v>0.45</v>
      </c>
      <c r="H33" s="82">
        <v>383.44</v>
      </c>
      <c r="I33" s="81">
        <v>86</v>
      </c>
      <c r="J33" s="80">
        <f t="shared" si="0"/>
        <v>32</v>
      </c>
      <c r="K33" s="35" t="str">
        <f t="shared" si="1"/>
        <v>1,20</v>
      </c>
    </row>
    <row r="34" spans="2:11" x14ac:dyDescent="0.25">
      <c r="B34" s="79" t="s">
        <v>975</v>
      </c>
      <c r="C34" s="90" t="s">
        <v>922</v>
      </c>
      <c r="D34" s="90" t="s">
        <v>428</v>
      </c>
      <c r="E34" s="89">
        <v>27</v>
      </c>
      <c r="F34" s="90" t="s">
        <v>425</v>
      </c>
      <c r="G34" s="90">
        <v>0.25</v>
      </c>
      <c r="H34" s="82">
        <v>413</v>
      </c>
      <c r="I34" s="81">
        <v>66</v>
      </c>
      <c r="J34" s="80">
        <f t="shared" si="0"/>
        <v>21</v>
      </c>
      <c r="K34" s="35" t="str">
        <f t="shared" si="1"/>
        <v>5,20</v>
      </c>
    </row>
    <row r="35" spans="2:11" x14ac:dyDescent="0.25">
      <c r="B35" s="79" t="s">
        <v>975</v>
      </c>
      <c r="C35" s="90" t="s">
        <v>941</v>
      </c>
      <c r="D35" s="90" t="s">
        <v>427</v>
      </c>
      <c r="E35" s="89">
        <v>11</v>
      </c>
      <c r="F35" s="90" t="s">
        <v>425</v>
      </c>
      <c r="G35" s="90">
        <v>0.25</v>
      </c>
      <c r="H35" s="82">
        <v>109</v>
      </c>
      <c r="I35" s="81">
        <v>28</v>
      </c>
      <c r="J35" s="80">
        <f t="shared" ref="J35:J66" si="2">LEN(C35)</f>
        <v>22</v>
      </c>
      <c r="K35" s="35" t="str">
        <f t="shared" ref="K35:K66" si="3">MID(C35,J35-3,J35)</f>
        <v>5,50</v>
      </c>
    </row>
    <row r="36" spans="2:11" x14ac:dyDescent="0.25">
      <c r="B36" s="79" t="s">
        <v>976</v>
      </c>
      <c r="C36" s="90" t="s">
        <v>943</v>
      </c>
      <c r="D36" s="90" t="s">
        <v>966</v>
      </c>
      <c r="E36" s="89">
        <v>37</v>
      </c>
      <c r="F36" s="83" t="s">
        <v>425</v>
      </c>
      <c r="G36" s="83">
        <v>0.45</v>
      </c>
      <c r="H36" s="82">
        <v>216.9</v>
      </c>
      <c r="I36" s="81">
        <v>51</v>
      </c>
      <c r="J36" s="80">
        <f t="shared" si="2"/>
        <v>36</v>
      </c>
      <c r="K36" s="35" t="str">
        <f t="shared" si="3"/>
        <v>1,00</v>
      </c>
    </row>
    <row r="37" spans="2:11" x14ac:dyDescent="0.25">
      <c r="B37" s="79" t="s">
        <v>976</v>
      </c>
      <c r="C37" s="90" t="s">
        <v>944</v>
      </c>
      <c r="D37" s="90" t="s">
        <v>967</v>
      </c>
      <c r="E37" s="89">
        <v>37</v>
      </c>
      <c r="F37" s="83" t="s">
        <v>425</v>
      </c>
      <c r="G37" s="83">
        <v>0.45</v>
      </c>
      <c r="H37" s="82">
        <v>198.88</v>
      </c>
      <c r="I37" s="81">
        <v>51</v>
      </c>
      <c r="J37" s="80">
        <f t="shared" si="2"/>
        <v>27</v>
      </c>
      <c r="K37" s="35" t="str">
        <f t="shared" si="3"/>
        <v>2,90</v>
      </c>
    </row>
    <row r="38" spans="2:11" x14ac:dyDescent="0.25">
      <c r="B38" s="79" t="s">
        <v>976</v>
      </c>
      <c r="C38" s="90" t="s">
        <v>945</v>
      </c>
      <c r="D38" s="90" t="s">
        <v>968</v>
      </c>
      <c r="E38" s="89">
        <v>37</v>
      </c>
      <c r="F38" s="83" t="s">
        <v>425</v>
      </c>
      <c r="G38" s="83">
        <v>0.45</v>
      </c>
      <c r="H38" s="82">
        <v>214.78</v>
      </c>
      <c r="I38" s="81">
        <v>53</v>
      </c>
      <c r="J38" s="80">
        <f t="shared" si="2"/>
        <v>31</v>
      </c>
      <c r="K38" s="35" t="str">
        <f t="shared" si="3"/>
        <v>2,90</v>
      </c>
    </row>
    <row r="39" spans="2:11" x14ac:dyDescent="0.25">
      <c r="B39" s="79" t="s">
        <v>976</v>
      </c>
      <c r="C39" s="90" t="s">
        <v>946</v>
      </c>
      <c r="D39" s="90" t="s">
        <v>969</v>
      </c>
      <c r="E39" s="89">
        <v>37</v>
      </c>
      <c r="F39" s="83" t="s">
        <v>425</v>
      </c>
      <c r="G39" s="83">
        <v>0.45</v>
      </c>
      <c r="H39" s="82">
        <v>221.67</v>
      </c>
      <c r="I39" s="81">
        <v>53</v>
      </c>
      <c r="J39" s="80">
        <f t="shared" si="2"/>
        <v>36</v>
      </c>
      <c r="K39" s="35" t="str">
        <f t="shared" si="3"/>
        <v>1,10</v>
      </c>
    </row>
    <row r="40" spans="2:11" x14ac:dyDescent="0.25">
      <c r="B40" s="79" t="s">
        <v>976</v>
      </c>
      <c r="C40" s="90" t="s">
        <v>947</v>
      </c>
      <c r="D40" s="90" t="s">
        <v>970</v>
      </c>
      <c r="E40" s="89">
        <v>37</v>
      </c>
      <c r="F40" s="83" t="s">
        <v>425</v>
      </c>
      <c r="G40" s="83">
        <v>0.45</v>
      </c>
      <c r="H40" s="82">
        <v>211.6</v>
      </c>
      <c r="I40" s="81">
        <v>51</v>
      </c>
      <c r="J40" s="80">
        <f t="shared" si="2"/>
        <v>37</v>
      </c>
      <c r="K40" s="35" t="str">
        <f t="shared" si="3"/>
        <v>2,90</v>
      </c>
    </row>
    <row r="41" spans="2:11" x14ac:dyDescent="0.25">
      <c r="B41" s="79" t="s">
        <v>976</v>
      </c>
      <c r="C41" s="90" t="s">
        <v>948</v>
      </c>
      <c r="D41" s="90" t="s">
        <v>971</v>
      </c>
      <c r="E41" s="89">
        <v>37</v>
      </c>
      <c r="F41" s="83" t="s">
        <v>425</v>
      </c>
      <c r="G41" s="83">
        <v>0.45</v>
      </c>
      <c r="H41" s="82">
        <v>291</v>
      </c>
      <c r="I41" s="81">
        <v>51</v>
      </c>
      <c r="J41" s="80">
        <f t="shared" si="2"/>
        <v>36</v>
      </c>
      <c r="K41" s="35" t="str">
        <f t="shared" si="3"/>
        <v>1,10</v>
      </c>
    </row>
    <row r="42" spans="2:11" x14ac:dyDescent="0.25">
      <c r="B42" s="79" t="s">
        <v>976</v>
      </c>
      <c r="C42" s="90" t="s">
        <v>949</v>
      </c>
      <c r="D42" s="90" t="s">
        <v>972</v>
      </c>
      <c r="E42" s="89">
        <v>37</v>
      </c>
      <c r="F42" s="83" t="s">
        <v>425</v>
      </c>
      <c r="G42" s="83">
        <v>0.45</v>
      </c>
      <c r="H42" s="82">
        <v>209.9</v>
      </c>
      <c r="I42" s="81">
        <v>51</v>
      </c>
      <c r="J42" s="80">
        <f t="shared" si="2"/>
        <v>32</v>
      </c>
      <c r="K42" s="35" t="str">
        <f t="shared" si="3"/>
        <v>2,90</v>
      </c>
    </row>
    <row r="43" spans="2:11" x14ac:dyDescent="0.25">
      <c r="B43" s="79" t="s">
        <v>976</v>
      </c>
      <c r="C43" s="90" t="s">
        <v>950</v>
      </c>
      <c r="D43" s="90" t="s">
        <v>973</v>
      </c>
      <c r="E43" s="89">
        <v>37</v>
      </c>
      <c r="F43" s="83" t="s">
        <v>425</v>
      </c>
      <c r="G43" s="83">
        <v>0.45</v>
      </c>
      <c r="H43" s="82">
        <v>211.6</v>
      </c>
      <c r="I43" s="81">
        <v>51</v>
      </c>
      <c r="J43" s="80">
        <f t="shared" si="2"/>
        <v>35</v>
      </c>
      <c r="K43" s="35" t="str">
        <f t="shared" si="3"/>
        <v>1,00</v>
      </c>
    </row>
    <row r="44" spans="2:11" x14ac:dyDescent="0.25">
      <c r="B44" s="79" t="s">
        <v>976</v>
      </c>
      <c r="C44" s="90" t="s">
        <v>951</v>
      </c>
      <c r="D44" s="90" t="s">
        <v>974</v>
      </c>
      <c r="E44" s="89">
        <v>37</v>
      </c>
      <c r="F44" s="83" t="s">
        <v>425</v>
      </c>
      <c r="G44" s="83">
        <v>0.45</v>
      </c>
      <c r="H44" s="82">
        <v>203.12</v>
      </c>
      <c r="I44" s="81">
        <v>51</v>
      </c>
      <c r="J44" s="80">
        <f t="shared" si="2"/>
        <v>36</v>
      </c>
      <c r="K44" s="35" t="str">
        <f t="shared" si="3"/>
        <v>1,10</v>
      </c>
    </row>
    <row r="45" spans="2:11" x14ac:dyDescent="0.25">
      <c r="B45" s="79" t="s">
        <v>975</v>
      </c>
      <c r="C45" s="90" t="s">
        <v>942</v>
      </c>
      <c r="D45" s="90" t="s">
        <v>426</v>
      </c>
      <c r="E45" s="89">
        <v>12</v>
      </c>
      <c r="F45" s="90" t="s">
        <v>425</v>
      </c>
      <c r="G45" s="90">
        <v>0.25</v>
      </c>
      <c r="H45" s="82">
        <v>148</v>
      </c>
      <c r="I45" s="81">
        <v>28</v>
      </c>
      <c r="J45" s="80">
        <f t="shared" si="2"/>
        <v>23</v>
      </c>
      <c r="K45" s="35" t="str">
        <f t="shared" si="3"/>
        <v>5,50</v>
      </c>
    </row>
    <row r="46" spans="2:11" x14ac:dyDescent="0.25">
      <c r="B46" s="79" t="s">
        <v>975</v>
      </c>
      <c r="C46" s="93" t="s">
        <v>952</v>
      </c>
      <c r="D46" s="90" t="s">
        <v>424</v>
      </c>
      <c r="E46" s="89">
        <v>10</v>
      </c>
      <c r="F46" s="83" t="s">
        <v>420</v>
      </c>
      <c r="G46" s="83">
        <v>0.25</v>
      </c>
      <c r="H46" s="92">
        <v>150</v>
      </c>
      <c r="I46" s="81">
        <v>24</v>
      </c>
      <c r="J46" s="80">
        <f t="shared" si="2"/>
        <v>23</v>
      </c>
      <c r="K46" s="35" t="str">
        <f t="shared" si="3"/>
        <v>5,40</v>
      </c>
    </row>
    <row r="47" spans="2:11" x14ac:dyDescent="0.25">
      <c r="B47" s="79" t="s">
        <v>975</v>
      </c>
      <c r="C47" s="90" t="s">
        <v>953</v>
      </c>
      <c r="D47" s="90" t="s">
        <v>423</v>
      </c>
      <c r="E47" s="89">
        <v>15</v>
      </c>
      <c r="F47" s="83" t="s">
        <v>420</v>
      </c>
      <c r="G47" s="83">
        <v>0.25</v>
      </c>
      <c r="H47" s="92">
        <v>259</v>
      </c>
      <c r="I47" s="81">
        <v>42</v>
      </c>
      <c r="J47" s="80">
        <f t="shared" si="2"/>
        <v>27</v>
      </c>
      <c r="K47" s="35" t="str">
        <f t="shared" si="3"/>
        <v>5,00</v>
      </c>
    </row>
    <row r="48" spans="2:11" x14ac:dyDescent="0.25">
      <c r="B48" s="79" t="s">
        <v>975</v>
      </c>
      <c r="C48" s="90" t="s">
        <v>954</v>
      </c>
      <c r="D48" s="90" t="s">
        <v>422</v>
      </c>
      <c r="E48" s="89">
        <v>15</v>
      </c>
      <c r="F48" s="83" t="s">
        <v>420</v>
      </c>
      <c r="G48" s="83">
        <v>0.25</v>
      </c>
      <c r="H48" s="92">
        <v>335</v>
      </c>
      <c r="I48" s="81">
        <v>42</v>
      </c>
      <c r="J48" s="80">
        <f t="shared" si="2"/>
        <v>32</v>
      </c>
      <c r="K48" s="35" t="str">
        <f t="shared" si="3"/>
        <v>5,00</v>
      </c>
    </row>
    <row r="49" spans="2:11" x14ac:dyDescent="0.25">
      <c r="B49" s="79" t="s">
        <v>975</v>
      </c>
      <c r="C49" s="90" t="s">
        <v>955</v>
      </c>
      <c r="D49" s="90" t="s">
        <v>421</v>
      </c>
      <c r="E49" s="84">
        <v>37</v>
      </c>
      <c r="F49" s="83" t="s">
        <v>420</v>
      </c>
      <c r="H49" s="92"/>
      <c r="I49" s="91"/>
      <c r="J49" s="80">
        <f t="shared" si="2"/>
        <v>24</v>
      </c>
      <c r="K49" s="35" t="str">
        <f t="shared" si="3"/>
        <v>4,20</v>
      </c>
    </row>
    <row r="50" spans="2:11" x14ac:dyDescent="0.25">
      <c r="J50" s="80">
        <f t="shared" si="2"/>
        <v>0</v>
      </c>
      <c r="K50" s="35" t="e">
        <f t="shared" si="3"/>
        <v>#VALUE!</v>
      </c>
    </row>
    <row r="51" spans="2:11" x14ac:dyDescent="0.25">
      <c r="J51" s="80">
        <f t="shared" si="2"/>
        <v>0</v>
      </c>
      <c r="K51" s="35" t="e">
        <f t="shared" si="3"/>
        <v>#VALUE!</v>
      </c>
    </row>
    <row r="52" spans="2:11" x14ac:dyDescent="0.25">
      <c r="J52" s="80">
        <f t="shared" si="2"/>
        <v>0</v>
      </c>
      <c r="K52" s="35" t="e">
        <f t="shared" si="3"/>
        <v>#VALUE!</v>
      </c>
    </row>
    <row r="53" spans="2:11" x14ac:dyDescent="0.25">
      <c r="J53" s="80">
        <f t="shared" si="2"/>
        <v>0</v>
      </c>
      <c r="K53" s="35" t="e">
        <f t="shared" si="3"/>
        <v>#VALUE!</v>
      </c>
    </row>
    <row r="54" spans="2:11" x14ac:dyDescent="0.25">
      <c r="J54" s="80">
        <f t="shared" si="2"/>
        <v>0</v>
      </c>
      <c r="K54" s="35" t="e">
        <f t="shared" si="3"/>
        <v>#VALUE!</v>
      </c>
    </row>
    <row r="55" spans="2:11" x14ac:dyDescent="0.25">
      <c r="J55" s="80">
        <f t="shared" si="2"/>
        <v>0</v>
      </c>
      <c r="K55" s="35" t="e">
        <f t="shared" si="3"/>
        <v>#VALUE!</v>
      </c>
    </row>
    <row r="56" spans="2:11" x14ac:dyDescent="0.25">
      <c r="J56" s="80">
        <f t="shared" si="2"/>
        <v>0</v>
      </c>
      <c r="K56" s="35" t="e">
        <f t="shared" si="3"/>
        <v>#VALUE!</v>
      </c>
    </row>
    <row r="57" spans="2:11" x14ac:dyDescent="0.25">
      <c r="J57" s="80">
        <f t="shared" si="2"/>
        <v>0</v>
      </c>
      <c r="K57" s="35" t="e">
        <f t="shared" si="3"/>
        <v>#VALUE!</v>
      </c>
    </row>
    <row r="58" spans="2:11" x14ac:dyDescent="0.25">
      <c r="J58" s="80">
        <f t="shared" si="2"/>
        <v>0</v>
      </c>
      <c r="K58" s="35" t="e">
        <f t="shared" si="3"/>
        <v>#VALUE!</v>
      </c>
    </row>
    <row r="59" spans="2:11" x14ac:dyDescent="0.25">
      <c r="J59" s="80">
        <f t="shared" si="2"/>
        <v>0</v>
      </c>
      <c r="K59" s="35" t="e">
        <f t="shared" si="3"/>
        <v>#VALUE!</v>
      </c>
    </row>
    <row r="60" spans="2:11" x14ac:dyDescent="0.25">
      <c r="J60" s="80">
        <f t="shared" si="2"/>
        <v>0</v>
      </c>
      <c r="K60" s="35" t="e">
        <f t="shared" si="3"/>
        <v>#VALUE!</v>
      </c>
    </row>
    <row r="61" spans="2:11" x14ac:dyDescent="0.25">
      <c r="J61" s="80">
        <f t="shared" si="2"/>
        <v>0</v>
      </c>
      <c r="K61" s="35" t="e">
        <f t="shared" si="3"/>
        <v>#VALUE!</v>
      </c>
    </row>
    <row r="62" spans="2:11" x14ac:dyDescent="0.25">
      <c r="J62" s="80">
        <f t="shared" si="2"/>
        <v>0</v>
      </c>
      <c r="K62" s="35" t="e">
        <f t="shared" si="3"/>
        <v>#VALUE!</v>
      </c>
    </row>
    <row r="63" spans="2:11" x14ac:dyDescent="0.25">
      <c r="J63" s="80">
        <f t="shared" si="2"/>
        <v>0</v>
      </c>
      <c r="K63" s="35" t="e">
        <f t="shared" si="3"/>
        <v>#VALUE!</v>
      </c>
    </row>
    <row r="64" spans="2:11" x14ac:dyDescent="0.25">
      <c r="J64" s="80">
        <f t="shared" si="2"/>
        <v>0</v>
      </c>
      <c r="K64" s="35" t="e">
        <f t="shared" si="3"/>
        <v>#VALUE!</v>
      </c>
    </row>
    <row r="65" spans="10:11" x14ac:dyDescent="0.25">
      <c r="J65" s="80">
        <f t="shared" si="2"/>
        <v>0</v>
      </c>
      <c r="K65" s="35" t="e">
        <f t="shared" si="3"/>
        <v>#VALUE!</v>
      </c>
    </row>
    <row r="66" spans="10:11" x14ac:dyDescent="0.25">
      <c r="J66" s="80">
        <f t="shared" si="2"/>
        <v>0</v>
      </c>
      <c r="K66" s="35" t="e">
        <f t="shared" si="3"/>
        <v>#VALUE!</v>
      </c>
    </row>
    <row r="67" spans="10:11" x14ac:dyDescent="0.25">
      <c r="J67" s="80">
        <f t="shared" ref="J67:J73" si="4">LEN(C67)</f>
        <v>0</v>
      </c>
      <c r="K67" s="35" t="e">
        <f t="shared" ref="K67:K89" si="5">MID(C67,J67-3,J67)</f>
        <v>#VALUE!</v>
      </c>
    </row>
    <row r="68" spans="10:11" x14ac:dyDescent="0.25">
      <c r="J68" s="80">
        <f t="shared" si="4"/>
        <v>0</v>
      </c>
      <c r="K68" s="35" t="e">
        <f t="shared" si="5"/>
        <v>#VALUE!</v>
      </c>
    </row>
    <row r="69" spans="10:11" x14ac:dyDescent="0.25">
      <c r="J69" s="80">
        <f t="shared" si="4"/>
        <v>0</v>
      </c>
      <c r="K69" s="35" t="e">
        <f t="shared" si="5"/>
        <v>#VALUE!</v>
      </c>
    </row>
    <row r="70" spans="10:11" x14ac:dyDescent="0.25">
      <c r="J70" s="80">
        <f t="shared" si="4"/>
        <v>0</v>
      </c>
      <c r="K70" s="35" t="e">
        <f t="shared" si="5"/>
        <v>#VALUE!</v>
      </c>
    </row>
    <row r="71" spans="10:11" x14ac:dyDescent="0.25">
      <c r="J71" s="80">
        <f t="shared" si="4"/>
        <v>0</v>
      </c>
      <c r="K71" s="35" t="e">
        <f t="shared" si="5"/>
        <v>#VALUE!</v>
      </c>
    </row>
    <row r="72" spans="10:11" x14ac:dyDescent="0.25">
      <c r="J72" s="80">
        <f t="shared" si="4"/>
        <v>0</v>
      </c>
      <c r="K72" s="35" t="e">
        <f t="shared" si="5"/>
        <v>#VALUE!</v>
      </c>
    </row>
    <row r="73" spans="10:11" x14ac:dyDescent="0.25">
      <c r="J73" s="80">
        <f t="shared" si="4"/>
        <v>0</v>
      </c>
      <c r="K73" s="35" t="e">
        <f t="shared" si="5"/>
        <v>#VALUE!</v>
      </c>
    </row>
    <row r="74" spans="10:11" x14ac:dyDescent="0.25">
      <c r="J74" s="80">
        <f t="shared" ref="J74:J89" si="6">LEN(C74)</f>
        <v>0</v>
      </c>
      <c r="K74" s="35" t="e">
        <f t="shared" si="5"/>
        <v>#VALUE!</v>
      </c>
    </row>
    <row r="75" spans="10:11" x14ac:dyDescent="0.25">
      <c r="J75" s="80">
        <f t="shared" si="6"/>
        <v>0</v>
      </c>
      <c r="K75" s="35" t="e">
        <f t="shared" si="5"/>
        <v>#VALUE!</v>
      </c>
    </row>
    <row r="76" spans="10:11" x14ac:dyDescent="0.25">
      <c r="J76" s="80">
        <f t="shared" si="6"/>
        <v>0</v>
      </c>
      <c r="K76" s="35" t="e">
        <f t="shared" si="5"/>
        <v>#VALUE!</v>
      </c>
    </row>
    <row r="77" spans="10:11" x14ac:dyDescent="0.25">
      <c r="J77" s="80">
        <f t="shared" si="6"/>
        <v>0</v>
      </c>
      <c r="K77" s="35" t="e">
        <f t="shared" si="5"/>
        <v>#VALUE!</v>
      </c>
    </row>
    <row r="78" spans="10:11" x14ac:dyDescent="0.25">
      <c r="J78" s="80">
        <f t="shared" si="6"/>
        <v>0</v>
      </c>
      <c r="K78" s="35" t="e">
        <f t="shared" si="5"/>
        <v>#VALUE!</v>
      </c>
    </row>
    <row r="79" spans="10:11" x14ac:dyDescent="0.25">
      <c r="J79" s="80">
        <f t="shared" si="6"/>
        <v>0</v>
      </c>
      <c r="K79" s="35" t="e">
        <f t="shared" si="5"/>
        <v>#VALUE!</v>
      </c>
    </row>
    <row r="80" spans="10:11" x14ac:dyDescent="0.25">
      <c r="J80" s="80">
        <f t="shared" si="6"/>
        <v>0</v>
      </c>
      <c r="K80" s="35" t="e">
        <f t="shared" si="5"/>
        <v>#VALUE!</v>
      </c>
    </row>
    <row r="81" spans="10:11" x14ac:dyDescent="0.25">
      <c r="J81" s="80">
        <f t="shared" si="6"/>
        <v>0</v>
      </c>
      <c r="K81" s="35" t="e">
        <f t="shared" si="5"/>
        <v>#VALUE!</v>
      </c>
    </row>
    <row r="82" spans="10:11" x14ac:dyDescent="0.25">
      <c r="J82" s="80">
        <f t="shared" si="6"/>
        <v>0</v>
      </c>
      <c r="K82" s="35" t="e">
        <f t="shared" si="5"/>
        <v>#VALUE!</v>
      </c>
    </row>
    <row r="83" spans="10:11" x14ac:dyDescent="0.25">
      <c r="J83" s="80">
        <f t="shared" si="6"/>
        <v>0</v>
      </c>
      <c r="K83" s="35" t="e">
        <f t="shared" si="5"/>
        <v>#VALUE!</v>
      </c>
    </row>
    <row r="84" spans="10:11" x14ac:dyDescent="0.25">
      <c r="J84" s="80">
        <f t="shared" si="6"/>
        <v>0</v>
      </c>
      <c r="K84" s="35" t="e">
        <f t="shared" si="5"/>
        <v>#VALUE!</v>
      </c>
    </row>
    <row r="85" spans="10:11" x14ac:dyDescent="0.25">
      <c r="J85" s="80">
        <f t="shared" si="6"/>
        <v>0</v>
      </c>
      <c r="K85" s="35" t="e">
        <f t="shared" si="5"/>
        <v>#VALUE!</v>
      </c>
    </row>
    <row r="86" spans="10:11" x14ac:dyDescent="0.25">
      <c r="J86" s="80">
        <f t="shared" si="6"/>
        <v>0</v>
      </c>
      <c r="K86" s="35" t="e">
        <f t="shared" si="5"/>
        <v>#VALUE!</v>
      </c>
    </row>
    <row r="87" spans="10:11" x14ac:dyDescent="0.25">
      <c r="J87" s="80">
        <f t="shared" si="6"/>
        <v>0</v>
      </c>
      <c r="K87" s="35" t="e">
        <f t="shared" si="5"/>
        <v>#VALUE!</v>
      </c>
    </row>
    <row r="88" spans="10:11" x14ac:dyDescent="0.25">
      <c r="J88" s="80">
        <f t="shared" si="6"/>
        <v>0</v>
      </c>
      <c r="K88" s="35" t="e">
        <f t="shared" si="5"/>
        <v>#VALUE!</v>
      </c>
    </row>
    <row r="89" spans="10:11" x14ac:dyDescent="0.25">
      <c r="J89" s="80">
        <f t="shared" si="6"/>
        <v>0</v>
      </c>
      <c r="K89" s="35" t="e">
        <f t="shared" si="5"/>
        <v>#VALUE!</v>
      </c>
    </row>
  </sheetData>
  <sheetProtection selectLockedCells="1"/>
  <autoFilter ref="B1:K89">
    <sortState ref="B2:K89">
      <sortCondition ref="D1:D89"/>
    </sortState>
  </autoFilter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60"/>
  <sheetViews>
    <sheetView workbookViewId="0">
      <selection activeCell="J6" sqref="J6"/>
    </sheetView>
  </sheetViews>
  <sheetFormatPr baseColWidth="10" defaultColWidth="11.42578125" defaultRowHeight="12.75" x14ac:dyDescent="0.2"/>
  <cols>
    <col min="1" max="1" width="3.85546875" style="77" bestFit="1" customWidth="1"/>
    <col min="2" max="2" width="45.85546875" style="100" bestFit="1" customWidth="1"/>
    <col min="3" max="3" width="31" style="100" bestFit="1" customWidth="1"/>
    <col min="4" max="4" width="10.42578125" style="305" bestFit="1" customWidth="1"/>
    <col min="5" max="5" width="12.28515625" style="100" bestFit="1" customWidth="1"/>
    <col min="6" max="6" width="9.85546875" style="100" bestFit="1" customWidth="1"/>
    <col min="7" max="7" width="10" style="100" bestFit="1" customWidth="1"/>
    <col min="8" max="8" width="9.7109375" style="100" bestFit="1" customWidth="1"/>
    <col min="9" max="9" width="12.140625" style="314" customWidth="1"/>
    <col min="10" max="10" width="11.42578125" style="100"/>
    <col min="11" max="16384" width="11.42578125" style="77"/>
  </cols>
  <sheetData>
    <row r="1" spans="1:9" s="100" customFormat="1" ht="16.5" thickBot="1" x14ac:dyDescent="0.3">
      <c r="A1" s="106" t="s">
        <v>462</v>
      </c>
      <c r="B1" s="104" t="s">
        <v>461</v>
      </c>
      <c r="C1" s="105" t="s">
        <v>460</v>
      </c>
      <c r="D1" s="303" t="s">
        <v>141</v>
      </c>
      <c r="E1" s="104" t="s">
        <v>459</v>
      </c>
      <c r="F1" s="104" t="s">
        <v>458</v>
      </c>
      <c r="G1" s="104" t="s">
        <v>457</v>
      </c>
      <c r="H1" s="104" t="s">
        <v>456</v>
      </c>
      <c r="I1" s="310" t="s">
        <v>378</v>
      </c>
    </row>
    <row r="2" spans="1:9" x14ac:dyDescent="0.2">
      <c r="A2" s="103">
        <v>1</v>
      </c>
      <c r="B2" s="306" t="e">
        <f>#REF!</f>
        <v>#REF!</v>
      </c>
      <c r="C2" s="307" t="e">
        <f>IF(B2=0,0,IFERROR(VLOOKUP(B2,'Ref. Vitrages'!C:D,2,FALSE),"Vitrage non renseigné"))</f>
        <v>#REF!</v>
      </c>
      <c r="D2" s="308" t="e">
        <f>IF(B2=0,0,#REF!)</f>
        <v>#REF!</v>
      </c>
      <c r="E2" s="306" t="e">
        <f>IF(B2=0,0,#REF!)</f>
        <v>#REF!</v>
      </c>
      <c r="F2" s="306" t="e">
        <f>IF(B2=0,0,#REF!)</f>
        <v>#REF!</v>
      </c>
      <c r="G2" s="306" t="e">
        <f>IF(B2=0,0,#REF!)</f>
        <v>#REF!</v>
      </c>
      <c r="H2" s="306" t="str">
        <f>IFERROR(IF(ROUNDUP(ROUNDUP(F2/1000,2)*ROUNDUP(G2/1000,2),2)=0,0,IF(ROUNDUP(ROUNDUP(F2/1000,2)*ROUNDUP(G2/1000,2),2)&lt;VLOOKUP(B2,'Ref. Vitrages'!C:I,5,FALSE),VLOOKUP(B2,'Ref. Vitrages'!C:I,5,FALSE),ROUNDUP(ROUNDUP(F2/1000,2)*ROUNDUP(G2/1000,2),2))),"Vitrage non renseigné")</f>
        <v>Vitrage non renseigné</v>
      </c>
      <c r="I2" s="311" t="str">
        <f>IFERROR(H2*D2*VLOOKUP(B2,'Ref. Vitrages'!C:I,6,FALSE),"Vitrage non renseigné")</f>
        <v>Vitrage non renseigné</v>
      </c>
    </row>
    <row r="3" spans="1:9" x14ac:dyDescent="0.2">
      <c r="A3" s="103">
        <v>2</v>
      </c>
      <c r="B3" s="160" t="e">
        <f>#REF!</f>
        <v>#REF!</v>
      </c>
      <c r="C3" s="161" t="e">
        <f>IF(B3=0,0,IFERROR(VLOOKUP(B3,'Ref. Vitrages'!C:D,2,FALSE),"Vitrage non renseigné"))</f>
        <v>#REF!</v>
      </c>
      <c r="D3" s="304" t="e">
        <f>IF(B3=0,0,#REF!)</f>
        <v>#REF!</v>
      </c>
      <c r="E3" s="160" t="e">
        <f>IF(B3=0,0,#REF!)</f>
        <v>#REF!</v>
      </c>
      <c r="F3" s="160" t="e">
        <f>IF(B3=0,0,#REF!)</f>
        <v>#REF!</v>
      </c>
      <c r="G3" s="160" t="e">
        <f>IF(B3=0,0,#REF!)</f>
        <v>#REF!</v>
      </c>
      <c r="H3" s="160">
        <f>IFERROR(IF(ROUNDUP(ROUNDUP(F3/1000,2)*ROUNDUP(G3/1000,2),2)=0,0,IF(ROUNDUP(ROUNDUP(F3/1000,2)*ROUNDUP(G3/1000,2),2)&lt;VLOOKUP(B3,'Ref. Vitrages'!C:I,5,FALSE),VLOOKUP(B3,'Ref. Vitrages'!C:I,5,FALSE),ROUNDUP(ROUNDUP(F3/1000,2)*ROUNDUP(G3/1000,2),2))),0)</f>
        <v>0</v>
      </c>
      <c r="I3" s="312">
        <f>IFERROR(H3*D3*VLOOKUP(B3,'Ref. Vitrages'!C:I,6,FALSE),0)</f>
        <v>0</v>
      </c>
    </row>
    <row r="4" spans="1:9" x14ac:dyDescent="0.2">
      <c r="A4" s="103">
        <v>3</v>
      </c>
      <c r="B4" s="160" t="e">
        <f>#REF!</f>
        <v>#REF!</v>
      </c>
      <c r="C4" s="161" t="e">
        <f>IF(B4=0,0,IFERROR(VLOOKUP(B4,'Ref. Vitrages'!C:D,2,FALSE),"Vitrage non renseigné"))</f>
        <v>#REF!</v>
      </c>
      <c r="D4" s="304" t="e">
        <f>IF(B4=0,0,#REF!)</f>
        <v>#REF!</v>
      </c>
      <c r="E4" s="160" t="e">
        <f>IF(B4=0,0,#REF!)</f>
        <v>#REF!</v>
      </c>
      <c r="F4" s="160" t="e">
        <f>IF(B4=0,0,#REF!)</f>
        <v>#REF!</v>
      </c>
      <c r="G4" s="160" t="e">
        <f>IF(B4=0,0,#REF!)</f>
        <v>#REF!</v>
      </c>
      <c r="H4" s="160" t="str">
        <f>IFERROR(IF(ROUNDUP(ROUNDUP(F4/1000,2)*ROUNDUP(G4/1000,2),2)=0,0,IF(ROUNDUP(ROUNDUP(F4/1000,2)*ROUNDUP(G4/1000,2),2)&lt;VLOOKUP(B4,'Ref. Vitrages'!C:I,5,FALSE),VLOOKUP(B4,'Ref. Vitrages'!C:I,5,FALSE),ROUNDUP(ROUNDUP(F4/1000,2)*ROUNDUP(G4/1000,2),2))),"Vitrage non renseigné")</f>
        <v>Vitrage non renseigné</v>
      </c>
      <c r="I4" s="312" t="str">
        <f>IFERROR(H4*D4*VLOOKUP(B4,'Ref. Vitrages'!C:I,6,FALSE),"Vitrage non renseigné")</f>
        <v>Vitrage non renseigné</v>
      </c>
    </row>
    <row r="5" spans="1:9" x14ac:dyDescent="0.2">
      <c r="A5" s="103">
        <v>4</v>
      </c>
      <c r="B5" s="160" t="e">
        <f>#REF!</f>
        <v>#REF!</v>
      </c>
      <c r="C5" s="161" t="e">
        <f>IF(B5=0,0,IFERROR(VLOOKUP(B5,'Ref. Vitrages'!C:D,2,FALSE),"Vitrage non renseigné"))</f>
        <v>#REF!</v>
      </c>
      <c r="D5" s="304" t="e">
        <f>IF(B5=0,0,#REF!)</f>
        <v>#REF!</v>
      </c>
      <c r="E5" s="160" t="e">
        <f>IF(B5=0,0,#REF!)</f>
        <v>#REF!</v>
      </c>
      <c r="F5" s="160" t="e">
        <f>IF(B5=0,0,#REF!)</f>
        <v>#REF!</v>
      </c>
      <c r="G5" s="160" t="e">
        <f>IF(B5=0,0,#REF!)</f>
        <v>#REF!</v>
      </c>
      <c r="H5" s="160" t="str">
        <f>IFERROR(IF(ROUNDUP(ROUNDUP(F5/1000,2)*ROUNDUP(G5/1000,2),2)=0,0,IF(ROUNDUP(ROUNDUP(F5/1000,2)*ROUNDUP(G5/1000,2),2)&lt;VLOOKUP(B5,'Ref. Vitrages'!C:I,5,FALSE),VLOOKUP(B5,'Ref. Vitrages'!C:I,5,FALSE),ROUNDUP(ROUNDUP(F5/1000,2)*ROUNDUP(G5/1000,2),2))),"Vitrage non renseigné")</f>
        <v>Vitrage non renseigné</v>
      </c>
      <c r="I5" s="312" t="str">
        <f>IFERROR(H5*D5*VLOOKUP(B5,'Ref. Vitrages'!C:I,6,FALSE),"Vitrage non renseigné")</f>
        <v>Vitrage non renseigné</v>
      </c>
    </row>
    <row r="6" spans="1:9" x14ac:dyDescent="0.2">
      <c r="A6" s="103">
        <v>5</v>
      </c>
      <c r="B6" s="160" t="e">
        <f>#REF!</f>
        <v>#REF!</v>
      </c>
      <c r="C6" s="161" t="e">
        <f>IF(B6=0,0,IFERROR(VLOOKUP(B6,'Ref. Vitrages'!C:D,2,FALSE),"Vitrage non renseigné"))</f>
        <v>#REF!</v>
      </c>
      <c r="D6" s="304" t="e">
        <f>IF(B6=0,0,#REF!)</f>
        <v>#REF!</v>
      </c>
      <c r="E6" s="160" t="e">
        <f>IF(B6=0,0,#REF!)</f>
        <v>#REF!</v>
      </c>
      <c r="F6" s="160" t="e">
        <f>IF(B6=0,0,#REF!)</f>
        <v>#REF!</v>
      </c>
      <c r="G6" s="160" t="e">
        <f>IF(B6=0,0,#REF!)</f>
        <v>#REF!</v>
      </c>
      <c r="H6" s="160" t="str">
        <f>IFERROR(IF(ROUNDUP(ROUNDUP(F6/1000,2)*ROUNDUP(G6/1000,2),2)=0,0,IF(ROUNDUP(ROUNDUP(F6/1000,2)*ROUNDUP(G6/1000,2),2)&lt;VLOOKUP(B6,'Ref. Vitrages'!C:I,5,FALSE),VLOOKUP(B6,'Ref. Vitrages'!C:I,5,FALSE),ROUNDUP(ROUNDUP(F6/1000,2)*ROUNDUP(G6/1000,2),2))),"Vitrage non renseigné")</f>
        <v>Vitrage non renseigné</v>
      </c>
      <c r="I6" s="312" t="str">
        <f>IFERROR(H6*D6*VLOOKUP(B6,'Ref. Vitrages'!C:I,6,FALSE),"Vitrage non renseigné")</f>
        <v>Vitrage non renseigné</v>
      </c>
    </row>
    <row r="7" spans="1:9" x14ac:dyDescent="0.2">
      <c r="A7" s="103">
        <v>6</v>
      </c>
      <c r="B7" s="160" t="e">
        <f>#REF!</f>
        <v>#REF!</v>
      </c>
      <c r="C7" s="161" t="e">
        <f>IF(B7=0,0,IFERROR(VLOOKUP(B7,'Ref. Vitrages'!C:D,2,FALSE),"Vitrage non renseigné"))</f>
        <v>#REF!</v>
      </c>
      <c r="D7" s="304" t="e">
        <f>IF(B7=0,0,#REF!)</f>
        <v>#REF!</v>
      </c>
      <c r="E7" s="160" t="e">
        <f>IF(B7=0,0,#REF!)</f>
        <v>#REF!</v>
      </c>
      <c r="F7" s="160" t="e">
        <f>IF(B7=0,0,#REF!)</f>
        <v>#REF!</v>
      </c>
      <c r="G7" s="160" t="e">
        <f>IF(B7=0,0,#REF!)</f>
        <v>#REF!</v>
      </c>
      <c r="H7" s="160" t="str">
        <f>IFERROR(IF(ROUNDUP(ROUNDUP(F7/1000,2)*ROUNDUP(G7/1000,2),2)=0,0,IF(ROUNDUP(ROUNDUP(F7/1000,2)*ROUNDUP(G7/1000,2),2)&lt;VLOOKUP(B7,'Ref. Vitrages'!C:I,5,FALSE),VLOOKUP(B7,'Ref. Vitrages'!C:I,5,FALSE),ROUNDUP(ROUNDUP(F7/1000,2)*ROUNDUP(G7/1000,2),2))),"Vitrage non renseigné")</f>
        <v>Vitrage non renseigné</v>
      </c>
      <c r="I7" s="312" t="str">
        <f>IFERROR(H7*D7*VLOOKUP(B7,'Ref. Vitrages'!C:I,6,FALSE),"Vitrage non renseigné")</f>
        <v>Vitrage non renseigné</v>
      </c>
    </row>
    <row r="8" spans="1:9" x14ac:dyDescent="0.2">
      <c r="A8" s="103">
        <v>7</v>
      </c>
      <c r="B8" s="160" t="e">
        <f>#REF!</f>
        <v>#REF!</v>
      </c>
      <c r="C8" s="161" t="e">
        <f>IF(B8=0,0,IFERROR(VLOOKUP(B8,'Ref. Vitrages'!C:D,2,FALSE),"Vitrage non renseigné"))</f>
        <v>#REF!</v>
      </c>
      <c r="D8" s="304" t="e">
        <f>IF(B8=0,0,#REF!)</f>
        <v>#REF!</v>
      </c>
      <c r="E8" s="160" t="e">
        <f>IF(B8=0,0,#REF!)</f>
        <v>#REF!</v>
      </c>
      <c r="F8" s="160" t="e">
        <f>IF(B8=0,0,#REF!)</f>
        <v>#REF!</v>
      </c>
      <c r="G8" s="160" t="e">
        <f>IF(B8=0,0,#REF!)</f>
        <v>#REF!</v>
      </c>
      <c r="H8" s="160" t="str">
        <f>IFERROR(IF(ROUNDUP(ROUNDUP(F8/1000,2)*ROUNDUP(G8/1000,2),2)=0,0,IF(ROUNDUP(ROUNDUP(F8/1000,2)*ROUNDUP(G8/1000,2),2)&lt;VLOOKUP(B8,'Ref. Vitrages'!C:I,5,FALSE),VLOOKUP(B8,'Ref. Vitrages'!C:I,5,FALSE),ROUNDUP(ROUNDUP(F8/1000,2)*ROUNDUP(G8/1000,2),2))),"Vitrage non renseigné")</f>
        <v>Vitrage non renseigné</v>
      </c>
      <c r="I8" s="312" t="str">
        <f>IFERROR(H8*D8*VLOOKUP(B8,'Ref. Vitrages'!C:I,6,FALSE),"Vitrage non renseigné")</f>
        <v>Vitrage non renseigné</v>
      </c>
    </row>
    <row r="9" spans="1:9" x14ac:dyDescent="0.2">
      <c r="A9" s="103">
        <v>8</v>
      </c>
      <c r="B9" s="160" t="e">
        <f>#REF!</f>
        <v>#REF!</v>
      </c>
      <c r="C9" s="161" t="e">
        <f>IF(B9=0,0,IFERROR(VLOOKUP(B9,'Ref. Vitrages'!C:D,2,FALSE),"Vitrage non renseigné"))</f>
        <v>#REF!</v>
      </c>
      <c r="D9" s="304" t="e">
        <f>IF(B9=0,0,#REF!)</f>
        <v>#REF!</v>
      </c>
      <c r="E9" s="160" t="e">
        <f>IF(B9=0,0,#REF!)</f>
        <v>#REF!</v>
      </c>
      <c r="F9" s="160" t="e">
        <f>IF(B9=0,0,#REF!)</f>
        <v>#REF!</v>
      </c>
      <c r="G9" s="160" t="e">
        <f>IF(B9=0,0,#REF!)</f>
        <v>#REF!</v>
      </c>
      <c r="H9" s="160" t="str">
        <f>IFERROR(IF(ROUNDUP(ROUNDUP(F9/1000,2)*ROUNDUP(G9/1000,2),2)=0,0,IF(ROUNDUP(ROUNDUP(F9/1000,2)*ROUNDUP(G9/1000,2),2)&lt;VLOOKUP(B9,'Ref. Vitrages'!C:I,5,FALSE),VLOOKUP(B9,'Ref. Vitrages'!C:I,5,FALSE),ROUNDUP(ROUNDUP(F9/1000,2)*ROUNDUP(G9/1000,2),2))),"Vitrage non renseigné")</f>
        <v>Vitrage non renseigné</v>
      </c>
      <c r="I9" s="312" t="str">
        <f>IFERROR(H9*D9*VLOOKUP(B9,'Ref. Vitrages'!C:I,6,FALSE),"Vitrage non renseigné")</f>
        <v>Vitrage non renseigné</v>
      </c>
    </row>
    <row r="10" spans="1:9" x14ac:dyDescent="0.2">
      <c r="A10" s="103">
        <v>9</v>
      </c>
      <c r="B10" s="160" t="e">
        <f>#REF!</f>
        <v>#REF!</v>
      </c>
      <c r="C10" s="161" t="e">
        <f>IF(B10=0,0,IFERROR(VLOOKUP(B10,'Ref. Vitrages'!C:D,2,FALSE),"Vitrage non renseigné"))</f>
        <v>#REF!</v>
      </c>
      <c r="D10" s="304" t="e">
        <f>IF(B10=0,0,#REF!)</f>
        <v>#REF!</v>
      </c>
      <c r="E10" s="160" t="e">
        <f>IF(B10=0,0,#REF!)</f>
        <v>#REF!</v>
      </c>
      <c r="F10" s="160" t="e">
        <f>IF(B10=0,0,#REF!)</f>
        <v>#REF!</v>
      </c>
      <c r="G10" s="160" t="e">
        <f>IF(B10=0,0,#REF!)</f>
        <v>#REF!</v>
      </c>
      <c r="H10" s="160" t="str">
        <f>IFERROR(IF(ROUNDUP(ROUNDUP(F10/1000,2)*ROUNDUP(G10/1000,2),2)=0,0,IF(ROUNDUP(ROUNDUP(F10/1000,2)*ROUNDUP(G10/1000,2),2)&lt;VLOOKUP(B10,'Ref. Vitrages'!C:I,5,FALSE),VLOOKUP(B10,'Ref. Vitrages'!C:I,5,FALSE),ROUNDUP(ROUNDUP(F10/1000,2)*ROUNDUP(G10/1000,2),2))),"Vitrage non renseigné")</f>
        <v>Vitrage non renseigné</v>
      </c>
      <c r="I10" s="312" t="str">
        <f>IFERROR(H10*D10*VLOOKUP(B10,'Ref. Vitrages'!C:I,6,FALSE),"Vitrage non renseigné")</f>
        <v>Vitrage non renseigné</v>
      </c>
    </row>
    <row r="11" spans="1:9" x14ac:dyDescent="0.2">
      <c r="A11" s="103">
        <v>10</v>
      </c>
      <c r="B11" s="160" t="e">
        <f>#REF!</f>
        <v>#REF!</v>
      </c>
      <c r="C11" s="161" t="e">
        <f>IF(B11=0,0,IFERROR(VLOOKUP(B11,'Ref. Vitrages'!C:D,2,FALSE),"Vitrage non renseigné"))</f>
        <v>#REF!</v>
      </c>
      <c r="D11" s="304" t="e">
        <f>IF(B11=0,0,#REF!)</f>
        <v>#REF!</v>
      </c>
      <c r="E11" s="160" t="e">
        <f>IF(B11=0,0,#REF!)</f>
        <v>#REF!</v>
      </c>
      <c r="F11" s="160" t="e">
        <f>IF(B11=0,0,#REF!)</f>
        <v>#REF!</v>
      </c>
      <c r="G11" s="160" t="e">
        <f>IF(B11=0,0,#REF!)</f>
        <v>#REF!</v>
      </c>
      <c r="H11" s="160" t="str">
        <f>IFERROR(IF(ROUNDUP(ROUNDUP(F11/1000,2)*ROUNDUP(G11/1000,2),2)=0,0,IF(ROUNDUP(ROUNDUP(F11/1000,2)*ROUNDUP(G11/1000,2),2)&lt;VLOOKUP(B11,'Ref. Vitrages'!C:I,5,FALSE),VLOOKUP(B11,'Ref. Vitrages'!C:I,5,FALSE),ROUNDUP(ROUNDUP(F11/1000,2)*ROUNDUP(G11/1000,2),2))),"Vitrage non renseigné")</f>
        <v>Vitrage non renseigné</v>
      </c>
      <c r="I11" s="312" t="str">
        <f>IFERROR(H11*D11*VLOOKUP(B11,'Ref. Vitrages'!C:I,6,FALSE),"Vitrage non renseigné")</f>
        <v>Vitrage non renseigné</v>
      </c>
    </row>
    <row r="12" spans="1:9" x14ac:dyDescent="0.2">
      <c r="A12" s="103">
        <v>11</v>
      </c>
      <c r="B12" s="160" t="e">
        <f>#REF!</f>
        <v>#REF!</v>
      </c>
      <c r="C12" s="161" t="e">
        <f>IF(B12=0,0,IFERROR(VLOOKUP(B12,'Ref. Vitrages'!C:D,2,FALSE),"Vitrage non renseigné"))</f>
        <v>#REF!</v>
      </c>
      <c r="D12" s="304" t="e">
        <f>IF(B12=0,0,#REF!)</f>
        <v>#REF!</v>
      </c>
      <c r="E12" s="160" t="e">
        <f>IF(B12=0,0,#REF!)</f>
        <v>#REF!</v>
      </c>
      <c r="F12" s="160" t="e">
        <f>IF(B12=0,0,#REF!)</f>
        <v>#REF!</v>
      </c>
      <c r="G12" s="160" t="e">
        <f>IF(B12=0,0,#REF!)</f>
        <v>#REF!</v>
      </c>
      <c r="H12" s="160" t="str">
        <f>IFERROR(IF(ROUNDUP(ROUNDUP(F12/1000,2)*ROUNDUP(G12/1000,2),2)=0,0,IF(ROUNDUP(ROUNDUP(F12/1000,2)*ROUNDUP(G12/1000,2),2)&lt;VLOOKUP(B12,'Ref. Vitrages'!C:I,5,FALSE),VLOOKUP(B12,'Ref. Vitrages'!C:I,5,FALSE),ROUNDUP(ROUNDUP(F12/1000,2)*ROUNDUP(G12/1000,2),2))),"Vitrage non renseigné")</f>
        <v>Vitrage non renseigné</v>
      </c>
      <c r="I12" s="312" t="str">
        <f>IFERROR(H12*D12*VLOOKUP(B12,'Ref. Vitrages'!C:I,6,FALSE),"Vitrage non renseigné")</f>
        <v>Vitrage non renseigné</v>
      </c>
    </row>
    <row r="13" spans="1:9" x14ac:dyDescent="0.2">
      <c r="A13" s="103">
        <v>12</v>
      </c>
      <c r="B13" s="160" t="e">
        <f>#REF!</f>
        <v>#REF!</v>
      </c>
      <c r="C13" s="161" t="e">
        <f>IF(B13=0,0,IFERROR(VLOOKUP(B13,'Ref. Vitrages'!C:D,2,FALSE),"Vitrage non renseigné"))</f>
        <v>#REF!</v>
      </c>
      <c r="D13" s="304" t="e">
        <f>IF(B13=0,0,#REF!)</f>
        <v>#REF!</v>
      </c>
      <c r="E13" s="160" t="e">
        <f>IF(B13=0,0,#REF!)</f>
        <v>#REF!</v>
      </c>
      <c r="F13" s="160" t="e">
        <f>IF(B13=0,0,#REF!)</f>
        <v>#REF!</v>
      </c>
      <c r="G13" s="160" t="e">
        <f>IF(B13=0,0,#REF!)</f>
        <v>#REF!</v>
      </c>
      <c r="H13" s="160" t="str">
        <f>IFERROR(IF(ROUNDUP(ROUNDUP(F13/1000,2)*ROUNDUP(G13/1000,2),2)=0,0,IF(ROUNDUP(ROUNDUP(F13/1000,2)*ROUNDUP(G13/1000,2),2)&lt;VLOOKUP(B13,'Ref. Vitrages'!C:I,5,FALSE),VLOOKUP(B13,'Ref. Vitrages'!C:I,5,FALSE),ROUNDUP(ROUNDUP(F13/1000,2)*ROUNDUP(G13/1000,2),2))),"Vitrage non renseigné")</f>
        <v>Vitrage non renseigné</v>
      </c>
      <c r="I13" s="312" t="str">
        <f>IFERROR(H13*D13*VLOOKUP(B13,'Ref. Vitrages'!C:I,6,FALSE),"Vitrage non renseigné")</f>
        <v>Vitrage non renseigné</v>
      </c>
    </row>
    <row r="14" spans="1:9" x14ac:dyDescent="0.2">
      <c r="A14" s="103">
        <v>13</v>
      </c>
      <c r="B14" s="160" t="e">
        <f>#REF!</f>
        <v>#REF!</v>
      </c>
      <c r="C14" s="161" t="e">
        <f>IF(B14=0,0,IFERROR(VLOOKUP(B14,'Ref. Vitrages'!C:D,2,FALSE),"Vitrage non renseigné"))</f>
        <v>#REF!</v>
      </c>
      <c r="D14" s="304" t="e">
        <f>IF(B14=0,0,#REF!)</f>
        <v>#REF!</v>
      </c>
      <c r="E14" s="160" t="e">
        <f>IF(B14=0,0,#REF!)</f>
        <v>#REF!</v>
      </c>
      <c r="F14" s="160" t="e">
        <f>IF(B14=0,0,#REF!)</f>
        <v>#REF!</v>
      </c>
      <c r="G14" s="160" t="e">
        <f>IF(B14=0,0,#REF!)</f>
        <v>#REF!</v>
      </c>
      <c r="H14" s="160" t="str">
        <f>IFERROR(IF(ROUNDUP(ROUNDUP(F14/1000,2)*ROUNDUP(G14/1000,2),2)=0,0,IF(ROUNDUP(ROUNDUP(F14/1000,2)*ROUNDUP(G14/1000,2),2)&lt;VLOOKUP(B14,'Ref. Vitrages'!C:I,5,FALSE),VLOOKUP(B14,'Ref. Vitrages'!C:I,5,FALSE),ROUNDUP(ROUNDUP(F14/1000,2)*ROUNDUP(G14/1000,2),2))),"Vitrage non renseigné")</f>
        <v>Vitrage non renseigné</v>
      </c>
      <c r="I14" s="312" t="str">
        <f>IFERROR(H14*D14*VLOOKUP(B14,'Ref. Vitrages'!C:I,6,FALSE),"Vitrage non renseigné")</f>
        <v>Vitrage non renseigné</v>
      </c>
    </row>
    <row r="15" spans="1:9" x14ac:dyDescent="0.2">
      <c r="A15" s="103">
        <v>14</v>
      </c>
      <c r="B15" s="160" t="e">
        <f>#REF!</f>
        <v>#REF!</v>
      </c>
      <c r="C15" s="161" t="e">
        <f>IF(B15=0,0,IFERROR(VLOOKUP(B15,'Ref. Vitrages'!C:D,2,FALSE),"Vitrage non renseigné"))</f>
        <v>#REF!</v>
      </c>
      <c r="D15" s="304" t="e">
        <f>IF(B15=0,0,#REF!)</f>
        <v>#REF!</v>
      </c>
      <c r="E15" s="160" t="e">
        <f>IF(B15=0,0,#REF!)</f>
        <v>#REF!</v>
      </c>
      <c r="F15" s="160" t="e">
        <f>IF(B15=0,0,#REF!)</f>
        <v>#REF!</v>
      </c>
      <c r="G15" s="160" t="e">
        <f>IF(B15=0,0,#REF!)</f>
        <v>#REF!</v>
      </c>
      <c r="H15" s="160" t="str">
        <f>IFERROR(IF(ROUNDUP(ROUNDUP(F15/1000,2)*ROUNDUP(G15/1000,2),2)=0,0,IF(ROUNDUP(ROUNDUP(F15/1000,2)*ROUNDUP(G15/1000,2),2)&lt;VLOOKUP(B15,'Ref. Vitrages'!C:I,5,FALSE),VLOOKUP(B15,'Ref. Vitrages'!C:I,5,FALSE),ROUNDUP(ROUNDUP(F15/1000,2)*ROUNDUP(G15/1000,2),2))),"Vitrage non renseigné")</f>
        <v>Vitrage non renseigné</v>
      </c>
      <c r="I15" s="312" t="str">
        <f>IFERROR(H15*D15*VLOOKUP(B15,'Ref. Vitrages'!C:I,6,FALSE),"Vitrage non renseigné")</f>
        <v>Vitrage non renseigné</v>
      </c>
    </row>
    <row r="16" spans="1:9" x14ac:dyDescent="0.2">
      <c r="A16" s="103">
        <v>15</v>
      </c>
      <c r="B16" s="160" t="e">
        <f>#REF!</f>
        <v>#REF!</v>
      </c>
      <c r="C16" s="161" t="e">
        <f>IF(B16=0,0,IFERROR(VLOOKUP(B16,'Ref. Vitrages'!C:D,2,FALSE),"Vitrage non renseigné"))</f>
        <v>#REF!</v>
      </c>
      <c r="D16" s="304" t="e">
        <f>IF(B16=0,0,#REF!)</f>
        <v>#REF!</v>
      </c>
      <c r="E16" s="160" t="e">
        <f>IF(B16=0,0,#REF!)</f>
        <v>#REF!</v>
      </c>
      <c r="F16" s="160" t="e">
        <f>IF(B16=0,0,#REF!)</f>
        <v>#REF!</v>
      </c>
      <c r="G16" s="160" t="e">
        <f>IF(B16=0,0,#REF!)</f>
        <v>#REF!</v>
      </c>
      <c r="H16" s="160" t="str">
        <f>IFERROR(IF(ROUNDUP(ROUNDUP(F16/1000,2)*ROUNDUP(G16/1000,2),2)=0,0,IF(ROUNDUP(ROUNDUP(F16/1000,2)*ROUNDUP(G16/1000,2),2)&lt;VLOOKUP(B16,'Ref. Vitrages'!C:I,5,FALSE),VLOOKUP(B16,'Ref. Vitrages'!C:I,5,FALSE),ROUNDUP(ROUNDUP(F16/1000,2)*ROUNDUP(G16/1000,2),2))),"Vitrage non renseigné")</f>
        <v>Vitrage non renseigné</v>
      </c>
      <c r="I16" s="312" t="str">
        <f>IFERROR(H16*D16*VLOOKUP(B16,'Ref. Vitrages'!C:I,6,FALSE),"Vitrage non renseigné")</f>
        <v>Vitrage non renseigné</v>
      </c>
    </row>
    <row r="17" spans="1:11" x14ac:dyDescent="0.2">
      <c r="A17" s="103">
        <v>16</v>
      </c>
      <c r="B17" s="160" t="e">
        <f>#REF!</f>
        <v>#REF!</v>
      </c>
      <c r="C17" s="161" t="e">
        <f>IF(B17=0,0,IFERROR(VLOOKUP(B17,'Ref. Vitrages'!C:D,2,FALSE),"Vitrage non renseigné"))</f>
        <v>#REF!</v>
      </c>
      <c r="D17" s="304" t="e">
        <f>IF(B17=0,0,#REF!)</f>
        <v>#REF!</v>
      </c>
      <c r="E17" s="160" t="e">
        <f>IF(B17=0,0,#REF!)</f>
        <v>#REF!</v>
      </c>
      <c r="F17" s="160" t="e">
        <f>IF(B17=0,0,#REF!)</f>
        <v>#REF!</v>
      </c>
      <c r="G17" s="160" t="e">
        <f>IF(B17=0,0,#REF!)</f>
        <v>#REF!</v>
      </c>
      <c r="H17" s="160" t="str">
        <f>IFERROR(IF(ROUNDUP(ROUNDUP(F17/1000,2)*ROUNDUP(G17/1000,2),2)=0,0,IF(ROUNDUP(ROUNDUP(F17/1000,2)*ROUNDUP(G17/1000,2),2)&lt;VLOOKUP(B17,'Ref. Vitrages'!C:I,5,FALSE),VLOOKUP(B17,'Ref. Vitrages'!C:I,5,FALSE),ROUNDUP(ROUNDUP(F17/1000,2)*ROUNDUP(G17/1000,2),2))),"Vitrage non renseigné")</f>
        <v>Vitrage non renseigné</v>
      </c>
      <c r="I17" s="312" t="str">
        <f>IFERROR(H17*D17*VLOOKUP(B17,'Ref. Vitrages'!C:I,6,FALSE),"Vitrage non renseigné")</f>
        <v>Vitrage non renseigné</v>
      </c>
    </row>
    <row r="18" spans="1:11" x14ac:dyDescent="0.2">
      <c r="A18" s="103">
        <v>17</v>
      </c>
      <c r="B18" s="160" t="e">
        <f>#REF!</f>
        <v>#REF!</v>
      </c>
      <c r="C18" s="161" t="e">
        <f>IF(B18=0,0,IFERROR(VLOOKUP(B18,'Ref. Vitrages'!C:D,2,FALSE),"Vitrage non renseigné"))</f>
        <v>#REF!</v>
      </c>
      <c r="D18" s="304" t="e">
        <f>IF(B18=0,0,#REF!)</f>
        <v>#REF!</v>
      </c>
      <c r="E18" s="160" t="e">
        <f>IF(B18=0,0,#REF!)</f>
        <v>#REF!</v>
      </c>
      <c r="F18" s="160" t="e">
        <f>IF(B18=0,0,#REF!)</f>
        <v>#REF!</v>
      </c>
      <c r="G18" s="160" t="e">
        <f>IF(B18=0,0,#REF!)</f>
        <v>#REF!</v>
      </c>
      <c r="H18" s="160" t="str">
        <f>IFERROR(IF(ROUNDUP(ROUNDUP(F18/1000,2)*ROUNDUP(G18/1000,2),2)=0,0,IF(ROUNDUP(ROUNDUP(F18/1000,2)*ROUNDUP(G18/1000,2),2)&lt;VLOOKUP(B18,'Ref. Vitrages'!C:I,5,FALSE),VLOOKUP(B18,'Ref. Vitrages'!C:I,5,FALSE),ROUNDUP(ROUNDUP(F18/1000,2)*ROUNDUP(G18/1000,2),2))),"Vitrage non renseigné")</f>
        <v>Vitrage non renseigné</v>
      </c>
      <c r="I18" s="312" t="str">
        <f>IFERROR(H18*D18*VLOOKUP(B18,'Ref. Vitrages'!C:I,6,FALSE),"Vitrage non renseigné")</f>
        <v>Vitrage non renseigné</v>
      </c>
    </row>
    <row r="19" spans="1:11" x14ac:dyDescent="0.2">
      <c r="A19" s="103">
        <v>18</v>
      </c>
      <c r="B19" s="160" t="e">
        <f>#REF!</f>
        <v>#REF!</v>
      </c>
      <c r="C19" s="161" t="e">
        <f>IF(B19=0,0,IFERROR(VLOOKUP(B19,'Ref. Vitrages'!C:D,2,FALSE),"Vitrage non renseigné"))</f>
        <v>#REF!</v>
      </c>
      <c r="D19" s="304" t="e">
        <f>IF(B19=0,0,#REF!)</f>
        <v>#REF!</v>
      </c>
      <c r="E19" s="160" t="e">
        <f>IF(B19=0,0,#REF!)</f>
        <v>#REF!</v>
      </c>
      <c r="F19" s="160" t="e">
        <f>IF(B19=0,0,#REF!)</f>
        <v>#REF!</v>
      </c>
      <c r="G19" s="160" t="e">
        <f>IF(B19=0,0,#REF!)</f>
        <v>#REF!</v>
      </c>
      <c r="H19" s="160" t="str">
        <f>IFERROR(IF(ROUNDUP(ROUNDUP(F19/1000,2)*ROUNDUP(G19/1000,2),2)=0,0,IF(ROUNDUP(ROUNDUP(F19/1000,2)*ROUNDUP(G19/1000,2),2)&lt;VLOOKUP(B19,'Ref. Vitrages'!C:I,5,FALSE),VLOOKUP(B19,'Ref. Vitrages'!C:I,5,FALSE),ROUNDUP(ROUNDUP(F19/1000,2)*ROUNDUP(G19/1000,2),2))),"Vitrage non renseigné")</f>
        <v>Vitrage non renseigné</v>
      </c>
      <c r="I19" s="312" t="str">
        <f>IFERROR(H19*D19*VLOOKUP(B19,'Ref. Vitrages'!C:I,6,FALSE),"Vitrage non renseigné")</f>
        <v>Vitrage non renseigné</v>
      </c>
    </row>
    <row r="20" spans="1:11" x14ac:dyDescent="0.2">
      <c r="A20" s="103">
        <v>19</v>
      </c>
      <c r="B20" s="160" t="e">
        <f>#REF!</f>
        <v>#REF!</v>
      </c>
      <c r="C20" s="161" t="e">
        <f>IF(B20=0,0,IFERROR(VLOOKUP(B20,'Ref. Vitrages'!C:D,2,FALSE),"Vitrage non renseigné"))</f>
        <v>#REF!</v>
      </c>
      <c r="D20" s="304" t="e">
        <f>IF(B20=0,0,#REF!)</f>
        <v>#REF!</v>
      </c>
      <c r="E20" s="160" t="e">
        <f>IF(B20=0,0,#REF!)</f>
        <v>#REF!</v>
      </c>
      <c r="F20" s="160" t="e">
        <f>IF(B20=0,0,#REF!)</f>
        <v>#REF!</v>
      </c>
      <c r="G20" s="160" t="e">
        <f>IF(B20=0,0,#REF!)</f>
        <v>#REF!</v>
      </c>
      <c r="H20" s="160" t="str">
        <f>IFERROR(IF(ROUNDUP(ROUNDUP(F20/1000,2)*ROUNDUP(G20/1000,2),2)=0,0,IF(ROUNDUP(ROUNDUP(F20/1000,2)*ROUNDUP(G20/1000,2),2)&lt;VLOOKUP(B20,'Ref. Vitrages'!C:I,5,FALSE),VLOOKUP(B20,'Ref. Vitrages'!C:I,5,FALSE),ROUNDUP(ROUNDUP(F20/1000,2)*ROUNDUP(G20/1000,2),2))),"Vitrage non renseigné")</f>
        <v>Vitrage non renseigné</v>
      </c>
      <c r="I20" s="312" t="str">
        <f>IFERROR(H20*D20*VLOOKUP(B20,'Ref. Vitrages'!C:I,6,FALSE),"Vitrage non renseigné")</f>
        <v>Vitrage non renseigné</v>
      </c>
    </row>
    <row r="21" spans="1:11" x14ac:dyDescent="0.2">
      <c r="A21" s="103">
        <v>20</v>
      </c>
      <c r="B21" s="160" t="e">
        <f>#REF!</f>
        <v>#REF!</v>
      </c>
      <c r="C21" s="161" t="e">
        <f>IF(B21=0,0,IFERROR(VLOOKUP(B21,'Ref. Vitrages'!C:D,2,FALSE),"Vitrage non renseigné"))</f>
        <v>#REF!</v>
      </c>
      <c r="D21" s="304" t="e">
        <f>IF(B21=0,0,#REF!)</f>
        <v>#REF!</v>
      </c>
      <c r="E21" s="160" t="e">
        <f>IF(B21=0,0,#REF!)</f>
        <v>#REF!</v>
      </c>
      <c r="F21" s="160" t="e">
        <f>IF(B21=0,0,#REF!)</f>
        <v>#REF!</v>
      </c>
      <c r="G21" s="160" t="e">
        <f>IF(B21=0,0,#REF!)</f>
        <v>#REF!</v>
      </c>
      <c r="H21" s="160" t="str">
        <f>IFERROR(IF(ROUNDUP(ROUNDUP(F21/1000,2)*ROUNDUP(G21/1000,2),2)=0,0,IF(ROUNDUP(ROUNDUP(F21/1000,2)*ROUNDUP(G21/1000,2),2)&lt;VLOOKUP(B21,'Ref. Vitrages'!C:I,5,FALSE),VLOOKUP(B21,'Ref. Vitrages'!C:I,5,FALSE),ROUNDUP(ROUNDUP(F21/1000,2)*ROUNDUP(G21/1000,2),2))),"Vitrage non renseigné")</f>
        <v>Vitrage non renseigné</v>
      </c>
      <c r="I21" s="312" t="str">
        <f>IFERROR(H21*D21*VLOOKUP(B21,'Ref. Vitrages'!C:I,6,FALSE),"Vitrage non renseigné")</f>
        <v>Vitrage non renseigné</v>
      </c>
    </row>
    <row r="22" spans="1:11" x14ac:dyDescent="0.2">
      <c r="A22" s="103">
        <v>21</v>
      </c>
      <c r="B22" s="160" t="e">
        <f>#REF!</f>
        <v>#REF!</v>
      </c>
      <c r="C22" s="161" t="e">
        <f>IF(B22=0,0,IFERROR(VLOOKUP(B22,'Ref. Vitrages'!C:D,2,FALSE),"Vitrage non renseigné"))</f>
        <v>#REF!</v>
      </c>
      <c r="D22" s="304" t="e">
        <f>IF(B22=0,0,#REF!)</f>
        <v>#REF!</v>
      </c>
      <c r="E22" s="160" t="e">
        <f>IF(B22=0,0,#REF!)</f>
        <v>#REF!</v>
      </c>
      <c r="F22" s="160" t="e">
        <f>IF(B22=0,0,#REF!)</f>
        <v>#REF!</v>
      </c>
      <c r="G22" s="160" t="e">
        <f>IF(B22=0,0,#REF!)</f>
        <v>#REF!</v>
      </c>
      <c r="H22" s="160" t="str">
        <f>IFERROR(IF(ROUNDUP(ROUNDUP(F22/1000,2)*ROUNDUP(G22/1000,2),2)=0,0,IF(ROUNDUP(ROUNDUP(F22/1000,2)*ROUNDUP(G22/1000,2),2)&lt;VLOOKUP(B22,'Ref. Vitrages'!C:I,5,FALSE),VLOOKUP(B22,'Ref. Vitrages'!C:I,5,FALSE),ROUNDUP(ROUNDUP(F22/1000,2)*ROUNDUP(G22/1000,2),2))),"Vitrage non renseigné")</f>
        <v>Vitrage non renseigné</v>
      </c>
      <c r="I22" s="312" t="str">
        <f>IFERROR(H22*D22*VLOOKUP(B22,'Ref. Vitrages'!C:I,6,FALSE),"Vitrage non renseigné")</f>
        <v>Vitrage non renseigné</v>
      </c>
    </row>
    <row r="23" spans="1:11" x14ac:dyDescent="0.2">
      <c r="A23" s="103">
        <v>22</v>
      </c>
      <c r="B23" s="160" t="e">
        <f>#REF!</f>
        <v>#REF!</v>
      </c>
      <c r="C23" s="161" t="e">
        <f>IF(B23=0,0,IFERROR(VLOOKUP(B23,'Ref. Vitrages'!C:D,2,FALSE),"Vitrage non renseigné"))</f>
        <v>#REF!</v>
      </c>
      <c r="D23" s="304" t="e">
        <f>IF(B23=0,0,#REF!)</f>
        <v>#REF!</v>
      </c>
      <c r="E23" s="160" t="e">
        <f>IF(B23=0,0,#REF!)</f>
        <v>#REF!</v>
      </c>
      <c r="F23" s="160" t="e">
        <f>IF(B23=0,0,#REF!)</f>
        <v>#REF!</v>
      </c>
      <c r="G23" s="160" t="e">
        <f>IF(B23=0,0,#REF!)</f>
        <v>#REF!</v>
      </c>
      <c r="H23" s="160" t="str">
        <f>IFERROR(IF(ROUNDUP(ROUNDUP(F23/1000,2)*ROUNDUP(G23/1000,2),2)=0,0,IF(ROUNDUP(ROUNDUP(F23/1000,2)*ROUNDUP(G23/1000,2),2)&lt;VLOOKUP(B23,'Ref. Vitrages'!C:I,5,FALSE),VLOOKUP(B23,'Ref. Vitrages'!C:I,5,FALSE),ROUNDUP(ROUNDUP(F23/1000,2)*ROUNDUP(G23/1000,2),2))),"Vitrage non renseigné")</f>
        <v>Vitrage non renseigné</v>
      </c>
      <c r="I23" s="312" t="str">
        <f>IFERROR(H23*D23*VLOOKUP(B23,'Ref. Vitrages'!C:I,6,FALSE),"Vitrage non renseigné")</f>
        <v>Vitrage non renseigné</v>
      </c>
    </row>
    <row r="24" spans="1:11" x14ac:dyDescent="0.2">
      <c r="A24" s="103">
        <v>23</v>
      </c>
      <c r="B24" s="160" t="e">
        <f>#REF!</f>
        <v>#REF!</v>
      </c>
      <c r="C24" s="161" t="e">
        <f>IF(B24=0,0,IFERROR(VLOOKUP(B24,'Ref. Vitrages'!C:D,2,FALSE),"Vitrage non renseigné"))</f>
        <v>#REF!</v>
      </c>
      <c r="D24" s="304" t="e">
        <f>IF(B24=0,0,#REF!)</f>
        <v>#REF!</v>
      </c>
      <c r="E24" s="160" t="e">
        <f>IF(B24=0,0,#REF!)</f>
        <v>#REF!</v>
      </c>
      <c r="F24" s="160" t="e">
        <f>IF(B24=0,0,#REF!)</f>
        <v>#REF!</v>
      </c>
      <c r="G24" s="160" t="e">
        <f>IF(B24=0,0,#REF!)</f>
        <v>#REF!</v>
      </c>
      <c r="H24" s="160" t="str">
        <f>IFERROR(IF(ROUNDUP(ROUNDUP(F24/1000,2)*ROUNDUP(G24/1000,2),2)=0,0,IF(ROUNDUP(ROUNDUP(F24/1000,2)*ROUNDUP(G24/1000,2),2)&lt;VLOOKUP(B24,'Ref. Vitrages'!C:I,5,FALSE),VLOOKUP(B24,'Ref. Vitrages'!C:I,5,FALSE),ROUNDUP(ROUNDUP(F24/1000,2)*ROUNDUP(G24/1000,2),2))),"Vitrage non renseigné")</f>
        <v>Vitrage non renseigné</v>
      </c>
      <c r="I24" s="312" t="str">
        <f>IFERROR(H24*D24*VLOOKUP(B24,'Ref. Vitrages'!C:I,6,FALSE),"Vitrage non renseigné")</f>
        <v>Vitrage non renseigné</v>
      </c>
    </row>
    <row r="25" spans="1:11" x14ac:dyDescent="0.2">
      <c r="A25" s="103">
        <v>24</v>
      </c>
      <c r="B25" s="160" t="e">
        <f>#REF!</f>
        <v>#REF!</v>
      </c>
      <c r="C25" s="161" t="e">
        <f>IF(B25=0,0,IFERROR(VLOOKUP(B25,'Ref. Vitrages'!C:D,2,FALSE),"Vitrage non renseigné"))</f>
        <v>#REF!</v>
      </c>
      <c r="D25" s="304" t="e">
        <f>IF(B25=0,0,#REF!)</f>
        <v>#REF!</v>
      </c>
      <c r="E25" s="160" t="e">
        <f>IF(B25=0,0,#REF!)</f>
        <v>#REF!</v>
      </c>
      <c r="F25" s="160" t="e">
        <f>IF(B25=0,0,#REF!)</f>
        <v>#REF!</v>
      </c>
      <c r="G25" s="160" t="e">
        <f>IF(B25=0,0,#REF!)</f>
        <v>#REF!</v>
      </c>
      <c r="H25" s="160" t="str">
        <f>IFERROR(IF(ROUNDUP(ROUNDUP(F25/1000,2)*ROUNDUP(G25/1000,2),2)=0,0,IF(ROUNDUP(ROUNDUP(F25/1000,2)*ROUNDUP(G25/1000,2),2)&lt;VLOOKUP(B25,'Ref. Vitrages'!C:I,5,FALSE),VLOOKUP(B25,'Ref. Vitrages'!C:I,5,FALSE),ROUNDUP(ROUNDUP(F25/1000,2)*ROUNDUP(G25/1000,2),2))),"Vitrage non renseigné")</f>
        <v>Vitrage non renseigné</v>
      </c>
      <c r="I25" s="312" t="str">
        <f>IFERROR(H25*D25*VLOOKUP(B25,'Ref. Vitrages'!C:I,6,FALSE),"Vitrage non renseigné")</f>
        <v>Vitrage non renseigné</v>
      </c>
      <c r="K25" s="354"/>
    </row>
    <row r="26" spans="1:11" x14ac:dyDescent="0.2">
      <c r="A26" s="103">
        <v>25</v>
      </c>
      <c r="B26" s="160" t="e">
        <f>#REF!</f>
        <v>#REF!</v>
      </c>
      <c r="C26" s="161" t="e">
        <f>IF(B26=0,0,IFERROR(VLOOKUP(B26,'Ref. Vitrages'!C:D,2,FALSE),"Vitrage non renseigné"))</f>
        <v>#REF!</v>
      </c>
      <c r="D26" s="304" t="e">
        <f>IF(B26=0,0,#REF!)</f>
        <v>#REF!</v>
      </c>
      <c r="E26" s="160" t="e">
        <f>IF(B26=0,0,#REF!)</f>
        <v>#REF!</v>
      </c>
      <c r="F26" s="160" t="e">
        <f>IF(B26=0,0,#REF!)</f>
        <v>#REF!</v>
      </c>
      <c r="G26" s="160" t="e">
        <f>IF(B26=0,0,#REF!)</f>
        <v>#REF!</v>
      </c>
      <c r="H26" s="160" t="str">
        <f>IFERROR(IF(ROUNDUP(ROUNDUP(F26/1000,2)*ROUNDUP(G26/1000,2),2)=0,0,IF(ROUNDUP(ROUNDUP(F26/1000,2)*ROUNDUP(G26/1000,2),2)&lt;VLOOKUP(B26,'Ref. Vitrages'!C:I,5,FALSE),VLOOKUP(B26,'Ref. Vitrages'!C:I,5,FALSE),ROUNDUP(ROUNDUP(F26/1000,2)*ROUNDUP(G26/1000,2),2))),"Vitrage non renseigné")</f>
        <v>Vitrage non renseigné</v>
      </c>
      <c r="I26" s="312" t="str">
        <f>IFERROR(H26*D26*VLOOKUP(B26,'Ref. Vitrages'!C:I,6,FALSE),"Vitrage non renseigné")</f>
        <v>Vitrage non renseigné</v>
      </c>
    </row>
    <row r="27" spans="1:11" x14ac:dyDescent="0.2">
      <c r="A27" s="103">
        <v>26</v>
      </c>
      <c r="B27" s="160" t="e">
        <f>#REF!</f>
        <v>#REF!</v>
      </c>
      <c r="C27" s="161" t="e">
        <f>IF(B27=0,0,IFERROR(VLOOKUP(B27,'Ref. Vitrages'!C:D,2,FALSE),"Vitrage non renseigné"))</f>
        <v>#REF!</v>
      </c>
      <c r="D27" s="304" t="e">
        <f>IF(B27=0,0,#REF!)</f>
        <v>#REF!</v>
      </c>
      <c r="E27" s="160" t="e">
        <f>IF(B27=0,0,#REF!)</f>
        <v>#REF!</v>
      </c>
      <c r="F27" s="160" t="e">
        <f>IF(B27=0,0,#REF!)</f>
        <v>#REF!</v>
      </c>
      <c r="G27" s="160" t="e">
        <f>IF(B27=0,0,#REF!)</f>
        <v>#REF!</v>
      </c>
      <c r="H27" s="160" t="str">
        <f>IFERROR(IF(ROUNDUP(ROUNDUP(F27/1000,2)*ROUNDUP(G27/1000,2),2)=0,0,IF(ROUNDUP(ROUNDUP(F27/1000,2)*ROUNDUP(G27/1000,2),2)&lt;VLOOKUP(B27,'Ref. Vitrages'!C:I,5,FALSE),VLOOKUP(B27,'Ref. Vitrages'!C:I,5,FALSE),ROUNDUP(ROUNDUP(F27/1000,2)*ROUNDUP(G27/1000,2),2))),"Vitrage non renseigné")</f>
        <v>Vitrage non renseigné</v>
      </c>
      <c r="I27" s="312" t="str">
        <f>IFERROR(H27*D27*VLOOKUP(B27,'Ref. Vitrages'!C:I,6,FALSE),"Vitrage non renseigné")</f>
        <v>Vitrage non renseigné</v>
      </c>
    </row>
    <row r="28" spans="1:11" x14ac:dyDescent="0.2">
      <c r="A28" s="103">
        <v>27</v>
      </c>
      <c r="B28" s="160" t="e">
        <f>#REF!</f>
        <v>#REF!</v>
      </c>
      <c r="C28" s="161" t="e">
        <f>IF(B28=0,0,IFERROR(VLOOKUP(B28,'Ref. Vitrages'!C:D,2,FALSE),"Vitrage non renseigné"))</f>
        <v>#REF!</v>
      </c>
      <c r="D28" s="304" t="e">
        <f>IF(B28=0,0,#REF!)</f>
        <v>#REF!</v>
      </c>
      <c r="E28" s="160" t="e">
        <f>IF(B28=0,0,#REF!)</f>
        <v>#REF!</v>
      </c>
      <c r="F28" s="160" t="e">
        <f>IF(B28=0,0,#REF!)</f>
        <v>#REF!</v>
      </c>
      <c r="G28" s="160" t="e">
        <f>IF(B28=0,0,#REF!)</f>
        <v>#REF!</v>
      </c>
      <c r="H28" s="160" t="str">
        <f>IFERROR(IF(ROUNDUP(ROUNDUP(F28/1000,2)*ROUNDUP(G28/1000,2),2)=0,0,IF(ROUNDUP(ROUNDUP(F28/1000,2)*ROUNDUP(G28/1000,2),2)&lt;VLOOKUP(B28,'Ref. Vitrages'!C:I,5,FALSE),VLOOKUP(B28,'Ref. Vitrages'!C:I,5,FALSE),ROUNDUP(ROUNDUP(F28/1000,2)*ROUNDUP(G28/1000,2),2))),"Vitrage non renseigné")</f>
        <v>Vitrage non renseigné</v>
      </c>
      <c r="I28" s="312" t="str">
        <f>IFERROR(H28*D28*VLOOKUP(B28,'Ref. Vitrages'!C:I,6,FALSE),"Vitrage non renseigné")</f>
        <v>Vitrage non renseigné</v>
      </c>
    </row>
    <row r="29" spans="1:11" x14ac:dyDescent="0.2">
      <c r="A29" s="103">
        <v>28</v>
      </c>
      <c r="B29" s="160" t="e">
        <f>#REF!</f>
        <v>#REF!</v>
      </c>
      <c r="C29" s="161" t="e">
        <f>IF(B29=0,0,IFERROR(VLOOKUP(B29,'Ref. Vitrages'!C:D,2,FALSE),"Vitrage non renseigné"))</f>
        <v>#REF!</v>
      </c>
      <c r="D29" s="304" t="e">
        <f>IF(B29=0,0,#REF!)</f>
        <v>#REF!</v>
      </c>
      <c r="E29" s="160" t="e">
        <f>IF(B29=0,0,#REF!)</f>
        <v>#REF!</v>
      </c>
      <c r="F29" s="160" t="e">
        <f>IF(B29=0,0,#REF!)</f>
        <v>#REF!</v>
      </c>
      <c r="G29" s="160" t="e">
        <f>IF(B29=0,0,#REF!)</f>
        <v>#REF!</v>
      </c>
      <c r="H29" s="160" t="str">
        <f>IFERROR(IF(ROUNDUP(ROUNDUP(F29/1000,2)*ROUNDUP(G29/1000,2),2)=0,0,IF(ROUNDUP(ROUNDUP(F29/1000,2)*ROUNDUP(G29/1000,2),2)&lt;VLOOKUP(B29,'Ref. Vitrages'!C:I,5,FALSE),VLOOKUP(B29,'Ref. Vitrages'!C:I,5,FALSE),ROUNDUP(ROUNDUP(F29/1000,2)*ROUNDUP(G29/1000,2),2))),"Vitrage non renseigné")</f>
        <v>Vitrage non renseigné</v>
      </c>
      <c r="I29" s="312" t="str">
        <f>IFERROR(H29*D29*VLOOKUP(B29,'Ref. Vitrages'!C:I,6,FALSE),"Vitrage non renseigné")</f>
        <v>Vitrage non renseigné</v>
      </c>
    </row>
    <row r="30" spans="1:11" x14ac:dyDescent="0.2">
      <c r="A30" s="103">
        <v>29</v>
      </c>
      <c r="B30" s="160" t="e">
        <f>#REF!</f>
        <v>#REF!</v>
      </c>
      <c r="C30" s="161" t="e">
        <f>IF(B30=0,0,IFERROR(VLOOKUP(B30,'Ref. Vitrages'!C:D,2,FALSE),"Vitrage non renseigné"))</f>
        <v>#REF!</v>
      </c>
      <c r="D30" s="304" t="e">
        <f>IF(B30=0,0,#REF!)</f>
        <v>#REF!</v>
      </c>
      <c r="E30" s="160" t="e">
        <f>IF(B30=0,0,#REF!)</f>
        <v>#REF!</v>
      </c>
      <c r="F30" s="160" t="e">
        <f>IF(B30=0,0,#REF!)</f>
        <v>#REF!</v>
      </c>
      <c r="G30" s="160" t="e">
        <f>IF(B30=0,0,#REF!)</f>
        <v>#REF!</v>
      </c>
      <c r="H30" s="160" t="str">
        <f>IFERROR(IF(ROUNDUP(ROUNDUP(F30/1000,2)*ROUNDUP(G30/1000,2),2)=0,0,IF(ROUNDUP(ROUNDUP(F30/1000,2)*ROUNDUP(G30/1000,2),2)&lt;VLOOKUP(B30,'Ref. Vitrages'!C:I,5,FALSE),VLOOKUP(B30,'Ref. Vitrages'!C:I,5,FALSE),ROUNDUP(ROUNDUP(F30/1000,2)*ROUNDUP(G30/1000,2),2))),"Vitrage non renseigné")</f>
        <v>Vitrage non renseigné</v>
      </c>
      <c r="I30" s="312" t="str">
        <f>IFERROR(H30*D30*VLOOKUP(B30,'Ref. Vitrages'!C:I,6,FALSE),"Vitrage non renseigné")</f>
        <v>Vitrage non renseigné</v>
      </c>
    </row>
    <row r="31" spans="1:11" x14ac:dyDescent="0.2">
      <c r="A31" s="103">
        <v>30</v>
      </c>
      <c r="B31" s="160" t="e">
        <f>#REF!</f>
        <v>#REF!</v>
      </c>
      <c r="C31" s="161" t="e">
        <f>IF(B31=0,0,IFERROR(VLOOKUP(B31,'Ref. Vitrages'!C:D,2,FALSE),"Vitrage non renseigné"))</f>
        <v>#REF!</v>
      </c>
      <c r="D31" s="304" t="e">
        <f>IF(B31=0,0,#REF!)</f>
        <v>#REF!</v>
      </c>
      <c r="E31" s="160" t="e">
        <f>IF(B31=0,0,#REF!)</f>
        <v>#REF!</v>
      </c>
      <c r="F31" s="160" t="e">
        <f>IF(B31=0,0,#REF!)</f>
        <v>#REF!</v>
      </c>
      <c r="G31" s="160" t="e">
        <f>IF(B31=0,0,#REF!)</f>
        <v>#REF!</v>
      </c>
      <c r="H31" s="160" t="str">
        <f>IFERROR(IF(ROUNDUP(ROUNDUP(F31/1000,2)*ROUNDUP(G31/1000,2),2)=0,0,IF(ROUNDUP(ROUNDUP(F31/1000,2)*ROUNDUP(G31/1000,2),2)&lt;VLOOKUP(B31,'Ref. Vitrages'!C:I,5,FALSE),VLOOKUP(B31,'Ref. Vitrages'!C:I,5,FALSE),ROUNDUP(ROUNDUP(F31/1000,2)*ROUNDUP(G31/1000,2),2))),"Vitrage non renseigné")</f>
        <v>Vitrage non renseigné</v>
      </c>
      <c r="I31" s="312" t="str">
        <f>IFERROR(H31*D31*VLOOKUP(B31,'Ref. Vitrages'!C:I,6,FALSE),"Vitrage non renseigné")</f>
        <v>Vitrage non renseigné</v>
      </c>
    </row>
    <row r="32" spans="1:11" x14ac:dyDescent="0.2">
      <c r="A32" s="103">
        <v>31</v>
      </c>
      <c r="B32" s="160" t="e">
        <f>#REF!</f>
        <v>#REF!</v>
      </c>
      <c r="C32" s="161" t="e">
        <f>IF(B32=0,0,IFERROR(VLOOKUP(B32,'Ref. Vitrages'!C:D,2,FALSE),"Vitrage non renseigné"))</f>
        <v>#REF!</v>
      </c>
      <c r="D32" s="304" t="e">
        <f>IF(B32=0,0,#REF!)</f>
        <v>#REF!</v>
      </c>
      <c r="E32" s="160" t="e">
        <f>IF(B32=0,0,#REF!)</f>
        <v>#REF!</v>
      </c>
      <c r="F32" s="160" t="e">
        <f>IF(B32=0,0,#REF!)</f>
        <v>#REF!</v>
      </c>
      <c r="G32" s="160" t="e">
        <f>IF(B32=0,0,#REF!)</f>
        <v>#REF!</v>
      </c>
      <c r="H32" s="160" t="str">
        <f>IFERROR(IF(ROUNDUP(ROUNDUP(F32/1000,2)*ROUNDUP(G32/1000,2),2)=0,0,IF(ROUNDUP(ROUNDUP(F32/1000,2)*ROUNDUP(G32/1000,2),2)&lt;VLOOKUP(B32,'Ref. Vitrages'!C:I,5,FALSE),VLOOKUP(B32,'Ref. Vitrages'!C:I,5,FALSE),ROUNDUP(ROUNDUP(F32/1000,2)*ROUNDUP(G32/1000,2),2))),"Vitrage non renseigné")</f>
        <v>Vitrage non renseigné</v>
      </c>
      <c r="I32" s="312" t="str">
        <f>IFERROR(H32*D32*VLOOKUP(B32,'Ref. Vitrages'!C:I,6,FALSE),"Vitrage non renseigné")</f>
        <v>Vitrage non renseigné</v>
      </c>
    </row>
    <row r="33" spans="1:10" x14ac:dyDescent="0.2">
      <c r="A33" s="103">
        <v>32</v>
      </c>
      <c r="B33" s="160" t="e">
        <f>#REF!</f>
        <v>#REF!</v>
      </c>
      <c r="C33" s="161" t="e">
        <f>IF(B33=0,0,IFERROR(VLOOKUP(B33,'Ref. Vitrages'!C:D,2,FALSE),"Vitrage non renseigné"))</f>
        <v>#REF!</v>
      </c>
      <c r="D33" s="304" t="e">
        <f>IF(B33=0,0,#REF!)</f>
        <v>#REF!</v>
      </c>
      <c r="E33" s="160" t="e">
        <f>IF(B33=0,0,#REF!)</f>
        <v>#REF!</v>
      </c>
      <c r="F33" s="160" t="e">
        <f>IF(B33=0,0,#REF!)</f>
        <v>#REF!</v>
      </c>
      <c r="G33" s="160" t="e">
        <f>IF(B33=0,0,#REF!)</f>
        <v>#REF!</v>
      </c>
      <c r="H33" s="160" t="str">
        <f>IFERROR(IF(ROUNDUP(ROUNDUP(F33/1000,2)*ROUNDUP(G33/1000,2),2)=0,0,IF(ROUNDUP(ROUNDUP(F33/1000,2)*ROUNDUP(G33/1000,2),2)&lt;VLOOKUP(B33,'Ref. Vitrages'!C:I,5,FALSE),VLOOKUP(B33,'Ref. Vitrages'!C:I,5,FALSE),ROUNDUP(ROUNDUP(F33/1000,2)*ROUNDUP(G33/1000,2),2))),"Vitrage non renseigné")</f>
        <v>Vitrage non renseigné</v>
      </c>
      <c r="I33" s="312" t="str">
        <f>IFERROR(H33*D33*VLOOKUP(B33,'Ref. Vitrages'!C:I,6,FALSE),"Vitrage non renseigné")</f>
        <v>Vitrage non renseigné</v>
      </c>
    </row>
    <row r="34" spans="1:10" x14ac:dyDescent="0.2">
      <c r="A34" s="103">
        <v>33</v>
      </c>
      <c r="B34" s="160" t="e">
        <f>#REF!</f>
        <v>#REF!</v>
      </c>
      <c r="C34" s="161" t="e">
        <f>IF(B34=0,0,IFERROR(VLOOKUP(B34,'Ref. Vitrages'!C:D,2,FALSE),"Vitrage non renseigné"))</f>
        <v>#REF!</v>
      </c>
      <c r="D34" s="304" t="e">
        <f>IF(B34=0,0,#REF!)</f>
        <v>#REF!</v>
      </c>
      <c r="E34" s="160" t="e">
        <f>IF(B34=0,0,#REF!)</f>
        <v>#REF!</v>
      </c>
      <c r="F34" s="160" t="e">
        <f>IF(B34=0,0,#REF!)</f>
        <v>#REF!</v>
      </c>
      <c r="G34" s="160" t="e">
        <f>IF(B34=0,0,#REF!)</f>
        <v>#REF!</v>
      </c>
      <c r="H34" s="160" t="str">
        <f>IFERROR(IF(ROUNDUP(ROUNDUP(F34/1000,2)*ROUNDUP(G34/1000,2),2)=0,0,IF(ROUNDUP(ROUNDUP(F34/1000,2)*ROUNDUP(G34/1000,2),2)&lt;VLOOKUP(B34,'Ref. Vitrages'!C:I,5,FALSE),VLOOKUP(B34,'Ref. Vitrages'!C:I,5,FALSE),ROUNDUP(ROUNDUP(F34/1000,2)*ROUNDUP(G34/1000,2),2))),"Vitrage non renseigné")</f>
        <v>Vitrage non renseigné</v>
      </c>
      <c r="I34" s="312" t="str">
        <f>IFERROR(H34*D34*VLOOKUP(B34,'Ref. Vitrages'!C:I,6,FALSE),"Vitrage non renseigné")</f>
        <v>Vitrage non renseigné</v>
      </c>
    </row>
    <row r="35" spans="1:10" x14ac:dyDescent="0.2">
      <c r="A35" s="103">
        <v>34</v>
      </c>
      <c r="B35" s="160" t="e">
        <f>#REF!</f>
        <v>#REF!</v>
      </c>
      <c r="C35" s="161" t="e">
        <f>IF(B35=0,0,IFERROR(VLOOKUP(B35,'Ref. Vitrages'!C:D,2,FALSE),"Vitrage non renseigné"))</f>
        <v>#REF!</v>
      </c>
      <c r="D35" s="304" t="e">
        <f>IF(B35=0,0,#REF!)</f>
        <v>#REF!</v>
      </c>
      <c r="E35" s="160" t="e">
        <f>IF(B35=0,0,#REF!)</f>
        <v>#REF!</v>
      </c>
      <c r="F35" s="160" t="e">
        <f>IF(B35=0,0,#REF!)</f>
        <v>#REF!</v>
      </c>
      <c r="G35" s="160" t="e">
        <f>IF(B35=0,0,#REF!)</f>
        <v>#REF!</v>
      </c>
      <c r="H35" s="160" t="str">
        <f>IFERROR(IF(ROUNDUP(ROUNDUP(F35/1000,2)*ROUNDUP(G35/1000,2),2)=0,0,IF(ROUNDUP(ROUNDUP(F35/1000,2)*ROUNDUP(G35/1000,2),2)&lt;VLOOKUP(B35,'Ref. Vitrages'!C:I,5,FALSE),VLOOKUP(B35,'Ref. Vitrages'!C:I,5,FALSE),ROUNDUP(ROUNDUP(F35/1000,2)*ROUNDUP(G35/1000,2),2))),"Vitrage non renseigné")</f>
        <v>Vitrage non renseigné</v>
      </c>
      <c r="I35" s="312" t="str">
        <f>IFERROR(H35*D35*VLOOKUP(B35,'Ref. Vitrages'!C:I,6,FALSE),"Vitrage non renseigné")</f>
        <v>Vitrage non renseigné</v>
      </c>
    </row>
    <row r="36" spans="1:10" x14ac:dyDescent="0.2">
      <c r="A36" s="103">
        <v>35</v>
      </c>
      <c r="B36" s="160" t="e">
        <f>#REF!</f>
        <v>#REF!</v>
      </c>
      <c r="C36" s="161" t="e">
        <f>IF(B36=0,0,IFERROR(VLOOKUP(B36,'Ref. Vitrages'!C:D,2,FALSE),"Vitrage non renseigné"))</f>
        <v>#REF!</v>
      </c>
      <c r="D36" s="304" t="e">
        <f>IF(B36=0,0,#REF!)</f>
        <v>#REF!</v>
      </c>
      <c r="E36" s="160" t="e">
        <f>IF(B36=0,0,#REF!)</f>
        <v>#REF!</v>
      </c>
      <c r="F36" s="160" t="e">
        <f>IF(B36=0,0,#REF!)</f>
        <v>#REF!</v>
      </c>
      <c r="G36" s="160" t="e">
        <f>IF(B36=0,0,#REF!)</f>
        <v>#REF!</v>
      </c>
      <c r="H36" s="160" t="str">
        <f>IFERROR(IF(ROUNDUP(ROUNDUP(F36/1000,2)*ROUNDUP(G36/1000,2),2)=0,0,IF(ROUNDUP(ROUNDUP(F36/1000,2)*ROUNDUP(G36/1000,2),2)&lt;VLOOKUP(B36,'Ref. Vitrages'!C:I,5,FALSE),VLOOKUP(B36,'Ref. Vitrages'!C:I,5,FALSE),ROUNDUP(ROUNDUP(F36/1000,2)*ROUNDUP(G36/1000,2),2))),"Vitrage non renseigné")</f>
        <v>Vitrage non renseigné</v>
      </c>
      <c r="I36" s="312" t="str">
        <f>IFERROR(H36*D36*VLOOKUP(B36,'Ref. Vitrages'!C:I,6,FALSE),"Vitrage non renseigné")</f>
        <v>Vitrage non renseigné</v>
      </c>
    </row>
    <row r="37" spans="1:10" x14ac:dyDescent="0.2">
      <c r="A37" s="103">
        <v>36</v>
      </c>
      <c r="B37" s="160" t="e">
        <f>#REF!</f>
        <v>#REF!</v>
      </c>
      <c r="C37" s="161" t="e">
        <f>IF(B37=0,0,IFERROR(VLOOKUP(B37,'Ref. Vitrages'!C:D,2,FALSE),"Vitrage non renseigné"))</f>
        <v>#REF!</v>
      </c>
      <c r="D37" s="304" t="e">
        <f>IF(B37=0,0,#REF!)</f>
        <v>#REF!</v>
      </c>
      <c r="E37" s="160" t="e">
        <f>IF(B37=0,0,#REF!)</f>
        <v>#REF!</v>
      </c>
      <c r="F37" s="160" t="e">
        <f>IF(B37=0,0,#REF!)</f>
        <v>#REF!</v>
      </c>
      <c r="G37" s="160" t="e">
        <f>IF(B37=0,0,#REF!)</f>
        <v>#REF!</v>
      </c>
      <c r="H37" s="160" t="str">
        <f>IFERROR(IF(ROUNDUP(ROUNDUP(F37/1000,2)*ROUNDUP(G37/1000,2),2)=0,0,IF(ROUNDUP(ROUNDUP(F37/1000,2)*ROUNDUP(G37/1000,2),2)&lt;VLOOKUP(B37,'Ref. Vitrages'!C:I,5,FALSE),VLOOKUP(B37,'Ref. Vitrages'!C:I,5,FALSE),ROUNDUP(ROUNDUP(F37/1000,2)*ROUNDUP(G37/1000,2),2))),"Vitrage non renseigné")</f>
        <v>Vitrage non renseigné</v>
      </c>
      <c r="I37" s="312" t="str">
        <f>IFERROR(H37*D37*VLOOKUP(B37,'Ref. Vitrages'!C:I,6,FALSE),"Vitrage non renseigné")</f>
        <v>Vitrage non renseigné</v>
      </c>
    </row>
    <row r="38" spans="1:10" x14ac:dyDescent="0.2">
      <c r="A38" s="103">
        <v>37</v>
      </c>
      <c r="B38" s="160" t="e">
        <f>#REF!</f>
        <v>#REF!</v>
      </c>
      <c r="C38" s="161" t="e">
        <f>IF(B38=0,0,IFERROR(VLOOKUP(B38,'Ref. Vitrages'!C:D,2,FALSE),"Vitrage non renseigné"))</f>
        <v>#REF!</v>
      </c>
      <c r="D38" s="304" t="e">
        <f>IF(B38=0,0,#REF!)</f>
        <v>#REF!</v>
      </c>
      <c r="E38" s="160" t="e">
        <f>IF(B38=0,0,#REF!)</f>
        <v>#REF!</v>
      </c>
      <c r="F38" s="160" t="e">
        <f>IF(B38=0,0,#REF!)</f>
        <v>#REF!</v>
      </c>
      <c r="G38" s="160" t="e">
        <f>IF(B38=0,0,#REF!)</f>
        <v>#REF!</v>
      </c>
      <c r="H38" s="160" t="str">
        <f>IFERROR(IF(ROUNDUP(ROUNDUP(F38/1000,2)*ROUNDUP(G38/1000,2),2)=0,0,IF(ROUNDUP(ROUNDUP(F38/1000,2)*ROUNDUP(G38/1000,2),2)&lt;VLOOKUP(B38,'Ref. Vitrages'!C:I,5,FALSE),VLOOKUP(B38,'Ref. Vitrages'!C:I,5,FALSE),ROUNDUP(ROUNDUP(F38/1000,2)*ROUNDUP(G38/1000,2),2))),"Vitrage non renseigné")</f>
        <v>Vitrage non renseigné</v>
      </c>
      <c r="I38" s="312" t="str">
        <f>IFERROR(H38*D38*VLOOKUP(B38,'Ref. Vitrages'!C:I,6,FALSE),"Vitrage non renseigné")</f>
        <v>Vitrage non renseigné</v>
      </c>
    </row>
    <row r="39" spans="1:10" x14ac:dyDescent="0.2">
      <c r="A39" s="103">
        <v>38</v>
      </c>
      <c r="B39" s="160" t="e">
        <f>#REF!</f>
        <v>#REF!</v>
      </c>
      <c r="C39" s="161" t="e">
        <f>IF(B39=0,0,IFERROR(VLOOKUP(B39,'Ref. Vitrages'!C:D,2,FALSE),"Vitrage non renseigné"))</f>
        <v>#REF!</v>
      </c>
      <c r="D39" s="304" t="e">
        <f>IF(B39=0,0,#REF!)</f>
        <v>#REF!</v>
      </c>
      <c r="E39" s="160" t="e">
        <f>IF(B39=0,0,#REF!)</f>
        <v>#REF!</v>
      </c>
      <c r="F39" s="160" t="e">
        <f>IF(B39=0,0,#REF!)</f>
        <v>#REF!</v>
      </c>
      <c r="G39" s="160" t="e">
        <f>IF(B39=0,0,#REF!)</f>
        <v>#REF!</v>
      </c>
      <c r="H39" s="160" t="str">
        <f>IFERROR(IF(ROUNDUP(ROUNDUP(F39/1000,2)*ROUNDUP(G39/1000,2),2)=0,0,IF(ROUNDUP(ROUNDUP(F39/1000,2)*ROUNDUP(G39/1000,2),2)&lt;VLOOKUP(B39,'Ref. Vitrages'!C:I,5,FALSE),VLOOKUP(B39,'Ref. Vitrages'!C:I,5,FALSE),ROUNDUP(ROUNDUP(F39/1000,2)*ROUNDUP(G39/1000,2),2))),"Vitrage non renseigné")</f>
        <v>Vitrage non renseigné</v>
      </c>
      <c r="I39" s="312" t="str">
        <f>IFERROR(H39*D39*VLOOKUP(B39,'Ref. Vitrages'!C:I,6,FALSE),"Vitrage non renseigné")</f>
        <v>Vitrage non renseigné</v>
      </c>
    </row>
    <row r="40" spans="1:10" x14ac:dyDescent="0.2">
      <c r="A40" s="103">
        <v>39</v>
      </c>
      <c r="B40" s="160" t="e">
        <f>#REF!</f>
        <v>#REF!</v>
      </c>
      <c r="C40" s="161" t="e">
        <f>IF(B40=0,0,IFERROR(VLOOKUP(B40,'Ref. Vitrages'!C:D,2,FALSE),"Vitrage non renseigné"))</f>
        <v>#REF!</v>
      </c>
      <c r="D40" s="304" t="e">
        <f>IF(B40=0,0,#REF!)</f>
        <v>#REF!</v>
      </c>
      <c r="E40" s="160" t="e">
        <f>IF(B40=0,0,#REF!)</f>
        <v>#REF!</v>
      </c>
      <c r="F40" s="160" t="e">
        <f>IF(B40=0,0,#REF!)</f>
        <v>#REF!</v>
      </c>
      <c r="G40" s="160" t="e">
        <f>IF(B40=0,0,#REF!)</f>
        <v>#REF!</v>
      </c>
      <c r="H40" s="160" t="str">
        <f>IFERROR(IF(ROUNDUP(ROUNDUP(F40/1000,2)*ROUNDUP(G40/1000,2),2)=0,0,IF(ROUNDUP(ROUNDUP(F40/1000,2)*ROUNDUP(G40/1000,2),2)&lt;VLOOKUP(B40,'Ref. Vitrages'!C:I,5,FALSE),VLOOKUP(B40,'Ref. Vitrages'!C:I,5,FALSE),ROUNDUP(ROUNDUP(F40/1000,2)*ROUNDUP(G40/1000,2),2))),"Vitrage non renseigné")</f>
        <v>Vitrage non renseigné</v>
      </c>
      <c r="I40" s="312" t="str">
        <f>IFERROR(H40*D40*VLOOKUP(B40,'Ref. Vitrages'!C:I,6,FALSE),"Vitrage non renseigné")</f>
        <v>Vitrage non renseigné</v>
      </c>
    </row>
    <row r="41" spans="1:10" x14ac:dyDescent="0.2">
      <c r="A41" s="103">
        <v>40</v>
      </c>
      <c r="B41" s="160" t="e">
        <f>#REF!</f>
        <v>#REF!</v>
      </c>
      <c r="C41" s="161" t="e">
        <f>IF(B41=0,0,IFERROR(VLOOKUP(B41,'Ref. Vitrages'!C:D,2,FALSE),"Vitrage non renseigné"))</f>
        <v>#REF!</v>
      </c>
      <c r="D41" s="304" t="e">
        <f>IF(B41=0,0,#REF!)</f>
        <v>#REF!</v>
      </c>
      <c r="E41" s="160" t="e">
        <f>IF(B41=0,0,#REF!)</f>
        <v>#REF!</v>
      </c>
      <c r="F41" s="160" t="e">
        <f>IF(B41=0,0,#REF!)</f>
        <v>#REF!</v>
      </c>
      <c r="G41" s="160" t="e">
        <f>IF(B41=0,0,#REF!)</f>
        <v>#REF!</v>
      </c>
      <c r="H41" s="160" t="str">
        <f>IFERROR(IF(ROUNDUP(ROUNDUP(F41/1000,2)*ROUNDUP(G41/1000,2),2)=0,0,IF(ROUNDUP(ROUNDUP(F41/1000,2)*ROUNDUP(G41/1000,2),2)&lt;VLOOKUP(B41,'Ref. Vitrages'!C:I,5,FALSE),VLOOKUP(B41,'Ref. Vitrages'!C:I,5,FALSE),ROUNDUP(ROUNDUP(F41/1000,2)*ROUNDUP(G41/1000,2),2))),"Vitrage non renseigné")</f>
        <v>Vitrage non renseigné</v>
      </c>
      <c r="I41" s="312" t="str">
        <f>IFERROR(H41*D41*VLOOKUP(B41,'Ref. Vitrages'!C:I,6,FALSE),"Vitrage non renseigné")</f>
        <v>Vitrage non renseigné</v>
      </c>
    </row>
    <row r="42" spans="1:10" x14ac:dyDescent="0.2">
      <c r="A42" s="77">
        <v>41</v>
      </c>
      <c r="B42" s="160" t="e">
        <f>#REF!</f>
        <v>#REF!</v>
      </c>
      <c r="C42" s="161" t="e">
        <f>IF(B42=0,0,IFERROR(VLOOKUP(B42,'Ref. Vitrages'!C:D,2,FALSE),"Vitrage non renseigné"))</f>
        <v>#REF!</v>
      </c>
      <c r="D42" s="304" t="e">
        <f>IF(B42=0,0,#REF!)</f>
        <v>#REF!</v>
      </c>
      <c r="E42" s="160" t="e">
        <f>IF(B42=0,0,#REF!)</f>
        <v>#REF!</v>
      </c>
      <c r="F42" s="160" t="e">
        <f>IF(B42=0,0,#REF!)</f>
        <v>#REF!</v>
      </c>
      <c r="G42" s="160" t="e">
        <f>IF(B42=0,0,#REF!)</f>
        <v>#REF!</v>
      </c>
      <c r="H42" s="160" t="str">
        <f>IFERROR(IF(ROUNDUP(ROUNDUP(F42/1000,2)*ROUNDUP(G42/1000,2),2)=0,0,IF(ROUNDUP(ROUNDUP(F42/1000,2)*ROUNDUP(G42/1000,2),2)&lt;VLOOKUP(B42,'Ref. Vitrages'!C:I,5,FALSE),VLOOKUP(B42,'Ref. Vitrages'!C:I,5,FALSE),ROUNDUP(ROUNDUP(F42/1000,2)*ROUNDUP(G42/1000,2),2))),"Vitrage non renseigné")</f>
        <v>Vitrage non renseigné</v>
      </c>
      <c r="I42" s="312" t="str">
        <f>IFERROR(H42*D42*VLOOKUP(B42,'Ref. Vitrages'!C:I,6,FALSE),"Vitrage non renseigné")</f>
        <v>Vitrage non renseigné</v>
      </c>
    </row>
    <row r="43" spans="1:10" s="101" customFormat="1" x14ac:dyDescent="0.2">
      <c r="A43" s="77">
        <v>42</v>
      </c>
      <c r="B43" s="160" t="e">
        <f>#REF!</f>
        <v>#REF!</v>
      </c>
      <c r="C43" s="161" t="e">
        <f>IF(B43=0,0,IFERROR(VLOOKUP(B43,'Ref. Vitrages'!C:D,2,FALSE),"Vitrage non renseigné"))</f>
        <v>#REF!</v>
      </c>
      <c r="D43" s="304" t="e">
        <f>IF(B43=0,0,#REF!)</f>
        <v>#REF!</v>
      </c>
      <c r="E43" s="160" t="e">
        <f>IF(B43=0,0,#REF!)</f>
        <v>#REF!</v>
      </c>
      <c r="F43" s="160" t="e">
        <f>IF(B43=0,0,#REF!)</f>
        <v>#REF!</v>
      </c>
      <c r="G43" s="160" t="e">
        <f>IF(B43=0,0,#REF!)</f>
        <v>#REF!</v>
      </c>
      <c r="H43" s="160" t="str">
        <f>IFERROR(IF(ROUNDUP(ROUNDUP(F43/1000,2)*ROUNDUP(G43/1000,2),2)=0,0,IF(ROUNDUP(ROUNDUP(F43/1000,2)*ROUNDUP(G43/1000,2),2)&lt;VLOOKUP(B43,'Ref. Vitrages'!C:I,5,FALSE),VLOOKUP(B43,'Ref. Vitrages'!C:I,5,FALSE),ROUNDUP(ROUNDUP(F43/1000,2)*ROUNDUP(G43/1000,2),2))),"Vitrage non renseigné")</f>
        <v>Vitrage non renseigné</v>
      </c>
      <c r="I43" s="312" t="str">
        <f>IFERROR(H43*D43*VLOOKUP(B43,'Ref. Vitrages'!C:I,6,FALSE),"Vitrage non renseigné")</f>
        <v>Vitrage non renseigné</v>
      </c>
      <c r="J43" s="102"/>
    </row>
    <row r="44" spans="1:10" s="101" customFormat="1" x14ac:dyDescent="0.2">
      <c r="A44" s="77">
        <v>43</v>
      </c>
      <c r="B44" s="160" t="e">
        <f>#REF!</f>
        <v>#REF!</v>
      </c>
      <c r="C44" s="161" t="e">
        <f>IF(B44=0,0,IFERROR(VLOOKUP(B44,'Ref. Vitrages'!C:D,2,FALSE),"Vitrage non renseigné"))</f>
        <v>#REF!</v>
      </c>
      <c r="D44" s="304" t="e">
        <f>IF(B44=0,0,#REF!)</f>
        <v>#REF!</v>
      </c>
      <c r="E44" s="160" t="e">
        <f>IF(B44=0,0,#REF!)</f>
        <v>#REF!</v>
      </c>
      <c r="F44" s="160" t="e">
        <f>IF(B44=0,0,#REF!)</f>
        <v>#REF!</v>
      </c>
      <c r="G44" s="160" t="e">
        <f>IF(B44=0,0,#REF!)</f>
        <v>#REF!</v>
      </c>
      <c r="H44" s="160" t="str">
        <f>IFERROR(IF(ROUNDUP(ROUNDUP(F44/1000,2)*ROUNDUP(G44/1000,2),2)=0,0,IF(ROUNDUP(ROUNDUP(F44/1000,2)*ROUNDUP(G44/1000,2),2)&lt;VLOOKUP(B44,'Ref. Vitrages'!C:I,5,FALSE),VLOOKUP(B44,'Ref. Vitrages'!C:I,5,FALSE),ROUNDUP(ROUNDUP(F44/1000,2)*ROUNDUP(G44/1000,2),2))),"Vitrage non renseigné")</f>
        <v>Vitrage non renseigné</v>
      </c>
      <c r="I44" s="312" t="str">
        <f>IFERROR(H44*D44*VLOOKUP(B44,'Ref. Vitrages'!C:I,6,FALSE),"Vitrage non renseigné")</f>
        <v>Vitrage non renseigné</v>
      </c>
      <c r="J44" s="102"/>
    </row>
    <row r="45" spans="1:10" s="101" customFormat="1" x14ac:dyDescent="0.2">
      <c r="A45" s="77">
        <v>44</v>
      </c>
      <c r="B45" s="160" t="e">
        <f>#REF!</f>
        <v>#REF!</v>
      </c>
      <c r="C45" s="161" t="e">
        <f>IF(B45=0,0,IFERROR(VLOOKUP(B45,'Ref. Vitrages'!C:D,2,FALSE),"Vitrage non renseigné"))</f>
        <v>#REF!</v>
      </c>
      <c r="D45" s="304" t="e">
        <f>IF(B45=0,0,#REF!)</f>
        <v>#REF!</v>
      </c>
      <c r="E45" s="160" t="e">
        <f>IF(B45=0,0,#REF!)</f>
        <v>#REF!</v>
      </c>
      <c r="F45" s="160" t="e">
        <f>IF(B45=0,0,#REF!)</f>
        <v>#REF!</v>
      </c>
      <c r="G45" s="160" t="e">
        <f>IF(B45=0,0,#REF!)</f>
        <v>#REF!</v>
      </c>
      <c r="H45" s="160" t="str">
        <f>IFERROR(IF(ROUNDUP(ROUNDUP(F45/1000,2)*ROUNDUP(G45/1000,2),2)=0,0,IF(ROUNDUP(ROUNDUP(F45/1000,2)*ROUNDUP(G45/1000,2),2)&lt;VLOOKUP(B45,'Ref. Vitrages'!C:I,5,FALSE),VLOOKUP(B45,'Ref. Vitrages'!C:I,5,FALSE),ROUNDUP(ROUNDUP(F45/1000,2)*ROUNDUP(G45/1000,2),2))),"Vitrage non renseigné")</f>
        <v>Vitrage non renseigné</v>
      </c>
      <c r="I45" s="312" t="str">
        <f>IFERROR(H45*D45*VLOOKUP(B45,'Ref. Vitrages'!C:I,6,FALSE),"Vitrage non renseigné")</f>
        <v>Vitrage non renseigné</v>
      </c>
      <c r="J45" s="102"/>
    </row>
    <row r="46" spans="1:10" s="101" customFormat="1" x14ac:dyDescent="0.2">
      <c r="A46" s="77">
        <v>45</v>
      </c>
      <c r="B46" s="160" t="e">
        <f>#REF!</f>
        <v>#REF!</v>
      </c>
      <c r="C46" s="161" t="e">
        <f>IF(B46=0,0,IFERROR(VLOOKUP(B46,'Ref. Vitrages'!C:D,2,FALSE),"Vitrage non renseigné"))</f>
        <v>#REF!</v>
      </c>
      <c r="D46" s="304" t="e">
        <f>IF(B46=0,0,#REF!)</f>
        <v>#REF!</v>
      </c>
      <c r="E46" s="160" t="e">
        <f>IF(B46=0,0,#REF!)</f>
        <v>#REF!</v>
      </c>
      <c r="F46" s="160" t="e">
        <f>IF(B46=0,0,#REF!)</f>
        <v>#REF!</v>
      </c>
      <c r="G46" s="160" t="e">
        <f>IF(B46=0,0,#REF!)</f>
        <v>#REF!</v>
      </c>
      <c r="H46" s="160" t="str">
        <f>IFERROR(IF(ROUNDUP(ROUNDUP(F46/1000,2)*ROUNDUP(G46/1000,2),2)=0,0,IF(ROUNDUP(ROUNDUP(F46/1000,2)*ROUNDUP(G46/1000,2),2)&lt;VLOOKUP(B46,'Ref. Vitrages'!C:I,5,FALSE),VLOOKUP(B46,'Ref. Vitrages'!C:I,5,FALSE),ROUNDUP(ROUNDUP(F46/1000,2)*ROUNDUP(G46/1000,2),2))),"Vitrage non renseigné")</f>
        <v>Vitrage non renseigné</v>
      </c>
      <c r="I46" s="312" t="str">
        <f>IFERROR(H46*D46*VLOOKUP(B46,'Ref. Vitrages'!C:I,6,FALSE),"Vitrage non renseigné")</f>
        <v>Vitrage non renseigné</v>
      </c>
      <c r="J46" s="102"/>
    </row>
    <row r="47" spans="1:10" x14ac:dyDescent="0.2">
      <c r="A47" s="77">
        <v>46</v>
      </c>
      <c r="B47" s="160" t="e">
        <f>#REF!</f>
        <v>#REF!</v>
      </c>
      <c r="C47" s="161" t="e">
        <f>IF(B47=0,0,IFERROR(VLOOKUP(B47,'Ref. Vitrages'!C:D,2,FALSE),"Vitrage non renseigné"))</f>
        <v>#REF!</v>
      </c>
      <c r="D47" s="304" t="e">
        <f>IF(B47=0,0,#REF!)</f>
        <v>#REF!</v>
      </c>
      <c r="E47" s="160" t="e">
        <f>IF(B47=0,0,#REF!)</f>
        <v>#REF!</v>
      </c>
      <c r="F47" s="160" t="e">
        <f>IF(B47=0,0,#REF!)</f>
        <v>#REF!</v>
      </c>
      <c r="G47" s="160" t="e">
        <f>IF(B47=0,0,#REF!)</f>
        <v>#REF!</v>
      </c>
      <c r="H47" s="160" t="str">
        <f>IFERROR(IF(ROUNDUP(ROUNDUP(F47/1000,2)*ROUNDUP(G47/1000,2),2)=0,0,IF(ROUNDUP(ROUNDUP(F47/1000,2)*ROUNDUP(G47/1000,2),2)&lt;VLOOKUP(B47,'Ref. Vitrages'!C:I,5,FALSE),VLOOKUP(B47,'Ref. Vitrages'!C:I,5,FALSE),ROUNDUP(ROUNDUP(F47/1000,2)*ROUNDUP(G47/1000,2),2))),"Vitrage non renseigné")</f>
        <v>Vitrage non renseigné</v>
      </c>
      <c r="I47" s="312" t="str">
        <f>IFERROR(H47*D47*VLOOKUP(B47,'Ref. Vitrages'!C:I,6,FALSE),"Vitrage non renseigné")</f>
        <v>Vitrage non renseigné</v>
      </c>
    </row>
    <row r="48" spans="1:10" x14ac:dyDescent="0.2">
      <c r="A48" s="77">
        <v>47</v>
      </c>
      <c r="B48" s="160" t="e">
        <f>#REF!</f>
        <v>#REF!</v>
      </c>
      <c r="C48" s="161" t="e">
        <f>IF(B48=0,0,IFERROR(VLOOKUP(B48,'Ref. Vitrages'!C:D,2,FALSE),"Vitrage non renseigné"))</f>
        <v>#REF!</v>
      </c>
      <c r="D48" s="304" t="e">
        <f>IF(B48=0,0,#REF!)</f>
        <v>#REF!</v>
      </c>
      <c r="E48" s="160" t="e">
        <f>IF(B48=0,0,#REF!)</f>
        <v>#REF!</v>
      </c>
      <c r="F48" s="160" t="e">
        <f>IF(B48=0,0,#REF!)</f>
        <v>#REF!</v>
      </c>
      <c r="G48" s="160" t="e">
        <f>IF(B48=0,0,#REF!)</f>
        <v>#REF!</v>
      </c>
      <c r="H48" s="160" t="str">
        <f>IFERROR(IF(ROUNDUP(ROUNDUP(F48/1000,2)*ROUNDUP(G48/1000,2),2)=0,0,IF(ROUNDUP(ROUNDUP(F48/1000,2)*ROUNDUP(G48/1000,2),2)&lt;VLOOKUP(B48,'Ref. Vitrages'!C:I,5,FALSE),VLOOKUP(B48,'Ref. Vitrages'!C:I,5,FALSE),ROUNDUP(ROUNDUP(F48/1000,2)*ROUNDUP(G48/1000,2),2))),"Vitrage non renseigné")</f>
        <v>Vitrage non renseigné</v>
      </c>
      <c r="I48" s="312" t="str">
        <f>IFERROR(H48*D48*VLOOKUP(B48,'Ref. Vitrages'!C:I,6,FALSE),"Vitrage non renseigné")</f>
        <v>Vitrage non renseigné</v>
      </c>
    </row>
    <row r="49" spans="1:9" x14ac:dyDescent="0.2">
      <c r="A49" s="77">
        <v>48</v>
      </c>
      <c r="B49" s="160" t="e">
        <f>#REF!</f>
        <v>#REF!</v>
      </c>
      <c r="C49" s="161" t="e">
        <f>IF(B49=0,0,IFERROR(VLOOKUP(B49,'Ref. Vitrages'!C:D,2,FALSE),"Vitrage non renseigné"))</f>
        <v>#REF!</v>
      </c>
      <c r="D49" s="304" t="e">
        <f>IF(B49=0,0,#REF!)</f>
        <v>#REF!</v>
      </c>
      <c r="E49" s="160" t="e">
        <f>IF(B49=0,0,#REF!)</f>
        <v>#REF!</v>
      </c>
      <c r="F49" s="160" t="e">
        <f>IF(B49=0,0,#REF!)</f>
        <v>#REF!</v>
      </c>
      <c r="G49" s="160" t="e">
        <f>IF(B49=0,0,#REF!)</f>
        <v>#REF!</v>
      </c>
      <c r="H49" s="160" t="str">
        <f>IFERROR(IF(ROUNDUP(ROUNDUP(F49/1000,2)*ROUNDUP(G49/1000,2),2)=0,0,IF(ROUNDUP(ROUNDUP(F49/1000,2)*ROUNDUP(G49/1000,2),2)&lt;VLOOKUP(B49,'Ref. Vitrages'!C:I,5,FALSE),VLOOKUP(B49,'Ref. Vitrages'!C:I,5,FALSE),ROUNDUP(ROUNDUP(F49/1000,2)*ROUNDUP(G49/1000,2),2))),"Vitrage non renseigné")</f>
        <v>Vitrage non renseigné</v>
      </c>
      <c r="I49" s="312" t="str">
        <f>IFERROR(H49*D49*VLOOKUP(B49,'Ref. Vitrages'!C:I,6,FALSE),"Vitrage non renseigné")</f>
        <v>Vitrage non renseigné</v>
      </c>
    </row>
    <row r="50" spans="1:9" x14ac:dyDescent="0.2">
      <c r="A50" s="77">
        <v>49</v>
      </c>
      <c r="B50" s="160" t="e">
        <f>#REF!</f>
        <v>#REF!</v>
      </c>
      <c r="C50" s="161" t="e">
        <f>IF(B50=0,0,IFERROR(VLOOKUP(B50,'Ref. Vitrages'!C:D,2,FALSE),"Vitrage non renseigné"))</f>
        <v>#REF!</v>
      </c>
      <c r="D50" s="304" t="e">
        <f>IF(B50=0,0,#REF!)</f>
        <v>#REF!</v>
      </c>
      <c r="E50" s="160" t="e">
        <f>IF(B50=0,0,#REF!)</f>
        <v>#REF!</v>
      </c>
      <c r="F50" s="160" t="e">
        <f>IF(B50=0,0,#REF!)</f>
        <v>#REF!</v>
      </c>
      <c r="G50" s="160" t="e">
        <f>IF(B50=0,0,#REF!)</f>
        <v>#REF!</v>
      </c>
      <c r="H50" s="160" t="str">
        <f>IFERROR(IF(ROUNDUP(ROUNDUP(F50/1000,2)*ROUNDUP(G50/1000,2),2)=0,0,IF(ROUNDUP(ROUNDUP(F50/1000,2)*ROUNDUP(G50/1000,2),2)&lt;VLOOKUP(B50,'Ref. Vitrages'!C:I,5,FALSE),VLOOKUP(B50,'Ref. Vitrages'!C:I,5,FALSE),ROUNDUP(ROUNDUP(F50/1000,2)*ROUNDUP(G50/1000,2),2))),"Vitrage non renseigné")</f>
        <v>Vitrage non renseigné</v>
      </c>
      <c r="I50" s="312" t="str">
        <f>IFERROR(H50*D50*VLOOKUP(B50,'Ref. Vitrages'!C:I,6,FALSE),"Vitrage non renseigné")</f>
        <v>Vitrage non renseigné</v>
      </c>
    </row>
    <row r="51" spans="1:9" x14ac:dyDescent="0.2">
      <c r="A51" s="77">
        <v>50</v>
      </c>
      <c r="B51" s="160" t="e">
        <f>#REF!</f>
        <v>#REF!</v>
      </c>
      <c r="C51" s="161" t="e">
        <f>IF(B51=0,0,IFERROR(VLOOKUP(B51,'Ref. Vitrages'!C:D,2,FALSE),"Vitrage non renseigné"))</f>
        <v>#REF!</v>
      </c>
      <c r="D51" s="304" t="e">
        <f>IF(B51=0,0,#REF!)</f>
        <v>#REF!</v>
      </c>
      <c r="E51" s="160" t="e">
        <f>IF(B51=0,0,#REF!)</f>
        <v>#REF!</v>
      </c>
      <c r="F51" s="160" t="e">
        <f>IF(B51=0,0,#REF!)</f>
        <v>#REF!</v>
      </c>
      <c r="G51" s="160" t="e">
        <f>IF(B51=0,0,#REF!)</f>
        <v>#REF!</v>
      </c>
      <c r="H51" s="160" t="str">
        <f>IFERROR(IF(ROUNDUP(ROUNDUP(F51/1000,2)*ROUNDUP(G51/1000,2),2)=0,0,IF(ROUNDUP(ROUNDUP(F51/1000,2)*ROUNDUP(G51/1000,2),2)&lt;VLOOKUP(B51,'Ref. Vitrages'!C:I,5,FALSE),VLOOKUP(B51,'Ref. Vitrages'!C:I,5,FALSE),ROUNDUP(ROUNDUP(F51/1000,2)*ROUNDUP(G51/1000,2),2))),"Vitrage non renseigné")</f>
        <v>Vitrage non renseigné</v>
      </c>
      <c r="I51" s="312" t="str">
        <f>IFERROR(H51*D51*VLOOKUP(B51,'Ref. Vitrages'!C:I,6,FALSE),"Vitrage non renseigné")</f>
        <v>Vitrage non renseigné</v>
      </c>
    </row>
    <row r="52" spans="1:9" x14ac:dyDescent="0.2">
      <c r="A52" s="77">
        <v>51</v>
      </c>
      <c r="B52" s="160" t="e">
        <f>#REF!</f>
        <v>#REF!</v>
      </c>
      <c r="C52" s="161" t="e">
        <f>IF(B52=0,0,IFERROR(VLOOKUP(B52,'Ref. Vitrages'!C:D,2,FALSE),"Vitrage non renseigné"))</f>
        <v>#REF!</v>
      </c>
      <c r="D52" s="304" t="e">
        <f>IF(B52=0,0,#REF!)</f>
        <v>#REF!</v>
      </c>
      <c r="E52" s="160" t="e">
        <f>IF(B52=0,0,#REF!)</f>
        <v>#REF!</v>
      </c>
      <c r="F52" s="160" t="e">
        <f>IF(B52=0,0,#REF!)</f>
        <v>#REF!</v>
      </c>
      <c r="G52" s="160" t="e">
        <f>IF(B52=0,0,#REF!)</f>
        <v>#REF!</v>
      </c>
      <c r="H52" s="160" t="str">
        <f>IFERROR(IF(ROUNDUP(ROUNDUP(F52/1000,2)*ROUNDUP(G52/1000,2),2)=0,0,IF(ROUNDUP(ROUNDUP(F52/1000,2)*ROUNDUP(G52/1000,2),2)&lt;VLOOKUP(B52,'Ref. Vitrages'!C:I,5,FALSE),VLOOKUP(B52,'Ref. Vitrages'!C:I,5,FALSE),ROUNDUP(ROUNDUP(F52/1000,2)*ROUNDUP(G52/1000,2),2))),"Vitrage non renseigné")</f>
        <v>Vitrage non renseigné</v>
      </c>
      <c r="I52" s="312" t="str">
        <f>IFERROR(H52*D52*VLOOKUP(B52,'Ref. Vitrages'!C:I,6,FALSE),"Vitrage non renseigné")</f>
        <v>Vitrage non renseigné</v>
      </c>
    </row>
    <row r="53" spans="1:9" x14ac:dyDescent="0.2">
      <c r="A53" s="77">
        <v>52</v>
      </c>
      <c r="B53" s="160" t="e">
        <f>#REF!</f>
        <v>#REF!</v>
      </c>
      <c r="C53" s="161" t="e">
        <f>IF(B53=0,0,IFERROR(VLOOKUP(B53,'Ref. Vitrages'!C:D,2,FALSE),"Vitrage non renseigné"))</f>
        <v>#REF!</v>
      </c>
      <c r="D53" s="304" t="e">
        <f>IF(B53=0,0,#REF!)</f>
        <v>#REF!</v>
      </c>
      <c r="E53" s="160" t="e">
        <f>IF(B53=0,0,#REF!)</f>
        <v>#REF!</v>
      </c>
      <c r="F53" s="160" t="e">
        <f>IF(B53=0,0,#REF!)</f>
        <v>#REF!</v>
      </c>
      <c r="G53" s="160" t="e">
        <f>IF(B53=0,0,#REF!)</f>
        <v>#REF!</v>
      </c>
      <c r="H53" s="160" t="str">
        <f>IFERROR(IF(ROUNDUP(ROUNDUP(F53/1000,2)*ROUNDUP(G53/1000,2),2)=0,0,IF(ROUNDUP(ROUNDUP(F53/1000,2)*ROUNDUP(G53/1000,2),2)&lt;VLOOKUP(B53,'Ref. Vitrages'!C:I,5,FALSE),VLOOKUP(B53,'Ref. Vitrages'!C:I,5,FALSE),ROUNDUP(ROUNDUP(F53/1000,2)*ROUNDUP(G53/1000,2),2))),"Vitrage non renseigné")</f>
        <v>Vitrage non renseigné</v>
      </c>
      <c r="I53" s="312" t="str">
        <f>IFERROR(H53*D53*VLOOKUP(B53,'Ref. Vitrages'!C:I,6,FALSE),"Vitrage non renseigné")</f>
        <v>Vitrage non renseigné</v>
      </c>
    </row>
    <row r="54" spans="1:9" x14ac:dyDescent="0.2">
      <c r="A54" s="77">
        <v>53</v>
      </c>
      <c r="B54" s="160" t="e">
        <f>#REF!</f>
        <v>#REF!</v>
      </c>
      <c r="C54" s="161" t="e">
        <f>IF(B54=0,0,IFERROR(VLOOKUP(B54,'Ref. Vitrages'!C:D,2,FALSE),"Vitrage non renseigné"))</f>
        <v>#REF!</v>
      </c>
      <c r="D54" s="304" t="e">
        <f>IF(B54=0,0,#REF!)</f>
        <v>#REF!</v>
      </c>
      <c r="E54" s="160" t="e">
        <f>IF(B54=0,0,#REF!)</f>
        <v>#REF!</v>
      </c>
      <c r="F54" s="160" t="e">
        <f>IF(B54=0,0,#REF!)</f>
        <v>#REF!</v>
      </c>
      <c r="G54" s="160" t="e">
        <f>IF(B54=0,0,#REF!)</f>
        <v>#REF!</v>
      </c>
      <c r="H54" s="160" t="str">
        <f>IFERROR(IF(ROUNDUP(ROUNDUP(F54/1000,2)*ROUNDUP(G54/1000,2),2)=0,0,IF(ROUNDUP(ROUNDUP(F54/1000,2)*ROUNDUP(G54/1000,2),2)&lt;VLOOKUP(B54,'Ref. Vitrages'!C:I,5,FALSE),VLOOKUP(B54,'Ref. Vitrages'!C:I,5,FALSE),ROUNDUP(ROUNDUP(F54/1000,2)*ROUNDUP(G54/1000,2),2))),"Vitrage non renseigné")</f>
        <v>Vitrage non renseigné</v>
      </c>
      <c r="I54" s="312" t="str">
        <f>IFERROR(H54*D54*VLOOKUP(B54,'Ref. Vitrages'!C:I,6,FALSE),"Vitrage non renseigné")</f>
        <v>Vitrage non renseigné</v>
      </c>
    </row>
    <row r="55" spans="1:9" x14ac:dyDescent="0.2">
      <c r="A55" s="77">
        <v>54</v>
      </c>
      <c r="B55" s="160" t="e">
        <f>#REF!</f>
        <v>#REF!</v>
      </c>
      <c r="C55" s="161" t="e">
        <f>IF(B55=0,0,IFERROR(VLOOKUP(B55,'Ref. Vitrages'!C:D,2,FALSE),"Vitrage non renseigné"))</f>
        <v>#REF!</v>
      </c>
      <c r="D55" s="304" t="e">
        <f>IF(B55=0,0,#REF!)</f>
        <v>#REF!</v>
      </c>
      <c r="E55" s="160" t="e">
        <f>IF(B55=0,0,#REF!)</f>
        <v>#REF!</v>
      </c>
      <c r="F55" s="160" t="e">
        <f>IF(B55=0,0,#REF!)</f>
        <v>#REF!</v>
      </c>
      <c r="G55" s="160" t="e">
        <f>IF(B55=0,0,#REF!)</f>
        <v>#REF!</v>
      </c>
      <c r="H55" s="160" t="str">
        <f>IFERROR(IF(ROUNDUP(ROUNDUP(F55/1000,2)*ROUNDUP(G55/1000,2),2)=0,0,IF(ROUNDUP(ROUNDUP(F55/1000,2)*ROUNDUP(G55/1000,2),2)&lt;VLOOKUP(B55,'Ref. Vitrages'!C:I,5,FALSE),VLOOKUP(B55,'Ref. Vitrages'!C:I,5,FALSE),ROUNDUP(ROUNDUP(F55/1000,2)*ROUNDUP(G55/1000,2),2))),"Vitrage non renseigné")</f>
        <v>Vitrage non renseigné</v>
      </c>
      <c r="I55" s="312" t="str">
        <f>IFERROR(H55*D55*VLOOKUP(B55,'Ref. Vitrages'!C:I,6,FALSE),"Vitrage non renseigné")</f>
        <v>Vitrage non renseigné</v>
      </c>
    </row>
    <row r="56" spans="1:9" x14ac:dyDescent="0.2">
      <c r="A56" s="77">
        <v>55</v>
      </c>
      <c r="B56" s="160" t="e">
        <f>#REF!</f>
        <v>#REF!</v>
      </c>
      <c r="C56" s="161" t="e">
        <f>IF(B56=0,0,IFERROR(VLOOKUP(B56,'Ref. Vitrages'!C:D,2,FALSE),"Vitrage non renseigné"))</f>
        <v>#REF!</v>
      </c>
      <c r="D56" s="304" t="e">
        <f>IF(B56=0,0,#REF!)</f>
        <v>#REF!</v>
      </c>
      <c r="E56" s="160" t="e">
        <f>IF(B56=0,0,#REF!)</f>
        <v>#REF!</v>
      </c>
      <c r="F56" s="160" t="e">
        <f>IF(B56=0,0,#REF!)</f>
        <v>#REF!</v>
      </c>
      <c r="G56" s="160" t="e">
        <f>IF(B56=0,0,#REF!)</f>
        <v>#REF!</v>
      </c>
      <c r="H56" s="160" t="str">
        <f>IFERROR(IF(ROUNDUP(ROUNDUP(F56/1000,2)*ROUNDUP(G56/1000,2),2)=0,0,IF(ROUNDUP(ROUNDUP(F56/1000,2)*ROUNDUP(G56/1000,2),2)&lt;VLOOKUP(B56,'Ref. Vitrages'!C:I,5,FALSE),VLOOKUP(B56,'Ref. Vitrages'!C:I,5,FALSE),ROUNDUP(ROUNDUP(F56/1000,2)*ROUNDUP(G56/1000,2),2))),"Vitrage non renseigné")</f>
        <v>Vitrage non renseigné</v>
      </c>
      <c r="I56" s="312" t="str">
        <f>IFERROR(H56*D56*VLOOKUP(B56,'Ref. Vitrages'!C:I,6,FALSE),"Vitrage non renseigné")</f>
        <v>Vitrage non renseigné</v>
      </c>
    </row>
    <row r="57" spans="1:9" x14ac:dyDescent="0.2">
      <c r="A57" s="77">
        <v>56</v>
      </c>
      <c r="B57" s="160" t="e">
        <f>#REF!</f>
        <v>#REF!</v>
      </c>
      <c r="C57" s="161" t="e">
        <f>IF(B57=0,0,IFERROR(VLOOKUP(B57,'Ref. Vitrages'!C:D,2,FALSE),"Vitrage non renseigné"))</f>
        <v>#REF!</v>
      </c>
      <c r="D57" s="304" t="e">
        <f>IF(B57=0,0,#REF!)</f>
        <v>#REF!</v>
      </c>
      <c r="E57" s="160" t="e">
        <f>IF(B57=0,0,#REF!)</f>
        <v>#REF!</v>
      </c>
      <c r="F57" s="160" t="e">
        <f>IF(B57=0,0,#REF!)</f>
        <v>#REF!</v>
      </c>
      <c r="G57" s="160" t="e">
        <f>IF(B57=0,0,#REF!)</f>
        <v>#REF!</v>
      </c>
      <c r="H57" s="160" t="str">
        <f>IFERROR(IF(ROUNDUP(ROUNDUP(F57/1000,2)*ROUNDUP(G57/1000,2),2)=0,0,IF(ROUNDUP(ROUNDUP(F57/1000,2)*ROUNDUP(G57/1000,2),2)&lt;VLOOKUP(B57,'Ref. Vitrages'!C:I,5,FALSE),VLOOKUP(B57,'Ref. Vitrages'!C:I,5,FALSE),ROUNDUP(ROUNDUP(F57/1000,2)*ROUNDUP(G57/1000,2),2))),"Vitrage non renseigné")</f>
        <v>Vitrage non renseigné</v>
      </c>
      <c r="I57" s="312" t="str">
        <f>IFERROR(H57*D57*VLOOKUP(B57,'Ref. Vitrages'!C:I,6,FALSE),"Vitrage non renseigné")</f>
        <v>Vitrage non renseigné</v>
      </c>
    </row>
    <row r="58" spans="1:9" x14ac:dyDescent="0.2">
      <c r="A58" s="77">
        <v>57</v>
      </c>
      <c r="B58" s="160" t="e">
        <f>#REF!</f>
        <v>#REF!</v>
      </c>
      <c r="C58" s="161" t="e">
        <f>IF(B58=0,0,IFERROR(VLOOKUP(B58,'Ref. Vitrages'!C:D,2,FALSE),"Vitrage non renseigné"))</f>
        <v>#REF!</v>
      </c>
      <c r="D58" s="304" t="e">
        <f>IF(B58=0,0,#REF!)</f>
        <v>#REF!</v>
      </c>
      <c r="E58" s="160" t="e">
        <f>IF(B58=0,0,#REF!)</f>
        <v>#REF!</v>
      </c>
      <c r="F58" s="160" t="e">
        <f>IF(B58=0,0,#REF!)</f>
        <v>#REF!</v>
      </c>
      <c r="G58" s="160" t="e">
        <f>IF(B58=0,0,#REF!)</f>
        <v>#REF!</v>
      </c>
      <c r="H58" s="160" t="str">
        <f>IFERROR(IF(ROUNDUP(ROUNDUP(F58/1000,2)*ROUNDUP(G58/1000,2),2)=0,0,IF(ROUNDUP(ROUNDUP(F58/1000,2)*ROUNDUP(G58/1000,2),2)&lt;VLOOKUP(B58,'Ref. Vitrages'!C:I,5,FALSE),VLOOKUP(B58,'Ref. Vitrages'!C:I,5,FALSE),ROUNDUP(ROUNDUP(F58/1000,2)*ROUNDUP(G58/1000,2),2))),"Vitrage non renseigné")</f>
        <v>Vitrage non renseigné</v>
      </c>
      <c r="I58" s="312" t="str">
        <f>IFERROR(H58*D58*VLOOKUP(B58,'Ref. Vitrages'!C:I,6,FALSE),"Vitrage non renseigné")</f>
        <v>Vitrage non renseigné</v>
      </c>
    </row>
    <row r="59" spans="1:9" x14ac:dyDescent="0.2">
      <c r="A59" s="77">
        <v>58</v>
      </c>
      <c r="B59" s="160" t="e">
        <f>#REF!</f>
        <v>#REF!</v>
      </c>
      <c r="C59" s="161" t="e">
        <f>IF(B59=0,0,IFERROR(VLOOKUP(B59,'Ref. Vitrages'!C:D,2,FALSE),"Vitrage non renseigné"))</f>
        <v>#REF!</v>
      </c>
      <c r="D59" s="304" t="e">
        <f>IF(B59=0,0,#REF!)</f>
        <v>#REF!</v>
      </c>
      <c r="E59" s="160" t="e">
        <f>IF(B59=0,0,#REF!)</f>
        <v>#REF!</v>
      </c>
      <c r="F59" s="160" t="e">
        <f>IF(B59=0,0,#REF!)</f>
        <v>#REF!</v>
      </c>
      <c r="G59" s="160" t="e">
        <f>IF(B59=0,0,#REF!)</f>
        <v>#REF!</v>
      </c>
      <c r="H59" s="160" t="str">
        <f>IFERROR(IF(ROUNDUP(ROUNDUP(F59/1000,2)*ROUNDUP(G59/1000,2),2)=0,0,IF(ROUNDUP(ROUNDUP(F59/1000,2)*ROUNDUP(G59/1000,2),2)&lt;VLOOKUP(B59,'Ref. Vitrages'!C:I,5,FALSE),VLOOKUP(B59,'Ref. Vitrages'!C:I,5,FALSE),ROUNDUP(ROUNDUP(F59/1000,2)*ROUNDUP(G59/1000,2),2))),"Vitrage non renseigné")</f>
        <v>Vitrage non renseigné</v>
      </c>
      <c r="I59" s="312" t="str">
        <f>IFERROR(H59*D59*VLOOKUP(B59,'Ref. Vitrages'!C:I,6,FALSE),"Vitrage non renseigné")</f>
        <v>Vitrage non renseigné</v>
      </c>
    </row>
    <row r="60" spans="1:9" ht="13.5" thickBot="1" x14ac:dyDescent="0.25">
      <c r="A60" s="77">
        <v>59</v>
      </c>
      <c r="B60" s="162" t="e">
        <f>#REF!</f>
        <v>#REF!</v>
      </c>
      <c r="C60" s="163" t="e">
        <f>IF(B60=0,0,IFERROR(VLOOKUP(B60,'Ref. Vitrages'!C:D,2,FALSE),"Vitrage non renseigné"))</f>
        <v>#REF!</v>
      </c>
      <c r="D60" s="309" t="e">
        <f>IF(B60=0,0,#REF!)</f>
        <v>#REF!</v>
      </c>
      <c r="E60" s="162" t="e">
        <f>IF(B60=0,0,#REF!)</f>
        <v>#REF!</v>
      </c>
      <c r="F60" s="162" t="e">
        <f>IF(B60=0,0,#REF!)</f>
        <v>#REF!</v>
      </c>
      <c r="G60" s="162" t="e">
        <f>IF(B60=0,0,#REF!)</f>
        <v>#REF!</v>
      </c>
      <c r="H60" s="162" t="str">
        <f>IFERROR(IF(ROUNDUP(ROUNDUP(F60/1000,2)*ROUNDUP(G60/1000,2),2)=0,0,IF(ROUNDUP(ROUNDUP(F60/1000,2)*ROUNDUP(G60/1000,2),2)&lt;VLOOKUP(B60,'Ref. Vitrages'!C:I,5,FALSE),VLOOKUP(B60,'Ref. Vitrages'!C:I,5,FALSE),ROUNDUP(ROUNDUP(F60/1000,2)*ROUNDUP(G60/1000,2),2))),"Vitrage non renseigné")</f>
        <v>Vitrage non renseigné</v>
      </c>
      <c r="I60" s="313" t="str">
        <f>IFERROR(H60*D60*VLOOKUP(B60,'Ref. Vitrages'!C:I,6,FALSE),"Vitrage non renseigné")</f>
        <v>Vitrage non renseigné</v>
      </c>
    </row>
  </sheetData>
  <conditionalFormatting sqref="A1:XFD1048576">
    <cfRule type="cellIs" dxfId="0" priority="1" operator="equal">
      <formula>"Vitrage non renseigné"</formula>
    </cfRule>
  </conditionalFormatting>
  <pageMargins left="0.7" right="0.7" top="0.75" bottom="0.75" header="0.3" footer="0.3"/>
  <pageSetup paperSize="9" orientation="portrait" verticalDpi="0" r:id="rId1"/>
  <ignoredErrors>
    <ignoredError sqref="H3:I3" formula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7"/>
  <sheetViews>
    <sheetView workbookViewId="0">
      <pane ySplit="2" topLeftCell="A3" activePane="bottomLeft" state="frozen"/>
      <selection pane="bottomLeft" activeCell="O32" sqref="O32"/>
    </sheetView>
  </sheetViews>
  <sheetFormatPr baseColWidth="10" defaultColWidth="11.42578125" defaultRowHeight="15" x14ac:dyDescent="0.25"/>
  <cols>
    <col min="1" max="3" width="11.42578125" style="38"/>
    <col min="4" max="4" width="16.42578125" style="38" bestFit="1" customWidth="1"/>
    <col min="5" max="5" width="34.42578125" style="38" bestFit="1" customWidth="1"/>
    <col min="6" max="6" width="15.7109375" style="38" bestFit="1" customWidth="1"/>
    <col min="7" max="7" width="11.42578125" style="38"/>
    <col min="8" max="8" width="13.85546875" style="38" bestFit="1" customWidth="1"/>
    <col min="9" max="9" width="11.42578125" style="31"/>
    <col min="10" max="10" width="11.42578125" style="39"/>
    <col min="11" max="16384" width="11.42578125" style="38"/>
  </cols>
  <sheetData>
    <row r="1" spans="1:10" ht="14.25" customHeight="1" x14ac:dyDescent="0.25">
      <c r="C1" s="38" t="s">
        <v>887</v>
      </c>
      <c r="E1" s="40" t="s">
        <v>4</v>
      </c>
      <c r="H1" s="40"/>
      <c r="J1" s="352"/>
    </row>
    <row r="2" spans="1:10" x14ac:dyDescent="0.25">
      <c r="A2" s="41" t="s">
        <v>6</v>
      </c>
      <c r="B2" s="41" t="s">
        <v>7</v>
      </c>
      <c r="C2" s="41" t="s">
        <v>5</v>
      </c>
      <c r="D2" s="41" t="s">
        <v>145</v>
      </c>
      <c r="E2" s="41" t="s">
        <v>853</v>
      </c>
      <c r="F2" s="42" t="s">
        <v>162</v>
      </c>
      <c r="G2" s="41" t="s">
        <v>6</v>
      </c>
      <c r="H2" s="41" t="s">
        <v>837</v>
      </c>
      <c r="I2" s="353"/>
      <c r="J2" s="353"/>
    </row>
    <row r="3" spans="1:10" x14ac:dyDescent="0.25">
      <c r="A3" s="43">
        <v>300018</v>
      </c>
      <c r="B3" s="38">
        <v>6.5</v>
      </c>
      <c r="C3" s="38">
        <v>0.41</v>
      </c>
      <c r="D3" s="39">
        <v>2.3010000000000002</v>
      </c>
      <c r="E3" s="38" t="s">
        <v>187</v>
      </c>
      <c r="F3" s="38" t="s">
        <v>163</v>
      </c>
      <c r="G3" s="43">
        <v>300018</v>
      </c>
      <c r="H3" s="38">
        <v>2</v>
      </c>
    </row>
    <row r="4" spans="1:10" x14ac:dyDescent="0.25">
      <c r="A4" s="43">
        <v>300019</v>
      </c>
      <c r="B4" s="38">
        <v>6.5</v>
      </c>
      <c r="C4" s="38">
        <v>0.38700000000000001</v>
      </c>
      <c r="D4" s="39">
        <v>2.1579999999999999</v>
      </c>
      <c r="E4" s="38" t="s">
        <v>388</v>
      </c>
      <c r="F4" s="38" t="s">
        <v>164</v>
      </c>
      <c r="G4" s="43">
        <v>300019</v>
      </c>
      <c r="H4" s="38">
        <v>3</v>
      </c>
    </row>
    <row r="5" spans="1:10" x14ac:dyDescent="0.25">
      <c r="A5" s="43">
        <v>300020</v>
      </c>
      <c r="B5" s="38">
        <v>6.5</v>
      </c>
      <c r="C5" s="38">
        <v>0.40100000000000002</v>
      </c>
      <c r="D5" s="39">
        <v>2.2360000000000002</v>
      </c>
      <c r="E5" s="38" t="s">
        <v>389</v>
      </c>
      <c r="F5" s="38" t="s">
        <v>165</v>
      </c>
      <c r="G5" s="43">
        <v>300020</v>
      </c>
      <c r="H5" s="38">
        <v>4</v>
      </c>
    </row>
    <row r="6" spans="1:10" x14ac:dyDescent="0.25">
      <c r="A6" s="43">
        <v>300021</v>
      </c>
      <c r="B6" s="38">
        <v>6.5</v>
      </c>
      <c r="C6" s="38">
        <v>0.42399999999999999</v>
      </c>
      <c r="D6" s="39">
        <v>2.399</v>
      </c>
      <c r="E6" s="38" t="s">
        <v>382</v>
      </c>
      <c r="F6" s="38" t="s">
        <v>166</v>
      </c>
      <c r="G6" s="43">
        <v>300021</v>
      </c>
      <c r="H6" s="38">
        <v>3</v>
      </c>
    </row>
    <row r="7" spans="1:10" x14ac:dyDescent="0.25">
      <c r="A7" s="43">
        <v>300022</v>
      </c>
      <c r="B7" s="38">
        <v>6.5</v>
      </c>
      <c r="C7" s="38">
        <v>0.42399999999999999</v>
      </c>
      <c r="D7" s="39">
        <v>2.399</v>
      </c>
      <c r="E7" s="38" t="s">
        <v>188</v>
      </c>
      <c r="F7" s="38" t="s">
        <v>167</v>
      </c>
      <c r="G7" s="43">
        <v>300022</v>
      </c>
      <c r="H7" s="38">
        <v>3</v>
      </c>
    </row>
    <row r="8" spans="1:10" x14ac:dyDescent="0.25">
      <c r="A8" s="43">
        <v>300023</v>
      </c>
      <c r="B8" s="38">
        <v>6.5</v>
      </c>
      <c r="C8" s="38">
        <v>0.42399999999999999</v>
      </c>
      <c r="D8" s="39">
        <v>2.399</v>
      </c>
      <c r="E8" s="38" t="s">
        <v>404</v>
      </c>
      <c r="F8" s="166"/>
      <c r="G8" s="43">
        <v>300023</v>
      </c>
      <c r="H8" s="38">
        <v>3</v>
      </c>
    </row>
    <row r="9" spans="1:10" x14ac:dyDescent="0.25">
      <c r="A9" s="43">
        <v>300024</v>
      </c>
      <c r="B9" s="38">
        <v>6.5</v>
      </c>
      <c r="C9" s="38">
        <v>0.42399999999999999</v>
      </c>
      <c r="D9" s="39">
        <v>2.399</v>
      </c>
      <c r="E9" s="37" t="s">
        <v>383</v>
      </c>
      <c r="G9" s="43">
        <v>300024</v>
      </c>
      <c r="H9" s="38">
        <v>3</v>
      </c>
    </row>
    <row r="10" spans="1:10" x14ac:dyDescent="0.25">
      <c r="A10" s="43">
        <v>300025</v>
      </c>
      <c r="B10" s="38">
        <v>6.5</v>
      </c>
      <c r="C10" s="38">
        <v>0.49099999999999999</v>
      </c>
      <c r="D10" s="39">
        <f t="shared" ref="D10:D34" si="0">ROUNDUP(C10*B10,2)</f>
        <v>3.1999999999999997</v>
      </c>
      <c r="E10" s="38" t="s">
        <v>390</v>
      </c>
      <c r="F10" s="38" t="s">
        <v>173</v>
      </c>
      <c r="G10" s="43">
        <v>300025</v>
      </c>
      <c r="H10" s="38">
        <v>3</v>
      </c>
    </row>
    <row r="11" spans="1:10" x14ac:dyDescent="0.25">
      <c r="A11" s="43">
        <v>300026</v>
      </c>
      <c r="B11" s="38">
        <v>6.5</v>
      </c>
      <c r="C11" s="38">
        <v>0.42399999999999999</v>
      </c>
      <c r="D11" s="39">
        <v>2.399</v>
      </c>
      <c r="E11" s="38" t="s">
        <v>847</v>
      </c>
      <c r="G11" s="43">
        <v>300026</v>
      </c>
      <c r="H11" s="38">
        <v>3</v>
      </c>
    </row>
    <row r="12" spans="1:10" x14ac:dyDescent="0.25">
      <c r="A12" s="43">
        <v>300027</v>
      </c>
      <c r="B12" s="38">
        <v>6.5</v>
      </c>
      <c r="C12" s="38">
        <v>0.42399999999999999</v>
      </c>
      <c r="D12" s="39">
        <v>2.399</v>
      </c>
      <c r="E12" s="38" t="s">
        <v>849</v>
      </c>
      <c r="G12" s="43">
        <v>300027</v>
      </c>
      <c r="H12" s="38">
        <v>3</v>
      </c>
    </row>
    <row r="13" spans="1:10" x14ac:dyDescent="0.25">
      <c r="A13" s="43">
        <v>300028</v>
      </c>
      <c r="B13" s="38">
        <v>6</v>
      </c>
      <c r="C13" s="38">
        <v>0.32800000000000001</v>
      </c>
      <c r="D13" s="154">
        <f t="shared" si="0"/>
        <v>1.97</v>
      </c>
      <c r="E13" s="154"/>
      <c r="F13" s="154"/>
      <c r="G13" s="43">
        <v>300028</v>
      </c>
      <c r="H13" s="38">
        <v>2</v>
      </c>
    </row>
    <row r="14" spans="1:10" x14ac:dyDescent="0.25">
      <c r="A14" s="43">
        <v>300029</v>
      </c>
      <c r="B14" s="38">
        <v>6</v>
      </c>
      <c r="C14" s="38">
        <v>0.47799999999999998</v>
      </c>
      <c r="D14" s="154">
        <f t="shared" si="0"/>
        <v>2.8699999999999997</v>
      </c>
      <c r="E14" s="154"/>
      <c r="F14" s="154"/>
      <c r="G14" s="43">
        <v>300029</v>
      </c>
      <c r="H14" s="38">
        <v>1</v>
      </c>
    </row>
    <row r="15" spans="1:10" x14ac:dyDescent="0.25">
      <c r="A15" s="43">
        <v>400018</v>
      </c>
      <c r="B15" s="38">
        <v>6.5</v>
      </c>
      <c r="C15" s="38">
        <v>0.434</v>
      </c>
      <c r="D15" s="39">
        <f>D3</f>
        <v>2.3010000000000002</v>
      </c>
      <c r="E15" s="38" t="s">
        <v>386</v>
      </c>
      <c r="F15" s="38" t="s">
        <v>169</v>
      </c>
      <c r="G15" s="43">
        <v>400018</v>
      </c>
      <c r="H15" s="38">
        <v>2</v>
      </c>
    </row>
    <row r="16" spans="1:10" x14ac:dyDescent="0.25">
      <c r="A16" s="43">
        <v>400019</v>
      </c>
      <c r="B16" s="38">
        <v>6.5</v>
      </c>
      <c r="C16" s="38">
        <v>0.41099999999999998</v>
      </c>
      <c r="D16" s="39">
        <f t="shared" ref="D16:D26" si="1">D4</f>
        <v>2.1579999999999999</v>
      </c>
      <c r="E16" s="38" t="s">
        <v>384</v>
      </c>
      <c r="F16" s="38" t="s">
        <v>161</v>
      </c>
      <c r="G16" s="43">
        <v>400019</v>
      </c>
      <c r="H16" s="38">
        <v>3</v>
      </c>
    </row>
    <row r="17" spans="1:8" x14ac:dyDescent="0.25">
      <c r="A17" s="43">
        <v>400020</v>
      </c>
      <c r="B17" s="38">
        <v>6.5</v>
      </c>
      <c r="C17" s="38">
        <v>0.42499999999999999</v>
      </c>
      <c r="D17" s="39">
        <f t="shared" si="1"/>
        <v>2.2360000000000002</v>
      </c>
      <c r="E17" s="38" t="s">
        <v>385</v>
      </c>
      <c r="F17" s="38" t="s">
        <v>170</v>
      </c>
      <c r="G17" s="43">
        <v>400020</v>
      </c>
      <c r="H17" s="38">
        <v>4</v>
      </c>
    </row>
    <row r="18" spans="1:8" x14ac:dyDescent="0.25">
      <c r="A18" s="43">
        <v>400021</v>
      </c>
      <c r="B18" s="38">
        <v>6.5</v>
      </c>
      <c r="C18" s="38">
        <v>0.44800000000000001</v>
      </c>
      <c r="D18" s="39">
        <f t="shared" si="1"/>
        <v>2.399</v>
      </c>
      <c r="E18" s="38" t="s">
        <v>387</v>
      </c>
      <c r="F18" s="38" t="s">
        <v>171</v>
      </c>
      <c r="G18" s="43">
        <v>400021</v>
      </c>
      <c r="H18" s="38">
        <v>3</v>
      </c>
    </row>
    <row r="19" spans="1:8" x14ac:dyDescent="0.25">
      <c r="A19" s="43">
        <v>400022</v>
      </c>
      <c r="B19" s="38">
        <v>6.5</v>
      </c>
      <c r="C19" s="38">
        <v>0.44800000000000001</v>
      </c>
      <c r="D19" s="39">
        <f t="shared" si="1"/>
        <v>2.399</v>
      </c>
      <c r="E19" s="38" t="s">
        <v>391</v>
      </c>
      <c r="F19" s="38" t="s">
        <v>172</v>
      </c>
      <c r="G19" s="43">
        <v>400022</v>
      </c>
      <c r="H19" s="38">
        <v>3</v>
      </c>
    </row>
    <row r="20" spans="1:8" x14ac:dyDescent="0.25">
      <c r="A20" s="43">
        <v>400023</v>
      </c>
      <c r="B20" s="38">
        <v>6.5</v>
      </c>
      <c r="C20" s="38">
        <v>0.44800000000000001</v>
      </c>
      <c r="D20" s="39">
        <f t="shared" si="1"/>
        <v>2.399</v>
      </c>
      <c r="E20" s="38" t="s">
        <v>392</v>
      </c>
      <c r="G20" s="43">
        <v>400023</v>
      </c>
      <c r="H20" s="38">
        <v>3</v>
      </c>
    </row>
    <row r="21" spans="1:8" x14ac:dyDescent="0.25">
      <c r="A21" s="43">
        <v>400024</v>
      </c>
      <c r="B21" s="38">
        <v>6.5</v>
      </c>
      <c r="C21" s="38">
        <v>0.44800000000000001</v>
      </c>
      <c r="D21" s="39">
        <f t="shared" si="1"/>
        <v>2.399</v>
      </c>
      <c r="E21" s="38" t="s">
        <v>383</v>
      </c>
      <c r="G21" s="43">
        <v>400024</v>
      </c>
      <c r="H21" s="38">
        <v>3</v>
      </c>
    </row>
    <row r="22" spans="1:8" x14ac:dyDescent="0.25">
      <c r="A22" s="43">
        <v>400025</v>
      </c>
      <c r="B22" s="38">
        <v>6.5</v>
      </c>
      <c r="C22" s="38">
        <v>0.51500000000000001</v>
      </c>
      <c r="D22" s="39">
        <f t="shared" si="1"/>
        <v>3.1999999999999997</v>
      </c>
      <c r="E22" s="38" t="s">
        <v>393</v>
      </c>
      <c r="F22" s="38" t="s">
        <v>174</v>
      </c>
      <c r="G22" s="43">
        <v>400025</v>
      </c>
      <c r="H22" s="38">
        <v>4</v>
      </c>
    </row>
    <row r="23" spans="1:8" x14ac:dyDescent="0.25">
      <c r="A23" s="43">
        <v>400026</v>
      </c>
      <c r="B23" s="38">
        <v>6.5</v>
      </c>
      <c r="C23" s="38">
        <v>0.44800000000000001</v>
      </c>
      <c r="D23" s="39">
        <f t="shared" si="1"/>
        <v>2.399</v>
      </c>
      <c r="E23" s="38" t="s">
        <v>848</v>
      </c>
      <c r="G23" s="43">
        <v>400026</v>
      </c>
      <c r="H23" s="38">
        <v>3</v>
      </c>
    </row>
    <row r="24" spans="1:8" x14ac:dyDescent="0.25">
      <c r="A24" s="43">
        <v>400027</v>
      </c>
      <c r="B24" s="38">
        <v>6.5</v>
      </c>
      <c r="C24" s="38">
        <v>0.44800000000000001</v>
      </c>
      <c r="D24" s="39">
        <f t="shared" si="1"/>
        <v>2.399</v>
      </c>
      <c r="E24" s="38" t="s">
        <v>850</v>
      </c>
      <c r="G24" s="43">
        <v>400027</v>
      </c>
      <c r="H24" s="38">
        <v>3</v>
      </c>
    </row>
    <row r="25" spans="1:8" x14ac:dyDescent="0.25">
      <c r="A25" s="43">
        <v>400028</v>
      </c>
      <c r="B25" s="38">
        <v>6</v>
      </c>
      <c r="C25" s="38">
        <v>0.35199999999999998</v>
      </c>
      <c r="D25" s="154">
        <f t="shared" si="1"/>
        <v>1.97</v>
      </c>
      <c r="E25" s="154"/>
      <c r="F25" s="154"/>
      <c r="G25" s="43">
        <v>400028</v>
      </c>
      <c r="H25" s="38">
        <v>2</v>
      </c>
    </row>
    <row r="26" spans="1:8" x14ac:dyDescent="0.25">
      <c r="A26" s="43">
        <v>400029</v>
      </c>
      <c r="B26" s="38">
        <v>6</v>
      </c>
      <c r="C26" s="38">
        <v>0.502</v>
      </c>
      <c r="D26" s="154">
        <f t="shared" si="1"/>
        <v>2.8699999999999997</v>
      </c>
      <c r="E26" s="154"/>
      <c r="F26" s="154"/>
      <c r="G26" s="43">
        <v>400029</v>
      </c>
      <c r="H26" s="38">
        <v>1</v>
      </c>
    </row>
    <row r="27" spans="1:8" x14ac:dyDescent="0.25">
      <c r="A27" s="43" t="s">
        <v>8</v>
      </c>
      <c r="B27" s="38">
        <v>6</v>
      </c>
      <c r="C27" s="38">
        <v>0.13</v>
      </c>
      <c r="D27" s="39">
        <f t="shared" si="0"/>
        <v>0.78</v>
      </c>
      <c r="E27" s="38" t="s">
        <v>406</v>
      </c>
      <c r="F27" s="38" t="s">
        <v>175</v>
      </c>
      <c r="G27" s="43" t="s">
        <v>8</v>
      </c>
      <c r="H27" s="38">
        <v>0</v>
      </c>
    </row>
    <row r="28" spans="1:8" x14ac:dyDescent="0.25">
      <c r="A28" s="43" t="s">
        <v>10</v>
      </c>
      <c r="B28" s="38">
        <v>6</v>
      </c>
      <c r="C28" s="38">
        <v>0.13</v>
      </c>
      <c r="D28" s="39">
        <f t="shared" si="0"/>
        <v>0.78</v>
      </c>
      <c r="E28" s="38" t="s">
        <v>381</v>
      </c>
      <c r="F28" s="38" t="s">
        <v>160</v>
      </c>
      <c r="G28" s="43" t="s">
        <v>10</v>
      </c>
      <c r="H28" s="38">
        <v>0</v>
      </c>
    </row>
    <row r="29" spans="1:8" x14ac:dyDescent="0.25">
      <c r="A29" s="43" t="s">
        <v>9</v>
      </c>
      <c r="B29" s="38">
        <v>6</v>
      </c>
      <c r="C29" s="38">
        <v>0.13</v>
      </c>
      <c r="D29" s="39">
        <f t="shared" si="0"/>
        <v>0.78</v>
      </c>
      <c r="E29" s="38" t="s">
        <v>408</v>
      </c>
      <c r="F29" s="38" t="s">
        <v>177</v>
      </c>
      <c r="G29" s="43" t="s">
        <v>9</v>
      </c>
      <c r="H29" s="38">
        <v>0</v>
      </c>
    </row>
    <row r="30" spans="1:8" x14ac:dyDescent="0.25">
      <c r="A30" s="43" t="s">
        <v>3</v>
      </c>
      <c r="B30" s="38">
        <v>6</v>
      </c>
      <c r="C30" s="38">
        <v>0.13300000000000001</v>
      </c>
      <c r="D30" s="154">
        <f t="shared" si="0"/>
        <v>0.8</v>
      </c>
      <c r="E30" s="38" t="s">
        <v>403</v>
      </c>
      <c r="F30" s="38" t="s">
        <v>181</v>
      </c>
      <c r="G30" s="43" t="s">
        <v>3</v>
      </c>
      <c r="H30" s="38">
        <v>0</v>
      </c>
    </row>
    <row r="31" spans="1:8" x14ac:dyDescent="0.25">
      <c r="A31" s="43" t="s">
        <v>11</v>
      </c>
      <c r="B31" s="38">
        <v>6</v>
      </c>
      <c r="C31" s="38">
        <v>0.14699999999999999</v>
      </c>
      <c r="D31" s="39">
        <v>1.038</v>
      </c>
      <c r="E31" s="38" t="s">
        <v>380</v>
      </c>
      <c r="F31" s="38" t="s">
        <v>180</v>
      </c>
      <c r="G31" s="43" t="s">
        <v>11</v>
      </c>
      <c r="H31" s="38">
        <v>0</v>
      </c>
    </row>
    <row r="32" spans="1:8" x14ac:dyDescent="0.25">
      <c r="A32" s="43">
        <v>100025</v>
      </c>
      <c r="B32" s="38">
        <v>6</v>
      </c>
      <c r="C32" s="38">
        <v>0.186</v>
      </c>
      <c r="D32" s="164">
        <v>1.1220000000000001</v>
      </c>
      <c r="E32" s="164" t="s">
        <v>844</v>
      </c>
      <c r="F32" s="164" t="s">
        <v>178</v>
      </c>
      <c r="G32" s="43">
        <v>100025</v>
      </c>
      <c r="H32" s="38">
        <v>0</v>
      </c>
    </row>
    <row r="33" spans="1:8" x14ac:dyDescent="0.25">
      <c r="A33" s="43">
        <v>100033</v>
      </c>
      <c r="B33" s="38">
        <v>6</v>
      </c>
      <c r="C33" s="38">
        <v>0.17299999999999999</v>
      </c>
      <c r="D33" s="164">
        <v>1.1220000000000001</v>
      </c>
      <c r="E33" s="164" t="s">
        <v>845</v>
      </c>
      <c r="F33" s="164" t="s">
        <v>176</v>
      </c>
      <c r="G33" s="43">
        <v>100033</v>
      </c>
      <c r="H33" s="38">
        <v>0</v>
      </c>
    </row>
    <row r="34" spans="1:8" x14ac:dyDescent="0.25">
      <c r="A34" s="43">
        <v>100038</v>
      </c>
      <c r="B34" s="38">
        <v>6</v>
      </c>
      <c r="C34" s="38">
        <v>0.13</v>
      </c>
      <c r="D34" s="39">
        <f t="shared" si="0"/>
        <v>0.78</v>
      </c>
      <c r="E34" s="38" t="s">
        <v>185</v>
      </c>
      <c r="F34" s="38" t="s">
        <v>179</v>
      </c>
      <c r="G34" s="43">
        <v>100038</v>
      </c>
      <c r="H34" s="38">
        <v>0</v>
      </c>
    </row>
    <row r="35" spans="1:8" x14ac:dyDescent="0.25">
      <c r="A35" s="43" t="s">
        <v>182</v>
      </c>
      <c r="B35" s="38">
        <v>6</v>
      </c>
      <c r="C35" s="38">
        <v>8.4000000000000005E-2</v>
      </c>
      <c r="D35" s="39">
        <v>0.78</v>
      </c>
      <c r="E35" s="39" t="s">
        <v>394</v>
      </c>
      <c r="F35" s="38" t="s">
        <v>168</v>
      </c>
      <c r="G35" s="43" t="s">
        <v>182</v>
      </c>
      <c r="H35" s="38">
        <v>0</v>
      </c>
    </row>
    <row r="36" spans="1:8" x14ac:dyDescent="0.25">
      <c r="A36" s="43" t="s">
        <v>146</v>
      </c>
      <c r="B36" s="38">
        <v>0</v>
      </c>
      <c r="C36" s="38">
        <v>0</v>
      </c>
      <c r="D36" s="38">
        <v>0</v>
      </c>
      <c r="E36" s="38" t="s">
        <v>398</v>
      </c>
      <c r="F36" t="s">
        <v>838</v>
      </c>
      <c r="G36" s="43" t="str">
        <f>A36</f>
        <v>PAUM751</v>
      </c>
      <c r="H36" s="38">
        <v>0</v>
      </c>
    </row>
    <row r="37" spans="1:8" x14ac:dyDescent="0.25">
      <c r="A37" s="43" t="s">
        <v>147</v>
      </c>
      <c r="B37" s="38">
        <v>0</v>
      </c>
      <c r="C37" s="38">
        <v>0</v>
      </c>
      <c r="D37" s="38">
        <v>0</v>
      </c>
      <c r="E37" s="38" t="s">
        <v>407</v>
      </c>
      <c r="F37" t="s">
        <v>480</v>
      </c>
      <c r="G37" s="43" t="str">
        <f>A37</f>
        <v>PAUMTB4</v>
      </c>
      <c r="H37" s="38"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6:Z200"/>
  <sheetViews>
    <sheetView workbookViewId="0">
      <selection sqref="A1:E1048576"/>
    </sheetView>
  </sheetViews>
  <sheetFormatPr baseColWidth="10" defaultRowHeight="15" x14ac:dyDescent="0.25"/>
  <cols>
    <col min="1" max="2" width="11.7109375" style="282" customWidth="1"/>
    <col min="3" max="3" width="14.7109375" style="282" customWidth="1"/>
    <col min="4" max="4" width="25.7109375" style="282" customWidth="1"/>
    <col min="5" max="5" width="13.7109375" style="282" customWidth="1"/>
    <col min="6" max="6" width="18.5703125" style="166" customWidth="1"/>
    <col min="7" max="24" width="11.42578125" style="164" customWidth="1"/>
    <col min="25" max="26" width="11.42578125" style="164"/>
  </cols>
  <sheetData>
    <row r="6" spans="1:7" x14ac:dyDescent="0.25">
      <c r="A6" s="283"/>
      <c r="B6" s="283"/>
    </row>
    <row r="7" spans="1:7" x14ac:dyDescent="0.25">
      <c r="A7" s="283"/>
      <c r="B7" s="283"/>
    </row>
    <row r="8" spans="1:7" x14ac:dyDescent="0.25">
      <c r="A8" s="283"/>
      <c r="B8" s="283"/>
    </row>
    <row r="9" spans="1:7" x14ac:dyDescent="0.25">
      <c r="A9" s="283"/>
      <c r="B9" s="283"/>
    </row>
    <row r="10" spans="1:7" x14ac:dyDescent="0.25">
      <c r="A10" s="283"/>
      <c r="B10" s="283"/>
    </row>
    <row r="12" spans="1:7" ht="18" x14ac:dyDescent="0.25">
      <c r="A12" s="284"/>
      <c r="B12" s="284"/>
    </row>
    <row r="14" spans="1:7" x14ac:dyDescent="0.25">
      <c r="A14" s="285"/>
      <c r="B14" s="285"/>
    </row>
    <row r="15" spans="1:7" x14ac:dyDescent="0.25">
      <c r="A15" s="286"/>
      <c r="B15" s="286"/>
      <c r="C15" s="290"/>
      <c r="D15" s="290"/>
      <c r="E15" s="290"/>
      <c r="F15" s="173"/>
      <c r="G15" s="164">
        <f>A15</f>
        <v>0</v>
      </c>
    </row>
    <row r="16" spans="1:7" x14ac:dyDescent="0.25">
      <c r="A16" s="287"/>
      <c r="B16" s="287"/>
      <c r="C16" s="291"/>
      <c r="D16" s="293"/>
      <c r="E16" s="293"/>
      <c r="F16" s="173">
        <f>IFERROR(VLOOKUP('Imp. Logikal Complète'!D16,'Réf. Profils à Laquer'!E:G,3,FALSE),0)</f>
        <v>0</v>
      </c>
      <c r="G16" s="165">
        <f t="shared" ref="G16:G79" si="0">A16</f>
        <v>0</v>
      </c>
    </row>
    <row r="17" spans="1:7" x14ac:dyDescent="0.25">
      <c r="A17" s="287"/>
      <c r="B17" s="287"/>
      <c r="C17" s="291"/>
      <c r="D17" s="293"/>
      <c r="E17" s="293"/>
      <c r="F17" s="173">
        <f>IFERROR(VLOOKUP('Imp. Logikal Complète'!D17,'Réf. Profils à Laquer'!E:G,3,FALSE),0)</f>
        <v>0</v>
      </c>
      <c r="G17" s="165">
        <f t="shared" si="0"/>
        <v>0</v>
      </c>
    </row>
    <row r="18" spans="1:7" x14ac:dyDescent="0.25">
      <c r="A18" s="287"/>
      <c r="B18" s="287"/>
      <c r="C18" s="291"/>
      <c r="D18" s="293"/>
      <c r="E18" s="293"/>
      <c r="F18" s="173">
        <f>IFERROR(VLOOKUP('Imp. Logikal Complète'!D18,'Réf. Profils à Laquer'!E:G,3,FALSE),0)</f>
        <v>0</v>
      </c>
      <c r="G18" s="165">
        <f t="shared" si="0"/>
        <v>0</v>
      </c>
    </row>
    <row r="19" spans="1:7" x14ac:dyDescent="0.25">
      <c r="A19" s="287"/>
      <c r="B19" s="287"/>
      <c r="C19" s="291"/>
      <c r="D19" s="293"/>
      <c r="E19" s="293"/>
      <c r="F19" s="173">
        <f>IFERROR(VLOOKUP('Imp. Logikal Complète'!D19,'Réf. Profils à Laquer'!E:G,3,FALSE),0)</f>
        <v>0</v>
      </c>
      <c r="G19" s="165">
        <f t="shared" si="0"/>
        <v>0</v>
      </c>
    </row>
    <row r="20" spans="1:7" x14ac:dyDescent="0.25">
      <c r="A20" s="287"/>
      <c r="B20" s="287"/>
      <c r="C20" s="291"/>
      <c r="D20" s="293"/>
      <c r="E20" s="293"/>
      <c r="F20" s="173">
        <f>IFERROR(VLOOKUP('Imp. Logikal Complète'!D20,'Réf. Profils à Laquer'!E:G,3,FALSE),0)</f>
        <v>0</v>
      </c>
      <c r="G20" s="165">
        <f t="shared" si="0"/>
        <v>0</v>
      </c>
    </row>
    <row r="21" spans="1:7" x14ac:dyDescent="0.25">
      <c r="A21" s="287"/>
      <c r="B21" s="287"/>
      <c r="C21" s="291"/>
      <c r="D21" s="293"/>
      <c r="E21" s="293"/>
      <c r="F21" s="173">
        <f>IFERROR(VLOOKUP('Imp. Logikal Complète'!D21,'Réf. Profils à Laquer'!E:G,3,FALSE),0)</f>
        <v>0</v>
      </c>
      <c r="G21" s="165">
        <f t="shared" si="0"/>
        <v>0</v>
      </c>
    </row>
    <row r="22" spans="1:7" x14ac:dyDescent="0.25">
      <c r="A22" s="287"/>
      <c r="B22" s="287"/>
      <c r="C22" s="291"/>
      <c r="D22" s="293"/>
      <c r="E22" s="293"/>
      <c r="F22" s="173">
        <f>IFERROR(VLOOKUP('Imp. Logikal Complète'!D22,'Réf. Profils à Laquer'!E:G,3,FALSE),0)</f>
        <v>0</v>
      </c>
      <c r="G22" s="165">
        <f t="shared" si="0"/>
        <v>0</v>
      </c>
    </row>
    <row r="23" spans="1:7" x14ac:dyDescent="0.25">
      <c r="A23" s="287"/>
      <c r="B23" s="287"/>
      <c r="C23" s="291"/>
      <c r="D23" s="293"/>
      <c r="E23" s="293"/>
      <c r="F23" s="173">
        <f>IFERROR(VLOOKUP('Imp. Logikal Complète'!D23,'Réf. Profils à Laquer'!E:G,3,FALSE),0)</f>
        <v>0</v>
      </c>
      <c r="G23" s="165">
        <f t="shared" si="0"/>
        <v>0</v>
      </c>
    </row>
    <row r="24" spans="1:7" x14ac:dyDescent="0.25">
      <c r="A24" s="287"/>
      <c r="B24" s="287"/>
      <c r="C24" s="291"/>
      <c r="D24" s="293"/>
      <c r="E24" s="293"/>
      <c r="F24" s="173">
        <f>IFERROR(VLOOKUP('Imp. Logikal Complète'!D24,'Réf. Profils à Laquer'!E:G,3,FALSE),0)</f>
        <v>0</v>
      </c>
      <c r="G24" s="165">
        <f t="shared" si="0"/>
        <v>0</v>
      </c>
    </row>
    <row r="25" spans="1:7" x14ac:dyDescent="0.25">
      <c r="A25" s="287"/>
      <c r="B25" s="287"/>
      <c r="C25" s="291"/>
      <c r="D25" s="293"/>
      <c r="E25" s="293"/>
      <c r="F25" s="173">
        <f>IFERROR(VLOOKUP('Imp. Logikal Complète'!D25,'Réf. Profils à Laquer'!E:G,3,FALSE),0)</f>
        <v>0</v>
      </c>
      <c r="G25" s="165">
        <f t="shared" si="0"/>
        <v>0</v>
      </c>
    </row>
    <row r="26" spans="1:7" x14ac:dyDescent="0.25">
      <c r="A26" s="287"/>
      <c r="B26" s="287"/>
      <c r="C26" s="291"/>
      <c r="D26" s="293"/>
      <c r="E26" s="293"/>
      <c r="F26" s="173">
        <f>IFERROR(VLOOKUP('Imp. Logikal Complète'!D26,'Réf. Profils à Laquer'!E:G,3,FALSE),0)</f>
        <v>0</v>
      </c>
      <c r="G26" s="165">
        <f t="shared" si="0"/>
        <v>0</v>
      </c>
    </row>
    <row r="27" spans="1:7" x14ac:dyDescent="0.25">
      <c r="A27" s="287"/>
      <c r="B27" s="287"/>
      <c r="C27" s="291"/>
      <c r="D27" s="293"/>
      <c r="E27" s="293"/>
      <c r="F27" s="173">
        <f>IFERROR(VLOOKUP('Imp. Logikal Complète'!D27,'Réf. Profils à Laquer'!E:G,3,FALSE),0)</f>
        <v>0</v>
      </c>
      <c r="G27" s="165">
        <f t="shared" si="0"/>
        <v>0</v>
      </c>
    </row>
    <row r="28" spans="1:7" x14ac:dyDescent="0.25">
      <c r="A28" s="287"/>
      <c r="B28" s="287"/>
      <c r="C28" s="291"/>
      <c r="D28" s="293"/>
      <c r="E28" s="293"/>
      <c r="F28" s="173">
        <f>IFERROR(VLOOKUP('Imp. Logikal Complète'!D28,'Réf. Profils à Laquer'!E:G,3,FALSE),0)</f>
        <v>0</v>
      </c>
      <c r="G28" s="165">
        <f t="shared" si="0"/>
        <v>0</v>
      </c>
    </row>
    <row r="29" spans="1:7" x14ac:dyDescent="0.25">
      <c r="A29" s="287"/>
      <c r="B29" s="287"/>
      <c r="C29" s="291"/>
      <c r="D29" s="293"/>
      <c r="E29" s="293"/>
      <c r="F29" s="173">
        <f>IFERROR(VLOOKUP('Imp. Logikal Complète'!D29,'Réf. Profils à Laquer'!E:G,3,FALSE),0)</f>
        <v>0</v>
      </c>
      <c r="G29" s="165">
        <f t="shared" si="0"/>
        <v>0</v>
      </c>
    </row>
    <row r="30" spans="1:7" x14ac:dyDescent="0.25">
      <c r="A30" s="287"/>
      <c r="B30" s="287"/>
      <c r="C30" s="291"/>
      <c r="D30" s="293"/>
      <c r="E30" s="293"/>
      <c r="F30" s="173">
        <f>IFERROR(VLOOKUP('Imp. Logikal Complète'!D30,'Réf. Profils à Laquer'!E:G,3,FALSE),0)</f>
        <v>0</v>
      </c>
      <c r="G30" s="165">
        <f t="shared" si="0"/>
        <v>0</v>
      </c>
    </row>
    <row r="31" spans="1:7" x14ac:dyDescent="0.25">
      <c r="A31" s="287"/>
      <c r="B31" s="287"/>
      <c r="C31" s="291"/>
      <c r="D31" s="293"/>
      <c r="E31" s="293"/>
      <c r="F31" s="173">
        <f>IFERROR(VLOOKUP('Imp. Logikal Complète'!D31,'Réf. Profils à Laquer'!E:G,3,FALSE),0)</f>
        <v>0</v>
      </c>
      <c r="G31" s="165">
        <f t="shared" si="0"/>
        <v>0</v>
      </c>
    </row>
    <row r="32" spans="1:7" x14ac:dyDescent="0.25">
      <c r="A32" s="287"/>
      <c r="B32" s="287"/>
      <c r="C32" s="291"/>
      <c r="D32" s="293"/>
      <c r="E32" s="293"/>
      <c r="F32" s="173">
        <f>IFERROR(VLOOKUP('Imp. Logikal Complète'!D32,'Réf. Profils à Laquer'!E:G,3,FALSE),0)</f>
        <v>0</v>
      </c>
      <c r="G32" s="165">
        <f t="shared" si="0"/>
        <v>0</v>
      </c>
    </row>
    <row r="33" spans="1:7" x14ac:dyDescent="0.25">
      <c r="A33" s="287"/>
      <c r="B33" s="287"/>
      <c r="C33" s="291"/>
      <c r="D33" s="293"/>
      <c r="E33" s="293"/>
      <c r="F33" s="173">
        <f>IFERROR(VLOOKUP('Imp. Logikal Complète'!D33,'Réf. Profils à Laquer'!E:G,3,FALSE),0)</f>
        <v>0</v>
      </c>
      <c r="G33" s="165">
        <f t="shared" si="0"/>
        <v>0</v>
      </c>
    </row>
    <row r="34" spans="1:7" x14ac:dyDescent="0.25">
      <c r="A34" s="287"/>
      <c r="B34" s="287"/>
      <c r="C34" s="291"/>
      <c r="D34" s="293"/>
      <c r="E34" s="293"/>
      <c r="F34" s="173">
        <f>IFERROR(VLOOKUP('Imp. Logikal Complète'!D34,'Réf. Profils à Laquer'!E:G,3,FALSE),0)</f>
        <v>0</v>
      </c>
      <c r="G34" s="165">
        <f t="shared" si="0"/>
        <v>0</v>
      </c>
    </row>
    <row r="35" spans="1:7" x14ac:dyDescent="0.25">
      <c r="A35" s="287"/>
      <c r="B35" s="287"/>
      <c r="C35" s="291"/>
      <c r="D35" s="293"/>
      <c r="E35" s="293"/>
      <c r="F35" s="173">
        <f>IFERROR(VLOOKUP('Imp. Logikal Complète'!D35,'Réf. Profils à Laquer'!E:G,3,FALSE),0)</f>
        <v>0</v>
      </c>
      <c r="G35" s="165">
        <f t="shared" si="0"/>
        <v>0</v>
      </c>
    </row>
    <row r="36" spans="1:7" x14ac:dyDescent="0.25">
      <c r="A36" s="287"/>
      <c r="B36" s="287"/>
      <c r="C36" s="291"/>
      <c r="D36" s="293"/>
      <c r="E36" s="293"/>
      <c r="F36" s="173">
        <f>IFERROR(VLOOKUP('Imp. Logikal Complète'!D36,'Réf. Profils à Laquer'!E:G,3,FALSE),0)</f>
        <v>0</v>
      </c>
      <c r="G36" s="165">
        <f t="shared" si="0"/>
        <v>0</v>
      </c>
    </row>
    <row r="37" spans="1:7" x14ac:dyDescent="0.25">
      <c r="A37" s="288"/>
      <c r="B37" s="295"/>
      <c r="C37" s="292"/>
      <c r="D37" s="292"/>
      <c r="E37" s="292"/>
      <c r="F37" s="173">
        <f>IFERROR(VLOOKUP('Imp. Logikal Complète'!D37,'Réf. Profils à Laquer'!E:G,3,FALSE),0)</f>
        <v>0</v>
      </c>
      <c r="G37" s="165">
        <f t="shared" si="0"/>
        <v>0</v>
      </c>
    </row>
    <row r="38" spans="1:7" x14ac:dyDescent="0.25">
      <c r="F38" s="173">
        <f>IFERROR(VLOOKUP('Imp. Logikal Complète'!D38,'Réf. Profils à Laquer'!E:G,3,FALSE),0)</f>
        <v>0</v>
      </c>
      <c r="G38" s="165">
        <f>A38</f>
        <v>0</v>
      </c>
    </row>
    <row r="39" spans="1:7" x14ac:dyDescent="0.25">
      <c r="A39" s="285"/>
      <c r="B39" s="285"/>
      <c r="F39" s="173">
        <f>IFERROR(VLOOKUP('Imp. Logikal Complète'!D39,'Réf. Profils à Laquer'!E:G,3,FALSE),0)</f>
        <v>0</v>
      </c>
      <c r="G39" s="165">
        <f t="shared" si="0"/>
        <v>0</v>
      </c>
    </row>
    <row r="40" spans="1:7" x14ac:dyDescent="0.25">
      <c r="A40" s="286"/>
      <c r="B40" s="286"/>
      <c r="C40" s="290"/>
      <c r="D40" s="290"/>
      <c r="E40" s="290"/>
      <c r="F40" s="173">
        <f>IFERROR(VLOOKUP('Imp. Logikal Complète'!D40,'Réf. Profils à Laquer'!E:G,3,FALSE),0)</f>
        <v>0</v>
      </c>
      <c r="G40" s="165">
        <f t="shared" si="0"/>
        <v>0</v>
      </c>
    </row>
    <row r="41" spans="1:7" x14ac:dyDescent="0.25">
      <c r="A41" s="289"/>
      <c r="B41" s="289"/>
      <c r="C41" s="291"/>
      <c r="D41" s="293"/>
      <c r="E41" s="293"/>
      <c r="F41" s="173">
        <f>IFERROR(VLOOKUP('Imp. Logikal Complète'!D41,'Réf. Profils à Laquer'!E:G,3,FALSE),0)</f>
        <v>0</v>
      </c>
      <c r="G41" s="165">
        <f>A41</f>
        <v>0</v>
      </c>
    </row>
    <row r="42" spans="1:7" x14ac:dyDescent="0.25">
      <c r="A42" s="289"/>
      <c r="B42" s="289"/>
      <c r="C42" s="291"/>
      <c r="D42" s="293"/>
      <c r="E42" s="293"/>
      <c r="F42" s="173">
        <f>IFERROR(VLOOKUP('Imp. Logikal Complète'!D42,'Réf. Profils à Laquer'!E:G,3,FALSE),0)</f>
        <v>0</v>
      </c>
      <c r="G42" s="165">
        <f t="shared" si="0"/>
        <v>0</v>
      </c>
    </row>
    <row r="43" spans="1:7" x14ac:dyDescent="0.25">
      <c r="A43" s="289"/>
      <c r="B43" s="289"/>
      <c r="C43" s="291"/>
      <c r="D43" s="293"/>
      <c r="E43" s="293"/>
      <c r="F43" s="173">
        <f>IFERROR(VLOOKUP('Imp. Logikal Complète'!D43,'Réf. Profils à Laquer'!E:G,3,FALSE),0)</f>
        <v>0</v>
      </c>
      <c r="G43" s="165">
        <f t="shared" si="0"/>
        <v>0</v>
      </c>
    </row>
    <row r="44" spans="1:7" x14ac:dyDescent="0.25">
      <c r="A44" s="289"/>
      <c r="B44" s="289"/>
      <c r="C44" s="291"/>
      <c r="D44" s="293"/>
      <c r="E44" s="293"/>
      <c r="F44" s="173">
        <f>IFERROR(VLOOKUP('Imp. Logikal Complète'!D44,'Réf. Profils à Laquer'!E:G,3,FALSE),0)</f>
        <v>0</v>
      </c>
      <c r="G44" s="165">
        <f t="shared" si="0"/>
        <v>0</v>
      </c>
    </row>
    <row r="45" spans="1:7" x14ac:dyDescent="0.25">
      <c r="A45" s="289"/>
      <c r="B45" s="289"/>
      <c r="C45" s="291"/>
      <c r="D45" s="293"/>
      <c r="E45" s="293"/>
      <c r="F45" s="173">
        <f>IFERROR(VLOOKUP('Imp. Logikal Complète'!D45,'Réf. Profils à Laquer'!E:G,3,FALSE),0)</f>
        <v>0</v>
      </c>
      <c r="G45" s="165">
        <f t="shared" si="0"/>
        <v>0</v>
      </c>
    </row>
    <row r="46" spans="1:7" x14ac:dyDescent="0.25">
      <c r="A46" s="289"/>
      <c r="B46" s="289"/>
      <c r="C46" s="291"/>
      <c r="D46" s="293"/>
      <c r="E46" s="293"/>
      <c r="F46" s="173">
        <f>IFERROR(VLOOKUP('Imp. Logikal Complète'!D46,'Réf. Profils à Laquer'!E:G,3,FALSE),0)</f>
        <v>0</v>
      </c>
      <c r="G46" s="165">
        <f t="shared" si="0"/>
        <v>0</v>
      </c>
    </row>
    <row r="47" spans="1:7" x14ac:dyDescent="0.25">
      <c r="A47" s="289"/>
      <c r="B47" s="289"/>
      <c r="C47" s="291"/>
      <c r="D47" s="293"/>
      <c r="E47" s="293"/>
      <c r="F47" s="173">
        <f>IFERROR(VLOOKUP('Imp. Logikal Complète'!D47,'Réf. Profils à Laquer'!E:G,3,FALSE),0)</f>
        <v>0</v>
      </c>
      <c r="G47" s="165">
        <f t="shared" si="0"/>
        <v>0</v>
      </c>
    </row>
    <row r="48" spans="1:7" x14ac:dyDescent="0.25">
      <c r="A48" s="289"/>
      <c r="B48" s="289"/>
      <c r="C48" s="291"/>
      <c r="D48" s="293"/>
      <c r="E48" s="293"/>
      <c r="F48" s="173">
        <f>IFERROR(VLOOKUP('Imp. Logikal Complète'!D48,'Réf. Profils à Laquer'!E:G,3,FALSE),0)</f>
        <v>0</v>
      </c>
      <c r="G48" s="165">
        <f t="shared" si="0"/>
        <v>0</v>
      </c>
    </row>
    <row r="49" spans="1:7" x14ac:dyDescent="0.25">
      <c r="A49" s="289"/>
      <c r="B49" s="289"/>
      <c r="C49" s="291"/>
      <c r="D49" s="293"/>
      <c r="E49" s="293"/>
      <c r="F49" s="173">
        <f>IFERROR(VLOOKUP('Imp. Logikal Complète'!D49,'Réf. Profils à Laquer'!E:G,3,FALSE),0)</f>
        <v>0</v>
      </c>
      <c r="G49" s="165">
        <f t="shared" si="0"/>
        <v>0</v>
      </c>
    </row>
    <row r="50" spans="1:7" x14ac:dyDescent="0.25">
      <c r="A50" s="289"/>
      <c r="B50" s="289"/>
      <c r="C50" s="291"/>
      <c r="D50" s="293"/>
      <c r="E50" s="293"/>
      <c r="F50" s="173">
        <f>IFERROR(VLOOKUP('Imp. Logikal Complète'!D50,'Réf. Profils à Laquer'!E:G,3,FALSE),0)</f>
        <v>0</v>
      </c>
      <c r="G50" s="165">
        <f t="shared" si="0"/>
        <v>0</v>
      </c>
    </row>
    <row r="51" spans="1:7" x14ac:dyDescent="0.25">
      <c r="A51" s="289"/>
      <c r="B51" s="289"/>
      <c r="C51" s="291"/>
      <c r="D51" s="293"/>
      <c r="E51" s="293"/>
      <c r="F51" s="173">
        <f>IFERROR(VLOOKUP('Imp. Logikal Complète'!D51,'Réf. Profils à Laquer'!E:G,3,FALSE),0)</f>
        <v>0</v>
      </c>
      <c r="G51" s="165">
        <f t="shared" si="0"/>
        <v>0</v>
      </c>
    </row>
    <row r="52" spans="1:7" x14ac:dyDescent="0.25">
      <c r="A52" s="289"/>
      <c r="B52" s="289"/>
      <c r="C52" s="291"/>
      <c r="D52" s="293"/>
      <c r="E52" s="293"/>
      <c r="F52" s="173">
        <f>IFERROR(VLOOKUP('Imp. Logikal Complète'!D52,'Réf. Profils à Laquer'!E:G,3,FALSE),0)</f>
        <v>0</v>
      </c>
      <c r="G52" s="165">
        <f t="shared" si="0"/>
        <v>0</v>
      </c>
    </row>
    <row r="53" spans="1:7" x14ac:dyDescent="0.25">
      <c r="A53" s="289"/>
      <c r="B53" s="289"/>
      <c r="C53" s="291"/>
      <c r="D53" s="293"/>
      <c r="E53" s="293"/>
      <c r="F53" s="173">
        <f>IFERROR(VLOOKUP('Imp. Logikal Complète'!D53,'Réf. Profils à Laquer'!E:G,3,FALSE),0)</f>
        <v>0</v>
      </c>
      <c r="G53" s="165">
        <f t="shared" si="0"/>
        <v>0</v>
      </c>
    </row>
    <row r="54" spans="1:7" x14ac:dyDescent="0.25">
      <c r="A54" s="289"/>
      <c r="B54" s="289"/>
      <c r="C54" s="291"/>
      <c r="D54" s="293"/>
      <c r="E54" s="293"/>
      <c r="F54" s="173">
        <f>IFERROR(VLOOKUP('Imp. Logikal Complète'!D54,'Réf. Profils à Laquer'!E:G,3,FALSE),0)</f>
        <v>0</v>
      </c>
      <c r="G54" s="165">
        <f t="shared" si="0"/>
        <v>0</v>
      </c>
    </row>
    <row r="55" spans="1:7" x14ac:dyDescent="0.25">
      <c r="A55" s="289"/>
      <c r="B55" s="289"/>
      <c r="C55" s="291"/>
      <c r="D55" s="293"/>
      <c r="E55" s="293"/>
      <c r="F55" s="173">
        <f>IFERROR(VLOOKUP('Imp. Logikal Complète'!D55,'Réf. Profils à Laquer'!E:G,3,FALSE),0)</f>
        <v>0</v>
      </c>
      <c r="G55" s="165">
        <f t="shared" si="0"/>
        <v>0</v>
      </c>
    </row>
    <row r="56" spans="1:7" x14ac:dyDescent="0.25">
      <c r="A56" s="289"/>
      <c r="B56" s="289"/>
      <c r="C56" s="291"/>
      <c r="D56" s="293"/>
      <c r="E56" s="293"/>
      <c r="F56" s="173">
        <f>IFERROR(VLOOKUP('Imp. Logikal Complète'!D56,'Réf. Profils à Laquer'!E:G,3,FALSE),0)</f>
        <v>0</v>
      </c>
      <c r="G56" s="165">
        <f t="shared" si="0"/>
        <v>0</v>
      </c>
    </row>
    <row r="57" spans="1:7" x14ac:dyDescent="0.25">
      <c r="A57" s="288"/>
      <c r="B57" s="295"/>
      <c r="C57" s="292"/>
      <c r="D57" s="292"/>
      <c r="E57" s="292"/>
      <c r="F57" s="173">
        <f>IFERROR(VLOOKUP('Imp. Logikal Complète'!D57,'Réf. Profils à Laquer'!E:G,3,FALSE),0)</f>
        <v>0</v>
      </c>
      <c r="G57" s="165">
        <f t="shared" si="0"/>
        <v>0</v>
      </c>
    </row>
    <row r="58" spans="1:7" x14ac:dyDescent="0.25">
      <c r="F58" s="173">
        <f>IFERROR(VLOOKUP('Imp. Logikal Complète'!D58,'Réf. Profils à Laquer'!E:G,3,FALSE),0)</f>
        <v>0</v>
      </c>
      <c r="G58" s="165">
        <f>A58</f>
        <v>0</v>
      </c>
    </row>
    <row r="59" spans="1:7" x14ac:dyDescent="0.25">
      <c r="A59" s="285"/>
      <c r="B59" s="285"/>
      <c r="F59" s="173">
        <f>IFERROR(VLOOKUP('Imp. Logikal Complète'!D59,'Réf. Profils à Laquer'!E:G,3,FALSE),0)</f>
        <v>0</v>
      </c>
      <c r="G59" s="165">
        <f t="shared" si="0"/>
        <v>0</v>
      </c>
    </row>
    <row r="60" spans="1:7" x14ac:dyDescent="0.25">
      <c r="A60" s="286"/>
      <c r="B60" s="286"/>
      <c r="C60" s="290"/>
      <c r="D60" s="290"/>
      <c r="E60" s="290"/>
      <c r="F60" s="173">
        <f>IFERROR(VLOOKUP('Imp. Logikal Complète'!D60,'Réf. Profils à Laquer'!E:G,3,FALSE),0)</f>
        <v>0</v>
      </c>
      <c r="G60" s="165">
        <f t="shared" si="0"/>
        <v>0</v>
      </c>
    </row>
    <row r="61" spans="1:7" x14ac:dyDescent="0.25">
      <c r="A61" s="289"/>
      <c r="B61" s="289"/>
      <c r="C61" s="291"/>
      <c r="D61" s="293"/>
      <c r="E61" s="293"/>
      <c r="F61" s="173">
        <f>IFERROR(VLOOKUP('Imp. Logikal Complète'!D61,'Réf. Profils à Laquer'!E:G,3,FALSE),0)</f>
        <v>0</v>
      </c>
      <c r="G61" s="165">
        <f t="shared" si="0"/>
        <v>0</v>
      </c>
    </row>
    <row r="62" spans="1:7" x14ac:dyDescent="0.25">
      <c r="A62" s="289"/>
      <c r="B62" s="289"/>
      <c r="C62" s="291"/>
      <c r="D62" s="293"/>
      <c r="E62" s="293"/>
      <c r="F62" s="173">
        <f>IFERROR(VLOOKUP('Imp. Logikal Complète'!D62,'Réf. Profils à Laquer'!E:G,3,FALSE),0)</f>
        <v>0</v>
      </c>
      <c r="G62" s="165">
        <f t="shared" si="0"/>
        <v>0</v>
      </c>
    </row>
    <row r="63" spans="1:7" x14ac:dyDescent="0.25">
      <c r="A63" s="289"/>
      <c r="B63" s="289"/>
      <c r="C63" s="291"/>
      <c r="D63" s="293"/>
      <c r="E63" s="293"/>
      <c r="F63" s="173">
        <f>IFERROR(VLOOKUP('Imp. Logikal Complète'!D63,'Réf. Profils à Laquer'!E:G,3,FALSE),0)</f>
        <v>0</v>
      </c>
      <c r="G63" s="165">
        <f>A63</f>
        <v>0</v>
      </c>
    </row>
    <row r="64" spans="1:7" x14ac:dyDescent="0.25">
      <c r="A64" s="289"/>
      <c r="B64" s="289"/>
      <c r="C64" s="291"/>
      <c r="D64" s="293"/>
      <c r="E64" s="293"/>
      <c r="F64" s="173">
        <f>IFERROR(VLOOKUP('Imp. Logikal Complète'!D64,'Réf. Profils à Laquer'!E:G,3,FALSE),0)</f>
        <v>0</v>
      </c>
      <c r="G64" s="165">
        <f t="shared" si="0"/>
        <v>0</v>
      </c>
    </row>
    <row r="65" spans="1:7" x14ac:dyDescent="0.25">
      <c r="A65" s="289"/>
      <c r="B65" s="289"/>
      <c r="C65" s="291"/>
      <c r="D65" s="293"/>
      <c r="E65" s="293"/>
      <c r="F65" s="173">
        <f>IFERROR(VLOOKUP('Imp. Logikal Complète'!D65,'Réf. Profils à Laquer'!E:G,3,FALSE),0)</f>
        <v>0</v>
      </c>
      <c r="G65" s="165">
        <f t="shared" si="0"/>
        <v>0</v>
      </c>
    </row>
    <row r="66" spans="1:7" x14ac:dyDescent="0.25">
      <c r="A66" s="289"/>
      <c r="B66" s="289"/>
      <c r="C66" s="291"/>
      <c r="D66" s="293"/>
      <c r="E66" s="293"/>
      <c r="F66" s="173">
        <f>IFERROR(VLOOKUP('Imp. Logikal Complète'!D66,'Réf. Profils à Laquer'!E:G,3,FALSE),0)</f>
        <v>0</v>
      </c>
      <c r="G66" s="165">
        <f t="shared" si="0"/>
        <v>0</v>
      </c>
    </row>
    <row r="67" spans="1:7" x14ac:dyDescent="0.25">
      <c r="A67" s="289"/>
      <c r="B67" s="289"/>
      <c r="C67" s="291"/>
      <c r="D67" s="293"/>
      <c r="E67" s="293"/>
      <c r="F67" s="173">
        <f>IFERROR(VLOOKUP('Imp. Logikal Complète'!D67,'Réf. Profils à Laquer'!E:G,3,FALSE),0)</f>
        <v>0</v>
      </c>
      <c r="G67" s="165">
        <f t="shared" si="0"/>
        <v>0</v>
      </c>
    </row>
    <row r="68" spans="1:7" x14ac:dyDescent="0.25">
      <c r="A68" s="289"/>
      <c r="B68" s="289"/>
      <c r="C68" s="291"/>
      <c r="D68" s="293"/>
      <c r="E68" s="293"/>
      <c r="F68" s="173">
        <f>IFERROR(VLOOKUP('Imp. Logikal Complète'!D68,'Réf. Profils à Laquer'!E:G,3,FALSE),0)</f>
        <v>0</v>
      </c>
      <c r="G68" s="165">
        <f t="shared" si="0"/>
        <v>0</v>
      </c>
    </row>
    <row r="69" spans="1:7" x14ac:dyDescent="0.25">
      <c r="A69" s="289"/>
      <c r="B69" s="289"/>
      <c r="C69" s="291"/>
      <c r="D69" s="293"/>
      <c r="E69" s="293"/>
      <c r="F69" s="173">
        <f>IFERROR(VLOOKUP('Imp. Logikal Complète'!D69,'Réf. Profils à Laquer'!E:G,3,FALSE),0)</f>
        <v>0</v>
      </c>
      <c r="G69" s="165">
        <f t="shared" si="0"/>
        <v>0</v>
      </c>
    </row>
    <row r="70" spans="1:7" x14ac:dyDescent="0.25">
      <c r="A70" s="289"/>
      <c r="B70" s="289"/>
      <c r="C70" s="291"/>
      <c r="D70" s="293"/>
      <c r="E70" s="293"/>
      <c r="F70" s="173">
        <f>IFERROR(VLOOKUP('Imp. Logikal Complète'!D70,'Réf. Profils à Laquer'!E:G,3,FALSE),0)</f>
        <v>0</v>
      </c>
      <c r="G70" s="165">
        <f t="shared" si="0"/>
        <v>0</v>
      </c>
    </row>
    <row r="71" spans="1:7" x14ac:dyDescent="0.25">
      <c r="A71" s="289"/>
      <c r="B71" s="289"/>
      <c r="C71" s="291"/>
      <c r="D71" s="293"/>
      <c r="E71" s="293"/>
      <c r="F71" s="173">
        <f>IFERROR(VLOOKUP('Imp. Logikal Complète'!D71,'Réf. Profils à Laquer'!E:G,3,FALSE),0)</f>
        <v>0</v>
      </c>
      <c r="G71" s="165">
        <f t="shared" si="0"/>
        <v>0</v>
      </c>
    </row>
    <row r="72" spans="1:7" x14ac:dyDescent="0.25">
      <c r="A72" s="289"/>
      <c r="B72" s="289"/>
      <c r="C72" s="291"/>
      <c r="D72" s="293"/>
      <c r="E72" s="293"/>
      <c r="F72" s="173">
        <f>IFERROR(VLOOKUP('Imp. Logikal Complète'!D72,'Réf. Profils à Laquer'!E:G,3,FALSE),0)</f>
        <v>0</v>
      </c>
      <c r="G72" s="165">
        <f t="shared" si="0"/>
        <v>0</v>
      </c>
    </row>
    <row r="73" spans="1:7" x14ac:dyDescent="0.25">
      <c r="A73" s="289"/>
      <c r="B73" s="289"/>
      <c r="C73" s="291"/>
      <c r="D73" s="293"/>
      <c r="E73" s="293"/>
      <c r="F73" s="173">
        <f>IFERROR(VLOOKUP('Imp. Logikal Complète'!D73,'Réf. Profils à Laquer'!E:G,3,FALSE),0)</f>
        <v>0</v>
      </c>
      <c r="G73" s="165">
        <f t="shared" si="0"/>
        <v>0</v>
      </c>
    </row>
    <row r="74" spans="1:7" x14ac:dyDescent="0.25">
      <c r="A74" s="289"/>
      <c r="B74" s="289"/>
      <c r="C74" s="291"/>
      <c r="D74" s="293"/>
      <c r="E74" s="293"/>
      <c r="F74" s="173">
        <f>IFERROR(VLOOKUP('Imp. Logikal Complète'!D74,'Réf. Profils à Laquer'!E:G,3,FALSE),0)</f>
        <v>0</v>
      </c>
      <c r="G74" s="165">
        <f t="shared" si="0"/>
        <v>0</v>
      </c>
    </row>
    <row r="75" spans="1:7" x14ac:dyDescent="0.25">
      <c r="A75" s="289"/>
      <c r="B75" s="289"/>
      <c r="C75" s="291"/>
      <c r="D75" s="293"/>
      <c r="E75" s="293"/>
      <c r="F75" s="173">
        <f>IFERROR(VLOOKUP('Imp. Logikal Complète'!D75,'Réf. Profils à Laquer'!E:G,3,FALSE),0)</f>
        <v>0</v>
      </c>
      <c r="G75" s="165">
        <f t="shared" si="0"/>
        <v>0</v>
      </c>
    </row>
    <row r="76" spans="1:7" x14ac:dyDescent="0.25">
      <c r="A76" s="289"/>
      <c r="B76" s="289"/>
      <c r="C76" s="291"/>
      <c r="D76" s="293"/>
      <c r="E76" s="293"/>
      <c r="F76" s="173">
        <f>IFERROR(VLOOKUP('Imp. Logikal Complète'!D76,'Réf. Profils à Laquer'!E:G,3,FALSE),0)</f>
        <v>0</v>
      </c>
      <c r="G76" s="165">
        <f t="shared" si="0"/>
        <v>0</v>
      </c>
    </row>
    <row r="77" spans="1:7" x14ac:dyDescent="0.25">
      <c r="A77" s="289"/>
      <c r="B77" s="289"/>
      <c r="C77" s="291"/>
      <c r="D77" s="293"/>
      <c r="E77" s="293"/>
      <c r="F77" s="173">
        <f>IFERROR(VLOOKUP('Imp. Logikal Complète'!D77,'Réf. Profils à Laquer'!E:G,3,FALSE),0)</f>
        <v>0</v>
      </c>
      <c r="G77" s="165">
        <f t="shared" si="0"/>
        <v>0</v>
      </c>
    </row>
    <row r="78" spans="1:7" x14ac:dyDescent="0.25">
      <c r="A78" s="289"/>
      <c r="B78" s="289"/>
      <c r="C78" s="291"/>
      <c r="D78" s="293"/>
      <c r="E78" s="293"/>
      <c r="F78" s="173">
        <f>IFERROR(VLOOKUP('Imp. Logikal Complète'!D78,'Réf. Profils à Laquer'!E:G,3,FALSE),0)</f>
        <v>0</v>
      </c>
      <c r="G78" s="165">
        <f t="shared" si="0"/>
        <v>0</v>
      </c>
    </row>
    <row r="79" spans="1:7" x14ac:dyDescent="0.25">
      <c r="A79" s="289"/>
      <c r="B79" s="289"/>
      <c r="C79" s="291"/>
      <c r="D79" s="293"/>
      <c r="E79" s="293"/>
      <c r="F79" s="173">
        <f>IFERROR(VLOOKUP('Imp. Logikal Complète'!D79,'Réf. Profils à Laquer'!E:G,3,FALSE),0)</f>
        <v>0</v>
      </c>
      <c r="G79" s="165">
        <f t="shared" si="0"/>
        <v>0</v>
      </c>
    </row>
    <row r="80" spans="1:7" x14ac:dyDescent="0.25">
      <c r="A80" s="289"/>
      <c r="B80" s="289"/>
      <c r="C80" s="291"/>
      <c r="D80" s="293"/>
      <c r="E80" s="293"/>
      <c r="F80" s="173">
        <f>IFERROR(VLOOKUP('Imp. Logikal Complète'!D80,'Réf. Profils à Laquer'!E:G,3,FALSE),0)</f>
        <v>0</v>
      </c>
      <c r="G80" s="165">
        <f t="shared" ref="G80:G99" si="1">A80</f>
        <v>0</v>
      </c>
    </row>
    <row r="81" spans="1:7" x14ac:dyDescent="0.25">
      <c r="A81" s="289"/>
      <c r="B81" s="289"/>
      <c r="C81" s="291"/>
      <c r="D81" s="293"/>
      <c r="E81" s="293"/>
      <c r="F81" s="173">
        <f>IFERROR(VLOOKUP('Imp. Logikal Complète'!D81,'Réf. Profils à Laquer'!E:G,3,FALSE),0)</f>
        <v>0</v>
      </c>
      <c r="G81" s="165">
        <f t="shared" si="1"/>
        <v>0</v>
      </c>
    </row>
    <row r="82" spans="1:7" x14ac:dyDescent="0.25">
      <c r="A82" s="289"/>
      <c r="B82" s="289"/>
      <c r="C82" s="291"/>
      <c r="D82" s="293"/>
      <c r="E82" s="293"/>
      <c r="F82" s="173">
        <f>IFERROR(VLOOKUP('Imp. Logikal Complète'!D82,'Réf. Profils à Laquer'!E:G,3,FALSE),0)</f>
        <v>0</v>
      </c>
      <c r="G82" s="165">
        <f t="shared" si="1"/>
        <v>0</v>
      </c>
    </row>
    <row r="83" spans="1:7" x14ac:dyDescent="0.25">
      <c r="A83" s="289"/>
      <c r="B83" s="289"/>
      <c r="C83" s="291"/>
      <c r="D83" s="293"/>
      <c r="E83" s="293"/>
      <c r="F83" s="173">
        <f>IFERROR(VLOOKUP('Imp. Logikal Complète'!D83,'Réf. Profils à Laquer'!E:G,3,FALSE),0)</f>
        <v>0</v>
      </c>
      <c r="G83" s="165">
        <f t="shared" si="1"/>
        <v>0</v>
      </c>
    </row>
    <row r="84" spans="1:7" x14ac:dyDescent="0.25">
      <c r="A84" s="289"/>
      <c r="B84" s="289"/>
      <c r="C84" s="291"/>
      <c r="D84" s="293"/>
      <c r="E84" s="293"/>
      <c r="F84" s="173">
        <f>IFERROR(VLOOKUP('Imp. Logikal Complète'!D84,'Réf. Profils à Laquer'!E:G,3,FALSE),0)</f>
        <v>0</v>
      </c>
      <c r="G84" s="165">
        <f t="shared" si="1"/>
        <v>0</v>
      </c>
    </row>
    <row r="85" spans="1:7" x14ac:dyDescent="0.25">
      <c r="A85" s="289"/>
      <c r="B85" s="289"/>
      <c r="C85" s="291"/>
      <c r="D85" s="293"/>
      <c r="E85" s="293"/>
      <c r="F85" s="173">
        <f>IFERROR(VLOOKUP('Imp. Logikal Complète'!D85,'Réf. Profils à Laquer'!E:G,3,FALSE),0)</f>
        <v>0</v>
      </c>
      <c r="G85" s="165">
        <f t="shared" si="1"/>
        <v>0</v>
      </c>
    </row>
    <row r="86" spans="1:7" x14ac:dyDescent="0.25">
      <c r="A86" s="289"/>
      <c r="B86" s="289"/>
      <c r="C86" s="291"/>
      <c r="D86" s="293"/>
      <c r="E86" s="293"/>
      <c r="F86" s="173">
        <f>IFERROR(VLOOKUP('Imp. Logikal Complète'!D86,'Réf. Profils à Laquer'!E:G,3,FALSE),0)</f>
        <v>0</v>
      </c>
      <c r="G86" s="165">
        <f>A86</f>
        <v>0</v>
      </c>
    </row>
    <row r="87" spans="1:7" x14ac:dyDescent="0.25">
      <c r="A87" s="289"/>
      <c r="B87" s="289"/>
      <c r="C87" s="291"/>
      <c r="D87" s="293"/>
      <c r="E87" s="293"/>
      <c r="F87" s="173">
        <f>IFERROR(VLOOKUP('Imp. Logikal Complète'!D87,'Réf. Profils à Laquer'!E:G,3,FALSE),0)</f>
        <v>0</v>
      </c>
      <c r="G87" s="165">
        <f t="shared" si="1"/>
        <v>0</v>
      </c>
    </row>
    <row r="88" spans="1:7" x14ac:dyDescent="0.25">
      <c r="A88" s="289"/>
      <c r="B88" s="289"/>
      <c r="C88" s="291"/>
      <c r="D88" s="293"/>
      <c r="E88" s="293"/>
      <c r="F88" s="173">
        <f>IFERROR(VLOOKUP('Imp. Logikal Complète'!D88,'Réf. Profils à Laquer'!E:G,3,FALSE),0)</f>
        <v>0</v>
      </c>
      <c r="G88" s="165">
        <f t="shared" si="1"/>
        <v>0</v>
      </c>
    </row>
    <row r="89" spans="1:7" x14ac:dyDescent="0.25">
      <c r="A89" s="289"/>
      <c r="B89" s="289"/>
      <c r="C89" s="291"/>
      <c r="D89" s="293"/>
      <c r="E89" s="293"/>
      <c r="F89" s="173">
        <f>IFERROR(VLOOKUP('Imp. Logikal Complète'!D89,'Réf. Profils à Laquer'!E:G,3,FALSE),0)</f>
        <v>0</v>
      </c>
      <c r="G89" s="165">
        <f>A89</f>
        <v>0</v>
      </c>
    </row>
    <row r="90" spans="1:7" x14ac:dyDescent="0.25">
      <c r="A90" s="289"/>
      <c r="B90" s="289"/>
      <c r="C90" s="291"/>
      <c r="D90" s="293"/>
      <c r="E90" s="293"/>
      <c r="F90" s="173">
        <f>IFERROR(VLOOKUP('Imp. Logikal Complète'!D90,'Réf. Profils à Laquer'!E:G,3,FALSE),0)</f>
        <v>0</v>
      </c>
      <c r="G90" s="165">
        <f t="shared" si="1"/>
        <v>0</v>
      </c>
    </row>
    <row r="91" spans="1:7" x14ac:dyDescent="0.25">
      <c r="A91" s="289"/>
      <c r="B91" s="289"/>
      <c r="C91" s="291"/>
      <c r="D91" s="293"/>
      <c r="E91" s="293"/>
      <c r="F91" s="173">
        <f>IFERROR(VLOOKUP('Imp. Logikal Complète'!D91,'Réf. Profils à Laquer'!E:G,3,FALSE),0)</f>
        <v>0</v>
      </c>
      <c r="G91" s="165">
        <f t="shared" si="1"/>
        <v>0</v>
      </c>
    </row>
    <row r="92" spans="1:7" x14ac:dyDescent="0.25">
      <c r="A92" s="289"/>
      <c r="B92" s="289"/>
      <c r="C92" s="291"/>
      <c r="D92" s="293"/>
      <c r="E92" s="293"/>
      <c r="F92" s="173">
        <f>IFERROR(VLOOKUP('Imp. Logikal Complète'!D92,'Réf. Profils à Laquer'!E:G,3,FALSE),0)</f>
        <v>0</v>
      </c>
      <c r="G92" s="165">
        <f t="shared" si="1"/>
        <v>0</v>
      </c>
    </row>
    <row r="93" spans="1:7" x14ac:dyDescent="0.25">
      <c r="A93" s="289"/>
      <c r="B93" s="289"/>
      <c r="C93" s="291"/>
      <c r="D93" s="293"/>
      <c r="E93" s="293"/>
      <c r="F93" s="173">
        <f>IFERROR(VLOOKUP('Imp. Logikal Complète'!D93,'Réf. Profils à Laquer'!E:G,3,FALSE),0)</f>
        <v>0</v>
      </c>
      <c r="G93" s="165">
        <f t="shared" si="1"/>
        <v>0</v>
      </c>
    </row>
    <row r="94" spans="1:7" x14ac:dyDescent="0.25">
      <c r="A94" s="289"/>
      <c r="B94" s="289"/>
      <c r="C94" s="291"/>
      <c r="D94" s="293"/>
      <c r="E94" s="293"/>
      <c r="F94" s="173">
        <f>IFERROR(VLOOKUP('Imp. Logikal Complète'!D94,'Réf. Profils à Laquer'!E:G,3,FALSE),0)</f>
        <v>0</v>
      </c>
      <c r="G94" s="165">
        <f t="shared" si="1"/>
        <v>0</v>
      </c>
    </row>
    <row r="95" spans="1:7" x14ac:dyDescent="0.25">
      <c r="A95" s="289"/>
      <c r="B95" s="289"/>
      <c r="C95" s="291"/>
      <c r="D95" s="293"/>
      <c r="E95" s="293"/>
      <c r="F95" s="173">
        <f>IFERROR(VLOOKUP('Imp. Logikal Complète'!D95,'Réf. Profils à Laquer'!E:G,3,FALSE),0)</f>
        <v>0</v>
      </c>
      <c r="G95" s="165">
        <f t="shared" si="1"/>
        <v>0</v>
      </c>
    </row>
    <row r="96" spans="1:7" x14ac:dyDescent="0.25">
      <c r="A96" s="289"/>
      <c r="B96" s="289"/>
      <c r="C96" s="291"/>
      <c r="D96" s="293"/>
      <c r="E96" s="293"/>
      <c r="F96" s="173">
        <f>IFERROR(VLOOKUP('Imp. Logikal Complète'!D96,'Réf. Profils à Laquer'!E:G,3,FALSE),0)</f>
        <v>0</v>
      </c>
      <c r="G96" s="165">
        <f t="shared" si="1"/>
        <v>0</v>
      </c>
    </row>
    <row r="97" spans="1:7" x14ac:dyDescent="0.25">
      <c r="A97" s="289"/>
      <c r="B97" s="289"/>
      <c r="C97" s="291"/>
      <c r="D97" s="293"/>
      <c r="E97" s="293"/>
      <c r="F97" s="173">
        <f>IFERROR(VLOOKUP('Imp. Logikal Complète'!D97,'Réf. Profils à Laquer'!E:G,3,FALSE),0)</f>
        <v>0</v>
      </c>
      <c r="G97" s="165">
        <f t="shared" si="1"/>
        <v>0</v>
      </c>
    </row>
    <row r="98" spans="1:7" x14ac:dyDescent="0.25">
      <c r="A98" s="289"/>
      <c r="B98" s="289"/>
      <c r="C98" s="291"/>
      <c r="D98" s="293"/>
      <c r="E98" s="293"/>
      <c r="F98" s="173">
        <f>IFERROR(VLOOKUP('Imp. Logikal Complète'!D98,'Réf. Profils à Laquer'!E:G,3,FALSE),0)</f>
        <v>0</v>
      </c>
      <c r="G98" s="165">
        <f t="shared" si="1"/>
        <v>0</v>
      </c>
    </row>
    <row r="99" spans="1:7" x14ac:dyDescent="0.25">
      <c r="A99" s="288"/>
      <c r="B99" s="295"/>
      <c r="C99" s="292"/>
      <c r="D99" s="292"/>
      <c r="E99" s="292"/>
      <c r="F99" s="173">
        <f>IFERROR(VLOOKUP('Imp. Logikal Complète'!D99,'Réf. Profils à Laquer'!E:G,3,FALSE),0)</f>
        <v>0</v>
      </c>
      <c r="G99" s="165">
        <f t="shared" si="1"/>
        <v>0</v>
      </c>
    </row>
    <row r="100" spans="1:7" x14ac:dyDescent="0.25">
      <c r="F100" s="173">
        <f>IFERROR(VLOOKUP('Imp. Logikal Complète'!D100,'Réf. Profils à Laquer'!E:G,3,FALSE),0)</f>
        <v>0</v>
      </c>
      <c r="G100" s="165">
        <f>A100</f>
        <v>0</v>
      </c>
    </row>
    <row r="101" spans="1:7" x14ac:dyDescent="0.25">
      <c r="A101" s="285"/>
      <c r="B101" s="285"/>
      <c r="F101" s="173">
        <f>IFERROR(VLOOKUP('Imp. Logikal Complète'!D101,'Réf. Profils à Laquer'!E:G,3,FALSE),0)</f>
        <v>0</v>
      </c>
      <c r="G101" s="165">
        <f t="shared" ref="G101:G103" si="2">A101</f>
        <v>0</v>
      </c>
    </row>
    <row r="102" spans="1:7" x14ac:dyDescent="0.25">
      <c r="A102" s="286"/>
      <c r="B102" s="286"/>
      <c r="C102" s="290"/>
      <c r="D102" s="290"/>
      <c r="E102" s="290"/>
      <c r="F102" s="173">
        <f>IFERROR(VLOOKUP('Imp. Logikal Complète'!D102,'Réf. Profils à Laquer'!E:G,3,FALSE),0)</f>
        <v>0</v>
      </c>
      <c r="G102" s="165">
        <f t="shared" si="2"/>
        <v>0</v>
      </c>
    </row>
    <row r="103" spans="1:7" x14ac:dyDescent="0.25">
      <c r="A103" s="289"/>
      <c r="B103" s="289"/>
      <c r="C103" s="291"/>
      <c r="D103" s="293"/>
      <c r="E103" s="293"/>
      <c r="F103" s="173">
        <f>IFERROR(VLOOKUP('Imp. Logikal Complète'!D103,'Réf. Profils à Laquer'!E:G,3,FALSE),0)</f>
        <v>0</v>
      </c>
      <c r="G103" s="165">
        <f t="shared" si="2"/>
        <v>0</v>
      </c>
    </row>
    <row r="104" spans="1:7" x14ac:dyDescent="0.25">
      <c r="A104" s="289"/>
      <c r="B104" s="289"/>
      <c r="C104" s="291"/>
      <c r="D104" s="293"/>
      <c r="E104" s="293"/>
      <c r="F104" s="173">
        <f>IFERROR(VLOOKUP('Imp. Logikal Complète'!D104,'Réf. Profils à Laquer'!E:G,3,FALSE),0)</f>
        <v>0</v>
      </c>
      <c r="G104" s="165">
        <f>A104</f>
        <v>0</v>
      </c>
    </row>
    <row r="105" spans="1:7" x14ac:dyDescent="0.25">
      <c r="A105" s="289"/>
      <c r="B105" s="289"/>
      <c r="C105" s="291"/>
      <c r="D105" s="293"/>
      <c r="E105" s="293"/>
      <c r="F105" s="173">
        <f>IFERROR(VLOOKUP('Imp. Logikal Complète'!D105,'Réf. Profils à Laquer'!E:G,3,FALSE),0)</f>
        <v>0</v>
      </c>
      <c r="G105" s="165">
        <f t="shared" ref="G105:G111" si="3">A105</f>
        <v>0</v>
      </c>
    </row>
    <row r="106" spans="1:7" x14ac:dyDescent="0.25">
      <c r="A106" s="289"/>
      <c r="B106" s="289"/>
      <c r="C106" s="291"/>
      <c r="D106" s="293"/>
      <c r="E106" s="293"/>
      <c r="F106" s="173">
        <f>IFERROR(VLOOKUP('Imp. Logikal Complète'!D106,'Réf. Profils à Laquer'!E:G,3,FALSE),0)</f>
        <v>0</v>
      </c>
      <c r="G106" s="165">
        <f t="shared" si="3"/>
        <v>0</v>
      </c>
    </row>
    <row r="107" spans="1:7" x14ac:dyDescent="0.25">
      <c r="A107" s="289"/>
      <c r="B107" s="289"/>
      <c r="C107" s="291"/>
      <c r="D107" s="293"/>
      <c r="E107" s="293"/>
      <c r="F107" s="173">
        <f>IFERROR(VLOOKUP('Imp. Logikal Complète'!D107,'Réf. Profils à Laquer'!E:G,3,FALSE),0)</f>
        <v>0</v>
      </c>
      <c r="G107" s="165">
        <f t="shared" si="3"/>
        <v>0</v>
      </c>
    </row>
    <row r="108" spans="1:7" x14ac:dyDescent="0.25">
      <c r="A108" s="289"/>
      <c r="B108" s="289"/>
      <c r="C108" s="291"/>
      <c r="D108" s="293"/>
      <c r="E108" s="293"/>
      <c r="F108" s="173">
        <f>IFERROR(VLOOKUP('Imp. Logikal Complète'!D108,'Réf. Profils à Laquer'!E:G,3,FALSE),0)</f>
        <v>0</v>
      </c>
      <c r="G108" s="165">
        <f t="shared" si="3"/>
        <v>0</v>
      </c>
    </row>
    <row r="109" spans="1:7" x14ac:dyDescent="0.25">
      <c r="A109" s="289"/>
      <c r="B109" s="289"/>
      <c r="C109" s="291"/>
      <c r="D109" s="293"/>
      <c r="E109" s="293"/>
      <c r="F109" s="173">
        <f>IFERROR(VLOOKUP('Imp. Logikal Complète'!D109,'Réf. Profils à Laquer'!E:G,3,FALSE),0)</f>
        <v>0</v>
      </c>
      <c r="G109" s="165">
        <f t="shared" si="3"/>
        <v>0</v>
      </c>
    </row>
    <row r="110" spans="1:7" x14ac:dyDescent="0.25">
      <c r="A110" s="289"/>
      <c r="B110" s="289"/>
      <c r="C110" s="291"/>
      <c r="D110" s="293"/>
      <c r="E110" s="293"/>
      <c r="F110" s="173">
        <f>IFERROR(VLOOKUP('Imp. Logikal Complète'!D110,'Réf. Profils à Laquer'!E:G,3,FALSE),0)</f>
        <v>0</v>
      </c>
      <c r="G110" s="165">
        <f t="shared" si="3"/>
        <v>0</v>
      </c>
    </row>
    <row r="111" spans="1:7" x14ac:dyDescent="0.25">
      <c r="A111" s="288"/>
      <c r="B111" s="295"/>
      <c r="C111" s="292"/>
      <c r="D111" s="292"/>
      <c r="E111" s="292"/>
      <c r="F111" s="173">
        <f>IFERROR(VLOOKUP('Imp. Logikal Complète'!D111,'Réf. Profils à Laquer'!E:G,3,FALSE),0)</f>
        <v>0</v>
      </c>
      <c r="G111" s="165">
        <f t="shared" si="3"/>
        <v>0</v>
      </c>
    </row>
    <row r="112" spans="1:7" x14ac:dyDescent="0.25">
      <c r="F112" s="173">
        <f>IFERROR(VLOOKUP('Imp. Logikal Complète'!D112,'Réf. Profils à Laquer'!E:G,3,FALSE),0)</f>
        <v>0</v>
      </c>
      <c r="G112" s="165">
        <f>A112</f>
        <v>0</v>
      </c>
    </row>
    <row r="113" spans="5:7" x14ac:dyDescent="0.25">
      <c r="E113" s="288"/>
      <c r="F113" s="173">
        <f>IFERROR(VLOOKUP('Imp. Logikal Complète'!D113,'Réf. Profils à Laquer'!E:G,3,FALSE),0)</f>
        <v>0</v>
      </c>
      <c r="G113" s="165">
        <f t="shared" ref="G113:G176" si="4">A113</f>
        <v>0</v>
      </c>
    </row>
    <row r="114" spans="5:7" x14ac:dyDescent="0.25">
      <c r="F114" s="173">
        <f>IFERROR(VLOOKUP('Imp. Logikal Complète'!D114,'Réf. Profils à Laquer'!E:G,3,FALSE),0)</f>
        <v>0</v>
      </c>
      <c r="G114" s="165">
        <f t="shared" si="4"/>
        <v>0</v>
      </c>
    </row>
    <row r="115" spans="5:7" x14ac:dyDescent="0.25">
      <c r="F115" s="173">
        <f>IFERROR(VLOOKUP('Imp. Logikal Complète'!D115,'Réf. Profils à Laquer'!E:G,3,FALSE),0)</f>
        <v>0</v>
      </c>
      <c r="G115" s="165">
        <f t="shared" si="4"/>
        <v>0</v>
      </c>
    </row>
    <row r="116" spans="5:7" x14ac:dyDescent="0.25">
      <c r="F116" s="173">
        <f>IFERROR(VLOOKUP('Imp. Logikal Complète'!D116,'Réf. Profils à Laquer'!E:G,3,FALSE),0)</f>
        <v>0</v>
      </c>
      <c r="G116" s="165">
        <f t="shared" si="4"/>
        <v>0</v>
      </c>
    </row>
    <row r="117" spans="5:7" x14ac:dyDescent="0.25">
      <c r="F117" s="173">
        <f>IFERROR(VLOOKUP('Imp. Logikal Complète'!D117,'Réf. Profils à Laquer'!E:G,3,FALSE),0)</f>
        <v>0</v>
      </c>
      <c r="G117" s="165">
        <f t="shared" si="4"/>
        <v>0</v>
      </c>
    </row>
    <row r="118" spans="5:7" x14ac:dyDescent="0.25">
      <c r="F118" s="173">
        <f>IFERROR(VLOOKUP('Imp. Logikal Complète'!D118,'Réf. Profils à Laquer'!E:G,3,FALSE),0)</f>
        <v>0</v>
      </c>
      <c r="G118" s="165">
        <f t="shared" si="4"/>
        <v>0</v>
      </c>
    </row>
    <row r="119" spans="5:7" x14ac:dyDescent="0.25">
      <c r="F119" s="173">
        <f>IFERROR(VLOOKUP('Imp. Logikal Complète'!D119,'Réf. Profils à Laquer'!E:G,3,FALSE),0)</f>
        <v>0</v>
      </c>
      <c r="G119" s="165">
        <f t="shared" si="4"/>
        <v>0</v>
      </c>
    </row>
    <row r="120" spans="5:7" x14ac:dyDescent="0.25">
      <c r="F120" s="173">
        <f>IFERROR(VLOOKUP('Imp. Logikal Complète'!D120,'Réf. Profils à Laquer'!E:G,3,FALSE),0)</f>
        <v>0</v>
      </c>
      <c r="G120" s="165">
        <f t="shared" si="4"/>
        <v>0</v>
      </c>
    </row>
    <row r="121" spans="5:7" x14ac:dyDescent="0.25">
      <c r="F121" s="173">
        <f>IFERROR(VLOOKUP('Imp. Logikal Complète'!D121,'Réf. Profils à Laquer'!E:G,3,FALSE),0)</f>
        <v>0</v>
      </c>
      <c r="G121" s="165">
        <f t="shared" si="4"/>
        <v>0</v>
      </c>
    </row>
    <row r="122" spans="5:7" x14ac:dyDescent="0.25">
      <c r="F122" s="173">
        <f>IFERROR(VLOOKUP('Imp. Logikal Complète'!D122,'Réf. Profils à Laquer'!E:G,3,FALSE),0)</f>
        <v>0</v>
      </c>
      <c r="G122" s="165">
        <f t="shared" si="4"/>
        <v>0</v>
      </c>
    </row>
    <row r="123" spans="5:7" x14ac:dyDescent="0.25">
      <c r="F123" s="173">
        <f>IFERROR(VLOOKUP('Imp. Logikal Complète'!D123,'Réf. Profils à Laquer'!E:G,3,FALSE),0)</f>
        <v>0</v>
      </c>
      <c r="G123" s="165">
        <f t="shared" si="4"/>
        <v>0</v>
      </c>
    </row>
    <row r="124" spans="5:7" x14ac:dyDescent="0.25">
      <c r="F124" s="173">
        <f>IFERROR(VLOOKUP('Imp. Logikal Complète'!D124,'Réf. Profils à Laquer'!E:G,3,FALSE),0)</f>
        <v>0</v>
      </c>
      <c r="G124" s="165">
        <f t="shared" si="4"/>
        <v>0</v>
      </c>
    </row>
    <row r="125" spans="5:7" x14ac:dyDescent="0.25">
      <c r="F125" s="173">
        <f>IFERROR(VLOOKUP('Imp. Logikal Complète'!D125,'Réf. Profils à Laquer'!E:G,3,FALSE),0)</f>
        <v>0</v>
      </c>
      <c r="G125" s="165">
        <f t="shared" si="4"/>
        <v>0</v>
      </c>
    </row>
    <row r="126" spans="5:7" x14ac:dyDescent="0.25">
      <c r="F126" s="173">
        <f>IFERROR(VLOOKUP('Imp. Logikal Complète'!D126,'Réf. Profils à Laquer'!E:G,3,FALSE),0)</f>
        <v>0</v>
      </c>
      <c r="G126" s="165">
        <f t="shared" si="4"/>
        <v>0</v>
      </c>
    </row>
    <row r="127" spans="5:7" x14ac:dyDescent="0.25">
      <c r="F127" s="173">
        <f>IFERROR(VLOOKUP('Imp. Logikal Complète'!D127,'Réf. Profils à Laquer'!E:G,3,FALSE),0)</f>
        <v>0</v>
      </c>
      <c r="G127" s="165">
        <f t="shared" si="4"/>
        <v>0</v>
      </c>
    </row>
    <row r="128" spans="5:7" x14ac:dyDescent="0.25">
      <c r="F128" s="173">
        <f>IFERROR(VLOOKUP('Imp. Logikal Complète'!D128,'Réf. Profils à Laquer'!E:G,3,FALSE),0)</f>
        <v>0</v>
      </c>
      <c r="G128" s="165">
        <f t="shared" si="4"/>
        <v>0</v>
      </c>
    </row>
    <row r="129" spans="6:7" x14ac:dyDescent="0.25">
      <c r="F129" s="173">
        <f>IFERROR(VLOOKUP('Imp. Logikal Complète'!D129,'Réf. Profils à Laquer'!E:G,3,FALSE),0)</f>
        <v>0</v>
      </c>
      <c r="G129" s="165">
        <f t="shared" si="4"/>
        <v>0</v>
      </c>
    </row>
    <row r="130" spans="6:7" x14ac:dyDescent="0.25">
      <c r="F130" s="173">
        <f>IFERROR(VLOOKUP('Imp. Logikal Complète'!D130,'Réf. Profils à Laquer'!E:G,3,FALSE),0)</f>
        <v>0</v>
      </c>
      <c r="G130" s="165">
        <f t="shared" si="4"/>
        <v>0</v>
      </c>
    </row>
    <row r="131" spans="6:7" x14ac:dyDescent="0.25">
      <c r="F131" s="173">
        <f>IFERROR(VLOOKUP('Imp. Logikal Complète'!D131,'Réf. Profils à Laquer'!E:G,3,FALSE),0)</f>
        <v>0</v>
      </c>
      <c r="G131" s="165">
        <f t="shared" si="4"/>
        <v>0</v>
      </c>
    </row>
    <row r="132" spans="6:7" x14ac:dyDescent="0.25">
      <c r="F132" s="173">
        <f>IFERROR(VLOOKUP('Imp. Logikal Complète'!D132,'Réf. Profils à Laquer'!E:G,3,FALSE),0)</f>
        <v>0</v>
      </c>
      <c r="G132" s="165">
        <f t="shared" si="4"/>
        <v>0</v>
      </c>
    </row>
    <row r="133" spans="6:7" x14ac:dyDescent="0.25">
      <c r="F133" s="173">
        <f>IFERROR(VLOOKUP('Imp. Logikal Complète'!D133,'Réf. Profils à Laquer'!E:G,3,FALSE),0)</f>
        <v>0</v>
      </c>
      <c r="G133" s="165">
        <f t="shared" si="4"/>
        <v>0</v>
      </c>
    </row>
    <row r="134" spans="6:7" x14ac:dyDescent="0.25">
      <c r="F134" s="173">
        <f>IFERROR(VLOOKUP('Imp. Logikal Complète'!D134,'Réf. Profils à Laquer'!E:G,3,FALSE),0)</f>
        <v>0</v>
      </c>
      <c r="G134" s="165">
        <f t="shared" si="4"/>
        <v>0</v>
      </c>
    </row>
    <row r="135" spans="6:7" x14ac:dyDescent="0.25">
      <c r="F135" s="173">
        <f>IFERROR(VLOOKUP('Imp. Logikal Complète'!D135,'Réf. Profils à Laquer'!E:G,3,FALSE),0)</f>
        <v>0</v>
      </c>
      <c r="G135" s="165">
        <f>A135</f>
        <v>0</v>
      </c>
    </row>
    <row r="136" spans="6:7" x14ac:dyDescent="0.25">
      <c r="F136" s="173">
        <f>IFERROR(VLOOKUP('Imp. Logikal Complète'!D136,'Réf. Profils à Laquer'!E:G,3,FALSE),0)</f>
        <v>0</v>
      </c>
      <c r="G136" s="165">
        <f t="shared" si="4"/>
        <v>0</v>
      </c>
    </row>
    <row r="137" spans="6:7" x14ac:dyDescent="0.25">
      <c r="F137" s="173">
        <f>IFERROR(VLOOKUP('Imp. Logikal Complète'!D137,'Réf. Profils à Laquer'!E:G,3,FALSE),0)</f>
        <v>0</v>
      </c>
      <c r="G137" s="165">
        <f t="shared" si="4"/>
        <v>0</v>
      </c>
    </row>
    <row r="138" spans="6:7" x14ac:dyDescent="0.25">
      <c r="F138" s="173">
        <f>IFERROR(VLOOKUP('Imp. Logikal Complète'!D138,'Réf. Profils à Laquer'!E:G,3,FALSE),0)</f>
        <v>0</v>
      </c>
      <c r="G138" s="165">
        <f>A138</f>
        <v>0</v>
      </c>
    </row>
    <row r="139" spans="6:7" x14ac:dyDescent="0.25">
      <c r="F139" s="173">
        <f>IFERROR(VLOOKUP('Imp. Logikal Complète'!D139,'Réf. Profils à Laquer'!E:G,3,FALSE),0)</f>
        <v>0</v>
      </c>
      <c r="G139" s="165">
        <f t="shared" si="4"/>
        <v>0</v>
      </c>
    </row>
    <row r="140" spans="6:7" x14ac:dyDescent="0.25">
      <c r="F140" s="173">
        <f>IFERROR(VLOOKUP('Imp. Logikal Complète'!D140,'Réf. Profils à Laquer'!E:G,3,FALSE),0)</f>
        <v>0</v>
      </c>
      <c r="G140" s="165">
        <f t="shared" si="4"/>
        <v>0</v>
      </c>
    </row>
    <row r="141" spans="6:7" x14ac:dyDescent="0.25">
      <c r="F141" s="173">
        <f>IFERROR(VLOOKUP('Imp. Logikal Complète'!D141,'Réf. Profils à Laquer'!E:G,3,FALSE),0)</f>
        <v>0</v>
      </c>
      <c r="G141" s="165">
        <f t="shared" si="4"/>
        <v>0</v>
      </c>
    </row>
    <row r="142" spans="6:7" x14ac:dyDescent="0.25">
      <c r="F142" s="173">
        <f>IFERROR(VLOOKUP('Imp. Logikal Complète'!D142,'Réf. Profils à Laquer'!E:G,3,FALSE),0)</f>
        <v>0</v>
      </c>
      <c r="G142" s="165">
        <f t="shared" si="4"/>
        <v>0</v>
      </c>
    </row>
    <row r="143" spans="6:7" x14ac:dyDescent="0.25">
      <c r="F143" s="173">
        <f>IFERROR(VLOOKUP('Imp. Logikal Complète'!D143,'Réf. Profils à Laquer'!E:G,3,FALSE),0)</f>
        <v>0</v>
      </c>
      <c r="G143" s="165">
        <f t="shared" si="4"/>
        <v>0</v>
      </c>
    </row>
    <row r="144" spans="6:7" x14ac:dyDescent="0.25">
      <c r="F144" s="173">
        <f>IFERROR(VLOOKUP('Imp. Logikal Complète'!D144,'Réf. Profils à Laquer'!E:G,3,FALSE),0)</f>
        <v>0</v>
      </c>
      <c r="G144" s="165">
        <f t="shared" si="4"/>
        <v>0</v>
      </c>
    </row>
    <row r="145" spans="6:7" x14ac:dyDescent="0.25">
      <c r="F145" s="173">
        <f>IFERROR(VLOOKUP('Imp. Logikal Complète'!D145,'Réf. Profils à Laquer'!E:G,3,FALSE),0)</f>
        <v>0</v>
      </c>
      <c r="G145" s="165">
        <f t="shared" si="4"/>
        <v>0</v>
      </c>
    </row>
    <row r="146" spans="6:7" x14ac:dyDescent="0.25">
      <c r="F146" s="173">
        <f>IFERROR(VLOOKUP('Imp. Logikal Complète'!D146,'Réf. Profils à Laquer'!E:G,3,FALSE),0)</f>
        <v>0</v>
      </c>
      <c r="G146" s="165">
        <f t="shared" si="4"/>
        <v>0</v>
      </c>
    </row>
    <row r="147" spans="6:7" x14ac:dyDescent="0.25">
      <c r="F147" s="173">
        <f>IFERROR(VLOOKUP('Imp. Logikal Complète'!D147,'Réf. Profils à Laquer'!E:G,3,FALSE),0)</f>
        <v>0</v>
      </c>
      <c r="G147" s="165">
        <f t="shared" si="4"/>
        <v>0</v>
      </c>
    </row>
    <row r="148" spans="6:7" x14ac:dyDescent="0.25">
      <c r="F148" s="173">
        <f>IFERROR(VLOOKUP('Imp. Logikal Complète'!D148,'Réf. Profils à Laquer'!E:G,3,FALSE),0)</f>
        <v>0</v>
      </c>
      <c r="G148" s="165">
        <f t="shared" si="4"/>
        <v>0</v>
      </c>
    </row>
    <row r="149" spans="6:7" x14ac:dyDescent="0.25">
      <c r="F149" s="173">
        <f>IFERROR(VLOOKUP('Imp. Logikal Complète'!D149,'Réf. Profils à Laquer'!E:G,3,FALSE),0)</f>
        <v>0</v>
      </c>
      <c r="G149" s="165">
        <f t="shared" si="4"/>
        <v>0</v>
      </c>
    </row>
    <row r="150" spans="6:7" x14ac:dyDescent="0.25">
      <c r="F150" s="173">
        <f>IFERROR(VLOOKUP('Imp. Logikal Complète'!D150,'Réf. Profils à Laquer'!E:G,3,FALSE),0)</f>
        <v>0</v>
      </c>
      <c r="G150" s="165">
        <f t="shared" si="4"/>
        <v>0</v>
      </c>
    </row>
    <row r="151" spans="6:7" x14ac:dyDescent="0.25">
      <c r="F151" s="173">
        <f>IFERROR(VLOOKUP('Imp. Logikal Complète'!D151,'Réf. Profils à Laquer'!E:G,3,FALSE),0)</f>
        <v>0</v>
      </c>
      <c r="G151" s="165">
        <f t="shared" si="4"/>
        <v>0</v>
      </c>
    </row>
    <row r="152" spans="6:7" x14ac:dyDescent="0.25">
      <c r="F152" s="173">
        <f>IFERROR(VLOOKUP('Imp. Logikal Complète'!D152,'Réf. Profils à Laquer'!E:G,3,FALSE),0)</f>
        <v>0</v>
      </c>
      <c r="G152" s="165">
        <f t="shared" si="4"/>
        <v>0</v>
      </c>
    </row>
    <row r="153" spans="6:7" x14ac:dyDescent="0.25">
      <c r="F153" s="173">
        <f>IFERROR(VLOOKUP('Imp. Logikal Complète'!D153,'Réf. Profils à Laquer'!E:G,3,FALSE),0)</f>
        <v>0</v>
      </c>
      <c r="G153" s="165">
        <f t="shared" si="4"/>
        <v>0</v>
      </c>
    </row>
    <row r="154" spans="6:7" x14ac:dyDescent="0.25">
      <c r="F154" s="173">
        <f>IFERROR(VLOOKUP('Imp. Logikal Complète'!D154,'Réf. Profils à Laquer'!E:G,3,FALSE),0)</f>
        <v>0</v>
      </c>
      <c r="G154" s="165">
        <f t="shared" si="4"/>
        <v>0</v>
      </c>
    </row>
    <row r="155" spans="6:7" x14ac:dyDescent="0.25">
      <c r="F155" s="173">
        <f>IFERROR(VLOOKUP('Imp. Logikal Complète'!D155,'Réf. Profils à Laquer'!E:G,3,FALSE),0)</f>
        <v>0</v>
      </c>
      <c r="G155" s="165">
        <f>A155</f>
        <v>0</v>
      </c>
    </row>
    <row r="156" spans="6:7" x14ac:dyDescent="0.25">
      <c r="F156" s="173">
        <f>IFERROR(VLOOKUP('Imp. Logikal Complète'!D156,'Réf. Profils à Laquer'!E:G,3,FALSE),0)</f>
        <v>0</v>
      </c>
      <c r="G156" s="165">
        <f t="shared" si="4"/>
        <v>0</v>
      </c>
    </row>
    <row r="157" spans="6:7" x14ac:dyDescent="0.25">
      <c r="F157" s="173">
        <f>IFERROR(VLOOKUP('Imp. Logikal Complète'!D157,'Réf. Profils à Laquer'!E:G,3,FALSE),0)</f>
        <v>0</v>
      </c>
      <c r="G157" s="165">
        <f t="shared" si="4"/>
        <v>0</v>
      </c>
    </row>
    <row r="158" spans="6:7" x14ac:dyDescent="0.25">
      <c r="F158" s="173">
        <f>IFERROR(VLOOKUP('Imp. Logikal Complète'!D158,'Réf. Profils à Laquer'!E:G,3,FALSE),0)</f>
        <v>0</v>
      </c>
      <c r="G158" s="165">
        <f t="shared" si="4"/>
        <v>0</v>
      </c>
    </row>
    <row r="159" spans="6:7" x14ac:dyDescent="0.25">
      <c r="F159" s="173">
        <f>IFERROR(VLOOKUP('Imp. Logikal Complète'!D159,'Réf. Profils à Laquer'!E:G,3,FALSE),0)</f>
        <v>0</v>
      </c>
      <c r="G159" s="165">
        <f t="shared" si="4"/>
        <v>0</v>
      </c>
    </row>
    <row r="160" spans="6:7" x14ac:dyDescent="0.25">
      <c r="F160" s="173">
        <f>IFERROR(VLOOKUP('Imp. Logikal Complète'!D160,'Réf. Profils à Laquer'!E:G,3,FALSE),0)</f>
        <v>0</v>
      </c>
      <c r="G160" s="165">
        <f>A160</f>
        <v>0</v>
      </c>
    </row>
    <row r="161" spans="6:7" x14ac:dyDescent="0.25">
      <c r="F161" s="173">
        <f>IFERROR(VLOOKUP('Imp. Logikal Complète'!D161,'Réf. Profils à Laquer'!E:G,3,FALSE),0)</f>
        <v>0</v>
      </c>
      <c r="G161" s="165">
        <f t="shared" si="4"/>
        <v>0</v>
      </c>
    </row>
    <row r="162" spans="6:7" x14ac:dyDescent="0.25">
      <c r="F162" s="173">
        <f>IFERROR(VLOOKUP('Imp. Logikal Complète'!D162,'Réf. Profils à Laquer'!E:G,3,FALSE),0)</f>
        <v>0</v>
      </c>
      <c r="G162" s="165">
        <f t="shared" si="4"/>
        <v>0</v>
      </c>
    </row>
    <row r="163" spans="6:7" x14ac:dyDescent="0.25">
      <c r="F163" s="173">
        <f>IFERROR(VLOOKUP('Imp. Logikal Complète'!D163,'Réf. Profils à Laquer'!E:G,3,FALSE),0)</f>
        <v>0</v>
      </c>
      <c r="G163" s="165">
        <f t="shared" si="4"/>
        <v>0</v>
      </c>
    </row>
    <row r="164" spans="6:7" x14ac:dyDescent="0.25">
      <c r="F164" s="173">
        <f>IFERROR(VLOOKUP('Imp. Logikal Complète'!D164,'Réf. Profils à Laquer'!E:G,3,FALSE),0)</f>
        <v>0</v>
      </c>
      <c r="G164" s="165">
        <f t="shared" si="4"/>
        <v>0</v>
      </c>
    </row>
    <row r="165" spans="6:7" x14ac:dyDescent="0.25">
      <c r="F165" s="173">
        <f>IFERROR(VLOOKUP('Imp. Logikal Complète'!D165,'Réf. Profils à Laquer'!E:G,3,FALSE),0)</f>
        <v>0</v>
      </c>
      <c r="G165" s="165">
        <f t="shared" si="4"/>
        <v>0</v>
      </c>
    </row>
    <row r="166" spans="6:7" x14ac:dyDescent="0.25">
      <c r="F166" s="173">
        <f>IFERROR(VLOOKUP('Imp. Logikal Complète'!D166,'Réf. Profils à Laquer'!E:G,3,FALSE),0)</f>
        <v>0</v>
      </c>
      <c r="G166" s="165">
        <f t="shared" si="4"/>
        <v>0</v>
      </c>
    </row>
    <row r="167" spans="6:7" x14ac:dyDescent="0.25">
      <c r="F167" s="173">
        <f>IFERROR(VLOOKUP('Imp. Logikal Complète'!D167,'Réf. Profils à Laquer'!E:G,3,FALSE),0)</f>
        <v>0</v>
      </c>
      <c r="G167" s="165">
        <f t="shared" si="4"/>
        <v>0</v>
      </c>
    </row>
    <row r="168" spans="6:7" x14ac:dyDescent="0.25">
      <c r="F168" s="173">
        <f>IFERROR(VLOOKUP('Imp. Logikal Complète'!D168,'Réf. Profils à Laquer'!E:G,3,FALSE),0)</f>
        <v>0</v>
      </c>
      <c r="G168" s="165">
        <f t="shared" si="4"/>
        <v>0</v>
      </c>
    </row>
    <row r="169" spans="6:7" x14ac:dyDescent="0.25">
      <c r="F169" s="173">
        <f>IFERROR(VLOOKUP('Imp. Logikal Complète'!D169,'Réf. Profils à Laquer'!E:G,3,FALSE),0)</f>
        <v>0</v>
      </c>
      <c r="G169" s="165">
        <f t="shared" si="4"/>
        <v>0</v>
      </c>
    </row>
    <row r="170" spans="6:7" x14ac:dyDescent="0.25">
      <c r="F170" s="173">
        <f>IFERROR(VLOOKUP('Imp. Logikal Complète'!D170,'Réf. Profils à Laquer'!E:G,3,FALSE),0)</f>
        <v>0</v>
      </c>
      <c r="G170" s="165">
        <f t="shared" si="4"/>
        <v>0</v>
      </c>
    </row>
    <row r="171" spans="6:7" x14ac:dyDescent="0.25">
      <c r="F171" s="173">
        <f>IFERROR(VLOOKUP('Imp. Logikal Complète'!D171,'Réf. Profils à Laquer'!E:G,3,FALSE),0)</f>
        <v>0</v>
      </c>
      <c r="G171" s="165">
        <f t="shared" si="4"/>
        <v>0</v>
      </c>
    </row>
    <row r="172" spans="6:7" x14ac:dyDescent="0.25">
      <c r="F172" s="173">
        <f>IFERROR(VLOOKUP('Imp. Logikal Complète'!D172,'Réf. Profils à Laquer'!E:G,3,FALSE),0)</f>
        <v>0</v>
      </c>
      <c r="G172" s="165">
        <f t="shared" si="4"/>
        <v>0</v>
      </c>
    </row>
    <row r="173" spans="6:7" x14ac:dyDescent="0.25">
      <c r="F173" s="173">
        <f>IFERROR(VLOOKUP('Imp. Logikal Complète'!D173,'Réf. Profils à Laquer'!E:G,3,FALSE),0)</f>
        <v>0</v>
      </c>
      <c r="G173" s="165">
        <f t="shared" si="4"/>
        <v>0</v>
      </c>
    </row>
    <row r="174" spans="6:7" x14ac:dyDescent="0.25">
      <c r="F174" s="173">
        <f>IFERROR(VLOOKUP('Imp. Logikal Complète'!D174,'Réf. Profils à Laquer'!E:G,3,FALSE),0)</f>
        <v>0</v>
      </c>
      <c r="G174" s="165">
        <f t="shared" si="4"/>
        <v>0</v>
      </c>
    </row>
    <row r="175" spans="6:7" x14ac:dyDescent="0.25">
      <c r="F175" s="173">
        <f>IFERROR(VLOOKUP('Imp. Logikal Complète'!D175,'Réf. Profils à Laquer'!E:G,3,FALSE),0)</f>
        <v>0</v>
      </c>
      <c r="G175" s="165">
        <f t="shared" si="4"/>
        <v>0</v>
      </c>
    </row>
    <row r="176" spans="6:7" x14ac:dyDescent="0.25">
      <c r="F176" s="173">
        <f>IFERROR(VLOOKUP('Imp. Logikal Complète'!D176,'Réf. Profils à Laquer'!E:G,3,FALSE),0)</f>
        <v>0</v>
      </c>
      <c r="G176" s="165">
        <f t="shared" si="4"/>
        <v>0</v>
      </c>
    </row>
    <row r="177" spans="6:7" x14ac:dyDescent="0.25">
      <c r="F177" s="173">
        <f>IFERROR(VLOOKUP('Imp. Logikal Complète'!D177,'Réf. Profils à Laquer'!E:G,3,FALSE),0)</f>
        <v>0</v>
      </c>
      <c r="G177" s="165">
        <f t="shared" ref="G177:G196" si="5">A177</f>
        <v>0</v>
      </c>
    </row>
    <row r="178" spans="6:7" x14ac:dyDescent="0.25">
      <c r="F178" s="173">
        <f>IFERROR(VLOOKUP('Imp. Logikal Complète'!D178,'Réf. Profils à Laquer'!E:G,3,FALSE),0)</f>
        <v>0</v>
      </c>
      <c r="G178" s="165">
        <f t="shared" si="5"/>
        <v>0</v>
      </c>
    </row>
    <row r="179" spans="6:7" x14ac:dyDescent="0.25">
      <c r="F179" s="173">
        <f>IFERROR(VLOOKUP('Imp. Logikal Complète'!D179,'Réf. Profils à Laquer'!E:G,3,FALSE),0)</f>
        <v>0</v>
      </c>
      <c r="G179" s="165">
        <f t="shared" si="5"/>
        <v>0</v>
      </c>
    </row>
    <row r="180" spans="6:7" x14ac:dyDescent="0.25">
      <c r="F180" s="173">
        <f>IFERROR(VLOOKUP('Imp. Logikal Complète'!D180,'Réf. Profils à Laquer'!E:G,3,FALSE),0)</f>
        <v>0</v>
      </c>
      <c r="G180" s="165">
        <f t="shared" si="5"/>
        <v>0</v>
      </c>
    </row>
    <row r="181" spans="6:7" x14ac:dyDescent="0.25">
      <c r="F181" s="173">
        <f>IFERROR(VLOOKUP('Imp. Logikal Complète'!D181,'Réf. Profils à Laquer'!E:G,3,FALSE),0)</f>
        <v>0</v>
      </c>
      <c r="G181" s="165">
        <f t="shared" si="5"/>
        <v>0</v>
      </c>
    </row>
    <row r="182" spans="6:7" x14ac:dyDescent="0.25">
      <c r="F182" s="173">
        <f>IFERROR(VLOOKUP('Imp. Logikal Complète'!D182,'Réf. Profils à Laquer'!E:G,3,FALSE),0)</f>
        <v>0</v>
      </c>
      <c r="G182" s="165">
        <f t="shared" si="5"/>
        <v>0</v>
      </c>
    </row>
    <row r="183" spans="6:7" x14ac:dyDescent="0.25">
      <c r="F183" s="173">
        <f>IFERROR(VLOOKUP('Imp. Logikal Complète'!D183,'Réf. Profils à Laquer'!E:G,3,FALSE),0)</f>
        <v>0</v>
      </c>
      <c r="G183" s="165">
        <f>A183</f>
        <v>0</v>
      </c>
    </row>
    <row r="184" spans="6:7" x14ac:dyDescent="0.25">
      <c r="F184" s="173">
        <f>IFERROR(VLOOKUP('Imp. Logikal Complète'!D184,'Réf. Profils à Laquer'!E:G,3,FALSE),0)</f>
        <v>0</v>
      </c>
      <c r="G184" s="165">
        <f t="shared" si="5"/>
        <v>0</v>
      </c>
    </row>
    <row r="185" spans="6:7" x14ac:dyDescent="0.25">
      <c r="F185" s="173">
        <f>IFERROR(VLOOKUP('Imp. Logikal Complète'!D185,'Réf. Profils à Laquer'!E:G,3,FALSE),0)</f>
        <v>0</v>
      </c>
      <c r="G185" s="165">
        <f t="shared" si="5"/>
        <v>0</v>
      </c>
    </row>
    <row r="186" spans="6:7" x14ac:dyDescent="0.25">
      <c r="F186" s="173">
        <f>IFERROR(VLOOKUP('Imp. Logikal Complète'!D186,'Réf. Profils à Laquer'!E:G,3,FALSE),0)</f>
        <v>0</v>
      </c>
      <c r="G186" s="165">
        <f>A186</f>
        <v>0</v>
      </c>
    </row>
    <row r="187" spans="6:7" x14ac:dyDescent="0.25">
      <c r="F187" s="173">
        <f>IFERROR(VLOOKUP('Imp. Logikal Complète'!D187,'Réf. Profils à Laquer'!E:G,3,FALSE),0)</f>
        <v>0</v>
      </c>
      <c r="G187" s="165">
        <f t="shared" si="5"/>
        <v>0</v>
      </c>
    </row>
    <row r="188" spans="6:7" x14ac:dyDescent="0.25">
      <c r="F188" s="173">
        <f>IFERROR(VLOOKUP('Imp. Logikal Complète'!D188,'Réf. Profils à Laquer'!E:G,3,FALSE),0)</f>
        <v>0</v>
      </c>
      <c r="G188" s="165">
        <f t="shared" si="5"/>
        <v>0</v>
      </c>
    </row>
    <row r="189" spans="6:7" x14ac:dyDescent="0.25">
      <c r="F189" s="173">
        <f>IFERROR(VLOOKUP('Imp. Logikal Complète'!D189,'Réf. Profils à Laquer'!E:G,3,FALSE),0)</f>
        <v>0</v>
      </c>
      <c r="G189" s="165">
        <f t="shared" si="5"/>
        <v>0</v>
      </c>
    </row>
    <row r="190" spans="6:7" x14ac:dyDescent="0.25">
      <c r="F190" s="173">
        <f>IFERROR(VLOOKUP('Imp. Logikal Complète'!D190,'Réf. Profils à Laquer'!E:G,3,FALSE),0)</f>
        <v>0</v>
      </c>
      <c r="G190" s="165">
        <f t="shared" si="5"/>
        <v>0</v>
      </c>
    </row>
    <row r="191" spans="6:7" x14ac:dyDescent="0.25">
      <c r="F191" s="173">
        <f>IFERROR(VLOOKUP('Imp. Logikal Complète'!D191,'Réf. Profils à Laquer'!E:G,3,FALSE),0)</f>
        <v>0</v>
      </c>
      <c r="G191" s="165">
        <f t="shared" si="5"/>
        <v>0</v>
      </c>
    </row>
    <row r="192" spans="6:7" x14ac:dyDescent="0.25">
      <c r="F192" s="173">
        <f>IFERROR(VLOOKUP('Imp. Logikal Complète'!D192,'Réf. Profils à Laquer'!E:G,3,FALSE),0)</f>
        <v>0</v>
      </c>
      <c r="G192" s="165">
        <f t="shared" si="5"/>
        <v>0</v>
      </c>
    </row>
    <row r="193" spans="6:7" x14ac:dyDescent="0.25">
      <c r="F193" s="173">
        <f>IFERROR(VLOOKUP('Imp. Logikal Complète'!D193,'Réf. Profils à Laquer'!E:G,3,FALSE),0)</f>
        <v>0</v>
      </c>
      <c r="G193" s="165">
        <f t="shared" si="5"/>
        <v>0</v>
      </c>
    </row>
    <row r="194" spans="6:7" x14ac:dyDescent="0.25">
      <c r="F194" s="173">
        <f>IFERROR(VLOOKUP('Imp. Logikal Complète'!D194,'Réf. Profils à Laquer'!E:G,3,FALSE),0)</f>
        <v>0</v>
      </c>
      <c r="G194" s="165">
        <f t="shared" si="5"/>
        <v>0</v>
      </c>
    </row>
    <row r="195" spans="6:7" x14ac:dyDescent="0.25">
      <c r="F195" s="173">
        <f>IFERROR(VLOOKUP('Imp. Logikal Complète'!D195,'Réf. Profils à Laquer'!E:G,3,FALSE),0)</f>
        <v>0</v>
      </c>
      <c r="G195" s="165">
        <f t="shared" si="5"/>
        <v>0</v>
      </c>
    </row>
    <row r="196" spans="6:7" x14ac:dyDescent="0.25">
      <c r="F196" s="173">
        <f>IFERROR(VLOOKUP('Imp. Logikal Complète'!D196,'Réf. Profils à Laquer'!E:G,3,FALSE),0)</f>
        <v>0</v>
      </c>
      <c r="G196" s="165">
        <f t="shared" si="5"/>
        <v>0</v>
      </c>
    </row>
    <row r="197" spans="6:7" x14ac:dyDescent="0.25">
      <c r="F197" s="173">
        <f>IFERROR(VLOOKUP('Imp. Logikal Complète'!D197,'Réf. Profils à Laquer'!E:G,3,FALSE),0)</f>
        <v>0</v>
      </c>
      <c r="G197" s="165">
        <f>A197</f>
        <v>0</v>
      </c>
    </row>
    <row r="198" spans="6:7" x14ac:dyDescent="0.25">
      <c r="F198" s="173">
        <f>IFERROR(VLOOKUP('Imp. Logikal Complète'!D198,'Réf. Profils à Laquer'!E:G,3,FALSE),0)</f>
        <v>0</v>
      </c>
      <c r="G198" s="165">
        <f t="shared" ref="G198:G200" si="6">A198</f>
        <v>0</v>
      </c>
    </row>
    <row r="199" spans="6:7" x14ac:dyDescent="0.25">
      <c r="F199" s="173">
        <f>IFERROR(VLOOKUP('Imp. Logikal Complète'!D199,'Réf. Profils à Laquer'!E:G,3,FALSE),0)</f>
        <v>0</v>
      </c>
      <c r="G199" s="165">
        <f t="shared" si="6"/>
        <v>0</v>
      </c>
    </row>
    <row r="200" spans="6:7" x14ac:dyDescent="0.25">
      <c r="F200" s="173">
        <f>IFERROR(VLOOKUP('Imp. Logikal Complète'!D200,'Réf. Profils à Laquer'!E:G,3,FALSE),0)</f>
        <v>0</v>
      </c>
      <c r="G200" s="165">
        <f t="shared" si="6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BC Laquage</vt:lpstr>
      <vt:lpstr>Tri Laquage</vt:lpstr>
      <vt:lpstr>BC Vitrage PILKINGTON</vt:lpstr>
      <vt:lpstr>BC Vitrage AGC</vt:lpstr>
      <vt:lpstr>Tarif ALBEA</vt:lpstr>
      <vt:lpstr>Groupe de couleur</vt:lpstr>
      <vt:lpstr>NAV</vt:lpstr>
      <vt:lpstr>Ref. Vitrages</vt:lpstr>
      <vt:lpstr>Tri Vitrage00</vt:lpstr>
      <vt:lpstr>Réf. Profils à Laquer</vt:lpstr>
      <vt:lpstr>Imp. Logikal Complète</vt:lpstr>
      <vt:lpstr>'BC Laquage'!Zone_d_impression</vt:lpstr>
      <vt:lpstr>'BC Vitrage AGC'!Zone_d_impression</vt:lpstr>
      <vt:lpstr>'BC Vitrage PILKINGTON'!Zone_d_impression</vt:lpstr>
      <vt:lpstr>NAV!Zone_d_impression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MULLER</dc:creator>
  <cp:lastModifiedBy>Lucas MICHEL</cp:lastModifiedBy>
  <cp:lastPrinted>2019-07-15T07:14:23Z</cp:lastPrinted>
  <dcterms:created xsi:type="dcterms:W3CDTF">2019-06-05T13:09:32Z</dcterms:created>
  <dcterms:modified xsi:type="dcterms:W3CDTF">2019-07-15T12:36:09Z</dcterms:modified>
  <cp:contentStatus/>
</cp:coreProperties>
</file>