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S:\10TECHNIQUE\00_ADMINISTRATIF\01_RES-HUMAINES\CONGES\"/>
    </mc:Choice>
  </mc:AlternateContent>
  <xr:revisionPtr revIDLastSave="0" documentId="13_ncr:1_{B7C0F1DB-B74D-4DED-AFD0-6C792656DCB1}" xr6:coauthVersionLast="36" xr6:coauthVersionMax="47" xr10:uidLastSave="{00000000-0000-0000-0000-000000000000}"/>
  <bookViews>
    <workbookView xWindow="-120" yWindow="-120" windowWidth="29040" windowHeight="15840" tabRatio="903" firstSheet="8" activeTab="19" xr2:uid="{00000000-000D-0000-FFFF-FFFF00000000}"/>
  </bookViews>
  <sheets>
    <sheet name="TECH" sheetId="2" r:id="rId1"/>
    <sheet name="SAISI" sheetId="1" r:id="rId2"/>
    <sheet name="xxx" sheetId="27" r:id="rId3"/>
    <sheet name="AZURA J" sheetId="3" r:id="rId4"/>
    <sheet name="BERNARD J" sheetId="23" r:id="rId5"/>
    <sheet name="BERTIN P" sheetId="24" r:id="rId6"/>
    <sheet name="BLANDIN B" sheetId="26" r:id="rId7"/>
    <sheet name="BOUGON S" sheetId="25" r:id="rId8"/>
    <sheet name="CARION C" sheetId="29" r:id="rId9"/>
    <sheet name="CLEMENT S" sheetId="30" r:id="rId10"/>
    <sheet name="CÔME K" sheetId="46" r:id="rId11"/>
    <sheet name="DELALONDRE M" sheetId="31" r:id="rId12"/>
    <sheet name="DESSOMES W" sheetId="32" r:id="rId13"/>
    <sheet name="DULYSSE F" sheetId="43" r:id="rId14"/>
    <sheet name="DUMONT G" sheetId="33" r:id="rId15"/>
    <sheet name="FRANCOIS R" sheetId="34" r:id="rId16"/>
    <sheet name="GERNIDOS M" sheetId="44" r:id="rId17"/>
    <sheet name="LAINE P" sheetId="35" r:id="rId18"/>
    <sheet name="LEGAC L" sheetId="36" r:id="rId19"/>
    <sheet name="MARIN DIT VIGOT E." sheetId="47" r:id="rId20"/>
    <sheet name="PERIN B" sheetId="38" r:id="rId21"/>
    <sheet name="POTARD B" sheetId="41" r:id="rId22"/>
    <sheet name="POTTIER L" sheetId="39" r:id="rId23"/>
    <sheet name="SANCHIS P" sheetId="40" r:id="rId24"/>
  </sheets>
  <definedNames>
    <definedName name="_xlnm._FilterDatabase" localSheetId="3" hidden="1">'AZURA J'!$A$11:$N$13</definedName>
    <definedName name="_xlnm._FilterDatabase" localSheetId="4" hidden="1">'BERNARD J'!$A$11:$N$13</definedName>
    <definedName name="_xlnm._FilterDatabase" localSheetId="5" hidden="1">'BERTIN P'!$A$11:$N$13</definedName>
    <definedName name="_xlnm._FilterDatabase" localSheetId="6" hidden="1">'BLANDIN B'!$A$11:$N$13</definedName>
    <definedName name="_xlnm._FilterDatabase" localSheetId="7" hidden="1">'BOUGON S'!$A$11:$N$13</definedName>
    <definedName name="_xlnm._FilterDatabase" localSheetId="8" hidden="1">'CARION C'!$A$11:$N$13</definedName>
    <definedName name="_xlnm._FilterDatabase" localSheetId="9" hidden="1">'CLEMENT S'!$A$11:$N$13</definedName>
    <definedName name="_xlnm._FilterDatabase" localSheetId="10" hidden="1">'CÔME K'!$A$11:$N$13</definedName>
    <definedName name="_xlnm._FilterDatabase" localSheetId="11" hidden="1">'DELALONDRE M'!$A$11:$N$13</definedName>
    <definedName name="_xlnm._FilterDatabase" localSheetId="12" hidden="1">'DESSOMES W'!$A$11:$N$13</definedName>
    <definedName name="_xlnm._FilterDatabase" localSheetId="13" hidden="1">'DULYSSE F'!$A$11:$N$13</definedName>
    <definedName name="_xlnm._FilterDatabase" localSheetId="14" hidden="1">'DUMONT G'!$A$11:$N$13</definedName>
    <definedName name="_xlnm._FilterDatabase" localSheetId="15" hidden="1">'FRANCOIS R'!$A$11:$N$13</definedName>
    <definedName name="_xlnm._FilterDatabase" localSheetId="16" hidden="1">'GERNIDOS M'!$A$11:$N$13</definedName>
    <definedName name="_xlnm._FilterDatabase" localSheetId="17" hidden="1">'LAINE P'!$A$11:$N$13</definedName>
    <definedName name="_xlnm._FilterDatabase" localSheetId="18" hidden="1">'LEGAC L'!$A$11:$N$13</definedName>
    <definedName name="_xlnm._FilterDatabase" localSheetId="19" hidden="1">'MARIN DIT VIGOT E.'!$A$11:$N$13</definedName>
    <definedName name="_xlnm._FilterDatabase" localSheetId="20" hidden="1">'PERIN B'!$A$11:$N$13</definedName>
    <definedName name="_xlnm._FilterDatabase" localSheetId="21" hidden="1">'POTARD B'!$A$11:$N$13</definedName>
    <definedName name="_xlnm._FilterDatabase" localSheetId="22" hidden="1">'POTTIER L'!$A$11:$N$13</definedName>
    <definedName name="_xlnm._FilterDatabase" localSheetId="23" hidden="1">'SANCHIS P'!$A$11:$N$13</definedName>
    <definedName name="_xlnm._FilterDatabase" localSheetId="2" hidden="1">xxx!$A$11:$N$13</definedName>
    <definedName name="AGENTS">OFFSET(HEURES,,-8,)</definedName>
    <definedName name="HEURES">SAISI!$I$2:$I$405</definedName>
    <definedName name="TYPE">OFFSET(HEURES,,-7,)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47" l="1"/>
  <c r="D14" i="47"/>
  <c r="E14" i="47"/>
  <c r="F14" i="47"/>
  <c r="G14" i="47"/>
  <c r="H14" i="47"/>
  <c r="I14" i="47"/>
  <c r="J14" i="47"/>
  <c r="K14" i="47"/>
  <c r="L14" i="47"/>
  <c r="M14" i="47"/>
  <c r="N14" i="47"/>
  <c r="C15" i="47"/>
  <c r="D15" i="47" s="1"/>
  <c r="E15" i="47" s="1"/>
  <c r="F15" i="47" s="1"/>
  <c r="B7" i="47"/>
  <c r="N12" i="47"/>
  <c r="M12" i="47"/>
  <c r="L12" i="47"/>
  <c r="K12" i="47"/>
  <c r="J12" i="47"/>
  <c r="I12" i="47"/>
  <c r="H12" i="47"/>
  <c r="G12" i="47"/>
  <c r="F12" i="47"/>
  <c r="E12" i="47"/>
  <c r="D12" i="47"/>
  <c r="C12" i="47"/>
  <c r="C13" i="47" s="1"/>
  <c r="D13" i="47" s="1"/>
  <c r="E13" i="47" s="1"/>
  <c r="F13" i="47" s="1"/>
  <c r="G13" i="47" s="1"/>
  <c r="H13" i="47" s="1"/>
  <c r="I13" i="47" s="1"/>
  <c r="J13" i="47" s="1"/>
  <c r="K13" i="47" s="1"/>
  <c r="L13" i="47" s="1"/>
  <c r="M13" i="47" s="1"/>
  <c r="N13" i="47" s="1"/>
  <c r="B12" i="47"/>
  <c r="B6" i="26"/>
  <c r="B7" i="29"/>
  <c r="B7" i="46"/>
  <c r="B6" i="46"/>
  <c r="B7" i="31"/>
  <c r="B6" i="31"/>
  <c r="B7" i="32"/>
  <c r="B6" i="32"/>
  <c r="B7" i="43"/>
  <c r="B7" i="44"/>
  <c r="B7" i="41"/>
  <c r="B6" i="41"/>
  <c r="B7" i="23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H264" i="1"/>
  <c r="G264" i="1"/>
  <c r="G15" i="47" l="1"/>
  <c r="H15" i="47"/>
  <c r="I15" i="47" s="1"/>
  <c r="J15" i="47" s="1"/>
  <c r="K15" i="47" s="1"/>
  <c r="L15" i="47" s="1"/>
  <c r="M15" i="47" s="1"/>
  <c r="N15" i="47" s="1"/>
  <c r="P12" i="47"/>
  <c r="B14" i="41"/>
  <c r="P14" i="41" s="1"/>
  <c r="B14" i="31"/>
  <c r="B14" i="32"/>
  <c r="P14" i="32" s="1"/>
  <c r="B14" i="46"/>
  <c r="P14" i="46" s="1"/>
  <c r="I264" i="1"/>
  <c r="H249" i="1"/>
  <c r="G249" i="1"/>
  <c r="I249" i="1" l="1"/>
  <c r="C14" i="40"/>
  <c r="D14" i="40"/>
  <c r="E14" i="40"/>
  <c r="F14" i="40"/>
  <c r="G14" i="40"/>
  <c r="H14" i="40"/>
  <c r="I14" i="40"/>
  <c r="J14" i="40"/>
  <c r="K14" i="40"/>
  <c r="L14" i="40"/>
  <c r="M14" i="40"/>
  <c r="N14" i="40"/>
  <c r="N15" i="46" l="1"/>
  <c r="M15" i="46"/>
  <c r="L15" i="46"/>
  <c r="K15" i="46"/>
  <c r="J15" i="46"/>
  <c r="I15" i="46"/>
  <c r="H15" i="46"/>
  <c r="G15" i="46"/>
  <c r="F15" i="46"/>
  <c r="E15" i="46"/>
  <c r="D15" i="46"/>
  <c r="C15" i="46"/>
  <c r="N14" i="46"/>
  <c r="M14" i="46"/>
  <c r="L14" i="46"/>
  <c r="K14" i="46"/>
  <c r="J14" i="46"/>
  <c r="I14" i="46"/>
  <c r="H14" i="46"/>
  <c r="G14" i="46"/>
  <c r="F14" i="46"/>
  <c r="E14" i="46"/>
  <c r="D14" i="46"/>
  <c r="C14" i="46"/>
  <c r="N12" i="46"/>
  <c r="M12" i="46"/>
  <c r="L12" i="46"/>
  <c r="K12" i="46"/>
  <c r="J12" i="46"/>
  <c r="I12" i="46"/>
  <c r="H12" i="46"/>
  <c r="G12" i="46"/>
  <c r="F12" i="46"/>
  <c r="E12" i="46"/>
  <c r="D12" i="46"/>
  <c r="C12" i="46"/>
  <c r="C13" i="46" s="1"/>
  <c r="D13" i="46" s="1"/>
  <c r="E13" i="46" s="1"/>
  <c r="F13" i="46" s="1"/>
  <c r="G13" i="46" s="1"/>
  <c r="H13" i="46" s="1"/>
  <c r="I13" i="46" s="1"/>
  <c r="J13" i="46" s="1"/>
  <c r="K13" i="46" s="1"/>
  <c r="L13" i="46" s="1"/>
  <c r="M13" i="46" s="1"/>
  <c r="N13" i="46" s="1"/>
  <c r="B12" i="46"/>
  <c r="P12" i="46" l="1"/>
  <c r="H263" i="1"/>
  <c r="G263" i="1"/>
  <c r="H262" i="1"/>
  <c r="G262" i="1"/>
  <c r="H261" i="1"/>
  <c r="G261" i="1"/>
  <c r="I261" i="1" l="1"/>
  <c r="I262" i="1"/>
  <c r="I263" i="1"/>
  <c r="G240" i="1"/>
  <c r="H240" i="1"/>
  <c r="G241" i="1"/>
  <c r="H241" i="1"/>
  <c r="G242" i="1"/>
  <c r="H242" i="1"/>
  <c r="I242" i="1" s="1"/>
  <c r="I240" i="1" l="1"/>
  <c r="I241" i="1"/>
  <c r="H239" i="1"/>
  <c r="G239" i="1"/>
  <c r="H235" i="1"/>
  <c r="G235" i="1"/>
  <c r="I235" i="1" l="1"/>
  <c r="I239" i="1"/>
  <c r="H234" i="1"/>
  <c r="G234" i="1"/>
  <c r="H238" i="1"/>
  <c r="G238" i="1"/>
  <c r="H237" i="1"/>
  <c r="G237" i="1"/>
  <c r="H236" i="1"/>
  <c r="G236" i="1"/>
  <c r="G223" i="1"/>
  <c r="H223" i="1"/>
  <c r="G226" i="1"/>
  <c r="H226" i="1"/>
  <c r="I226" i="1" s="1"/>
  <c r="G228" i="1"/>
  <c r="H228" i="1"/>
  <c r="I228" i="1" s="1"/>
  <c r="G230" i="1"/>
  <c r="H230" i="1"/>
  <c r="H205" i="1"/>
  <c r="G205" i="1"/>
  <c r="H233" i="1"/>
  <c r="G233" i="1"/>
  <c r="H231" i="1"/>
  <c r="G231" i="1"/>
  <c r="H229" i="1"/>
  <c r="G229" i="1"/>
  <c r="H227" i="1"/>
  <c r="G227" i="1"/>
  <c r="H224" i="1"/>
  <c r="G224" i="1"/>
  <c r="H203" i="1"/>
  <c r="G203" i="1"/>
  <c r="H201" i="1"/>
  <c r="G201" i="1"/>
  <c r="H199" i="1"/>
  <c r="G199" i="1"/>
  <c r="H197" i="1"/>
  <c r="G197" i="1"/>
  <c r="G181" i="1"/>
  <c r="H181" i="1"/>
  <c r="G185" i="1"/>
  <c r="H185" i="1"/>
  <c r="G188" i="1"/>
  <c r="H188" i="1"/>
  <c r="G191" i="1"/>
  <c r="H191" i="1"/>
  <c r="G194" i="1"/>
  <c r="H194" i="1"/>
  <c r="H195" i="1"/>
  <c r="G195" i="1"/>
  <c r="G186" i="1"/>
  <c r="H186" i="1"/>
  <c r="I186" i="1" s="1"/>
  <c r="G189" i="1"/>
  <c r="H189" i="1"/>
  <c r="G192" i="1"/>
  <c r="H192" i="1"/>
  <c r="H183" i="1"/>
  <c r="G183" i="1"/>
  <c r="H176" i="1"/>
  <c r="G176" i="1"/>
  <c r="I191" i="1" l="1"/>
  <c r="I199" i="1"/>
  <c r="I224" i="1"/>
  <c r="I231" i="1"/>
  <c r="I238" i="1"/>
  <c r="I176" i="1"/>
  <c r="I233" i="1"/>
  <c r="I227" i="1"/>
  <c r="I197" i="1"/>
  <c r="I229" i="1"/>
  <c r="I237" i="1"/>
  <c r="I183" i="1"/>
  <c r="I201" i="1"/>
  <c r="I236" i="1"/>
  <c r="I195" i="1"/>
  <c r="I203" i="1"/>
  <c r="I189" i="1"/>
  <c r="I194" i="1"/>
  <c r="I185" i="1"/>
  <c r="I230" i="1"/>
  <c r="I223" i="1"/>
  <c r="I181" i="1"/>
  <c r="I234" i="1"/>
  <c r="I192" i="1"/>
  <c r="I188" i="1"/>
  <c r="I205" i="1"/>
  <c r="H220" i="1"/>
  <c r="G220" i="1"/>
  <c r="H219" i="1"/>
  <c r="G219" i="1"/>
  <c r="H218" i="1"/>
  <c r="G218" i="1"/>
  <c r="H217" i="1"/>
  <c r="G217" i="1"/>
  <c r="H216" i="1"/>
  <c r="G216" i="1"/>
  <c r="H215" i="1"/>
  <c r="G215" i="1"/>
  <c r="H214" i="1"/>
  <c r="G214" i="1"/>
  <c r="G213" i="1"/>
  <c r="H213" i="1"/>
  <c r="H212" i="1"/>
  <c r="G212" i="1"/>
  <c r="H211" i="1"/>
  <c r="G211" i="1"/>
  <c r="H210" i="1"/>
  <c r="G210" i="1"/>
  <c r="H209" i="1"/>
  <c r="G209" i="1"/>
  <c r="H208" i="1"/>
  <c r="G208" i="1"/>
  <c r="I211" i="1" l="1"/>
  <c r="I217" i="1"/>
  <c r="I220" i="1"/>
  <c r="I208" i="1"/>
  <c r="I214" i="1"/>
  <c r="I213" i="1"/>
  <c r="I218" i="1"/>
  <c r="I212" i="1"/>
  <c r="I215" i="1"/>
  <c r="I216" i="1"/>
  <c r="I219" i="1"/>
  <c r="I209" i="1"/>
  <c r="I210" i="1"/>
  <c r="B6" i="29" s="1"/>
  <c r="B14" i="29" s="1"/>
  <c r="P14" i="29" s="1"/>
  <c r="G193" i="1"/>
  <c r="H193" i="1"/>
  <c r="G184" i="1"/>
  <c r="H184" i="1"/>
  <c r="G187" i="1"/>
  <c r="H187" i="1"/>
  <c r="I187" i="1" s="1"/>
  <c r="G190" i="1"/>
  <c r="H190" i="1"/>
  <c r="H182" i="1"/>
  <c r="G182" i="1"/>
  <c r="G225" i="1"/>
  <c r="H225" i="1"/>
  <c r="I225" i="1" s="1"/>
  <c r="G198" i="1"/>
  <c r="H198" i="1"/>
  <c r="G200" i="1"/>
  <c r="H200" i="1"/>
  <c r="G202" i="1"/>
  <c r="H202" i="1"/>
  <c r="I202" i="1" s="1"/>
  <c r="G204" i="1"/>
  <c r="H204" i="1"/>
  <c r="G206" i="1"/>
  <c r="H206" i="1"/>
  <c r="G221" i="1"/>
  <c r="H221" i="1"/>
  <c r="I221" i="1" s="1"/>
  <c r="G222" i="1"/>
  <c r="H222" i="1"/>
  <c r="H196" i="1"/>
  <c r="G196" i="1"/>
  <c r="I196" i="1" l="1"/>
  <c r="I182" i="1"/>
  <c r="I206" i="1"/>
  <c r="I200" i="1"/>
  <c r="I184" i="1"/>
  <c r="I222" i="1"/>
  <c r="I204" i="1"/>
  <c r="I198" i="1"/>
  <c r="I190" i="1"/>
  <c r="I193" i="1"/>
  <c r="G76" i="1"/>
  <c r="H76" i="1"/>
  <c r="I76" i="1" s="1"/>
  <c r="G74" i="1"/>
  <c r="H74" i="1"/>
  <c r="G78" i="1"/>
  <c r="H78" i="1"/>
  <c r="I78" i="1" l="1"/>
  <c r="I74" i="1"/>
  <c r="G141" i="1"/>
  <c r="H141" i="1"/>
  <c r="I141" i="1" l="1"/>
  <c r="N15" i="44"/>
  <c r="M15" i="44"/>
  <c r="L15" i="44"/>
  <c r="K15" i="44"/>
  <c r="J15" i="44"/>
  <c r="I15" i="44"/>
  <c r="H15" i="44"/>
  <c r="G15" i="44"/>
  <c r="F15" i="44"/>
  <c r="E15" i="44"/>
  <c r="D15" i="44"/>
  <c r="C15" i="44"/>
  <c r="N14" i="44"/>
  <c r="M14" i="44"/>
  <c r="L14" i="44"/>
  <c r="K14" i="44"/>
  <c r="J14" i="44"/>
  <c r="I14" i="44"/>
  <c r="H14" i="44"/>
  <c r="G14" i="44"/>
  <c r="F14" i="44"/>
  <c r="E14" i="44"/>
  <c r="D14" i="44"/>
  <c r="C14" i="44"/>
  <c r="N12" i="44"/>
  <c r="M12" i="44"/>
  <c r="L12" i="44"/>
  <c r="K12" i="44"/>
  <c r="J12" i="44"/>
  <c r="I12" i="44"/>
  <c r="H12" i="44"/>
  <c r="G12" i="44"/>
  <c r="F12" i="44"/>
  <c r="E12" i="44"/>
  <c r="D12" i="44"/>
  <c r="C12" i="44"/>
  <c r="C13" i="44" s="1"/>
  <c r="B12" i="44"/>
  <c r="N15" i="43"/>
  <c r="M15" i="43"/>
  <c r="L15" i="43"/>
  <c r="K15" i="43"/>
  <c r="J15" i="43"/>
  <c r="I15" i="43"/>
  <c r="H15" i="43"/>
  <c r="G15" i="43"/>
  <c r="F15" i="43"/>
  <c r="E15" i="43"/>
  <c r="D15" i="43"/>
  <c r="C15" i="43"/>
  <c r="N14" i="43"/>
  <c r="M14" i="43"/>
  <c r="L14" i="43"/>
  <c r="K14" i="43"/>
  <c r="J14" i="43"/>
  <c r="I14" i="43"/>
  <c r="H14" i="43"/>
  <c r="G14" i="43"/>
  <c r="F14" i="43"/>
  <c r="E14" i="43"/>
  <c r="D14" i="43"/>
  <c r="C14" i="43"/>
  <c r="N12" i="43"/>
  <c r="M12" i="43"/>
  <c r="L12" i="43"/>
  <c r="K12" i="43"/>
  <c r="J12" i="43"/>
  <c r="I12" i="43"/>
  <c r="H12" i="43"/>
  <c r="G12" i="43"/>
  <c r="F12" i="43"/>
  <c r="E12" i="43"/>
  <c r="D12" i="43"/>
  <c r="C12" i="43"/>
  <c r="C13" i="43" s="1"/>
  <c r="D13" i="43" s="1"/>
  <c r="E13" i="43" s="1"/>
  <c r="F13" i="43" s="1"/>
  <c r="G13" i="43" s="1"/>
  <c r="H13" i="43" s="1"/>
  <c r="I13" i="43" s="1"/>
  <c r="J13" i="43" s="1"/>
  <c r="K13" i="43" s="1"/>
  <c r="L13" i="43" s="1"/>
  <c r="M13" i="43" s="1"/>
  <c r="N13" i="43" s="1"/>
  <c r="B12" i="43"/>
  <c r="D13" i="44" l="1"/>
  <c r="E13" i="44" s="1"/>
  <c r="F13" i="44" s="1"/>
  <c r="G13" i="44" s="1"/>
  <c r="H13" i="44" s="1"/>
  <c r="I13" i="44" s="1"/>
  <c r="J13" i="44" s="1"/>
  <c r="K13" i="44" s="1"/>
  <c r="L13" i="44" s="1"/>
  <c r="M13" i="44" s="1"/>
  <c r="N13" i="44" s="1"/>
  <c r="P12" i="44" s="1"/>
  <c r="P12" i="43"/>
  <c r="G175" i="1"/>
  <c r="G174" i="1"/>
  <c r="G173" i="1"/>
  <c r="H172" i="1"/>
  <c r="G172" i="1"/>
  <c r="I172" i="1" l="1"/>
  <c r="H171" i="1"/>
  <c r="G171" i="1"/>
  <c r="I171" i="1" l="1"/>
  <c r="H160" i="1"/>
  <c r="G160" i="1"/>
  <c r="I160" i="1" l="1"/>
  <c r="H129" i="1"/>
  <c r="G129" i="1"/>
  <c r="I129" i="1" l="1"/>
  <c r="H145" i="1"/>
  <c r="G145" i="1"/>
  <c r="I145" i="1" l="1"/>
  <c r="H162" i="1"/>
  <c r="G162" i="1"/>
  <c r="I162" i="1" l="1"/>
  <c r="H136" i="1"/>
  <c r="G136" i="1"/>
  <c r="I136" i="1" l="1"/>
  <c r="H146" i="1"/>
  <c r="G146" i="1"/>
  <c r="H144" i="1"/>
  <c r="G144" i="1"/>
  <c r="H140" i="1"/>
  <c r="G140" i="1"/>
  <c r="I140" i="1" l="1"/>
  <c r="I144" i="1"/>
  <c r="I146" i="1"/>
  <c r="H138" i="1"/>
  <c r="G138" i="1"/>
  <c r="H137" i="1"/>
  <c r="I137" i="1" s="1"/>
  <c r="G137" i="1"/>
  <c r="H134" i="1"/>
  <c r="G134" i="1"/>
  <c r="H130" i="1"/>
  <c r="G130" i="1"/>
  <c r="I134" i="1" l="1"/>
  <c r="I138" i="1"/>
  <c r="I130" i="1"/>
  <c r="H116" i="1"/>
  <c r="G116" i="1"/>
  <c r="I116" i="1" l="1"/>
  <c r="H114" i="1"/>
  <c r="G114" i="1"/>
  <c r="H260" i="1"/>
  <c r="G260" i="1"/>
  <c r="H102" i="1"/>
  <c r="G102" i="1"/>
  <c r="H101" i="1"/>
  <c r="G101" i="1"/>
  <c r="H100" i="1"/>
  <c r="G100" i="1"/>
  <c r="H98" i="1"/>
  <c r="G98" i="1"/>
  <c r="I98" i="1" l="1"/>
  <c r="I102" i="1"/>
  <c r="I100" i="1"/>
  <c r="I260" i="1"/>
  <c r="I101" i="1"/>
  <c r="I114" i="1"/>
  <c r="H87" i="1"/>
  <c r="G87" i="1"/>
  <c r="H86" i="1"/>
  <c r="G86" i="1"/>
  <c r="H83" i="1"/>
  <c r="G83" i="1"/>
  <c r="H82" i="1"/>
  <c r="G82" i="1"/>
  <c r="I87" i="1" l="1"/>
  <c r="I86" i="1"/>
  <c r="I82" i="1"/>
  <c r="I83" i="1"/>
  <c r="H105" i="1"/>
  <c r="G105" i="1"/>
  <c r="H113" i="1"/>
  <c r="G113" i="1"/>
  <c r="H112" i="1"/>
  <c r="G112" i="1"/>
  <c r="H111" i="1"/>
  <c r="G111" i="1"/>
  <c r="H110" i="1"/>
  <c r="G110" i="1"/>
  <c r="H109" i="1"/>
  <c r="G109" i="1"/>
  <c r="I110" i="1" l="1"/>
  <c r="I113" i="1"/>
  <c r="B7" i="39" s="1"/>
  <c r="I111" i="1"/>
  <c r="I105" i="1"/>
  <c r="I109" i="1"/>
  <c r="I112" i="1"/>
  <c r="H99" i="1"/>
  <c r="G99" i="1"/>
  <c r="I99" i="1" l="1"/>
  <c r="H96" i="1"/>
  <c r="G96" i="1"/>
  <c r="H95" i="1"/>
  <c r="G95" i="1"/>
  <c r="H93" i="1"/>
  <c r="I93" i="1" s="1"/>
  <c r="G93" i="1"/>
  <c r="I95" i="1" l="1"/>
  <c r="I96" i="1"/>
  <c r="H94" i="1"/>
  <c r="G94" i="1"/>
  <c r="H92" i="1"/>
  <c r="G92" i="1"/>
  <c r="H91" i="1"/>
  <c r="G91" i="1"/>
  <c r="H89" i="1"/>
  <c r="G89" i="1"/>
  <c r="I91" i="1" l="1"/>
  <c r="I92" i="1"/>
  <c r="I89" i="1"/>
  <c r="I94" i="1"/>
  <c r="H48" i="1"/>
  <c r="G48" i="1"/>
  <c r="H47" i="1"/>
  <c r="G47" i="1"/>
  <c r="H46" i="1"/>
  <c r="G46" i="1"/>
  <c r="I48" i="1" l="1"/>
  <c r="I47" i="1"/>
  <c r="I46" i="1"/>
  <c r="H49" i="1"/>
  <c r="G49" i="1"/>
  <c r="I49" i="1" l="1"/>
  <c r="H65" i="1"/>
  <c r="G65" i="1"/>
  <c r="H64" i="1"/>
  <c r="G64" i="1"/>
  <c r="H63" i="1"/>
  <c r="I63" i="1" s="1"/>
  <c r="G63" i="1"/>
  <c r="H62" i="1"/>
  <c r="G62" i="1"/>
  <c r="H61" i="1"/>
  <c r="G61" i="1"/>
  <c r="H60" i="1"/>
  <c r="I60" i="1" s="1"/>
  <c r="G60" i="1"/>
  <c r="H59" i="1"/>
  <c r="G59" i="1"/>
  <c r="H58" i="1"/>
  <c r="G58" i="1"/>
  <c r="H57" i="1"/>
  <c r="I57" i="1" s="1"/>
  <c r="G57" i="1"/>
  <c r="H56" i="1"/>
  <c r="G56" i="1"/>
  <c r="H55" i="1"/>
  <c r="G55" i="1"/>
  <c r="H54" i="1"/>
  <c r="I54" i="1" s="1"/>
  <c r="G54" i="1"/>
  <c r="I59" i="1" l="1"/>
  <c r="I65" i="1"/>
  <c r="I56" i="1"/>
  <c r="I62" i="1"/>
  <c r="I55" i="1"/>
  <c r="I61" i="1"/>
  <c r="I58" i="1"/>
  <c r="I64" i="1"/>
  <c r="H44" i="1"/>
  <c r="G44" i="1"/>
  <c r="I44" i="1" l="1"/>
  <c r="H36" i="1"/>
  <c r="G36" i="1"/>
  <c r="I36" i="1" l="1"/>
  <c r="H24" i="1"/>
  <c r="G24" i="1"/>
  <c r="H26" i="1"/>
  <c r="G26" i="1"/>
  <c r="H27" i="1"/>
  <c r="G27" i="1"/>
  <c r="I27" i="1" l="1"/>
  <c r="I26" i="1"/>
  <c r="I24" i="1"/>
  <c r="B6" i="23" s="1"/>
  <c r="B14" i="23" s="1"/>
  <c r="P14" i="23" s="1"/>
  <c r="H16" i="1"/>
  <c r="G16" i="1"/>
  <c r="I16" i="1" l="1"/>
  <c r="H22" i="1"/>
  <c r="G22" i="1"/>
  <c r="H20" i="1"/>
  <c r="G20" i="1"/>
  <c r="H18" i="1"/>
  <c r="G18" i="1"/>
  <c r="H21" i="1"/>
  <c r="G21" i="1"/>
  <c r="H19" i="1"/>
  <c r="G19" i="1"/>
  <c r="I19" i="1" l="1"/>
  <c r="I20" i="1"/>
  <c r="I18" i="1"/>
  <c r="I21" i="1"/>
  <c r="I22" i="1"/>
  <c r="H2" i="1"/>
  <c r="I2" i="1" s="1"/>
  <c r="G2" i="1"/>
  <c r="H8" i="1"/>
  <c r="G8" i="1"/>
  <c r="I8" i="1" l="1"/>
  <c r="C14" i="27"/>
  <c r="D14" i="27"/>
  <c r="E14" i="27"/>
  <c r="F14" i="27"/>
  <c r="G14" i="27"/>
  <c r="H14" i="27"/>
  <c r="I14" i="27"/>
  <c r="J14" i="27"/>
  <c r="K14" i="27"/>
  <c r="L14" i="27"/>
  <c r="M14" i="27"/>
  <c r="N14" i="27"/>
  <c r="C14" i="39"/>
  <c r="D14" i="39"/>
  <c r="E14" i="39"/>
  <c r="F14" i="39"/>
  <c r="G14" i="39"/>
  <c r="H14" i="39"/>
  <c r="I14" i="39"/>
  <c r="J14" i="39"/>
  <c r="K14" i="39"/>
  <c r="L14" i="39"/>
  <c r="M14" i="39"/>
  <c r="N14" i="39"/>
  <c r="C14" i="41"/>
  <c r="D14" i="41"/>
  <c r="E14" i="41"/>
  <c r="F14" i="41"/>
  <c r="G14" i="41"/>
  <c r="H14" i="41"/>
  <c r="I14" i="41"/>
  <c r="J14" i="41"/>
  <c r="K14" i="41"/>
  <c r="L14" i="41"/>
  <c r="M14" i="41"/>
  <c r="N14" i="41"/>
  <c r="C14" i="38"/>
  <c r="D14" i="38"/>
  <c r="E14" i="38"/>
  <c r="F14" i="38"/>
  <c r="G14" i="38"/>
  <c r="H14" i="38"/>
  <c r="I14" i="38"/>
  <c r="J14" i="38"/>
  <c r="K14" i="38"/>
  <c r="L14" i="38"/>
  <c r="M14" i="38"/>
  <c r="N14" i="38"/>
  <c r="C14" i="36"/>
  <c r="D14" i="36"/>
  <c r="E14" i="36"/>
  <c r="F14" i="36"/>
  <c r="G14" i="36"/>
  <c r="H14" i="36"/>
  <c r="I14" i="36"/>
  <c r="J14" i="36"/>
  <c r="K14" i="36"/>
  <c r="L14" i="36"/>
  <c r="M14" i="36"/>
  <c r="N14" i="36"/>
  <c r="C14" i="35"/>
  <c r="D14" i="35"/>
  <c r="E14" i="35"/>
  <c r="F14" i="35"/>
  <c r="G14" i="35"/>
  <c r="H14" i="35"/>
  <c r="I14" i="35"/>
  <c r="J14" i="35"/>
  <c r="K14" i="35"/>
  <c r="L14" i="35"/>
  <c r="M14" i="35"/>
  <c r="N14" i="35"/>
  <c r="C14" i="34"/>
  <c r="D14" i="34"/>
  <c r="E14" i="34"/>
  <c r="F14" i="34"/>
  <c r="G14" i="34"/>
  <c r="H14" i="34"/>
  <c r="I14" i="34"/>
  <c r="J14" i="34"/>
  <c r="K14" i="34"/>
  <c r="L14" i="34"/>
  <c r="M14" i="34"/>
  <c r="N14" i="34"/>
  <c r="C14" i="33"/>
  <c r="D14" i="33"/>
  <c r="E14" i="33"/>
  <c r="F14" i="33"/>
  <c r="G14" i="33"/>
  <c r="H14" i="33"/>
  <c r="I14" i="33"/>
  <c r="J14" i="33"/>
  <c r="K14" i="33"/>
  <c r="L14" i="33"/>
  <c r="M14" i="33"/>
  <c r="N14" i="33"/>
  <c r="C14" i="32"/>
  <c r="D14" i="32"/>
  <c r="E14" i="32"/>
  <c r="F14" i="32"/>
  <c r="G14" i="32"/>
  <c r="H14" i="32"/>
  <c r="I14" i="32"/>
  <c r="J14" i="32"/>
  <c r="K14" i="32"/>
  <c r="L14" i="32"/>
  <c r="M14" i="32"/>
  <c r="N14" i="32"/>
  <c r="C14" i="31"/>
  <c r="D14" i="31"/>
  <c r="E14" i="31"/>
  <c r="F14" i="31"/>
  <c r="G14" i="31"/>
  <c r="H14" i="31"/>
  <c r="I14" i="31"/>
  <c r="J14" i="31"/>
  <c r="K14" i="31"/>
  <c r="L14" i="31"/>
  <c r="M14" i="31"/>
  <c r="N14" i="31"/>
  <c r="C14" i="30"/>
  <c r="D14" i="30"/>
  <c r="E14" i="30"/>
  <c r="F14" i="30"/>
  <c r="G14" i="30"/>
  <c r="H14" i="30"/>
  <c r="I14" i="30"/>
  <c r="J14" i="30"/>
  <c r="K14" i="30"/>
  <c r="L14" i="30"/>
  <c r="M14" i="30"/>
  <c r="N14" i="30"/>
  <c r="C14" i="29"/>
  <c r="D14" i="29"/>
  <c r="E14" i="29"/>
  <c r="F14" i="29"/>
  <c r="G14" i="29"/>
  <c r="H14" i="29"/>
  <c r="I14" i="29"/>
  <c r="J14" i="29"/>
  <c r="K14" i="29"/>
  <c r="L14" i="29"/>
  <c r="M14" i="29"/>
  <c r="N14" i="29"/>
  <c r="C14" i="25"/>
  <c r="D14" i="25"/>
  <c r="E14" i="25"/>
  <c r="F14" i="25"/>
  <c r="G14" i="25"/>
  <c r="H14" i="25"/>
  <c r="I14" i="25"/>
  <c r="J14" i="25"/>
  <c r="K14" i="25"/>
  <c r="L14" i="25"/>
  <c r="M14" i="25"/>
  <c r="N14" i="25"/>
  <c r="C14" i="26"/>
  <c r="D14" i="26"/>
  <c r="E14" i="26"/>
  <c r="F14" i="26"/>
  <c r="G14" i="26"/>
  <c r="H14" i="26"/>
  <c r="I14" i="26"/>
  <c r="J14" i="26"/>
  <c r="K14" i="26"/>
  <c r="L14" i="26"/>
  <c r="M14" i="26"/>
  <c r="N14" i="26"/>
  <c r="C14" i="24"/>
  <c r="D14" i="24"/>
  <c r="E14" i="24"/>
  <c r="F14" i="24"/>
  <c r="G14" i="24"/>
  <c r="H14" i="24"/>
  <c r="I14" i="24"/>
  <c r="J14" i="24"/>
  <c r="K14" i="24"/>
  <c r="L14" i="24"/>
  <c r="M14" i="24"/>
  <c r="N14" i="24"/>
  <c r="C14" i="23"/>
  <c r="D14" i="23"/>
  <c r="E14" i="23"/>
  <c r="F14" i="23"/>
  <c r="G14" i="23"/>
  <c r="H14" i="23"/>
  <c r="I14" i="23"/>
  <c r="J14" i="23"/>
  <c r="K14" i="23"/>
  <c r="L14" i="23"/>
  <c r="M14" i="23"/>
  <c r="N14" i="23"/>
  <c r="C14" i="3"/>
  <c r="D14" i="3"/>
  <c r="E14" i="3"/>
  <c r="F14" i="3"/>
  <c r="G14" i="3"/>
  <c r="H14" i="3"/>
  <c r="I14" i="3"/>
  <c r="J14" i="3"/>
  <c r="K14" i="3"/>
  <c r="L14" i="3"/>
  <c r="M14" i="3"/>
  <c r="N14" i="3"/>
  <c r="H3" i="1" l="1"/>
  <c r="G3" i="1"/>
  <c r="I3" i="1" l="1"/>
  <c r="C15" i="41"/>
  <c r="D15" i="41" s="1"/>
  <c r="E15" i="41" s="1"/>
  <c r="F15" i="41" s="1"/>
  <c r="G15" i="41" s="1"/>
  <c r="H15" i="41" s="1"/>
  <c r="I15" i="41" s="1"/>
  <c r="J15" i="41" s="1"/>
  <c r="K15" i="41" s="1"/>
  <c r="L15" i="41" s="1"/>
  <c r="M15" i="41" s="1"/>
  <c r="N15" i="41" s="1"/>
  <c r="N12" i="41"/>
  <c r="M12" i="41"/>
  <c r="L12" i="41"/>
  <c r="K12" i="41"/>
  <c r="J12" i="41"/>
  <c r="I12" i="41"/>
  <c r="H12" i="41"/>
  <c r="G12" i="41"/>
  <c r="F12" i="41"/>
  <c r="E12" i="41"/>
  <c r="D12" i="41"/>
  <c r="C12" i="41"/>
  <c r="C13" i="41" s="1"/>
  <c r="B12" i="41"/>
  <c r="G5" i="1"/>
  <c r="H5" i="1"/>
  <c r="C15" i="40"/>
  <c r="D15" i="40" s="1"/>
  <c r="E15" i="40" s="1"/>
  <c r="F15" i="40" s="1"/>
  <c r="G15" i="40" s="1"/>
  <c r="H15" i="40" s="1"/>
  <c r="I15" i="40" s="1"/>
  <c r="J15" i="40" s="1"/>
  <c r="K15" i="40" s="1"/>
  <c r="L15" i="40" s="1"/>
  <c r="M15" i="40" s="1"/>
  <c r="N15" i="40" s="1"/>
  <c r="N12" i="40"/>
  <c r="M12" i="40"/>
  <c r="L12" i="40"/>
  <c r="K12" i="40"/>
  <c r="J12" i="40"/>
  <c r="I12" i="40"/>
  <c r="H12" i="40"/>
  <c r="G12" i="40"/>
  <c r="F12" i="40"/>
  <c r="E12" i="40"/>
  <c r="D12" i="40"/>
  <c r="C12" i="40"/>
  <c r="C13" i="40" s="1"/>
  <c r="B12" i="40"/>
  <c r="C15" i="39"/>
  <c r="D15" i="39" s="1"/>
  <c r="E15" i="39" s="1"/>
  <c r="F15" i="39" s="1"/>
  <c r="G15" i="39" s="1"/>
  <c r="H15" i="39" s="1"/>
  <c r="I15" i="39" s="1"/>
  <c r="J15" i="39" s="1"/>
  <c r="K15" i="39" s="1"/>
  <c r="L15" i="39" s="1"/>
  <c r="M15" i="39" s="1"/>
  <c r="N15" i="39" s="1"/>
  <c r="N12" i="39"/>
  <c r="M12" i="39"/>
  <c r="L12" i="39"/>
  <c r="K12" i="39"/>
  <c r="J12" i="39"/>
  <c r="I12" i="39"/>
  <c r="H12" i="39"/>
  <c r="G12" i="39"/>
  <c r="F12" i="39"/>
  <c r="E12" i="39"/>
  <c r="D12" i="39"/>
  <c r="C12" i="39"/>
  <c r="C13" i="39" s="1"/>
  <c r="B12" i="39"/>
  <c r="C15" i="38"/>
  <c r="D15" i="38" s="1"/>
  <c r="E15" i="38" s="1"/>
  <c r="F15" i="38" s="1"/>
  <c r="G15" i="38" s="1"/>
  <c r="H15" i="38" s="1"/>
  <c r="I15" i="38" s="1"/>
  <c r="J15" i="38" s="1"/>
  <c r="K15" i="38" s="1"/>
  <c r="L15" i="38" s="1"/>
  <c r="M15" i="38" s="1"/>
  <c r="N15" i="38" s="1"/>
  <c r="N12" i="38"/>
  <c r="M12" i="38"/>
  <c r="L12" i="38"/>
  <c r="K12" i="38"/>
  <c r="J12" i="38"/>
  <c r="I12" i="38"/>
  <c r="H12" i="38"/>
  <c r="G12" i="38"/>
  <c r="F12" i="38"/>
  <c r="E12" i="38"/>
  <c r="D12" i="38"/>
  <c r="C12" i="38"/>
  <c r="C13" i="38" s="1"/>
  <c r="B12" i="38"/>
  <c r="C15" i="36"/>
  <c r="D15" i="36" s="1"/>
  <c r="E15" i="36" s="1"/>
  <c r="F15" i="36" s="1"/>
  <c r="G15" i="36" s="1"/>
  <c r="H15" i="36" s="1"/>
  <c r="I15" i="36" s="1"/>
  <c r="J15" i="36" s="1"/>
  <c r="K15" i="36" s="1"/>
  <c r="L15" i="36" s="1"/>
  <c r="M15" i="36" s="1"/>
  <c r="N15" i="36" s="1"/>
  <c r="N12" i="36"/>
  <c r="M12" i="36"/>
  <c r="L12" i="36"/>
  <c r="K12" i="36"/>
  <c r="J12" i="36"/>
  <c r="I12" i="36"/>
  <c r="H12" i="36"/>
  <c r="G12" i="36"/>
  <c r="F12" i="36"/>
  <c r="E12" i="36"/>
  <c r="D12" i="36"/>
  <c r="C12" i="36"/>
  <c r="C13" i="36" s="1"/>
  <c r="B12" i="36"/>
  <c r="C15" i="35"/>
  <c r="D15" i="35" s="1"/>
  <c r="E15" i="35" s="1"/>
  <c r="F15" i="35" s="1"/>
  <c r="G15" i="35" s="1"/>
  <c r="H15" i="35" s="1"/>
  <c r="I15" i="35" s="1"/>
  <c r="J15" i="35" s="1"/>
  <c r="K15" i="35" s="1"/>
  <c r="L15" i="35" s="1"/>
  <c r="M15" i="35" s="1"/>
  <c r="N15" i="35" s="1"/>
  <c r="N12" i="35"/>
  <c r="M12" i="35"/>
  <c r="L12" i="35"/>
  <c r="K12" i="35"/>
  <c r="J12" i="35"/>
  <c r="I12" i="35"/>
  <c r="H12" i="35"/>
  <c r="G12" i="35"/>
  <c r="F12" i="35"/>
  <c r="E12" i="35"/>
  <c r="D12" i="35"/>
  <c r="C12" i="35"/>
  <c r="C13" i="35" s="1"/>
  <c r="B12" i="35"/>
  <c r="C15" i="34"/>
  <c r="D15" i="34" s="1"/>
  <c r="E15" i="34" s="1"/>
  <c r="F15" i="34" s="1"/>
  <c r="G15" i="34" s="1"/>
  <c r="H15" i="34" s="1"/>
  <c r="I15" i="34" s="1"/>
  <c r="J15" i="34" s="1"/>
  <c r="K15" i="34" s="1"/>
  <c r="L15" i="34" s="1"/>
  <c r="M15" i="34" s="1"/>
  <c r="N15" i="34" s="1"/>
  <c r="N12" i="34"/>
  <c r="M12" i="34"/>
  <c r="L12" i="34"/>
  <c r="K12" i="34"/>
  <c r="J12" i="34"/>
  <c r="I12" i="34"/>
  <c r="H12" i="34"/>
  <c r="G12" i="34"/>
  <c r="F12" i="34"/>
  <c r="E12" i="34"/>
  <c r="D12" i="34"/>
  <c r="C12" i="34"/>
  <c r="C13" i="34" s="1"/>
  <c r="B12" i="34"/>
  <c r="C15" i="33"/>
  <c r="N12" i="33"/>
  <c r="M12" i="33"/>
  <c r="L12" i="33"/>
  <c r="K12" i="33"/>
  <c r="J12" i="33"/>
  <c r="I12" i="33"/>
  <c r="H12" i="33"/>
  <c r="G12" i="33"/>
  <c r="F12" i="33"/>
  <c r="E12" i="33"/>
  <c r="D12" i="33"/>
  <c r="C12" i="33"/>
  <c r="C13" i="33" s="1"/>
  <c r="B12" i="33"/>
  <c r="N15" i="32"/>
  <c r="M15" i="32"/>
  <c r="L15" i="32"/>
  <c r="K15" i="32"/>
  <c r="J15" i="32"/>
  <c r="I15" i="32"/>
  <c r="H15" i="32"/>
  <c r="G15" i="32"/>
  <c r="F15" i="32"/>
  <c r="E15" i="32"/>
  <c r="D15" i="32"/>
  <c r="C15" i="32"/>
  <c r="N12" i="32"/>
  <c r="M12" i="32"/>
  <c r="L12" i="32"/>
  <c r="K12" i="32"/>
  <c r="J12" i="32"/>
  <c r="I12" i="32"/>
  <c r="H12" i="32"/>
  <c r="G12" i="32"/>
  <c r="F12" i="32"/>
  <c r="E12" i="32"/>
  <c r="D12" i="32"/>
  <c r="C12" i="32"/>
  <c r="C13" i="32" s="1"/>
  <c r="B12" i="32"/>
  <c r="C15" i="31"/>
  <c r="D15" i="31" s="1"/>
  <c r="E15" i="31" s="1"/>
  <c r="F15" i="31" s="1"/>
  <c r="G15" i="31" s="1"/>
  <c r="H15" i="31" s="1"/>
  <c r="I15" i="31" s="1"/>
  <c r="J15" i="31" s="1"/>
  <c r="K15" i="31" s="1"/>
  <c r="L15" i="31" s="1"/>
  <c r="M15" i="31" s="1"/>
  <c r="N15" i="31" s="1"/>
  <c r="P14" i="31" s="1"/>
  <c r="N12" i="31"/>
  <c r="M12" i="31"/>
  <c r="L12" i="31"/>
  <c r="K12" i="31"/>
  <c r="J12" i="31"/>
  <c r="I12" i="31"/>
  <c r="H12" i="31"/>
  <c r="G12" i="31"/>
  <c r="F12" i="31"/>
  <c r="E12" i="31"/>
  <c r="D12" i="31"/>
  <c r="C12" i="31"/>
  <c r="C13" i="31" s="1"/>
  <c r="B12" i="31"/>
  <c r="C15" i="30"/>
  <c r="D15" i="30" s="1"/>
  <c r="E15" i="30" s="1"/>
  <c r="F15" i="30" s="1"/>
  <c r="G15" i="30" s="1"/>
  <c r="H15" i="30" s="1"/>
  <c r="I15" i="30" s="1"/>
  <c r="J15" i="30" s="1"/>
  <c r="K15" i="30" s="1"/>
  <c r="L15" i="30" s="1"/>
  <c r="M15" i="30" s="1"/>
  <c r="N15" i="30" s="1"/>
  <c r="N12" i="30"/>
  <c r="M12" i="30"/>
  <c r="L12" i="30"/>
  <c r="K12" i="30"/>
  <c r="J12" i="30"/>
  <c r="I12" i="30"/>
  <c r="H12" i="30"/>
  <c r="G12" i="30"/>
  <c r="F12" i="30"/>
  <c r="E12" i="30"/>
  <c r="D12" i="30"/>
  <c r="C12" i="30"/>
  <c r="C13" i="30" s="1"/>
  <c r="B12" i="30"/>
  <c r="C15" i="29"/>
  <c r="D15" i="29" s="1"/>
  <c r="E15" i="29" s="1"/>
  <c r="F15" i="29" s="1"/>
  <c r="G15" i="29" s="1"/>
  <c r="H15" i="29" s="1"/>
  <c r="I15" i="29" s="1"/>
  <c r="J15" i="29" s="1"/>
  <c r="K15" i="29" s="1"/>
  <c r="L15" i="29" s="1"/>
  <c r="M15" i="29" s="1"/>
  <c r="N15" i="29" s="1"/>
  <c r="N12" i="29"/>
  <c r="M12" i="29"/>
  <c r="L12" i="29"/>
  <c r="K12" i="29"/>
  <c r="J12" i="29"/>
  <c r="I12" i="29"/>
  <c r="H12" i="29"/>
  <c r="G12" i="29"/>
  <c r="F12" i="29"/>
  <c r="E12" i="29"/>
  <c r="D12" i="29"/>
  <c r="C12" i="29"/>
  <c r="C13" i="29" s="1"/>
  <c r="B12" i="29"/>
  <c r="N15" i="27"/>
  <c r="M15" i="27"/>
  <c r="L15" i="27"/>
  <c r="K15" i="27"/>
  <c r="J15" i="27"/>
  <c r="I15" i="27"/>
  <c r="H15" i="27"/>
  <c r="G15" i="27"/>
  <c r="F15" i="27"/>
  <c r="E15" i="27"/>
  <c r="D15" i="27"/>
  <c r="C15" i="27"/>
  <c r="N13" i="27"/>
  <c r="M13" i="27"/>
  <c r="L13" i="27"/>
  <c r="K13" i="27"/>
  <c r="J13" i="27"/>
  <c r="I13" i="27"/>
  <c r="H13" i="27"/>
  <c r="G13" i="27"/>
  <c r="F13" i="27"/>
  <c r="E13" i="27"/>
  <c r="D13" i="27"/>
  <c r="C13" i="27"/>
  <c r="N12" i="27"/>
  <c r="M12" i="27"/>
  <c r="L12" i="27"/>
  <c r="K12" i="27"/>
  <c r="J12" i="27"/>
  <c r="I12" i="27"/>
  <c r="H12" i="27"/>
  <c r="G12" i="27"/>
  <c r="F12" i="27"/>
  <c r="E12" i="27"/>
  <c r="D12" i="27"/>
  <c r="C12" i="27"/>
  <c r="B12" i="27"/>
  <c r="P12" i="27" s="1"/>
  <c r="B7" i="27"/>
  <c r="B6" i="27"/>
  <c r="C15" i="26"/>
  <c r="D15" i="26" s="1"/>
  <c r="E15" i="26" s="1"/>
  <c r="F15" i="26" s="1"/>
  <c r="G15" i="26" s="1"/>
  <c r="H15" i="26" s="1"/>
  <c r="I15" i="26" s="1"/>
  <c r="J15" i="26" s="1"/>
  <c r="K15" i="26" s="1"/>
  <c r="L15" i="26" s="1"/>
  <c r="M15" i="26" s="1"/>
  <c r="N15" i="26" s="1"/>
  <c r="N12" i="26"/>
  <c r="M12" i="26"/>
  <c r="L12" i="26"/>
  <c r="K12" i="26"/>
  <c r="J12" i="26"/>
  <c r="I12" i="26"/>
  <c r="H12" i="26"/>
  <c r="G12" i="26"/>
  <c r="F12" i="26"/>
  <c r="E12" i="26"/>
  <c r="D12" i="26"/>
  <c r="C12" i="26"/>
  <c r="C13" i="26" s="1"/>
  <c r="B12" i="26"/>
  <c r="C15" i="25"/>
  <c r="D15" i="25" s="1"/>
  <c r="E15" i="25" s="1"/>
  <c r="F15" i="25" s="1"/>
  <c r="G15" i="25" s="1"/>
  <c r="H15" i="25" s="1"/>
  <c r="I15" i="25" s="1"/>
  <c r="J15" i="25" s="1"/>
  <c r="K15" i="25" s="1"/>
  <c r="L15" i="25" s="1"/>
  <c r="M15" i="25" s="1"/>
  <c r="N15" i="25" s="1"/>
  <c r="N12" i="25"/>
  <c r="M12" i="25"/>
  <c r="L12" i="25"/>
  <c r="K12" i="25"/>
  <c r="J12" i="25"/>
  <c r="I12" i="25"/>
  <c r="H12" i="25"/>
  <c r="G12" i="25"/>
  <c r="F12" i="25"/>
  <c r="E12" i="25"/>
  <c r="D12" i="25"/>
  <c r="C12" i="25"/>
  <c r="C13" i="25" s="1"/>
  <c r="B12" i="25"/>
  <c r="C15" i="24"/>
  <c r="N12" i="24"/>
  <c r="M12" i="24"/>
  <c r="L12" i="24"/>
  <c r="K12" i="24"/>
  <c r="J12" i="24"/>
  <c r="I12" i="24"/>
  <c r="H12" i="24"/>
  <c r="G12" i="24"/>
  <c r="F12" i="24"/>
  <c r="E12" i="24"/>
  <c r="D12" i="24"/>
  <c r="C12" i="24"/>
  <c r="C13" i="24" s="1"/>
  <c r="B12" i="24"/>
  <c r="C15" i="23"/>
  <c r="D15" i="23" s="1"/>
  <c r="E15" i="23" s="1"/>
  <c r="F15" i="23" s="1"/>
  <c r="G15" i="23" s="1"/>
  <c r="H15" i="23" s="1"/>
  <c r="I15" i="23" s="1"/>
  <c r="J15" i="23" s="1"/>
  <c r="K15" i="23" s="1"/>
  <c r="L15" i="23" s="1"/>
  <c r="M15" i="23" s="1"/>
  <c r="N15" i="23" s="1"/>
  <c r="N12" i="23"/>
  <c r="M12" i="23"/>
  <c r="L12" i="23"/>
  <c r="K12" i="23"/>
  <c r="J12" i="23"/>
  <c r="I12" i="23"/>
  <c r="H12" i="23"/>
  <c r="G12" i="23"/>
  <c r="F12" i="23"/>
  <c r="E12" i="23"/>
  <c r="D12" i="23"/>
  <c r="C12" i="23"/>
  <c r="C13" i="23" s="1"/>
  <c r="B12" i="23"/>
  <c r="H4" i="1"/>
  <c r="H6" i="1"/>
  <c r="H7" i="1"/>
  <c r="H13" i="1"/>
  <c r="H14" i="1"/>
  <c r="H15" i="1"/>
  <c r="H9" i="1"/>
  <c r="H10" i="1"/>
  <c r="H11" i="1"/>
  <c r="H12" i="1"/>
  <c r="H17" i="1"/>
  <c r="H23" i="1"/>
  <c r="H25" i="1"/>
  <c r="H31" i="1"/>
  <c r="H30" i="1"/>
  <c r="H32" i="1"/>
  <c r="H37" i="1"/>
  <c r="H38" i="1"/>
  <c r="H43" i="1"/>
  <c r="H39" i="1"/>
  <c r="H40" i="1"/>
  <c r="H51" i="1"/>
  <c r="H53" i="1"/>
  <c r="H45" i="1"/>
  <c r="H88" i="1"/>
  <c r="H90" i="1"/>
  <c r="H67" i="1"/>
  <c r="H68" i="1"/>
  <c r="H108" i="1"/>
  <c r="H120" i="1"/>
  <c r="H121" i="1"/>
  <c r="H80" i="1"/>
  <c r="H81" i="1"/>
  <c r="H84" i="1"/>
  <c r="H85" i="1"/>
  <c r="H103" i="1"/>
  <c r="H104" i="1"/>
  <c r="H106" i="1"/>
  <c r="H107" i="1"/>
  <c r="H115" i="1"/>
  <c r="H117" i="1"/>
  <c r="H118" i="1"/>
  <c r="H119" i="1"/>
  <c r="H122" i="1"/>
  <c r="H123" i="1"/>
  <c r="H124" i="1"/>
  <c r="H125" i="1"/>
  <c r="H126" i="1"/>
  <c r="H128" i="1"/>
  <c r="H133" i="1"/>
  <c r="H69" i="1"/>
  <c r="H70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39" i="1"/>
  <c r="H132" i="1"/>
  <c r="H135" i="1"/>
  <c r="H161" i="1"/>
  <c r="H127" i="1"/>
  <c r="H169" i="1"/>
  <c r="H163" i="1"/>
  <c r="H164" i="1"/>
  <c r="H167" i="1"/>
  <c r="H168" i="1"/>
  <c r="H131" i="1"/>
  <c r="H173" i="1"/>
  <c r="I173" i="1" s="1"/>
  <c r="H174" i="1"/>
  <c r="I174" i="1" s="1"/>
  <c r="H175" i="1"/>
  <c r="I175" i="1" s="1"/>
  <c r="H170" i="1"/>
  <c r="H177" i="1"/>
  <c r="H178" i="1"/>
  <c r="I178" i="1" s="1"/>
  <c r="H179" i="1"/>
  <c r="H180" i="1"/>
  <c r="H207" i="1"/>
  <c r="H142" i="1"/>
  <c r="H165" i="1"/>
  <c r="H143" i="1"/>
  <c r="I143" i="1" s="1"/>
  <c r="H166" i="1"/>
  <c r="H28" i="1"/>
  <c r="H29" i="1"/>
  <c r="H33" i="1"/>
  <c r="H34" i="1"/>
  <c r="H35" i="1"/>
  <c r="I35" i="1" s="1"/>
  <c r="H41" i="1"/>
  <c r="H42" i="1"/>
  <c r="H50" i="1"/>
  <c r="H52" i="1"/>
  <c r="H66" i="1"/>
  <c r="H71" i="1"/>
  <c r="I71" i="1" s="1"/>
  <c r="H72" i="1"/>
  <c r="H73" i="1"/>
  <c r="H75" i="1"/>
  <c r="H77" i="1"/>
  <c r="H79" i="1"/>
  <c r="H97" i="1"/>
  <c r="I97" i="1" s="1"/>
  <c r="H248" i="1"/>
  <c r="H243" i="1"/>
  <c r="H244" i="1"/>
  <c r="H250" i="1"/>
  <c r="H251" i="1"/>
  <c r="H252" i="1"/>
  <c r="I252" i="1" s="1"/>
  <c r="H253" i="1"/>
  <c r="H254" i="1"/>
  <c r="H257" i="1"/>
  <c r="H255" i="1"/>
  <c r="H256" i="1"/>
  <c r="H258" i="1"/>
  <c r="I258" i="1" s="1"/>
  <c r="H232" i="1"/>
  <c r="H245" i="1"/>
  <c r="H246" i="1"/>
  <c r="H247" i="1"/>
  <c r="H259" i="1"/>
  <c r="I259" i="1" s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G4" i="1"/>
  <c r="G6" i="1"/>
  <c r="G7" i="1"/>
  <c r="G13" i="1"/>
  <c r="G14" i="1"/>
  <c r="G15" i="1"/>
  <c r="G9" i="1"/>
  <c r="G10" i="1"/>
  <c r="G11" i="1"/>
  <c r="G12" i="1"/>
  <c r="G17" i="1"/>
  <c r="G23" i="1"/>
  <c r="G25" i="1"/>
  <c r="G31" i="1"/>
  <c r="G30" i="1"/>
  <c r="G32" i="1"/>
  <c r="G37" i="1"/>
  <c r="G38" i="1"/>
  <c r="G43" i="1"/>
  <c r="G39" i="1"/>
  <c r="G40" i="1"/>
  <c r="G51" i="1"/>
  <c r="G53" i="1"/>
  <c r="G45" i="1"/>
  <c r="G88" i="1"/>
  <c r="G90" i="1"/>
  <c r="G67" i="1"/>
  <c r="G68" i="1"/>
  <c r="G108" i="1"/>
  <c r="G120" i="1"/>
  <c r="G121" i="1"/>
  <c r="G80" i="1"/>
  <c r="G81" i="1"/>
  <c r="G84" i="1"/>
  <c r="G85" i="1"/>
  <c r="G103" i="1"/>
  <c r="G104" i="1"/>
  <c r="G106" i="1"/>
  <c r="G107" i="1"/>
  <c r="G115" i="1"/>
  <c r="G117" i="1"/>
  <c r="G118" i="1"/>
  <c r="G119" i="1"/>
  <c r="G122" i="1"/>
  <c r="G123" i="1"/>
  <c r="G124" i="1"/>
  <c r="G125" i="1"/>
  <c r="G126" i="1"/>
  <c r="G128" i="1"/>
  <c r="G133" i="1"/>
  <c r="G69" i="1"/>
  <c r="G70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39" i="1"/>
  <c r="G132" i="1"/>
  <c r="G135" i="1"/>
  <c r="G161" i="1"/>
  <c r="G127" i="1"/>
  <c r="G169" i="1"/>
  <c r="G163" i="1"/>
  <c r="G164" i="1"/>
  <c r="G167" i="1"/>
  <c r="G168" i="1"/>
  <c r="G131" i="1"/>
  <c r="G170" i="1"/>
  <c r="G177" i="1"/>
  <c r="G178" i="1"/>
  <c r="G179" i="1"/>
  <c r="G180" i="1"/>
  <c r="G207" i="1"/>
  <c r="G142" i="1"/>
  <c r="G165" i="1"/>
  <c r="G143" i="1"/>
  <c r="G166" i="1"/>
  <c r="G28" i="1"/>
  <c r="G29" i="1"/>
  <c r="G33" i="1"/>
  <c r="G34" i="1"/>
  <c r="G35" i="1"/>
  <c r="G41" i="1"/>
  <c r="G42" i="1"/>
  <c r="G50" i="1"/>
  <c r="G52" i="1"/>
  <c r="G66" i="1"/>
  <c r="G71" i="1"/>
  <c r="G72" i="1"/>
  <c r="G73" i="1"/>
  <c r="G75" i="1"/>
  <c r="G77" i="1"/>
  <c r="G79" i="1"/>
  <c r="G97" i="1"/>
  <c r="G248" i="1"/>
  <c r="G243" i="1"/>
  <c r="G244" i="1"/>
  <c r="G250" i="1"/>
  <c r="G251" i="1"/>
  <c r="G252" i="1"/>
  <c r="G253" i="1"/>
  <c r="G254" i="1"/>
  <c r="G257" i="1"/>
  <c r="G255" i="1"/>
  <c r="G256" i="1"/>
  <c r="G258" i="1"/>
  <c r="G232" i="1"/>
  <c r="G245" i="1"/>
  <c r="G246" i="1"/>
  <c r="G247" i="1"/>
  <c r="G259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I232" i="1" l="1"/>
  <c r="I247" i="1"/>
  <c r="I246" i="1"/>
  <c r="I245" i="1"/>
  <c r="I66" i="1"/>
  <c r="I165" i="1"/>
  <c r="I251" i="1"/>
  <c r="I34" i="1"/>
  <c r="I256" i="1"/>
  <c r="I79" i="1"/>
  <c r="I177" i="1"/>
  <c r="B6" i="39" s="1"/>
  <c r="B14" i="39" s="1"/>
  <c r="P14" i="39" s="1"/>
  <c r="I5" i="1"/>
  <c r="I253" i="1"/>
  <c r="I248" i="1"/>
  <c r="I72" i="1"/>
  <c r="I41" i="1"/>
  <c r="I166" i="1"/>
  <c r="I179" i="1"/>
  <c r="I169" i="1"/>
  <c r="I159" i="1"/>
  <c r="I153" i="1"/>
  <c r="I147" i="1"/>
  <c r="I125" i="1"/>
  <c r="I117" i="1"/>
  <c r="I85" i="1"/>
  <c r="I108" i="1"/>
  <c r="I53" i="1"/>
  <c r="I37" i="1"/>
  <c r="I17" i="1"/>
  <c r="I14" i="1"/>
  <c r="I131" i="1"/>
  <c r="I127" i="1"/>
  <c r="I158" i="1"/>
  <c r="I152" i="1"/>
  <c r="I70" i="1"/>
  <c r="I124" i="1"/>
  <c r="I115" i="1"/>
  <c r="I84" i="1"/>
  <c r="I68" i="1"/>
  <c r="B7" i="30" s="1"/>
  <c r="I51" i="1"/>
  <c r="I32" i="1"/>
  <c r="I12" i="1"/>
  <c r="I13" i="1"/>
  <c r="I168" i="1"/>
  <c r="I161" i="1"/>
  <c r="I151" i="1"/>
  <c r="I69" i="1"/>
  <c r="I123" i="1"/>
  <c r="I107" i="1"/>
  <c r="I81" i="1"/>
  <c r="I67" i="1"/>
  <c r="B7" i="35" s="1"/>
  <c r="I40" i="1"/>
  <c r="I30" i="1"/>
  <c r="I11" i="1"/>
  <c r="I7" i="1"/>
  <c r="I157" i="1"/>
  <c r="I255" i="1"/>
  <c r="I250" i="1"/>
  <c r="I77" i="1"/>
  <c r="I52" i="1"/>
  <c r="I33" i="1"/>
  <c r="I142" i="1"/>
  <c r="I170" i="1"/>
  <c r="I167" i="1"/>
  <c r="I135" i="1"/>
  <c r="I156" i="1"/>
  <c r="B6" i="35" s="1"/>
  <c r="I150" i="1"/>
  <c r="I133" i="1"/>
  <c r="I122" i="1"/>
  <c r="I106" i="1"/>
  <c r="I80" i="1"/>
  <c r="I90" i="1"/>
  <c r="I39" i="1"/>
  <c r="I31" i="1"/>
  <c r="I10" i="1"/>
  <c r="I6" i="1"/>
  <c r="I257" i="1"/>
  <c r="I244" i="1"/>
  <c r="B6" i="44" s="1"/>
  <c r="B14" i="44" s="1"/>
  <c r="P14" i="44" s="1"/>
  <c r="I75" i="1"/>
  <c r="I50" i="1"/>
  <c r="I29" i="1"/>
  <c r="I207" i="1"/>
  <c r="I164" i="1"/>
  <c r="I132" i="1"/>
  <c r="I155" i="1"/>
  <c r="I149" i="1"/>
  <c r="I128" i="1"/>
  <c r="I119" i="1"/>
  <c r="I104" i="1"/>
  <c r="I121" i="1"/>
  <c r="I88" i="1"/>
  <c r="I43" i="1"/>
  <c r="I25" i="1"/>
  <c r="B6" i="25" s="1"/>
  <c r="I9" i="1"/>
  <c r="I4" i="1"/>
  <c r="I254" i="1"/>
  <c r="I243" i="1"/>
  <c r="I73" i="1"/>
  <c r="I42" i="1"/>
  <c r="I28" i="1"/>
  <c r="I180" i="1"/>
  <c r="I163" i="1"/>
  <c r="I139" i="1"/>
  <c r="I154" i="1"/>
  <c r="B7" i="3" s="1"/>
  <c r="I148" i="1"/>
  <c r="B7" i="38" s="1"/>
  <c r="I126" i="1"/>
  <c r="I118" i="1"/>
  <c r="I103" i="1"/>
  <c r="I120" i="1"/>
  <c r="I45" i="1"/>
  <c r="I38" i="1"/>
  <c r="I23" i="1"/>
  <c r="I15" i="1"/>
  <c r="D13" i="31"/>
  <c r="E13" i="31" s="1"/>
  <c r="F13" i="31" s="1"/>
  <c r="G13" i="31"/>
  <c r="H13" i="31" s="1"/>
  <c r="I13" i="31" s="1"/>
  <c r="J13" i="31" s="1"/>
  <c r="K13" i="31" s="1"/>
  <c r="L13" i="31" s="1"/>
  <c r="M13" i="31" s="1"/>
  <c r="N13" i="31" s="1"/>
  <c r="P12" i="31" s="1"/>
  <c r="D13" i="30"/>
  <c r="E13" i="30" s="1"/>
  <c r="F13" i="30" s="1"/>
  <c r="G13" i="30" s="1"/>
  <c r="H13" i="30" s="1"/>
  <c r="I13" i="30" s="1"/>
  <c r="J13" i="30" s="1"/>
  <c r="K13" i="30" s="1"/>
  <c r="L13" i="30" s="1"/>
  <c r="M13" i="30" s="1"/>
  <c r="N13" i="30" s="1"/>
  <c r="P12" i="30" s="1"/>
  <c r="D13" i="23"/>
  <c r="E13" i="23" s="1"/>
  <c r="F13" i="23" s="1"/>
  <c r="G13" i="23" s="1"/>
  <c r="H13" i="23" s="1"/>
  <c r="I13" i="23" s="1"/>
  <c r="J13" i="23" s="1"/>
  <c r="K13" i="23" s="1"/>
  <c r="L13" i="23" s="1"/>
  <c r="M13" i="23" s="1"/>
  <c r="N13" i="23" s="1"/>
  <c r="P12" i="23" s="1"/>
  <c r="D13" i="26"/>
  <c r="E13" i="26" s="1"/>
  <c r="F13" i="26" s="1"/>
  <c r="G13" i="26" s="1"/>
  <c r="H13" i="26" s="1"/>
  <c r="I13" i="26" s="1"/>
  <c r="J13" i="26" s="1"/>
  <c r="K13" i="26" s="1"/>
  <c r="L13" i="26" s="1"/>
  <c r="M13" i="26" s="1"/>
  <c r="N13" i="26" s="1"/>
  <c r="P12" i="26" s="1"/>
  <c r="D13" i="35"/>
  <c r="E13" i="35" s="1"/>
  <c r="F13" i="35" s="1"/>
  <c r="G13" i="35" s="1"/>
  <c r="H13" i="35" s="1"/>
  <c r="I13" i="35" s="1"/>
  <c r="J13" i="35" s="1"/>
  <c r="K13" i="35" s="1"/>
  <c r="L13" i="35" s="1"/>
  <c r="M13" i="35" s="1"/>
  <c r="N13" i="35" s="1"/>
  <c r="P12" i="35" s="1"/>
  <c r="D13" i="33"/>
  <c r="E13" i="33" s="1"/>
  <c r="F13" i="33" s="1"/>
  <c r="G13" i="33" s="1"/>
  <c r="H13" i="33" s="1"/>
  <c r="I13" i="33" s="1"/>
  <c r="J13" i="33" s="1"/>
  <c r="K13" i="33" s="1"/>
  <c r="L13" i="33" s="1"/>
  <c r="M13" i="33" s="1"/>
  <c r="N13" i="33" s="1"/>
  <c r="P12" i="33" s="1"/>
  <c r="D13" i="34"/>
  <c r="E13" i="34" s="1"/>
  <c r="F13" i="34" s="1"/>
  <c r="G13" i="34" s="1"/>
  <c r="H13" i="34" s="1"/>
  <c r="I13" i="34" s="1"/>
  <c r="J13" i="34" s="1"/>
  <c r="K13" i="34" s="1"/>
  <c r="L13" i="34" s="1"/>
  <c r="M13" i="34" s="1"/>
  <c r="N13" i="34" s="1"/>
  <c r="P12" i="34" s="1"/>
  <c r="D13" i="39"/>
  <c r="E13" i="39" s="1"/>
  <c r="F13" i="39" s="1"/>
  <c r="G13" i="39" s="1"/>
  <c r="H13" i="39" s="1"/>
  <c r="I13" i="39" s="1"/>
  <c r="J13" i="39" s="1"/>
  <c r="K13" i="39" s="1"/>
  <c r="L13" i="39" s="1"/>
  <c r="M13" i="39" s="1"/>
  <c r="N13" i="39" s="1"/>
  <c r="P12" i="39" s="1"/>
  <c r="D13" i="32"/>
  <c r="E13" i="32" s="1"/>
  <c r="F13" i="32" s="1"/>
  <c r="G13" i="32" s="1"/>
  <c r="H13" i="32" s="1"/>
  <c r="I13" i="32" s="1"/>
  <c r="J13" i="32" s="1"/>
  <c r="K13" i="32" s="1"/>
  <c r="L13" i="32" s="1"/>
  <c r="M13" i="32" s="1"/>
  <c r="N13" i="32" s="1"/>
  <c r="P12" i="32" s="1"/>
  <c r="D13" i="40"/>
  <c r="E13" i="40" s="1"/>
  <c r="F13" i="40" s="1"/>
  <c r="G13" i="40" s="1"/>
  <c r="H13" i="40" s="1"/>
  <c r="I13" i="40" s="1"/>
  <c r="J13" i="40" s="1"/>
  <c r="K13" i="40" s="1"/>
  <c r="L13" i="40" s="1"/>
  <c r="M13" i="40" s="1"/>
  <c r="N13" i="40" s="1"/>
  <c r="P12" i="40" s="1"/>
  <c r="D13" i="38"/>
  <c r="E13" i="38" s="1"/>
  <c r="F13" i="38" s="1"/>
  <c r="G13" i="38" s="1"/>
  <c r="H13" i="38" s="1"/>
  <c r="I13" i="38" s="1"/>
  <c r="J13" i="38" s="1"/>
  <c r="K13" i="38" s="1"/>
  <c r="L13" i="38" s="1"/>
  <c r="M13" i="38" s="1"/>
  <c r="N13" i="38" s="1"/>
  <c r="P12" i="38" s="1"/>
  <c r="D13" i="29"/>
  <c r="E13" i="29" s="1"/>
  <c r="F13" i="29" s="1"/>
  <c r="G13" i="29" s="1"/>
  <c r="H13" i="29" s="1"/>
  <c r="I13" i="29" s="1"/>
  <c r="J13" i="29" s="1"/>
  <c r="K13" i="29" s="1"/>
  <c r="L13" i="29" s="1"/>
  <c r="M13" i="29" s="1"/>
  <c r="N13" i="29" s="1"/>
  <c r="P12" i="29" s="1"/>
  <c r="D13" i="24"/>
  <c r="E13" i="24" s="1"/>
  <c r="F13" i="24" s="1"/>
  <c r="G13" i="24" s="1"/>
  <c r="H13" i="24" s="1"/>
  <c r="I13" i="24" s="1"/>
  <c r="J13" i="24" s="1"/>
  <c r="K13" i="24" s="1"/>
  <c r="L13" i="24" s="1"/>
  <c r="M13" i="24" s="1"/>
  <c r="N13" i="24" s="1"/>
  <c r="P12" i="24" s="1"/>
  <c r="D13" i="25"/>
  <c r="E13" i="25" s="1"/>
  <c r="F13" i="25" s="1"/>
  <c r="G13" i="25" s="1"/>
  <c r="H13" i="25" s="1"/>
  <c r="I13" i="25" s="1"/>
  <c r="J13" i="25" s="1"/>
  <c r="K13" i="25" s="1"/>
  <c r="L13" i="25" s="1"/>
  <c r="M13" i="25" s="1"/>
  <c r="N13" i="25" s="1"/>
  <c r="P12" i="25" s="1"/>
  <c r="D13" i="41"/>
  <c r="E13" i="41" s="1"/>
  <c r="F13" i="41" s="1"/>
  <c r="G13" i="41" s="1"/>
  <c r="H13" i="41" s="1"/>
  <c r="I13" i="41" s="1"/>
  <c r="J13" i="41" s="1"/>
  <c r="K13" i="41" s="1"/>
  <c r="L13" i="41" s="1"/>
  <c r="M13" i="41" s="1"/>
  <c r="N13" i="41" s="1"/>
  <c r="P12" i="41" s="1"/>
  <c r="D13" i="36"/>
  <c r="E13" i="36" s="1"/>
  <c r="F13" i="36" s="1"/>
  <c r="G13" i="36" s="1"/>
  <c r="H13" i="36" s="1"/>
  <c r="I13" i="36" s="1"/>
  <c r="J13" i="36" s="1"/>
  <c r="K13" i="36" s="1"/>
  <c r="L13" i="36" s="1"/>
  <c r="M13" i="36" s="1"/>
  <c r="N13" i="36" s="1"/>
  <c r="P12" i="36" s="1"/>
  <c r="D15" i="24"/>
  <c r="E15" i="24" s="1"/>
  <c r="F15" i="24" s="1"/>
  <c r="G15" i="24" s="1"/>
  <c r="H15" i="24" s="1"/>
  <c r="I15" i="24" s="1"/>
  <c r="J15" i="24" s="1"/>
  <c r="K15" i="24" s="1"/>
  <c r="L15" i="24" s="1"/>
  <c r="M15" i="24" s="1"/>
  <c r="N15" i="24" s="1"/>
  <c r="D15" i="33"/>
  <c r="E15" i="33" s="1"/>
  <c r="F15" i="33" s="1"/>
  <c r="G15" i="33" s="1"/>
  <c r="H15" i="33" s="1"/>
  <c r="I15" i="33" s="1"/>
  <c r="J15" i="33" s="1"/>
  <c r="K15" i="33" s="1"/>
  <c r="L15" i="33" s="1"/>
  <c r="M15" i="33" s="1"/>
  <c r="N15" i="33" s="1"/>
  <c r="B14" i="27"/>
  <c r="P14" i="27" s="1"/>
  <c r="B6" i="47" l="1"/>
  <c r="B14" i="47" s="1"/>
  <c r="P14" i="47" s="1"/>
  <c r="B6" i="36"/>
  <c r="B6" i="33"/>
  <c r="B6" i="40"/>
  <c r="B6" i="38"/>
  <c r="B14" i="38" s="1"/>
  <c r="P14" i="38" s="1"/>
  <c r="B7" i="26"/>
  <c r="B14" i="26" s="1"/>
  <c r="P14" i="26" s="1"/>
  <c r="B7" i="34"/>
  <c r="B7" i="40"/>
  <c r="B7" i="25"/>
  <c r="B14" i="25" s="1"/>
  <c r="P14" i="25" s="1"/>
  <c r="B7" i="36"/>
  <c r="B7" i="24"/>
  <c r="B6" i="34"/>
  <c r="B6" i="30"/>
  <c r="B14" i="30" s="1"/>
  <c r="P14" i="30" s="1"/>
  <c r="B6" i="43"/>
  <c r="B14" i="43" s="1"/>
  <c r="P14" i="43" s="1"/>
  <c r="B14" i="35"/>
  <c r="P14" i="35" s="1"/>
  <c r="B6" i="24"/>
  <c r="B7" i="33"/>
  <c r="B14" i="33" s="1"/>
  <c r="P14" i="33" s="1"/>
  <c r="B6" i="3"/>
  <c r="C12" i="3"/>
  <c r="C13" i="3" s="1"/>
  <c r="D12" i="3"/>
  <c r="E12" i="3"/>
  <c r="F12" i="3"/>
  <c r="G12" i="3"/>
  <c r="H12" i="3"/>
  <c r="I12" i="3"/>
  <c r="J12" i="3"/>
  <c r="K12" i="3"/>
  <c r="L12" i="3"/>
  <c r="M12" i="3"/>
  <c r="N12" i="3"/>
  <c r="C15" i="3"/>
  <c r="D15" i="3" s="1"/>
  <c r="E15" i="3" s="1"/>
  <c r="F15" i="3" s="1"/>
  <c r="G15" i="3" s="1"/>
  <c r="H15" i="3" s="1"/>
  <c r="I15" i="3" s="1"/>
  <c r="J15" i="3" s="1"/>
  <c r="K15" i="3" s="1"/>
  <c r="L15" i="3" s="1"/>
  <c r="M15" i="3" s="1"/>
  <c r="N15" i="3" s="1"/>
  <c r="B14" i="36" l="1"/>
  <c r="P14" i="36" s="1"/>
  <c r="B14" i="40"/>
  <c r="P14" i="40" s="1"/>
  <c r="B14" i="24"/>
  <c r="P14" i="24" s="1"/>
  <c r="B14" i="34"/>
  <c r="P14" i="34" s="1"/>
  <c r="D13" i="3"/>
  <c r="E13" i="3" s="1"/>
  <c r="F13" i="3" s="1"/>
  <c r="G13" i="3" s="1"/>
  <c r="H13" i="3" s="1"/>
  <c r="I13" i="3" s="1"/>
  <c r="J13" i="3" s="1"/>
  <c r="K13" i="3" s="1"/>
  <c r="L13" i="3" s="1"/>
  <c r="M13" i="3" s="1"/>
  <c r="N13" i="3" s="1"/>
  <c r="B12" i="3"/>
  <c r="P12" i="3" l="1"/>
  <c r="B14" i="3"/>
  <c r="P14" i="3" s="1"/>
</calcChain>
</file>

<file path=xl/sharedStrings.xml><?xml version="1.0" encoding="utf-8"?>
<sst xmlns="http://schemas.openxmlformats.org/spreadsheetml/2006/main" count="2178" uniqueCount="170">
  <si>
    <t>AGENTS</t>
  </si>
  <si>
    <t>DETAILS</t>
  </si>
  <si>
    <t>BERNARD Julien</t>
  </si>
  <si>
    <t>BERTIN Pascal</t>
  </si>
  <si>
    <t>BLANDIN Bruno</t>
  </si>
  <si>
    <t>CARION Cédric</t>
  </si>
  <si>
    <t>DELALONDRE Mickaël</t>
  </si>
  <si>
    <t>DUMONT Géromes</t>
  </si>
  <si>
    <t>FRANÇOIS Richard</t>
  </si>
  <si>
    <t>LAINE Pascal</t>
  </si>
  <si>
    <t>LE GAC Laëtita</t>
  </si>
  <si>
    <t>PERIN Bruno</t>
  </si>
  <si>
    <t>POTARD Benoît</t>
  </si>
  <si>
    <t>POTTIER Ludovic</t>
  </si>
  <si>
    <t>SANCHIS PERRIS Pierre</t>
  </si>
  <si>
    <t>BOUGON Sébastien</t>
  </si>
  <si>
    <t>HEURE        DEBUT</t>
  </si>
  <si>
    <t>HEURE           FIN</t>
  </si>
  <si>
    <t>DESSOMMES Wilfried</t>
  </si>
  <si>
    <t>CLEMENT sylvain</t>
  </si>
  <si>
    <t>HEURES</t>
  </si>
  <si>
    <t xml:space="preserve">CP année N = </t>
  </si>
  <si>
    <t>CP année N-1 =</t>
  </si>
  <si>
    <t>Janvier</t>
  </si>
  <si>
    <t>Mars</t>
  </si>
  <si>
    <t>Avril</t>
  </si>
  <si>
    <t>Mai</t>
  </si>
  <si>
    <t>Juin</t>
  </si>
  <si>
    <t>Février</t>
  </si>
  <si>
    <t>CP bonus année =</t>
  </si>
  <si>
    <t>BASE</t>
  </si>
  <si>
    <t>Congé payé</t>
  </si>
  <si>
    <t>Heures supp.</t>
  </si>
  <si>
    <t xml:space="preserve">HS semaine = </t>
  </si>
  <si>
    <t xml:space="preserve">HS Dim/Férié = </t>
  </si>
  <si>
    <t xml:space="preserve"> &lt;= indiquer les reliquats de l'année passée</t>
  </si>
  <si>
    <t xml:space="preserve"> &lt;= Jour bonus (hors période)</t>
  </si>
  <si>
    <t xml:space="preserve"> &lt;= indiquer le solde du début d'année</t>
  </si>
  <si>
    <t>CLEMENT Sylvain</t>
  </si>
  <si>
    <t xml:space="preserve">HS payé = </t>
  </si>
  <si>
    <t>&gt; RETOUR SAISI &lt;</t>
  </si>
  <si>
    <t>Septembre</t>
  </si>
  <si>
    <t>Octobre</t>
  </si>
  <si>
    <t>Novembre</t>
  </si>
  <si>
    <t>Décembre</t>
  </si>
  <si>
    <t>Juillet</t>
  </si>
  <si>
    <t xml:space="preserve"> &lt;= indiquer les heures supplémentaires payés</t>
  </si>
  <si>
    <t>HS année N-1 =</t>
  </si>
  <si>
    <t xml:space="preserve"> &lt;= indiquer les heures supplémentaires non prise en année N-1</t>
  </si>
  <si>
    <t>Mois</t>
  </si>
  <si>
    <t>Date début</t>
  </si>
  <si>
    <t>Nb. Jour</t>
  </si>
  <si>
    <t>Validé par</t>
  </si>
  <si>
    <t>Date fin</t>
  </si>
  <si>
    <t>Août</t>
  </si>
  <si>
    <t>Pascal B.</t>
  </si>
  <si>
    <t>Ludovic P.</t>
  </si>
  <si>
    <t>Sébastien B.</t>
  </si>
  <si>
    <t>RECAP DES CONGES PRIS</t>
  </si>
  <si>
    <t>RECAP DES HEURS SUPP. PRISES</t>
  </si>
  <si>
    <t>RESTE</t>
  </si>
  <si>
    <t>AGENT =</t>
  </si>
  <si>
    <t>DGS</t>
  </si>
  <si>
    <t xml:space="preserve"> &lt;= calcul auto : total heures supplémenrtaires acquises en semaine</t>
  </si>
  <si>
    <t xml:space="preserve"> &lt;= calcul auto : total heures supplémentaires acquises les dimanche et jour férié</t>
  </si>
  <si>
    <t>DATE      DEBUT</t>
  </si>
  <si>
    <t>DATE              FIN</t>
  </si>
  <si>
    <t>RECAP DEBUT</t>
  </si>
  <si>
    <t>RECAP FIN</t>
  </si>
  <si>
    <t>AZURA Johnny</t>
  </si>
  <si>
    <t>MARIN DI VIGOT Elvis</t>
  </si>
  <si>
    <t>TYPE</t>
  </si>
  <si>
    <t>DESSOMES Wilfried</t>
  </si>
  <si>
    <t>FRANCOIS Richard</t>
  </si>
  <si>
    <t>Repliement moquette gymnase</t>
  </si>
  <si>
    <t>BOUGON sébastien</t>
  </si>
  <si>
    <t>xxx</t>
  </si>
  <si>
    <t>Nb. Heures</t>
  </si>
  <si>
    <t>aide installation électrique</t>
  </si>
  <si>
    <t>Recherche d'un chien errant avec les gendarmes</t>
  </si>
  <si>
    <t>réception peinture + réglage machine avec le fournisseur (DST présent)</t>
  </si>
  <si>
    <t>Simple</t>
  </si>
  <si>
    <t>Double</t>
  </si>
  <si>
    <t>Simple = du lundi au Samedi (de 5h à 22h)            Double = la nuit (22h à 5h) + dimanche + férié</t>
  </si>
  <si>
    <t>acueil de l'entreprise MEG + engin de levage</t>
  </si>
  <si>
    <t>Préparation coupe de France</t>
  </si>
  <si>
    <t>accompagnement d'un blessé (HP vernon)</t>
  </si>
  <si>
    <t>éclairage</t>
  </si>
  <si>
    <t>viria</t>
  </si>
  <si>
    <t>nettoyage</t>
  </si>
  <si>
    <t>Installation rando VTT</t>
  </si>
  <si>
    <t>Démontage Rando VTT</t>
  </si>
  <si>
    <t>sébastien B.</t>
  </si>
  <si>
    <t>Astreinte</t>
  </si>
  <si>
    <t>Montage Défi d'Œuf</t>
  </si>
  <si>
    <t>DUMONT Gérome</t>
  </si>
  <si>
    <t>Inauguration pole multimodal rangement du matériel</t>
  </si>
  <si>
    <t>mise en place moquette et nettoyage au cosec</t>
  </si>
  <si>
    <t>Atreinte: problème chauffage vestiaire neuf</t>
  </si>
  <si>
    <t>fin de tontes</t>
  </si>
  <si>
    <t>complément arrosage SERRE</t>
  </si>
  <si>
    <t>cérémonie aux monuments aux morts et transport vin d'honneur</t>
  </si>
  <si>
    <t>installation foulée pacéenne</t>
  </si>
  <si>
    <t>Astreinte clé maternelle des hérons</t>
  </si>
  <si>
    <t>Montage journée de la Terre</t>
  </si>
  <si>
    <t>Démontage journée de la Terre</t>
  </si>
  <si>
    <t xml:space="preserve">mise en place arrosage </t>
  </si>
  <si>
    <t>test à l'effort</t>
  </si>
  <si>
    <t>Echo cardiaque</t>
  </si>
  <si>
    <t>Mise en place de l'arrosage au stade</t>
  </si>
  <si>
    <t>Marché de l'Ascencion</t>
  </si>
  <si>
    <t>démontage fête de la musique</t>
  </si>
  <si>
    <t>Commémoration 18 Juin</t>
  </si>
  <si>
    <t>Montage Kermesse DULONG</t>
  </si>
  <si>
    <t>Dépôt de matériels au tennis</t>
  </si>
  <si>
    <t>mise en place arrosage au stade</t>
  </si>
  <si>
    <t>Arrosage serre</t>
  </si>
  <si>
    <t>Mise en place arrosage au satde</t>
  </si>
  <si>
    <t>Mise en place arrosage au stade</t>
  </si>
  <si>
    <t>dépannage élect école primaire</t>
  </si>
  <si>
    <t>Arrosage stade</t>
  </si>
  <si>
    <t>Démontage bal populaire</t>
  </si>
  <si>
    <t>Sécurisation / démontage du feu d'artifice</t>
  </si>
  <si>
    <t>Balayage schneider + récupération des cartons du feu d'artifice</t>
  </si>
  <si>
    <t>juillet</t>
  </si>
  <si>
    <t>pascal B.</t>
  </si>
  <si>
    <t>juin</t>
  </si>
  <si>
    <t>sécurisation accident rue Marcel Moisson</t>
  </si>
  <si>
    <t>fin des supports pour drapeaux</t>
  </si>
  <si>
    <t>septembre</t>
  </si>
  <si>
    <t>août</t>
  </si>
  <si>
    <t>5 j sur le CET</t>
  </si>
  <si>
    <t>HP Mel</t>
  </si>
  <si>
    <t>entretien des locaux (vaccances séverine)</t>
  </si>
  <si>
    <t>fin de la tonte A3</t>
  </si>
  <si>
    <t>DULYSSE Fabrice</t>
  </si>
  <si>
    <t>GERNIDOS Marcelin</t>
  </si>
  <si>
    <t>fin de chantier</t>
  </si>
  <si>
    <t xml:space="preserve">Wifi : tour des écoles </t>
  </si>
  <si>
    <t>Stade : mise en place des arroseurs</t>
  </si>
  <si>
    <t>installation Forum des associations</t>
  </si>
  <si>
    <t>démontage Forum des associations</t>
  </si>
  <si>
    <t>installation Forum des associations et dépannage sur site</t>
  </si>
  <si>
    <t>décembre</t>
  </si>
  <si>
    <t>octobre</t>
  </si>
  <si>
    <t>podologue</t>
  </si>
  <si>
    <t>Véto</t>
  </si>
  <si>
    <t>Médecin</t>
  </si>
  <si>
    <t>novembre</t>
  </si>
  <si>
    <t>présence mercredi</t>
  </si>
  <si>
    <t>Arrosage de la serre</t>
  </si>
  <si>
    <t>Ménages</t>
  </si>
  <si>
    <t>CÔME Kloë</t>
  </si>
  <si>
    <t>livraison Fuel</t>
  </si>
  <si>
    <t>Halloween</t>
  </si>
  <si>
    <t>visite médicale</t>
  </si>
  <si>
    <t>Nourrture chien au ST</t>
  </si>
  <si>
    <t>Tempête</t>
  </si>
  <si>
    <t>Cosec: moquette</t>
  </si>
  <si>
    <t>Rallonge électrique du  marché</t>
  </si>
  <si>
    <t>Ouverture Magny</t>
  </si>
  <si>
    <t>mise en place arrosage</t>
  </si>
  <si>
    <t>Chien au chenil</t>
  </si>
  <si>
    <t>MARIN DIT VIGOT Elvis</t>
  </si>
  <si>
    <t>terrain de foot</t>
  </si>
  <si>
    <t>crevaison</t>
  </si>
  <si>
    <t>tonte honneur</t>
  </si>
  <si>
    <t>M. CANAS : tube métallique</t>
  </si>
  <si>
    <t>dispersion engrais sur A1</t>
  </si>
  <si>
    <t>probléme M. GRARE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</si>
</sst>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h:mm;@"/>
    <numFmt numFmtId="165" formatCode="[h]\ &quot;h&quot;\ mm"/>
    <numFmt numFmtId="166" formatCode="#,##0&quot; Jours&quot;"/>
    <numFmt numFmtId="167" formatCode="#,##0.00&quot; J&quot;"/>
    <numFmt numFmtId="168" formatCode="[h]\ :\ mm"/>
    <numFmt numFmtId="169" formatCode="[Color43]\+\ #,##0.00&quot; J&quot;;[Red]\-\ #,##0.00&quot; J&quot;"/>
    <numFmt numFmtId="170" formatCode="#,##0.00&quot; Jours&quot;"/>
    <numFmt numFmtId="171" formatCode="d/m/yy\ h:mm;@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4" fillId="0" borderId="0" xfId="0" applyFont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7" fontId="3" fillId="4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0" fontId="9" fillId="7" borderId="0" xfId="0" applyFont="1" applyFill="1" applyAlignment="1">
      <alignment vertical="center"/>
    </xf>
    <xf numFmtId="0" fontId="10" fillId="7" borderId="0" xfId="0" applyFont="1" applyFill="1" applyAlignment="1">
      <alignment horizontal="center" vertical="center"/>
    </xf>
    <xf numFmtId="167" fontId="11" fillId="7" borderId="0" xfId="0" applyNumberFormat="1" applyFont="1" applyFill="1" applyAlignment="1">
      <alignment horizontal="center" vertical="center"/>
    </xf>
    <xf numFmtId="4" fontId="11" fillId="7" borderId="1" xfId="0" applyNumberFormat="1" applyFont="1" applyFill="1" applyBorder="1" applyAlignment="1">
      <alignment horizontal="center" vertical="center"/>
    </xf>
    <xf numFmtId="0" fontId="9" fillId="7" borderId="7" xfId="0" applyFont="1" applyFill="1" applyBorder="1" applyAlignment="1">
      <alignment vertical="center"/>
    </xf>
    <xf numFmtId="4" fontId="9" fillId="7" borderId="0" xfId="0" applyNumberFormat="1" applyFont="1" applyFill="1" applyAlignment="1">
      <alignment horizontal="center" vertical="center"/>
    </xf>
    <xf numFmtId="0" fontId="9" fillId="7" borderId="8" xfId="0" applyFont="1" applyFill="1" applyBorder="1" applyAlignment="1">
      <alignment vertical="center"/>
    </xf>
    <xf numFmtId="0" fontId="9" fillId="7" borderId="7" xfId="0" applyFont="1" applyFill="1" applyBorder="1" applyAlignment="1">
      <alignment horizontal="center" vertical="center"/>
    </xf>
    <xf numFmtId="168" fontId="11" fillId="7" borderId="1" xfId="0" applyNumberFormat="1" applyFont="1" applyFill="1" applyBorder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169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2" fillId="0" borderId="6" xfId="0" applyFont="1" applyBorder="1" applyAlignment="1">
      <alignment horizontal="left" vertical="center" indent="1"/>
    </xf>
    <xf numFmtId="14" fontId="0" fillId="0" borderId="0" xfId="0" applyNumberForma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left" vertical="center"/>
      <protection locked="0"/>
    </xf>
    <xf numFmtId="171" fontId="0" fillId="0" borderId="0" xfId="0" applyNumberFormat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8" fontId="13" fillId="5" borderId="1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 applyProtection="1">
      <alignment horizontal="center" vertic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0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170" fontId="0" fillId="0" borderId="16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5" fillId="0" borderId="0" xfId="0" applyFont="1" applyAlignment="1">
      <alignment horizontal="center" vertical="center"/>
    </xf>
    <xf numFmtId="0" fontId="16" fillId="0" borderId="0" xfId="1" applyFont="1" applyAlignment="1">
      <alignment horizontal="center" vertical="center"/>
    </xf>
    <xf numFmtId="165" fontId="0" fillId="0" borderId="14" xfId="0" applyNumberFormat="1" applyBorder="1" applyAlignment="1" applyProtection="1">
      <alignment horizontal="center" vertical="center"/>
      <protection locked="0"/>
    </xf>
    <xf numFmtId="165" fontId="0" fillId="0" borderId="16" xfId="0" applyNumberFormat="1" applyBorder="1" applyAlignment="1" applyProtection="1">
      <alignment horizontal="center" vertical="center"/>
      <protection locked="0"/>
    </xf>
    <xf numFmtId="170" fontId="0" fillId="5" borderId="14" xfId="0" applyNumberFormat="1" applyFill="1" applyBorder="1" applyAlignment="1" applyProtection="1">
      <alignment horizontal="center" vertical="center"/>
      <protection locked="0"/>
    </xf>
    <xf numFmtId="164" fontId="13" fillId="5" borderId="1" xfId="0" applyNumberFormat="1" applyFont="1" applyFill="1" applyBorder="1" applyAlignment="1">
      <alignment horizontal="center" vertical="center"/>
    </xf>
    <xf numFmtId="170" fontId="0" fillId="0" borderId="1" xfId="0" applyNumberFormat="1" applyBorder="1" applyAlignment="1" applyProtection="1">
      <alignment horizontal="center" vertical="center"/>
      <protection locked="0"/>
    </xf>
    <xf numFmtId="0" fontId="0" fillId="5" borderId="0" xfId="0" applyFill="1" applyAlignment="1">
      <alignment horizontal="center" vertical="center"/>
    </xf>
    <xf numFmtId="0" fontId="13" fillId="0" borderId="0" xfId="0" applyFont="1" applyAlignment="1" applyProtection="1">
      <alignment horizontal="center" vertical="center"/>
      <protection locked="0"/>
    </xf>
    <xf numFmtId="14" fontId="13" fillId="0" borderId="0" xfId="0" applyNumberFormat="1" applyFont="1" applyAlignment="1" applyProtection="1">
      <alignment horizontal="center" vertical="center"/>
      <protection locked="0"/>
    </xf>
    <xf numFmtId="170" fontId="13" fillId="0" borderId="14" xfId="0" applyNumberFormat="1" applyFont="1" applyBorder="1" applyAlignment="1" applyProtection="1">
      <alignment horizontal="center" vertical="center"/>
      <protection locked="0"/>
    </xf>
    <xf numFmtId="0" fontId="18" fillId="0" borderId="0" xfId="1" applyFont="1" applyAlignment="1">
      <alignment horizontal="center" vertical="center"/>
    </xf>
    <xf numFmtId="170" fontId="0" fillId="0" borderId="2" xfId="0" applyNumberFormat="1" applyBorder="1" applyAlignment="1" applyProtection="1">
      <alignment horizontal="center" vertical="center"/>
      <protection locked="0"/>
    </xf>
    <xf numFmtId="168" fontId="0" fillId="0" borderId="0" xfId="0" applyNumberFormat="1" applyAlignment="1">
      <alignment vertical="center"/>
    </xf>
    <xf numFmtId="164" fontId="3" fillId="6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5" borderId="0" xfId="0" applyFill="1" applyAlignment="1" applyProtection="1">
      <alignment horizontal="center" vertical="center"/>
      <protection locked="0"/>
    </xf>
    <xf numFmtId="14" fontId="0" fillId="5" borderId="0" xfId="0" applyNumberFormat="1" applyFill="1" applyAlignment="1" applyProtection="1">
      <alignment horizontal="center" vertical="center"/>
      <protection locked="0"/>
    </xf>
    <xf numFmtId="165" fontId="0" fillId="5" borderId="14" xfId="0" applyNumberFormat="1" applyFill="1" applyBorder="1" applyAlignment="1" applyProtection="1">
      <alignment horizontal="center" vertical="center"/>
      <protection locked="0"/>
    </xf>
    <xf numFmtId="14" fontId="0" fillId="0" borderId="15" xfId="0" applyNumberForma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5" fontId="0" fillId="6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0" fontId="17" fillId="0" borderId="0" xfId="0" applyFont="1" applyAlignment="1">
      <alignment horizontal="left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7" fillId="3" borderId="0" xfId="1" applyFont="1" applyFill="1" applyAlignment="1">
      <alignment horizontal="center" vertical="center"/>
    </xf>
    <xf numFmtId="0" fontId="8" fillId="4" borderId="9" xfId="0" applyFont="1" applyFill="1" applyBorder="1" applyAlignment="1">
      <alignment horizontal="center" vertical="center" textRotation="90"/>
    </xf>
    <xf numFmtId="0" fontId="8" fillId="4" borderId="10" xfId="0" applyFont="1" applyFill="1" applyBorder="1" applyAlignment="1">
      <alignment horizontal="center" vertical="center" textRotation="90"/>
    </xf>
    <xf numFmtId="0" fontId="8" fillId="4" borderId="11" xfId="0" applyFont="1" applyFill="1" applyBorder="1" applyAlignment="1">
      <alignment horizontal="center" vertical="center" textRotation="90"/>
    </xf>
    <xf numFmtId="0" fontId="8" fillId="6" borderId="9" xfId="0" applyFont="1" applyFill="1" applyBorder="1" applyAlignment="1">
      <alignment horizontal="center" vertical="center" textRotation="90"/>
    </xf>
    <xf numFmtId="0" fontId="8" fillId="6" borderId="10" xfId="0" applyFont="1" applyFill="1" applyBorder="1" applyAlignment="1">
      <alignment horizontal="center" vertical="center" textRotation="90"/>
    </xf>
    <xf numFmtId="0" fontId="8" fillId="6" borderId="11" xfId="0" applyFont="1" applyFill="1" applyBorder="1" applyAlignment="1">
      <alignment horizontal="center" vertical="center" textRotation="90"/>
    </xf>
    <xf numFmtId="164" fontId="11" fillId="7" borderId="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69">
    <dxf>
      <font>
        <b/>
        <i val="0"/>
      </font>
      <fill>
        <patternFill>
          <bgColor rgb="FFFFC7CE"/>
        </patternFill>
      </fill>
    </dxf>
    <dxf>
      <font>
        <b/>
        <i val="0"/>
      </font>
      <fill>
        <patternFill>
          <bgColor theme="7"/>
        </patternFill>
      </fill>
      <border>
        <left/>
        <right/>
        <top/>
        <bottom/>
      </border>
    </dxf>
    <dxf>
      <font>
        <b/>
        <i val="0"/>
      </font>
      <fill>
        <patternFill>
          <bgColor rgb="FFFFC7CE"/>
        </patternFill>
      </fill>
    </dxf>
    <dxf>
      <font>
        <b/>
        <i val="0"/>
      </font>
      <fill>
        <patternFill>
          <bgColor theme="7"/>
        </patternFill>
      </fill>
      <border>
        <left/>
        <right/>
        <top/>
        <bottom/>
      </border>
    </dxf>
    <dxf>
      <font>
        <b/>
        <i val="0"/>
      </font>
      <fill>
        <patternFill>
          <bgColor rgb="FFFFC7CE"/>
        </patternFill>
      </fill>
    </dxf>
    <dxf>
      <font>
        <b/>
        <i val="0"/>
      </font>
      <fill>
        <patternFill>
          <bgColor theme="7"/>
        </patternFill>
      </fill>
      <border>
        <left/>
        <right/>
        <top/>
        <bottom/>
      </border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numFmt numFmtId="165" formatCode="[h]\ &quot;h&quot;\ 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rgb="FF00000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170" formatCode="#,##0.00&quot; Jours&quot;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/>
        <vertAlign val="baseline"/>
        <sz val="12"/>
        <color theme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/>
        <vertAlign val="baseline"/>
        <sz val="12"/>
        <color theme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numFmt numFmtId="164" formatCode="h:mm;@"/>
      <alignment horizontal="center" vertical="center" textRotation="0" wrapText="0" indent="0" justifyLastLine="0" shrinkToFit="0" readingOrder="0"/>
    </dxf>
    <dxf>
      <numFmt numFmtId="171" formatCode="d/m/yy\ h:mm;@"/>
      <alignment horizontal="center" vertical="center" textRotation="0" wrapText="0" indent="0" justifyLastLine="0" shrinkToFit="0" readingOrder="0"/>
    </dxf>
    <dxf>
      <numFmt numFmtId="171" formatCode="d/m/yy\ 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64" formatCode="h:mm;@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</font>
      <fill>
        <patternFill>
          <bgColor rgb="FFFFC7CE"/>
        </patternFill>
      </fill>
    </dxf>
    <dxf>
      <font>
        <b/>
        <i val="0"/>
      </font>
      <fill>
        <patternFill>
          <bgColor theme="7"/>
        </patternFill>
      </fill>
      <border>
        <left/>
        <right/>
        <top/>
        <bottom/>
      </border>
    </dxf>
    <dxf>
      <font>
        <b/>
        <i val="0"/>
      </font>
      <fill>
        <patternFill>
          <bgColor rgb="FFFFC7CE"/>
        </patternFill>
      </fill>
    </dxf>
    <dxf>
      <font>
        <b/>
        <i val="0"/>
      </font>
      <fill>
        <patternFill>
          <bgColor theme="7"/>
        </patternFill>
      </fill>
      <border>
        <left/>
        <right/>
        <top/>
        <bottom/>
      </border>
    </dxf>
    <dxf>
      <font>
        <b/>
        <i val="0"/>
      </font>
      <fill>
        <patternFill>
          <bgColor rgb="FFFFC7CE"/>
        </patternFill>
      </fill>
    </dxf>
    <dxf>
      <font>
        <b/>
        <i val="0"/>
      </font>
      <fill>
        <patternFill>
          <bgColor theme="7"/>
        </patternFill>
      </fill>
      <border>
        <left/>
        <right/>
        <top/>
        <bottom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agents" displayName="liste_agents" ref="A1:A23" totalsRowShown="0" headerRowDxfId="368" dataDxfId="367">
  <autoFilter ref="A1:A23" xr:uid="{00000000-0009-0000-0100-000001000000}"/>
  <sortState ref="A2:A23">
    <sortCondition ref="A1:A23"/>
  </sortState>
  <tableColumns count="1">
    <tableColumn id="1" xr3:uid="{00000000-0010-0000-0000-000001000000}" name="AGENTS" dataDxfId="366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1:C3" totalsRowShown="0" headerRowDxfId="365" dataDxfId="364">
  <autoFilter ref="C1:C3" xr:uid="{00000000-0009-0000-0100-000002000000}"/>
  <sortState ref="C2:C4">
    <sortCondition ref="C1:C4"/>
  </sortState>
  <tableColumns count="1">
    <tableColumn id="1" xr3:uid="{00000000-0010-0000-0100-000001000000}" name="TYPE" dataDxfId="363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Mois" displayName="Mois" ref="E1:E13" totalsRowShown="0" headerRowDxfId="362" dataDxfId="361">
  <autoFilter ref="E1:E13" xr:uid="{00000000-0009-0000-0100-000005000000}"/>
  <tableColumns count="1">
    <tableColumn id="1" xr3:uid="{00000000-0010-0000-0200-000001000000}" name="Mois" dataDxfId="36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Validé_par" displayName="Validé_par" ref="G1:G5" totalsRowShown="0" headerRowDxfId="359" dataDxfId="358">
  <autoFilter ref="G1:G5" xr:uid="{00000000-0009-0000-0100-000006000000}"/>
  <sortState ref="G2:G5">
    <sortCondition ref="G1:G5"/>
  </sortState>
  <tableColumns count="1">
    <tableColumn id="1" xr3:uid="{00000000-0010-0000-0300-000001000000}" name="Validé par" dataDxfId="357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A1:J405" totalsRowShown="0" headerRowDxfId="350" dataDxfId="349">
  <autoFilter ref="A1:J405" xr:uid="{00000000-0009-0000-0100-000004000000}"/>
  <sortState ref="A2:J405">
    <sortCondition ref="C1:C405"/>
  </sortState>
  <tableColumns count="10">
    <tableColumn id="1" xr3:uid="{00000000-0010-0000-0400-000001000000}" name="AGENTS" dataDxfId="348"/>
    <tableColumn id="3" xr3:uid="{00000000-0010-0000-0400-000003000000}" name="TYPE" dataDxfId="347"/>
    <tableColumn id="2" xr3:uid="{00000000-0010-0000-0400-000002000000}" name="DATE      DEBUT" dataDxfId="346"/>
    <tableColumn id="4" xr3:uid="{00000000-0010-0000-0400-000004000000}" name="HEURE        DEBUT" dataDxfId="345"/>
    <tableColumn id="8" xr3:uid="{00000000-0010-0000-0400-000008000000}" name="DATE              FIN" dataDxfId="344"/>
    <tableColumn id="5" xr3:uid="{00000000-0010-0000-0400-000005000000}" name="HEURE           FIN" dataDxfId="343"/>
    <tableColumn id="9" xr3:uid="{00000000-0010-0000-0400-000009000000}" name="RECAP DEBUT" dataDxfId="342">
      <calculatedColumnFormula>IF(Tableau4[[#This Row],[AGENTS]]="","",Tableau4[[#This Row],[DATE      DEBUT]]+Tableau4[[#This Row],[HEURE        DEBUT]])</calculatedColumnFormula>
    </tableColumn>
    <tableColumn id="10" xr3:uid="{00000000-0010-0000-0400-00000A000000}" name="RECAP FIN" dataDxfId="341">
      <calculatedColumnFormula>IF(Tableau4[[#This Row],[AGENTS]]="","",Tableau4[[#This Row],[DATE              FIN]]+Tableau4[[#This Row],[HEURE           FIN]])</calculatedColumnFormula>
    </tableColumn>
    <tableColumn id="6" xr3:uid="{00000000-0010-0000-0400-000006000000}" name="HEURES" dataDxfId="340">
      <calculatedColumnFormula>IF(Tableau4[[#This Row],[AGENTS]]="","",IF(Tableau4[[#This Row],[TYPE]]="Double",(Tableau4[[#This Row],[RECAP FIN]]-Tableau4[[#This Row],[RECAP DEBUT]])*2,Tableau4[[#This Row],[RECAP FIN]]-Tableau4[[#This Row],[RECAP DEBUT]]))</calculatedColumnFormula>
    </tableColumn>
    <tableColumn id="7" xr3:uid="{00000000-0010-0000-0400-000007000000}" name="DETAILS" dataDxfId="339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05000000}" name="liste_agents47" displayName="liste_agents47" ref="L1:L22" totalsRowShown="0" headerRowDxfId="338" dataDxfId="337">
  <autoFilter ref="L1:L22" xr:uid="{00000000-0009-0000-0100-00002E000000}"/>
  <sortState ref="L2:L22">
    <sortCondition ref="L1:L22"/>
  </sortState>
  <tableColumns count="1">
    <tableColumn id="1" xr3:uid="{00000000-0010-0000-0500-000001000000}" name="AGENTS" dataDxfId="336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6000000}" name="Tableau3810121416" displayName="Tableau3810121416" ref="C17:G29" totalsRowShown="0" headerRowDxfId="335" dataDxfId="334">
  <autoFilter ref="C17:G29" xr:uid="{00000000-0009-0000-0100-00000F000000}"/>
  <tableColumns count="5">
    <tableColumn id="1" xr3:uid="{00000000-0010-0000-0600-000001000000}" name="Mois" dataDxfId="333"/>
    <tableColumn id="2" xr3:uid="{00000000-0010-0000-0600-000002000000}" name="Date début" dataDxfId="332"/>
    <tableColumn id="3" xr3:uid="{00000000-0010-0000-0600-000003000000}" name="Date fin" dataDxfId="331"/>
    <tableColumn id="4" xr3:uid="{00000000-0010-0000-0600-000004000000}" name="Validé par" dataDxfId="330"/>
    <tableColumn id="5" xr3:uid="{00000000-0010-0000-0600-000005000000}" name="Nb. Jour" dataDxfId="329"/>
  </tableColumns>
  <tableStyleInfo name="TableStyleMedium1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7000000}" name="Tableau327911131517" displayName="Tableau327911131517" ref="J17:N29" totalsRowShown="0" headerRowDxfId="328" dataDxfId="326" headerRowBorderDxfId="327">
  <autoFilter ref="J17:N29" xr:uid="{00000000-0009-0000-0100-000010000000}"/>
  <tableColumns count="5">
    <tableColumn id="1" xr3:uid="{00000000-0010-0000-0700-000001000000}" name="Mois" dataDxfId="325"/>
    <tableColumn id="2" xr3:uid="{00000000-0010-0000-0700-000002000000}" name="Date début" dataDxfId="324"/>
    <tableColumn id="3" xr3:uid="{00000000-0010-0000-0700-000003000000}" name="Date fin" dataDxfId="323"/>
    <tableColumn id="4" xr3:uid="{00000000-0010-0000-0700-000004000000}" name="Validé par" dataDxfId="322"/>
    <tableColumn id="5" xr3:uid="{00000000-0010-0000-0700-000005000000}" name="Nb. Heures" dataDxfId="321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8000000}" name="Tableau3" displayName="Tableau3" ref="C17:G29" totalsRowShown="0" headerRowDxfId="320" dataDxfId="319">
  <autoFilter ref="C17:G29" xr:uid="{00000000-0009-0000-0100-000003000000}"/>
  <tableColumns count="5">
    <tableColumn id="1" xr3:uid="{00000000-0010-0000-0800-000001000000}" name="Mois" dataDxfId="318"/>
    <tableColumn id="2" xr3:uid="{00000000-0010-0000-0800-000002000000}" name="Date début" dataDxfId="317"/>
    <tableColumn id="3" xr3:uid="{00000000-0010-0000-0800-000003000000}" name="Date fin" dataDxfId="316"/>
    <tableColumn id="4" xr3:uid="{00000000-0010-0000-0800-000004000000}" name="Validé par" dataDxfId="315"/>
    <tableColumn id="5" xr3:uid="{00000000-0010-0000-0800-000005000000}" name="Nb. Jour" dataDxfId="314"/>
  </tableColumns>
  <tableStyleInfo name="TableStyleMedium1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09000000}" name="Tableau327" displayName="Tableau327" ref="J17:N29" totalsRowShown="0" headerRowDxfId="313" dataDxfId="311" headerRowBorderDxfId="312">
  <autoFilter ref="J17:N29" xr:uid="{00000000-0009-0000-0100-00001A000000}"/>
  <tableColumns count="5">
    <tableColumn id="1" xr3:uid="{00000000-0010-0000-0900-000001000000}" name="Mois" dataDxfId="310"/>
    <tableColumn id="2" xr3:uid="{00000000-0010-0000-0900-000002000000}" name="Date début" dataDxfId="309"/>
    <tableColumn id="3" xr3:uid="{00000000-0010-0000-0900-000003000000}" name="Date fin" dataDxfId="308"/>
    <tableColumn id="4" xr3:uid="{00000000-0010-0000-0900-000004000000}" name="Validé par" dataDxfId="307"/>
    <tableColumn id="5" xr3:uid="{00000000-0010-0000-0900-000005000000}" name="Nb. Heures" dataDxfId="306"/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A000000}" name="Tableau38" displayName="Tableau38" ref="C17:G29" totalsRowShown="0" headerRowDxfId="305" dataDxfId="304">
  <autoFilter ref="C17:G29" xr:uid="{00000000-0009-0000-0100-000007000000}"/>
  <tableColumns count="5">
    <tableColumn id="1" xr3:uid="{00000000-0010-0000-0A00-000001000000}" name="Mois" dataDxfId="303"/>
    <tableColumn id="2" xr3:uid="{00000000-0010-0000-0A00-000002000000}" name="Date début" dataDxfId="302"/>
    <tableColumn id="3" xr3:uid="{00000000-0010-0000-0A00-000003000000}" name="Date fin" dataDxfId="301"/>
    <tableColumn id="4" xr3:uid="{00000000-0010-0000-0A00-000004000000}" name="Validé par" dataDxfId="300"/>
    <tableColumn id="5" xr3:uid="{00000000-0010-0000-0A00-000005000000}" name="Nb. Jour" dataDxfId="299"/>
  </tableColumns>
  <tableStyleInfo name="TableStyleMedium1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B000000}" name="Tableau3279" displayName="Tableau3279" ref="J17:N29" totalsRowShown="0" headerRowDxfId="298" dataDxfId="296" headerRowBorderDxfId="297">
  <autoFilter ref="J17:N29" xr:uid="{00000000-0009-0000-0100-000008000000}"/>
  <tableColumns count="5">
    <tableColumn id="1" xr3:uid="{00000000-0010-0000-0B00-000001000000}" name="Mois" dataDxfId="295"/>
    <tableColumn id="2" xr3:uid="{00000000-0010-0000-0B00-000002000000}" name="Date début" dataDxfId="294"/>
    <tableColumn id="3" xr3:uid="{00000000-0010-0000-0B00-000003000000}" name="Date fin" dataDxfId="293"/>
    <tableColumn id="4" xr3:uid="{00000000-0010-0000-0B00-000004000000}" name="Validé par" dataDxfId="292"/>
    <tableColumn id="5" xr3:uid="{00000000-0010-0000-0B00-000005000000}" name="Nb. Heures" dataDxfId="291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C000000}" name="Tableau3810" displayName="Tableau3810" ref="C17:G29" totalsRowShown="0" headerRowDxfId="290" dataDxfId="289">
  <autoFilter ref="C17:G29" xr:uid="{00000000-0009-0000-0100-000009000000}"/>
  <tableColumns count="5">
    <tableColumn id="1" xr3:uid="{00000000-0010-0000-0C00-000001000000}" name="Mois" dataDxfId="288"/>
    <tableColumn id="2" xr3:uid="{00000000-0010-0000-0C00-000002000000}" name="Date début" dataDxfId="287"/>
    <tableColumn id="3" xr3:uid="{00000000-0010-0000-0C00-000003000000}" name="Date fin" dataDxfId="286"/>
    <tableColumn id="4" xr3:uid="{00000000-0010-0000-0C00-000004000000}" name="Validé par" dataDxfId="285"/>
    <tableColumn id="5" xr3:uid="{00000000-0010-0000-0C00-000005000000}" name="Nb. Jour" dataDxfId="284"/>
  </tableColumns>
  <tableStyleInfo name="TableStyleMedium1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D000000}" name="Tableau327911" displayName="Tableau327911" ref="J17:N29" totalsRowShown="0" headerRowDxfId="283" dataDxfId="281" headerRowBorderDxfId="282">
  <autoFilter ref="J17:N29" xr:uid="{00000000-0009-0000-0100-00000A000000}"/>
  <sortState ref="J18:N29">
    <sortCondition ref="K17:K29"/>
  </sortState>
  <tableColumns count="5">
    <tableColumn id="1" xr3:uid="{00000000-0010-0000-0D00-000001000000}" name="Mois" dataDxfId="280"/>
    <tableColumn id="2" xr3:uid="{00000000-0010-0000-0D00-000002000000}" name="Date début" dataDxfId="279"/>
    <tableColumn id="3" xr3:uid="{00000000-0010-0000-0D00-000003000000}" name="Date fin" dataDxfId="278"/>
    <tableColumn id="4" xr3:uid="{00000000-0010-0000-0D00-000004000000}" name="Validé par" dataDxfId="277"/>
    <tableColumn id="5" xr3:uid="{00000000-0010-0000-0D00-000005000000}" name="Nb. Heures" dataDxfId="276"/>
  </tableColumns>
  <tableStyleInfo name="TableStyleMedium6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E000000}" name="Tableau38101214" displayName="Tableau38101214" ref="C17:G29" totalsRowShown="0" headerRowDxfId="275" dataDxfId="274">
  <autoFilter ref="C17:G29" xr:uid="{00000000-0009-0000-0100-00000D000000}"/>
  <tableColumns count="5">
    <tableColumn id="1" xr3:uid="{00000000-0010-0000-0E00-000001000000}" name="Mois" dataDxfId="273"/>
    <tableColumn id="2" xr3:uid="{00000000-0010-0000-0E00-000002000000}" name="Date début" dataDxfId="272"/>
    <tableColumn id="3" xr3:uid="{00000000-0010-0000-0E00-000003000000}" name="Date fin" dataDxfId="271"/>
    <tableColumn id="4" xr3:uid="{00000000-0010-0000-0E00-000004000000}" name="Validé par" dataDxfId="270"/>
    <tableColumn id="5" xr3:uid="{00000000-0010-0000-0E00-000005000000}" name="Nb. Jour" dataDxfId="269"/>
  </tableColumns>
  <tableStyleInfo name="TableStyleMedium1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F000000}" name="Tableau3279111315" displayName="Tableau3279111315" ref="J17:N29" totalsRowShown="0" headerRowDxfId="268" dataDxfId="266" headerRowBorderDxfId="267">
  <autoFilter ref="J17:N29" xr:uid="{00000000-0009-0000-0100-00000E000000}"/>
  <tableColumns count="5">
    <tableColumn id="1" xr3:uid="{00000000-0010-0000-0F00-000001000000}" name="Mois" dataDxfId="265"/>
    <tableColumn id="2" xr3:uid="{00000000-0010-0000-0F00-000002000000}" name="Date début" dataDxfId="264"/>
    <tableColumn id="3" xr3:uid="{00000000-0010-0000-0F00-000003000000}" name="Date fin" dataDxfId="263"/>
    <tableColumn id="4" xr3:uid="{00000000-0010-0000-0F00-000004000000}" name="Validé par" dataDxfId="262"/>
    <tableColumn id="5" xr3:uid="{00000000-0010-0000-0F00-000005000000}" name="Nb. Heures" dataDxfId="261"/>
  </tableColumns>
  <tableStyleInfo name="TableStyleMedium6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10000000}" name="Tableau381012" displayName="Tableau381012" ref="C17:G29" totalsRowShown="0" headerRowDxfId="260" dataDxfId="259">
  <autoFilter ref="C17:G29" xr:uid="{00000000-0009-0000-0100-00000B000000}"/>
  <sortState ref="C18:G29">
    <sortCondition ref="D17:D29"/>
  </sortState>
  <tableColumns count="5">
    <tableColumn id="1" xr3:uid="{00000000-0010-0000-1000-000001000000}" name="Mois" dataDxfId="258"/>
    <tableColumn id="2" xr3:uid="{00000000-0010-0000-1000-000002000000}" name="Date début" dataDxfId="257"/>
    <tableColumn id="3" xr3:uid="{00000000-0010-0000-1000-000003000000}" name="Date fin" dataDxfId="256"/>
    <tableColumn id="4" xr3:uid="{00000000-0010-0000-1000-000004000000}" name="Validé par" dataDxfId="255"/>
    <tableColumn id="5" xr3:uid="{00000000-0010-0000-1000-000005000000}" name="Nb. Jour" dataDxfId="254"/>
  </tableColumns>
  <tableStyleInfo name="TableStyleMedium19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11000000}" name="Tableau32791113" displayName="Tableau32791113" ref="J17:N29" totalsRowShown="0" headerRowDxfId="253" dataDxfId="251" headerRowBorderDxfId="252">
  <autoFilter ref="J17:N29" xr:uid="{00000000-0009-0000-0100-00000C000000}"/>
  <tableColumns count="5">
    <tableColumn id="1" xr3:uid="{00000000-0010-0000-1100-000001000000}" name="Mois" dataDxfId="250"/>
    <tableColumn id="2" xr3:uid="{00000000-0010-0000-1100-000002000000}" name="Date début" dataDxfId="249"/>
    <tableColumn id="3" xr3:uid="{00000000-0010-0000-1100-000003000000}" name="Date fin" dataDxfId="248"/>
    <tableColumn id="4" xr3:uid="{00000000-0010-0000-1100-000004000000}" name="Validé par" dataDxfId="247"/>
    <tableColumn id="5" xr3:uid="{00000000-0010-0000-1100-000005000000}" name="Nb. Heures" dataDxfId="246"/>
  </tableColumns>
  <tableStyleInfo name="TableStyleMedium6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ableau38101214161820" displayName="Tableau38101214161820" ref="C17:G29" totalsRowShown="0" headerRowDxfId="245" dataDxfId="244">
  <autoFilter ref="C17:G29" xr:uid="{00000000-0009-0000-0100-000013000000}"/>
  <tableColumns count="5">
    <tableColumn id="1" xr3:uid="{00000000-0010-0000-1200-000001000000}" name="Mois" dataDxfId="243"/>
    <tableColumn id="2" xr3:uid="{00000000-0010-0000-1200-000002000000}" name="Date début" dataDxfId="242"/>
    <tableColumn id="3" xr3:uid="{00000000-0010-0000-1200-000003000000}" name="Date fin" dataDxfId="241"/>
    <tableColumn id="4" xr3:uid="{00000000-0010-0000-1200-000004000000}" name="Validé par" dataDxfId="240"/>
    <tableColumn id="5" xr3:uid="{00000000-0010-0000-1200-000005000000}" name="Nb. Jour" dataDxfId="239"/>
  </tableColumns>
  <tableStyleInfo name="TableStyleMedium19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ableau3279111315171921" displayName="Tableau3279111315171921" ref="J17:N29" totalsRowShown="0" headerRowDxfId="238" dataDxfId="236" headerRowBorderDxfId="237">
  <autoFilter ref="J17:N29" xr:uid="{00000000-0009-0000-0100-000014000000}"/>
  <tableColumns count="5">
    <tableColumn id="1" xr3:uid="{00000000-0010-0000-1300-000001000000}" name="Mois" dataDxfId="235"/>
    <tableColumn id="2" xr3:uid="{00000000-0010-0000-1300-000002000000}" name="Date début" dataDxfId="234"/>
    <tableColumn id="3" xr3:uid="{00000000-0010-0000-1300-000003000000}" name="Date fin" dataDxfId="233"/>
    <tableColumn id="4" xr3:uid="{00000000-0010-0000-1300-000004000000}" name="Validé par" dataDxfId="232"/>
    <tableColumn id="5" xr3:uid="{00000000-0010-0000-1300-000005000000}" name="Nb. Heures" dataDxfId="231"/>
  </tableColumns>
  <tableStyleInfo name="TableStyleMedium6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ableau3810121416182022" displayName="Tableau3810121416182022" ref="C17:G29" totalsRowShown="0" headerRowDxfId="230" dataDxfId="229">
  <autoFilter ref="C17:G29" xr:uid="{00000000-0009-0000-0100-000015000000}"/>
  <tableColumns count="5">
    <tableColumn id="1" xr3:uid="{00000000-0010-0000-1400-000001000000}" name="Mois" dataDxfId="228"/>
    <tableColumn id="2" xr3:uid="{00000000-0010-0000-1400-000002000000}" name="Date début" dataDxfId="227"/>
    <tableColumn id="3" xr3:uid="{00000000-0010-0000-1400-000003000000}" name="Date fin" dataDxfId="226"/>
    <tableColumn id="4" xr3:uid="{00000000-0010-0000-1400-000004000000}" name="Validé par" dataDxfId="225"/>
    <tableColumn id="5" xr3:uid="{00000000-0010-0000-1400-000005000000}" name="Nb. Jour" dataDxfId="224"/>
  </tableColumns>
  <tableStyleInfo name="TableStyleMedium19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ableau327911131517192123" displayName="Tableau327911131517192123" ref="J17:N29" totalsRowShown="0" headerRowDxfId="223" dataDxfId="221" headerRowBorderDxfId="222">
  <autoFilter ref="J17:N29" xr:uid="{00000000-0009-0000-0100-000016000000}"/>
  <tableColumns count="5">
    <tableColumn id="1" xr3:uid="{00000000-0010-0000-1500-000001000000}" name="Mois" dataDxfId="220"/>
    <tableColumn id="2" xr3:uid="{00000000-0010-0000-1500-000002000000}" name="Date début" dataDxfId="219"/>
    <tableColumn id="3" xr3:uid="{00000000-0010-0000-1500-000003000000}" name="Date fin" dataDxfId="218"/>
    <tableColumn id="4" xr3:uid="{00000000-0010-0000-1500-000004000000}" name="Validé par" dataDxfId="217"/>
    <tableColumn id="5" xr3:uid="{00000000-0010-0000-1500-000005000000}" name="Nb. Heures" dataDxfId="216"/>
  </tableColumns>
  <tableStyleInfo name="TableStyleMedium6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76292666-F436-4C5C-A1DB-141D9155F5A4}" name="Tableau381012141637" displayName="Tableau381012141637" ref="C17:G29" totalsRowShown="0" headerRowDxfId="215" dataDxfId="214">
  <autoFilter ref="C17:G29" xr:uid="{00000000-0009-0000-0100-00000F000000}"/>
  <tableColumns count="5">
    <tableColumn id="1" xr3:uid="{31BC789A-33DE-4875-99B5-688EC358956B}" name="Mois" dataDxfId="213"/>
    <tableColumn id="2" xr3:uid="{450A704B-27F4-4DCD-ABD2-5D8D0603E628}" name="Date début" dataDxfId="212"/>
    <tableColumn id="3" xr3:uid="{9219DA86-0E11-414A-AE17-270E60764773}" name="Date fin" dataDxfId="211"/>
    <tableColumn id="4" xr3:uid="{67073A40-C407-4DD3-A385-C9BD464A892F}" name="Validé par" dataDxfId="210"/>
    <tableColumn id="5" xr3:uid="{B0092D3B-9578-44DD-94F9-55D7906892F3}" name="Nb. Jour" dataDxfId="209"/>
  </tableColumns>
  <tableStyleInfo name="TableStyleMedium19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D70E72B1-17AD-4CC9-AF41-A032A91B9A8C}" name="Tableau32791113151738" displayName="Tableau32791113151738" ref="J17:N29" totalsRowShown="0" headerRowDxfId="208" dataDxfId="206" headerRowBorderDxfId="207">
  <autoFilter ref="J17:N29" xr:uid="{00000000-0009-0000-0100-000010000000}"/>
  <tableColumns count="5">
    <tableColumn id="1" xr3:uid="{55449E1B-6BFD-451F-A326-18A825FC6287}" name="Mois" dataDxfId="205"/>
    <tableColumn id="2" xr3:uid="{2574A042-EEAD-4C7F-BAC5-90481D754F92}" name="Date début" dataDxfId="204"/>
    <tableColumn id="3" xr3:uid="{157B0D76-447B-4AD7-AA57-62F4D778A67A}" name="Date fin" dataDxfId="203"/>
    <tableColumn id="4" xr3:uid="{99F49C53-171A-4A8B-87EA-D36C87470FDB}" name="Validé par" dataDxfId="202"/>
    <tableColumn id="5" xr3:uid="{FB87E4FA-FBF2-4D90-9605-8DD7950508E3}" name="Nb. Heures" dataDxfId="201"/>
  </tableColumns>
  <tableStyleInfo name="TableStyleMedium6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ableau381012141618202224" displayName="Tableau381012141618202224" ref="C17:G29" totalsRowShown="0" headerRowDxfId="200" dataDxfId="199">
  <autoFilter ref="C17:G29" xr:uid="{00000000-0009-0000-0100-000017000000}"/>
  <tableColumns count="5">
    <tableColumn id="1" xr3:uid="{00000000-0010-0000-1600-000001000000}" name="Mois" dataDxfId="198"/>
    <tableColumn id="2" xr3:uid="{00000000-0010-0000-1600-000002000000}" name="Date début" dataDxfId="197"/>
    <tableColumn id="3" xr3:uid="{00000000-0010-0000-1600-000003000000}" name="Date fin" dataDxfId="196"/>
    <tableColumn id="4" xr3:uid="{00000000-0010-0000-1600-000004000000}" name="Validé par" dataDxfId="195"/>
    <tableColumn id="5" xr3:uid="{00000000-0010-0000-1600-000005000000}" name="Nb. Jour" dataDxfId="194"/>
  </tableColumns>
  <tableStyleInfo name="TableStyleMedium19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7000000}" name="Tableau32791113151719212325" displayName="Tableau32791113151719212325" ref="J17:N29" totalsRowShown="0" headerRowDxfId="193" dataDxfId="191" headerRowBorderDxfId="192">
  <autoFilter ref="J17:N29" xr:uid="{00000000-0009-0000-0100-000018000000}"/>
  <tableColumns count="5">
    <tableColumn id="1" xr3:uid="{00000000-0010-0000-1700-000001000000}" name="Mois" dataDxfId="190"/>
    <tableColumn id="2" xr3:uid="{00000000-0010-0000-1700-000002000000}" name="Date début" dataDxfId="189"/>
    <tableColumn id="3" xr3:uid="{00000000-0010-0000-1700-000003000000}" name="Date fin" dataDxfId="188"/>
    <tableColumn id="4" xr3:uid="{00000000-0010-0000-1700-000004000000}" name="Validé par" dataDxfId="187"/>
    <tableColumn id="5" xr3:uid="{00000000-0010-0000-1700-000005000000}" name="Nb. Heures" dataDxfId="186"/>
  </tableColumns>
  <tableStyleInfo name="TableStyleMedium6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8000000}" name="Tableau38101214161820222426" displayName="Tableau38101214161820222426" ref="C17:G29" totalsRowShown="0" headerRowDxfId="185" dataDxfId="184">
  <autoFilter ref="C17:G29" xr:uid="{00000000-0009-0000-0100-000019000000}"/>
  <tableColumns count="5">
    <tableColumn id="1" xr3:uid="{00000000-0010-0000-1800-000001000000}" name="Mois" dataDxfId="183"/>
    <tableColumn id="2" xr3:uid="{00000000-0010-0000-1800-000002000000}" name="Date début" dataDxfId="182"/>
    <tableColumn id="3" xr3:uid="{00000000-0010-0000-1800-000003000000}" name="Date fin" dataDxfId="181"/>
    <tableColumn id="4" xr3:uid="{00000000-0010-0000-1800-000004000000}" name="Validé par" dataDxfId="180"/>
    <tableColumn id="5" xr3:uid="{00000000-0010-0000-1800-000005000000}" name="Nb. Jour" dataDxfId="179"/>
  </tableColumns>
  <tableStyleInfo name="TableStyleMedium19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9000000}" name="Tableau3279111315171921232528" displayName="Tableau3279111315171921232528" ref="J17:N29" totalsRowShown="0" headerRowDxfId="178" dataDxfId="176" headerRowBorderDxfId="177">
  <autoFilter ref="J17:N29" xr:uid="{00000000-0009-0000-0100-00001B000000}"/>
  <tableColumns count="5">
    <tableColumn id="1" xr3:uid="{00000000-0010-0000-1900-000001000000}" name="Mois" dataDxfId="175"/>
    <tableColumn id="2" xr3:uid="{00000000-0010-0000-1900-000002000000}" name="Date début" dataDxfId="174"/>
    <tableColumn id="3" xr3:uid="{00000000-0010-0000-1900-000003000000}" name="Date fin" dataDxfId="173"/>
    <tableColumn id="4" xr3:uid="{00000000-0010-0000-1900-000004000000}" name="Validé par" dataDxfId="172"/>
    <tableColumn id="5" xr3:uid="{00000000-0010-0000-1900-000005000000}" name="Nb. Heures" dataDxfId="171"/>
  </tableColumns>
  <tableStyleInfo name="TableStyleMedium6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C000000}" name="Tableau381012141618" displayName="Tableau381012141618" ref="C17:G29" totalsRowShown="0" headerRowDxfId="170" dataDxfId="169">
  <autoFilter ref="C17:G29" xr:uid="{00000000-0009-0000-0100-000011000000}"/>
  <tableColumns count="5">
    <tableColumn id="1" xr3:uid="{00000000-0010-0000-1C00-000001000000}" name="Mois" dataDxfId="168"/>
    <tableColumn id="2" xr3:uid="{00000000-0010-0000-1C00-000002000000}" name="Date début" dataDxfId="167"/>
    <tableColumn id="3" xr3:uid="{00000000-0010-0000-1C00-000003000000}" name="Date fin" dataDxfId="166"/>
    <tableColumn id="4" xr3:uid="{00000000-0010-0000-1C00-000004000000}" name="Validé par" dataDxfId="165"/>
    <tableColumn id="5" xr3:uid="{00000000-0010-0000-1C00-000005000000}" name="Nb. Jour" dataDxfId="164"/>
  </tableColumns>
  <tableStyleInfo name="TableStyleMedium19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D000000}" name="Tableau32791113151719" displayName="Tableau32791113151719" ref="J17:N29" totalsRowShown="0" headerRowDxfId="163" dataDxfId="161" headerRowBorderDxfId="162">
  <autoFilter ref="J17:N29" xr:uid="{00000000-0009-0000-0100-000012000000}"/>
  <tableColumns count="5">
    <tableColumn id="1" xr3:uid="{00000000-0010-0000-1D00-000001000000}" name="Mois" dataDxfId="160"/>
    <tableColumn id="2" xr3:uid="{00000000-0010-0000-1D00-000002000000}" name="Date début" dataDxfId="159"/>
    <tableColumn id="3" xr3:uid="{00000000-0010-0000-1D00-000003000000}" name="Date fin" dataDxfId="158"/>
    <tableColumn id="4" xr3:uid="{00000000-0010-0000-1D00-000004000000}" name="Validé par" dataDxfId="157"/>
    <tableColumn id="5" xr3:uid="{00000000-0010-0000-1D00-000005000000}" name="Nb. Heures" dataDxfId="156"/>
  </tableColumns>
  <tableStyleInfo name="TableStyleMedium6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E000000}" name="Tableau3810121416182022242629" displayName="Tableau3810121416182022242629" ref="C17:G29" totalsRowShown="0" headerRowDxfId="155" dataDxfId="154">
  <autoFilter ref="C17:G29" xr:uid="{00000000-0009-0000-0100-00001C000000}"/>
  <tableColumns count="5">
    <tableColumn id="1" xr3:uid="{00000000-0010-0000-1E00-000001000000}" name="Mois" dataDxfId="153"/>
    <tableColumn id="2" xr3:uid="{00000000-0010-0000-1E00-000002000000}" name="Date début" dataDxfId="152"/>
    <tableColumn id="3" xr3:uid="{00000000-0010-0000-1E00-000003000000}" name="Date fin" dataDxfId="151"/>
    <tableColumn id="4" xr3:uid="{00000000-0010-0000-1E00-000004000000}" name="Validé par" dataDxfId="150"/>
    <tableColumn id="5" xr3:uid="{00000000-0010-0000-1E00-000005000000}" name="Nb. Jour" dataDxfId="149"/>
  </tableColumns>
  <tableStyleInfo name="TableStyleMedium19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F000000}" name="Tableau327911131517192123252830" displayName="Tableau327911131517192123252830" ref="J17:N29" totalsRowShown="0" headerRowDxfId="148" dataDxfId="146" headerRowBorderDxfId="147">
  <autoFilter ref="J17:N29" xr:uid="{00000000-0009-0000-0100-00001D000000}"/>
  <tableColumns count="5">
    <tableColumn id="1" xr3:uid="{00000000-0010-0000-1F00-000001000000}" name="Mois" dataDxfId="145"/>
    <tableColumn id="2" xr3:uid="{00000000-0010-0000-1F00-000002000000}" name="Date début" dataDxfId="144"/>
    <tableColumn id="3" xr3:uid="{00000000-0010-0000-1F00-000003000000}" name="Date fin" dataDxfId="143"/>
    <tableColumn id="4" xr3:uid="{00000000-0010-0000-1F00-000004000000}" name="Validé par" dataDxfId="142"/>
    <tableColumn id="5" xr3:uid="{00000000-0010-0000-1F00-000005000000}" name="Nb. Heures" dataDxfId="141"/>
  </tableColumns>
  <tableStyleInfo name="TableStyleMedium6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20000000}" name="Tableau381012141618202224262931" displayName="Tableau381012141618202224262931" ref="C17:G29" totalsRowShown="0" headerRowDxfId="140" dataDxfId="139">
  <autoFilter ref="C17:G29" xr:uid="{00000000-0009-0000-0100-00001E000000}"/>
  <tableColumns count="5">
    <tableColumn id="1" xr3:uid="{00000000-0010-0000-2000-000001000000}" name="Mois" dataDxfId="138"/>
    <tableColumn id="2" xr3:uid="{00000000-0010-0000-2000-000002000000}" name="Date début" dataDxfId="137"/>
    <tableColumn id="3" xr3:uid="{00000000-0010-0000-2000-000003000000}" name="Date fin" dataDxfId="136"/>
    <tableColumn id="4" xr3:uid="{00000000-0010-0000-2000-000004000000}" name="Validé par" dataDxfId="135"/>
    <tableColumn id="5" xr3:uid="{00000000-0010-0000-2000-000005000000}" name="Nb. Jour" dataDxfId="134"/>
  </tableColumns>
  <tableStyleInfo name="TableStyleMedium19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21000000}" name="Tableau32791113151719212325283032" displayName="Tableau32791113151719212325283032" ref="J17:N29" totalsRowShown="0" headerRowDxfId="133" dataDxfId="131" headerRowBorderDxfId="132">
  <autoFilter ref="J17:N29" xr:uid="{00000000-0009-0000-0100-00001F000000}"/>
  <tableColumns count="5">
    <tableColumn id="1" xr3:uid="{00000000-0010-0000-2100-000001000000}" name="Mois" dataDxfId="130"/>
    <tableColumn id="2" xr3:uid="{00000000-0010-0000-2100-000002000000}" name="Date début" dataDxfId="129"/>
    <tableColumn id="3" xr3:uid="{00000000-0010-0000-2100-000003000000}" name="Date fin" dataDxfId="128"/>
    <tableColumn id="4" xr3:uid="{00000000-0010-0000-2100-000004000000}" name="Validé par" dataDxfId="127"/>
    <tableColumn id="5" xr3:uid="{00000000-0010-0000-2100-000005000000}" name="Nb. Heures" dataDxfId="126"/>
  </tableColumns>
  <tableStyleInfo name="TableStyleMedium6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22000000}" name="Tableau381012141648" displayName="Tableau381012141648" ref="C17:G29" totalsRowShown="0" headerRowDxfId="125" dataDxfId="124">
  <autoFilter ref="C17:G29" xr:uid="{00000000-0009-0000-0100-00002F000000}"/>
  <tableColumns count="5">
    <tableColumn id="1" xr3:uid="{00000000-0010-0000-2200-000001000000}" name="Mois" dataDxfId="123"/>
    <tableColumn id="2" xr3:uid="{00000000-0010-0000-2200-000002000000}" name="Date début" dataDxfId="122"/>
    <tableColumn id="3" xr3:uid="{00000000-0010-0000-2200-000003000000}" name="Date fin" dataDxfId="121"/>
    <tableColumn id="4" xr3:uid="{00000000-0010-0000-2200-000004000000}" name="Validé par" dataDxfId="120"/>
    <tableColumn id="5" xr3:uid="{00000000-0010-0000-2200-000005000000}" name="Nb. Jour" dataDxfId="119"/>
  </tableColumns>
  <tableStyleInfo name="TableStyleMedium19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23000000}" name="Tableau32791113151749" displayName="Tableau32791113151749" ref="J17:N29" totalsRowShown="0" headerRowDxfId="118" dataDxfId="116" headerRowBorderDxfId="117">
  <autoFilter ref="J17:N29" xr:uid="{00000000-0009-0000-0100-000030000000}"/>
  <tableColumns count="5">
    <tableColumn id="1" xr3:uid="{00000000-0010-0000-2300-000001000000}" name="Mois" dataDxfId="115"/>
    <tableColumn id="2" xr3:uid="{00000000-0010-0000-2300-000002000000}" name="Date début" dataDxfId="114"/>
    <tableColumn id="3" xr3:uid="{00000000-0010-0000-2300-000003000000}" name="Date fin" dataDxfId="113"/>
    <tableColumn id="4" xr3:uid="{00000000-0010-0000-2300-000004000000}" name="Validé par" dataDxfId="112"/>
    <tableColumn id="5" xr3:uid="{00000000-0010-0000-2300-000005000000}" name="Nb. Heures" dataDxfId="111"/>
  </tableColumns>
  <tableStyleInfo name="TableStyleMedium6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24000000}" name="Tableau38101214161820222426293133" displayName="Tableau38101214161820222426293133" ref="C17:G29" totalsRowShown="0" headerRowDxfId="110" dataDxfId="109">
  <autoFilter ref="C17:G29" xr:uid="{00000000-0009-0000-0100-000020000000}"/>
  <tableColumns count="5">
    <tableColumn id="1" xr3:uid="{00000000-0010-0000-2400-000001000000}" name="Mois" dataDxfId="108"/>
    <tableColumn id="2" xr3:uid="{00000000-0010-0000-2400-000002000000}" name="Date début" dataDxfId="107"/>
    <tableColumn id="3" xr3:uid="{00000000-0010-0000-2400-000003000000}" name="Date fin" dataDxfId="106"/>
    <tableColumn id="4" xr3:uid="{00000000-0010-0000-2400-000004000000}" name="Validé par" dataDxfId="105"/>
    <tableColumn id="5" xr3:uid="{00000000-0010-0000-2400-000005000000}" name="Nb. Jour" dataDxfId="104"/>
  </tableColumns>
  <tableStyleInfo name="TableStyleMedium19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25000000}" name="Tableau3279111315171921232528303234" displayName="Tableau3279111315171921232528303234" ref="J17:N29" totalsRowShown="0" headerRowDxfId="103" dataDxfId="101" headerRowBorderDxfId="102">
  <autoFilter ref="J17:N29" xr:uid="{00000000-0009-0000-0100-000021000000}"/>
  <tableColumns count="5">
    <tableColumn id="1" xr3:uid="{00000000-0010-0000-2500-000001000000}" name="Mois" dataDxfId="100"/>
    <tableColumn id="2" xr3:uid="{00000000-0010-0000-2500-000002000000}" name="Date début" dataDxfId="99"/>
    <tableColumn id="3" xr3:uid="{00000000-0010-0000-2500-000003000000}" name="Date fin" dataDxfId="98"/>
    <tableColumn id="4" xr3:uid="{00000000-0010-0000-2500-000004000000}" name="Validé par" dataDxfId="97"/>
    <tableColumn id="5" xr3:uid="{00000000-0010-0000-2500-000005000000}" name="Nb. Heures" dataDxfId="96"/>
  </tableColumns>
  <tableStyleInfo name="TableStyleMedium6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26000000}" name="Tableau3810121416182022242629313335" displayName="Tableau3810121416182022242629313335" ref="C17:G29" totalsRowShown="0" headerRowDxfId="95" dataDxfId="94">
  <autoFilter ref="C17:G29" xr:uid="{00000000-0009-0000-0100-000022000000}"/>
  <tableColumns count="5">
    <tableColumn id="1" xr3:uid="{00000000-0010-0000-2600-000001000000}" name="Mois" dataDxfId="93"/>
    <tableColumn id="2" xr3:uid="{00000000-0010-0000-2600-000002000000}" name="Date début" dataDxfId="92"/>
    <tableColumn id="3" xr3:uid="{00000000-0010-0000-2600-000003000000}" name="Date fin" dataDxfId="91"/>
    <tableColumn id="4" xr3:uid="{00000000-0010-0000-2600-000004000000}" name="Validé par" dataDxfId="90"/>
    <tableColumn id="5" xr3:uid="{00000000-0010-0000-2600-000005000000}" name="Nb. Jour" dataDxfId="89"/>
  </tableColumns>
  <tableStyleInfo name="TableStyleMedium19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27000000}" name="Tableau327911131517192123252830323436" displayName="Tableau327911131517192123252830323436" ref="J17:N29" totalsRowShown="0" headerRowDxfId="88" dataDxfId="86" headerRowBorderDxfId="87">
  <autoFilter ref="J17:N29" xr:uid="{00000000-0009-0000-0100-000023000000}"/>
  <tableColumns count="5">
    <tableColumn id="1" xr3:uid="{00000000-0010-0000-2700-000001000000}" name="Mois" dataDxfId="85"/>
    <tableColumn id="2" xr3:uid="{00000000-0010-0000-2700-000002000000}" name="Date début" dataDxfId="84"/>
    <tableColumn id="3" xr3:uid="{00000000-0010-0000-2700-000003000000}" name="Date fin" dataDxfId="83"/>
    <tableColumn id="4" xr3:uid="{00000000-0010-0000-2700-000004000000}" name="Validé par" dataDxfId="82"/>
    <tableColumn id="5" xr3:uid="{00000000-0010-0000-2700-000005000000}" name="Nb. Heures" dataDxfId="81"/>
  </tableColumns>
  <tableStyleInfo name="TableStyleMedium6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9CD6EF7-B7CA-4480-93FD-E677738B1417}" name="Tableau381012141652" displayName="Tableau381012141652" ref="C17:G29" totalsRowShown="0" headerRowDxfId="80" dataDxfId="79">
  <autoFilter ref="C17:G29" xr:uid="{00000000-0009-0000-0100-00000F000000}"/>
  <tableColumns count="5">
    <tableColumn id="1" xr3:uid="{53B1FBA1-0755-46F5-A725-C1519AFE7200}" name="Mois" dataDxfId="78"/>
    <tableColumn id="2" xr3:uid="{01ECE84B-82C9-48A4-B0EF-C9E8090FC0FF}" name="Date début" dataDxfId="77"/>
    <tableColumn id="3" xr3:uid="{D5823B78-2685-468E-80A5-1168E11C9D47}" name="Date fin" dataDxfId="76"/>
    <tableColumn id="4" xr3:uid="{19260985-A549-4538-88F3-53734C7A3DF6}" name="Validé par" dataDxfId="75"/>
    <tableColumn id="5" xr3:uid="{B951D0A7-EDFD-43CA-BD79-E89C63ECB329}" name="Nb. Jour" dataDxfId="74"/>
  </tableColumns>
  <tableStyleInfo name="TableStyleMedium19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CEC84744-DA93-43FA-A33A-0E6EDEE22E94}" name="Tableau32791113151753" displayName="Tableau32791113151753" ref="J17:N29" totalsRowShown="0" headerRowDxfId="73" dataDxfId="71" headerRowBorderDxfId="72">
  <autoFilter ref="J17:N29" xr:uid="{00000000-0009-0000-0100-000010000000}"/>
  <tableColumns count="5">
    <tableColumn id="1" xr3:uid="{08E98573-692D-4979-97C4-8309422AC3A1}" name="Mois" dataDxfId="70"/>
    <tableColumn id="2" xr3:uid="{036F959D-CFAC-45D7-A799-9679CADEAD4A}" name="Date début" dataDxfId="69"/>
    <tableColumn id="3" xr3:uid="{16B21B5A-92FC-4CAE-B90C-06D3F2DF107C}" name="Date fin" dataDxfId="68"/>
    <tableColumn id="4" xr3:uid="{9167EA25-EFB1-45D4-B6B1-B9F17FCB20CB}" name="Validé par" dataDxfId="67"/>
    <tableColumn id="5" xr3:uid="{FAE77FC1-4301-4350-AD34-86E4ACA76A72}" name="Nb. Heures" dataDxfId="66"/>
  </tableColumns>
  <tableStyleInfo name="TableStyleMedium6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28000000}" name="Tableau38101214161820222426293133353739" displayName="Tableau38101214161820222426293133353739" ref="C17:G29" totalsRowShown="0" headerRowDxfId="65" dataDxfId="64">
  <autoFilter ref="C17:G29" xr:uid="{00000000-0009-0000-0100-000026000000}"/>
  <tableColumns count="5">
    <tableColumn id="1" xr3:uid="{00000000-0010-0000-2800-000001000000}" name="Mois" dataDxfId="63"/>
    <tableColumn id="2" xr3:uid="{00000000-0010-0000-2800-000002000000}" name="Date début" dataDxfId="62"/>
    <tableColumn id="3" xr3:uid="{00000000-0010-0000-2800-000003000000}" name="Date fin" dataDxfId="61"/>
    <tableColumn id="4" xr3:uid="{00000000-0010-0000-2800-000004000000}" name="Validé par" dataDxfId="60"/>
    <tableColumn id="5" xr3:uid="{00000000-0010-0000-2800-000005000000}" name="Nb. Jour" dataDxfId="59"/>
  </tableColumns>
  <tableStyleInfo name="TableStyleMedium19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29000000}" name="Tableau3279111315171921232528303234363840" displayName="Tableau3279111315171921232528303234363840" ref="J17:N29" totalsRowShown="0" headerRowDxfId="58" dataDxfId="56" headerRowBorderDxfId="57">
  <autoFilter ref="J17:N29" xr:uid="{00000000-0009-0000-0100-000027000000}"/>
  <tableColumns count="5">
    <tableColumn id="1" xr3:uid="{00000000-0010-0000-2900-000001000000}" name="Mois" dataDxfId="55"/>
    <tableColumn id="2" xr3:uid="{00000000-0010-0000-2900-000002000000}" name="Date début" dataDxfId="54"/>
    <tableColumn id="3" xr3:uid="{00000000-0010-0000-2900-000003000000}" name="Date fin" dataDxfId="53"/>
    <tableColumn id="4" xr3:uid="{00000000-0010-0000-2900-000004000000}" name="Validé par" dataDxfId="52"/>
    <tableColumn id="5" xr3:uid="{00000000-0010-0000-2900-000005000000}" name="Nb. Heures" dataDxfId="51"/>
  </tableColumns>
  <tableStyleInfo name="TableStyleMedium6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2A000000}" name="Tableau3810121416182022242629313335373945" displayName="Tableau3810121416182022242629313335373945" ref="C17:G29" totalsRowShown="0" headerRowDxfId="50" dataDxfId="49">
  <autoFilter ref="C17:G29" xr:uid="{00000000-0009-0000-0100-00002C000000}"/>
  <tableColumns count="5">
    <tableColumn id="1" xr3:uid="{00000000-0010-0000-2A00-000001000000}" name="Mois" dataDxfId="48"/>
    <tableColumn id="2" xr3:uid="{00000000-0010-0000-2A00-000002000000}" name="Date début" dataDxfId="47"/>
    <tableColumn id="3" xr3:uid="{00000000-0010-0000-2A00-000003000000}" name="Date fin" dataDxfId="46"/>
    <tableColumn id="4" xr3:uid="{00000000-0010-0000-2A00-000004000000}" name="Validé par" dataDxfId="45"/>
    <tableColumn id="5" xr3:uid="{00000000-0010-0000-2A00-000005000000}" name="Nb. Jour" dataDxfId="44"/>
  </tableColumns>
  <tableStyleInfo name="TableStyleMedium19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2B000000}" name="Tableau327911131517192123252830323436384046" displayName="Tableau327911131517192123252830323436384046" ref="J17:N29" totalsRowShown="0" headerRowDxfId="43" dataDxfId="41" headerRowBorderDxfId="42">
  <autoFilter ref="J17:N29" xr:uid="{00000000-0009-0000-0100-00002D000000}"/>
  <tableColumns count="5">
    <tableColumn id="1" xr3:uid="{00000000-0010-0000-2B00-000001000000}" name="Mois" dataDxfId="40"/>
    <tableColumn id="2" xr3:uid="{00000000-0010-0000-2B00-000002000000}" name="Date début" dataDxfId="39"/>
    <tableColumn id="3" xr3:uid="{00000000-0010-0000-2B00-000003000000}" name="Date fin" dataDxfId="38"/>
    <tableColumn id="4" xr3:uid="{00000000-0010-0000-2B00-000004000000}" name="Validé par" dataDxfId="37"/>
    <tableColumn id="5" xr3:uid="{00000000-0010-0000-2B00-000005000000}" name="Nb. Heures" dataDxfId="36"/>
  </tableColumns>
  <tableStyleInfo name="TableStyleMedium6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2C000000}" name="Tableau3810121416182022242629313335373941" displayName="Tableau3810121416182022242629313335373941" ref="C17:G29" totalsRowShown="0" headerRowDxfId="35" dataDxfId="34">
  <autoFilter ref="C17:G29" xr:uid="{00000000-0009-0000-0100-000028000000}"/>
  <sortState ref="C18:G29">
    <sortCondition ref="D17:D29"/>
  </sortState>
  <tableColumns count="5">
    <tableColumn id="1" xr3:uid="{00000000-0010-0000-2C00-000001000000}" name="Mois" dataDxfId="33"/>
    <tableColumn id="2" xr3:uid="{00000000-0010-0000-2C00-000002000000}" name="Date début" dataDxfId="32"/>
    <tableColumn id="3" xr3:uid="{00000000-0010-0000-2C00-000003000000}" name="Date fin" dataDxfId="31"/>
    <tableColumn id="4" xr3:uid="{00000000-0010-0000-2C00-000004000000}" name="Validé par" dataDxfId="30"/>
    <tableColumn id="5" xr3:uid="{00000000-0010-0000-2C00-000005000000}" name="Nb. Jour" dataDxfId="29"/>
  </tableColumns>
  <tableStyleInfo name="TableStyleMedium19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2D000000}" name="Tableau327911131517192123252830323436384042" displayName="Tableau327911131517192123252830323436384042" ref="J17:N29" totalsRowShown="0" headerRowDxfId="28" dataDxfId="26" headerRowBorderDxfId="27">
  <autoFilter ref="J17:N29" xr:uid="{00000000-0009-0000-0100-000029000000}"/>
  <tableColumns count="5">
    <tableColumn id="1" xr3:uid="{00000000-0010-0000-2D00-000001000000}" name="Mois" dataDxfId="25"/>
    <tableColumn id="2" xr3:uid="{00000000-0010-0000-2D00-000002000000}" name="Date début" dataDxfId="24"/>
    <tableColumn id="3" xr3:uid="{00000000-0010-0000-2D00-000003000000}" name="Date fin" dataDxfId="23"/>
    <tableColumn id="4" xr3:uid="{00000000-0010-0000-2D00-000004000000}" name="Validé par" dataDxfId="22"/>
    <tableColumn id="5" xr3:uid="{00000000-0010-0000-2D00-000005000000}" name="Nb. Heures" dataDxfId="21"/>
  </tableColumns>
  <tableStyleInfo name="TableStyleMedium6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2E000000}" name="Tableau381012141618202224262931333537394143" displayName="Tableau381012141618202224262931333537394143" ref="C17:G29" totalsRowShown="0" headerRowDxfId="20" dataDxfId="19">
  <autoFilter ref="C17:G29" xr:uid="{00000000-0009-0000-0100-00002A000000}"/>
  <tableColumns count="5">
    <tableColumn id="1" xr3:uid="{00000000-0010-0000-2E00-000001000000}" name="Mois" dataDxfId="18"/>
    <tableColumn id="2" xr3:uid="{00000000-0010-0000-2E00-000002000000}" name="Date début" dataDxfId="17"/>
    <tableColumn id="3" xr3:uid="{00000000-0010-0000-2E00-000003000000}" name="Date fin" dataDxfId="16"/>
    <tableColumn id="4" xr3:uid="{00000000-0010-0000-2E00-000004000000}" name="Validé par" dataDxfId="15"/>
    <tableColumn id="5" xr3:uid="{00000000-0010-0000-2E00-000005000000}" name="Nb. Jour" dataDxfId="14"/>
  </tableColumns>
  <tableStyleInfo name="TableStyleMedium19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2F000000}" name="Tableau32791113151719212325283032343638404244" displayName="Tableau32791113151719212325283032343638404244" ref="J17:N32" totalsRowShown="0" headerRowDxfId="13" dataDxfId="11" headerRowBorderDxfId="12">
  <autoFilter ref="J17:N32" xr:uid="{00000000-0009-0000-0100-00002B000000}"/>
  <sortState ref="J18:N29">
    <sortCondition ref="K17:K29"/>
  </sortState>
  <tableColumns count="5">
    <tableColumn id="1" xr3:uid="{00000000-0010-0000-2F00-000001000000}" name="Mois" dataDxfId="10"/>
    <tableColumn id="2" xr3:uid="{00000000-0010-0000-2F00-000002000000}" name="Date début" dataDxfId="9"/>
    <tableColumn id="3" xr3:uid="{00000000-0010-0000-2F00-000003000000}" name="Date fin" dataDxfId="8"/>
    <tableColumn id="4" xr3:uid="{00000000-0010-0000-2F00-000004000000}" name="Validé par" dataDxfId="7"/>
    <tableColumn id="5" xr3:uid="{00000000-0010-0000-2F00-000005000000}" name="Nb. Jour" dataDxfId="6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table" Target="../tables/table29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table" Target="../tables/table33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6.xml"/><Relationship Id="rId2" Type="http://schemas.openxmlformats.org/officeDocument/2006/relationships/table" Target="../tables/table35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8.xml"/><Relationship Id="rId2" Type="http://schemas.openxmlformats.org/officeDocument/2006/relationships/table" Target="../tables/table3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0.xml"/><Relationship Id="rId2" Type="http://schemas.openxmlformats.org/officeDocument/2006/relationships/table" Target="../tables/table3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2.xml"/><Relationship Id="rId2" Type="http://schemas.openxmlformats.org/officeDocument/2006/relationships/table" Target="../tables/table41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4.xml"/><Relationship Id="rId2" Type="http://schemas.openxmlformats.org/officeDocument/2006/relationships/table" Target="../tables/table43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6.xml"/><Relationship Id="rId2" Type="http://schemas.openxmlformats.org/officeDocument/2006/relationships/table" Target="../tables/table45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8.xml"/><Relationship Id="rId2" Type="http://schemas.openxmlformats.org/officeDocument/2006/relationships/table" Target="../tables/table47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0.xml"/><Relationship Id="rId2" Type="http://schemas.openxmlformats.org/officeDocument/2006/relationships/table" Target="../tables/table49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3"/>
  <sheetViews>
    <sheetView workbookViewId="0">
      <selection activeCell="A18" sqref="A18"/>
    </sheetView>
  </sheetViews>
  <sheetFormatPr baseColWidth="10" defaultColWidth="11.5546875" defaultRowHeight="15" customHeight="1" x14ac:dyDescent="0.3"/>
  <cols>
    <col min="1" max="1" width="30.6640625" style="3" customWidth="1"/>
    <col min="2" max="2" width="2.6640625" style="1" customWidth="1"/>
    <col min="3" max="3" width="15.6640625" style="2" customWidth="1"/>
    <col min="4" max="4" width="2.6640625" style="1" customWidth="1"/>
    <col min="5" max="5" width="16.6640625" style="1" customWidth="1"/>
    <col min="6" max="6" width="2.6640625" style="1" customWidth="1"/>
    <col min="7" max="7" width="16.6640625" style="1" customWidth="1"/>
    <col min="8" max="16384" width="11.5546875" style="1"/>
  </cols>
  <sheetData>
    <row r="1" spans="1:7" s="2" customFormat="1" ht="25.2" customHeight="1" x14ac:dyDescent="0.3">
      <c r="A1" s="2" t="s">
        <v>0</v>
      </c>
      <c r="C1" s="2" t="s">
        <v>71</v>
      </c>
      <c r="E1" s="2" t="s">
        <v>49</v>
      </c>
      <c r="G1" s="2" t="s">
        <v>52</v>
      </c>
    </row>
    <row r="2" spans="1:7" ht="15" customHeight="1" x14ac:dyDescent="0.3">
      <c r="A2" s="3" t="s">
        <v>69</v>
      </c>
      <c r="C2" s="2" t="s">
        <v>81</v>
      </c>
      <c r="E2" s="1" t="s">
        <v>23</v>
      </c>
      <c r="G2" s="1" t="s">
        <v>62</v>
      </c>
    </row>
    <row r="3" spans="1:7" ht="15" customHeight="1" x14ac:dyDescent="0.3">
      <c r="A3" s="3" t="s">
        <v>2</v>
      </c>
      <c r="C3" s="2" t="s">
        <v>82</v>
      </c>
      <c r="E3" s="1" t="s">
        <v>28</v>
      </c>
      <c r="G3" s="1" t="s">
        <v>56</v>
      </c>
    </row>
    <row r="4" spans="1:7" ht="15" customHeight="1" x14ac:dyDescent="0.3">
      <c r="A4" s="3" t="s">
        <v>3</v>
      </c>
      <c r="E4" s="1" t="s">
        <v>24</v>
      </c>
      <c r="G4" s="1" t="s">
        <v>55</v>
      </c>
    </row>
    <row r="5" spans="1:7" ht="15" customHeight="1" x14ac:dyDescent="0.3">
      <c r="A5" s="3" t="s">
        <v>4</v>
      </c>
      <c r="E5" s="1" t="s">
        <v>25</v>
      </c>
      <c r="G5" s="1" t="s">
        <v>57</v>
      </c>
    </row>
    <row r="6" spans="1:7" ht="15" customHeight="1" x14ac:dyDescent="0.3">
      <c r="A6" s="3" t="s">
        <v>15</v>
      </c>
      <c r="E6" s="1" t="s">
        <v>26</v>
      </c>
    </row>
    <row r="7" spans="1:7" ht="15" customHeight="1" x14ac:dyDescent="0.3">
      <c r="A7" s="3" t="s">
        <v>5</v>
      </c>
      <c r="E7" s="1" t="s">
        <v>27</v>
      </c>
    </row>
    <row r="8" spans="1:7" ht="15" customHeight="1" x14ac:dyDescent="0.3">
      <c r="A8" s="3" t="s">
        <v>19</v>
      </c>
      <c r="E8" s="1" t="s">
        <v>45</v>
      </c>
    </row>
    <row r="9" spans="1:7" ht="15" customHeight="1" x14ac:dyDescent="0.3">
      <c r="A9" s="3" t="s">
        <v>152</v>
      </c>
      <c r="E9" s="1" t="s">
        <v>54</v>
      </c>
    </row>
    <row r="10" spans="1:7" ht="15" customHeight="1" x14ac:dyDescent="0.3">
      <c r="A10" s="3" t="s">
        <v>6</v>
      </c>
      <c r="E10" s="1" t="s">
        <v>41</v>
      </c>
    </row>
    <row r="11" spans="1:7" ht="15" customHeight="1" x14ac:dyDescent="0.3">
      <c r="A11" s="3" t="s">
        <v>18</v>
      </c>
      <c r="E11" s="1" t="s">
        <v>42</v>
      </c>
    </row>
    <row r="12" spans="1:7" ht="15" customHeight="1" x14ac:dyDescent="0.3">
      <c r="A12" s="3" t="s">
        <v>135</v>
      </c>
      <c r="E12" s="1" t="s">
        <v>43</v>
      </c>
    </row>
    <row r="13" spans="1:7" ht="15" customHeight="1" x14ac:dyDescent="0.3">
      <c r="A13" s="3" t="s">
        <v>95</v>
      </c>
      <c r="E13" s="1" t="s">
        <v>44</v>
      </c>
    </row>
    <row r="14" spans="1:7" ht="15" customHeight="1" x14ac:dyDescent="0.3">
      <c r="A14" s="3" t="s">
        <v>73</v>
      </c>
    </row>
    <row r="15" spans="1:7" ht="15" customHeight="1" x14ac:dyDescent="0.3">
      <c r="A15" s="3" t="s">
        <v>136</v>
      </c>
    </row>
    <row r="16" spans="1:7" ht="15" customHeight="1" x14ac:dyDescent="0.3">
      <c r="A16" s="3" t="s">
        <v>9</v>
      </c>
    </row>
    <row r="17" spans="1:1" ht="15" customHeight="1" x14ac:dyDescent="0.3">
      <c r="A17" s="3" t="s">
        <v>10</v>
      </c>
    </row>
    <row r="18" spans="1:1" ht="15" customHeight="1" x14ac:dyDescent="0.3">
      <c r="A18" s="3" t="s">
        <v>163</v>
      </c>
    </row>
    <row r="19" spans="1:1" ht="15" customHeight="1" x14ac:dyDescent="0.3">
      <c r="A19" s="3" t="s">
        <v>11</v>
      </c>
    </row>
    <row r="20" spans="1:1" ht="15" customHeight="1" x14ac:dyDescent="0.3">
      <c r="A20" s="3" t="s">
        <v>12</v>
      </c>
    </row>
    <row r="21" spans="1:1" ht="15" customHeight="1" x14ac:dyDescent="0.3">
      <c r="A21" s="3" t="s">
        <v>13</v>
      </c>
    </row>
    <row r="22" spans="1:1" ht="15" customHeight="1" x14ac:dyDescent="0.3">
      <c r="A22" s="3" t="s">
        <v>14</v>
      </c>
    </row>
    <row r="23" spans="1:1" ht="15" customHeight="1" x14ac:dyDescent="0.3">
      <c r="A23" s="3" t="s">
        <v>76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719"/>
  <sheetViews>
    <sheetView zoomScale="90" zoomScaleNormal="90" workbookViewId="0">
      <pane ySplit="1" topLeftCell="A14" activePane="bottomLeft" state="frozen"/>
      <selection pane="bottomLeft" activeCell="L17" sqref="L17"/>
    </sheetView>
  </sheetViews>
  <sheetFormatPr baseColWidth="10" defaultColWidth="11.5546875" defaultRowHeight="15" customHeight="1" outlineLevelCol="1" x14ac:dyDescent="0.3"/>
  <cols>
    <col min="1" max="1" width="25.6640625" style="1" customWidth="1"/>
    <col min="2" max="3" width="12.6640625" style="2" customWidth="1"/>
    <col min="4" max="5" width="12.6640625" customWidth="1"/>
    <col min="6" max="6" width="12.6640625" style="2" customWidth="1"/>
    <col min="7" max="8" width="16.6640625" style="2" hidden="1" customWidth="1" outlineLevel="1"/>
    <col min="9" max="9" width="12.6640625" style="2" customWidth="1" collapsed="1"/>
    <col min="10" max="10" width="60.6640625" style="2" customWidth="1"/>
    <col min="11" max="11" width="1.6640625" style="1" customWidth="1"/>
    <col min="12" max="12" width="30.6640625" style="1" customWidth="1"/>
    <col min="13" max="13" width="1.6640625" style="1" customWidth="1"/>
    <col min="14" max="16384" width="11.5546875" style="1"/>
  </cols>
  <sheetData>
    <row r="1" spans="1:17" s="2" customFormat="1" ht="34.950000000000003" customHeight="1" x14ac:dyDescent="0.3">
      <c r="A1" s="4" t="s">
        <v>0</v>
      </c>
      <c r="B1" s="4" t="s">
        <v>71</v>
      </c>
      <c r="C1" s="4" t="s">
        <v>65</v>
      </c>
      <c r="D1" s="4" t="s">
        <v>16</v>
      </c>
      <c r="E1" s="4" t="s">
        <v>66</v>
      </c>
      <c r="F1" s="4" t="s">
        <v>17</v>
      </c>
      <c r="G1" s="4" t="s">
        <v>67</v>
      </c>
      <c r="H1" s="4" t="s">
        <v>68</v>
      </c>
      <c r="I1" s="4" t="s">
        <v>20</v>
      </c>
      <c r="J1" s="4" t="s">
        <v>1</v>
      </c>
      <c r="L1" s="46" t="s">
        <v>0</v>
      </c>
      <c r="N1" s="69" t="s">
        <v>83</v>
      </c>
      <c r="O1" s="69"/>
      <c r="P1" s="69"/>
      <c r="Q1" s="69"/>
    </row>
    <row r="2" spans="1:17" ht="15" customHeight="1" x14ac:dyDescent="0.3">
      <c r="A2" s="45" t="s">
        <v>163</v>
      </c>
      <c r="B2" s="41" t="s">
        <v>81</v>
      </c>
      <c r="C2" s="33">
        <v>44929</v>
      </c>
      <c r="D2" s="36">
        <v>0.6875</v>
      </c>
      <c r="E2" s="33">
        <v>44973</v>
      </c>
      <c r="F2" s="36">
        <v>0.77083333333333337</v>
      </c>
      <c r="G2" s="35">
        <f>IF(Tableau4[[#This Row],[AGENTS]]="","",Tableau4[[#This Row],[DATE      DEBUT]]+Tableau4[[#This Row],[HEURE        DEBUT]])</f>
        <v>44929.6875</v>
      </c>
      <c r="H2" s="35">
        <f>IF(Tableau4[[#This Row],[AGENTS]]="","",Tableau4[[#This Row],[DATE              FIN]]+Tableau4[[#This Row],[HEURE           FIN]])</f>
        <v>44973.770833333336</v>
      </c>
      <c r="I2" s="5">
        <f>IF(Tableau4[[#This Row],[AGENTS]]="","",IF(Tableau4[[#This Row],[TYPE]]="Double",(Tableau4[[#This Row],[RECAP FIN]]-Tableau4[[#This Row],[RECAP DEBUT]])*2,Tableau4[[#This Row],[RECAP FIN]]-Tableau4[[#This Row],[RECAP DEBUT]]))</f>
        <v>44.083333333335759</v>
      </c>
      <c r="J2" s="34" t="s">
        <v>85</v>
      </c>
      <c r="L2" s="47" t="s">
        <v>69</v>
      </c>
    </row>
    <row r="3" spans="1:17" ht="15" customHeight="1" x14ac:dyDescent="0.3">
      <c r="A3" s="45" t="s">
        <v>75</v>
      </c>
      <c r="B3" s="41" t="s">
        <v>81</v>
      </c>
      <c r="C3" s="33">
        <v>44933</v>
      </c>
      <c r="D3" s="36">
        <v>0.75</v>
      </c>
      <c r="E3" s="33">
        <v>44933</v>
      </c>
      <c r="F3" s="36">
        <v>0.77083333333333337</v>
      </c>
      <c r="G3" s="35">
        <f>IF(Tableau4[[#This Row],[AGENTS]]="","",Tableau4[[#This Row],[DATE      DEBUT]]+Tableau4[[#This Row],[HEURE        DEBUT]])</f>
        <v>44933.75</v>
      </c>
      <c r="H3" s="35">
        <f>IF(Tableau4[[#This Row],[AGENTS]]="","",Tableau4[[#This Row],[DATE              FIN]]+Tableau4[[#This Row],[HEURE           FIN]])</f>
        <v>44933.770833333336</v>
      </c>
      <c r="I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3" s="34" t="s">
        <v>74</v>
      </c>
      <c r="L3" s="47" t="s">
        <v>2</v>
      </c>
    </row>
    <row r="4" spans="1:17" ht="15" customHeight="1" x14ac:dyDescent="0.3">
      <c r="A4" s="45" t="s">
        <v>11</v>
      </c>
      <c r="B4" s="41" t="s">
        <v>81</v>
      </c>
      <c r="C4" s="33">
        <v>44933</v>
      </c>
      <c r="D4" s="36">
        <v>0.45833333333333331</v>
      </c>
      <c r="E4" s="33">
        <v>44933</v>
      </c>
      <c r="F4" s="36">
        <v>0.5</v>
      </c>
      <c r="G4" s="35">
        <f>IF(Tableau4[[#This Row],[AGENTS]]="","",Tableau4[[#This Row],[DATE      DEBUT]]+Tableau4[[#This Row],[HEURE        DEBUT]])</f>
        <v>44933.458333333336</v>
      </c>
      <c r="H4" s="35">
        <f>IF(Tableau4[[#This Row],[AGENTS]]="","",Tableau4[[#This Row],[DATE              FIN]]+Tableau4[[#This Row],[HEURE           FIN]])</f>
        <v>44933.5</v>
      </c>
      <c r="I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" s="34" t="s">
        <v>78</v>
      </c>
      <c r="L4" s="47" t="s">
        <v>3</v>
      </c>
    </row>
    <row r="5" spans="1:17" ht="15" customHeight="1" x14ac:dyDescent="0.3">
      <c r="A5" s="45" t="s">
        <v>14</v>
      </c>
      <c r="B5" s="41" t="s">
        <v>81</v>
      </c>
      <c r="C5" s="33">
        <v>44933</v>
      </c>
      <c r="D5" s="36">
        <v>0.70833333333333337</v>
      </c>
      <c r="E5" s="33">
        <v>44933</v>
      </c>
      <c r="F5" s="36">
        <v>0.77083333333333337</v>
      </c>
      <c r="G5" s="35">
        <f>IF(Tableau4[[#This Row],[AGENTS]]="","",Tableau4[[#This Row],[DATE      DEBUT]]+Tableau4[[#This Row],[HEURE        DEBUT]])</f>
        <v>44933.708333333336</v>
      </c>
      <c r="H5" s="35">
        <f>IF(Tableau4[[#This Row],[AGENTS]]="","",Tableau4[[#This Row],[DATE              FIN]]+Tableau4[[#This Row],[HEURE           FIN]])</f>
        <v>44933.770833333336</v>
      </c>
      <c r="I5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5" s="34" t="s">
        <v>74</v>
      </c>
      <c r="L5" s="47" t="s">
        <v>4</v>
      </c>
    </row>
    <row r="6" spans="1:17" ht="15" customHeight="1" x14ac:dyDescent="0.3">
      <c r="A6" s="45" t="s">
        <v>73</v>
      </c>
      <c r="B6" s="41" t="s">
        <v>82</v>
      </c>
      <c r="C6" s="33">
        <v>44966</v>
      </c>
      <c r="D6" s="36">
        <v>0.94444444444444453</v>
      </c>
      <c r="E6" s="33">
        <v>44966</v>
      </c>
      <c r="F6" s="36">
        <v>0.99652777777777779</v>
      </c>
      <c r="G6" s="35">
        <f>IF(Tableau4[[#This Row],[AGENTS]]="","",Tableau4[[#This Row],[DATE      DEBUT]]+Tableau4[[#This Row],[HEURE        DEBUT]])</f>
        <v>44966.944444444445</v>
      </c>
      <c r="H6" s="35">
        <f>IF(Tableau4[[#This Row],[AGENTS]]="","",Tableau4[[#This Row],[DATE              FIN]]+Tableau4[[#This Row],[HEURE           FIN]])</f>
        <v>44966.996527777781</v>
      </c>
      <c r="I6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6" s="34" t="s">
        <v>79</v>
      </c>
      <c r="L6" s="47" t="s">
        <v>15</v>
      </c>
    </row>
    <row r="7" spans="1:17" ht="15" customHeight="1" x14ac:dyDescent="0.3">
      <c r="A7" s="45" t="s">
        <v>163</v>
      </c>
      <c r="B7" s="41" t="s">
        <v>81</v>
      </c>
      <c r="C7" s="33">
        <v>44967</v>
      </c>
      <c r="D7" s="36">
        <v>0.5</v>
      </c>
      <c r="E7" s="33">
        <v>44967</v>
      </c>
      <c r="F7" s="36">
        <v>0.54166666666666663</v>
      </c>
      <c r="G7" s="35">
        <f>IF(Tableau4[[#This Row],[AGENTS]]="","",Tableau4[[#This Row],[DATE      DEBUT]]+Tableau4[[#This Row],[HEURE        DEBUT]])</f>
        <v>44967.5</v>
      </c>
      <c r="H7" s="35">
        <f>IF(Tableau4[[#This Row],[AGENTS]]="","",Tableau4[[#This Row],[DATE              FIN]]+Tableau4[[#This Row],[HEURE           FIN]])</f>
        <v>44967.541666666664</v>
      </c>
      <c r="I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7" s="34" t="s">
        <v>80</v>
      </c>
      <c r="L7" s="47" t="s">
        <v>5</v>
      </c>
    </row>
    <row r="8" spans="1:17" ht="15" customHeight="1" x14ac:dyDescent="0.3">
      <c r="A8" s="45" t="s">
        <v>163</v>
      </c>
      <c r="B8" s="41" t="s">
        <v>81</v>
      </c>
      <c r="C8" s="33">
        <v>44973</v>
      </c>
      <c r="D8" s="36">
        <v>0.3125</v>
      </c>
      <c r="E8" s="33">
        <v>44973</v>
      </c>
      <c r="F8" s="36">
        <v>0.35416666666666669</v>
      </c>
      <c r="G8" s="35">
        <f>IF(Tableau4[[#This Row],[AGENTS]]="","",Tableau4[[#This Row],[DATE      DEBUT]]+Tableau4[[#This Row],[HEURE        DEBUT]])</f>
        <v>44973.3125</v>
      </c>
      <c r="H8" s="35">
        <f>IF(Tableau4[[#This Row],[AGENTS]]="","",Tableau4[[#This Row],[DATE              FIN]]+Tableau4[[#This Row],[HEURE           FIN]])</f>
        <v>44973.354166666664</v>
      </c>
      <c r="I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8" s="34" t="s">
        <v>84</v>
      </c>
      <c r="L8" s="47" t="s">
        <v>19</v>
      </c>
    </row>
    <row r="9" spans="1:17" ht="15" customHeight="1" x14ac:dyDescent="0.3">
      <c r="A9" s="45" t="s">
        <v>163</v>
      </c>
      <c r="B9" s="41" t="s">
        <v>81</v>
      </c>
      <c r="C9" s="33">
        <v>44974</v>
      </c>
      <c r="D9" s="36">
        <v>0.6875</v>
      </c>
      <c r="E9" s="33">
        <v>44974</v>
      </c>
      <c r="F9" s="36">
        <v>0.72916666666666663</v>
      </c>
      <c r="G9" s="35">
        <f>IF(Tableau4[[#This Row],[AGENTS]]="","",Tableau4[[#This Row],[DATE      DEBUT]]+Tableau4[[#This Row],[HEURE        DEBUT]])</f>
        <v>44974.6875</v>
      </c>
      <c r="H9" s="35">
        <f>IF(Tableau4[[#This Row],[AGENTS]]="","",Tableau4[[#This Row],[DATE              FIN]]+Tableau4[[#This Row],[HEURE           FIN]])</f>
        <v>44974.729166666664</v>
      </c>
      <c r="I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" s="34" t="s">
        <v>87</v>
      </c>
      <c r="L9" s="47" t="s">
        <v>6</v>
      </c>
    </row>
    <row r="10" spans="1:17" ht="15" customHeight="1" x14ac:dyDescent="0.3">
      <c r="A10" s="45" t="s">
        <v>163</v>
      </c>
      <c r="B10" s="41" t="s">
        <v>81</v>
      </c>
      <c r="C10" s="33">
        <v>44978</v>
      </c>
      <c r="D10" s="36">
        <v>0.5</v>
      </c>
      <c r="E10" s="33">
        <v>44978</v>
      </c>
      <c r="F10" s="36">
        <v>0.52083333333333337</v>
      </c>
      <c r="G10" s="35">
        <f>IF(Tableau4[[#This Row],[AGENTS]]="","",Tableau4[[#This Row],[DATE      DEBUT]]+Tableau4[[#This Row],[HEURE        DEBUT]])</f>
        <v>44978.5</v>
      </c>
      <c r="H10" s="35">
        <f>IF(Tableau4[[#This Row],[AGENTS]]="","",Tableau4[[#This Row],[DATE              FIN]]+Tableau4[[#This Row],[HEURE           FIN]])</f>
        <v>44978.520833333336</v>
      </c>
      <c r="I10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" s="34" t="s">
        <v>88</v>
      </c>
      <c r="L10" s="47" t="s">
        <v>18</v>
      </c>
    </row>
    <row r="11" spans="1:17" ht="15" customHeight="1" x14ac:dyDescent="0.3">
      <c r="A11" s="45" t="s">
        <v>163</v>
      </c>
      <c r="B11" s="41" t="s">
        <v>81</v>
      </c>
      <c r="C11" s="33">
        <v>44981</v>
      </c>
      <c r="D11" s="36">
        <v>0.3125</v>
      </c>
      <c r="E11" s="33">
        <v>44981</v>
      </c>
      <c r="F11" s="36">
        <v>0.35416666666666669</v>
      </c>
      <c r="G11" s="35">
        <f>IF(Tableau4[[#This Row],[AGENTS]]="","",Tableau4[[#This Row],[DATE      DEBUT]]+Tableau4[[#This Row],[HEURE        DEBUT]])</f>
        <v>44981.3125</v>
      </c>
      <c r="H11" s="35">
        <f>IF(Tableau4[[#This Row],[AGENTS]]="","",Tableau4[[#This Row],[DATE              FIN]]+Tableau4[[#This Row],[HEURE           FIN]])</f>
        <v>44981.354166666664</v>
      </c>
      <c r="I1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" s="34" t="s">
        <v>89</v>
      </c>
      <c r="L11" s="57" t="s">
        <v>135</v>
      </c>
    </row>
    <row r="12" spans="1:17" ht="15" customHeight="1" x14ac:dyDescent="0.3">
      <c r="A12" s="45" t="s">
        <v>163</v>
      </c>
      <c r="B12" s="41" t="s">
        <v>81</v>
      </c>
      <c r="C12" s="33">
        <v>44981</v>
      </c>
      <c r="D12" s="36">
        <v>0.5</v>
      </c>
      <c r="E12" s="33">
        <v>44981</v>
      </c>
      <c r="F12" s="36">
        <v>0.54166666666666663</v>
      </c>
      <c r="G12" s="35">
        <f>IF(Tableau4[[#This Row],[AGENTS]]="","",Tableau4[[#This Row],[DATE      DEBUT]]+Tableau4[[#This Row],[HEURE        DEBUT]])</f>
        <v>44981.5</v>
      </c>
      <c r="H12" s="35">
        <f>IF(Tableau4[[#This Row],[AGENTS]]="","",Tableau4[[#This Row],[DATE              FIN]]+Tableau4[[#This Row],[HEURE           FIN]])</f>
        <v>44981.541666666664</v>
      </c>
      <c r="I1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" s="34" t="s">
        <v>89</v>
      </c>
      <c r="L12" s="47" t="s">
        <v>7</v>
      </c>
    </row>
    <row r="13" spans="1:17" ht="15" customHeight="1" x14ac:dyDescent="0.3">
      <c r="A13" s="45" t="s">
        <v>3</v>
      </c>
      <c r="B13" s="41" t="s">
        <v>81</v>
      </c>
      <c r="C13" s="33">
        <v>44989</v>
      </c>
      <c r="D13" s="36">
        <v>0.60069444444444442</v>
      </c>
      <c r="E13" s="33">
        <v>44989</v>
      </c>
      <c r="F13" s="36">
        <v>0.64236111111111105</v>
      </c>
      <c r="G13" s="35">
        <f>IF(Tableau4[[#This Row],[AGENTS]]="","",Tableau4[[#This Row],[DATE      DEBUT]]+Tableau4[[#This Row],[HEURE        DEBUT]])</f>
        <v>44989.600694444445</v>
      </c>
      <c r="H13" s="35">
        <f>IF(Tableau4[[#This Row],[AGENTS]]="","",Tableau4[[#This Row],[DATE              FIN]]+Tableau4[[#This Row],[HEURE           FIN]])</f>
        <v>44989.642361111109</v>
      </c>
      <c r="I1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" s="34" t="s">
        <v>98</v>
      </c>
      <c r="L13" s="47" t="s">
        <v>8</v>
      </c>
    </row>
    <row r="14" spans="1:17" ht="15" customHeight="1" x14ac:dyDescent="0.3">
      <c r="A14" s="45" t="s">
        <v>69</v>
      </c>
      <c r="B14" s="41" t="s">
        <v>81</v>
      </c>
      <c r="C14" s="33">
        <v>44999</v>
      </c>
      <c r="D14" s="36">
        <v>0.6875</v>
      </c>
      <c r="E14" s="33">
        <v>44999</v>
      </c>
      <c r="F14" s="36">
        <v>0.77083333333333337</v>
      </c>
      <c r="G14" s="35">
        <f>IF(Tableau4[[#This Row],[AGENTS]]="","",Tableau4[[#This Row],[DATE      DEBUT]]+Tableau4[[#This Row],[HEURE        DEBUT]])</f>
        <v>44999.6875</v>
      </c>
      <c r="H14" s="35">
        <f>IF(Tableau4[[#This Row],[AGENTS]]="","",Tableau4[[#This Row],[DATE              FIN]]+Tableau4[[#This Row],[HEURE           FIN]])</f>
        <v>44999.770833333336</v>
      </c>
      <c r="I14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4" s="34" t="s">
        <v>86</v>
      </c>
      <c r="L14" s="57" t="s">
        <v>136</v>
      </c>
    </row>
    <row r="15" spans="1:17" ht="15" customHeight="1" x14ac:dyDescent="0.3">
      <c r="A15" s="45" t="s">
        <v>163</v>
      </c>
      <c r="B15" s="41" t="s">
        <v>81</v>
      </c>
      <c r="C15" s="33">
        <v>45002</v>
      </c>
      <c r="D15" s="36">
        <v>0.3125</v>
      </c>
      <c r="E15" s="33">
        <v>45002</v>
      </c>
      <c r="F15" s="36">
        <v>0.35416666666666669</v>
      </c>
      <c r="G15" s="35">
        <f>IF(Tableau4[[#This Row],[AGENTS]]="","",Tableau4[[#This Row],[DATE      DEBUT]]+Tableau4[[#This Row],[HEURE        DEBUT]])</f>
        <v>45002.3125</v>
      </c>
      <c r="H15" s="35">
        <f>IF(Tableau4[[#This Row],[AGENTS]]="","",Tableau4[[#This Row],[DATE              FIN]]+Tableau4[[#This Row],[HEURE           FIN]])</f>
        <v>45002.354166666664</v>
      </c>
      <c r="I1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5" s="34" t="s">
        <v>164</v>
      </c>
      <c r="L15" s="47" t="s">
        <v>9</v>
      </c>
    </row>
    <row r="16" spans="1:17" ht="15" customHeight="1" x14ac:dyDescent="0.3">
      <c r="A16" s="45" t="s">
        <v>163</v>
      </c>
      <c r="B16" s="41" t="s">
        <v>81</v>
      </c>
      <c r="C16" s="33">
        <v>45009</v>
      </c>
      <c r="D16" s="36">
        <v>0.5</v>
      </c>
      <c r="E16" s="33">
        <v>45009</v>
      </c>
      <c r="F16" s="36">
        <v>0.51041666666666663</v>
      </c>
      <c r="G16" s="35">
        <f>IF(Tableau4[[#This Row],[AGENTS]]="","",Tableau4[[#This Row],[DATE      DEBUT]]+Tableau4[[#This Row],[HEURE        DEBUT]])</f>
        <v>45009.5</v>
      </c>
      <c r="H16" s="35">
        <f>IF(Tableau4[[#This Row],[AGENTS]]="","",Tableau4[[#This Row],[DATE              FIN]]+Tableau4[[#This Row],[HEURE           FIN]])</f>
        <v>45009.510416666664</v>
      </c>
      <c r="I16" s="5">
        <f>IF(Tableau4[[#This Row],[AGENTS]]="","",IF(Tableau4[[#This Row],[TYPE]]="Double",(Tableau4[[#This Row],[RECAP FIN]]-Tableau4[[#This Row],[RECAP DEBUT]])*2,Tableau4[[#This Row],[RECAP FIN]]-Tableau4[[#This Row],[RECAP DEBUT]]))</f>
        <v>1.0416666664241347E-2</v>
      </c>
      <c r="J16" s="34" t="s">
        <v>165</v>
      </c>
      <c r="L16" s="47" t="s">
        <v>10</v>
      </c>
    </row>
    <row r="17" spans="1:14" ht="15" customHeight="1" x14ac:dyDescent="0.3">
      <c r="A17" s="45" t="s">
        <v>75</v>
      </c>
      <c r="B17" s="41" t="s">
        <v>82</v>
      </c>
      <c r="C17" s="33">
        <v>45011</v>
      </c>
      <c r="D17" s="36">
        <v>0.27083333333333331</v>
      </c>
      <c r="E17" s="33">
        <v>45011</v>
      </c>
      <c r="F17" s="36">
        <v>0.33333333333333331</v>
      </c>
      <c r="G17" s="35">
        <f>IF(Tableau4[[#This Row],[AGENTS]]="","",Tableau4[[#This Row],[DATE      DEBUT]]+Tableau4[[#This Row],[HEURE        DEBUT]])</f>
        <v>45011.270833333336</v>
      </c>
      <c r="H17" s="35">
        <f>IF(Tableau4[[#This Row],[AGENTS]]="","",Tableau4[[#This Row],[DATE              FIN]]+Tableau4[[#This Row],[HEURE           FIN]])</f>
        <v>45011.333333333336</v>
      </c>
      <c r="I17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7" s="34" t="s">
        <v>90</v>
      </c>
      <c r="L17" s="47" t="s">
        <v>70</v>
      </c>
    </row>
    <row r="18" spans="1:14" ht="15" customHeight="1" x14ac:dyDescent="0.3">
      <c r="A18" s="45" t="s">
        <v>75</v>
      </c>
      <c r="B18" s="41" t="s">
        <v>82</v>
      </c>
      <c r="C18" s="33">
        <v>45011</v>
      </c>
      <c r="D18" s="36">
        <v>0.54166666666666663</v>
      </c>
      <c r="E18" s="33">
        <v>45011</v>
      </c>
      <c r="F18" s="36">
        <v>0.5625</v>
      </c>
      <c r="G18" s="35">
        <f>IF(Tableau4[[#This Row],[AGENTS]]="","",Tableau4[[#This Row],[DATE      DEBUT]]+Tableau4[[#This Row],[HEURE        DEBUT]])</f>
        <v>45011.541666666664</v>
      </c>
      <c r="H18" s="35">
        <f>IF(Tableau4[[#This Row],[AGENTS]]="","",Tableau4[[#This Row],[DATE              FIN]]+Tableau4[[#This Row],[HEURE           FIN]])</f>
        <v>45011.5625</v>
      </c>
      <c r="I18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8" s="34" t="s">
        <v>91</v>
      </c>
      <c r="L18" s="47" t="s">
        <v>11</v>
      </c>
    </row>
    <row r="19" spans="1:14" ht="15" customHeight="1" x14ac:dyDescent="0.3">
      <c r="A19" s="45" t="s">
        <v>73</v>
      </c>
      <c r="B19" s="41" t="s">
        <v>82</v>
      </c>
      <c r="C19" s="33">
        <v>45011</v>
      </c>
      <c r="D19" s="36">
        <v>0.27083333333333331</v>
      </c>
      <c r="E19" s="33">
        <v>45011</v>
      </c>
      <c r="F19" s="36">
        <v>0.33333333333333331</v>
      </c>
      <c r="G19" s="35">
        <f>IF(Tableau4[[#This Row],[AGENTS]]="","",Tableau4[[#This Row],[DATE      DEBUT]]+Tableau4[[#This Row],[HEURE        DEBUT]])</f>
        <v>45011.270833333336</v>
      </c>
      <c r="H19" s="35">
        <f>IF(Tableau4[[#This Row],[AGENTS]]="","",Tableau4[[#This Row],[DATE              FIN]]+Tableau4[[#This Row],[HEURE           FIN]])</f>
        <v>45011.333333333336</v>
      </c>
      <c r="I19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9" s="34" t="s">
        <v>90</v>
      </c>
      <c r="L19" s="47" t="s">
        <v>12</v>
      </c>
    </row>
    <row r="20" spans="1:14" ht="15" customHeight="1" x14ac:dyDescent="0.3">
      <c r="A20" s="45" t="s">
        <v>73</v>
      </c>
      <c r="B20" s="41" t="s">
        <v>82</v>
      </c>
      <c r="C20" s="33">
        <v>45011</v>
      </c>
      <c r="D20" s="36">
        <v>0.54166666666666663</v>
      </c>
      <c r="E20" s="33">
        <v>45011</v>
      </c>
      <c r="F20" s="36">
        <v>0.5625</v>
      </c>
      <c r="G20" s="35">
        <f>IF(Tableau4[[#This Row],[AGENTS]]="","",Tableau4[[#This Row],[DATE      DEBUT]]+Tableau4[[#This Row],[HEURE        DEBUT]])</f>
        <v>45011.541666666664</v>
      </c>
      <c r="H20" s="35">
        <f>IF(Tableau4[[#This Row],[AGENTS]]="","",Tableau4[[#This Row],[DATE              FIN]]+Tableau4[[#This Row],[HEURE           FIN]])</f>
        <v>45011.5625</v>
      </c>
      <c r="I2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" s="34" t="s">
        <v>91</v>
      </c>
      <c r="L20" s="47" t="s">
        <v>13</v>
      </c>
    </row>
    <row r="21" spans="1:14" ht="15" customHeight="1" x14ac:dyDescent="0.3">
      <c r="A21" s="45" t="s">
        <v>14</v>
      </c>
      <c r="B21" s="41" t="s">
        <v>82</v>
      </c>
      <c r="C21" s="33">
        <v>45011</v>
      </c>
      <c r="D21" s="36">
        <v>0.27083333333333331</v>
      </c>
      <c r="E21" s="33">
        <v>45011</v>
      </c>
      <c r="F21" s="36">
        <v>0.33333333333333331</v>
      </c>
      <c r="G21" s="35">
        <f>IF(Tableau4[[#This Row],[AGENTS]]="","",Tableau4[[#This Row],[DATE      DEBUT]]+Tableau4[[#This Row],[HEURE        DEBUT]])</f>
        <v>45011.270833333336</v>
      </c>
      <c r="H21" s="35">
        <f>IF(Tableau4[[#This Row],[AGENTS]]="","",Tableau4[[#This Row],[DATE              FIN]]+Tableau4[[#This Row],[HEURE           FIN]])</f>
        <v>45011.333333333336</v>
      </c>
      <c r="I21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21" s="34" t="s">
        <v>90</v>
      </c>
      <c r="L21" s="47" t="s">
        <v>14</v>
      </c>
    </row>
    <row r="22" spans="1:14" ht="15" customHeight="1" x14ac:dyDescent="0.3">
      <c r="A22" s="45" t="s">
        <v>14</v>
      </c>
      <c r="B22" s="41" t="s">
        <v>82</v>
      </c>
      <c r="C22" s="33">
        <v>45011</v>
      </c>
      <c r="D22" s="36">
        <v>0.54166666666666663</v>
      </c>
      <c r="E22" s="33">
        <v>45011</v>
      </c>
      <c r="F22" s="36">
        <v>0.5625</v>
      </c>
      <c r="G22" s="35">
        <f>IF(Tableau4[[#This Row],[AGENTS]]="","",Tableau4[[#This Row],[DATE      DEBUT]]+Tableau4[[#This Row],[HEURE        DEBUT]])</f>
        <v>45011.541666666664</v>
      </c>
      <c r="H22" s="35">
        <f>IF(Tableau4[[#This Row],[AGENTS]]="","",Tableau4[[#This Row],[DATE              FIN]]+Tableau4[[#This Row],[HEURE           FIN]])</f>
        <v>45011.5625</v>
      </c>
      <c r="I22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" s="34" t="s">
        <v>91</v>
      </c>
      <c r="L22" s="47" t="s">
        <v>76</v>
      </c>
    </row>
    <row r="23" spans="1:14" ht="15" customHeight="1" x14ac:dyDescent="0.3">
      <c r="A23" s="45" t="s">
        <v>73</v>
      </c>
      <c r="B23" s="41" t="s">
        <v>82</v>
      </c>
      <c r="C23" s="33">
        <v>45013</v>
      </c>
      <c r="D23" s="36">
        <v>0.13541666666666666</v>
      </c>
      <c r="E23" s="33">
        <v>45013</v>
      </c>
      <c r="F23" s="36">
        <v>0.15625</v>
      </c>
      <c r="G23" s="35">
        <f>IF(Tableau4[[#This Row],[AGENTS]]="","",Tableau4[[#This Row],[DATE      DEBUT]]+Tableau4[[#This Row],[HEURE        DEBUT]])</f>
        <v>45013.135416666664</v>
      </c>
      <c r="H23" s="35">
        <f>IF(Tableau4[[#This Row],[AGENTS]]="","",Tableau4[[#This Row],[DATE              FIN]]+Tableau4[[#This Row],[HEURE           FIN]])</f>
        <v>45013.15625</v>
      </c>
      <c r="I23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3" s="34" t="s">
        <v>93</v>
      </c>
    </row>
    <row r="24" spans="1:14" ht="15" customHeight="1" x14ac:dyDescent="0.3">
      <c r="A24" s="45" t="s">
        <v>2</v>
      </c>
      <c r="B24" s="41" t="s">
        <v>81</v>
      </c>
      <c r="C24" s="33">
        <v>45017</v>
      </c>
      <c r="D24" s="36">
        <v>0.47916666666666669</v>
      </c>
      <c r="E24" s="33">
        <v>45017</v>
      </c>
      <c r="F24" s="36">
        <v>0.52083333333333337</v>
      </c>
      <c r="G24" s="35">
        <f>IF(Tableau4[[#This Row],[AGENTS]]="","",Tableau4[[#This Row],[DATE      DEBUT]]+Tableau4[[#This Row],[HEURE        DEBUT]])</f>
        <v>45017.479166666664</v>
      </c>
      <c r="H24" s="35">
        <f>IF(Tableau4[[#This Row],[AGENTS]]="","",Tableau4[[#This Row],[DATE              FIN]]+Tableau4[[#This Row],[HEURE           FIN]])</f>
        <v>45017.520833333336</v>
      </c>
      <c r="I24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4" s="34" t="s">
        <v>94</v>
      </c>
    </row>
    <row r="25" spans="1:14" ht="15" customHeight="1" x14ac:dyDescent="0.3">
      <c r="A25" s="45" t="s">
        <v>75</v>
      </c>
      <c r="B25" s="41" t="s">
        <v>81</v>
      </c>
      <c r="C25" s="33">
        <v>45017</v>
      </c>
      <c r="D25" s="36">
        <v>0.47916666666666669</v>
      </c>
      <c r="E25" s="33">
        <v>45017</v>
      </c>
      <c r="F25" s="36">
        <v>0.52083333333333337</v>
      </c>
      <c r="G25" s="35">
        <f>IF(Tableau4[[#This Row],[AGENTS]]="","",Tableau4[[#This Row],[DATE      DEBUT]]+Tableau4[[#This Row],[HEURE        DEBUT]])</f>
        <v>45017.479166666664</v>
      </c>
      <c r="H25" s="35">
        <f>IF(Tableau4[[#This Row],[AGENTS]]="","",Tableau4[[#This Row],[DATE              FIN]]+Tableau4[[#This Row],[HEURE           FIN]])</f>
        <v>45017.520833333336</v>
      </c>
      <c r="I2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5" s="34" t="s">
        <v>94</v>
      </c>
    </row>
    <row r="26" spans="1:14" ht="15" customHeight="1" x14ac:dyDescent="0.3">
      <c r="A26" s="45" t="s">
        <v>95</v>
      </c>
      <c r="B26" s="41" t="s">
        <v>81</v>
      </c>
      <c r="C26" s="33">
        <v>45017</v>
      </c>
      <c r="D26" s="36">
        <v>0.47916666666666669</v>
      </c>
      <c r="E26" s="33">
        <v>45017</v>
      </c>
      <c r="F26" s="36">
        <v>0.52083333333333337</v>
      </c>
      <c r="G26" s="35">
        <f>IF(Tableau4[[#This Row],[AGENTS]]="","",Tableau4[[#This Row],[DATE      DEBUT]]+Tableau4[[#This Row],[HEURE        DEBUT]])</f>
        <v>45017.479166666664</v>
      </c>
      <c r="H26" s="35">
        <f>IF(Tableau4[[#This Row],[AGENTS]]="","",Tableau4[[#This Row],[DATE              FIN]]+Tableau4[[#This Row],[HEURE           FIN]])</f>
        <v>45017.520833333336</v>
      </c>
      <c r="I26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6" s="34" t="s">
        <v>94</v>
      </c>
    </row>
    <row r="27" spans="1:14" ht="15" customHeight="1" x14ac:dyDescent="0.3">
      <c r="A27" s="45" t="s">
        <v>73</v>
      </c>
      <c r="B27" s="41" t="s">
        <v>81</v>
      </c>
      <c r="C27" s="33">
        <v>45017</v>
      </c>
      <c r="D27" s="36">
        <v>0.47916666666666669</v>
      </c>
      <c r="E27" s="33">
        <v>45017</v>
      </c>
      <c r="F27" s="36">
        <v>0.52083333333333337</v>
      </c>
      <c r="G27" s="35">
        <f>IF(Tableau4[[#This Row],[AGENTS]]="","",Tableau4[[#This Row],[DATE      DEBUT]]+Tableau4[[#This Row],[HEURE        DEBUT]])</f>
        <v>45017.479166666664</v>
      </c>
      <c r="H27" s="35">
        <f>IF(Tableau4[[#This Row],[AGENTS]]="","",Tableau4[[#This Row],[DATE              FIN]]+Tableau4[[#This Row],[HEURE           FIN]])</f>
        <v>45017.520833333336</v>
      </c>
      <c r="I2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7" s="34" t="s">
        <v>94</v>
      </c>
    </row>
    <row r="28" spans="1:14" ht="15" customHeight="1" x14ac:dyDescent="0.3">
      <c r="A28" s="45" t="s">
        <v>10</v>
      </c>
      <c r="B28" s="41" t="s">
        <v>81</v>
      </c>
      <c r="C28" s="33">
        <v>45017</v>
      </c>
      <c r="D28" s="36">
        <v>0.375</v>
      </c>
      <c r="E28" s="33">
        <v>45017</v>
      </c>
      <c r="F28" s="36">
        <v>0.39583333333333331</v>
      </c>
      <c r="G28" s="35">
        <f>IF(Tableau4[[#This Row],[AGENTS]]="","",Tableau4[[#This Row],[DATE      DEBUT]]+Tableau4[[#This Row],[HEURE        DEBUT]])</f>
        <v>45017.375</v>
      </c>
      <c r="H28" s="35">
        <f>IF(Tableau4[[#This Row],[AGENTS]]="","",Tableau4[[#This Row],[DATE              FIN]]+Tableau4[[#This Row],[HEURE           FIN]])</f>
        <v>45017.395833333336</v>
      </c>
      <c r="I28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8" s="34" t="s">
        <v>150</v>
      </c>
    </row>
    <row r="29" spans="1:14" ht="15" customHeight="1" x14ac:dyDescent="0.3">
      <c r="A29" s="45" t="s">
        <v>10</v>
      </c>
      <c r="B29" s="41" t="s">
        <v>82</v>
      </c>
      <c r="C29" s="33">
        <v>45018</v>
      </c>
      <c r="D29" s="36">
        <v>0.375</v>
      </c>
      <c r="E29" s="33">
        <v>45018</v>
      </c>
      <c r="F29" s="36">
        <v>0.39583333333333331</v>
      </c>
      <c r="G29" s="35">
        <f>IF(Tableau4[[#This Row],[AGENTS]]="","",Tableau4[[#This Row],[DATE      DEBUT]]+Tableau4[[#This Row],[HEURE        DEBUT]])</f>
        <v>45018.375</v>
      </c>
      <c r="H29" s="35">
        <f>IF(Tableau4[[#This Row],[AGENTS]]="","",Tableau4[[#This Row],[DATE              FIN]]+Tableau4[[#This Row],[HEURE           FIN]])</f>
        <v>45018.395833333336</v>
      </c>
      <c r="I29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9" s="34" t="s">
        <v>150</v>
      </c>
    </row>
    <row r="30" spans="1:14" ht="15" customHeight="1" x14ac:dyDescent="0.3">
      <c r="A30" s="45" t="s">
        <v>3</v>
      </c>
      <c r="B30" s="41" t="s">
        <v>81</v>
      </c>
      <c r="C30" s="33">
        <v>45020</v>
      </c>
      <c r="D30" s="36">
        <v>0.70833333333333337</v>
      </c>
      <c r="E30" s="33">
        <v>45020</v>
      </c>
      <c r="F30" s="36">
        <v>0.77083333333333337</v>
      </c>
      <c r="G30" s="35">
        <f>IF(Tableau4[[#This Row],[AGENTS]]="","",Tableau4[[#This Row],[DATE      DEBUT]]+Tableau4[[#This Row],[HEURE        DEBUT]])</f>
        <v>45020.708333333336</v>
      </c>
      <c r="H30" s="35">
        <f>IF(Tableau4[[#This Row],[AGENTS]]="","",Tableau4[[#This Row],[DATE              FIN]]+Tableau4[[#This Row],[HEURE           FIN]])</f>
        <v>45020.770833333336</v>
      </c>
      <c r="I30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0" s="34" t="s">
        <v>96</v>
      </c>
      <c r="N30" s="68"/>
    </row>
    <row r="31" spans="1:14" ht="15" customHeight="1" x14ac:dyDescent="0.3">
      <c r="A31" s="45" t="s">
        <v>73</v>
      </c>
      <c r="B31" s="41" t="s">
        <v>81</v>
      </c>
      <c r="C31" s="33">
        <v>45020</v>
      </c>
      <c r="D31" s="36">
        <v>0.70833333333333337</v>
      </c>
      <c r="E31" s="33">
        <v>45020</v>
      </c>
      <c r="F31" s="36">
        <v>0.77083333333333337</v>
      </c>
      <c r="G31" s="35">
        <f>IF(Tableau4[[#This Row],[AGENTS]]="","",Tableau4[[#This Row],[DATE      DEBUT]]+Tableau4[[#This Row],[HEURE        DEBUT]])</f>
        <v>45020.708333333336</v>
      </c>
      <c r="H31" s="35">
        <f>IF(Tableau4[[#This Row],[AGENTS]]="","",Tableau4[[#This Row],[DATE              FIN]]+Tableau4[[#This Row],[HEURE           FIN]])</f>
        <v>45020.770833333336</v>
      </c>
      <c r="I31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1" s="34" t="s">
        <v>96</v>
      </c>
    </row>
    <row r="32" spans="1:14" ht="15" customHeight="1" x14ac:dyDescent="0.3">
      <c r="A32" s="45" t="s">
        <v>3</v>
      </c>
      <c r="B32" s="41" t="s">
        <v>81</v>
      </c>
      <c r="C32" s="33">
        <v>45024</v>
      </c>
      <c r="D32" s="36">
        <v>0.38194444444444442</v>
      </c>
      <c r="E32" s="33">
        <v>45024</v>
      </c>
      <c r="F32" s="36">
        <v>0.40277777777777773</v>
      </c>
      <c r="G32" s="35">
        <f>IF(Tableau4[[#This Row],[AGENTS]]="","",Tableau4[[#This Row],[DATE      DEBUT]]+Tableau4[[#This Row],[HEURE        DEBUT]])</f>
        <v>45024.381944444445</v>
      </c>
      <c r="H32" s="35">
        <f>IF(Tableau4[[#This Row],[AGENTS]]="","",Tableau4[[#This Row],[DATE              FIN]]+Tableau4[[#This Row],[HEURE           FIN]])</f>
        <v>45024.402777777781</v>
      </c>
      <c r="I3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32" s="34" t="s">
        <v>93</v>
      </c>
    </row>
    <row r="33" spans="1:10" ht="15" customHeight="1" x14ac:dyDescent="0.3">
      <c r="A33" s="45" t="s">
        <v>10</v>
      </c>
      <c r="B33" s="41" t="s">
        <v>81</v>
      </c>
      <c r="C33" s="33">
        <v>45024</v>
      </c>
      <c r="D33" s="36">
        <v>0.375</v>
      </c>
      <c r="E33" s="33">
        <v>45024</v>
      </c>
      <c r="F33" s="36">
        <v>0.40625</v>
      </c>
      <c r="G33" s="35">
        <f>IF(Tableau4[[#This Row],[AGENTS]]="","",Tableau4[[#This Row],[DATE      DEBUT]]+Tableau4[[#This Row],[HEURE        DEBUT]])</f>
        <v>45024.375</v>
      </c>
      <c r="H33" s="35">
        <f>IF(Tableau4[[#This Row],[AGENTS]]="","",Tableau4[[#This Row],[DATE              FIN]]+Tableau4[[#This Row],[HEURE           FIN]])</f>
        <v>45024.40625</v>
      </c>
      <c r="I33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33" s="34" t="s">
        <v>150</v>
      </c>
    </row>
    <row r="34" spans="1:10" ht="15" customHeight="1" x14ac:dyDescent="0.3">
      <c r="A34" s="45" t="s">
        <v>10</v>
      </c>
      <c r="B34" s="41" t="s">
        <v>82</v>
      </c>
      <c r="C34" s="33">
        <v>45025</v>
      </c>
      <c r="D34" s="36">
        <v>0.375</v>
      </c>
      <c r="E34" s="33">
        <v>45025</v>
      </c>
      <c r="F34" s="36">
        <v>0.40625</v>
      </c>
      <c r="G34" s="35">
        <f>IF(Tableau4[[#This Row],[AGENTS]]="","",Tableau4[[#This Row],[DATE      DEBUT]]+Tableau4[[#This Row],[HEURE        DEBUT]])</f>
        <v>45025.375</v>
      </c>
      <c r="H34" s="35">
        <f>IF(Tableau4[[#This Row],[AGENTS]]="","",Tableau4[[#This Row],[DATE              FIN]]+Tableau4[[#This Row],[HEURE           FIN]])</f>
        <v>45025.40625</v>
      </c>
      <c r="I34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4" s="34" t="s">
        <v>150</v>
      </c>
    </row>
    <row r="35" spans="1:10" ht="15" customHeight="1" x14ac:dyDescent="0.3">
      <c r="A35" s="45" t="s">
        <v>10</v>
      </c>
      <c r="B35" s="41" t="s">
        <v>82</v>
      </c>
      <c r="C35" s="33">
        <v>45026</v>
      </c>
      <c r="D35" s="36">
        <v>0.375</v>
      </c>
      <c r="E35" s="33">
        <v>45026</v>
      </c>
      <c r="F35" s="36">
        <v>0.40625</v>
      </c>
      <c r="G35" s="35">
        <f>IF(Tableau4[[#This Row],[AGENTS]]="","",Tableau4[[#This Row],[DATE      DEBUT]]+Tableau4[[#This Row],[HEURE        DEBUT]])</f>
        <v>45026.375</v>
      </c>
      <c r="H35" s="35">
        <f>IF(Tableau4[[#This Row],[AGENTS]]="","",Tableau4[[#This Row],[DATE              FIN]]+Tableau4[[#This Row],[HEURE           FIN]])</f>
        <v>45026.40625</v>
      </c>
      <c r="I35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35" s="34" t="s">
        <v>150</v>
      </c>
    </row>
    <row r="36" spans="1:10" ht="15" customHeight="1" x14ac:dyDescent="0.3">
      <c r="A36" s="45" t="s">
        <v>3</v>
      </c>
      <c r="B36" s="41" t="s">
        <v>81</v>
      </c>
      <c r="C36" s="33">
        <v>45028</v>
      </c>
      <c r="D36" s="36">
        <v>0.71875</v>
      </c>
      <c r="E36" s="33">
        <v>45028</v>
      </c>
      <c r="F36" s="36">
        <v>0.73958333333333337</v>
      </c>
      <c r="G36" s="35">
        <f>IF(Tableau4[[#This Row],[AGENTS]]="","",Tableau4[[#This Row],[DATE      DEBUT]]+Tableau4[[#This Row],[HEURE        DEBUT]])</f>
        <v>45028.71875</v>
      </c>
      <c r="H36" s="35">
        <f>IF(Tableau4[[#This Row],[AGENTS]]="","",Tableau4[[#This Row],[DATE              FIN]]+Tableau4[[#This Row],[HEURE           FIN]])</f>
        <v>45028.739583333336</v>
      </c>
      <c r="I3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36" s="34" t="s">
        <v>93</v>
      </c>
    </row>
    <row r="37" spans="1:10" ht="15" customHeight="1" x14ac:dyDescent="0.3">
      <c r="A37" s="45" t="s">
        <v>3</v>
      </c>
      <c r="B37" s="41" t="s">
        <v>81</v>
      </c>
      <c r="C37" s="33">
        <v>45031</v>
      </c>
      <c r="D37" s="36">
        <v>0.29166666666666669</v>
      </c>
      <c r="E37" s="33">
        <v>45031</v>
      </c>
      <c r="F37" s="36">
        <v>0.375</v>
      </c>
      <c r="G37" s="35">
        <f>IF(Tableau4[[#This Row],[AGENTS]]="","",Tableau4[[#This Row],[DATE      DEBUT]]+Tableau4[[#This Row],[HEURE        DEBUT]])</f>
        <v>45031.291666666664</v>
      </c>
      <c r="H37" s="35">
        <f>IF(Tableau4[[#This Row],[AGENTS]]="","",Tableau4[[#This Row],[DATE              FIN]]+Tableau4[[#This Row],[HEURE           FIN]])</f>
        <v>45031.375</v>
      </c>
      <c r="I37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37" s="34" t="s">
        <v>97</v>
      </c>
    </row>
    <row r="38" spans="1:10" ht="15" customHeight="1" x14ac:dyDescent="0.3">
      <c r="A38" s="45" t="s">
        <v>73</v>
      </c>
      <c r="B38" s="41" t="s">
        <v>81</v>
      </c>
      <c r="C38" s="33">
        <v>45031</v>
      </c>
      <c r="D38" s="36">
        <v>0.29166666666666669</v>
      </c>
      <c r="E38" s="33">
        <v>45031</v>
      </c>
      <c r="F38" s="36">
        <v>0.375</v>
      </c>
      <c r="G38" s="35">
        <f>IF(Tableau4[[#This Row],[AGENTS]]="","",Tableau4[[#This Row],[DATE      DEBUT]]+Tableau4[[#This Row],[HEURE        DEBUT]])</f>
        <v>45031.291666666664</v>
      </c>
      <c r="H38" s="35">
        <f>IF(Tableau4[[#This Row],[AGENTS]]="","",Tableau4[[#This Row],[DATE              FIN]]+Tableau4[[#This Row],[HEURE           FIN]])</f>
        <v>45031.375</v>
      </c>
      <c r="I38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38" s="34" t="s">
        <v>97</v>
      </c>
    </row>
    <row r="39" spans="1:10" ht="15" customHeight="1" x14ac:dyDescent="0.3">
      <c r="A39" s="45" t="s">
        <v>14</v>
      </c>
      <c r="B39" s="41" t="s">
        <v>81</v>
      </c>
      <c r="C39" s="33">
        <v>45031</v>
      </c>
      <c r="D39" s="36">
        <v>0.375</v>
      </c>
      <c r="E39" s="33">
        <v>45031</v>
      </c>
      <c r="F39" s="36">
        <v>0.41666666666666669</v>
      </c>
      <c r="G39" s="35">
        <f>IF(Tableau4[[#This Row],[AGENTS]]="","",Tableau4[[#This Row],[DATE      DEBUT]]+Tableau4[[#This Row],[HEURE        DEBUT]])</f>
        <v>45031.375</v>
      </c>
      <c r="H39" s="35">
        <f>IF(Tableau4[[#This Row],[AGENTS]]="","",Tableau4[[#This Row],[DATE              FIN]]+Tableau4[[#This Row],[HEURE           FIN]])</f>
        <v>45031.416666666664</v>
      </c>
      <c r="I3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39" s="34" t="s">
        <v>100</v>
      </c>
    </row>
    <row r="40" spans="1:10" ht="15" customHeight="1" x14ac:dyDescent="0.3">
      <c r="A40" s="45" t="s">
        <v>14</v>
      </c>
      <c r="B40" s="41" t="s">
        <v>82</v>
      </c>
      <c r="C40" s="33">
        <v>45032</v>
      </c>
      <c r="D40" s="36">
        <v>0.375</v>
      </c>
      <c r="E40" s="33">
        <v>45032</v>
      </c>
      <c r="F40" s="36">
        <v>0.41666666666666669</v>
      </c>
      <c r="G40" s="35">
        <f>IF(Tableau4[[#This Row],[AGENTS]]="","",Tableau4[[#This Row],[DATE      DEBUT]]+Tableau4[[#This Row],[HEURE        DEBUT]])</f>
        <v>45032.375</v>
      </c>
      <c r="H40" s="35">
        <f>IF(Tableau4[[#This Row],[AGENTS]]="","",Tableau4[[#This Row],[DATE              FIN]]+Tableau4[[#This Row],[HEURE           FIN]])</f>
        <v>45032.416666666664</v>
      </c>
      <c r="I40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40" s="34" t="s">
        <v>100</v>
      </c>
    </row>
    <row r="41" spans="1:10" ht="15" customHeight="1" x14ac:dyDescent="0.3">
      <c r="A41" s="45" t="s">
        <v>10</v>
      </c>
      <c r="B41" s="41" t="s">
        <v>81</v>
      </c>
      <c r="C41" s="33">
        <v>45038</v>
      </c>
      <c r="D41" s="36">
        <v>0.375</v>
      </c>
      <c r="E41" s="33">
        <v>45038</v>
      </c>
      <c r="F41" s="36">
        <v>0.41666666666666669</v>
      </c>
      <c r="G41" s="35">
        <f>IF(Tableau4[[#This Row],[AGENTS]]="","",Tableau4[[#This Row],[DATE      DEBUT]]+Tableau4[[#This Row],[HEURE        DEBUT]])</f>
        <v>45038.375</v>
      </c>
      <c r="H41" s="35">
        <f>IF(Tableau4[[#This Row],[AGENTS]]="","",Tableau4[[#This Row],[DATE              FIN]]+Tableau4[[#This Row],[HEURE           FIN]])</f>
        <v>45038.416666666664</v>
      </c>
      <c r="I4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1" s="34" t="s">
        <v>150</v>
      </c>
    </row>
    <row r="42" spans="1:10" ht="15" customHeight="1" x14ac:dyDescent="0.3">
      <c r="A42" s="45" t="s">
        <v>10</v>
      </c>
      <c r="B42" s="41" t="s">
        <v>82</v>
      </c>
      <c r="C42" s="33">
        <v>45039</v>
      </c>
      <c r="D42" s="36">
        <v>0.375</v>
      </c>
      <c r="E42" s="33">
        <v>45039</v>
      </c>
      <c r="F42" s="36">
        <v>0.41666666666666669</v>
      </c>
      <c r="G42" s="35">
        <f>IF(Tableau4[[#This Row],[AGENTS]]="","",Tableau4[[#This Row],[DATE      DEBUT]]+Tableau4[[#This Row],[HEURE        DEBUT]])</f>
        <v>45039.375</v>
      </c>
      <c r="H42" s="35">
        <f>IF(Tableau4[[#This Row],[AGENTS]]="","",Tableau4[[#This Row],[DATE              FIN]]+Tableau4[[#This Row],[HEURE           FIN]])</f>
        <v>45039.416666666664</v>
      </c>
      <c r="I42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42" s="34" t="s">
        <v>150</v>
      </c>
    </row>
    <row r="43" spans="1:10" ht="15" customHeight="1" x14ac:dyDescent="0.3">
      <c r="A43" s="45" t="s">
        <v>163</v>
      </c>
      <c r="B43" s="41" t="s">
        <v>81</v>
      </c>
      <c r="C43" s="33">
        <v>45041</v>
      </c>
      <c r="D43" s="36">
        <v>0.5</v>
      </c>
      <c r="E43" s="33">
        <v>45041</v>
      </c>
      <c r="F43" s="36">
        <v>0.51041666666666663</v>
      </c>
      <c r="G43" s="35">
        <f>IF(Tableau4[[#This Row],[AGENTS]]="","",Tableau4[[#This Row],[DATE      DEBUT]]+Tableau4[[#This Row],[HEURE        DEBUT]])</f>
        <v>45041.5</v>
      </c>
      <c r="H43" s="35">
        <f>IF(Tableau4[[#This Row],[AGENTS]]="","",Tableau4[[#This Row],[DATE              FIN]]+Tableau4[[#This Row],[HEURE           FIN]])</f>
        <v>45041.510416666664</v>
      </c>
      <c r="I43" s="5">
        <f>IF(Tableau4[[#This Row],[AGENTS]]="","",IF(Tableau4[[#This Row],[TYPE]]="Double",(Tableau4[[#This Row],[RECAP FIN]]-Tableau4[[#This Row],[RECAP DEBUT]])*2,Tableau4[[#This Row],[RECAP FIN]]-Tableau4[[#This Row],[RECAP DEBUT]]))</f>
        <v>1.0416666664241347E-2</v>
      </c>
      <c r="J43" s="34" t="s">
        <v>99</v>
      </c>
    </row>
    <row r="44" spans="1:10" ht="15" customHeight="1" x14ac:dyDescent="0.3">
      <c r="A44" s="45" t="s">
        <v>163</v>
      </c>
      <c r="B44" s="41" t="s">
        <v>81</v>
      </c>
      <c r="C44" s="33">
        <v>45049</v>
      </c>
      <c r="D44" s="36">
        <v>0.33333333333333331</v>
      </c>
      <c r="E44" s="33">
        <v>45049</v>
      </c>
      <c r="F44" s="36">
        <v>0.35416666666666669</v>
      </c>
      <c r="G44" s="35">
        <f>IF(Tableau4[[#This Row],[AGENTS]]="","",Tableau4[[#This Row],[DATE      DEBUT]]+Tableau4[[#This Row],[HEURE        DEBUT]])</f>
        <v>45049.333333333336</v>
      </c>
      <c r="H44" s="35">
        <f>IF(Tableau4[[#This Row],[AGENTS]]="","",Tableau4[[#This Row],[DATE              FIN]]+Tableau4[[#This Row],[HEURE           FIN]])</f>
        <v>45049.354166666664</v>
      </c>
      <c r="I44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44" s="34" t="s">
        <v>166</v>
      </c>
    </row>
    <row r="45" spans="1:10" ht="15" customHeight="1" x14ac:dyDescent="0.3">
      <c r="A45" s="45" t="s">
        <v>3</v>
      </c>
      <c r="B45" s="41" t="s">
        <v>81</v>
      </c>
      <c r="C45" s="33">
        <v>45049</v>
      </c>
      <c r="D45" s="36">
        <v>0.5625</v>
      </c>
      <c r="E45" s="33">
        <v>45049</v>
      </c>
      <c r="F45" s="36">
        <v>0.60416666666666663</v>
      </c>
      <c r="G45" s="35">
        <f>IF(Tableau4[[#This Row],[AGENTS]]="","",Tableau4[[#This Row],[DATE      DEBUT]]+Tableau4[[#This Row],[HEURE        DEBUT]])</f>
        <v>45049.5625</v>
      </c>
      <c r="H45" s="35">
        <f>IF(Tableau4[[#This Row],[AGENTS]]="","",Tableau4[[#This Row],[DATE              FIN]]+Tableau4[[#This Row],[HEURE           FIN]])</f>
        <v>45049.604166666664</v>
      </c>
      <c r="I4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5" s="34" t="s">
        <v>104</v>
      </c>
    </row>
    <row r="46" spans="1:10" ht="15" customHeight="1" x14ac:dyDescent="0.3">
      <c r="A46" s="45" t="s">
        <v>3</v>
      </c>
      <c r="B46" s="41" t="s">
        <v>81</v>
      </c>
      <c r="C46" s="33">
        <v>45049</v>
      </c>
      <c r="D46" s="36">
        <v>0.6875</v>
      </c>
      <c r="E46" s="33">
        <v>45049</v>
      </c>
      <c r="F46" s="36">
        <v>0.72916666666666663</v>
      </c>
      <c r="G46" s="35">
        <f>IF(Tableau4[[#This Row],[AGENTS]]="","",Tableau4[[#This Row],[DATE      DEBUT]]+Tableau4[[#This Row],[HEURE        DEBUT]])</f>
        <v>45049.6875</v>
      </c>
      <c r="H46" s="35">
        <f>IF(Tableau4[[#This Row],[AGENTS]]="","",Tableau4[[#This Row],[DATE              FIN]]+Tableau4[[#This Row],[HEURE           FIN]])</f>
        <v>45049.729166666664</v>
      </c>
      <c r="I4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6" s="34" t="s">
        <v>105</v>
      </c>
    </row>
    <row r="47" spans="1:10" ht="15" customHeight="1" x14ac:dyDescent="0.3">
      <c r="A47" s="45" t="s">
        <v>69</v>
      </c>
      <c r="B47" s="41" t="s">
        <v>81</v>
      </c>
      <c r="C47" s="33">
        <v>45049</v>
      </c>
      <c r="D47" s="36">
        <v>0.5625</v>
      </c>
      <c r="E47" s="33">
        <v>45049</v>
      </c>
      <c r="F47" s="36">
        <v>0.60416666666666663</v>
      </c>
      <c r="G47" s="35">
        <f>IF(Tableau4[[#This Row],[AGENTS]]="","",Tableau4[[#This Row],[DATE      DEBUT]]+Tableau4[[#This Row],[HEURE        DEBUT]])</f>
        <v>45049.5625</v>
      </c>
      <c r="H47" s="35">
        <f>IF(Tableau4[[#This Row],[AGENTS]]="","",Tableau4[[#This Row],[DATE              FIN]]+Tableau4[[#This Row],[HEURE           FIN]])</f>
        <v>45049.604166666664</v>
      </c>
      <c r="I4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7" s="34" t="s">
        <v>104</v>
      </c>
    </row>
    <row r="48" spans="1:10" ht="15" customHeight="1" x14ac:dyDescent="0.3">
      <c r="A48" s="45" t="s">
        <v>69</v>
      </c>
      <c r="B48" s="41" t="s">
        <v>81</v>
      </c>
      <c r="C48" s="33">
        <v>45049</v>
      </c>
      <c r="D48" s="36">
        <v>0.6875</v>
      </c>
      <c r="E48" s="33">
        <v>45049</v>
      </c>
      <c r="F48" s="36">
        <v>0.72916666666666663</v>
      </c>
      <c r="G48" s="35">
        <f>IF(Tableau4[[#This Row],[AGENTS]]="","",Tableau4[[#This Row],[DATE      DEBUT]]+Tableau4[[#This Row],[HEURE        DEBUT]])</f>
        <v>45049.6875</v>
      </c>
      <c r="H48" s="35">
        <f>IF(Tableau4[[#This Row],[AGENTS]]="","",Tableau4[[#This Row],[DATE              FIN]]+Tableau4[[#This Row],[HEURE           FIN]])</f>
        <v>45049.729166666664</v>
      </c>
      <c r="I4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48" s="34" t="s">
        <v>105</v>
      </c>
    </row>
    <row r="49" spans="1:10" ht="15" customHeight="1" x14ac:dyDescent="0.3">
      <c r="A49" s="45" t="s">
        <v>3</v>
      </c>
      <c r="B49" s="41" t="s">
        <v>81</v>
      </c>
      <c r="C49" s="33">
        <v>45051</v>
      </c>
      <c r="D49" s="36">
        <v>0.72916666666666663</v>
      </c>
      <c r="E49" s="33">
        <v>45051</v>
      </c>
      <c r="F49" s="36">
        <v>0.75</v>
      </c>
      <c r="G49" s="35">
        <f>IF(Tableau4[[#This Row],[AGENTS]]="","",Tableau4[[#This Row],[DATE      DEBUT]]+Tableau4[[#This Row],[HEURE        DEBUT]])</f>
        <v>45051.729166666664</v>
      </c>
      <c r="H49" s="35">
        <f>IF(Tableau4[[#This Row],[AGENTS]]="","",Tableau4[[#This Row],[DATE              FIN]]+Tableau4[[#This Row],[HEURE           FIN]])</f>
        <v>45051.75</v>
      </c>
      <c r="I4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49" s="34" t="s">
        <v>103</v>
      </c>
    </row>
    <row r="50" spans="1:10" ht="15" customHeight="1" x14ac:dyDescent="0.3">
      <c r="A50" s="45" t="s">
        <v>10</v>
      </c>
      <c r="B50" s="41" t="s">
        <v>82</v>
      </c>
      <c r="C50" s="33">
        <v>45053</v>
      </c>
      <c r="D50" s="36">
        <v>0.375</v>
      </c>
      <c r="E50" s="33">
        <v>45053</v>
      </c>
      <c r="F50" s="36">
        <v>0.41666666666666669</v>
      </c>
      <c r="G50" s="35">
        <f>IF(Tableau4[[#This Row],[AGENTS]]="","",Tableau4[[#This Row],[DATE      DEBUT]]+Tableau4[[#This Row],[HEURE        DEBUT]])</f>
        <v>45053.375</v>
      </c>
      <c r="H50" s="35">
        <f>IF(Tableau4[[#This Row],[AGENTS]]="","",Tableau4[[#This Row],[DATE              FIN]]+Tableau4[[#This Row],[HEURE           FIN]])</f>
        <v>45053.416666666664</v>
      </c>
      <c r="I50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50" s="34" t="s">
        <v>150</v>
      </c>
    </row>
    <row r="51" spans="1:10" ht="15" customHeight="1" x14ac:dyDescent="0.3">
      <c r="A51" s="45" t="s">
        <v>3</v>
      </c>
      <c r="B51" s="41" t="s">
        <v>82</v>
      </c>
      <c r="C51" s="33">
        <v>45054</v>
      </c>
      <c r="D51" s="36">
        <v>0.41666666666666669</v>
      </c>
      <c r="E51" s="33">
        <v>45054</v>
      </c>
      <c r="F51" s="36">
        <v>0.52083333333333337</v>
      </c>
      <c r="G51" s="35">
        <f>IF(Tableau4[[#This Row],[AGENTS]]="","",Tableau4[[#This Row],[DATE      DEBUT]]+Tableau4[[#This Row],[HEURE        DEBUT]])</f>
        <v>45054.416666666664</v>
      </c>
      <c r="H51" s="35">
        <f>IF(Tableau4[[#This Row],[AGENTS]]="","",Tableau4[[#This Row],[DATE              FIN]]+Tableau4[[#This Row],[HEURE           FIN]])</f>
        <v>45054.520833333336</v>
      </c>
      <c r="I51" s="5">
        <f>IF(Tableau4[[#This Row],[AGENTS]]="","",IF(Tableau4[[#This Row],[TYPE]]="Double",(Tableau4[[#This Row],[RECAP FIN]]-Tableau4[[#This Row],[RECAP DEBUT]])*2,Tableau4[[#This Row],[RECAP FIN]]-Tableau4[[#This Row],[RECAP DEBUT]]))</f>
        <v>0.20833333334303461</v>
      </c>
      <c r="J51" s="34" t="s">
        <v>101</v>
      </c>
    </row>
    <row r="52" spans="1:10" ht="15" customHeight="1" x14ac:dyDescent="0.3">
      <c r="A52" s="45" t="s">
        <v>10</v>
      </c>
      <c r="B52" s="41" t="s">
        <v>82</v>
      </c>
      <c r="C52" s="33">
        <v>45054</v>
      </c>
      <c r="D52" s="36">
        <v>0.375</v>
      </c>
      <c r="E52" s="33">
        <v>45054</v>
      </c>
      <c r="F52" s="36">
        <v>0.41666666666666669</v>
      </c>
      <c r="G52" s="35">
        <f>IF(Tableau4[[#This Row],[AGENTS]]="","",Tableau4[[#This Row],[DATE      DEBUT]]+Tableau4[[#This Row],[HEURE        DEBUT]])</f>
        <v>45054.375</v>
      </c>
      <c r="H52" s="35">
        <f>IF(Tableau4[[#This Row],[AGENTS]]="","",Tableau4[[#This Row],[DATE              FIN]]+Tableau4[[#This Row],[HEURE           FIN]])</f>
        <v>45054.416666666664</v>
      </c>
      <c r="I52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52" s="34" t="s">
        <v>150</v>
      </c>
    </row>
    <row r="53" spans="1:10" ht="15" customHeight="1" x14ac:dyDescent="0.3">
      <c r="A53" s="45" t="s">
        <v>73</v>
      </c>
      <c r="B53" s="41" t="s">
        <v>82</v>
      </c>
      <c r="C53" s="33">
        <v>45060</v>
      </c>
      <c r="D53" s="36">
        <v>0.27083333333333331</v>
      </c>
      <c r="E53" s="33">
        <v>45060</v>
      </c>
      <c r="F53" s="36">
        <v>0.375</v>
      </c>
      <c r="G53" s="35">
        <f>IF(Tableau4[[#This Row],[AGENTS]]="","",Tableau4[[#This Row],[DATE      DEBUT]]+Tableau4[[#This Row],[HEURE        DEBUT]])</f>
        <v>45060.270833333336</v>
      </c>
      <c r="H53" s="35">
        <f>IF(Tableau4[[#This Row],[AGENTS]]="","",Tableau4[[#This Row],[DATE              FIN]]+Tableau4[[#This Row],[HEURE           FIN]])</f>
        <v>45060.375</v>
      </c>
      <c r="I53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3" s="34" t="s">
        <v>102</v>
      </c>
    </row>
    <row r="54" spans="1:10" ht="15" customHeight="1" x14ac:dyDescent="0.3">
      <c r="A54" s="45" t="s">
        <v>9</v>
      </c>
      <c r="B54" s="41" t="s">
        <v>82</v>
      </c>
      <c r="C54" s="33">
        <v>45060</v>
      </c>
      <c r="D54" s="36">
        <v>0.27083333333333331</v>
      </c>
      <c r="E54" s="33">
        <v>45060</v>
      </c>
      <c r="F54" s="36">
        <v>0.375</v>
      </c>
      <c r="G54" s="35">
        <f>IF(Tableau4[[#This Row],[AGENTS]]="","",Tableau4[[#This Row],[DATE      DEBUT]]+Tableau4[[#This Row],[HEURE        DEBUT]])</f>
        <v>45060.270833333336</v>
      </c>
      <c r="H54" s="35">
        <f>IF(Tableau4[[#This Row],[AGENTS]]="","",Tableau4[[#This Row],[DATE              FIN]]+Tableau4[[#This Row],[HEURE           FIN]])</f>
        <v>45060.375</v>
      </c>
      <c r="I54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4" s="34" t="s">
        <v>102</v>
      </c>
    </row>
    <row r="55" spans="1:10" ht="15" customHeight="1" x14ac:dyDescent="0.3">
      <c r="A55" s="45" t="s">
        <v>38</v>
      </c>
      <c r="B55" s="41" t="s">
        <v>82</v>
      </c>
      <c r="C55" s="33">
        <v>45060</v>
      </c>
      <c r="D55" s="36">
        <v>0.27083333333333331</v>
      </c>
      <c r="E55" s="33">
        <v>45060</v>
      </c>
      <c r="F55" s="36">
        <v>0.375</v>
      </c>
      <c r="G55" s="35">
        <f>IF(Tableau4[[#This Row],[AGENTS]]="","",Tableau4[[#This Row],[DATE      DEBUT]]+Tableau4[[#This Row],[HEURE        DEBUT]])</f>
        <v>45060.270833333336</v>
      </c>
      <c r="H55" s="35">
        <f>IF(Tableau4[[#This Row],[AGENTS]]="","",Tableau4[[#This Row],[DATE              FIN]]+Tableau4[[#This Row],[HEURE           FIN]])</f>
        <v>45060.375</v>
      </c>
      <c r="I55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5" s="34" t="s">
        <v>102</v>
      </c>
    </row>
    <row r="56" spans="1:10" ht="15" customHeight="1" x14ac:dyDescent="0.3">
      <c r="A56" s="45" t="s">
        <v>3</v>
      </c>
      <c r="B56" s="41" t="s">
        <v>82</v>
      </c>
      <c r="C56" s="33">
        <v>45060</v>
      </c>
      <c r="D56" s="36">
        <v>0.27083333333333331</v>
      </c>
      <c r="E56" s="33">
        <v>45060</v>
      </c>
      <c r="F56" s="36">
        <v>0.375</v>
      </c>
      <c r="G56" s="35">
        <f>IF(Tableau4[[#This Row],[AGENTS]]="","",Tableau4[[#This Row],[DATE      DEBUT]]+Tableau4[[#This Row],[HEURE        DEBUT]])</f>
        <v>45060.270833333336</v>
      </c>
      <c r="H56" s="35">
        <f>IF(Tableau4[[#This Row],[AGENTS]]="","",Tableau4[[#This Row],[DATE              FIN]]+Tableau4[[#This Row],[HEURE           FIN]])</f>
        <v>45060.375</v>
      </c>
      <c r="I56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6" s="34" t="s">
        <v>102</v>
      </c>
    </row>
    <row r="57" spans="1:10" ht="15" customHeight="1" x14ac:dyDescent="0.3">
      <c r="A57" s="45" t="s">
        <v>75</v>
      </c>
      <c r="B57" s="41" t="s">
        <v>82</v>
      </c>
      <c r="C57" s="33">
        <v>45060</v>
      </c>
      <c r="D57" s="36">
        <v>0.27083333333333331</v>
      </c>
      <c r="E57" s="33">
        <v>45060</v>
      </c>
      <c r="F57" s="36">
        <v>0.375</v>
      </c>
      <c r="G57" s="35">
        <f>IF(Tableau4[[#This Row],[AGENTS]]="","",Tableau4[[#This Row],[DATE      DEBUT]]+Tableau4[[#This Row],[HEURE        DEBUT]])</f>
        <v>45060.270833333336</v>
      </c>
      <c r="H57" s="35">
        <f>IF(Tableau4[[#This Row],[AGENTS]]="","",Tableau4[[#This Row],[DATE              FIN]]+Tableau4[[#This Row],[HEURE           FIN]])</f>
        <v>45060.375</v>
      </c>
      <c r="I57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7" s="34" t="s">
        <v>102</v>
      </c>
    </row>
    <row r="58" spans="1:10" ht="15" customHeight="1" x14ac:dyDescent="0.3">
      <c r="A58" s="45" t="s">
        <v>69</v>
      </c>
      <c r="B58" s="41" t="s">
        <v>82</v>
      </c>
      <c r="C58" s="33">
        <v>45060</v>
      </c>
      <c r="D58" s="36">
        <v>0.27083333333333331</v>
      </c>
      <c r="E58" s="33">
        <v>45060</v>
      </c>
      <c r="F58" s="36">
        <v>0.375</v>
      </c>
      <c r="G58" s="35">
        <f>IF(Tableau4[[#This Row],[AGENTS]]="","",Tableau4[[#This Row],[DATE      DEBUT]]+Tableau4[[#This Row],[HEURE        DEBUT]])</f>
        <v>45060.270833333336</v>
      </c>
      <c r="H58" s="35">
        <f>IF(Tableau4[[#This Row],[AGENTS]]="","",Tableau4[[#This Row],[DATE              FIN]]+Tableau4[[#This Row],[HEURE           FIN]])</f>
        <v>45060.375</v>
      </c>
      <c r="I58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8" s="34" t="s">
        <v>102</v>
      </c>
    </row>
    <row r="59" spans="1:10" ht="15" customHeight="1" x14ac:dyDescent="0.3">
      <c r="A59" s="45" t="s">
        <v>11</v>
      </c>
      <c r="B59" s="41" t="s">
        <v>82</v>
      </c>
      <c r="C59" s="33">
        <v>45060</v>
      </c>
      <c r="D59" s="36">
        <v>0.27083333333333331</v>
      </c>
      <c r="E59" s="33">
        <v>45060</v>
      </c>
      <c r="F59" s="36">
        <v>0.375</v>
      </c>
      <c r="G59" s="35">
        <f>IF(Tableau4[[#This Row],[AGENTS]]="","",Tableau4[[#This Row],[DATE      DEBUT]]+Tableau4[[#This Row],[HEURE        DEBUT]])</f>
        <v>45060.270833333336</v>
      </c>
      <c r="H59" s="35">
        <f>IF(Tableau4[[#This Row],[AGENTS]]="","",Tableau4[[#This Row],[DATE              FIN]]+Tableau4[[#This Row],[HEURE           FIN]])</f>
        <v>45060.375</v>
      </c>
      <c r="I59" s="5">
        <f>IF(Tableau4[[#This Row],[AGENTS]]="","",IF(Tableau4[[#This Row],[TYPE]]="Double",(Tableau4[[#This Row],[RECAP FIN]]-Tableau4[[#This Row],[RECAP DEBUT]])*2,Tableau4[[#This Row],[RECAP FIN]]-Tableau4[[#This Row],[RECAP DEBUT]]))</f>
        <v>0.20833333332848269</v>
      </c>
      <c r="J59" s="34" t="s">
        <v>102</v>
      </c>
    </row>
    <row r="60" spans="1:10" ht="15" customHeight="1" x14ac:dyDescent="0.3">
      <c r="A60" s="45" t="s">
        <v>73</v>
      </c>
      <c r="B60" s="41" t="s">
        <v>82</v>
      </c>
      <c r="C60" s="33">
        <v>45060</v>
      </c>
      <c r="D60" s="36">
        <v>0.70833333333333337</v>
      </c>
      <c r="E60" s="33">
        <v>45060</v>
      </c>
      <c r="F60" s="36">
        <v>0.77083333333333337</v>
      </c>
      <c r="G60" s="35">
        <f>IF(Tableau4[[#This Row],[AGENTS]]="","",Tableau4[[#This Row],[DATE      DEBUT]]+Tableau4[[#This Row],[HEURE        DEBUT]])</f>
        <v>45060.708333333336</v>
      </c>
      <c r="H60" s="35">
        <f>IF(Tableau4[[#This Row],[AGENTS]]="","",Tableau4[[#This Row],[DATE              FIN]]+Tableau4[[#This Row],[HEURE           FIN]])</f>
        <v>45060.770833333336</v>
      </c>
      <c r="I60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0" s="34" t="s">
        <v>102</v>
      </c>
    </row>
    <row r="61" spans="1:10" ht="15" customHeight="1" x14ac:dyDescent="0.3">
      <c r="A61" s="45" t="s">
        <v>9</v>
      </c>
      <c r="B61" s="41" t="s">
        <v>82</v>
      </c>
      <c r="C61" s="33">
        <v>45060</v>
      </c>
      <c r="D61" s="36">
        <v>0.70833333333333337</v>
      </c>
      <c r="E61" s="33">
        <v>45060</v>
      </c>
      <c r="F61" s="36">
        <v>0.77083333333333337</v>
      </c>
      <c r="G61" s="35">
        <f>IF(Tableau4[[#This Row],[AGENTS]]="","",Tableau4[[#This Row],[DATE      DEBUT]]+Tableau4[[#This Row],[HEURE        DEBUT]])</f>
        <v>45060.708333333336</v>
      </c>
      <c r="H61" s="35">
        <f>IF(Tableau4[[#This Row],[AGENTS]]="","",Tableau4[[#This Row],[DATE              FIN]]+Tableau4[[#This Row],[HEURE           FIN]])</f>
        <v>45060.770833333336</v>
      </c>
      <c r="I61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1" s="34" t="s">
        <v>102</v>
      </c>
    </row>
    <row r="62" spans="1:10" ht="15" customHeight="1" x14ac:dyDescent="0.3">
      <c r="A62" s="45" t="s">
        <v>38</v>
      </c>
      <c r="B62" s="41" t="s">
        <v>82</v>
      </c>
      <c r="C62" s="33">
        <v>45060</v>
      </c>
      <c r="D62" s="36">
        <v>0.70833333333333337</v>
      </c>
      <c r="E62" s="33">
        <v>45060</v>
      </c>
      <c r="F62" s="36">
        <v>0.77083333333333337</v>
      </c>
      <c r="G62" s="35">
        <f>IF(Tableau4[[#This Row],[AGENTS]]="","",Tableau4[[#This Row],[DATE      DEBUT]]+Tableau4[[#This Row],[HEURE        DEBUT]])</f>
        <v>45060.708333333336</v>
      </c>
      <c r="H62" s="35">
        <f>IF(Tableau4[[#This Row],[AGENTS]]="","",Tableau4[[#This Row],[DATE              FIN]]+Tableau4[[#This Row],[HEURE           FIN]])</f>
        <v>45060.770833333336</v>
      </c>
      <c r="I62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2" s="34" t="s">
        <v>102</v>
      </c>
    </row>
    <row r="63" spans="1:10" ht="15" customHeight="1" x14ac:dyDescent="0.3">
      <c r="A63" s="45" t="s">
        <v>3</v>
      </c>
      <c r="B63" s="41" t="s">
        <v>82</v>
      </c>
      <c r="C63" s="33">
        <v>45060</v>
      </c>
      <c r="D63" s="36">
        <v>0.70833333333333337</v>
      </c>
      <c r="E63" s="33">
        <v>45060</v>
      </c>
      <c r="F63" s="36">
        <v>0.77083333333333337</v>
      </c>
      <c r="G63" s="35">
        <f>IF(Tableau4[[#This Row],[AGENTS]]="","",Tableau4[[#This Row],[DATE      DEBUT]]+Tableau4[[#This Row],[HEURE        DEBUT]])</f>
        <v>45060.708333333336</v>
      </c>
      <c r="H63" s="35">
        <f>IF(Tableau4[[#This Row],[AGENTS]]="","",Tableau4[[#This Row],[DATE              FIN]]+Tableau4[[#This Row],[HEURE           FIN]])</f>
        <v>45060.770833333336</v>
      </c>
      <c r="I63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3" s="34" t="s">
        <v>102</v>
      </c>
    </row>
    <row r="64" spans="1:10" ht="15" customHeight="1" x14ac:dyDescent="0.3">
      <c r="A64" s="45" t="s">
        <v>69</v>
      </c>
      <c r="B64" s="41" t="s">
        <v>82</v>
      </c>
      <c r="C64" s="33">
        <v>45060</v>
      </c>
      <c r="D64" s="36">
        <v>0.70833333333333337</v>
      </c>
      <c r="E64" s="33">
        <v>45060</v>
      </c>
      <c r="F64" s="36">
        <v>0.77083333333333337</v>
      </c>
      <c r="G64" s="35">
        <f>IF(Tableau4[[#This Row],[AGENTS]]="","",Tableau4[[#This Row],[DATE      DEBUT]]+Tableau4[[#This Row],[HEURE        DEBUT]])</f>
        <v>45060.708333333336</v>
      </c>
      <c r="H64" s="35">
        <f>IF(Tableau4[[#This Row],[AGENTS]]="","",Tableau4[[#This Row],[DATE              FIN]]+Tableau4[[#This Row],[HEURE           FIN]])</f>
        <v>45060.770833333336</v>
      </c>
      <c r="I64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4" s="34" t="s">
        <v>102</v>
      </c>
    </row>
    <row r="65" spans="1:10" ht="15" customHeight="1" x14ac:dyDescent="0.3">
      <c r="A65" s="45" t="s">
        <v>11</v>
      </c>
      <c r="B65" s="41" t="s">
        <v>82</v>
      </c>
      <c r="C65" s="33">
        <v>45060</v>
      </c>
      <c r="D65" s="36">
        <v>0.70833333333333337</v>
      </c>
      <c r="E65" s="33">
        <v>45060</v>
      </c>
      <c r="F65" s="36">
        <v>0.77083333333333337</v>
      </c>
      <c r="G65" s="35">
        <f>IF(Tableau4[[#This Row],[AGENTS]]="","",Tableau4[[#This Row],[DATE      DEBUT]]+Tableau4[[#This Row],[HEURE        DEBUT]])</f>
        <v>45060.708333333336</v>
      </c>
      <c r="H65" s="35">
        <f>IF(Tableau4[[#This Row],[AGENTS]]="","",Tableau4[[#This Row],[DATE              FIN]]+Tableau4[[#This Row],[HEURE           FIN]])</f>
        <v>45060.770833333336</v>
      </c>
      <c r="I65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65" s="34" t="s">
        <v>102</v>
      </c>
    </row>
    <row r="66" spans="1:10" ht="15" customHeight="1" x14ac:dyDescent="0.3">
      <c r="A66" s="45" t="s">
        <v>10</v>
      </c>
      <c r="B66" s="41" t="s">
        <v>81</v>
      </c>
      <c r="C66" s="33">
        <v>45063</v>
      </c>
      <c r="D66" s="36">
        <v>0.375</v>
      </c>
      <c r="E66" s="33">
        <v>45063</v>
      </c>
      <c r="F66" s="36">
        <v>0.39583333333333331</v>
      </c>
      <c r="G66" s="35">
        <f>IF(Tableau4[[#This Row],[AGENTS]]="","",Tableau4[[#This Row],[DATE      DEBUT]]+Tableau4[[#This Row],[HEURE        DEBUT]])</f>
        <v>45063.375</v>
      </c>
      <c r="H66" s="35">
        <f>IF(Tableau4[[#This Row],[AGENTS]]="","",Tableau4[[#This Row],[DATE              FIN]]+Tableau4[[#This Row],[HEURE           FIN]])</f>
        <v>45063.395833333336</v>
      </c>
      <c r="I6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66" s="34" t="s">
        <v>150</v>
      </c>
    </row>
    <row r="67" spans="1:10" ht="15" customHeight="1" x14ac:dyDescent="0.3">
      <c r="A67" s="45" t="s">
        <v>9</v>
      </c>
      <c r="B67" s="41" t="s">
        <v>82</v>
      </c>
      <c r="C67" s="33">
        <v>45064</v>
      </c>
      <c r="D67" s="36">
        <v>0.5625</v>
      </c>
      <c r="E67" s="33">
        <v>45064</v>
      </c>
      <c r="F67" s="36">
        <v>0.60416666666666663</v>
      </c>
      <c r="G67" s="35">
        <f>IF(Tableau4[[#This Row],[AGENTS]]="","",Tableau4[[#This Row],[DATE      DEBUT]]+Tableau4[[#This Row],[HEURE        DEBUT]])</f>
        <v>45064.5625</v>
      </c>
      <c r="H67" s="35">
        <f>IF(Tableau4[[#This Row],[AGENTS]]="","",Tableau4[[#This Row],[DATE              FIN]]+Tableau4[[#This Row],[HEURE           FIN]])</f>
        <v>45064.604166666664</v>
      </c>
      <c r="I67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67" s="34" t="s">
        <v>110</v>
      </c>
    </row>
    <row r="68" spans="1:10" ht="15" customHeight="1" x14ac:dyDescent="0.3">
      <c r="A68" s="45" t="s">
        <v>38</v>
      </c>
      <c r="B68" s="41" t="s">
        <v>82</v>
      </c>
      <c r="C68" s="33">
        <v>45064</v>
      </c>
      <c r="D68" s="36">
        <v>0.5625</v>
      </c>
      <c r="E68" s="33">
        <v>45064</v>
      </c>
      <c r="F68" s="36">
        <v>0.60416666666666663</v>
      </c>
      <c r="G68" s="35">
        <f>IF(Tableau4[[#This Row],[AGENTS]]="","",Tableau4[[#This Row],[DATE      DEBUT]]+Tableau4[[#This Row],[HEURE        DEBUT]])</f>
        <v>45064.5625</v>
      </c>
      <c r="H68" s="35">
        <f>IF(Tableau4[[#This Row],[AGENTS]]="","",Tableau4[[#This Row],[DATE              FIN]]+Tableau4[[#This Row],[HEURE           FIN]])</f>
        <v>45064.604166666664</v>
      </c>
      <c r="I68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68" s="34" t="s">
        <v>110</v>
      </c>
    </row>
    <row r="69" spans="1:10" ht="15" customHeight="1" x14ac:dyDescent="0.3">
      <c r="A69" s="45" t="s">
        <v>4</v>
      </c>
      <c r="B69" s="41" t="s">
        <v>82</v>
      </c>
      <c r="C69" s="33">
        <v>45064</v>
      </c>
      <c r="D69" s="36">
        <v>0.25</v>
      </c>
      <c r="E69" s="33">
        <v>45064</v>
      </c>
      <c r="F69" s="36">
        <v>0.29166666666666669</v>
      </c>
      <c r="G69" s="35">
        <f>IF(Tableau4[[#This Row],[AGENTS]]="","",Tableau4[[#This Row],[DATE      DEBUT]]+Tableau4[[#This Row],[HEURE        DEBUT]])</f>
        <v>45064.25</v>
      </c>
      <c r="H69" s="35">
        <f>IF(Tableau4[[#This Row],[AGENTS]]="","",Tableau4[[#This Row],[DATE              FIN]]+Tableau4[[#This Row],[HEURE           FIN]])</f>
        <v>45064.291666666664</v>
      </c>
      <c r="I69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69" s="34" t="s">
        <v>110</v>
      </c>
    </row>
    <row r="70" spans="1:10" ht="15" customHeight="1" x14ac:dyDescent="0.3">
      <c r="A70" s="45" t="s">
        <v>4</v>
      </c>
      <c r="B70" s="41" t="s">
        <v>82</v>
      </c>
      <c r="C70" s="33">
        <v>45064</v>
      </c>
      <c r="D70" s="36">
        <v>0.5625</v>
      </c>
      <c r="E70" s="33">
        <v>45064</v>
      </c>
      <c r="F70" s="36">
        <v>0.60416666666666663</v>
      </c>
      <c r="G70" s="35">
        <f>IF(Tableau4[[#This Row],[AGENTS]]="","",Tableau4[[#This Row],[DATE      DEBUT]]+Tableau4[[#This Row],[HEURE        DEBUT]])</f>
        <v>45064.5625</v>
      </c>
      <c r="H70" s="35">
        <f>IF(Tableau4[[#This Row],[AGENTS]]="","",Tableau4[[#This Row],[DATE              FIN]]+Tableau4[[#This Row],[HEURE           FIN]])</f>
        <v>45064.604166666664</v>
      </c>
      <c r="I70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0" s="34" t="s">
        <v>110</v>
      </c>
    </row>
    <row r="71" spans="1:10" ht="15" customHeight="1" x14ac:dyDescent="0.3">
      <c r="A71" s="45" t="s">
        <v>10</v>
      </c>
      <c r="B71" s="41" t="s">
        <v>82</v>
      </c>
      <c r="C71" s="33">
        <v>45064</v>
      </c>
      <c r="D71" s="36">
        <v>0.375</v>
      </c>
      <c r="E71" s="33">
        <v>45064</v>
      </c>
      <c r="F71" s="36">
        <v>0.41666666666666669</v>
      </c>
      <c r="G71" s="35">
        <f>IF(Tableau4[[#This Row],[AGENTS]]="","",Tableau4[[#This Row],[DATE      DEBUT]]+Tableau4[[#This Row],[HEURE        DEBUT]])</f>
        <v>45064.375</v>
      </c>
      <c r="H71" s="35">
        <f>IF(Tableau4[[#This Row],[AGENTS]]="","",Tableau4[[#This Row],[DATE              FIN]]+Tableau4[[#This Row],[HEURE           FIN]])</f>
        <v>45064.416666666664</v>
      </c>
      <c r="I71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1" s="34" t="s">
        <v>150</v>
      </c>
    </row>
    <row r="72" spans="1:10" ht="15" customHeight="1" x14ac:dyDescent="0.3">
      <c r="A72" s="45" t="s">
        <v>10</v>
      </c>
      <c r="B72" s="41" t="s">
        <v>81</v>
      </c>
      <c r="C72" s="33">
        <v>45066</v>
      </c>
      <c r="D72" s="36">
        <v>0.375</v>
      </c>
      <c r="E72" s="33">
        <v>45066</v>
      </c>
      <c r="F72" s="36">
        <v>0.41666666666666669</v>
      </c>
      <c r="G72" s="35">
        <f>IF(Tableau4[[#This Row],[AGENTS]]="","",Tableau4[[#This Row],[DATE      DEBUT]]+Tableau4[[#This Row],[HEURE        DEBUT]])</f>
        <v>45066.375</v>
      </c>
      <c r="H72" s="35">
        <f>IF(Tableau4[[#This Row],[AGENTS]]="","",Tableau4[[#This Row],[DATE              FIN]]+Tableau4[[#This Row],[HEURE           FIN]])</f>
        <v>45066.416666666664</v>
      </c>
      <c r="I7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72" s="34" t="s">
        <v>150</v>
      </c>
    </row>
    <row r="73" spans="1:10" ht="15" customHeight="1" x14ac:dyDescent="0.3">
      <c r="A73" s="45" t="s">
        <v>10</v>
      </c>
      <c r="B73" s="41" t="s">
        <v>82</v>
      </c>
      <c r="C73" s="33">
        <v>45067</v>
      </c>
      <c r="D73" s="36">
        <v>0.375</v>
      </c>
      <c r="E73" s="33">
        <v>45067</v>
      </c>
      <c r="F73" s="36">
        <v>0.41666666666666669</v>
      </c>
      <c r="G73" s="35">
        <f>IF(Tableau4[[#This Row],[AGENTS]]="","",Tableau4[[#This Row],[DATE      DEBUT]]+Tableau4[[#This Row],[HEURE        DEBUT]])</f>
        <v>45067.375</v>
      </c>
      <c r="H73" s="35">
        <f>IF(Tableau4[[#This Row],[AGENTS]]="","",Tableau4[[#This Row],[DATE              FIN]]+Tableau4[[#This Row],[HEURE           FIN]])</f>
        <v>45067.416666666664</v>
      </c>
      <c r="I73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3" s="34" t="s">
        <v>150</v>
      </c>
    </row>
    <row r="74" spans="1:10" ht="15" customHeight="1" x14ac:dyDescent="0.3">
      <c r="A74" s="45" t="s">
        <v>14</v>
      </c>
      <c r="B74" s="41" t="s">
        <v>81</v>
      </c>
      <c r="C74" s="33">
        <v>45073</v>
      </c>
      <c r="D74" s="36">
        <v>0.33333333333333331</v>
      </c>
      <c r="E74" s="33">
        <v>45073</v>
      </c>
      <c r="F74" s="36">
        <v>0.375</v>
      </c>
      <c r="G74" s="35">
        <f>IF(Tableau4[[#This Row],[AGENTS]]="","",Tableau4[[#This Row],[DATE      DEBUT]]+Tableau4[[#This Row],[HEURE        DEBUT]])</f>
        <v>45073.333333333336</v>
      </c>
      <c r="H74" s="35">
        <f>IF(Tableau4[[#This Row],[AGENTS]]="","",Tableau4[[#This Row],[DATE              FIN]]+Tableau4[[#This Row],[HEURE           FIN]])</f>
        <v>45073.375</v>
      </c>
      <c r="I7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74" s="34" t="s">
        <v>116</v>
      </c>
    </row>
    <row r="75" spans="1:10" ht="15" customHeight="1" x14ac:dyDescent="0.3">
      <c r="A75" s="45" t="s">
        <v>10</v>
      </c>
      <c r="B75" s="41" t="s">
        <v>81</v>
      </c>
      <c r="C75" s="33">
        <v>45073</v>
      </c>
      <c r="D75" s="36">
        <v>0.375</v>
      </c>
      <c r="E75" s="33">
        <v>45073</v>
      </c>
      <c r="F75" s="36">
        <v>0.39583333333333331</v>
      </c>
      <c r="G75" s="35">
        <f>IF(Tableau4[[#This Row],[AGENTS]]="","",Tableau4[[#This Row],[DATE      DEBUT]]+Tableau4[[#This Row],[HEURE        DEBUT]])</f>
        <v>45073.375</v>
      </c>
      <c r="H75" s="35">
        <f>IF(Tableau4[[#This Row],[AGENTS]]="","",Tableau4[[#This Row],[DATE              FIN]]+Tableau4[[#This Row],[HEURE           FIN]])</f>
        <v>45073.395833333336</v>
      </c>
      <c r="I75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75" s="34" t="s">
        <v>150</v>
      </c>
    </row>
    <row r="76" spans="1:10" ht="15" customHeight="1" x14ac:dyDescent="0.3">
      <c r="A76" s="45" t="s">
        <v>14</v>
      </c>
      <c r="B76" s="41" t="s">
        <v>82</v>
      </c>
      <c r="C76" s="33">
        <v>45074</v>
      </c>
      <c r="D76" s="36">
        <v>0.33333333333333331</v>
      </c>
      <c r="E76" s="33">
        <v>45074</v>
      </c>
      <c r="F76" s="36">
        <v>0.375</v>
      </c>
      <c r="G76" s="35">
        <f>IF(Tableau4[[#This Row],[AGENTS]]="","",Tableau4[[#This Row],[DATE      DEBUT]]+Tableau4[[#This Row],[HEURE        DEBUT]])</f>
        <v>45074.333333333336</v>
      </c>
      <c r="H76" s="35">
        <f>IF(Tableau4[[#This Row],[AGENTS]]="","",Tableau4[[#This Row],[DATE              FIN]]+Tableau4[[#This Row],[HEURE           FIN]])</f>
        <v>45074.375</v>
      </c>
      <c r="I76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6" s="34" t="s">
        <v>116</v>
      </c>
    </row>
    <row r="77" spans="1:10" ht="15" customHeight="1" x14ac:dyDescent="0.3">
      <c r="A77" s="45" t="s">
        <v>10</v>
      </c>
      <c r="B77" s="41" t="s">
        <v>82</v>
      </c>
      <c r="C77" s="33">
        <v>45074</v>
      </c>
      <c r="D77" s="36">
        <v>0.375</v>
      </c>
      <c r="E77" s="33">
        <v>45074</v>
      </c>
      <c r="F77" s="36">
        <v>0.39583333333333331</v>
      </c>
      <c r="G77" s="35">
        <f>IF(Tableau4[[#This Row],[AGENTS]]="","",Tableau4[[#This Row],[DATE      DEBUT]]+Tableau4[[#This Row],[HEURE        DEBUT]])</f>
        <v>45074.375</v>
      </c>
      <c r="H77" s="35">
        <f>IF(Tableau4[[#This Row],[AGENTS]]="","",Tableau4[[#This Row],[DATE              FIN]]+Tableau4[[#This Row],[HEURE           FIN]])</f>
        <v>45074.395833333336</v>
      </c>
      <c r="I7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77" s="34" t="s">
        <v>150</v>
      </c>
    </row>
    <row r="78" spans="1:10" ht="15" customHeight="1" x14ac:dyDescent="0.3">
      <c r="A78" s="45" t="s">
        <v>14</v>
      </c>
      <c r="B78" s="41" t="s">
        <v>82</v>
      </c>
      <c r="C78" s="33">
        <v>45075</v>
      </c>
      <c r="D78" s="36">
        <v>0.33333333333333331</v>
      </c>
      <c r="E78" s="33">
        <v>45075</v>
      </c>
      <c r="F78" s="36">
        <v>0.375</v>
      </c>
      <c r="G78" s="35">
        <f>IF(Tableau4[[#This Row],[AGENTS]]="","",Tableau4[[#This Row],[DATE      DEBUT]]+Tableau4[[#This Row],[HEURE        DEBUT]])</f>
        <v>45075.333333333336</v>
      </c>
      <c r="H78" s="35">
        <f>IF(Tableau4[[#This Row],[AGENTS]]="","",Tableau4[[#This Row],[DATE              FIN]]+Tableau4[[#This Row],[HEURE           FIN]])</f>
        <v>45075.375</v>
      </c>
      <c r="I78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78" s="34" t="s">
        <v>116</v>
      </c>
    </row>
    <row r="79" spans="1:10" ht="15" customHeight="1" x14ac:dyDescent="0.3">
      <c r="A79" s="45" t="s">
        <v>10</v>
      </c>
      <c r="B79" s="41" t="s">
        <v>82</v>
      </c>
      <c r="C79" s="33">
        <v>45075</v>
      </c>
      <c r="D79" s="36">
        <v>0.375</v>
      </c>
      <c r="E79" s="33">
        <v>45075</v>
      </c>
      <c r="F79" s="36">
        <v>0.39583333333333331</v>
      </c>
      <c r="G79" s="35">
        <f>IF(Tableau4[[#This Row],[AGENTS]]="","",Tableau4[[#This Row],[DATE      DEBUT]]+Tableau4[[#This Row],[HEURE        DEBUT]])</f>
        <v>45075.375</v>
      </c>
      <c r="H79" s="35">
        <f>IF(Tableau4[[#This Row],[AGENTS]]="","",Tableau4[[#This Row],[DATE              FIN]]+Tableau4[[#This Row],[HEURE           FIN]])</f>
        <v>45075.395833333336</v>
      </c>
      <c r="I79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79" s="34" t="s">
        <v>150</v>
      </c>
    </row>
    <row r="80" spans="1:10" ht="15" customHeight="1" x14ac:dyDescent="0.3">
      <c r="A80" s="45" t="s">
        <v>14</v>
      </c>
      <c r="B80" s="41" t="s">
        <v>81</v>
      </c>
      <c r="C80" s="33">
        <v>45078</v>
      </c>
      <c r="D80" s="36">
        <v>0.3125</v>
      </c>
      <c r="E80" s="33">
        <v>45078</v>
      </c>
      <c r="F80" s="36">
        <v>0.39583333333333331</v>
      </c>
      <c r="G80" s="35">
        <f>IF(Tableau4[[#This Row],[AGENTS]]="","",Tableau4[[#This Row],[DATE      DEBUT]]+Tableau4[[#This Row],[HEURE        DEBUT]])</f>
        <v>45078.3125</v>
      </c>
      <c r="H80" s="35">
        <f>IF(Tableau4[[#This Row],[AGENTS]]="","",Tableau4[[#This Row],[DATE              FIN]]+Tableau4[[#This Row],[HEURE           FIN]])</f>
        <v>45078.395833333336</v>
      </c>
      <c r="I80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0" s="34" t="s">
        <v>113</v>
      </c>
    </row>
    <row r="81" spans="1:10" ht="15" customHeight="1" x14ac:dyDescent="0.3">
      <c r="A81" s="45" t="s">
        <v>10</v>
      </c>
      <c r="B81" s="41" t="s">
        <v>81</v>
      </c>
      <c r="C81" s="33">
        <v>45078</v>
      </c>
      <c r="D81" s="36">
        <v>0.3125</v>
      </c>
      <c r="E81" s="33">
        <v>45078</v>
      </c>
      <c r="F81" s="36">
        <v>0.39583333333333331</v>
      </c>
      <c r="G81" s="35">
        <f>IF(Tableau4[[#This Row],[AGENTS]]="","",Tableau4[[#This Row],[DATE      DEBUT]]+Tableau4[[#This Row],[HEURE        DEBUT]])</f>
        <v>45078.3125</v>
      </c>
      <c r="H81" s="35">
        <f>IF(Tableau4[[#This Row],[AGENTS]]="","",Tableau4[[#This Row],[DATE              FIN]]+Tableau4[[#This Row],[HEURE           FIN]])</f>
        <v>45078.395833333336</v>
      </c>
      <c r="I81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1" s="34" t="s">
        <v>113</v>
      </c>
    </row>
    <row r="82" spans="1:10" ht="15" customHeight="1" x14ac:dyDescent="0.3">
      <c r="A82" s="45" t="s">
        <v>14</v>
      </c>
      <c r="B82" s="41" t="s">
        <v>81</v>
      </c>
      <c r="C82" s="33">
        <v>45078</v>
      </c>
      <c r="D82" s="36">
        <v>0.54166666666666663</v>
      </c>
      <c r="E82" s="33">
        <v>45078</v>
      </c>
      <c r="F82" s="36">
        <v>0.625</v>
      </c>
      <c r="G82" s="35">
        <f>IF(Tableau4[[#This Row],[AGENTS]]="","",Tableau4[[#This Row],[DATE      DEBUT]]+Tableau4[[#This Row],[HEURE        DEBUT]])</f>
        <v>45078.541666666664</v>
      </c>
      <c r="H82" s="35">
        <f>IF(Tableau4[[#This Row],[AGENTS]]="","",Tableau4[[#This Row],[DATE              FIN]]+Tableau4[[#This Row],[HEURE           FIN]])</f>
        <v>45078.625</v>
      </c>
      <c r="I82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2" s="34" t="s">
        <v>113</v>
      </c>
    </row>
    <row r="83" spans="1:10" ht="15" customHeight="1" x14ac:dyDescent="0.3">
      <c r="A83" s="45" t="s">
        <v>10</v>
      </c>
      <c r="B83" s="41" t="s">
        <v>81</v>
      </c>
      <c r="C83" s="33">
        <v>45078</v>
      </c>
      <c r="D83" s="36">
        <v>0.54166666666666663</v>
      </c>
      <c r="E83" s="33">
        <v>45078</v>
      </c>
      <c r="F83" s="36">
        <v>0.625</v>
      </c>
      <c r="G83" s="35">
        <f>IF(Tableau4[[#This Row],[AGENTS]]="","",Tableau4[[#This Row],[DATE      DEBUT]]+Tableau4[[#This Row],[HEURE        DEBUT]])</f>
        <v>45078.541666666664</v>
      </c>
      <c r="H83" s="35">
        <f>IF(Tableau4[[#This Row],[AGENTS]]="","",Tableau4[[#This Row],[DATE              FIN]]+Tableau4[[#This Row],[HEURE           FIN]])</f>
        <v>45078.625</v>
      </c>
      <c r="I83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83" s="34" t="s">
        <v>113</v>
      </c>
    </row>
    <row r="84" spans="1:10" ht="15" customHeight="1" x14ac:dyDescent="0.3">
      <c r="A84" s="45" t="s">
        <v>73</v>
      </c>
      <c r="B84" s="41" t="s">
        <v>82</v>
      </c>
      <c r="C84" s="33">
        <v>45079</v>
      </c>
      <c r="D84" s="36">
        <v>0.35416666666666669</v>
      </c>
      <c r="E84" s="33">
        <v>45079</v>
      </c>
      <c r="F84" s="36">
        <v>0.375</v>
      </c>
      <c r="G84" s="35">
        <f>IF(Tableau4[[#This Row],[AGENTS]]="","",Tableau4[[#This Row],[DATE      DEBUT]]+Tableau4[[#This Row],[HEURE        DEBUT]])</f>
        <v>45079.354166666664</v>
      </c>
      <c r="H84" s="35">
        <f>IF(Tableau4[[#This Row],[AGENTS]]="","",Tableau4[[#This Row],[DATE              FIN]]+Tableau4[[#This Row],[HEURE           FIN]])</f>
        <v>45079.375</v>
      </c>
      <c r="I84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84" s="34" t="s">
        <v>114</v>
      </c>
    </row>
    <row r="85" spans="1:10" ht="15" customHeight="1" x14ac:dyDescent="0.3">
      <c r="A85" s="45" t="s">
        <v>95</v>
      </c>
      <c r="B85" s="41" t="s">
        <v>82</v>
      </c>
      <c r="C85" s="33">
        <v>45079</v>
      </c>
      <c r="D85" s="36">
        <v>0.35416666666666669</v>
      </c>
      <c r="E85" s="33">
        <v>45079</v>
      </c>
      <c r="F85" s="36">
        <v>0.375</v>
      </c>
      <c r="G85" s="35">
        <f>IF(Tableau4[[#This Row],[AGENTS]]="","",Tableau4[[#This Row],[DATE      DEBUT]]+Tableau4[[#This Row],[HEURE        DEBUT]])</f>
        <v>45079.354166666664</v>
      </c>
      <c r="H85" s="35">
        <f>IF(Tableau4[[#This Row],[AGENTS]]="","",Tableau4[[#This Row],[DATE              FIN]]+Tableau4[[#This Row],[HEURE           FIN]])</f>
        <v>45079.375</v>
      </c>
      <c r="I8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85" s="34" t="s">
        <v>114</v>
      </c>
    </row>
    <row r="86" spans="1:10" ht="15" customHeight="1" x14ac:dyDescent="0.3">
      <c r="A86" s="45" t="s">
        <v>73</v>
      </c>
      <c r="B86" s="41" t="s">
        <v>82</v>
      </c>
      <c r="C86" s="33">
        <v>45079</v>
      </c>
      <c r="D86" s="36">
        <v>0.77083333333333337</v>
      </c>
      <c r="E86" s="33">
        <v>45079</v>
      </c>
      <c r="F86" s="36">
        <v>0.83333333333333337</v>
      </c>
      <c r="G86" s="35">
        <f>IF(Tableau4[[#This Row],[AGENTS]]="","",Tableau4[[#This Row],[DATE      DEBUT]]+Tableau4[[#This Row],[HEURE        DEBUT]])</f>
        <v>45079.770833333336</v>
      </c>
      <c r="H86" s="35">
        <f>IF(Tableau4[[#This Row],[AGENTS]]="","",Tableau4[[#This Row],[DATE              FIN]]+Tableau4[[#This Row],[HEURE           FIN]])</f>
        <v>45079.833333333336</v>
      </c>
      <c r="I86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86" s="34" t="s">
        <v>114</v>
      </c>
    </row>
    <row r="87" spans="1:10" ht="15" customHeight="1" x14ac:dyDescent="0.3">
      <c r="A87" s="45" t="s">
        <v>95</v>
      </c>
      <c r="B87" s="41" t="s">
        <v>82</v>
      </c>
      <c r="C87" s="33">
        <v>45079</v>
      </c>
      <c r="D87" s="36">
        <v>0.77083333333333337</v>
      </c>
      <c r="E87" s="33">
        <v>45079</v>
      </c>
      <c r="F87" s="36">
        <v>0.83333333333333337</v>
      </c>
      <c r="G87" s="35">
        <f>IF(Tableau4[[#This Row],[AGENTS]]="","",Tableau4[[#This Row],[DATE      DEBUT]]+Tableau4[[#This Row],[HEURE        DEBUT]])</f>
        <v>45079.770833333336</v>
      </c>
      <c r="H87" s="35">
        <f>IF(Tableau4[[#This Row],[AGENTS]]="","",Tableau4[[#This Row],[DATE              FIN]]+Tableau4[[#This Row],[HEURE           FIN]])</f>
        <v>45079.833333333336</v>
      </c>
      <c r="I87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87" s="34" t="s">
        <v>114</v>
      </c>
    </row>
    <row r="88" spans="1:10" ht="15" customHeight="1" x14ac:dyDescent="0.3">
      <c r="A88" s="45" t="s">
        <v>163</v>
      </c>
      <c r="B88" s="41" t="s">
        <v>81</v>
      </c>
      <c r="C88" s="33">
        <v>45082</v>
      </c>
      <c r="D88" s="36">
        <v>0.3125</v>
      </c>
      <c r="E88" s="33">
        <v>45082</v>
      </c>
      <c r="F88" s="36">
        <v>0.33333333333333331</v>
      </c>
      <c r="G88" s="35">
        <f>IF(Tableau4[[#This Row],[AGENTS]]="","",Tableau4[[#This Row],[DATE      DEBUT]]+Tableau4[[#This Row],[HEURE        DEBUT]])</f>
        <v>45082.3125</v>
      </c>
      <c r="H88" s="35">
        <f>IF(Tableau4[[#This Row],[AGENTS]]="","",Tableau4[[#This Row],[DATE              FIN]]+Tableau4[[#This Row],[HEURE           FIN]])</f>
        <v>45082.333333333336</v>
      </c>
      <c r="I88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88" s="34" t="s">
        <v>106</v>
      </c>
    </row>
    <row r="89" spans="1:10" ht="15" customHeight="1" x14ac:dyDescent="0.3">
      <c r="A89" s="45" t="s">
        <v>163</v>
      </c>
      <c r="B89" s="41" t="s">
        <v>81</v>
      </c>
      <c r="C89" s="33">
        <v>45083</v>
      </c>
      <c r="D89" s="36">
        <v>0.3125</v>
      </c>
      <c r="E89" s="33">
        <v>45083</v>
      </c>
      <c r="F89" s="36">
        <v>0.33333333333333331</v>
      </c>
      <c r="G89" s="35">
        <f>IF(Tableau4[[#This Row],[AGENTS]]="","",Tableau4[[#This Row],[DATE      DEBUT]]+Tableau4[[#This Row],[HEURE        DEBUT]])</f>
        <v>45083.3125</v>
      </c>
      <c r="H89" s="35">
        <f>IF(Tableau4[[#This Row],[AGENTS]]="","",Tableau4[[#This Row],[DATE              FIN]]+Tableau4[[#This Row],[HEURE           FIN]])</f>
        <v>45083.333333333336</v>
      </c>
      <c r="I8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89" s="34" t="s">
        <v>106</v>
      </c>
    </row>
    <row r="90" spans="1:10" ht="15" customHeight="1" x14ac:dyDescent="0.3">
      <c r="A90" s="45" t="s">
        <v>14</v>
      </c>
      <c r="B90" s="41" t="s">
        <v>81</v>
      </c>
      <c r="C90" s="33">
        <v>45083</v>
      </c>
      <c r="D90" s="36">
        <v>0.875</v>
      </c>
      <c r="E90" s="33">
        <v>45083</v>
      </c>
      <c r="F90" s="36">
        <v>0.91666666666666663</v>
      </c>
      <c r="G90" s="35">
        <f>IF(Tableau4[[#This Row],[AGENTS]]="","",Tableau4[[#This Row],[DATE      DEBUT]]+Tableau4[[#This Row],[HEURE        DEBUT]])</f>
        <v>45083.875</v>
      </c>
      <c r="H90" s="35">
        <f>IF(Tableau4[[#This Row],[AGENTS]]="","",Tableau4[[#This Row],[DATE              FIN]]+Tableau4[[#This Row],[HEURE           FIN]])</f>
        <v>45083.916666666664</v>
      </c>
      <c r="I9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0" s="34" t="s">
        <v>109</v>
      </c>
    </row>
    <row r="91" spans="1:10" ht="15" customHeight="1" x14ac:dyDescent="0.3">
      <c r="A91" s="45" t="s">
        <v>163</v>
      </c>
      <c r="B91" s="41" t="s">
        <v>81</v>
      </c>
      <c r="C91" s="33">
        <v>45084</v>
      </c>
      <c r="D91" s="36">
        <v>0.3125</v>
      </c>
      <c r="E91" s="33">
        <v>45084</v>
      </c>
      <c r="F91" s="36">
        <v>0.33333333333333331</v>
      </c>
      <c r="G91" s="35">
        <f>IF(Tableau4[[#This Row],[AGENTS]]="","",Tableau4[[#This Row],[DATE      DEBUT]]+Tableau4[[#This Row],[HEURE        DEBUT]])</f>
        <v>45084.3125</v>
      </c>
      <c r="H91" s="35">
        <f>IF(Tableau4[[#This Row],[AGENTS]]="","",Tableau4[[#This Row],[DATE              FIN]]+Tableau4[[#This Row],[HEURE           FIN]])</f>
        <v>45084.333333333336</v>
      </c>
      <c r="I91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1" s="34" t="s">
        <v>106</v>
      </c>
    </row>
    <row r="92" spans="1:10" ht="15" customHeight="1" x14ac:dyDescent="0.3">
      <c r="A92" s="45" t="s">
        <v>163</v>
      </c>
      <c r="B92" s="41" t="s">
        <v>81</v>
      </c>
      <c r="C92" s="33">
        <v>45085</v>
      </c>
      <c r="D92" s="36">
        <v>0.3125</v>
      </c>
      <c r="E92" s="33">
        <v>45085</v>
      </c>
      <c r="F92" s="36">
        <v>0.33333333333333331</v>
      </c>
      <c r="G92" s="35">
        <f>IF(Tableau4[[#This Row],[AGENTS]]="","",Tableau4[[#This Row],[DATE      DEBUT]]+Tableau4[[#This Row],[HEURE        DEBUT]])</f>
        <v>45085.3125</v>
      </c>
      <c r="H92" s="35">
        <f>IF(Tableau4[[#This Row],[AGENTS]]="","",Tableau4[[#This Row],[DATE              FIN]]+Tableau4[[#This Row],[HEURE           FIN]])</f>
        <v>45085.333333333336</v>
      </c>
      <c r="I9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2" s="34" t="s">
        <v>106</v>
      </c>
    </row>
    <row r="93" spans="1:10" ht="15" customHeight="1" x14ac:dyDescent="0.3">
      <c r="A93" s="45" t="s">
        <v>14</v>
      </c>
      <c r="B93" s="41" t="s">
        <v>81</v>
      </c>
      <c r="C93" s="33">
        <v>45085</v>
      </c>
      <c r="D93" s="36">
        <v>0.875</v>
      </c>
      <c r="E93" s="33">
        <v>45085</v>
      </c>
      <c r="F93" s="36">
        <v>0.91666666666666663</v>
      </c>
      <c r="G93" s="35">
        <f>IF(Tableau4[[#This Row],[AGENTS]]="","",Tableau4[[#This Row],[DATE      DEBUT]]+Tableau4[[#This Row],[HEURE        DEBUT]])</f>
        <v>45085.875</v>
      </c>
      <c r="H93" s="35">
        <f>IF(Tableau4[[#This Row],[AGENTS]]="","",Tableau4[[#This Row],[DATE              FIN]]+Tableau4[[#This Row],[HEURE           FIN]])</f>
        <v>45085.916666666664</v>
      </c>
      <c r="I9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3" s="34" t="s">
        <v>109</v>
      </c>
    </row>
    <row r="94" spans="1:10" ht="15" customHeight="1" x14ac:dyDescent="0.3">
      <c r="A94" s="45" t="s">
        <v>163</v>
      </c>
      <c r="B94" s="41" t="s">
        <v>81</v>
      </c>
      <c r="C94" s="33">
        <v>45086</v>
      </c>
      <c r="D94" s="36">
        <v>0.3125</v>
      </c>
      <c r="E94" s="33">
        <v>45086</v>
      </c>
      <c r="F94" s="36">
        <v>0.33333333333333331</v>
      </c>
      <c r="G94" s="35">
        <f>IF(Tableau4[[#This Row],[AGENTS]]="","",Tableau4[[#This Row],[DATE      DEBUT]]+Tableau4[[#This Row],[HEURE        DEBUT]])</f>
        <v>45086.3125</v>
      </c>
      <c r="H94" s="35">
        <f>IF(Tableau4[[#This Row],[AGENTS]]="","",Tableau4[[#This Row],[DATE              FIN]]+Tableau4[[#This Row],[HEURE           FIN]])</f>
        <v>45086.333333333336</v>
      </c>
      <c r="I94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4" s="34" t="s">
        <v>106</v>
      </c>
    </row>
    <row r="95" spans="1:10" ht="15" customHeight="1" x14ac:dyDescent="0.3">
      <c r="A95" s="45" t="s">
        <v>14</v>
      </c>
      <c r="B95" s="41" t="s">
        <v>81</v>
      </c>
      <c r="C95" s="33">
        <v>45086</v>
      </c>
      <c r="D95" s="36">
        <v>0.875</v>
      </c>
      <c r="E95" s="33">
        <v>45086</v>
      </c>
      <c r="F95" s="36">
        <v>0.91666666666666663</v>
      </c>
      <c r="G95" s="35">
        <f>IF(Tableau4[[#This Row],[AGENTS]]="","",Tableau4[[#This Row],[DATE      DEBUT]]+Tableau4[[#This Row],[HEURE        DEBUT]])</f>
        <v>45086.875</v>
      </c>
      <c r="H95" s="35">
        <f>IF(Tableau4[[#This Row],[AGENTS]]="","",Tableau4[[#This Row],[DATE              FIN]]+Tableau4[[#This Row],[HEURE           FIN]])</f>
        <v>45086.916666666664</v>
      </c>
      <c r="I9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5" s="34" t="s">
        <v>109</v>
      </c>
    </row>
    <row r="96" spans="1:10" ht="15" customHeight="1" x14ac:dyDescent="0.3">
      <c r="A96" s="45" t="s">
        <v>14</v>
      </c>
      <c r="B96" s="41" t="s">
        <v>81</v>
      </c>
      <c r="C96" s="33">
        <v>45086</v>
      </c>
      <c r="D96" s="36">
        <v>0.875</v>
      </c>
      <c r="E96" s="33">
        <v>45086</v>
      </c>
      <c r="F96" s="36">
        <v>0.91666666666666663</v>
      </c>
      <c r="G96" s="35">
        <f>IF(Tableau4[[#This Row],[AGENTS]]="","",Tableau4[[#This Row],[DATE      DEBUT]]+Tableau4[[#This Row],[HEURE        DEBUT]])</f>
        <v>45086.875</v>
      </c>
      <c r="H96" s="35">
        <f>IF(Tableau4[[#This Row],[AGENTS]]="","",Tableau4[[#This Row],[DATE              FIN]]+Tableau4[[#This Row],[HEURE           FIN]])</f>
        <v>45086.916666666664</v>
      </c>
      <c r="I9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6" s="34" t="s">
        <v>109</v>
      </c>
    </row>
    <row r="97" spans="1:10" ht="15" customHeight="1" x14ac:dyDescent="0.3">
      <c r="A97" s="45" t="s">
        <v>10</v>
      </c>
      <c r="B97" s="41" t="s">
        <v>81</v>
      </c>
      <c r="C97" s="33">
        <v>45087</v>
      </c>
      <c r="D97" s="36">
        <v>0.375</v>
      </c>
      <c r="E97" s="33">
        <v>45087</v>
      </c>
      <c r="F97" s="36">
        <v>0.41666666666666669</v>
      </c>
      <c r="G97" s="35">
        <f>IF(Tableau4[[#This Row],[AGENTS]]="","",Tableau4[[#This Row],[DATE      DEBUT]]+Tableau4[[#This Row],[HEURE        DEBUT]])</f>
        <v>45087.375</v>
      </c>
      <c r="H97" s="35">
        <f>IF(Tableau4[[#This Row],[AGENTS]]="","",Tableau4[[#This Row],[DATE              FIN]]+Tableau4[[#This Row],[HEURE           FIN]])</f>
        <v>45087.416666666664</v>
      </c>
      <c r="I9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7" s="34" t="s">
        <v>150</v>
      </c>
    </row>
    <row r="98" spans="1:10" ht="15" customHeight="1" x14ac:dyDescent="0.3">
      <c r="A98" s="45" t="s">
        <v>163</v>
      </c>
      <c r="B98" s="41" t="s">
        <v>81</v>
      </c>
      <c r="C98" s="33">
        <v>45089</v>
      </c>
      <c r="D98" s="36">
        <v>0.3125</v>
      </c>
      <c r="E98" s="33">
        <v>45089</v>
      </c>
      <c r="F98" s="36">
        <v>0.33333333333333331</v>
      </c>
      <c r="G98" s="35">
        <f>IF(Tableau4[[#This Row],[AGENTS]]="","",Tableau4[[#This Row],[DATE      DEBUT]]+Tableau4[[#This Row],[HEURE        DEBUT]])</f>
        <v>45089.3125</v>
      </c>
      <c r="H98" s="35">
        <f>IF(Tableau4[[#This Row],[AGENTS]]="","",Tableau4[[#This Row],[DATE              FIN]]+Tableau4[[#This Row],[HEURE           FIN]])</f>
        <v>45089.333333333336</v>
      </c>
      <c r="I98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98" s="34" t="s">
        <v>106</v>
      </c>
    </row>
    <row r="99" spans="1:10" ht="15" customHeight="1" x14ac:dyDescent="0.3">
      <c r="A99" s="45" t="s">
        <v>14</v>
      </c>
      <c r="B99" s="41" t="s">
        <v>81</v>
      </c>
      <c r="C99" s="33">
        <v>45090</v>
      </c>
      <c r="D99" s="36">
        <v>0.875</v>
      </c>
      <c r="E99" s="33">
        <v>45090</v>
      </c>
      <c r="F99" s="36">
        <v>0.91666666666666663</v>
      </c>
      <c r="G99" s="35">
        <f>IF(Tableau4[[#This Row],[AGENTS]]="","",Tableau4[[#This Row],[DATE      DEBUT]]+Tableau4[[#This Row],[HEURE        DEBUT]])</f>
        <v>45090.875</v>
      </c>
      <c r="H99" s="35">
        <f>IF(Tableau4[[#This Row],[AGENTS]]="","",Tableau4[[#This Row],[DATE              FIN]]+Tableau4[[#This Row],[HEURE           FIN]])</f>
        <v>45090.916666666664</v>
      </c>
      <c r="I9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99" s="34" t="s">
        <v>109</v>
      </c>
    </row>
    <row r="100" spans="1:10" ht="15" customHeight="1" x14ac:dyDescent="0.3">
      <c r="A100" s="45" t="s">
        <v>163</v>
      </c>
      <c r="B100" s="41" t="s">
        <v>81</v>
      </c>
      <c r="C100" s="33">
        <v>45090</v>
      </c>
      <c r="D100" s="36">
        <v>0.3125</v>
      </c>
      <c r="E100" s="33">
        <v>45090</v>
      </c>
      <c r="F100" s="36">
        <v>0.33333333333333331</v>
      </c>
      <c r="G100" s="35">
        <f>IF(Tableau4[[#This Row],[AGENTS]]="","",Tableau4[[#This Row],[DATE      DEBUT]]+Tableau4[[#This Row],[HEURE        DEBUT]])</f>
        <v>45090.3125</v>
      </c>
      <c r="H100" s="35">
        <f>IF(Tableau4[[#This Row],[AGENTS]]="","",Tableau4[[#This Row],[DATE              FIN]]+Tableau4[[#This Row],[HEURE           FIN]])</f>
        <v>45090.333333333336</v>
      </c>
      <c r="I100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0" s="34" t="s">
        <v>106</v>
      </c>
    </row>
    <row r="101" spans="1:10" ht="15" customHeight="1" x14ac:dyDescent="0.3">
      <c r="A101" s="45" t="s">
        <v>163</v>
      </c>
      <c r="B101" s="41" t="s">
        <v>81</v>
      </c>
      <c r="C101" s="33">
        <v>45091</v>
      </c>
      <c r="D101" s="36">
        <v>0.3125</v>
      </c>
      <c r="E101" s="33">
        <v>45091</v>
      </c>
      <c r="F101" s="36">
        <v>0.33333333333333331</v>
      </c>
      <c r="G101" s="35">
        <f>IF(Tableau4[[#This Row],[AGENTS]]="","",Tableau4[[#This Row],[DATE      DEBUT]]+Tableau4[[#This Row],[HEURE        DEBUT]])</f>
        <v>45091.3125</v>
      </c>
      <c r="H101" s="35">
        <f>IF(Tableau4[[#This Row],[AGENTS]]="","",Tableau4[[#This Row],[DATE              FIN]]+Tableau4[[#This Row],[HEURE           FIN]])</f>
        <v>45091.333333333336</v>
      </c>
      <c r="I101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1" s="34" t="s">
        <v>106</v>
      </c>
    </row>
    <row r="102" spans="1:10" ht="15" customHeight="1" x14ac:dyDescent="0.3">
      <c r="A102" s="45" t="s">
        <v>163</v>
      </c>
      <c r="B102" s="41" t="s">
        <v>81</v>
      </c>
      <c r="C102" s="33">
        <v>45092</v>
      </c>
      <c r="D102" s="36">
        <v>0.3125</v>
      </c>
      <c r="E102" s="33">
        <v>45092</v>
      </c>
      <c r="F102" s="36">
        <v>0.33333333333333331</v>
      </c>
      <c r="G102" s="35">
        <f>IF(Tableau4[[#This Row],[AGENTS]]="","",Tableau4[[#This Row],[DATE      DEBUT]]+Tableau4[[#This Row],[HEURE        DEBUT]])</f>
        <v>45092.3125</v>
      </c>
      <c r="H102" s="35">
        <f>IF(Tableau4[[#This Row],[AGENTS]]="","",Tableau4[[#This Row],[DATE              FIN]]+Tableau4[[#This Row],[HEURE           FIN]])</f>
        <v>45092.333333333336</v>
      </c>
      <c r="I10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02" s="34" t="s">
        <v>106</v>
      </c>
    </row>
    <row r="103" spans="1:10" ht="15" customHeight="1" x14ac:dyDescent="0.3">
      <c r="A103" s="45" t="s">
        <v>14</v>
      </c>
      <c r="B103" s="41" t="s">
        <v>81</v>
      </c>
      <c r="C103" s="33">
        <v>45093</v>
      </c>
      <c r="D103" s="36">
        <v>0.875</v>
      </c>
      <c r="E103" s="33">
        <v>45093</v>
      </c>
      <c r="F103" s="36">
        <v>0.91666666666666663</v>
      </c>
      <c r="G103" s="35">
        <f>IF(Tableau4[[#This Row],[AGENTS]]="","",Tableau4[[#This Row],[DATE      DEBUT]]+Tableau4[[#This Row],[HEURE        DEBUT]])</f>
        <v>45093.875</v>
      </c>
      <c r="H103" s="35">
        <f>IF(Tableau4[[#This Row],[AGENTS]]="","",Tableau4[[#This Row],[DATE              FIN]]+Tableau4[[#This Row],[HEURE           FIN]])</f>
        <v>45093.916666666664</v>
      </c>
      <c r="I10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03" s="34" t="s">
        <v>115</v>
      </c>
    </row>
    <row r="104" spans="1:10" ht="15" customHeight="1" x14ac:dyDescent="0.3">
      <c r="A104" s="45" t="s">
        <v>14</v>
      </c>
      <c r="B104" s="41" t="s">
        <v>81</v>
      </c>
      <c r="C104" s="33">
        <v>45094</v>
      </c>
      <c r="D104" s="36">
        <v>0.33333333333333331</v>
      </c>
      <c r="E104" s="33">
        <v>45094</v>
      </c>
      <c r="F104" s="36">
        <v>0.375</v>
      </c>
      <c r="G104" s="35">
        <f>IF(Tableau4[[#This Row],[AGENTS]]="","",Tableau4[[#This Row],[DATE      DEBUT]]+Tableau4[[#This Row],[HEURE        DEBUT]])</f>
        <v>45094.333333333336</v>
      </c>
      <c r="H104" s="35">
        <f>IF(Tableau4[[#This Row],[AGENTS]]="","",Tableau4[[#This Row],[DATE              FIN]]+Tableau4[[#This Row],[HEURE           FIN]])</f>
        <v>45094.375</v>
      </c>
      <c r="I10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04" s="34" t="s">
        <v>116</v>
      </c>
    </row>
    <row r="105" spans="1:10" ht="15" customHeight="1" x14ac:dyDescent="0.3">
      <c r="A105" s="45" t="s">
        <v>75</v>
      </c>
      <c r="B105" s="41" t="s">
        <v>82</v>
      </c>
      <c r="C105" s="33">
        <v>45095</v>
      </c>
      <c r="D105" s="36">
        <v>0.41666666666666669</v>
      </c>
      <c r="E105" s="33">
        <v>45095</v>
      </c>
      <c r="F105" s="36">
        <v>0.47916666666666669</v>
      </c>
      <c r="G105" s="35">
        <f>IF(Tableau4[[#This Row],[AGENTS]]="","",Tableau4[[#This Row],[DATE      DEBUT]]+Tableau4[[#This Row],[HEURE        DEBUT]])</f>
        <v>45095.416666666664</v>
      </c>
      <c r="H105" s="35">
        <f>IF(Tableau4[[#This Row],[AGENTS]]="","",Tableau4[[#This Row],[DATE              FIN]]+Tableau4[[#This Row],[HEURE           FIN]])</f>
        <v>45095.479166666664</v>
      </c>
      <c r="I105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05" s="34" t="s">
        <v>112</v>
      </c>
    </row>
    <row r="106" spans="1:10" ht="15" customHeight="1" x14ac:dyDescent="0.3">
      <c r="A106" s="45" t="s">
        <v>14</v>
      </c>
      <c r="B106" s="41" t="s">
        <v>82</v>
      </c>
      <c r="C106" s="33">
        <v>45095</v>
      </c>
      <c r="D106" s="36">
        <v>0.33333333333333331</v>
      </c>
      <c r="E106" s="33">
        <v>45095</v>
      </c>
      <c r="F106" s="36">
        <v>0.375</v>
      </c>
      <c r="G106" s="35">
        <f>IF(Tableau4[[#This Row],[AGENTS]]="","",Tableau4[[#This Row],[DATE      DEBUT]]+Tableau4[[#This Row],[HEURE        DEBUT]])</f>
        <v>45095.333333333336</v>
      </c>
      <c r="H106" s="35">
        <f>IF(Tableau4[[#This Row],[AGENTS]]="","",Tableau4[[#This Row],[DATE              FIN]]+Tableau4[[#This Row],[HEURE           FIN]])</f>
        <v>45095.375</v>
      </c>
      <c r="I106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06" s="34" t="s">
        <v>116</v>
      </c>
    </row>
    <row r="107" spans="1:10" ht="15" customHeight="1" x14ac:dyDescent="0.3">
      <c r="A107" s="45" t="s">
        <v>14</v>
      </c>
      <c r="B107" s="41" t="s">
        <v>81</v>
      </c>
      <c r="C107" s="33">
        <v>45097</v>
      </c>
      <c r="D107" s="36">
        <v>0.875</v>
      </c>
      <c r="E107" s="33">
        <v>45097</v>
      </c>
      <c r="F107" s="36">
        <v>0.91666666666666663</v>
      </c>
      <c r="G107" s="35">
        <f>IF(Tableau4[[#This Row],[AGENTS]]="","",Tableau4[[#This Row],[DATE      DEBUT]]+Tableau4[[#This Row],[HEURE        DEBUT]])</f>
        <v>45097.875</v>
      </c>
      <c r="H107" s="35">
        <f>IF(Tableau4[[#This Row],[AGENTS]]="","",Tableau4[[#This Row],[DATE              FIN]]+Tableau4[[#This Row],[HEURE           FIN]])</f>
        <v>45097.916666666664</v>
      </c>
      <c r="I10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07" s="34" t="s">
        <v>117</v>
      </c>
    </row>
    <row r="108" spans="1:10" ht="15" customHeight="1" x14ac:dyDescent="0.3">
      <c r="A108" s="45" t="s">
        <v>75</v>
      </c>
      <c r="B108" s="41" t="s">
        <v>82</v>
      </c>
      <c r="C108" s="33">
        <v>45099</v>
      </c>
      <c r="D108" s="36">
        <v>0</v>
      </c>
      <c r="E108" s="33">
        <v>45099</v>
      </c>
      <c r="F108" s="36">
        <v>0.14583333333333334</v>
      </c>
      <c r="G108" s="35">
        <f>IF(Tableau4[[#This Row],[AGENTS]]="","",Tableau4[[#This Row],[DATE      DEBUT]]+Tableau4[[#This Row],[HEURE        DEBUT]])</f>
        <v>45099</v>
      </c>
      <c r="H108" s="35">
        <f>IF(Tableau4[[#This Row],[AGENTS]]="","",Tableau4[[#This Row],[DATE              FIN]]+Tableau4[[#This Row],[HEURE           FIN]])</f>
        <v>45099.145833333336</v>
      </c>
      <c r="I108" s="5">
        <f>IF(Tableau4[[#This Row],[AGENTS]]="","",IF(Tableau4[[#This Row],[TYPE]]="Double",(Tableau4[[#This Row],[RECAP FIN]]-Tableau4[[#This Row],[RECAP DEBUT]])*2,Tableau4[[#This Row],[RECAP FIN]]-Tableau4[[#This Row],[RECAP DEBUT]]))</f>
        <v>0.29166666667151731</v>
      </c>
      <c r="J108" s="34" t="s">
        <v>111</v>
      </c>
    </row>
    <row r="109" spans="1:10" ht="15" customHeight="1" x14ac:dyDescent="0.3">
      <c r="A109" s="45" t="s">
        <v>95</v>
      </c>
      <c r="B109" s="41" t="s">
        <v>82</v>
      </c>
      <c r="C109" s="33">
        <v>45099</v>
      </c>
      <c r="D109" s="36">
        <v>2.0833333333333332E-2</v>
      </c>
      <c r="E109" s="33">
        <v>45099</v>
      </c>
      <c r="F109" s="36">
        <v>0.14583333333333334</v>
      </c>
      <c r="G109" s="35">
        <f>IF(Tableau4[[#This Row],[AGENTS]]="","",Tableau4[[#This Row],[DATE      DEBUT]]+Tableau4[[#This Row],[HEURE        DEBUT]])</f>
        <v>45099.020833333336</v>
      </c>
      <c r="H109" s="35">
        <f>IF(Tableau4[[#This Row],[AGENTS]]="","",Tableau4[[#This Row],[DATE              FIN]]+Tableau4[[#This Row],[HEURE           FIN]])</f>
        <v>45099.145833333336</v>
      </c>
      <c r="I109" s="5">
        <f>IF(Tableau4[[#This Row],[AGENTS]]="","",IF(Tableau4[[#This Row],[TYPE]]="Double",(Tableau4[[#This Row],[RECAP FIN]]-Tableau4[[#This Row],[RECAP DEBUT]])*2,Tableau4[[#This Row],[RECAP FIN]]-Tableau4[[#This Row],[RECAP DEBUT]]))</f>
        <v>0.25</v>
      </c>
      <c r="J109" s="34" t="s">
        <v>111</v>
      </c>
    </row>
    <row r="110" spans="1:10" ht="15" customHeight="1" x14ac:dyDescent="0.3">
      <c r="A110" s="45" t="s">
        <v>73</v>
      </c>
      <c r="B110" s="41" t="s">
        <v>82</v>
      </c>
      <c r="C110" s="33">
        <v>45099</v>
      </c>
      <c r="D110" s="36">
        <v>2.0833333333333332E-2</v>
      </c>
      <c r="E110" s="33">
        <v>45099</v>
      </c>
      <c r="F110" s="36">
        <v>0.14583333333333334</v>
      </c>
      <c r="G110" s="35">
        <f>IF(Tableau4[[#This Row],[AGENTS]]="","",Tableau4[[#This Row],[DATE      DEBUT]]+Tableau4[[#This Row],[HEURE        DEBUT]])</f>
        <v>45099.020833333336</v>
      </c>
      <c r="H110" s="35">
        <f>IF(Tableau4[[#This Row],[AGENTS]]="","",Tableau4[[#This Row],[DATE              FIN]]+Tableau4[[#This Row],[HEURE           FIN]])</f>
        <v>45099.145833333336</v>
      </c>
      <c r="I110" s="5">
        <f>IF(Tableau4[[#This Row],[AGENTS]]="","",IF(Tableau4[[#This Row],[TYPE]]="Double",(Tableau4[[#This Row],[RECAP FIN]]-Tableau4[[#This Row],[RECAP DEBUT]])*2,Tableau4[[#This Row],[RECAP FIN]]-Tableau4[[#This Row],[RECAP DEBUT]]))</f>
        <v>0.25</v>
      </c>
      <c r="J110" s="34" t="s">
        <v>111</v>
      </c>
    </row>
    <row r="111" spans="1:10" ht="15" customHeight="1" x14ac:dyDescent="0.3">
      <c r="A111" s="45" t="s">
        <v>11</v>
      </c>
      <c r="B111" s="41" t="s">
        <v>82</v>
      </c>
      <c r="C111" s="33">
        <v>45099</v>
      </c>
      <c r="D111" s="36">
        <v>0</v>
      </c>
      <c r="E111" s="33">
        <v>45099</v>
      </c>
      <c r="F111" s="36">
        <v>0.16666666666666666</v>
      </c>
      <c r="G111" s="35">
        <f>IF(Tableau4[[#This Row],[AGENTS]]="","",Tableau4[[#This Row],[DATE      DEBUT]]+Tableau4[[#This Row],[HEURE        DEBUT]])</f>
        <v>45099</v>
      </c>
      <c r="H111" s="35">
        <f>IF(Tableau4[[#This Row],[AGENTS]]="","",Tableau4[[#This Row],[DATE              FIN]]+Tableau4[[#This Row],[HEURE           FIN]])</f>
        <v>45099.166666666664</v>
      </c>
      <c r="I111" s="5">
        <f>IF(Tableau4[[#This Row],[AGENTS]]="","",IF(Tableau4[[#This Row],[TYPE]]="Double",(Tableau4[[#This Row],[RECAP FIN]]-Tableau4[[#This Row],[RECAP DEBUT]])*2,Tableau4[[#This Row],[RECAP FIN]]-Tableau4[[#This Row],[RECAP DEBUT]]))</f>
        <v>0.33333333332848269</v>
      </c>
      <c r="J111" s="34" t="s">
        <v>111</v>
      </c>
    </row>
    <row r="112" spans="1:10" ht="15" customHeight="1" x14ac:dyDescent="0.3">
      <c r="A112" s="45" t="s">
        <v>10</v>
      </c>
      <c r="B112" s="41" t="s">
        <v>82</v>
      </c>
      <c r="C112" s="33">
        <v>45099</v>
      </c>
      <c r="D112" s="36">
        <v>2.0833333333333332E-2</v>
      </c>
      <c r="E112" s="33">
        <v>45099</v>
      </c>
      <c r="F112" s="36">
        <v>0.14583333333333334</v>
      </c>
      <c r="G112" s="35">
        <f>IF(Tableau4[[#This Row],[AGENTS]]="","",Tableau4[[#This Row],[DATE      DEBUT]]+Tableau4[[#This Row],[HEURE        DEBUT]])</f>
        <v>45099.020833333336</v>
      </c>
      <c r="H112" s="35">
        <f>IF(Tableau4[[#This Row],[AGENTS]]="","",Tableau4[[#This Row],[DATE              FIN]]+Tableau4[[#This Row],[HEURE           FIN]])</f>
        <v>45099.145833333336</v>
      </c>
      <c r="I112" s="5">
        <f>IF(Tableau4[[#This Row],[AGENTS]]="","",IF(Tableau4[[#This Row],[TYPE]]="Double",(Tableau4[[#This Row],[RECAP FIN]]-Tableau4[[#This Row],[RECAP DEBUT]])*2,Tableau4[[#This Row],[RECAP FIN]]-Tableau4[[#This Row],[RECAP DEBUT]]))</f>
        <v>0.25</v>
      </c>
      <c r="J112" s="34" t="s">
        <v>111</v>
      </c>
    </row>
    <row r="113" spans="1:10" ht="15" customHeight="1" x14ac:dyDescent="0.3">
      <c r="A113" s="45" t="s">
        <v>13</v>
      </c>
      <c r="B113" s="41" t="s">
        <v>82</v>
      </c>
      <c r="C113" s="33">
        <v>45099</v>
      </c>
      <c r="D113" s="36">
        <v>0</v>
      </c>
      <c r="E113" s="33">
        <v>45099</v>
      </c>
      <c r="F113" s="36">
        <v>0.14583333333333334</v>
      </c>
      <c r="G113" s="35">
        <f>IF(Tableau4[[#This Row],[AGENTS]]="","",Tableau4[[#This Row],[DATE      DEBUT]]+Tableau4[[#This Row],[HEURE        DEBUT]])</f>
        <v>45099</v>
      </c>
      <c r="H113" s="35">
        <f>IF(Tableau4[[#This Row],[AGENTS]]="","",Tableau4[[#This Row],[DATE              FIN]]+Tableau4[[#This Row],[HEURE           FIN]])</f>
        <v>45099.145833333336</v>
      </c>
      <c r="I113" s="5">
        <f>IF(Tableau4[[#This Row],[AGENTS]]="","",IF(Tableau4[[#This Row],[TYPE]]="Double",(Tableau4[[#This Row],[RECAP FIN]]-Tableau4[[#This Row],[RECAP DEBUT]])*2,Tableau4[[#This Row],[RECAP FIN]]-Tableau4[[#This Row],[RECAP DEBUT]]))</f>
        <v>0.29166666667151731</v>
      </c>
      <c r="J113" s="34" t="s">
        <v>111</v>
      </c>
    </row>
    <row r="114" spans="1:10" ht="15" customHeight="1" x14ac:dyDescent="0.3">
      <c r="A114" s="45" t="s">
        <v>163</v>
      </c>
      <c r="B114" s="41" t="s">
        <v>81</v>
      </c>
      <c r="C114" s="33">
        <v>45100</v>
      </c>
      <c r="D114" s="36">
        <v>0.3125</v>
      </c>
      <c r="E114" s="33">
        <v>45100</v>
      </c>
      <c r="F114" s="36">
        <v>0.33333333333333331</v>
      </c>
      <c r="G114" s="35">
        <f>IF(Tableau4[[#This Row],[AGENTS]]="","",Tableau4[[#This Row],[DATE      DEBUT]]+Tableau4[[#This Row],[HEURE        DEBUT]])</f>
        <v>45100.3125</v>
      </c>
      <c r="H114" s="35">
        <f>IF(Tableau4[[#This Row],[AGENTS]]="","",Tableau4[[#This Row],[DATE              FIN]]+Tableau4[[#This Row],[HEURE           FIN]])</f>
        <v>45100.333333333336</v>
      </c>
      <c r="I114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14" s="34" t="s">
        <v>167</v>
      </c>
    </row>
    <row r="115" spans="1:10" ht="15" customHeight="1" x14ac:dyDescent="0.3">
      <c r="A115" s="45" t="s">
        <v>14</v>
      </c>
      <c r="B115" s="41" t="s">
        <v>81</v>
      </c>
      <c r="C115" s="33">
        <v>45099</v>
      </c>
      <c r="D115" s="36">
        <v>0.875</v>
      </c>
      <c r="E115" s="33">
        <v>45099</v>
      </c>
      <c r="F115" s="36">
        <v>0.91666666666666663</v>
      </c>
      <c r="G115" s="35">
        <f>IF(Tableau4[[#This Row],[AGENTS]]="","",Tableau4[[#This Row],[DATE      DEBUT]]+Tableau4[[#This Row],[HEURE        DEBUT]])</f>
        <v>45099.875</v>
      </c>
      <c r="H115" s="35">
        <f>IF(Tableau4[[#This Row],[AGENTS]]="","",Tableau4[[#This Row],[DATE              FIN]]+Tableau4[[#This Row],[HEURE           FIN]])</f>
        <v>45099.916666666664</v>
      </c>
      <c r="I11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5" s="34" t="s">
        <v>115</v>
      </c>
    </row>
    <row r="116" spans="1:10" ht="15" customHeight="1" x14ac:dyDescent="0.3">
      <c r="A116" s="45" t="s">
        <v>163</v>
      </c>
      <c r="B116" s="41" t="s">
        <v>81</v>
      </c>
      <c r="C116" s="33">
        <v>45111</v>
      </c>
      <c r="D116" s="36">
        <v>0.5</v>
      </c>
      <c r="E116" s="33">
        <v>45111</v>
      </c>
      <c r="F116" s="36">
        <v>0.52083333333333337</v>
      </c>
      <c r="G116" s="35">
        <f>IF(Tableau4[[#This Row],[AGENTS]]="","",Tableau4[[#This Row],[DATE      DEBUT]]+Tableau4[[#This Row],[HEURE        DEBUT]])</f>
        <v>45111.5</v>
      </c>
      <c r="H116" s="35">
        <f>IF(Tableau4[[#This Row],[AGENTS]]="","",Tableau4[[#This Row],[DATE              FIN]]+Tableau4[[#This Row],[HEURE           FIN]])</f>
        <v>45111.520833333336</v>
      </c>
      <c r="I11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16" s="34" t="s">
        <v>168</v>
      </c>
    </row>
    <row r="117" spans="1:10" ht="15" customHeight="1" x14ac:dyDescent="0.3">
      <c r="A117" s="45" t="s">
        <v>14</v>
      </c>
      <c r="B117" s="41" t="s">
        <v>81</v>
      </c>
      <c r="C117" s="33">
        <v>45100</v>
      </c>
      <c r="D117" s="36">
        <v>0.875</v>
      </c>
      <c r="E117" s="33">
        <v>45100</v>
      </c>
      <c r="F117" s="36">
        <v>0.91666666666666663</v>
      </c>
      <c r="G117" s="35">
        <f>IF(Tableau4[[#This Row],[AGENTS]]="","",Tableau4[[#This Row],[DATE      DEBUT]]+Tableau4[[#This Row],[HEURE        DEBUT]])</f>
        <v>45100.875</v>
      </c>
      <c r="H117" s="35">
        <f>IF(Tableau4[[#This Row],[AGENTS]]="","",Tableau4[[#This Row],[DATE              FIN]]+Tableau4[[#This Row],[HEURE           FIN]])</f>
        <v>45100.916666666664</v>
      </c>
      <c r="I11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7" s="34" t="s">
        <v>118</v>
      </c>
    </row>
    <row r="118" spans="1:10" ht="15" customHeight="1" x14ac:dyDescent="0.3">
      <c r="A118" s="45" t="s">
        <v>14</v>
      </c>
      <c r="B118" s="41" t="s">
        <v>81</v>
      </c>
      <c r="C118" s="33">
        <v>45101</v>
      </c>
      <c r="D118" s="36">
        <v>0.33333333333333331</v>
      </c>
      <c r="E118" s="33">
        <v>45101</v>
      </c>
      <c r="F118" s="36">
        <v>0.375</v>
      </c>
      <c r="G118" s="35">
        <f>IF(Tableau4[[#This Row],[AGENTS]]="","",Tableau4[[#This Row],[DATE      DEBUT]]+Tableau4[[#This Row],[HEURE        DEBUT]])</f>
        <v>45101.333333333336</v>
      </c>
      <c r="H118" s="35">
        <f>IF(Tableau4[[#This Row],[AGENTS]]="","",Tableau4[[#This Row],[DATE              FIN]]+Tableau4[[#This Row],[HEURE           FIN]])</f>
        <v>45101.375</v>
      </c>
      <c r="I11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18" s="34" t="s">
        <v>116</v>
      </c>
    </row>
    <row r="119" spans="1:10" ht="15" customHeight="1" x14ac:dyDescent="0.3">
      <c r="A119" s="45" t="s">
        <v>14</v>
      </c>
      <c r="B119" s="41" t="s">
        <v>82</v>
      </c>
      <c r="C119" s="33">
        <v>45102</v>
      </c>
      <c r="D119" s="36">
        <v>0.33333333333333331</v>
      </c>
      <c r="E119" s="33">
        <v>45102</v>
      </c>
      <c r="F119" s="36">
        <v>0.375</v>
      </c>
      <c r="G119" s="35">
        <f>IF(Tableau4[[#This Row],[AGENTS]]="","",Tableau4[[#This Row],[DATE      DEBUT]]+Tableau4[[#This Row],[HEURE        DEBUT]])</f>
        <v>45102.333333333336</v>
      </c>
      <c r="H119" s="35">
        <f>IF(Tableau4[[#This Row],[AGENTS]]="","",Tableau4[[#This Row],[DATE              FIN]]+Tableau4[[#This Row],[HEURE           FIN]])</f>
        <v>45102.375</v>
      </c>
      <c r="I119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19" s="34" t="s">
        <v>116</v>
      </c>
    </row>
    <row r="120" spans="1:10" ht="15" customHeight="1" x14ac:dyDescent="0.3">
      <c r="A120" s="45" t="s">
        <v>95</v>
      </c>
      <c r="B120" s="41" t="s">
        <v>81</v>
      </c>
      <c r="C120" s="33">
        <v>45103</v>
      </c>
      <c r="D120" s="36">
        <v>0.82291666666666663</v>
      </c>
      <c r="E120" s="33">
        <v>45103</v>
      </c>
      <c r="F120" s="36">
        <v>0.875</v>
      </c>
      <c r="G120" s="35">
        <f>IF(Tableau4[[#This Row],[AGENTS]]="","",Tableau4[[#This Row],[DATE      DEBUT]]+Tableau4[[#This Row],[HEURE        DEBUT]])</f>
        <v>45103.822916666664</v>
      </c>
      <c r="H120" s="35">
        <f>IF(Tableau4[[#This Row],[AGENTS]]="","",Tableau4[[#This Row],[DATE              FIN]]+Tableau4[[#This Row],[HEURE           FIN]])</f>
        <v>45103.875</v>
      </c>
      <c r="I120" s="5">
        <f>IF(Tableau4[[#This Row],[AGENTS]]="","",IF(Tableau4[[#This Row],[TYPE]]="Double",(Tableau4[[#This Row],[RECAP FIN]]-Tableau4[[#This Row],[RECAP DEBUT]])*2,Tableau4[[#This Row],[RECAP FIN]]-Tableau4[[#This Row],[RECAP DEBUT]]))</f>
        <v>5.2083333335758653E-2</v>
      </c>
      <c r="J120" s="34" t="s">
        <v>93</v>
      </c>
    </row>
    <row r="121" spans="1:10" ht="15" customHeight="1" x14ac:dyDescent="0.3">
      <c r="A121" s="45" t="s">
        <v>95</v>
      </c>
      <c r="B121" s="41" t="s">
        <v>81</v>
      </c>
      <c r="C121" s="33">
        <v>45103</v>
      </c>
      <c r="D121" s="36">
        <v>0.91666666666666663</v>
      </c>
      <c r="E121" s="33">
        <v>45103</v>
      </c>
      <c r="F121" s="36">
        <v>0.94791666666666663</v>
      </c>
      <c r="G121" s="35">
        <f>IF(Tableau4[[#This Row],[AGENTS]]="","",Tableau4[[#This Row],[DATE      DEBUT]]+Tableau4[[#This Row],[HEURE        DEBUT]])</f>
        <v>45103.916666666664</v>
      </c>
      <c r="H121" s="35">
        <f>IF(Tableau4[[#This Row],[AGENTS]]="","",Tableau4[[#This Row],[DATE              FIN]]+Tableau4[[#This Row],[HEURE           FIN]])</f>
        <v>45103.947916666664</v>
      </c>
      <c r="I121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21" s="34" t="s">
        <v>93</v>
      </c>
    </row>
    <row r="122" spans="1:10" ht="15" customHeight="1" x14ac:dyDescent="0.3">
      <c r="A122" s="45" t="s">
        <v>14</v>
      </c>
      <c r="B122" s="41" t="s">
        <v>81</v>
      </c>
      <c r="C122" s="33">
        <v>45103</v>
      </c>
      <c r="D122" s="36">
        <v>0.875</v>
      </c>
      <c r="E122" s="33">
        <v>45103</v>
      </c>
      <c r="F122" s="36">
        <v>0.91666666666666663</v>
      </c>
      <c r="G122" s="35">
        <f>IF(Tableau4[[#This Row],[AGENTS]]="","",Tableau4[[#This Row],[DATE      DEBUT]]+Tableau4[[#This Row],[HEURE        DEBUT]])</f>
        <v>45103.875</v>
      </c>
      <c r="H122" s="35">
        <f>IF(Tableau4[[#This Row],[AGENTS]]="","",Tableau4[[#This Row],[DATE              FIN]]+Tableau4[[#This Row],[HEURE           FIN]])</f>
        <v>45103.916666666664</v>
      </c>
      <c r="I12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2" s="34" t="s">
        <v>118</v>
      </c>
    </row>
    <row r="123" spans="1:10" ht="15" customHeight="1" x14ac:dyDescent="0.3">
      <c r="A123" s="45" t="s">
        <v>14</v>
      </c>
      <c r="B123" s="41" t="s">
        <v>81</v>
      </c>
      <c r="C123" s="33">
        <v>45104</v>
      </c>
      <c r="D123" s="36">
        <v>0.875</v>
      </c>
      <c r="E123" s="33">
        <v>45104</v>
      </c>
      <c r="F123" s="36">
        <v>0.91666666666666663</v>
      </c>
      <c r="G123" s="35">
        <f>IF(Tableau4[[#This Row],[AGENTS]]="","",Tableau4[[#This Row],[DATE      DEBUT]]+Tableau4[[#This Row],[HEURE        DEBUT]])</f>
        <v>45104.875</v>
      </c>
      <c r="H123" s="35">
        <f>IF(Tableau4[[#This Row],[AGENTS]]="","",Tableau4[[#This Row],[DATE              FIN]]+Tableau4[[#This Row],[HEURE           FIN]])</f>
        <v>45104.916666666664</v>
      </c>
      <c r="I12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3" s="34" t="s">
        <v>118</v>
      </c>
    </row>
    <row r="124" spans="1:10" ht="15" customHeight="1" x14ac:dyDescent="0.3">
      <c r="A124" s="45" t="s">
        <v>14</v>
      </c>
      <c r="B124" s="41" t="s">
        <v>81</v>
      </c>
      <c r="C124" s="33">
        <v>45105</v>
      </c>
      <c r="D124" s="36">
        <v>0.875</v>
      </c>
      <c r="E124" s="33">
        <v>45105</v>
      </c>
      <c r="F124" s="36">
        <v>0.91666666666666663</v>
      </c>
      <c r="G124" s="35">
        <f>IF(Tableau4[[#This Row],[AGENTS]]="","",Tableau4[[#This Row],[DATE      DEBUT]]+Tableau4[[#This Row],[HEURE        DEBUT]])</f>
        <v>45105.875</v>
      </c>
      <c r="H124" s="35">
        <f>IF(Tableau4[[#This Row],[AGENTS]]="","",Tableau4[[#This Row],[DATE              FIN]]+Tableau4[[#This Row],[HEURE           FIN]])</f>
        <v>45105.916666666664</v>
      </c>
      <c r="I12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4" s="34" t="s">
        <v>118</v>
      </c>
    </row>
    <row r="125" spans="1:10" ht="15" customHeight="1" x14ac:dyDescent="0.3">
      <c r="A125" s="45" t="s">
        <v>14</v>
      </c>
      <c r="B125" s="41" t="s">
        <v>81</v>
      </c>
      <c r="C125" s="33">
        <v>45106</v>
      </c>
      <c r="D125" s="36">
        <v>0.875</v>
      </c>
      <c r="E125" s="33">
        <v>45106</v>
      </c>
      <c r="F125" s="36">
        <v>0.91666666666666663</v>
      </c>
      <c r="G125" s="35">
        <f>IF(Tableau4[[#This Row],[AGENTS]]="","",Tableau4[[#This Row],[DATE      DEBUT]]+Tableau4[[#This Row],[HEURE        DEBUT]])</f>
        <v>45106.875</v>
      </c>
      <c r="H125" s="35">
        <f>IF(Tableau4[[#This Row],[AGENTS]]="","",Tableau4[[#This Row],[DATE              FIN]]+Tableau4[[#This Row],[HEURE           FIN]])</f>
        <v>45106.916666666664</v>
      </c>
      <c r="I12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5" s="34" t="s">
        <v>118</v>
      </c>
    </row>
    <row r="126" spans="1:10" ht="15" customHeight="1" x14ac:dyDescent="0.3">
      <c r="A126" s="45" t="s">
        <v>14</v>
      </c>
      <c r="B126" s="41" t="s">
        <v>81</v>
      </c>
      <c r="C126" s="33">
        <v>45108</v>
      </c>
      <c r="D126" s="36">
        <v>0.33333333333333331</v>
      </c>
      <c r="E126" s="33">
        <v>45108</v>
      </c>
      <c r="F126" s="36">
        <v>0.375</v>
      </c>
      <c r="G126" s="35">
        <f>IF(Tableau4[[#This Row],[AGENTS]]="","",Tableau4[[#This Row],[DATE      DEBUT]]+Tableau4[[#This Row],[HEURE        DEBUT]])</f>
        <v>45108.333333333336</v>
      </c>
      <c r="H126" s="35">
        <f>IF(Tableau4[[#This Row],[AGENTS]]="","",Tableau4[[#This Row],[DATE              FIN]]+Tableau4[[#This Row],[HEURE           FIN]])</f>
        <v>45108.375</v>
      </c>
      <c r="I12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26" s="34" t="s">
        <v>120</v>
      </c>
    </row>
    <row r="127" spans="1:10" ht="15" customHeight="1" x14ac:dyDescent="0.3">
      <c r="A127" s="45" t="s">
        <v>73</v>
      </c>
      <c r="B127" s="41" t="s">
        <v>81</v>
      </c>
      <c r="C127" s="33">
        <v>45108</v>
      </c>
      <c r="D127" s="36">
        <v>0.5</v>
      </c>
      <c r="E127" s="33">
        <v>45108</v>
      </c>
      <c r="F127" s="36">
        <v>0.53125</v>
      </c>
      <c r="G127" s="35">
        <f>IF(Tableau4[[#This Row],[AGENTS]]="","",Tableau4[[#This Row],[DATE      DEBUT]]+Tableau4[[#This Row],[HEURE        DEBUT]])</f>
        <v>45108.5</v>
      </c>
      <c r="H127" s="35">
        <f>IF(Tableau4[[#This Row],[AGENTS]]="","",Tableau4[[#This Row],[DATE              FIN]]+Tableau4[[#This Row],[HEURE           FIN]])</f>
        <v>45108.53125</v>
      </c>
      <c r="I127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27" s="34" t="s">
        <v>93</v>
      </c>
    </row>
    <row r="128" spans="1:10" ht="15" customHeight="1" x14ac:dyDescent="0.3">
      <c r="A128" s="45" t="s">
        <v>14</v>
      </c>
      <c r="B128" s="41" t="s">
        <v>82</v>
      </c>
      <c r="C128" s="33">
        <v>45109</v>
      </c>
      <c r="D128" s="36">
        <v>0.33333333333333331</v>
      </c>
      <c r="E128" s="33">
        <v>45109</v>
      </c>
      <c r="F128" s="36">
        <v>0.375</v>
      </c>
      <c r="G128" s="35">
        <f>IF(Tableau4[[#This Row],[AGENTS]]="","",Tableau4[[#This Row],[DATE      DEBUT]]+Tableau4[[#This Row],[HEURE        DEBUT]])</f>
        <v>45109.333333333336</v>
      </c>
      <c r="H128" s="35">
        <f>IF(Tableau4[[#This Row],[AGENTS]]="","",Tableau4[[#This Row],[DATE              FIN]]+Tableau4[[#This Row],[HEURE           FIN]])</f>
        <v>45109.375</v>
      </c>
      <c r="I128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28" s="34" t="s">
        <v>120</v>
      </c>
    </row>
    <row r="129" spans="1:10" ht="15" customHeight="1" x14ac:dyDescent="0.3">
      <c r="A129" s="45" t="s">
        <v>73</v>
      </c>
      <c r="B129" s="41" t="s">
        <v>82</v>
      </c>
      <c r="C129" s="33">
        <v>45109</v>
      </c>
      <c r="D129" s="36">
        <v>0.46180555555555558</v>
      </c>
      <c r="E129" s="33">
        <v>45109</v>
      </c>
      <c r="F129" s="36">
        <v>0.49652777777777773</v>
      </c>
      <c r="G129" s="35">
        <f>IF(Tableau4[[#This Row],[AGENTS]]="","",Tableau4[[#This Row],[DATE      DEBUT]]+Tableau4[[#This Row],[HEURE        DEBUT]])</f>
        <v>45109.461805555555</v>
      </c>
      <c r="H129" s="35">
        <f>IF(Tableau4[[#This Row],[AGENTS]]="","",Tableau4[[#This Row],[DATE              FIN]]+Tableau4[[#This Row],[HEURE           FIN]])</f>
        <v>45109.496527777781</v>
      </c>
      <c r="I129" s="5">
        <f>IF(Tableau4[[#This Row],[AGENTS]]="","",IF(Tableau4[[#This Row],[TYPE]]="Double",(Tableau4[[#This Row],[RECAP FIN]]-Tableau4[[#This Row],[RECAP DEBUT]])*2,Tableau4[[#This Row],[RECAP FIN]]-Tableau4[[#This Row],[RECAP DEBUT]]))</f>
        <v>6.9444444452528842E-2</v>
      </c>
      <c r="J129" s="34" t="s">
        <v>93</v>
      </c>
    </row>
    <row r="130" spans="1:10" ht="15" customHeight="1" x14ac:dyDescent="0.3">
      <c r="A130" s="45" t="s">
        <v>14</v>
      </c>
      <c r="B130" s="41" t="s">
        <v>81</v>
      </c>
      <c r="C130" s="33">
        <v>45110</v>
      </c>
      <c r="D130" s="36">
        <v>0.70833333333333337</v>
      </c>
      <c r="E130" s="33">
        <v>45110</v>
      </c>
      <c r="F130" s="36">
        <v>0.75</v>
      </c>
      <c r="G130" s="35">
        <f>IF(Tableau4[[#This Row],[AGENTS]]="","",Tableau4[[#This Row],[DATE      DEBUT]]+Tableau4[[#This Row],[HEURE        DEBUT]])</f>
        <v>45110.708333333336</v>
      </c>
      <c r="H130" s="35">
        <f>IF(Tableau4[[#This Row],[AGENTS]]="","",Tableau4[[#This Row],[DATE              FIN]]+Tableau4[[#This Row],[HEURE           FIN]])</f>
        <v>45110.75</v>
      </c>
      <c r="I13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0" s="34" t="s">
        <v>120</v>
      </c>
    </row>
    <row r="131" spans="1:10" ht="15" customHeight="1" x14ac:dyDescent="0.3">
      <c r="A131" s="45" t="s">
        <v>163</v>
      </c>
      <c r="B131" s="41" t="s">
        <v>81</v>
      </c>
      <c r="C131" s="33">
        <v>45145</v>
      </c>
      <c r="D131" s="36">
        <v>0.3125</v>
      </c>
      <c r="E131" s="33">
        <v>45145</v>
      </c>
      <c r="F131" s="36">
        <v>0.33333333333333331</v>
      </c>
      <c r="G131" s="35">
        <f>IF(Tableau4[[#This Row],[AGENTS]]="","",Tableau4[[#This Row],[DATE      DEBUT]]+Tableau4[[#This Row],[HEURE        DEBUT]])</f>
        <v>45145.3125</v>
      </c>
      <c r="H131" s="35">
        <f>IF(Tableau4[[#This Row],[AGENTS]]="","",Tableau4[[#This Row],[DATE              FIN]]+Tableau4[[#This Row],[HEURE           FIN]])</f>
        <v>45145.333333333336</v>
      </c>
      <c r="I131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31" s="34" t="s">
        <v>133</v>
      </c>
    </row>
    <row r="132" spans="1:10" ht="15" customHeight="1" x14ac:dyDescent="0.3">
      <c r="A132" s="45" t="s">
        <v>73</v>
      </c>
      <c r="B132" s="41" t="s">
        <v>81</v>
      </c>
      <c r="C132" s="33">
        <v>45112</v>
      </c>
      <c r="D132" s="36">
        <v>0.79166666666666663</v>
      </c>
      <c r="E132" s="33">
        <v>45112</v>
      </c>
      <c r="F132" s="36">
        <v>0.82291666666666663</v>
      </c>
      <c r="G132" s="35">
        <f>IF(Tableau4[[#This Row],[AGENTS]]="","",Tableau4[[#This Row],[DATE      DEBUT]]+Tableau4[[#This Row],[HEURE        DEBUT]])</f>
        <v>45112.791666666664</v>
      </c>
      <c r="H132" s="35">
        <f>IF(Tableau4[[#This Row],[AGENTS]]="","",Tableau4[[#This Row],[DATE              FIN]]+Tableau4[[#This Row],[HEURE           FIN]])</f>
        <v>45112.822916666664</v>
      </c>
      <c r="I132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32" s="34" t="s">
        <v>93</v>
      </c>
    </row>
    <row r="133" spans="1:10" ht="15" customHeight="1" x14ac:dyDescent="0.3">
      <c r="A133" s="45" t="s">
        <v>11</v>
      </c>
      <c r="B133" s="41" t="s">
        <v>81</v>
      </c>
      <c r="C133" s="33">
        <v>45113</v>
      </c>
      <c r="D133" s="36">
        <v>0.72916666666666663</v>
      </c>
      <c r="E133" s="33">
        <v>45113</v>
      </c>
      <c r="F133" s="36">
        <v>0.75</v>
      </c>
      <c r="G133" s="35">
        <f>IF(Tableau4[[#This Row],[AGENTS]]="","",Tableau4[[#This Row],[DATE      DEBUT]]+Tableau4[[#This Row],[HEURE        DEBUT]])</f>
        <v>45113.729166666664</v>
      </c>
      <c r="H133" s="35">
        <f>IF(Tableau4[[#This Row],[AGENTS]]="","",Tableau4[[#This Row],[DATE              FIN]]+Tableau4[[#This Row],[HEURE           FIN]])</f>
        <v>45113.75</v>
      </c>
      <c r="I13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33" s="34" t="s">
        <v>119</v>
      </c>
    </row>
    <row r="134" spans="1:10" ht="15" customHeight="1" x14ac:dyDescent="0.3">
      <c r="A134" s="45" t="s">
        <v>14</v>
      </c>
      <c r="B134" s="41" t="s">
        <v>81</v>
      </c>
      <c r="C134" s="33">
        <v>45113</v>
      </c>
      <c r="D134" s="36">
        <v>0.70833333333333337</v>
      </c>
      <c r="E134" s="33">
        <v>45113</v>
      </c>
      <c r="F134" s="36">
        <v>0.75</v>
      </c>
      <c r="G134" s="35">
        <f>IF(Tableau4[[#This Row],[AGENTS]]="","",Tableau4[[#This Row],[DATE      DEBUT]]+Tableau4[[#This Row],[HEURE        DEBUT]])</f>
        <v>45113.708333333336</v>
      </c>
      <c r="H134" s="35">
        <f>IF(Tableau4[[#This Row],[AGENTS]]="","",Tableau4[[#This Row],[DATE              FIN]]+Tableau4[[#This Row],[HEURE           FIN]])</f>
        <v>45113.75</v>
      </c>
      <c r="I13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4" s="34" t="s">
        <v>120</v>
      </c>
    </row>
    <row r="135" spans="1:10" ht="15" customHeight="1" x14ac:dyDescent="0.3">
      <c r="A135" s="45" t="s">
        <v>73</v>
      </c>
      <c r="B135" s="41" t="s">
        <v>81</v>
      </c>
      <c r="C135" s="33">
        <v>45113</v>
      </c>
      <c r="D135" s="36">
        <v>0.72569444444444453</v>
      </c>
      <c r="E135" s="33">
        <v>45113</v>
      </c>
      <c r="F135" s="36">
        <v>0.76041666666666663</v>
      </c>
      <c r="G135" s="35">
        <f>IF(Tableau4[[#This Row],[AGENTS]]="","",Tableau4[[#This Row],[DATE      DEBUT]]+Tableau4[[#This Row],[HEURE        DEBUT]])</f>
        <v>45113.725694444445</v>
      </c>
      <c r="H135" s="35">
        <f>IF(Tableau4[[#This Row],[AGENTS]]="","",Tableau4[[#This Row],[DATE              FIN]]+Tableau4[[#This Row],[HEURE           FIN]])</f>
        <v>45113.760416666664</v>
      </c>
      <c r="I135" s="5">
        <f>IF(Tableau4[[#This Row],[AGENTS]]="","",IF(Tableau4[[#This Row],[TYPE]]="Double",(Tableau4[[#This Row],[RECAP FIN]]-Tableau4[[#This Row],[RECAP DEBUT]])*2,Tableau4[[#This Row],[RECAP FIN]]-Tableau4[[#This Row],[RECAP DEBUT]]))</f>
        <v>3.4722222218988463E-2</v>
      </c>
      <c r="J135" s="34" t="s">
        <v>93</v>
      </c>
    </row>
    <row r="136" spans="1:10" ht="15" customHeight="1" x14ac:dyDescent="0.3">
      <c r="A136" s="45" t="s">
        <v>11</v>
      </c>
      <c r="B136" s="41" t="s">
        <v>81</v>
      </c>
      <c r="C136" s="33">
        <v>45113</v>
      </c>
      <c r="D136" s="36">
        <v>0.72916666666666663</v>
      </c>
      <c r="E136" s="33">
        <v>45113</v>
      </c>
      <c r="F136" s="36">
        <v>0.76041666666666663</v>
      </c>
      <c r="G136" s="35">
        <f>IF(Tableau4[[#This Row],[AGENTS]]="","",Tableau4[[#This Row],[DATE      DEBUT]]+Tableau4[[#This Row],[HEURE        DEBUT]])</f>
        <v>45113.729166666664</v>
      </c>
      <c r="H136" s="35">
        <f>IF(Tableau4[[#This Row],[AGENTS]]="","",Tableau4[[#This Row],[DATE              FIN]]+Tableau4[[#This Row],[HEURE           FIN]])</f>
        <v>45113.760416666664</v>
      </c>
      <c r="I136" s="5">
        <f>IF(Tableau4[[#This Row],[AGENTS]]="","",IF(Tableau4[[#This Row],[TYPE]]="Double",(Tableau4[[#This Row],[RECAP FIN]]-Tableau4[[#This Row],[RECAP DEBUT]])*2,Tableau4[[#This Row],[RECAP FIN]]-Tableau4[[#This Row],[RECAP DEBUT]]))</f>
        <v>3.125E-2</v>
      </c>
      <c r="J136" s="34" t="s">
        <v>93</v>
      </c>
    </row>
    <row r="137" spans="1:10" ht="15" customHeight="1" x14ac:dyDescent="0.3">
      <c r="A137" s="45" t="s">
        <v>14</v>
      </c>
      <c r="B137" s="41" t="s">
        <v>81</v>
      </c>
      <c r="C137" s="33">
        <v>45114</v>
      </c>
      <c r="D137" s="36">
        <v>0.70833333333333337</v>
      </c>
      <c r="E137" s="33">
        <v>45114</v>
      </c>
      <c r="F137" s="36">
        <v>0.75</v>
      </c>
      <c r="G137" s="35">
        <f>IF(Tableau4[[#This Row],[AGENTS]]="","",Tableau4[[#This Row],[DATE      DEBUT]]+Tableau4[[#This Row],[HEURE        DEBUT]])</f>
        <v>45114.708333333336</v>
      </c>
      <c r="H137" s="35">
        <f>IF(Tableau4[[#This Row],[AGENTS]]="","",Tableau4[[#This Row],[DATE              FIN]]+Tableau4[[#This Row],[HEURE           FIN]])</f>
        <v>45114.75</v>
      </c>
      <c r="I13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7" s="34" t="s">
        <v>120</v>
      </c>
    </row>
    <row r="138" spans="1:10" ht="15" customHeight="1" x14ac:dyDescent="0.3">
      <c r="A138" s="45" t="s">
        <v>14</v>
      </c>
      <c r="B138" s="41" t="s">
        <v>81</v>
      </c>
      <c r="C138" s="33">
        <v>45115</v>
      </c>
      <c r="D138" s="36">
        <v>0.70833333333333337</v>
      </c>
      <c r="E138" s="33">
        <v>45115</v>
      </c>
      <c r="F138" s="36">
        <v>0.75</v>
      </c>
      <c r="G138" s="35">
        <f>IF(Tableau4[[#This Row],[AGENTS]]="","",Tableau4[[#This Row],[DATE      DEBUT]]+Tableau4[[#This Row],[HEURE        DEBUT]])</f>
        <v>45115.708333333336</v>
      </c>
      <c r="H138" s="35">
        <f>IF(Tableau4[[#This Row],[AGENTS]]="","",Tableau4[[#This Row],[DATE              FIN]]+Tableau4[[#This Row],[HEURE           FIN]])</f>
        <v>45115.75</v>
      </c>
      <c r="I13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38" s="34" t="s">
        <v>120</v>
      </c>
    </row>
    <row r="139" spans="1:10" ht="15" customHeight="1" x14ac:dyDescent="0.3">
      <c r="A139" s="45" t="s">
        <v>75</v>
      </c>
      <c r="B139" s="41" t="s">
        <v>81</v>
      </c>
      <c r="C139" s="33">
        <v>45115</v>
      </c>
      <c r="D139" s="36">
        <v>0.34375</v>
      </c>
      <c r="E139" s="33">
        <v>45115</v>
      </c>
      <c r="F139" s="36">
        <v>0.39583333333333331</v>
      </c>
      <c r="G139" s="35">
        <f>IF(Tableau4[[#This Row],[AGENTS]]="","",Tableau4[[#This Row],[DATE      DEBUT]]+Tableau4[[#This Row],[HEURE        DEBUT]])</f>
        <v>45115.34375</v>
      </c>
      <c r="H139" s="35">
        <f>IF(Tableau4[[#This Row],[AGENTS]]="","",Tableau4[[#This Row],[DATE              FIN]]+Tableau4[[#This Row],[HEURE           FIN]])</f>
        <v>45115.395833333336</v>
      </c>
      <c r="I139" s="5">
        <f>IF(Tableau4[[#This Row],[AGENTS]]="","",IF(Tableau4[[#This Row],[TYPE]]="Double",(Tableau4[[#This Row],[RECAP FIN]]-Tableau4[[#This Row],[RECAP DEBUT]])*2,Tableau4[[#This Row],[RECAP FIN]]-Tableau4[[#This Row],[RECAP DEBUT]]))</f>
        <v>5.2083333335758653E-2</v>
      </c>
      <c r="J139" s="34" t="s">
        <v>93</v>
      </c>
    </row>
    <row r="140" spans="1:10" ht="15" customHeight="1" x14ac:dyDescent="0.3">
      <c r="A140" s="45" t="s">
        <v>14</v>
      </c>
      <c r="B140" s="41" t="s">
        <v>81</v>
      </c>
      <c r="C140" s="33">
        <v>45118</v>
      </c>
      <c r="D140" s="36">
        <v>0.70833333333333337</v>
      </c>
      <c r="E140" s="33">
        <v>45118</v>
      </c>
      <c r="F140" s="36">
        <v>0.75</v>
      </c>
      <c r="G140" s="35">
        <f>IF(Tableau4[[#This Row],[AGENTS]]="","",Tableau4[[#This Row],[DATE      DEBUT]]+Tableau4[[#This Row],[HEURE        DEBUT]])</f>
        <v>45118.708333333336</v>
      </c>
      <c r="H140" s="35">
        <f>IF(Tableau4[[#This Row],[AGENTS]]="","",Tableau4[[#This Row],[DATE              FIN]]+Tableau4[[#This Row],[HEURE           FIN]])</f>
        <v>45118.75</v>
      </c>
      <c r="I14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40" s="34" t="s">
        <v>120</v>
      </c>
    </row>
    <row r="141" spans="1:10" ht="15" customHeight="1" x14ac:dyDescent="0.3">
      <c r="A141" s="45" t="s">
        <v>11</v>
      </c>
      <c r="B141" s="41" t="s">
        <v>81</v>
      </c>
      <c r="C141" s="33">
        <v>45119</v>
      </c>
      <c r="D141" s="36">
        <v>0.70833333333333337</v>
      </c>
      <c r="E141" s="33">
        <v>45119</v>
      </c>
      <c r="F141" s="36">
        <v>0.75</v>
      </c>
      <c r="G141" s="35">
        <f>IF(Tableau4[[#This Row],[AGENTS]]="","",Tableau4[[#This Row],[DATE      DEBUT]]+Tableau4[[#This Row],[HEURE        DEBUT]])</f>
        <v>45119.708333333336</v>
      </c>
      <c r="H141" s="35">
        <f>IF(Tableau4[[#This Row],[AGENTS]]="","",Tableau4[[#This Row],[DATE              FIN]]+Tableau4[[#This Row],[HEURE           FIN]])</f>
        <v>45119.75</v>
      </c>
      <c r="I14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41" s="34" t="s">
        <v>138</v>
      </c>
    </row>
    <row r="142" spans="1:10" ht="15" customHeight="1" x14ac:dyDescent="0.3">
      <c r="A142" s="45" t="s">
        <v>10</v>
      </c>
      <c r="B142" s="41" t="s">
        <v>81</v>
      </c>
      <c r="C142" s="33">
        <v>45119</v>
      </c>
      <c r="D142" s="36">
        <v>0.33333333333333331</v>
      </c>
      <c r="E142" s="33">
        <v>45119</v>
      </c>
      <c r="F142" s="36">
        <v>0.5</v>
      </c>
      <c r="G142" s="35">
        <f>IF(Tableau4[[#This Row],[AGENTS]]="","",Tableau4[[#This Row],[DATE      DEBUT]]+Tableau4[[#This Row],[HEURE        DEBUT]])</f>
        <v>45119.333333333336</v>
      </c>
      <c r="H142" s="35">
        <f>IF(Tableau4[[#This Row],[AGENTS]]="","",Tableau4[[#This Row],[DATE              FIN]]+Tableau4[[#This Row],[HEURE           FIN]])</f>
        <v>45119.5</v>
      </c>
      <c r="I142" s="5">
        <f>IF(Tableau4[[#This Row],[AGENTS]]="","",IF(Tableau4[[#This Row],[TYPE]]="Double",(Tableau4[[#This Row],[RECAP FIN]]-Tableau4[[#This Row],[RECAP DEBUT]])*2,Tableau4[[#This Row],[RECAP FIN]]-Tableau4[[#This Row],[RECAP DEBUT]]))</f>
        <v>0.16666666666424135</v>
      </c>
      <c r="J142" s="34" t="s">
        <v>149</v>
      </c>
    </row>
    <row r="143" spans="1:10" ht="15" customHeight="1" x14ac:dyDescent="0.3">
      <c r="A143" s="45" t="s">
        <v>10</v>
      </c>
      <c r="B143" s="41" t="s">
        <v>81</v>
      </c>
      <c r="C143" s="33">
        <v>45119</v>
      </c>
      <c r="D143" s="36">
        <v>0.5625</v>
      </c>
      <c r="E143" s="33">
        <v>45119</v>
      </c>
      <c r="F143" s="36">
        <v>0.70833333333333337</v>
      </c>
      <c r="G143" s="35">
        <f>IF(Tableau4[[#This Row],[AGENTS]]="","",Tableau4[[#This Row],[DATE      DEBUT]]+Tableau4[[#This Row],[HEURE        DEBUT]])</f>
        <v>45119.5625</v>
      </c>
      <c r="H143" s="35">
        <f>IF(Tableau4[[#This Row],[AGENTS]]="","",Tableau4[[#This Row],[DATE              FIN]]+Tableau4[[#This Row],[HEURE           FIN]])</f>
        <v>45119.708333333336</v>
      </c>
      <c r="I143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143" s="34" t="s">
        <v>149</v>
      </c>
    </row>
    <row r="144" spans="1:10" ht="15" customHeight="1" x14ac:dyDescent="0.3">
      <c r="A144" s="45" t="s">
        <v>14</v>
      </c>
      <c r="B144" s="41" t="s">
        <v>81</v>
      </c>
      <c r="C144" s="33">
        <v>45120</v>
      </c>
      <c r="D144" s="36">
        <v>0.70833333333333337</v>
      </c>
      <c r="E144" s="33">
        <v>45120</v>
      </c>
      <c r="F144" s="36">
        <v>0.75</v>
      </c>
      <c r="G144" s="35">
        <f>IF(Tableau4[[#This Row],[AGENTS]]="","",Tableau4[[#This Row],[DATE      DEBUT]]+Tableau4[[#This Row],[HEURE        DEBUT]])</f>
        <v>45120.708333333336</v>
      </c>
      <c r="H144" s="35">
        <f>IF(Tableau4[[#This Row],[AGENTS]]="","",Tableau4[[#This Row],[DATE              FIN]]+Tableau4[[#This Row],[HEURE           FIN]])</f>
        <v>45120.75</v>
      </c>
      <c r="I14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44" s="34" t="s">
        <v>120</v>
      </c>
    </row>
    <row r="145" spans="1:10" ht="15" customHeight="1" x14ac:dyDescent="0.3">
      <c r="A145" s="45" t="s">
        <v>69</v>
      </c>
      <c r="B145" s="41" t="s">
        <v>81</v>
      </c>
      <c r="C145" s="33">
        <v>45120</v>
      </c>
      <c r="D145" s="36">
        <v>0.66666666666666663</v>
      </c>
      <c r="E145" s="33">
        <v>45120</v>
      </c>
      <c r="F145" s="36">
        <v>0.70833333333333337</v>
      </c>
      <c r="G145" s="35">
        <f>IF(Tableau4[[#This Row],[AGENTS]]="","",Tableau4[[#This Row],[DATE      DEBUT]]+Tableau4[[#This Row],[HEURE        DEBUT]])</f>
        <v>45120.666666666664</v>
      </c>
      <c r="H145" s="35">
        <f>IF(Tableau4[[#This Row],[AGENTS]]="","",Tableau4[[#This Row],[DATE              FIN]]+Tableau4[[#This Row],[HEURE           FIN]])</f>
        <v>45120.708333333336</v>
      </c>
      <c r="I14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45" s="34" t="s">
        <v>128</v>
      </c>
    </row>
    <row r="146" spans="1:10" ht="15" customHeight="1" x14ac:dyDescent="0.3">
      <c r="A146" s="45" t="s">
        <v>14</v>
      </c>
      <c r="B146" s="41" t="s">
        <v>82</v>
      </c>
      <c r="C146" s="33">
        <v>45121</v>
      </c>
      <c r="D146" s="36">
        <v>0.70833333333333337</v>
      </c>
      <c r="E146" s="33">
        <v>45121</v>
      </c>
      <c r="F146" s="36">
        <v>0.75</v>
      </c>
      <c r="G146" s="35">
        <f>IF(Tableau4[[#This Row],[AGENTS]]="","",Tableau4[[#This Row],[DATE      DEBUT]]+Tableau4[[#This Row],[HEURE        DEBUT]])</f>
        <v>45121.708333333336</v>
      </c>
      <c r="H146" s="35">
        <f>IF(Tableau4[[#This Row],[AGENTS]]="","",Tableau4[[#This Row],[DATE              FIN]]+Tableau4[[#This Row],[HEURE           FIN]])</f>
        <v>45121.75</v>
      </c>
      <c r="I146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46" s="34" t="s">
        <v>120</v>
      </c>
    </row>
    <row r="147" spans="1:10" ht="15" customHeight="1" x14ac:dyDescent="0.3">
      <c r="A147" s="45" t="s">
        <v>75</v>
      </c>
      <c r="B147" s="41" t="s">
        <v>82</v>
      </c>
      <c r="C147" s="33">
        <v>45121</v>
      </c>
      <c r="D147" s="36">
        <v>0</v>
      </c>
      <c r="E147" s="33">
        <v>45121</v>
      </c>
      <c r="F147" s="36">
        <v>8.3333333333333329E-2</v>
      </c>
      <c r="G147" s="35">
        <f>IF(Tableau4[[#This Row],[AGENTS]]="","",Tableau4[[#This Row],[DATE      DEBUT]]+Tableau4[[#This Row],[HEURE        DEBUT]])</f>
        <v>45121</v>
      </c>
      <c r="H147" s="35">
        <f>IF(Tableau4[[#This Row],[AGENTS]]="","",Tableau4[[#This Row],[DATE              FIN]]+Tableau4[[#This Row],[HEURE           FIN]])</f>
        <v>45121.083333333336</v>
      </c>
      <c r="I147" s="5">
        <f>IF(Tableau4[[#This Row],[AGENTS]]="","",IF(Tableau4[[#This Row],[TYPE]]="Double",(Tableau4[[#This Row],[RECAP FIN]]-Tableau4[[#This Row],[RECAP DEBUT]])*2,Tableau4[[#This Row],[RECAP FIN]]-Tableau4[[#This Row],[RECAP DEBUT]]))</f>
        <v>0.16666666667151731</v>
      </c>
      <c r="J147" s="34" t="s">
        <v>121</v>
      </c>
    </row>
    <row r="148" spans="1:10" ht="15" customHeight="1" x14ac:dyDescent="0.3">
      <c r="A148" s="45" t="s">
        <v>11</v>
      </c>
      <c r="B148" s="41" t="s">
        <v>82</v>
      </c>
      <c r="C148" s="33">
        <v>45121</v>
      </c>
      <c r="D148" s="36">
        <v>0</v>
      </c>
      <c r="E148" s="33">
        <v>45121</v>
      </c>
      <c r="F148" s="36">
        <v>8.3333333333333329E-2</v>
      </c>
      <c r="G148" s="35">
        <f>IF(Tableau4[[#This Row],[AGENTS]]="","",Tableau4[[#This Row],[DATE      DEBUT]]+Tableau4[[#This Row],[HEURE        DEBUT]])</f>
        <v>45121</v>
      </c>
      <c r="H148" s="35">
        <f>IF(Tableau4[[#This Row],[AGENTS]]="","",Tableau4[[#This Row],[DATE              FIN]]+Tableau4[[#This Row],[HEURE           FIN]])</f>
        <v>45121.083333333336</v>
      </c>
      <c r="I148" s="5">
        <f>IF(Tableau4[[#This Row],[AGENTS]]="","",IF(Tableau4[[#This Row],[TYPE]]="Double",(Tableau4[[#This Row],[RECAP FIN]]-Tableau4[[#This Row],[RECAP DEBUT]])*2,Tableau4[[#This Row],[RECAP FIN]]-Tableau4[[#This Row],[RECAP DEBUT]]))</f>
        <v>0.16666666667151731</v>
      </c>
      <c r="J148" s="34" t="s">
        <v>121</v>
      </c>
    </row>
    <row r="149" spans="1:10" ht="15" customHeight="1" x14ac:dyDescent="0.3">
      <c r="A149" s="45" t="s">
        <v>10</v>
      </c>
      <c r="B149" s="41" t="s">
        <v>82</v>
      </c>
      <c r="C149" s="33">
        <v>45121</v>
      </c>
      <c r="D149" s="36">
        <v>0</v>
      </c>
      <c r="E149" s="33">
        <v>45121</v>
      </c>
      <c r="F149" s="36">
        <v>8.3333333333333329E-2</v>
      </c>
      <c r="G149" s="35">
        <f>IF(Tableau4[[#This Row],[AGENTS]]="","",Tableau4[[#This Row],[DATE      DEBUT]]+Tableau4[[#This Row],[HEURE        DEBUT]])</f>
        <v>45121</v>
      </c>
      <c r="H149" s="35">
        <f>IF(Tableau4[[#This Row],[AGENTS]]="","",Tableau4[[#This Row],[DATE              FIN]]+Tableau4[[#This Row],[HEURE           FIN]])</f>
        <v>45121.083333333336</v>
      </c>
      <c r="I149" s="5">
        <f>IF(Tableau4[[#This Row],[AGENTS]]="","",IF(Tableau4[[#This Row],[TYPE]]="Double",(Tableau4[[#This Row],[RECAP FIN]]-Tableau4[[#This Row],[RECAP DEBUT]])*2,Tableau4[[#This Row],[RECAP FIN]]-Tableau4[[#This Row],[RECAP DEBUT]]))</f>
        <v>0.16666666667151731</v>
      </c>
      <c r="J149" s="34" t="s">
        <v>121</v>
      </c>
    </row>
    <row r="150" spans="1:10" ht="15" customHeight="1" x14ac:dyDescent="0.3">
      <c r="A150" s="45" t="s">
        <v>95</v>
      </c>
      <c r="B150" s="41" t="s">
        <v>82</v>
      </c>
      <c r="C150" s="33">
        <v>45121</v>
      </c>
      <c r="D150" s="36">
        <v>2.0833333333333332E-2</v>
      </c>
      <c r="E150" s="33">
        <v>45121</v>
      </c>
      <c r="F150" s="36">
        <v>8.3333333333333329E-2</v>
      </c>
      <c r="G150" s="35">
        <f>IF(Tableau4[[#This Row],[AGENTS]]="","",Tableau4[[#This Row],[DATE      DEBUT]]+Tableau4[[#This Row],[HEURE        DEBUT]])</f>
        <v>45121.020833333336</v>
      </c>
      <c r="H150" s="35">
        <f>IF(Tableau4[[#This Row],[AGENTS]]="","",Tableau4[[#This Row],[DATE              FIN]]+Tableau4[[#This Row],[HEURE           FIN]])</f>
        <v>45121.083333333336</v>
      </c>
      <c r="I150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50" s="34" t="s">
        <v>121</v>
      </c>
    </row>
    <row r="151" spans="1:10" ht="15" customHeight="1" x14ac:dyDescent="0.3">
      <c r="A151" s="45" t="s">
        <v>73</v>
      </c>
      <c r="B151" s="41" t="s">
        <v>82</v>
      </c>
      <c r="C151" s="33">
        <v>45121</v>
      </c>
      <c r="D151" s="36">
        <v>2.0833333333333332E-2</v>
      </c>
      <c r="E151" s="33">
        <v>45121</v>
      </c>
      <c r="F151" s="36">
        <v>8.3333333333333329E-2</v>
      </c>
      <c r="G151" s="35">
        <f>IF(Tableau4[[#This Row],[AGENTS]]="","",Tableau4[[#This Row],[DATE      DEBUT]]+Tableau4[[#This Row],[HEURE        DEBUT]])</f>
        <v>45121.020833333336</v>
      </c>
      <c r="H151" s="35">
        <f>IF(Tableau4[[#This Row],[AGENTS]]="","",Tableau4[[#This Row],[DATE              FIN]]+Tableau4[[#This Row],[HEURE           FIN]])</f>
        <v>45121.083333333336</v>
      </c>
      <c r="I151" s="5">
        <f>IF(Tableau4[[#This Row],[AGENTS]]="","",IF(Tableau4[[#This Row],[TYPE]]="Double",(Tableau4[[#This Row],[RECAP FIN]]-Tableau4[[#This Row],[RECAP DEBUT]])*2,Tableau4[[#This Row],[RECAP FIN]]-Tableau4[[#This Row],[RECAP DEBUT]]))</f>
        <v>0.125</v>
      </c>
      <c r="J151" s="34" t="s">
        <v>121</v>
      </c>
    </row>
    <row r="152" spans="1:10" ht="15" customHeight="1" x14ac:dyDescent="0.3">
      <c r="A152" s="45" t="s">
        <v>75</v>
      </c>
      <c r="B152" s="41" t="s">
        <v>82</v>
      </c>
      <c r="C152" s="33">
        <v>45121</v>
      </c>
      <c r="D152" s="36">
        <v>0.83333333333333337</v>
      </c>
      <c r="E152" s="33">
        <v>45122</v>
      </c>
      <c r="F152" s="36">
        <v>4.1666666666666664E-2</v>
      </c>
      <c r="G152" s="35">
        <f>IF(Tableau4[[#This Row],[AGENTS]]="","",Tableau4[[#This Row],[DATE      DEBUT]]+Tableau4[[#This Row],[HEURE        DEBUT]])</f>
        <v>45121.833333333336</v>
      </c>
      <c r="H152" s="35">
        <f>IF(Tableau4[[#This Row],[AGENTS]]="","",Tableau4[[#This Row],[DATE              FIN]]+Tableau4[[#This Row],[HEURE           FIN]])</f>
        <v>45122.041666666664</v>
      </c>
      <c r="I152" s="5">
        <f>IF(Tableau4[[#This Row],[AGENTS]]="","",IF(Tableau4[[#This Row],[TYPE]]="Double",(Tableau4[[#This Row],[RECAP FIN]]-Tableau4[[#This Row],[RECAP DEBUT]])*2,Tableau4[[#This Row],[RECAP FIN]]-Tableau4[[#This Row],[RECAP DEBUT]]))</f>
        <v>0.41666666665696539</v>
      </c>
      <c r="J152" s="34" t="s">
        <v>122</v>
      </c>
    </row>
    <row r="153" spans="1:10" ht="15" customHeight="1" x14ac:dyDescent="0.3">
      <c r="A153" s="45" t="s">
        <v>11</v>
      </c>
      <c r="B153" s="41" t="s">
        <v>82</v>
      </c>
      <c r="C153" s="33">
        <v>45121</v>
      </c>
      <c r="D153" s="36">
        <v>0.85416666666666663</v>
      </c>
      <c r="E153" s="33">
        <v>45122</v>
      </c>
      <c r="F153" s="36">
        <v>4.1666666666666664E-2</v>
      </c>
      <c r="G153" s="35">
        <f>IF(Tableau4[[#This Row],[AGENTS]]="","",Tableau4[[#This Row],[DATE      DEBUT]]+Tableau4[[#This Row],[HEURE        DEBUT]])</f>
        <v>45121.854166666664</v>
      </c>
      <c r="H153" s="35">
        <f>IF(Tableau4[[#This Row],[AGENTS]]="","",Tableau4[[#This Row],[DATE              FIN]]+Tableau4[[#This Row],[HEURE           FIN]])</f>
        <v>45122.041666666664</v>
      </c>
      <c r="I153" s="5">
        <f>IF(Tableau4[[#This Row],[AGENTS]]="","",IF(Tableau4[[#This Row],[TYPE]]="Double",(Tableau4[[#This Row],[RECAP FIN]]-Tableau4[[#This Row],[RECAP DEBUT]])*2,Tableau4[[#This Row],[RECAP FIN]]-Tableau4[[#This Row],[RECAP DEBUT]]))</f>
        <v>0.375</v>
      </c>
      <c r="J153" s="34" t="s">
        <v>122</v>
      </c>
    </row>
    <row r="154" spans="1:10" ht="15" customHeight="1" x14ac:dyDescent="0.3">
      <c r="A154" s="45" t="s">
        <v>69</v>
      </c>
      <c r="B154" s="41" t="s">
        <v>82</v>
      </c>
      <c r="C154" s="33">
        <v>45121</v>
      </c>
      <c r="D154" s="36">
        <v>0.85416666666666663</v>
      </c>
      <c r="E154" s="33">
        <v>45122</v>
      </c>
      <c r="F154" s="36">
        <v>4.1666666666666664E-2</v>
      </c>
      <c r="G154" s="35">
        <f>IF(Tableau4[[#This Row],[AGENTS]]="","",Tableau4[[#This Row],[DATE      DEBUT]]+Tableau4[[#This Row],[HEURE        DEBUT]])</f>
        <v>45121.854166666664</v>
      </c>
      <c r="H154" s="35">
        <f>IF(Tableau4[[#This Row],[AGENTS]]="","",Tableau4[[#This Row],[DATE              FIN]]+Tableau4[[#This Row],[HEURE           FIN]])</f>
        <v>45122.041666666664</v>
      </c>
      <c r="I154" s="5">
        <f>IF(Tableau4[[#This Row],[AGENTS]]="","",IF(Tableau4[[#This Row],[TYPE]]="Double",(Tableau4[[#This Row],[RECAP FIN]]-Tableau4[[#This Row],[RECAP DEBUT]])*2,Tableau4[[#This Row],[RECAP FIN]]-Tableau4[[#This Row],[RECAP DEBUT]]))</f>
        <v>0.375</v>
      </c>
      <c r="J154" s="34" t="s">
        <v>122</v>
      </c>
    </row>
    <row r="155" spans="1:10" ht="15" customHeight="1" x14ac:dyDescent="0.3">
      <c r="A155" s="45" t="s">
        <v>18</v>
      </c>
      <c r="B155" s="41" t="s">
        <v>82</v>
      </c>
      <c r="C155" s="33">
        <v>45121</v>
      </c>
      <c r="D155" s="36">
        <v>0.83333333333333337</v>
      </c>
      <c r="E155" s="33">
        <v>45122</v>
      </c>
      <c r="F155" s="36">
        <v>4.1666666666666664E-2</v>
      </c>
      <c r="G155" s="35">
        <f>IF(Tableau4[[#This Row],[AGENTS]]="","",Tableau4[[#This Row],[DATE      DEBUT]]+Tableau4[[#This Row],[HEURE        DEBUT]])</f>
        <v>45121.833333333336</v>
      </c>
      <c r="H155" s="35">
        <f>IF(Tableau4[[#This Row],[AGENTS]]="","",Tableau4[[#This Row],[DATE              FIN]]+Tableau4[[#This Row],[HEURE           FIN]])</f>
        <v>45122.041666666664</v>
      </c>
      <c r="I155" s="5">
        <f>IF(Tableau4[[#This Row],[AGENTS]]="","",IF(Tableau4[[#This Row],[TYPE]]="Double",(Tableau4[[#This Row],[RECAP FIN]]-Tableau4[[#This Row],[RECAP DEBUT]])*2,Tableau4[[#This Row],[RECAP FIN]]-Tableau4[[#This Row],[RECAP DEBUT]]))</f>
        <v>0.41666666665696539</v>
      </c>
      <c r="J155" s="34" t="s">
        <v>122</v>
      </c>
    </row>
    <row r="156" spans="1:10" ht="15" customHeight="1" x14ac:dyDescent="0.3">
      <c r="A156" s="45" t="s">
        <v>9</v>
      </c>
      <c r="B156" s="41" t="s">
        <v>81</v>
      </c>
      <c r="C156" s="33">
        <v>45122</v>
      </c>
      <c r="D156" s="36">
        <v>0.28125</v>
      </c>
      <c r="E156" s="33">
        <v>45122</v>
      </c>
      <c r="F156" s="36">
        <v>0.36458333333333331</v>
      </c>
      <c r="G156" s="35">
        <f>IF(Tableau4[[#This Row],[AGENTS]]="","",Tableau4[[#This Row],[DATE      DEBUT]]+Tableau4[[#This Row],[HEURE        DEBUT]])</f>
        <v>45122.28125</v>
      </c>
      <c r="H156" s="35">
        <f>IF(Tableau4[[#This Row],[AGENTS]]="","",Tableau4[[#This Row],[DATE              FIN]]+Tableau4[[#This Row],[HEURE           FIN]])</f>
        <v>45122.364583333336</v>
      </c>
      <c r="I156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6" s="34" t="s">
        <v>123</v>
      </c>
    </row>
    <row r="157" spans="1:10" ht="15" customHeight="1" x14ac:dyDescent="0.3">
      <c r="A157" s="45" t="s">
        <v>69</v>
      </c>
      <c r="B157" s="41" t="s">
        <v>81</v>
      </c>
      <c r="C157" s="33">
        <v>45122</v>
      </c>
      <c r="D157" s="36">
        <v>0.28125</v>
      </c>
      <c r="E157" s="33">
        <v>45122</v>
      </c>
      <c r="F157" s="36">
        <v>0.36458333333333331</v>
      </c>
      <c r="G157" s="35">
        <f>IF(Tableau4[[#This Row],[AGENTS]]="","",Tableau4[[#This Row],[DATE      DEBUT]]+Tableau4[[#This Row],[HEURE        DEBUT]])</f>
        <v>45122.28125</v>
      </c>
      <c r="H157" s="35">
        <f>IF(Tableau4[[#This Row],[AGENTS]]="","",Tableau4[[#This Row],[DATE              FIN]]+Tableau4[[#This Row],[HEURE           FIN]])</f>
        <v>45122.364583333336</v>
      </c>
      <c r="I157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7" s="34" t="s">
        <v>123</v>
      </c>
    </row>
    <row r="158" spans="1:10" ht="15" customHeight="1" x14ac:dyDescent="0.3">
      <c r="A158" s="45" t="s">
        <v>38</v>
      </c>
      <c r="B158" s="41" t="s">
        <v>81</v>
      </c>
      <c r="C158" s="33">
        <v>45122</v>
      </c>
      <c r="D158" s="36">
        <v>0.28125</v>
      </c>
      <c r="E158" s="33">
        <v>45122</v>
      </c>
      <c r="F158" s="36">
        <v>0.36458333333333331</v>
      </c>
      <c r="G158" s="35">
        <f>IF(Tableau4[[#This Row],[AGENTS]]="","",Tableau4[[#This Row],[DATE      DEBUT]]+Tableau4[[#This Row],[HEURE        DEBUT]])</f>
        <v>45122.28125</v>
      </c>
      <c r="H158" s="35">
        <f>IF(Tableau4[[#This Row],[AGENTS]]="","",Tableau4[[#This Row],[DATE              FIN]]+Tableau4[[#This Row],[HEURE           FIN]])</f>
        <v>45122.364583333336</v>
      </c>
      <c r="I158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8" s="34" t="s">
        <v>123</v>
      </c>
    </row>
    <row r="159" spans="1:10" ht="15" customHeight="1" x14ac:dyDescent="0.3">
      <c r="A159" s="45" t="s">
        <v>10</v>
      </c>
      <c r="B159" s="41" t="s">
        <v>81</v>
      </c>
      <c r="C159" s="33">
        <v>45122</v>
      </c>
      <c r="D159" s="36">
        <v>0.28125</v>
      </c>
      <c r="E159" s="33">
        <v>45122</v>
      </c>
      <c r="F159" s="36">
        <v>0.36458333333333331</v>
      </c>
      <c r="G159" s="35">
        <f>IF(Tableau4[[#This Row],[AGENTS]]="","",Tableau4[[#This Row],[DATE      DEBUT]]+Tableau4[[#This Row],[HEURE        DEBUT]])</f>
        <v>45122.28125</v>
      </c>
      <c r="H159" s="35">
        <f>IF(Tableau4[[#This Row],[AGENTS]]="","",Tableau4[[#This Row],[DATE              FIN]]+Tableau4[[#This Row],[HEURE           FIN]])</f>
        <v>45122.364583333336</v>
      </c>
      <c r="I159" s="5">
        <f>IF(Tableau4[[#This Row],[AGENTS]]="","",IF(Tableau4[[#This Row],[TYPE]]="Double",(Tableau4[[#This Row],[RECAP FIN]]-Tableau4[[#This Row],[RECAP DEBUT]])*2,Tableau4[[#This Row],[RECAP FIN]]-Tableau4[[#This Row],[RECAP DEBUT]]))</f>
        <v>8.3333333335758653E-2</v>
      </c>
      <c r="J159" s="34" t="s">
        <v>123</v>
      </c>
    </row>
    <row r="160" spans="1:10" ht="15" customHeight="1" x14ac:dyDescent="0.3">
      <c r="A160" s="45" t="s">
        <v>14</v>
      </c>
      <c r="B160" s="41" t="s">
        <v>81</v>
      </c>
      <c r="C160" s="33">
        <v>45124</v>
      </c>
      <c r="D160" s="36">
        <v>0.70833333333333337</v>
      </c>
      <c r="E160" s="33">
        <v>45124</v>
      </c>
      <c r="F160" s="36">
        <v>0.75</v>
      </c>
      <c r="G160" s="35">
        <f>IF(Tableau4[[#This Row],[AGENTS]]="","",Tableau4[[#This Row],[DATE      DEBUT]]+Tableau4[[#This Row],[HEURE        DEBUT]])</f>
        <v>45124.708333333336</v>
      </c>
      <c r="H160" s="35">
        <f>IF(Tableau4[[#This Row],[AGENTS]]="","",Tableau4[[#This Row],[DATE              FIN]]+Tableau4[[#This Row],[HEURE           FIN]])</f>
        <v>45124.75</v>
      </c>
      <c r="I16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0" s="34" t="s">
        <v>120</v>
      </c>
    </row>
    <row r="161" spans="1:10" ht="15" customHeight="1" x14ac:dyDescent="0.3">
      <c r="A161" s="45" t="s">
        <v>38</v>
      </c>
      <c r="B161" s="41" t="s">
        <v>81</v>
      </c>
      <c r="C161" s="33">
        <v>45125</v>
      </c>
      <c r="D161" s="36">
        <v>0.5</v>
      </c>
      <c r="E161" s="33">
        <v>45125</v>
      </c>
      <c r="F161" s="36">
        <v>0.54166666666666663</v>
      </c>
      <c r="G161" s="35">
        <f>IF(Tableau4[[#This Row],[AGENTS]]="","",Tableau4[[#This Row],[DATE      DEBUT]]+Tableau4[[#This Row],[HEURE        DEBUT]])</f>
        <v>45125.5</v>
      </c>
      <c r="H161" s="35">
        <f>IF(Tableau4[[#This Row],[AGENTS]]="","",Tableau4[[#This Row],[DATE              FIN]]+Tableau4[[#This Row],[HEURE           FIN]])</f>
        <v>45125.541666666664</v>
      </c>
      <c r="I16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1" s="34" t="s">
        <v>127</v>
      </c>
    </row>
    <row r="162" spans="1:10" ht="15" customHeight="1" x14ac:dyDescent="0.3">
      <c r="A162" s="45" t="s">
        <v>69</v>
      </c>
      <c r="B162" s="41" t="s">
        <v>81</v>
      </c>
      <c r="C162" s="33">
        <v>45125</v>
      </c>
      <c r="D162" s="36">
        <v>0.5</v>
      </c>
      <c r="E162" s="33">
        <v>45125</v>
      </c>
      <c r="F162" s="36">
        <v>0.54166666666666663</v>
      </c>
      <c r="G162" s="35">
        <f>IF(Tableau4[[#This Row],[AGENTS]]="","",Tableau4[[#This Row],[DATE      DEBUT]]+Tableau4[[#This Row],[HEURE        DEBUT]])</f>
        <v>45125.5</v>
      </c>
      <c r="H162" s="35">
        <f>IF(Tableau4[[#This Row],[AGENTS]]="","",Tableau4[[#This Row],[DATE              FIN]]+Tableau4[[#This Row],[HEURE           FIN]])</f>
        <v>45125.541666666664</v>
      </c>
      <c r="I16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2" s="34" t="s">
        <v>127</v>
      </c>
    </row>
    <row r="163" spans="1:10" ht="15" customHeight="1" x14ac:dyDescent="0.3">
      <c r="A163" s="45" t="s">
        <v>14</v>
      </c>
      <c r="B163" s="41" t="s">
        <v>81</v>
      </c>
      <c r="C163" s="33">
        <v>45125</v>
      </c>
      <c r="D163" s="36">
        <v>0.70833333333333337</v>
      </c>
      <c r="E163" s="33">
        <v>45125</v>
      </c>
      <c r="F163" s="36">
        <v>0.75</v>
      </c>
      <c r="G163" s="35">
        <f>IF(Tableau4[[#This Row],[AGENTS]]="","",Tableau4[[#This Row],[DATE      DEBUT]]+Tableau4[[#This Row],[HEURE        DEBUT]])</f>
        <v>45125.708333333336</v>
      </c>
      <c r="H163" s="35">
        <f>IF(Tableau4[[#This Row],[AGENTS]]="","",Tableau4[[#This Row],[DATE              FIN]]+Tableau4[[#This Row],[HEURE           FIN]])</f>
        <v>45125.75</v>
      </c>
      <c r="I16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3" s="34" t="s">
        <v>120</v>
      </c>
    </row>
    <row r="164" spans="1:10" ht="15" customHeight="1" x14ac:dyDescent="0.3">
      <c r="A164" s="45" t="s">
        <v>14</v>
      </c>
      <c r="B164" s="41" t="s">
        <v>81</v>
      </c>
      <c r="C164" s="33">
        <v>45126</v>
      </c>
      <c r="D164" s="36">
        <v>0.70833333333333337</v>
      </c>
      <c r="E164" s="33">
        <v>45126</v>
      </c>
      <c r="F164" s="36">
        <v>0.75</v>
      </c>
      <c r="G164" s="35">
        <f>IF(Tableau4[[#This Row],[AGENTS]]="","",Tableau4[[#This Row],[DATE      DEBUT]]+Tableau4[[#This Row],[HEURE        DEBUT]])</f>
        <v>45126.708333333336</v>
      </c>
      <c r="H164" s="35">
        <f>IF(Tableau4[[#This Row],[AGENTS]]="","",Tableau4[[#This Row],[DATE              FIN]]+Tableau4[[#This Row],[HEURE           FIN]])</f>
        <v>45126.75</v>
      </c>
      <c r="I16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4" s="34" t="s">
        <v>120</v>
      </c>
    </row>
    <row r="165" spans="1:10" ht="15" customHeight="1" x14ac:dyDescent="0.3">
      <c r="A165" s="45" t="s">
        <v>10</v>
      </c>
      <c r="B165" s="41" t="s">
        <v>81</v>
      </c>
      <c r="C165" s="33">
        <v>45126</v>
      </c>
      <c r="D165" s="36">
        <v>0.33333333333333331</v>
      </c>
      <c r="E165" s="33">
        <v>45126</v>
      </c>
      <c r="F165" s="36">
        <v>0.5</v>
      </c>
      <c r="G165" s="35">
        <f>IF(Tableau4[[#This Row],[AGENTS]]="","",Tableau4[[#This Row],[DATE      DEBUT]]+Tableau4[[#This Row],[HEURE        DEBUT]])</f>
        <v>45126.333333333336</v>
      </c>
      <c r="H165" s="35">
        <f>IF(Tableau4[[#This Row],[AGENTS]]="","",Tableau4[[#This Row],[DATE              FIN]]+Tableau4[[#This Row],[HEURE           FIN]])</f>
        <v>45126.5</v>
      </c>
      <c r="I165" s="5">
        <f>IF(Tableau4[[#This Row],[AGENTS]]="","",IF(Tableau4[[#This Row],[TYPE]]="Double",(Tableau4[[#This Row],[RECAP FIN]]-Tableau4[[#This Row],[RECAP DEBUT]])*2,Tableau4[[#This Row],[RECAP FIN]]-Tableau4[[#This Row],[RECAP DEBUT]]))</f>
        <v>0.16666666666424135</v>
      </c>
      <c r="J165" s="34" t="s">
        <v>149</v>
      </c>
    </row>
    <row r="166" spans="1:10" ht="15" customHeight="1" x14ac:dyDescent="0.3">
      <c r="A166" s="45" t="s">
        <v>10</v>
      </c>
      <c r="B166" s="41" t="s">
        <v>81</v>
      </c>
      <c r="C166" s="33">
        <v>45126</v>
      </c>
      <c r="D166" s="36">
        <v>0.5625</v>
      </c>
      <c r="E166" s="33">
        <v>45126</v>
      </c>
      <c r="F166" s="36">
        <v>0.70833333333333337</v>
      </c>
      <c r="G166" s="35">
        <f>IF(Tableau4[[#This Row],[AGENTS]]="","",Tableau4[[#This Row],[DATE      DEBUT]]+Tableau4[[#This Row],[HEURE        DEBUT]])</f>
        <v>45126.5625</v>
      </c>
      <c r="H166" s="35">
        <f>IF(Tableau4[[#This Row],[AGENTS]]="","",Tableau4[[#This Row],[DATE              FIN]]+Tableau4[[#This Row],[HEURE           FIN]])</f>
        <v>45126.708333333336</v>
      </c>
      <c r="I166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166" s="34" t="s">
        <v>149</v>
      </c>
    </row>
    <row r="167" spans="1:10" ht="15" customHeight="1" x14ac:dyDescent="0.3">
      <c r="A167" s="45" t="s">
        <v>14</v>
      </c>
      <c r="B167" s="41" t="s">
        <v>81</v>
      </c>
      <c r="C167" s="33">
        <v>45127</v>
      </c>
      <c r="D167" s="36">
        <v>0.70833333333333337</v>
      </c>
      <c r="E167" s="33">
        <v>45127</v>
      </c>
      <c r="F167" s="36">
        <v>0.75</v>
      </c>
      <c r="G167" s="35">
        <f>IF(Tableau4[[#This Row],[AGENTS]]="","",Tableau4[[#This Row],[DATE      DEBUT]]+Tableau4[[#This Row],[HEURE        DEBUT]])</f>
        <v>45127.708333333336</v>
      </c>
      <c r="H167" s="35">
        <f>IF(Tableau4[[#This Row],[AGENTS]]="","",Tableau4[[#This Row],[DATE              FIN]]+Tableau4[[#This Row],[HEURE           FIN]])</f>
        <v>45127.75</v>
      </c>
      <c r="I16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7" s="34" t="s">
        <v>120</v>
      </c>
    </row>
    <row r="168" spans="1:10" ht="15" customHeight="1" x14ac:dyDescent="0.3">
      <c r="A168" s="45" t="s">
        <v>14</v>
      </c>
      <c r="B168" s="41" t="s">
        <v>81</v>
      </c>
      <c r="C168" s="33">
        <v>45128</v>
      </c>
      <c r="D168" s="36">
        <v>0.70833333333333337</v>
      </c>
      <c r="E168" s="33">
        <v>45128</v>
      </c>
      <c r="F168" s="36">
        <v>0.75</v>
      </c>
      <c r="G168" s="35">
        <f>IF(Tableau4[[#This Row],[AGENTS]]="","",Tableau4[[#This Row],[DATE      DEBUT]]+Tableau4[[#This Row],[HEURE        DEBUT]])</f>
        <v>45128.708333333336</v>
      </c>
      <c r="H168" s="35">
        <f>IF(Tableau4[[#This Row],[AGENTS]]="","",Tableau4[[#This Row],[DATE              FIN]]+Tableau4[[#This Row],[HEURE           FIN]])</f>
        <v>45128.75</v>
      </c>
      <c r="I16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68" s="34" t="s">
        <v>120</v>
      </c>
    </row>
    <row r="169" spans="1:10" ht="15" customHeight="1" x14ac:dyDescent="0.3">
      <c r="A169" s="45" t="s">
        <v>95</v>
      </c>
      <c r="B169" s="41" t="s">
        <v>81</v>
      </c>
      <c r="C169" s="33">
        <v>45136</v>
      </c>
      <c r="D169" s="36">
        <v>0.45833333333333331</v>
      </c>
      <c r="E169" s="33">
        <v>45136</v>
      </c>
      <c r="F169" s="36">
        <v>0.52083333333333337</v>
      </c>
      <c r="G169" s="35">
        <f>IF(Tableau4[[#This Row],[AGENTS]]="","",Tableau4[[#This Row],[DATE      DEBUT]]+Tableau4[[#This Row],[HEURE        DEBUT]])</f>
        <v>45136.458333333336</v>
      </c>
      <c r="H169" s="35">
        <f>IF(Tableau4[[#This Row],[AGENTS]]="","",Tableau4[[#This Row],[DATE              FIN]]+Tableau4[[#This Row],[HEURE           FIN]])</f>
        <v>45136.520833333336</v>
      </c>
      <c r="I169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169" s="34" t="s">
        <v>93</v>
      </c>
    </row>
    <row r="170" spans="1:10" ht="15" customHeight="1" x14ac:dyDescent="0.3">
      <c r="A170" s="45" t="s">
        <v>75</v>
      </c>
      <c r="B170" s="41" t="s">
        <v>82</v>
      </c>
      <c r="C170" s="33">
        <v>45144</v>
      </c>
      <c r="D170" s="36">
        <v>0.92708333333333337</v>
      </c>
      <c r="E170" s="33">
        <v>45144</v>
      </c>
      <c r="F170" s="36">
        <v>0.95833333333333337</v>
      </c>
      <c r="G170" s="35">
        <f>IF(Tableau4[[#This Row],[AGENTS]]="","",Tableau4[[#This Row],[DATE      DEBUT]]+Tableau4[[#This Row],[HEURE        DEBUT]])</f>
        <v>45144.927083333336</v>
      </c>
      <c r="H170" s="35">
        <f>IF(Tableau4[[#This Row],[AGENTS]]="","",Tableau4[[#This Row],[DATE              FIN]]+Tableau4[[#This Row],[HEURE           FIN]])</f>
        <v>45144.958333333336</v>
      </c>
      <c r="I170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170" s="34" t="s">
        <v>93</v>
      </c>
    </row>
    <row r="171" spans="1:10" ht="15" customHeight="1" x14ac:dyDescent="0.3">
      <c r="A171" s="45" t="s">
        <v>163</v>
      </c>
      <c r="B171" s="41" t="s">
        <v>81</v>
      </c>
      <c r="C171" s="33">
        <v>45145</v>
      </c>
      <c r="D171" s="36">
        <v>0.70833333333333337</v>
      </c>
      <c r="E171" s="33">
        <v>45145</v>
      </c>
      <c r="F171" s="36">
        <v>0.72916666666666663</v>
      </c>
      <c r="G171" s="35">
        <f>IF(Tableau4[[#This Row],[AGENTS]]="","",Tableau4[[#This Row],[DATE      DEBUT]]+Tableau4[[#This Row],[HEURE        DEBUT]])</f>
        <v>45145.708333333336</v>
      </c>
      <c r="H171" s="35">
        <f>IF(Tableau4[[#This Row],[AGENTS]]="","",Tableau4[[#This Row],[DATE              FIN]]+Tableau4[[#This Row],[HEURE           FIN]])</f>
        <v>45145.729166666664</v>
      </c>
      <c r="I17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71" s="34" t="s">
        <v>134</v>
      </c>
    </row>
    <row r="172" spans="1:10" ht="15" customHeight="1" x14ac:dyDescent="0.3">
      <c r="A172" s="45" t="s">
        <v>163</v>
      </c>
      <c r="B172" s="41" t="s">
        <v>81</v>
      </c>
      <c r="C172" s="33">
        <v>45146</v>
      </c>
      <c r="D172" s="36">
        <v>0.3125</v>
      </c>
      <c r="E172" s="33">
        <v>45146</v>
      </c>
      <c r="F172" s="36">
        <v>0.33333333333333331</v>
      </c>
      <c r="G172" s="35">
        <f>IF(Tableau4[[#This Row],[AGENTS]]="","",Tableau4[[#This Row],[DATE      DEBUT]]+Tableau4[[#This Row],[HEURE        DEBUT]])</f>
        <v>45146.3125</v>
      </c>
      <c r="H172" s="35">
        <f>IF(Tableau4[[#This Row],[AGENTS]]="","",Tableau4[[#This Row],[DATE              FIN]]+Tableau4[[#This Row],[HEURE           FIN]])</f>
        <v>45146.333333333336</v>
      </c>
      <c r="I17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2" s="34" t="s">
        <v>133</v>
      </c>
    </row>
    <row r="173" spans="1:10" ht="15" customHeight="1" x14ac:dyDescent="0.3">
      <c r="A173" s="45" t="s">
        <v>163</v>
      </c>
      <c r="B173" s="41" t="s">
        <v>81</v>
      </c>
      <c r="C173" s="33">
        <v>45147</v>
      </c>
      <c r="D173" s="36">
        <v>0.3125</v>
      </c>
      <c r="E173" s="33">
        <v>45147</v>
      </c>
      <c r="F173" s="36">
        <v>0.33333333333333331</v>
      </c>
      <c r="G173" s="35">
        <f>IF(Tableau4[[#This Row],[AGENTS]]="","",Tableau4[[#This Row],[DATE      DEBUT]]+Tableau4[[#This Row],[HEURE        DEBUT]])</f>
        <v>45147.3125</v>
      </c>
      <c r="H173" s="35">
        <f>IF(Tableau4[[#This Row],[AGENTS]]="","",Tableau4[[#This Row],[DATE              FIN]]+Tableau4[[#This Row],[HEURE           FIN]])</f>
        <v>45147.333333333336</v>
      </c>
      <c r="I17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3" s="34" t="s">
        <v>133</v>
      </c>
    </row>
    <row r="174" spans="1:10" ht="15" customHeight="1" x14ac:dyDescent="0.3">
      <c r="A174" s="45" t="s">
        <v>163</v>
      </c>
      <c r="B174" s="41" t="s">
        <v>81</v>
      </c>
      <c r="C174" s="33">
        <v>45148</v>
      </c>
      <c r="D174" s="36">
        <v>0.3125</v>
      </c>
      <c r="E174" s="33">
        <v>45148</v>
      </c>
      <c r="F174" s="36">
        <v>0.33333333333333331</v>
      </c>
      <c r="G174" s="35">
        <f>IF(Tableau4[[#This Row],[AGENTS]]="","",Tableau4[[#This Row],[DATE      DEBUT]]+Tableau4[[#This Row],[HEURE        DEBUT]])</f>
        <v>45148.3125</v>
      </c>
      <c r="H174" s="35">
        <f>IF(Tableau4[[#This Row],[AGENTS]]="","",Tableau4[[#This Row],[DATE              FIN]]+Tableau4[[#This Row],[HEURE           FIN]])</f>
        <v>45148.333333333336</v>
      </c>
      <c r="I174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4" s="34" t="s">
        <v>133</v>
      </c>
    </row>
    <row r="175" spans="1:10" ht="15" customHeight="1" x14ac:dyDescent="0.3">
      <c r="A175" s="45" t="s">
        <v>163</v>
      </c>
      <c r="B175" s="41" t="s">
        <v>81</v>
      </c>
      <c r="C175" s="33">
        <v>45149</v>
      </c>
      <c r="D175" s="36">
        <v>0.3125</v>
      </c>
      <c r="E175" s="33">
        <v>45149</v>
      </c>
      <c r="F175" s="36">
        <v>0.33333333333333331</v>
      </c>
      <c r="G175" s="35">
        <f>IF(Tableau4[[#This Row],[AGENTS]]="","",Tableau4[[#This Row],[DATE      DEBUT]]+Tableau4[[#This Row],[HEURE        DEBUT]])</f>
        <v>45149.3125</v>
      </c>
      <c r="H175" s="35">
        <f>IF(Tableau4[[#This Row],[AGENTS]]="","",Tableau4[[#This Row],[DATE              FIN]]+Tableau4[[#This Row],[HEURE           FIN]])</f>
        <v>45149.333333333336</v>
      </c>
      <c r="I175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5" s="34" t="s">
        <v>133</v>
      </c>
    </row>
    <row r="176" spans="1:10" ht="15" customHeight="1" x14ac:dyDescent="0.3">
      <c r="A176" s="45" t="s">
        <v>163</v>
      </c>
      <c r="B176" s="41" t="s">
        <v>81</v>
      </c>
      <c r="C176" s="33">
        <v>45166</v>
      </c>
      <c r="D176" s="36">
        <v>0.3125</v>
      </c>
      <c r="E176" s="33">
        <v>45166</v>
      </c>
      <c r="F176" s="36">
        <v>0.33333333333333331</v>
      </c>
      <c r="G176" s="35">
        <f>IF(Tableau4[[#This Row],[AGENTS]]="","",Tableau4[[#This Row],[DATE      DEBUT]]+Tableau4[[#This Row],[HEURE        DEBUT]])</f>
        <v>45166.3125</v>
      </c>
      <c r="H176" s="35">
        <f>IF(Tableau4[[#This Row],[AGENTS]]="","",Tableau4[[#This Row],[DATE              FIN]]+Tableau4[[#This Row],[HEURE           FIN]])</f>
        <v>45166.333333333336</v>
      </c>
      <c r="I17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76" s="34" t="s">
        <v>133</v>
      </c>
    </row>
    <row r="177" spans="1:10" ht="15" customHeight="1" x14ac:dyDescent="0.3">
      <c r="A177" s="45" t="s">
        <v>13</v>
      </c>
      <c r="B177" s="41" t="s">
        <v>81</v>
      </c>
      <c r="C177" s="33">
        <v>45156</v>
      </c>
      <c r="D177" s="36">
        <v>0.58333333333333337</v>
      </c>
      <c r="E177" s="33">
        <v>45156</v>
      </c>
      <c r="F177" s="36">
        <v>0.66666666666666663</v>
      </c>
      <c r="G177" s="35">
        <f>IF(Tableau4[[#This Row],[AGENTS]]="","",Tableau4[[#This Row],[DATE      DEBUT]]+Tableau4[[#This Row],[HEURE        DEBUT]])</f>
        <v>45156.583333333336</v>
      </c>
      <c r="H177" s="35">
        <f>IF(Tableau4[[#This Row],[AGENTS]]="","",Tableau4[[#This Row],[DATE              FIN]]+Tableau4[[#This Row],[HEURE           FIN]])</f>
        <v>45156.666666666664</v>
      </c>
      <c r="I177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177" s="34" t="s">
        <v>137</v>
      </c>
    </row>
    <row r="178" spans="1:10" ht="15" customHeight="1" x14ac:dyDescent="0.3">
      <c r="A178" s="45" t="s">
        <v>14</v>
      </c>
      <c r="B178" s="41" t="s">
        <v>81</v>
      </c>
      <c r="C178" s="33">
        <v>45161</v>
      </c>
      <c r="D178" s="36">
        <v>0.70833333333333337</v>
      </c>
      <c r="E178" s="33">
        <v>45161</v>
      </c>
      <c r="F178" s="36">
        <v>0.75</v>
      </c>
      <c r="G178" s="35">
        <f>IF(Tableau4[[#This Row],[AGENTS]]="","",Tableau4[[#This Row],[DATE      DEBUT]]+Tableau4[[#This Row],[HEURE        DEBUT]])</f>
        <v>45161.708333333336</v>
      </c>
      <c r="H178" s="35">
        <f>IF(Tableau4[[#This Row],[AGENTS]]="","",Tableau4[[#This Row],[DATE              FIN]]+Tableau4[[#This Row],[HEURE           FIN]])</f>
        <v>45161.75</v>
      </c>
      <c r="I17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78" s="34" t="s">
        <v>120</v>
      </c>
    </row>
    <row r="179" spans="1:10" ht="15" customHeight="1" x14ac:dyDescent="0.3">
      <c r="A179" s="45" t="s">
        <v>14</v>
      </c>
      <c r="B179" s="41" t="s">
        <v>81</v>
      </c>
      <c r="C179" s="33">
        <v>45162</v>
      </c>
      <c r="D179" s="36">
        <v>0.70833333333333337</v>
      </c>
      <c r="E179" s="33">
        <v>45162</v>
      </c>
      <c r="F179" s="36">
        <v>0.75</v>
      </c>
      <c r="G179" s="35">
        <f>IF(Tableau4[[#This Row],[AGENTS]]="","",Tableau4[[#This Row],[DATE      DEBUT]]+Tableau4[[#This Row],[HEURE        DEBUT]])</f>
        <v>45162.708333333336</v>
      </c>
      <c r="H179" s="35">
        <f>IF(Tableau4[[#This Row],[AGENTS]]="","",Tableau4[[#This Row],[DATE              FIN]]+Tableau4[[#This Row],[HEURE           FIN]])</f>
        <v>45162.75</v>
      </c>
      <c r="I17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79" s="34" t="s">
        <v>120</v>
      </c>
    </row>
    <row r="180" spans="1:10" ht="15" customHeight="1" x14ac:dyDescent="0.3">
      <c r="A180" s="45" t="s">
        <v>14</v>
      </c>
      <c r="B180" s="41" t="s">
        <v>81</v>
      </c>
      <c r="C180" s="33">
        <v>45163</v>
      </c>
      <c r="D180" s="36">
        <v>0.70833333333333337</v>
      </c>
      <c r="E180" s="33">
        <v>45163</v>
      </c>
      <c r="F180" s="36">
        <v>0.75</v>
      </c>
      <c r="G180" s="35">
        <f>IF(Tableau4[[#This Row],[AGENTS]]="","",Tableau4[[#This Row],[DATE      DEBUT]]+Tableau4[[#This Row],[HEURE        DEBUT]])</f>
        <v>45163.708333333336</v>
      </c>
      <c r="H180" s="35">
        <f>IF(Tableau4[[#This Row],[AGENTS]]="","",Tableau4[[#This Row],[DATE              FIN]]+Tableau4[[#This Row],[HEURE           FIN]])</f>
        <v>45163.75</v>
      </c>
      <c r="I18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80" s="34" t="s">
        <v>120</v>
      </c>
    </row>
    <row r="181" spans="1:10" ht="15" customHeight="1" x14ac:dyDescent="0.3">
      <c r="A181" s="45" t="s">
        <v>163</v>
      </c>
      <c r="B181" s="41" t="s">
        <v>81</v>
      </c>
      <c r="C181" s="33">
        <v>45166</v>
      </c>
      <c r="D181" s="36">
        <v>0.70833333333333337</v>
      </c>
      <c r="E181" s="33">
        <v>45166</v>
      </c>
      <c r="F181" s="36">
        <v>0.72916666666666663</v>
      </c>
      <c r="G181" s="35">
        <f>IF(Tableau4[[#This Row],[AGENTS]]="","",Tableau4[[#This Row],[DATE      DEBUT]]+Tableau4[[#This Row],[HEURE        DEBUT]])</f>
        <v>45166.708333333336</v>
      </c>
      <c r="H181" s="35">
        <f>IF(Tableau4[[#This Row],[AGENTS]]="","",Tableau4[[#This Row],[DATE              FIN]]+Tableau4[[#This Row],[HEURE           FIN]])</f>
        <v>45166.729166666664</v>
      </c>
      <c r="I18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81" s="34" t="s">
        <v>99</v>
      </c>
    </row>
    <row r="182" spans="1:10" ht="15" customHeight="1" x14ac:dyDescent="0.3">
      <c r="A182" s="45" t="s">
        <v>14</v>
      </c>
      <c r="B182" s="41" t="s">
        <v>81</v>
      </c>
      <c r="C182" s="33">
        <v>45166</v>
      </c>
      <c r="D182" s="36">
        <v>0.70833333333333337</v>
      </c>
      <c r="E182" s="33">
        <v>45166</v>
      </c>
      <c r="F182" s="36">
        <v>0.75</v>
      </c>
      <c r="G182" s="35">
        <f>IF(Tableau4[[#This Row],[AGENTS]]="","",Tableau4[[#This Row],[DATE      DEBUT]]+Tableau4[[#This Row],[HEURE        DEBUT]])</f>
        <v>45166.708333333336</v>
      </c>
      <c r="H182" s="35">
        <f>IF(Tableau4[[#This Row],[AGENTS]]="","",Tableau4[[#This Row],[DATE              FIN]]+Tableau4[[#This Row],[HEURE           FIN]])</f>
        <v>45166.75</v>
      </c>
      <c r="I18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82" s="34" t="s">
        <v>120</v>
      </c>
    </row>
    <row r="183" spans="1:10" ht="15" customHeight="1" x14ac:dyDescent="0.3">
      <c r="A183" s="45" t="s">
        <v>163</v>
      </c>
      <c r="B183" s="41" t="s">
        <v>81</v>
      </c>
      <c r="C183" s="33">
        <v>45167</v>
      </c>
      <c r="D183" s="36">
        <v>0.3125</v>
      </c>
      <c r="E183" s="33">
        <v>45167</v>
      </c>
      <c r="F183" s="36">
        <v>0.33333333333333331</v>
      </c>
      <c r="G183" s="35">
        <f>IF(Tableau4[[#This Row],[AGENTS]]="","",Tableau4[[#This Row],[DATE      DEBUT]]+Tableau4[[#This Row],[HEURE        DEBUT]])</f>
        <v>45167.3125</v>
      </c>
      <c r="H183" s="35">
        <f>IF(Tableau4[[#This Row],[AGENTS]]="","",Tableau4[[#This Row],[DATE              FIN]]+Tableau4[[#This Row],[HEURE           FIN]])</f>
        <v>45167.333333333336</v>
      </c>
      <c r="I183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83" s="34" t="s">
        <v>133</v>
      </c>
    </row>
    <row r="184" spans="1:10" ht="15" customHeight="1" x14ac:dyDescent="0.3">
      <c r="A184" s="45" t="s">
        <v>14</v>
      </c>
      <c r="B184" s="41" t="s">
        <v>81</v>
      </c>
      <c r="C184" s="33">
        <v>45167</v>
      </c>
      <c r="D184" s="36">
        <v>0.75</v>
      </c>
      <c r="E184" s="33">
        <v>45167</v>
      </c>
      <c r="F184" s="36">
        <v>0.79166666666666696</v>
      </c>
      <c r="G184" s="35">
        <f>IF(Tableau4[[#This Row],[AGENTS]]="","",Tableau4[[#This Row],[DATE      DEBUT]]+Tableau4[[#This Row],[HEURE        DEBUT]])</f>
        <v>45167.75</v>
      </c>
      <c r="H184" s="35">
        <f>IF(Tableau4[[#This Row],[AGENTS]]="","",Tableau4[[#This Row],[DATE              FIN]]+Tableau4[[#This Row],[HEURE           FIN]])</f>
        <v>45167.791666666664</v>
      </c>
      <c r="I18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84" s="34" t="s">
        <v>120</v>
      </c>
    </row>
    <row r="185" spans="1:10" ht="15" customHeight="1" x14ac:dyDescent="0.3">
      <c r="A185" s="45" t="s">
        <v>163</v>
      </c>
      <c r="B185" s="41" t="s">
        <v>81</v>
      </c>
      <c r="C185" s="33">
        <v>45167</v>
      </c>
      <c r="D185" s="36">
        <v>0.70833333333333337</v>
      </c>
      <c r="E185" s="33">
        <v>45167</v>
      </c>
      <c r="F185" s="36">
        <v>0.72916666666666663</v>
      </c>
      <c r="G185" s="35">
        <f>IF(Tableau4[[#This Row],[AGENTS]]="","",Tableau4[[#This Row],[DATE      DEBUT]]+Tableau4[[#This Row],[HEURE        DEBUT]])</f>
        <v>45167.708333333336</v>
      </c>
      <c r="H185" s="35">
        <f>IF(Tableau4[[#This Row],[AGENTS]]="","",Tableau4[[#This Row],[DATE              FIN]]+Tableau4[[#This Row],[HEURE           FIN]])</f>
        <v>45167.729166666664</v>
      </c>
      <c r="I185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85" s="34" t="s">
        <v>99</v>
      </c>
    </row>
    <row r="186" spans="1:10" ht="15" customHeight="1" x14ac:dyDescent="0.3">
      <c r="A186" s="45" t="s">
        <v>163</v>
      </c>
      <c r="B186" s="41" t="s">
        <v>81</v>
      </c>
      <c r="C186" s="33">
        <v>45168</v>
      </c>
      <c r="D186" s="36">
        <v>0.3125</v>
      </c>
      <c r="E186" s="33">
        <v>45168</v>
      </c>
      <c r="F186" s="36">
        <v>0.33333333333333331</v>
      </c>
      <c r="G186" s="35">
        <f>IF(Tableau4[[#This Row],[AGENTS]]="","",Tableau4[[#This Row],[DATE      DEBUT]]+Tableau4[[#This Row],[HEURE        DEBUT]])</f>
        <v>45168.3125</v>
      </c>
      <c r="H186" s="35">
        <f>IF(Tableau4[[#This Row],[AGENTS]]="","",Tableau4[[#This Row],[DATE              FIN]]+Tableau4[[#This Row],[HEURE           FIN]])</f>
        <v>45168.333333333336</v>
      </c>
      <c r="I186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86" s="34" t="s">
        <v>133</v>
      </c>
    </row>
    <row r="187" spans="1:10" ht="15" customHeight="1" x14ac:dyDescent="0.3">
      <c r="A187" s="45" t="s">
        <v>14</v>
      </c>
      <c r="B187" s="41" t="s">
        <v>81</v>
      </c>
      <c r="C187" s="33">
        <v>45168</v>
      </c>
      <c r="D187" s="36">
        <v>0.79166666666666696</v>
      </c>
      <c r="E187" s="33">
        <v>45168</v>
      </c>
      <c r="F187" s="36">
        <v>0.83333333333333304</v>
      </c>
      <c r="G187" s="35">
        <f>IF(Tableau4[[#This Row],[AGENTS]]="","",Tableau4[[#This Row],[DATE      DEBUT]]+Tableau4[[#This Row],[HEURE        DEBUT]])</f>
        <v>45168.791666666664</v>
      </c>
      <c r="H187" s="35">
        <f>IF(Tableau4[[#This Row],[AGENTS]]="","",Tableau4[[#This Row],[DATE              FIN]]+Tableau4[[#This Row],[HEURE           FIN]])</f>
        <v>45168.833333333336</v>
      </c>
      <c r="I18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87" s="34" t="s">
        <v>120</v>
      </c>
    </row>
    <row r="188" spans="1:10" ht="15" customHeight="1" x14ac:dyDescent="0.3">
      <c r="A188" s="45" t="s">
        <v>163</v>
      </c>
      <c r="B188" s="41" t="s">
        <v>81</v>
      </c>
      <c r="C188" s="33">
        <v>45168</v>
      </c>
      <c r="D188" s="36">
        <v>0.70833333333333337</v>
      </c>
      <c r="E188" s="33">
        <v>45168</v>
      </c>
      <c r="F188" s="36">
        <v>0.72916666666666663</v>
      </c>
      <c r="G188" s="35">
        <f>IF(Tableau4[[#This Row],[AGENTS]]="","",Tableau4[[#This Row],[DATE      DEBUT]]+Tableau4[[#This Row],[HEURE        DEBUT]])</f>
        <v>45168.708333333336</v>
      </c>
      <c r="H188" s="35">
        <f>IF(Tableau4[[#This Row],[AGENTS]]="","",Tableau4[[#This Row],[DATE              FIN]]+Tableau4[[#This Row],[HEURE           FIN]])</f>
        <v>45168.729166666664</v>
      </c>
      <c r="I188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88" s="34" t="s">
        <v>99</v>
      </c>
    </row>
    <row r="189" spans="1:10" ht="15" customHeight="1" x14ac:dyDescent="0.3">
      <c r="A189" s="45" t="s">
        <v>163</v>
      </c>
      <c r="B189" s="41" t="s">
        <v>81</v>
      </c>
      <c r="C189" s="33">
        <v>45169</v>
      </c>
      <c r="D189" s="36">
        <v>0.3125</v>
      </c>
      <c r="E189" s="33">
        <v>45169</v>
      </c>
      <c r="F189" s="36">
        <v>0.33333333333333331</v>
      </c>
      <c r="G189" s="35">
        <f>IF(Tableau4[[#This Row],[AGENTS]]="","",Tableau4[[#This Row],[DATE      DEBUT]]+Tableau4[[#This Row],[HEURE        DEBUT]])</f>
        <v>45169.3125</v>
      </c>
      <c r="H189" s="35">
        <f>IF(Tableau4[[#This Row],[AGENTS]]="","",Tableau4[[#This Row],[DATE              FIN]]+Tableau4[[#This Row],[HEURE           FIN]])</f>
        <v>45169.333333333336</v>
      </c>
      <c r="I18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89" s="34" t="s">
        <v>133</v>
      </c>
    </row>
    <row r="190" spans="1:10" ht="15" customHeight="1" x14ac:dyDescent="0.3">
      <c r="A190" s="45" t="s">
        <v>14</v>
      </c>
      <c r="B190" s="41" t="s">
        <v>81</v>
      </c>
      <c r="C190" s="33">
        <v>45169</v>
      </c>
      <c r="D190" s="36">
        <v>0.83333333333333304</v>
      </c>
      <c r="E190" s="33">
        <v>45169</v>
      </c>
      <c r="F190" s="36">
        <v>0.875</v>
      </c>
      <c r="G190" s="35">
        <f>IF(Tableau4[[#This Row],[AGENTS]]="","",Tableau4[[#This Row],[DATE      DEBUT]]+Tableau4[[#This Row],[HEURE        DEBUT]])</f>
        <v>45169.833333333336</v>
      </c>
      <c r="H190" s="35">
        <f>IF(Tableau4[[#This Row],[AGENTS]]="","",Tableau4[[#This Row],[DATE              FIN]]+Tableau4[[#This Row],[HEURE           FIN]])</f>
        <v>45169.875</v>
      </c>
      <c r="I190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0" s="34" t="s">
        <v>120</v>
      </c>
    </row>
    <row r="191" spans="1:10" ht="15" customHeight="1" x14ac:dyDescent="0.3">
      <c r="A191" s="45" t="s">
        <v>163</v>
      </c>
      <c r="B191" s="41" t="s">
        <v>81</v>
      </c>
      <c r="C191" s="33">
        <v>45169</v>
      </c>
      <c r="D191" s="36">
        <v>0.70833333333333337</v>
      </c>
      <c r="E191" s="33">
        <v>45169</v>
      </c>
      <c r="F191" s="36">
        <v>0.72916666666666663</v>
      </c>
      <c r="G191" s="35">
        <f>IF(Tableau4[[#This Row],[AGENTS]]="","",Tableau4[[#This Row],[DATE      DEBUT]]+Tableau4[[#This Row],[HEURE        DEBUT]])</f>
        <v>45169.708333333336</v>
      </c>
      <c r="H191" s="35">
        <f>IF(Tableau4[[#This Row],[AGENTS]]="","",Tableau4[[#This Row],[DATE              FIN]]+Tableau4[[#This Row],[HEURE           FIN]])</f>
        <v>45169.729166666664</v>
      </c>
      <c r="I19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91" s="34" t="s">
        <v>99</v>
      </c>
    </row>
    <row r="192" spans="1:10" ht="15" customHeight="1" x14ac:dyDescent="0.3">
      <c r="A192" s="45" t="s">
        <v>163</v>
      </c>
      <c r="B192" s="41" t="s">
        <v>81</v>
      </c>
      <c r="C192" s="33">
        <v>45170</v>
      </c>
      <c r="D192" s="36">
        <v>0.3125</v>
      </c>
      <c r="E192" s="33">
        <v>45170</v>
      </c>
      <c r="F192" s="36">
        <v>0.33333333333333331</v>
      </c>
      <c r="G192" s="35">
        <f>IF(Tableau4[[#This Row],[AGENTS]]="","",Tableau4[[#This Row],[DATE      DEBUT]]+Tableau4[[#This Row],[HEURE        DEBUT]])</f>
        <v>45170.3125</v>
      </c>
      <c r="H192" s="35">
        <f>IF(Tableau4[[#This Row],[AGENTS]]="","",Tableau4[[#This Row],[DATE              FIN]]+Tableau4[[#This Row],[HEURE           FIN]])</f>
        <v>45170.333333333336</v>
      </c>
      <c r="I19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192" s="34" t="s">
        <v>133</v>
      </c>
    </row>
    <row r="193" spans="1:10" ht="15" customHeight="1" x14ac:dyDescent="0.3">
      <c r="A193" s="45" t="s">
        <v>14</v>
      </c>
      <c r="B193" s="41" t="s">
        <v>81</v>
      </c>
      <c r="C193" s="33">
        <v>45170</v>
      </c>
      <c r="D193" s="36">
        <v>0.875</v>
      </c>
      <c r="E193" s="33">
        <v>45170</v>
      </c>
      <c r="F193" s="36">
        <v>0.91666666666666696</v>
      </c>
      <c r="G193" s="35">
        <f>IF(Tableau4[[#This Row],[AGENTS]]="","",Tableau4[[#This Row],[DATE      DEBUT]]+Tableau4[[#This Row],[HEURE        DEBUT]])</f>
        <v>45170.875</v>
      </c>
      <c r="H193" s="35">
        <f>IF(Tableau4[[#This Row],[AGENTS]]="","",Tableau4[[#This Row],[DATE              FIN]]+Tableau4[[#This Row],[HEURE           FIN]])</f>
        <v>45170.916666666664</v>
      </c>
      <c r="I19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3" s="34" t="s">
        <v>120</v>
      </c>
    </row>
    <row r="194" spans="1:10" ht="15" customHeight="1" x14ac:dyDescent="0.3">
      <c r="A194" s="45" t="s">
        <v>163</v>
      </c>
      <c r="B194" s="41" t="s">
        <v>81</v>
      </c>
      <c r="C194" s="33">
        <v>45170</v>
      </c>
      <c r="D194" s="36">
        <v>0.70833333333333337</v>
      </c>
      <c r="E194" s="33">
        <v>45170</v>
      </c>
      <c r="F194" s="36">
        <v>0.72916666666666663</v>
      </c>
      <c r="G194" s="35">
        <f>IF(Tableau4[[#This Row],[AGENTS]]="","",Tableau4[[#This Row],[DATE      DEBUT]]+Tableau4[[#This Row],[HEURE        DEBUT]])</f>
        <v>45170.708333333336</v>
      </c>
      <c r="H194" s="35">
        <f>IF(Tableau4[[#This Row],[AGENTS]]="","",Tableau4[[#This Row],[DATE              FIN]]+Tableau4[[#This Row],[HEURE           FIN]])</f>
        <v>45170.729166666664</v>
      </c>
      <c r="I194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194" s="34" t="s">
        <v>99</v>
      </c>
    </row>
    <row r="195" spans="1:10" ht="15" customHeight="1" x14ac:dyDescent="0.3">
      <c r="A195" s="45" t="s">
        <v>163</v>
      </c>
      <c r="B195" s="41" t="s">
        <v>81</v>
      </c>
      <c r="C195" s="33">
        <v>45173</v>
      </c>
      <c r="D195" s="36">
        <v>0.29166666666666669</v>
      </c>
      <c r="E195" s="33">
        <v>45173</v>
      </c>
      <c r="F195" s="36">
        <v>0.33333333333333331</v>
      </c>
      <c r="G195" s="35">
        <f>IF(Tableau4[[#This Row],[AGENTS]]="","",Tableau4[[#This Row],[DATE      DEBUT]]+Tableau4[[#This Row],[HEURE        DEBUT]])</f>
        <v>45173.291666666664</v>
      </c>
      <c r="H195" s="35">
        <f>IF(Tableau4[[#This Row],[AGENTS]]="","",Tableau4[[#This Row],[DATE              FIN]]+Tableau4[[#This Row],[HEURE           FIN]])</f>
        <v>45173.333333333336</v>
      </c>
      <c r="I19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95" s="34" t="s">
        <v>161</v>
      </c>
    </row>
    <row r="196" spans="1:10" ht="15" customHeight="1" x14ac:dyDescent="0.3">
      <c r="A196" s="45" t="s">
        <v>14</v>
      </c>
      <c r="B196" s="41" t="s">
        <v>81</v>
      </c>
      <c r="C196" s="33">
        <v>45173</v>
      </c>
      <c r="D196" s="36">
        <v>0.70833333333333337</v>
      </c>
      <c r="E196" s="33">
        <v>45173</v>
      </c>
      <c r="F196" s="36">
        <v>0.75</v>
      </c>
      <c r="G196" s="35">
        <f>IF(Tableau4[[#This Row],[AGENTS]]="","",Tableau4[[#This Row],[DATE      DEBUT]]+Tableau4[[#This Row],[HEURE        DEBUT]])</f>
        <v>45173.708333333336</v>
      </c>
      <c r="H196" s="35">
        <f>IF(Tableau4[[#This Row],[AGENTS]]="","",Tableau4[[#This Row],[DATE              FIN]]+Tableau4[[#This Row],[HEURE           FIN]])</f>
        <v>45173.75</v>
      </c>
      <c r="I19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6" s="34" t="s">
        <v>139</v>
      </c>
    </row>
    <row r="197" spans="1:10" ht="15" customHeight="1" x14ac:dyDescent="0.3">
      <c r="A197" s="45" t="s">
        <v>163</v>
      </c>
      <c r="B197" s="41" t="s">
        <v>81</v>
      </c>
      <c r="C197" s="33">
        <v>45174</v>
      </c>
      <c r="D197" s="36">
        <v>0.29166666666666669</v>
      </c>
      <c r="E197" s="33">
        <v>45174</v>
      </c>
      <c r="F197" s="36">
        <v>0.33333333333333331</v>
      </c>
      <c r="G197" s="35">
        <f>IF(Tableau4[[#This Row],[AGENTS]]="","",Tableau4[[#This Row],[DATE      DEBUT]]+Tableau4[[#This Row],[HEURE        DEBUT]])</f>
        <v>45174.291666666664</v>
      </c>
      <c r="H197" s="35">
        <f>IF(Tableau4[[#This Row],[AGENTS]]="","",Tableau4[[#This Row],[DATE              FIN]]+Tableau4[[#This Row],[HEURE           FIN]])</f>
        <v>45174.333333333336</v>
      </c>
      <c r="I197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97" s="34" t="s">
        <v>161</v>
      </c>
    </row>
    <row r="198" spans="1:10" ht="15" customHeight="1" x14ac:dyDescent="0.3">
      <c r="A198" s="45" t="s">
        <v>14</v>
      </c>
      <c r="B198" s="41" t="s">
        <v>81</v>
      </c>
      <c r="C198" s="33">
        <v>45174</v>
      </c>
      <c r="D198" s="36">
        <v>0.75</v>
      </c>
      <c r="E198" s="33">
        <v>45174</v>
      </c>
      <c r="F198" s="36">
        <v>0.79166666666666696</v>
      </c>
      <c r="G198" s="35">
        <f>IF(Tableau4[[#This Row],[AGENTS]]="","",Tableau4[[#This Row],[DATE      DEBUT]]+Tableau4[[#This Row],[HEURE        DEBUT]])</f>
        <v>45174.75</v>
      </c>
      <c r="H198" s="35">
        <f>IF(Tableau4[[#This Row],[AGENTS]]="","",Tableau4[[#This Row],[DATE              FIN]]+Tableau4[[#This Row],[HEURE           FIN]])</f>
        <v>45174.791666666664</v>
      </c>
      <c r="I19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198" s="34" t="s">
        <v>139</v>
      </c>
    </row>
    <row r="199" spans="1:10" ht="15" customHeight="1" x14ac:dyDescent="0.3">
      <c r="A199" s="45" t="s">
        <v>163</v>
      </c>
      <c r="B199" s="41" t="s">
        <v>81</v>
      </c>
      <c r="C199" s="33">
        <v>45175</v>
      </c>
      <c r="D199" s="36">
        <v>0.29166666666666669</v>
      </c>
      <c r="E199" s="33">
        <v>45175</v>
      </c>
      <c r="F199" s="36">
        <v>0.33333333333333331</v>
      </c>
      <c r="G199" s="35">
        <f>IF(Tableau4[[#This Row],[AGENTS]]="","",Tableau4[[#This Row],[DATE      DEBUT]]+Tableau4[[#This Row],[HEURE        DEBUT]])</f>
        <v>45175.291666666664</v>
      </c>
      <c r="H199" s="35">
        <f>IF(Tableau4[[#This Row],[AGENTS]]="","",Tableau4[[#This Row],[DATE              FIN]]+Tableau4[[#This Row],[HEURE           FIN]])</f>
        <v>45175.333333333336</v>
      </c>
      <c r="I199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199" s="34" t="s">
        <v>161</v>
      </c>
    </row>
    <row r="200" spans="1:10" ht="15" customHeight="1" x14ac:dyDescent="0.3">
      <c r="A200" s="45" t="s">
        <v>14</v>
      </c>
      <c r="B200" s="41" t="s">
        <v>81</v>
      </c>
      <c r="C200" s="33">
        <v>45175</v>
      </c>
      <c r="D200" s="36">
        <v>0.79166666666666696</v>
      </c>
      <c r="E200" s="33">
        <v>45175</v>
      </c>
      <c r="F200" s="36">
        <v>0.83333333333333304</v>
      </c>
      <c r="G200" s="35">
        <f>IF(Tableau4[[#This Row],[AGENTS]]="","",Tableau4[[#This Row],[DATE      DEBUT]]+Tableau4[[#This Row],[HEURE        DEBUT]])</f>
        <v>45175.791666666664</v>
      </c>
      <c r="H200" s="35">
        <f>IF(Tableau4[[#This Row],[AGENTS]]="","",Tableau4[[#This Row],[DATE              FIN]]+Tableau4[[#This Row],[HEURE           FIN]])</f>
        <v>45175.833333333336</v>
      </c>
      <c r="I20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0" s="34" t="s">
        <v>139</v>
      </c>
    </row>
    <row r="201" spans="1:10" ht="15" customHeight="1" x14ac:dyDescent="0.3">
      <c r="A201" s="45" t="s">
        <v>163</v>
      </c>
      <c r="B201" s="41" t="s">
        <v>81</v>
      </c>
      <c r="C201" s="33">
        <v>45176</v>
      </c>
      <c r="D201" s="36">
        <v>0.29166666666666669</v>
      </c>
      <c r="E201" s="33">
        <v>45176</v>
      </c>
      <c r="F201" s="36">
        <v>0.33333333333333331</v>
      </c>
      <c r="G201" s="35">
        <f>IF(Tableau4[[#This Row],[AGENTS]]="","",Tableau4[[#This Row],[DATE      DEBUT]]+Tableau4[[#This Row],[HEURE        DEBUT]])</f>
        <v>45176.291666666664</v>
      </c>
      <c r="H201" s="35">
        <f>IF(Tableau4[[#This Row],[AGENTS]]="","",Tableau4[[#This Row],[DATE              FIN]]+Tableau4[[#This Row],[HEURE           FIN]])</f>
        <v>45176.333333333336</v>
      </c>
      <c r="I201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1" s="34" t="s">
        <v>161</v>
      </c>
    </row>
    <row r="202" spans="1:10" ht="15" customHeight="1" x14ac:dyDescent="0.3">
      <c r="A202" s="45" t="s">
        <v>14</v>
      </c>
      <c r="B202" s="41" t="s">
        <v>81</v>
      </c>
      <c r="C202" s="33">
        <v>45176</v>
      </c>
      <c r="D202" s="36">
        <v>0.83333333333333304</v>
      </c>
      <c r="E202" s="33">
        <v>45176</v>
      </c>
      <c r="F202" s="36">
        <v>0.875</v>
      </c>
      <c r="G202" s="35">
        <f>IF(Tableau4[[#This Row],[AGENTS]]="","",Tableau4[[#This Row],[DATE      DEBUT]]+Tableau4[[#This Row],[HEURE        DEBUT]])</f>
        <v>45176.833333333336</v>
      </c>
      <c r="H202" s="35">
        <f>IF(Tableau4[[#This Row],[AGENTS]]="","",Tableau4[[#This Row],[DATE              FIN]]+Tableau4[[#This Row],[HEURE           FIN]])</f>
        <v>45176.875</v>
      </c>
      <c r="I20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02" s="34" t="s">
        <v>139</v>
      </c>
    </row>
    <row r="203" spans="1:10" ht="15" customHeight="1" x14ac:dyDescent="0.3">
      <c r="A203" s="45" t="s">
        <v>163</v>
      </c>
      <c r="B203" s="41" t="s">
        <v>81</v>
      </c>
      <c r="C203" s="33">
        <v>45177</v>
      </c>
      <c r="D203" s="36">
        <v>0.29166666666666669</v>
      </c>
      <c r="E203" s="33">
        <v>45177</v>
      </c>
      <c r="F203" s="36">
        <v>0.33333333333333331</v>
      </c>
      <c r="G203" s="35">
        <f>IF(Tableau4[[#This Row],[AGENTS]]="","",Tableau4[[#This Row],[DATE      DEBUT]]+Tableau4[[#This Row],[HEURE        DEBUT]])</f>
        <v>45177.291666666664</v>
      </c>
      <c r="H203" s="35">
        <f>IF(Tableau4[[#This Row],[AGENTS]]="","",Tableau4[[#This Row],[DATE              FIN]]+Tableau4[[#This Row],[HEURE           FIN]])</f>
        <v>45177.333333333336</v>
      </c>
      <c r="I203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3" s="34" t="s">
        <v>161</v>
      </c>
    </row>
    <row r="204" spans="1:10" ht="15" customHeight="1" x14ac:dyDescent="0.3">
      <c r="A204" s="45" t="s">
        <v>14</v>
      </c>
      <c r="B204" s="41" t="s">
        <v>81</v>
      </c>
      <c r="C204" s="33">
        <v>45177</v>
      </c>
      <c r="D204" s="36">
        <v>0.875</v>
      </c>
      <c r="E204" s="33">
        <v>45177</v>
      </c>
      <c r="F204" s="36">
        <v>0.91666666666666696</v>
      </c>
      <c r="G204" s="35">
        <f>IF(Tableau4[[#This Row],[AGENTS]]="","",Tableau4[[#This Row],[DATE      DEBUT]]+Tableau4[[#This Row],[HEURE        DEBUT]])</f>
        <v>45177.875</v>
      </c>
      <c r="H204" s="35">
        <f>IF(Tableau4[[#This Row],[AGENTS]]="","",Tableau4[[#This Row],[DATE              FIN]]+Tableau4[[#This Row],[HEURE           FIN]])</f>
        <v>45177.916666666664</v>
      </c>
      <c r="I20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04" s="34" t="s">
        <v>139</v>
      </c>
    </row>
    <row r="205" spans="1:10" ht="15" customHeight="1" x14ac:dyDescent="0.3">
      <c r="A205" s="45" t="s">
        <v>163</v>
      </c>
      <c r="B205" s="41" t="s">
        <v>81</v>
      </c>
      <c r="C205" s="33">
        <v>45180</v>
      </c>
      <c r="D205" s="36">
        <v>0.29166666666666669</v>
      </c>
      <c r="E205" s="33">
        <v>45180</v>
      </c>
      <c r="F205" s="36">
        <v>0.33333333333333331</v>
      </c>
      <c r="G205" s="35">
        <f>IF(Tableau4[[#This Row],[AGENTS]]="","",Tableau4[[#This Row],[DATE      DEBUT]]+Tableau4[[#This Row],[HEURE        DEBUT]])</f>
        <v>45180.291666666664</v>
      </c>
      <c r="H205" s="35">
        <f>IF(Tableau4[[#This Row],[AGENTS]]="","",Tableau4[[#This Row],[DATE              FIN]]+Tableau4[[#This Row],[HEURE           FIN]])</f>
        <v>45180.333333333336</v>
      </c>
      <c r="I20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5" s="34" t="s">
        <v>161</v>
      </c>
    </row>
    <row r="206" spans="1:10" ht="15" customHeight="1" x14ac:dyDescent="0.3">
      <c r="A206" s="45" t="s">
        <v>14</v>
      </c>
      <c r="B206" s="41" t="s">
        <v>81</v>
      </c>
      <c r="C206" s="33">
        <v>45178</v>
      </c>
      <c r="D206" s="36">
        <v>0.91666666666666696</v>
      </c>
      <c r="E206" s="33">
        <v>45178</v>
      </c>
      <c r="F206" s="36">
        <v>0.95833333333333304</v>
      </c>
      <c r="G206" s="35">
        <f>IF(Tableau4[[#This Row],[AGENTS]]="","",Tableau4[[#This Row],[DATE      DEBUT]]+Tableau4[[#This Row],[HEURE        DEBUT]])</f>
        <v>45178.916666666664</v>
      </c>
      <c r="H206" s="35">
        <f>IF(Tableau4[[#This Row],[AGENTS]]="","",Tableau4[[#This Row],[DATE              FIN]]+Tableau4[[#This Row],[HEURE           FIN]])</f>
        <v>45178.958333333336</v>
      </c>
      <c r="I206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06" s="34" t="s">
        <v>139</v>
      </c>
    </row>
    <row r="207" spans="1:10" ht="15" customHeight="1" x14ac:dyDescent="0.3">
      <c r="A207" s="45" t="s">
        <v>14</v>
      </c>
      <c r="B207" s="41" t="s">
        <v>81</v>
      </c>
      <c r="C207" s="33">
        <v>45178</v>
      </c>
      <c r="D207" s="36">
        <v>0.25</v>
      </c>
      <c r="E207" s="33">
        <v>45178</v>
      </c>
      <c r="F207" s="36">
        <v>0.39583333333333331</v>
      </c>
      <c r="G207" s="35">
        <f>IF(Tableau4[[#This Row],[AGENTS]]="","",Tableau4[[#This Row],[DATE      DEBUT]]+Tableau4[[#This Row],[HEURE        DEBUT]])</f>
        <v>45178.25</v>
      </c>
      <c r="H207" s="35">
        <f>IF(Tableau4[[#This Row],[AGENTS]]="","",Tableau4[[#This Row],[DATE              FIN]]+Tableau4[[#This Row],[HEURE           FIN]])</f>
        <v>45178.395833333336</v>
      </c>
      <c r="I207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07" s="34" t="s">
        <v>140</v>
      </c>
    </row>
    <row r="208" spans="1:10" ht="15" customHeight="1" x14ac:dyDescent="0.3">
      <c r="A208" s="45" t="s">
        <v>10</v>
      </c>
      <c r="B208" s="41" t="s">
        <v>81</v>
      </c>
      <c r="C208" s="33">
        <v>45178</v>
      </c>
      <c r="D208" s="36">
        <v>0.25</v>
      </c>
      <c r="E208" s="33">
        <v>45178</v>
      </c>
      <c r="F208" s="36">
        <v>0.39583333333333331</v>
      </c>
      <c r="G208" s="35">
        <f>IF(Tableau4[[#This Row],[AGENTS]]="","",Tableau4[[#This Row],[DATE      DEBUT]]+Tableau4[[#This Row],[HEURE        DEBUT]])</f>
        <v>45178.25</v>
      </c>
      <c r="H208" s="35">
        <f>IF(Tableau4[[#This Row],[AGENTS]]="","",Tableau4[[#This Row],[DATE              FIN]]+Tableau4[[#This Row],[HEURE           FIN]])</f>
        <v>45178.395833333336</v>
      </c>
      <c r="I208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08" s="34" t="s">
        <v>140</v>
      </c>
    </row>
    <row r="209" spans="1:12" ht="15" customHeight="1" x14ac:dyDescent="0.3">
      <c r="A209" s="45" t="s">
        <v>73</v>
      </c>
      <c r="B209" s="41" t="s">
        <v>81</v>
      </c>
      <c r="C209" s="33">
        <v>45178</v>
      </c>
      <c r="D209" s="36">
        <v>0.25</v>
      </c>
      <c r="E209" s="33">
        <v>45178</v>
      </c>
      <c r="F209" s="36">
        <v>0.39583333333333331</v>
      </c>
      <c r="G209" s="35">
        <f>IF(Tableau4[[#This Row],[AGENTS]]="","",Tableau4[[#This Row],[DATE      DEBUT]]+Tableau4[[#This Row],[HEURE        DEBUT]])</f>
        <v>45178.25</v>
      </c>
      <c r="H209" s="35">
        <f>IF(Tableau4[[#This Row],[AGENTS]]="","",Tableau4[[#This Row],[DATE              FIN]]+Tableau4[[#This Row],[HEURE           FIN]])</f>
        <v>45178.395833333336</v>
      </c>
      <c r="I209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09" s="34" t="s">
        <v>140</v>
      </c>
      <c r="L209" s="59"/>
    </row>
    <row r="210" spans="1:12" ht="15" customHeight="1" x14ac:dyDescent="0.3">
      <c r="A210" s="45" t="s">
        <v>5</v>
      </c>
      <c r="B210" s="41" t="s">
        <v>81</v>
      </c>
      <c r="C210" s="33">
        <v>45178</v>
      </c>
      <c r="D210" s="36">
        <v>0.25</v>
      </c>
      <c r="E210" s="33">
        <v>45178</v>
      </c>
      <c r="F210" s="36">
        <v>0.39583333333333331</v>
      </c>
      <c r="G210" s="35">
        <f>IF(Tableau4[[#This Row],[AGENTS]]="","",Tableau4[[#This Row],[DATE      DEBUT]]+Tableau4[[#This Row],[HEURE        DEBUT]])</f>
        <v>45178.25</v>
      </c>
      <c r="H210" s="35">
        <f>IF(Tableau4[[#This Row],[AGENTS]]="","",Tableau4[[#This Row],[DATE              FIN]]+Tableau4[[#This Row],[HEURE           FIN]])</f>
        <v>45178.395833333336</v>
      </c>
      <c r="I210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10" s="34" t="s">
        <v>140</v>
      </c>
    </row>
    <row r="211" spans="1:12" ht="15" customHeight="1" x14ac:dyDescent="0.3">
      <c r="A211" s="45" t="s">
        <v>3</v>
      </c>
      <c r="B211" s="41" t="s">
        <v>81</v>
      </c>
      <c r="C211" s="33">
        <v>45178</v>
      </c>
      <c r="D211" s="36">
        <v>0.25</v>
      </c>
      <c r="E211" s="33">
        <v>45178</v>
      </c>
      <c r="F211" s="36">
        <v>0.39583333333333331</v>
      </c>
      <c r="G211" s="35">
        <f>IF(Tableau4[[#This Row],[AGENTS]]="","",Tableau4[[#This Row],[DATE      DEBUT]]+Tableau4[[#This Row],[HEURE        DEBUT]])</f>
        <v>45178.25</v>
      </c>
      <c r="H211" s="35">
        <f>IF(Tableau4[[#This Row],[AGENTS]]="","",Tableau4[[#This Row],[DATE              FIN]]+Tableau4[[#This Row],[HEURE           FIN]])</f>
        <v>45178.395833333336</v>
      </c>
      <c r="I211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11" s="34" t="s">
        <v>140</v>
      </c>
    </row>
    <row r="212" spans="1:12" ht="15" customHeight="1" x14ac:dyDescent="0.3">
      <c r="A212" s="45" t="s">
        <v>136</v>
      </c>
      <c r="B212" s="41" t="s">
        <v>81</v>
      </c>
      <c r="C212" s="33">
        <v>45178</v>
      </c>
      <c r="D212" s="36">
        <v>0.25</v>
      </c>
      <c r="E212" s="33">
        <v>45178</v>
      </c>
      <c r="F212" s="36">
        <v>0.39583333333333331</v>
      </c>
      <c r="G212" s="35">
        <f>IF(Tableau4[[#This Row],[AGENTS]]="","",Tableau4[[#This Row],[DATE      DEBUT]]+Tableau4[[#This Row],[HEURE        DEBUT]])</f>
        <v>45178.25</v>
      </c>
      <c r="H212" s="35">
        <f>IF(Tableau4[[#This Row],[AGENTS]]="","",Tableau4[[#This Row],[DATE              FIN]]+Tableau4[[#This Row],[HEURE           FIN]])</f>
        <v>45178.395833333336</v>
      </c>
      <c r="I212" s="5">
        <f>IF(Tableau4[[#This Row],[AGENTS]]="","",IF(Tableau4[[#This Row],[TYPE]]="Double",(Tableau4[[#This Row],[RECAP FIN]]-Tableau4[[#This Row],[RECAP DEBUT]])*2,Tableau4[[#This Row],[RECAP FIN]]-Tableau4[[#This Row],[RECAP DEBUT]]))</f>
        <v>0.14583333333575865</v>
      </c>
      <c r="J212" s="34" t="s">
        <v>140</v>
      </c>
    </row>
    <row r="213" spans="1:12" ht="15" customHeight="1" x14ac:dyDescent="0.3">
      <c r="A213" s="45" t="s">
        <v>11</v>
      </c>
      <c r="B213" s="41" t="s">
        <v>81</v>
      </c>
      <c r="C213" s="33">
        <v>45178</v>
      </c>
      <c r="D213" s="36">
        <v>0.25</v>
      </c>
      <c r="E213" s="33">
        <v>45178</v>
      </c>
      <c r="F213" s="36">
        <v>0.4375</v>
      </c>
      <c r="G213" s="35">
        <f>IF(Tableau4[[#This Row],[AGENTS]]="","",Tableau4[[#This Row],[DATE      DEBUT]]+Tableau4[[#This Row],[HEURE        DEBUT]])</f>
        <v>45178.25</v>
      </c>
      <c r="H213" s="35">
        <f>IF(Tableau4[[#This Row],[AGENTS]]="","",Tableau4[[#This Row],[DATE              FIN]]+Tableau4[[#This Row],[HEURE           FIN]])</f>
        <v>45178.4375</v>
      </c>
      <c r="I213" s="5">
        <f>IF(Tableau4[[#This Row],[AGENTS]]="","",IF(Tableau4[[#This Row],[TYPE]]="Double",(Tableau4[[#This Row],[RECAP FIN]]-Tableau4[[#This Row],[RECAP DEBUT]])*2,Tableau4[[#This Row],[RECAP FIN]]-Tableau4[[#This Row],[RECAP DEBUT]]))</f>
        <v>0.1875</v>
      </c>
      <c r="J213" s="34" t="s">
        <v>142</v>
      </c>
    </row>
    <row r="214" spans="1:12" ht="15" customHeight="1" x14ac:dyDescent="0.3">
      <c r="A214" s="45" t="s">
        <v>14</v>
      </c>
      <c r="B214" s="41" t="s">
        <v>81</v>
      </c>
      <c r="C214" s="33">
        <v>45178</v>
      </c>
      <c r="D214" s="36">
        <v>0.72916666666666663</v>
      </c>
      <c r="E214" s="33">
        <v>45178</v>
      </c>
      <c r="F214" s="36">
        <v>0.83333333333333337</v>
      </c>
      <c r="G214" s="35">
        <f>IF(Tableau4[[#This Row],[AGENTS]]="","",Tableau4[[#This Row],[DATE      DEBUT]]+Tableau4[[#This Row],[HEURE        DEBUT]])</f>
        <v>45178.729166666664</v>
      </c>
      <c r="H214" s="35">
        <f>IF(Tableau4[[#This Row],[AGENTS]]="","",Tableau4[[#This Row],[DATE              FIN]]+Tableau4[[#This Row],[HEURE           FIN]])</f>
        <v>45178.833333333336</v>
      </c>
      <c r="I214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4" s="34" t="s">
        <v>141</v>
      </c>
    </row>
    <row r="215" spans="1:12" ht="15" customHeight="1" x14ac:dyDescent="0.3">
      <c r="A215" s="45" t="s">
        <v>10</v>
      </c>
      <c r="B215" s="41" t="s">
        <v>81</v>
      </c>
      <c r="C215" s="33">
        <v>45178</v>
      </c>
      <c r="D215" s="36">
        <v>0.72916666666666663</v>
      </c>
      <c r="E215" s="33">
        <v>45178</v>
      </c>
      <c r="F215" s="36">
        <v>0.83333333333333337</v>
      </c>
      <c r="G215" s="35">
        <f>IF(Tableau4[[#This Row],[AGENTS]]="","",Tableau4[[#This Row],[DATE      DEBUT]]+Tableau4[[#This Row],[HEURE        DEBUT]])</f>
        <v>45178.729166666664</v>
      </c>
      <c r="H215" s="35">
        <f>IF(Tableau4[[#This Row],[AGENTS]]="","",Tableau4[[#This Row],[DATE              FIN]]+Tableau4[[#This Row],[HEURE           FIN]])</f>
        <v>45178.833333333336</v>
      </c>
      <c r="I215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5" s="34" t="s">
        <v>141</v>
      </c>
    </row>
    <row r="216" spans="1:12" ht="15" customHeight="1" x14ac:dyDescent="0.3">
      <c r="A216" s="45" t="s">
        <v>73</v>
      </c>
      <c r="B216" s="41" t="s">
        <v>81</v>
      </c>
      <c r="C216" s="33">
        <v>45178</v>
      </c>
      <c r="D216" s="36">
        <v>0.72916666666666663</v>
      </c>
      <c r="E216" s="33">
        <v>45178</v>
      </c>
      <c r="F216" s="36">
        <v>0.83333333333333337</v>
      </c>
      <c r="G216" s="35">
        <f>IF(Tableau4[[#This Row],[AGENTS]]="","",Tableau4[[#This Row],[DATE      DEBUT]]+Tableau4[[#This Row],[HEURE        DEBUT]])</f>
        <v>45178.729166666664</v>
      </c>
      <c r="H216" s="35">
        <f>IF(Tableau4[[#This Row],[AGENTS]]="","",Tableau4[[#This Row],[DATE              FIN]]+Tableau4[[#This Row],[HEURE           FIN]])</f>
        <v>45178.833333333336</v>
      </c>
      <c r="I216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6" s="34" t="s">
        <v>141</v>
      </c>
    </row>
    <row r="217" spans="1:12" ht="15" customHeight="1" x14ac:dyDescent="0.3">
      <c r="A217" s="45" t="s">
        <v>5</v>
      </c>
      <c r="B217" s="41" t="s">
        <v>81</v>
      </c>
      <c r="C217" s="33">
        <v>45178</v>
      </c>
      <c r="D217" s="36">
        <v>0.72916666666666663</v>
      </c>
      <c r="E217" s="33">
        <v>45178</v>
      </c>
      <c r="F217" s="36">
        <v>0.83333333333333337</v>
      </c>
      <c r="G217" s="35">
        <f>IF(Tableau4[[#This Row],[AGENTS]]="","",Tableau4[[#This Row],[DATE      DEBUT]]+Tableau4[[#This Row],[HEURE        DEBUT]])</f>
        <v>45178.729166666664</v>
      </c>
      <c r="H217" s="35">
        <f>IF(Tableau4[[#This Row],[AGENTS]]="","",Tableau4[[#This Row],[DATE              FIN]]+Tableau4[[#This Row],[HEURE           FIN]])</f>
        <v>45178.833333333336</v>
      </c>
      <c r="I217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7" s="34" t="s">
        <v>141</v>
      </c>
    </row>
    <row r="218" spans="1:12" ht="15" customHeight="1" x14ac:dyDescent="0.3">
      <c r="A218" s="45" t="s">
        <v>3</v>
      </c>
      <c r="B218" s="41" t="s">
        <v>81</v>
      </c>
      <c r="C218" s="33">
        <v>45178</v>
      </c>
      <c r="D218" s="36">
        <v>0.72916666666666663</v>
      </c>
      <c r="E218" s="33">
        <v>45178</v>
      </c>
      <c r="F218" s="36">
        <v>0.83333333333333337</v>
      </c>
      <c r="G218" s="35">
        <f>IF(Tableau4[[#This Row],[AGENTS]]="","",Tableau4[[#This Row],[DATE      DEBUT]]+Tableau4[[#This Row],[HEURE        DEBUT]])</f>
        <v>45178.729166666664</v>
      </c>
      <c r="H218" s="35">
        <f>IF(Tableau4[[#This Row],[AGENTS]]="","",Tableau4[[#This Row],[DATE              FIN]]+Tableau4[[#This Row],[HEURE           FIN]])</f>
        <v>45178.833333333336</v>
      </c>
      <c r="I218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8" s="34" t="s">
        <v>141</v>
      </c>
    </row>
    <row r="219" spans="1:12" ht="15" customHeight="1" x14ac:dyDescent="0.3">
      <c r="A219" s="45" t="s">
        <v>136</v>
      </c>
      <c r="B219" s="41" t="s">
        <v>81</v>
      </c>
      <c r="C219" s="33">
        <v>45178</v>
      </c>
      <c r="D219" s="36">
        <v>0.72916666666666663</v>
      </c>
      <c r="E219" s="33">
        <v>45178</v>
      </c>
      <c r="F219" s="36">
        <v>0.83333333333333337</v>
      </c>
      <c r="G219" s="35">
        <f>IF(Tableau4[[#This Row],[AGENTS]]="","",Tableau4[[#This Row],[DATE      DEBUT]]+Tableau4[[#This Row],[HEURE        DEBUT]])</f>
        <v>45178.729166666664</v>
      </c>
      <c r="H219" s="35">
        <f>IF(Tableau4[[#This Row],[AGENTS]]="","",Tableau4[[#This Row],[DATE              FIN]]+Tableau4[[#This Row],[HEURE           FIN]])</f>
        <v>45178.833333333336</v>
      </c>
      <c r="I219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19" s="34" t="s">
        <v>141</v>
      </c>
    </row>
    <row r="220" spans="1:12" ht="15" customHeight="1" x14ac:dyDescent="0.3">
      <c r="A220" s="45" t="s">
        <v>11</v>
      </c>
      <c r="B220" s="41" t="s">
        <v>81</v>
      </c>
      <c r="C220" s="33">
        <v>45178</v>
      </c>
      <c r="D220" s="36">
        <v>0.72916666666666663</v>
      </c>
      <c r="E220" s="33">
        <v>45178</v>
      </c>
      <c r="F220" s="36">
        <v>0.83333333333333337</v>
      </c>
      <c r="G220" s="35">
        <f>IF(Tableau4[[#This Row],[AGENTS]]="","",Tableau4[[#This Row],[DATE      DEBUT]]+Tableau4[[#This Row],[HEURE        DEBUT]])</f>
        <v>45178.729166666664</v>
      </c>
      <c r="H220" s="35">
        <f>IF(Tableau4[[#This Row],[AGENTS]]="","",Tableau4[[#This Row],[DATE              FIN]]+Tableau4[[#This Row],[HEURE           FIN]])</f>
        <v>45178.833333333336</v>
      </c>
      <c r="I220" s="5">
        <f>IF(Tableau4[[#This Row],[AGENTS]]="","",IF(Tableau4[[#This Row],[TYPE]]="Double",(Tableau4[[#This Row],[RECAP FIN]]-Tableau4[[#This Row],[RECAP DEBUT]])*2,Tableau4[[#This Row],[RECAP FIN]]-Tableau4[[#This Row],[RECAP DEBUT]]))</f>
        <v>0.10416666667151731</v>
      </c>
      <c r="J220" s="34" t="s">
        <v>141</v>
      </c>
    </row>
    <row r="221" spans="1:12" ht="15" customHeight="1" x14ac:dyDescent="0.3">
      <c r="A221" s="45" t="s">
        <v>14</v>
      </c>
      <c r="B221" s="41" t="s">
        <v>82</v>
      </c>
      <c r="C221" s="33">
        <v>45179</v>
      </c>
      <c r="D221" s="36">
        <v>0.95833333333333304</v>
      </c>
      <c r="E221" s="33">
        <v>45179</v>
      </c>
      <c r="F221" s="36">
        <v>1</v>
      </c>
      <c r="G221" s="35">
        <f>IF(Tableau4[[#This Row],[AGENTS]]="","",Tableau4[[#This Row],[DATE      DEBUT]]+Tableau4[[#This Row],[HEURE        DEBUT]])</f>
        <v>45179.958333333336</v>
      </c>
      <c r="H221" s="35">
        <f>IF(Tableau4[[#This Row],[AGENTS]]="","",Tableau4[[#This Row],[DATE              FIN]]+Tableau4[[#This Row],[HEURE           FIN]])</f>
        <v>45180</v>
      </c>
      <c r="I221" s="5">
        <f>IF(Tableau4[[#This Row],[AGENTS]]="","",IF(Tableau4[[#This Row],[TYPE]]="Double",(Tableau4[[#This Row],[RECAP FIN]]-Tableau4[[#This Row],[RECAP DEBUT]])*2,Tableau4[[#This Row],[RECAP FIN]]-Tableau4[[#This Row],[RECAP DEBUT]]))</f>
        <v>8.3333333328482695E-2</v>
      </c>
      <c r="J221" s="34" t="s">
        <v>139</v>
      </c>
    </row>
    <row r="222" spans="1:12" ht="15" customHeight="1" x14ac:dyDescent="0.3">
      <c r="A222" s="45" t="s">
        <v>14</v>
      </c>
      <c r="B222" s="41" t="s">
        <v>81</v>
      </c>
      <c r="C222" s="33">
        <v>45180</v>
      </c>
      <c r="D222" s="36">
        <v>1</v>
      </c>
      <c r="E222" s="33">
        <v>45180</v>
      </c>
      <c r="F222" s="36">
        <v>1.0416666666666701</v>
      </c>
      <c r="G222" s="35">
        <f>IF(Tableau4[[#This Row],[AGENTS]]="","",Tableau4[[#This Row],[DATE      DEBUT]]+Tableau4[[#This Row],[HEURE        DEBUT]])</f>
        <v>45181</v>
      </c>
      <c r="H222" s="35">
        <f>IF(Tableau4[[#This Row],[AGENTS]]="","",Tableau4[[#This Row],[DATE              FIN]]+Tableau4[[#This Row],[HEURE           FIN]])</f>
        <v>45181.041666666664</v>
      </c>
      <c r="I22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2" s="34" t="s">
        <v>139</v>
      </c>
    </row>
    <row r="223" spans="1:12" ht="15" customHeight="1" x14ac:dyDescent="0.3">
      <c r="A223" s="45" t="s">
        <v>163</v>
      </c>
      <c r="B223" s="41" t="s">
        <v>81</v>
      </c>
      <c r="C223" s="33">
        <v>45181</v>
      </c>
      <c r="D223" s="36">
        <v>0.29166666666666669</v>
      </c>
      <c r="E223" s="33">
        <v>45181</v>
      </c>
      <c r="F223" s="36">
        <v>0.33333333333333331</v>
      </c>
      <c r="G223" s="35">
        <f>IF(Tableau4[[#This Row],[AGENTS]]="","",Tableau4[[#This Row],[DATE      DEBUT]]+Tableau4[[#This Row],[HEURE        DEBUT]])</f>
        <v>45181.291666666664</v>
      </c>
      <c r="H223" s="35">
        <f>IF(Tableau4[[#This Row],[AGENTS]]="","",Tableau4[[#This Row],[DATE              FIN]]+Tableau4[[#This Row],[HEURE           FIN]])</f>
        <v>45181.333333333336</v>
      </c>
      <c r="I223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3" s="34" t="s">
        <v>161</v>
      </c>
    </row>
    <row r="224" spans="1:12" ht="15" customHeight="1" x14ac:dyDescent="0.3">
      <c r="A224" s="45" t="s">
        <v>14</v>
      </c>
      <c r="B224" s="41" t="s">
        <v>81</v>
      </c>
      <c r="C224" s="33">
        <v>45180</v>
      </c>
      <c r="D224" s="36">
        <v>0.75</v>
      </c>
      <c r="E224" s="33">
        <v>45180</v>
      </c>
      <c r="F224" s="36">
        <v>0.79166666666666663</v>
      </c>
      <c r="G224" s="35">
        <f>IF(Tableau4[[#This Row],[AGENTS]]="","",Tableau4[[#This Row],[DATE      DEBUT]]+Tableau4[[#This Row],[HEURE        DEBUT]])</f>
        <v>45180.75</v>
      </c>
      <c r="H224" s="35">
        <f>IF(Tableau4[[#This Row],[AGENTS]]="","",Tableau4[[#This Row],[DATE              FIN]]+Tableau4[[#This Row],[HEURE           FIN]])</f>
        <v>45180.791666666664</v>
      </c>
      <c r="I22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4" s="34" t="s">
        <v>139</v>
      </c>
    </row>
    <row r="225" spans="1:10" ht="15" customHeight="1" x14ac:dyDescent="0.3">
      <c r="A225" s="45" t="s">
        <v>14</v>
      </c>
      <c r="B225" s="41" t="s">
        <v>81</v>
      </c>
      <c r="C225" s="33">
        <v>45181</v>
      </c>
      <c r="D225" s="36">
        <v>1.0416666666666701</v>
      </c>
      <c r="E225" s="33">
        <v>45181</v>
      </c>
      <c r="F225" s="36">
        <v>1.0833333333333399</v>
      </c>
      <c r="G225" s="35">
        <f>IF(Tableau4[[#This Row],[AGENTS]]="","",Tableau4[[#This Row],[DATE      DEBUT]]+Tableau4[[#This Row],[HEURE        DEBUT]])</f>
        <v>45182.041666666664</v>
      </c>
      <c r="H225" s="35">
        <f>IF(Tableau4[[#This Row],[AGENTS]]="","",Tableau4[[#This Row],[DATE              FIN]]+Tableau4[[#This Row],[HEURE           FIN]])</f>
        <v>45182.083333333336</v>
      </c>
      <c r="I225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5" s="34" t="s">
        <v>139</v>
      </c>
    </row>
    <row r="226" spans="1:10" ht="15" customHeight="1" x14ac:dyDescent="0.3">
      <c r="A226" s="45" t="s">
        <v>163</v>
      </c>
      <c r="B226" s="41" t="s">
        <v>81</v>
      </c>
      <c r="C226" s="33">
        <v>45182</v>
      </c>
      <c r="D226" s="36">
        <v>0.29166666666666669</v>
      </c>
      <c r="E226" s="33">
        <v>45182</v>
      </c>
      <c r="F226" s="36">
        <v>0.33333333333333331</v>
      </c>
      <c r="G226" s="35">
        <f>IF(Tableau4[[#This Row],[AGENTS]]="","",Tableau4[[#This Row],[DATE      DEBUT]]+Tableau4[[#This Row],[HEURE        DEBUT]])</f>
        <v>45182.291666666664</v>
      </c>
      <c r="H226" s="35">
        <f>IF(Tableau4[[#This Row],[AGENTS]]="","",Tableau4[[#This Row],[DATE              FIN]]+Tableau4[[#This Row],[HEURE           FIN]])</f>
        <v>45182.333333333336</v>
      </c>
      <c r="I226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6" s="34" t="s">
        <v>161</v>
      </c>
    </row>
    <row r="227" spans="1:10" ht="15" customHeight="1" x14ac:dyDescent="0.3">
      <c r="A227" s="45" t="s">
        <v>14</v>
      </c>
      <c r="B227" s="41" t="s">
        <v>81</v>
      </c>
      <c r="C227" s="33">
        <v>45181</v>
      </c>
      <c r="D227" s="36">
        <v>0.75</v>
      </c>
      <c r="E227" s="33">
        <v>45181</v>
      </c>
      <c r="F227" s="36">
        <v>0.79166666666666663</v>
      </c>
      <c r="G227" s="35">
        <f>IF(Tableau4[[#This Row],[AGENTS]]="","",Tableau4[[#This Row],[DATE      DEBUT]]+Tableau4[[#This Row],[HEURE        DEBUT]])</f>
        <v>45181.75</v>
      </c>
      <c r="H227" s="35">
        <f>IF(Tableau4[[#This Row],[AGENTS]]="","",Tableau4[[#This Row],[DATE              FIN]]+Tableau4[[#This Row],[HEURE           FIN]])</f>
        <v>45181.791666666664</v>
      </c>
      <c r="I22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7" s="34" t="s">
        <v>139</v>
      </c>
    </row>
    <row r="228" spans="1:10" ht="15" customHeight="1" x14ac:dyDescent="0.3">
      <c r="A228" s="45" t="s">
        <v>163</v>
      </c>
      <c r="B228" s="41" t="s">
        <v>81</v>
      </c>
      <c r="C228" s="33">
        <v>45183</v>
      </c>
      <c r="D228" s="36">
        <v>0.29166666666666669</v>
      </c>
      <c r="E228" s="33">
        <v>45183</v>
      </c>
      <c r="F228" s="36">
        <v>0.33333333333333331</v>
      </c>
      <c r="G228" s="35">
        <f>IF(Tableau4[[#This Row],[AGENTS]]="","",Tableau4[[#This Row],[DATE      DEBUT]]+Tableau4[[#This Row],[HEURE        DEBUT]])</f>
        <v>45183.291666666664</v>
      </c>
      <c r="H228" s="35">
        <f>IF(Tableau4[[#This Row],[AGENTS]]="","",Tableau4[[#This Row],[DATE              FIN]]+Tableau4[[#This Row],[HEURE           FIN]])</f>
        <v>45183.333333333336</v>
      </c>
      <c r="I228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28" s="34" t="s">
        <v>161</v>
      </c>
    </row>
    <row r="229" spans="1:10" ht="15" customHeight="1" x14ac:dyDescent="0.3">
      <c r="A229" s="45" t="s">
        <v>14</v>
      </c>
      <c r="B229" s="41" t="s">
        <v>81</v>
      </c>
      <c r="C229" s="33">
        <v>45182</v>
      </c>
      <c r="D229" s="36">
        <v>0.75</v>
      </c>
      <c r="E229" s="33">
        <v>45182</v>
      </c>
      <c r="F229" s="36">
        <v>0.79166666666666663</v>
      </c>
      <c r="G229" s="35">
        <f>IF(Tableau4[[#This Row],[AGENTS]]="","",Tableau4[[#This Row],[DATE      DEBUT]]+Tableau4[[#This Row],[HEURE        DEBUT]])</f>
        <v>45182.75</v>
      </c>
      <c r="H229" s="35">
        <f>IF(Tableau4[[#This Row],[AGENTS]]="","",Tableau4[[#This Row],[DATE              FIN]]+Tableau4[[#This Row],[HEURE           FIN]])</f>
        <v>45182.791666666664</v>
      </c>
      <c r="I22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29" s="34" t="s">
        <v>139</v>
      </c>
    </row>
    <row r="230" spans="1:10" ht="15" customHeight="1" x14ac:dyDescent="0.3">
      <c r="A230" s="45" t="s">
        <v>163</v>
      </c>
      <c r="B230" s="41" t="s">
        <v>81</v>
      </c>
      <c r="C230" s="33">
        <v>45184</v>
      </c>
      <c r="D230" s="36">
        <v>0.29166666666666669</v>
      </c>
      <c r="E230" s="33">
        <v>45184</v>
      </c>
      <c r="F230" s="36">
        <v>0.33333333333333331</v>
      </c>
      <c r="G230" s="35">
        <f>IF(Tableau4[[#This Row],[AGENTS]]="","",Tableau4[[#This Row],[DATE      DEBUT]]+Tableau4[[#This Row],[HEURE        DEBUT]])</f>
        <v>45184.291666666664</v>
      </c>
      <c r="H230" s="35">
        <f>IF(Tableau4[[#This Row],[AGENTS]]="","",Tableau4[[#This Row],[DATE              FIN]]+Tableau4[[#This Row],[HEURE           FIN]])</f>
        <v>45184.333333333336</v>
      </c>
      <c r="I23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30" s="34" t="s">
        <v>161</v>
      </c>
    </row>
    <row r="231" spans="1:10" ht="15" customHeight="1" x14ac:dyDescent="0.3">
      <c r="A231" s="45" t="s">
        <v>14</v>
      </c>
      <c r="B231" s="41" t="s">
        <v>81</v>
      </c>
      <c r="C231" s="33">
        <v>45183</v>
      </c>
      <c r="D231" s="36">
        <v>0.75</v>
      </c>
      <c r="E231" s="33">
        <v>45183</v>
      </c>
      <c r="F231" s="36">
        <v>0.79166666666666663</v>
      </c>
      <c r="G231" s="35">
        <f>IF(Tableau4[[#This Row],[AGENTS]]="","",Tableau4[[#This Row],[DATE      DEBUT]]+Tableau4[[#This Row],[HEURE        DEBUT]])</f>
        <v>45183.75</v>
      </c>
      <c r="H231" s="35">
        <f>IF(Tableau4[[#This Row],[AGENTS]]="","",Tableau4[[#This Row],[DATE              FIN]]+Tableau4[[#This Row],[HEURE           FIN]])</f>
        <v>45183.791666666664</v>
      </c>
      <c r="I23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1" s="34" t="s">
        <v>139</v>
      </c>
    </row>
    <row r="232" spans="1:10" ht="15" customHeight="1" x14ac:dyDescent="0.3">
      <c r="A232" s="45" t="s">
        <v>163</v>
      </c>
      <c r="B232" s="41" t="s">
        <v>81</v>
      </c>
      <c r="C232" s="33">
        <v>45187</v>
      </c>
      <c r="D232" s="36">
        <v>0.3125</v>
      </c>
      <c r="E232" s="33">
        <v>45187</v>
      </c>
      <c r="F232" s="36">
        <v>0.33333333333333331</v>
      </c>
      <c r="G232" s="35">
        <f>IF(Tableau4[[#This Row],[AGENTS]]="","",Tableau4[[#This Row],[DATE      DEBUT]]+Tableau4[[#This Row],[HEURE        DEBUT]])</f>
        <v>45187.3125</v>
      </c>
      <c r="H232" s="35">
        <f>IF(Tableau4[[#This Row],[AGENTS]]="","",Tableau4[[#This Row],[DATE              FIN]]+Tableau4[[#This Row],[HEURE           FIN]])</f>
        <v>45187.333333333336</v>
      </c>
      <c r="I232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32" s="34" t="s">
        <v>161</v>
      </c>
    </row>
    <row r="233" spans="1:10" ht="15" customHeight="1" x14ac:dyDescent="0.3">
      <c r="A233" s="45" t="s">
        <v>14</v>
      </c>
      <c r="B233" s="41" t="s">
        <v>81</v>
      </c>
      <c r="C233" s="33">
        <v>45184</v>
      </c>
      <c r="D233" s="36">
        <v>0.75</v>
      </c>
      <c r="E233" s="33">
        <v>45184</v>
      </c>
      <c r="F233" s="36">
        <v>0.79166666666666663</v>
      </c>
      <c r="G233" s="35">
        <f>IF(Tableau4[[#This Row],[AGENTS]]="","",Tableau4[[#This Row],[DATE      DEBUT]]+Tableau4[[#This Row],[HEURE        DEBUT]])</f>
        <v>45184.75</v>
      </c>
      <c r="H233" s="35">
        <f>IF(Tableau4[[#This Row],[AGENTS]]="","",Tableau4[[#This Row],[DATE              FIN]]+Tableau4[[#This Row],[HEURE           FIN]])</f>
        <v>45184.791666666664</v>
      </c>
      <c r="I23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3" s="34" t="s">
        <v>161</v>
      </c>
    </row>
    <row r="234" spans="1:10" ht="15" customHeight="1" x14ac:dyDescent="0.3">
      <c r="A234" s="45" t="s">
        <v>3</v>
      </c>
      <c r="B234" s="41" t="s">
        <v>82</v>
      </c>
      <c r="C234" s="33">
        <v>45186</v>
      </c>
      <c r="D234" s="36">
        <v>0.82291666666666663</v>
      </c>
      <c r="E234" s="33">
        <v>45186</v>
      </c>
      <c r="F234" s="36">
        <v>0.86458333333333337</v>
      </c>
      <c r="G234" s="35">
        <f>IF(Tableau4[[#This Row],[AGENTS]]="","",Tableau4[[#This Row],[DATE      DEBUT]]+Tableau4[[#This Row],[HEURE        DEBUT]])</f>
        <v>45186.822916666664</v>
      </c>
      <c r="H234" s="35">
        <f>IF(Tableau4[[#This Row],[AGENTS]]="","",Tableau4[[#This Row],[DATE              FIN]]+Tableau4[[#This Row],[HEURE           FIN]])</f>
        <v>45186.864583333336</v>
      </c>
      <c r="I234" s="5">
        <f>IF(Tableau4[[#This Row],[AGENTS]]="","",IF(Tableau4[[#This Row],[TYPE]]="Double",(Tableau4[[#This Row],[RECAP FIN]]-Tableau4[[#This Row],[RECAP DEBUT]])*2,Tableau4[[#This Row],[RECAP FIN]]-Tableau4[[#This Row],[RECAP DEBUT]]))</f>
        <v>8.333333334303461E-2</v>
      </c>
      <c r="J234" s="34" t="s">
        <v>161</v>
      </c>
    </row>
    <row r="235" spans="1:10" ht="15" customHeight="1" x14ac:dyDescent="0.3">
      <c r="A235" s="45" t="s">
        <v>14</v>
      </c>
      <c r="B235" s="41" t="s">
        <v>81</v>
      </c>
      <c r="C235" s="33">
        <v>45194</v>
      </c>
      <c r="D235" s="36">
        <v>0.75</v>
      </c>
      <c r="E235" s="33">
        <v>45194</v>
      </c>
      <c r="F235" s="36">
        <v>0.79166666666666663</v>
      </c>
      <c r="G235" s="35">
        <f>IF(Tableau4[[#This Row],[AGENTS]]="","",Tableau4[[#This Row],[DATE      DEBUT]]+Tableau4[[#This Row],[HEURE        DEBUT]])</f>
        <v>45194.75</v>
      </c>
      <c r="H235" s="35">
        <f>IF(Tableau4[[#This Row],[AGENTS]]="","",Tableau4[[#This Row],[DATE              FIN]]+Tableau4[[#This Row],[HEURE           FIN]])</f>
        <v>45194.791666666664</v>
      </c>
      <c r="I23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5" s="34" t="s">
        <v>161</v>
      </c>
    </row>
    <row r="236" spans="1:10" ht="15" customHeight="1" x14ac:dyDescent="0.3">
      <c r="A236" s="45" t="s">
        <v>73</v>
      </c>
      <c r="B236" s="41" t="s">
        <v>81</v>
      </c>
      <c r="C236" s="33">
        <v>45199</v>
      </c>
      <c r="D236" s="36">
        <v>0.48958333333333331</v>
      </c>
      <c r="E236" s="33">
        <v>45199</v>
      </c>
      <c r="F236" s="36">
        <v>0.51736111111111105</v>
      </c>
      <c r="G236" s="35">
        <f>IF(Tableau4[[#This Row],[AGENTS]]="","",Tableau4[[#This Row],[DATE      DEBUT]]+Tableau4[[#This Row],[HEURE        DEBUT]])</f>
        <v>45199.489583333336</v>
      </c>
      <c r="H236" s="35">
        <f>IF(Tableau4[[#This Row],[AGENTS]]="","",Tableau4[[#This Row],[DATE              FIN]]+Tableau4[[#This Row],[HEURE           FIN]])</f>
        <v>45199.517361111109</v>
      </c>
      <c r="I236" s="5">
        <f>IF(Tableau4[[#This Row],[AGENTS]]="","",IF(Tableau4[[#This Row],[TYPE]]="Double",(Tableau4[[#This Row],[RECAP FIN]]-Tableau4[[#This Row],[RECAP DEBUT]])*2,Tableau4[[#This Row],[RECAP FIN]]-Tableau4[[#This Row],[RECAP DEBUT]]))</f>
        <v>2.7777777773735579E-2</v>
      </c>
      <c r="J236" s="34" t="s">
        <v>161</v>
      </c>
    </row>
    <row r="237" spans="1:10" ht="15" customHeight="1" x14ac:dyDescent="0.3">
      <c r="A237" s="45" t="s">
        <v>73</v>
      </c>
      <c r="B237" s="41" t="s">
        <v>82</v>
      </c>
      <c r="C237" s="33">
        <v>45200</v>
      </c>
      <c r="D237" s="36">
        <v>0.73958333333333337</v>
      </c>
      <c r="E237" s="33">
        <v>45200</v>
      </c>
      <c r="F237" s="36">
        <v>0.76041666666666663</v>
      </c>
      <c r="G237" s="35">
        <f>IF(Tableau4[[#This Row],[AGENTS]]="","",Tableau4[[#This Row],[DATE      DEBUT]]+Tableau4[[#This Row],[HEURE        DEBUT]])</f>
        <v>45200.739583333336</v>
      </c>
      <c r="H237" s="35">
        <f>IF(Tableau4[[#This Row],[AGENTS]]="","",Tableau4[[#This Row],[DATE              FIN]]+Tableau4[[#This Row],[HEURE           FIN]])</f>
        <v>45200.760416666664</v>
      </c>
      <c r="I237" s="5">
        <f>IF(Tableau4[[#This Row],[AGENTS]]="","",IF(Tableau4[[#This Row],[TYPE]]="Double",(Tableau4[[#This Row],[RECAP FIN]]-Tableau4[[#This Row],[RECAP DEBUT]])*2,Tableau4[[#This Row],[RECAP FIN]]-Tableau4[[#This Row],[RECAP DEBUT]]))</f>
        <v>4.166666665696539E-2</v>
      </c>
      <c r="J237" s="34" t="s">
        <v>93</v>
      </c>
    </row>
    <row r="238" spans="1:10" ht="15" customHeight="1" x14ac:dyDescent="0.3">
      <c r="A238" s="45" t="s">
        <v>73</v>
      </c>
      <c r="B238" s="41" t="s">
        <v>82</v>
      </c>
      <c r="C238" s="33">
        <v>45200</v>
      </c>
      <c r="D238" s="36">
        <v>0.81944444444444453</v>
      </c>
      <c r="E238" s="33">
        <v>45200</v>
      </c>
      <c r="F238" s="36">
        <v>0.82986111111111116</v>
      </c>
      <c r="G238" s="35">
        <f>IF(Tableau4[[#This Row],[AGENTS]]="","",Tableau4[[#This Row],[DATE      DEBUT]]+Tableau4[[#This Row],[HEURE        DEBUT]])</f>
        <v>45200.819444444445</v>
      </c>
      <c r="H238" s="35">
        <f>IF(Tableau4[[#This Row],[AGENTS]]="","",Tableau4[[#This Row],[DATE              FIN]]+Tableau4[[#This Row],[HEURE           FIN]])</f>
        <v>45200.829861111109</v>
      </c>
      <c r="I238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38" s="34" t="s">
        <v>93</v>
      </c>
    </row>
    <row r="239" spans="1:10" ht="15" customHeight="1" x14ac:dyDescent="0.3">
      <c r="A239" s="45" t="s">
        <v>14</v>
      </c>
      <c r="B239" s="41" t="s">
        <v>81</v>
      </c>
      <c r="C239" s="33">
        <v>45208</v>
      </c>
      <c r="D239" s="36">
        <v>0.75</v>
      </c>
      <c r="E239" s="33">
        <v>45208</v>
      </c>
      <c r="F239" s="36">
        <v>0.79166666666666663</v>
      </c>
      <c r="G239" s="35">
        <f>IF(Tableau4[[#This Row],[AGENTS]]="","",Tableau4[[#This Row],[DATE      DEBUT]]+Tableau4[[#This Row],[HEURE        DEBUT]])</f>
        <v>45208.75</v>
      </c>
      <c r="H239" s="35">
        <f>IF(Tableau4[[#This Row],[AGENTS]]="","",Tableau4[[#This Row],[DATE              FIN]]+Tableau4[[#This Row],[HEURE           FIN]])</f>
        <v>45208.791666666664</v>
      </c>
      <c r="I239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39" s="34" t="s">
        <v>139</v>
      </c>
    </row>
    <row r="240" spans="1:10" ht="15" customHeight="1" x14ac:dyDescent="0.3">
      <c r="A240" s="45" t="s">
        <v>14</v>
      </c>
      <c r="B240" s="41" t="s">
        <v>81</v>
      </c>
      <c r="C240" s="33">
        <v>45209</v>
      </c>
      <c r="D240" s="36">
        <v>0.79166666666666696</v>
      </c>
      <c r="E240" s="33">
        <v>45209</v>
      </c>
      <c r="F240" s="36">
        <v>0.83333333333333304</v>
      </c>
      <c r="G240" s="35">
        <f>IF(Tableau4[[#This Row],[AGENTS]]="","",Tableau4[[#This Row],[DATE      DEBUT]]+Tableau4[[#This Row],[HEURE        DEBUT]])</f>
        <v>45209.791666666664</v>
      </c>
      <c r="H240" s="35">
        <f>IF(Tableau4[[#This Row],[AGENTS]]="","",Tableau4[[#This Row],[DATE              FIN]]+Tableau4[[#This Row],[HEURE           FIN]])</f>
        <v>45209.833333333336</v>
      </c>
      <c r="I240" s="5">
        <f>IF(Tableau4[[#This Row],[AGENTS]]="","",IF(Tableau4[[#This Row],[TYPE]]="Double",(Tableau4[[#This Row],[RECAP FIN]]-Tableau4[[#This Row],[RECAP DEBUT]])*2,Tableau4[[#This Row],[RECAP FIN]]-Tableau4[[#This Row],[RECAP DEBUT]]))</f>
        <v>4.1666666671517305E-2</v>
      </c>
      <c r="J240" s="34" t="s">
        <v>139</v>
      </c>
    </row>
    <row r="241" spans="1:10" ht="15" customHeight="1" x14ac:dyDescent="0.3">
      <c r="A241" s="45" t="s">
        <v>14</v>
      </c>
      <c r="B241" s="41" t="s">
        <v>81</v>
      </c>
      <c r="C241" s="33">
        <v>45210</v>
      </c>
      <c r="D241" s="36">
        <v>0.83333333333333304</v>
      </c>
      <c r="E241" s="33">
        <v>45210</v>
      </c>
      <c r="F241" s="36">
        <v>0.875</v>
      </c>
      <c r="G241" s="35">
        <f>IF(Tableau4[[#This Row],[AGENTS]]="","",Tableau4[[#This Row],[DATE      DEBUT]]+Tableau4[[#This Row],[HEURE        DEBUT]])</f>
        <v>45210.833333333336</v>
      </c>
      <c r="H241" s="35">
        <f>IF(Tableau4[[#This Row],[AGENTS]]="","",Tableau4[[#This Row],[DATE              FIN]]+Tableau4[[#This Row],[HEURE           FIN]])</f>
        <v>45210.875</v>
      </c>
      <c r="I241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1" s="34" t="s">
        <v>139</v>
      </c>
    </row>
    <row r="242" spans="1:10" ht="15" customHeight="1" x14ac:dyDescent="0.3">
      <c r="A242" s="45" t="s">
        <v>14</v>
      </c>
      <c r="B242" s="41" t="s">
        <v>81</v>
      </c>
      <c r="C242" s="33">
        <v>45211</v>
      </c>
      <c r="D242" s="36">
        <v>0.875</v>
      </c>
      <c r="E242" s="33">
        <v>45211</v>
      </c>
      <c r="F242" s="36">
        <v>0.91666666666666696</v>
      </c>
      <c r="G242" s="35">
        <f>IF(Tableau4[[#This Row],[AGENTS]]="","",Tableau4[[#This Row],[DATE      DEBUT]]+Tableau4[[#This Row],[HEURE        DEBUT]])</f>
        <v>45211.875</v>
      </c>
      <c r="H242" s="35">
        <f>IF(Tableau4[[#This Row],[AGENTS]]="","",Tableau4[[#This Row],[DATE              FIN]]+Tableau4[[#This Row],[HEURE           FIN]])</f>
        <v>45211.916666666664</v>
      </c>
      <c r="I242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2" s="34" t="s">
        <v>139</v>
      </c>
    </row>
    <row r="243" spans="1:10" ht="15" customHeight="1" x14ac:dyDescent="0.3">
      <c r="A243" s="45" t="s">
        <v>135</v>
      </c>
      <c r="B243" s="41" t="s">
        <v>81</v>
      </c>
      <c r="C243" s="33">
        <v>45215</v>
      </c>
      <c r="D243" s="36">
        <v>0.52083333333333337</v>
      </c>
      <c r="E243" s="33">
        <v>45215</v>
      </c>
      <c r="F243" s="36">
        <v>0.5625</v>
      </c>
      <c r="G243" s="35">
        <f>IF(Tableau4[[#This Row],[AGENTS]]="","",Tableau4[[#This Row],[DATE      DEBUT]]+Tableau4[[#This Row],[HEURE        DEBUT]])</f>
        <v>45215.520833333336</v>
      </c>
      <c r="H243" s="35">
        <f>IF(Tableau4[[#This Row],[AGENTS]]="","",Tableau4[[#This Row],[DATE              FIN]]+Tableau4[[#This Row],[HEURE           FIN]])</f>
        <v>45215.5625</v>
      </c>
      <c r="I243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3" s="34" t="s">
        <v>155</v>
      </c>
    </row>
    <row r="244" spans="1:10" ht="15" customHeight="1" x14ac:dyDescent="0.3">
      <c r="A244" s="45" t="s">
        <v>136</v>
      </c>
      <c r="B244" s="41" t="s">
        <v>81</v>
      </c>
      <c r="C244" s="33">
        <v>45215</v>
      </c>
      <c r="D244" s="36">
        <v>0.52083333333333337</v>
      </c>
      <c r="E244" s="33">
        <v>45215</v>
      </c>
      <c r="F244" s="36">
        <v>0.5625</v>
      </c>
      <c r="G244" s="35">
        <f>IF(Tableau4[[#This Row],[AGENTS]]="","",Tableau4[[#This Row],[DATE      DEBUT]]+Tableau4[[#This Row],[HEURE        DEBUT]])</f>
        <v>45215.520833333336</v>
      </c>
      <c r="H244" s="35">
        <f>IF(Tableau4[[#This Row],[AGENTS]]="","",Tableau4[[#This Row],[DATE              FIN]]+Tableau4[[#This Row],[HEURE           FIN]])</f>
        <v>45215.5625</v>
      </c>
      <c r="I244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4" s="34" t="s">
        <v>155</v>
      </c>
    </row>
    <row r="245" spans="1:10" ht="15" customHeight="1" x14ac:dyDescent="0.3">
      <c r="A245" s="45" t="s">
        <v>163</v>
      </c>
      <c r="B245" s="41" t="s">
        <v>81</v>
      </c>
      <c r="C245" s="33">
        <v>45188</v>
      </c>
      <c r="D245" s="36">
        <v>0.3125</v>
      </c>
      <c r="E245" s="33">
        <v>45188</v>
      </c>
      <c r="F245" s="36">
        <v>0.35416666666666669</v>
      </c>
      <c r="G245" s="35">
        <f>IF(Tableau4[[#This Row],[AGENTS]]="","",Tableau4[[#This Row],[DATE      DEBUT]]+Tableau4[[#This Row],[HEURE        DEBUT]])</f>
        <v>45188.3125</v>
      </c>
      <c r="H245" s="35">
        <f>IF(Tableau4[[#This Row],[AGENTS]]="","",Tableau4[[#This Row],[DATE              FIN]]+Tableau4[[#This Row],[HEURE           FIN]])</f>
        <v>45188.354166666664</v>
      </c>
      <c r="I245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5" s="34" t="s">
        <v>161</v>
      </c>
    </row>
    <row r="246" spans="1:10" ht="15" customHeight="1" x14ac:dyDescent="0.3">
      <c r="A246" s="45" t="s">
        <v>163</v>
      </c>
      <c r="B246" s="41" t="s">
        <v>81</v>
      </c>
      <c r="C246" s="33">
        <v>45189</v>
      </c>
      <c r="D246" s="36">
        <v>0.3125</v>
      </c>
      <c r="E246" s="33">
        <v>45189</v>
      </c>
      <c r="F246" s="36">
        <v>0.35416666666666669</v>
      </c>
      <c r="G246" s="35">
        <f>IF(Tableau4[[#This Row],[AGENTS]]="","",Tableau4[[#This Row],[DATE      DEBUT]]+Tableau4[[#This Row],[HEURE        DEBUT]])</f>
        <v>45189.3125</v>
      </c>
      <c r="H246" s="35">
        <f>IF(Tableau4[[#This Row],[AGENTS]]="","",Tableau4[[#This Row],[DATE              FIN]]+Tableau4[[#This Row],[HEURE           FIN]])</f>
        <v>45189.354166666664</v>
      </c>
      <c r="I246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6" s="34" t="s">
        <v>161</v>
      </c>
    </row>
    <row r="247" spans="1:10" ht="15" customHeight="1" x14ac:dyDescent="0.3">
      <c r="A247" s="45" t="s">
        <v>163</v>
      </c>
      <c r="B247" s="41" t="s">
        <v>81</v>
      </c>
      <c r="C247" s="33">
        <v>45190</v>
      </c>
      <c r="D247" s="36">
        <v>0.3125</v>
      </c>
      <c r="E247" s="33">
        <v>45190</v>
      </c>
      <c r="F247" s="36">
        <v>0.35416666666666669</v>
      </c>
      <c r="G247" s="35">
        <f>IF(Tableau4[[#This Row],[AGENTS]]="","",Tableau4[[#This Row],[DATE      DEBUT]]+Tableau4[[#This Row],[HEURE        DEBUT]])</f>
        <v>45190.3125</v>
      </c>
      <c r="H247" s="35">
        <f>IF(Tableau4[[#This Row],[AGENTS]]="","",Tableau4[[#This Row],[DATE              FIN]]+Tableau4[[#This Row],[HEURE           FIN]])</f>
        <v>45190.354166666664</v>
      </c>
      <c r="I247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47" s="34" t="s">
        <v>161</v>
      </c>
    </row>
    <row r="248" spans="1:10" ht="15" customHeight="1" x14ac:dyDescent="0.3">
      <c r="A248" s="45" t="s">
        <v>135</v>
      </c>
      <c r="B248" s="41" t="s">
        <v>81</v>
      </c>
      <c r="C248" s="33">
        <v>45227</v>
      </c>
      <c r="D248" s="36">
        <v>0.41666666666666669</v>
      </c>
      <c r="E248" s="33">
        <v>45227</v>
      </c>
      <c r="F248" s="36">
        <v>0.47916666666666669</v>
      </c>
      <c r="G248" s="35">
        <f>IF(Tableau4[[#This Row],[AGENTS]]="","",Tableau4[[#This Row],[DATE      DEBUT]]+Tableau4[[#This Row],[HEURE        DEBUT]])</f>
        <v>45227.416666666664</v>
      </c>
      <c r="H248" s="35">
        <f>IF(Tableau4[[#This Row],[AGENTS]]="","",Tableau4[[#This Row],[DATE              FIN]]+Tableau4[[#This Row],[HEURE           FIN]])</f>
        <v>45227.479166666664</v>
      </c>
      <c r="I248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48" s="34" t="s">
        <v>154</v>
      </c>
    </row>
    <row r="249" spans="1:10" ht="15" customHeight="1" x14ac:dyDescent="0.3">
      <c r="A249" s="45" t="s">
        <v>15</v>
      </c>
      <c r="B249" s="41" t="s">
        <v>81</v>
      </c>
      <c r="C249" s="33">
        <v>45227</v>
      </c>
      <c r="D249" s="36">
        <v>0.41666666666666669</v>
      </c>
      <c r="E249" s="33">
        <v>45227</v>
      </c>
      <c r="F249" s="36">
        <v>0.47916666666666669</v>
      </c>
      <c r="G249" s="35">
        <f>IF(Tableau4[[#This Row],[AGENTS]]="","",Tableau4[[#This Row],[DATE      DEBUT]]+Tableau4[[#This Row],[HEURE        DEBUT]])</f>
        <v>45227.416666666664</v>
      </c>
      <c r="H249" s="35">
        <f>IF(Tableau4[[#This Row],[AGENTS]]="","",Tableau4[[#This Row],[DATE              FIN]]+Tableau4[[#This Row],[HEURE           FIN]])</f>
        <v>45227.479166666664</v>
      </c>
      <c r="I249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49" s="34" t="s">
        <v>154</v>
      </c>
    </row>
    <row r="250" spans="1:10" ht="15" customHeight="1" x14ac:dyDescent="0.3">
      <c r="A250" s="45" t="s">
        <v>3</v>
      </c>
      <c r="B250" s="41" t="s">
        <v>82</v>
      </c>
      <c r="C250" s="33">
        <v>45231</v>
      </c>
      <c r="D250" s="36">
        <v>0.41666666666666669</v>
      </c>
      <c r="E250" s="33">
        <v>45231</v>
      </c>
      <c r="F250" s="36">
        <v>0.43055555555555558</v>
      </c>
      <c r="G250" s="35">
        <f>IF(Tableau4[[#This Row],[AGENTS]]="","",Tableau4[[#This Row],[DATE      DEBUT]]+Tableau4[[#This Row],[HEURE        DEBUT]])</f>
        <v>45231.416666666664</v>
      </c>
      <c r="H250" s="35">
        <f>IF(Tableau4[[#This Row],[AGENTS]]="","",Tableau4[[#This Row],[DATE              FIN]]+Tableau4[[#This Row],[HEURE           FIN]])</f>
        <v>45231.430555555555</v>
      </c>
      <c r="I250" s="5">
        <f>IF(Tableau4[[#This Row],[AGENTS]]="","",IF(Tableau4[[#This Row],[TYPE]]="Double",(Tableau4[[#This Row],[RECAP FIN]]-Tableau4[[#This Row],[RECAP DEBUT]])*2,Tableau4[[#This Row],[RECAP FIN]]-Tableau4[[#This Row],[RECAP DEBUT]]))</f>
        <v>2.7777777781011537E-2</v>
      </c>
      <c r="J250" s="34" t="s">
        <v>162</v>
      </c>
    </row>
    <row r="251" spans="1:10" ht="15" customHeight="1" x14ac:dyDescent="0.3">
      <c r="A251" s="45" t="s">
        <v>3</v>
      </c>
      <c r="B251" s="41" t="s">
        <v>81</v>
      </c>
      <c r="C251" s="33">
        <v>45232</v>
      </c>
      <c r="D251" s="36">
        <v>0.33333333333333331</v>
      </c>
      <c r="E251" s="33">
        <v>45232</v>
      </c>
      <c r="F251" s="36">
        <v>0.35416666666666669</v>
      </c>
      <c r="G251" s="35">
        <f>IF(Tableau4[[#This Row],[AGENTS]]="","",Tableau4[[#This Row],[DATE      DEBUT]]+Tableau4[[#This Row],[HEURE        DEBUT]])</f>
        <v>45232.333333333336</v>
      </c>
      <c r="H251" s="35">
        <f>IF(Tableau4[[#This Row],[AGENTS]]="","",Tableau4[[#This Row],[DATE              FIN]]+Tableau4[[#This Row],[HEURE           FIN]])</f>
        <v>45232.354166666664</v>
      </c>
      <c r="I25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51" s="34" t="s">
        <v>157</v>
      </c>
    </row>
    <row r="252" spans="1:10" ht="15" customHeight="1" x14ac:dyDescent="0.3">
      <c r="A252" s="45" t="s">
        <v>135</v>
      </c>
      <c r="B252" s="41" t="s">
        <v>81</v>
      </c>
      <c r="C252" s="33">
        <v>45232</v>
      </c>
      <c r="D252" s="36">
        <v>0.73263888888888884</v>
      </c>
      <c r="E252" s="33">
        <v>45232</v>
      </c>
      <c r="F252" s="36">
        <v>0.76041666666666663</v>
      </c>
      <c r="G252" s="35">
        <f>IF(Tableau4[[#This Row],[AGENTS]]="","",Tableau4[[#This Row],[DATE      DEBUT]]+Tableau4[[#This Row],[HEURE        DEBUT]])</f>
        <v>45232.732638888891</v>
      </c>
      <c r="H252" s="35">
        <f>IF(Tableau4[[#This Row],[AGENTS]]="","",Tableau4[[#This Row],[DATE              FIN]]+Tableau4[[#This Row],[HEURE           FIN]])</f>
        <v>45232.760416666664</v>
      </c>
      <c r="I252" s="5">
        <f>IF(Tableau4[[#This Row],[AGENTS]]="","",IF(Tableau4[[#This Row],[TYPE]]="Double",(Tableau4[[#This Row],[RECAP FIN]]-Tableau4[[#This Row],[RECAP DEBUT]])*2,Tableau4[[#This Row],[RECAP FIN]]-Tableau4[[#This Row],[RECAP DEBUT]]))</f>
        <v>2.7777777773735579E-2</v>
      </c>
      <c r="J252" s="34" t="s">
        <v>93</v>
      </c>
    </row>
    <row r="253" spans="1:10" ht="15" customHeight="1" x14ac:dyDescent="0.3">
      <c r="A253" s="45" t="s">
        <v>3</v>
      </c>
      <c r="B253" s="41" t="s">
        <v>81</v>
      </c>
      <c r="C253" s="33">
        <v>45234</v>
      </c>
      <c r="D253" s="36">
        <v>0.33333333333333331</v>
      </c>
      <c r="E253" s="33">
        <v>45234</v>
      </c>
      <c r="F253" s="36">
        <v>0.39583333333333331</v>
      </c>
      <c r="G253" s="35">
        <f>IF(Tableau4[[#This Row],[AGENTS]]="","",Tableau4[[#This Row],[DATE      DEBUT]]+Tableau4[[#This Row],[HEURE        DEBUT]])</f>
        <v>45234.333333333336</v>
      </c>
      <c r="H253" s="35">
        <f>IF(Tableau4[[#This Row],[AGENTS]]="","",Tableau4[[#This Row],[DATE              FIN]]+Tableau4[[#This Row],[HEURE           FIN]])</f>
        <v>45234.395833333336</v>
      </c>
      <c r="I253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53" s="34" t="s">
        <v>158</v>
      </c>
    </row>
    <row r="254" spans="1:10" ht="15" customHeight="1" x14ac:dyDescent="0.3">
      <c r="A254" s="45" t="s">
        <v>3</v>
      </c>
      <c r="B254" s="41" t="s">
        <v>81</v>
      </c>
      <c r="C254" s="33">
        <v>45234</v>
      </c>
      <c r="D254" s="36">
        <v>0.39583333333333331</v>
      </c>
      <c r="E254" s="33">
        <v>45234</v>
      </c>
      <c r="F254" s="36">
        <v>0.40972222222222227</v>
      </c>
      <c r="G254" s="35">
        <f>IF(Tableau4[[#This Row],[AGENTS]]="","",Tableau4[[#This Row],[DATE      DEBUT]]+Tableau4[[#This Row],[HEURE        DEBUT]])</f>
        <v>45234.395833333336</v>
      </c>
      <c r="H254" s="35">
        <f>IF(Tableau4[[#This Row],[AGENTS]]="","",Tableau4[[#This Row],[DATE              FIN]]+Tableau4[[#This Row],[HEURE           FIN]])</f>
        <v>45234.409722222219</v>
      </c>
      <c r="I254" s="5">
        <f>IF(Tableau4[[#This Row],[AGENTS]]="","",IF(Tableau4[[#This Row],[TYPE]]="Double",(Tableau4[[#This Row],[RECAP FIN]]-Tableau4[[#This Row],[RECAP DEBUT]])*2,Tableau4[[#This Row],[RECAP FIN]]-Tableau4[[#This Row],[RECAP DEBUT]]))</f>
        <v>1.3888888883229811E-2</v>
      </c>
      <c r="J254" s="34" t="s">
        <v>156</v>
      </c>
    </row>
    <row r="255" spans="1:10" ht="15" customHeight="1" x14ac:dyDescent="0.3">
      <c r="A255" s="45" t="s">
        <v>135</v>
      </c>
      <c r="B255" s="41" t="s">
        <v>81</v>
      </c>
      <c r="C255" s="33">
        <v>45234</v>
      </c>
      <c r="D255" s="36">
        <v>0.33333333333333331</v>
      </c>
      <c r="E255" s="33">
        <v>45234</v>
      </c>
      <c r="F255" s="36">
        <v>0.39583333333333331</v>
      </c>
      <c r="G255" s="35">
        <f>IF(Tableau4[[#This Row],[AGENTS]]="","",Tableau4[[#This Row],[DATE      DEBUT]]+Tableau4[[#This Row],[HEURE        DEBUT]])</f>
        <v>45234.333333333336</v>
      </c>
      <c r="H255" s="35">
        <f>IF(Tableau4[[#This Row],[AGENTS]]="","",Tableau4[[#This Row],[DATE              FIN]]+Tableau4[[#This Row],[HEURE           FIN]])</f>
        <v>45234.395833333336</v>
      </c>
      <c r="I255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55" s="34" t="s">
        <v>158</v>
      </c>
    </row>
    <row r="256" spans="1:10" ht="15" customHeight="1" x14ac:dyDescent="0.3">
      <c r="A256" s="45" t="s">
        <v>14</v>
      </c>
      <c r="B256" s="41" t="s">
        <v>81</v>
      </c>
      <c r="C256" s="33">
        <v>45234</v>
      </c>
      <c r="D256" s="36">
        <v>0.33333333333333331</v>
      </c>
      <c r="E256" s="33">
        <v>45234</v>
      </c>
      <c r="F256" s="36">
        <v>0.39583333333333331</v>
      </c>
      <c r="G256" s="35">
        <f>IF(Tableau4[[#This Row],[AGENTS]]="","",Tableau4[[#This Row],[DATE      DEBUT]]+Tableau4[[#This Row],[HEURE        DEBUT]])</f>
        <v>45234.333333333336</v>
      </c>
      <c r="H256" s="35">
        <f>IF(Tableau4[[#This Row],[AGENTS]]="","",Tableau4[[#This Row],[DATE              FIN]]+Tableau4[[#This Row],[HEURE           FIN]])</f>
        <v>45234.395833333336</v>
      </c>
      <c r="I256" s="5">
        <f>IF(Tableau4[[#This Row],[AGENTS]]="","",IF(Tableau4[[#This Row],[TYPE]]="Double",(Tableau4[[#This Row],[RECAP FIN]]-Tableau4[[#This Row],[RECAP DEBUT]])*2,Tableau4[[#This Row],[RECAP FIN]]-Tableau4[[#This Row],[RECAP DEBUT]]))</f>
        <v>6.25E-2</v>
      </c>
      <c r="J256" s="34" t="s">
        <v>158</v>
      </c>
    </row>
    <row r="257" spans="1:12" ht="15" customHeight="1" x14ac:dyDescent="0.3">
      <c r="A257" s="45" t="s">
        <v>3</v>
      </c>
      <c r="B257" s="41" t="s">
        <v>82</v>
      </c>
      <c r="C257" s="33">
        <v>45235</v>
      </c>
      <c r="D257" s="36">
        <v>0.41666666666666669</v>
      </c>
      <c r="E257" s="33">
        <v>45235</v>
      </c>
      <c r="F257" s="36">
        <v>0.43055555555555558</v>
      </c>
      <c r="G257" s="35">
        <f>IF(Tableau4[[#This Row],[AGENTS]]="","",Tableau4[[#This Row],[DATE      DEBUT]]+Tableau4[[#This Row],[HEURE        DEBUT]])</f>
        <v>45235.416666666664</v>
      </c>
      <c r="H257" s="35">
        <f>IF(Tableau4[[#This Row],[AGENTS]]="","",Tableau4[[#This Row],[DATE              FIN]]+Tableau4[[#This Row],[HEURE           FIN]])</f>
        <v>45235.430555555555</v>
      </c>
      <c r="I257" s="5">
        <f>IF(Tableau4[[#This Row],[AGENTS]]="","",IF(Tableau4[[#This Row],[TYPE]]="Double",(Tableau4[[#This Row],[RECAP FIN]]-Tableau4[[#This Row],[RECAP DEBUT]])*2,Tableau4[[#This Row],[RECAP FIN]]-Tableau4[[#This Row],[RECAP DEBUT]]))</f>
        <v>2.7777777781011537E-2</v>
      </c>
      <c r="J257" s="34" t="s">
        <v>162</v>
      </c>
    </row>
    <row r="258" spans="1:12" ht="15" customHeight="1" x14ac:dyDescent="0.3">
      <c r="A258" s="45" t="s">
        <v>3</v>
      </c>
      <c r="B258" s="41" t="s">
        <v>81</v>
      </c>
      <c r="C258" s="33">
        <v>45239</v>
      </c>
      <c r="D258" s="36">
        <v>0.5625</v>
      </c>
      <c r="E258" s="33">
        <v>45239</v>
      </c>
      <c r="F258" s="36">
        <v>0.60416666666666663</v>
      </c>
      <c r="G258" s="35">
        <f>IF(Tableau4[[#This Row],[AGENTS]]="","",Tableau4[[#This Row],[DATE      DEBUT]]+Tableau4[[#This Row],[HEURE        DEBUT]])</f>
        <v>45239.5625</v>
      </c>
      <c r="H258" s="35">
        <f>IF(Tableau4[[#This Row],[AGENTS]]="","",Tableau4[[#This Row],[DATE              FIN]]+Tableau4[[#This Row],[HEURE           FIN]])</f>
        <v>45239.604166666664</v>
      </c>
      <c r="I258" s="5">
        <f>IF(Tableau4[[#This Row],[AGENTS]]="","",IF(Tableau4[[#This Row],[TYPE]]="Double",(Tableau4[[#This Row],[RECAP FIN]]-Tableau4[[#This Row],[RECAP DEBUT]])*2,Tableau4[[#This Row],[RECAP FIN]]-Tableau4[[#This Row],[RECAP DEBUT]]))</f>
        <v>4.1666666664241347E-2</v>
      </c>
      <c r="J258" s="34" t="s">
        <v>159</v>
      </c>
    </row>
    <row r="259" spans="1:12" ht="15" customHeight="1" x14ac:dyDescent="0.3">
      <c r="A259" s="45" t="s">
        <v>163</v>
      </c>
      <c r="B259" s="41" t="s">
        <v>81</v>
      </c>
      <c r="C259" s="33">
        <v>45191</v>
      </c>
      <c r="D259" s="36">
        <v>0.3125</v>
      </c>
      <c r="E259" s="33">
        <v>45191</v>
      </c>
      <c r="F259" s="36">
        <v>0.33333333333333331</v>
      </c>
      <c r="G259" s="35">
        <f>IF(Tableau4[[#This Row],[AGENTS]]="","",Tableau4[[#This Row],[DATE      DEBUT]]+Tableau4[[#This Row],[HEURE        DEBUT]])</f>
        <v>45191.3125</v>
      </c>
      <c r="H259" s="35">
        <f>IF(Tableau4[[#This Row],[AGENTS]]="","",Tableau4[[#This Row],[DATE              FIN]]+Tableau4[[#This Row],[HEURE           FIN]])</f>
        <v>45191.333333333336</v>
      </c>
      <c r="I259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59" s="34" t="s">
        <v>161</v>
      </c>
    </row>
    <row r="260" spans="1:12" ht="15" customHeight="1" x14ac:dyDescent="0.3">
      <c r="A260" s="45" t="s">
        <v>163</v>
      </c>
      <c r="B260" s="41" t="s">
        <v>81</v>
      </c>
      <c r="C260" s="33">
        <v>45196</v>
      </c>
      <c r="D260" s="36">
        <v>0.72916666666666663</v>
      </c>
      <c r="E260" s="33">
        <v>45196</v>
      </c>
      <c r="F260" s="36">
        <v>0.75</v>
      </c>
      <c r="G260" s="35">
        <f>IF(Tableau4[[#This Row],[AGENTS]]="","",Tableau4[[#This Row],[DATE      DEBUT]]+Tableau4[[#This Row],[HEURE        DEBUT]])</f>
        <v>45196.729166666664</v>
      </c>
      <c r="H260" s="35">
        <f>IF(Tableau4[[#This Row],[AGENTS]]="","",Tableau4[[#This Row],[DATE              FIN]]+Tableau4[[#This Row],[HEURE           FIN]])</f>
        <v>45196.75</v>
      </c>
      <c r="I260" s="5">
        <f>IF(Tableau4[[#This Row],[AGENTS]]="","",IF(Tableau4[[#This Row],[TYPE]]="Double",(Tableau4[[#This Row],[RECAP FIN]]-Tableau4[[#This Row],[RECAP DEBUT]])*2,Tableau4[[#This Row],[RECAP FIN]]-Tableau4[[#This Row],[RECAP DEBUT]]))</f>
        <v>2.0833333335758653E-2</v>
      </c>
      <c r="J260" s="34" t="s">
        <v>169</v>
      </c>
      <c r="L260" s="68"/>
    </row>
    <row r="261" spans="1:12" ht="15" customHeight="1" x14ac:dyDescent="0.3">
      <c r="A261" s="45" t="s">
        <v>163</v>
      </c>
      <c r="B261" s="41" t="s">
        <v>81</v>
      </c>
      <c r="C261" s="33">
        <v>45210</v>
      </c>
      <c r="D261" s="36">
        <v>0.33333333333333331</v>
      </c>
      <c r="E261" s="33">
        <v>45210</v>
      </c>
      <c r="F261" s="36">
        <v>0.35416666666666669</v>
      </c>
      <c r="G261" s="35">
        <f>IF(Tableau4[[#This Row],[AGENTS]]="","",Tableau4[[#This Row],[DATE      DEBUT]]+Tableau4[[#This Row],[HEURE        DEBUT]])</f>
        <v>45210.333333333336</v>
      </c>
      <c r="H261" s="35">
        <f>IF(Tableau4[[#This Row],[AGENTS]]="","",Tableau4[[#This Row],[DATE              FIN]]+Tableau4[[#This Row],[HEURE           FIN]])</f>
        <v>45210.354166666664</v>
      </c>
      <c r="I261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61" s="34" t="s">
        <v>151</v>
      </c>
    </row>
    <row r="262" spans="1:12" ht="15" customHeight="1" x14ac:dyDescent="0.3">
      <c r="A262" s="45" t="s">
        <v>163</v>
      </c>
      <c r="B262" s="41" t="s">
        <v>81</v>
      </c>
      <c r="C262" s="33">
        <v>45211</v>
      </c>
      <c r="D262" s="36">
        <v>0.33333333333333331</v>
      </c>
      <c r="E262" s="33">
        <v>45211</v>
      </c>
      <c r="F262" s="36">
        <v>0.35416666666666669</v>
      </c>
      <c r="G262" s="35">
        <f>IF(Tableau4[[#This Row],[AGENTS]]="","",Tableau4[[#This Row],[DATE      DEBUT]]+Tableau4[[#This Row],[HEURE        DEBUT]])</f>
        <v>45211.333333333336</v>
      </c>
      <c r="H262" s="35">
        <f>IF(Tableau4[[#This Row],[AGENTS]]="","",Tableau4[[#This Row],[DATE              FIN]]+Tableau4[[#This Row],[HEURE           FIN]])</f>
        <v>45211.354166666664</v>
      </c>
      <c r="I262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62" s="34" t="s">
        <v>151</v>
      </c>
    </row>
    <row r="263" spans="1:12" ht="15" customHeight="1" x14ac:dyDescent="0.3">
      <c r="A263" s="45" t="s">
        <v>163</v>
      </c>
      <c r="B263" s="41" t="s">
        <v>81</v>
      </c>
      <c r="C263" s="33">
        <v>45212</v>
      </c>
      <c r="D263" s="36">
        <v>0.33333333333333331</v>
      </c>
      <c r="E263" s="33">
        <v>45212</v>
      </c>
      <c r="F263" s="36">
        <v>0.35416666666666669</v>
      </c>
      <c r="G263" s="35">
        <f>IF(Tableau4[[#This Row],[AGENTS]]="","",Tableau4[[#This Row],[DATE      DEBUT]]+Tableau4[[#This Row],[HEURE        DEBUT]])</f>
        <v>45212.333333333336</v>
      </c>
      <c r="H263" s="35">
        <f>IF(Tableau4[[#This Row],[AGENTS]]="","",Tableau4[[#This Row],[DATE              FIN]]+Tableau4[[#This Row],[HEURE           FIN]])</f>
        <v>45212.354166666664</v>
      </c>
      <c r="I263" s="5">
        <f>IF(Tableau4[[#This Row],[AGENTS]]="","",IF(Tableau4[[#This Row],[TYPE]]="Double",(Tableau4[[#This Row],[RECAP FIN]]-Tableau4[[#This Row],[RECAP DEBUT]])*2,Tableau4[[#This Row],[RECAP FIN]]-Tableau4[[#This Row],[RECAP DEBUT]]))</f>
        <v>2.0833333328482695E-2</v>
      </c>
      <c r="J263" s="34" t="s">
        <v>151</v>
      </c>
    </row>
    <row r="264" spans="1:12" ht="15" customHeight="1" x14ac:dyDescent="0.3">
      <c r="A264" s="45" t="s">
        <v>163</v>
      </c>
      <c r="B264" s="41" t="s">
        <v>81</v>
      </c>
      <c r="C264" s="33">
        <v>45246</v>
      </c>
      <c r="D264" s="36">
        <v>0.34027777777777773</v>
      </c>
      <c r="E264" s="33">
        <v>45246</v>
      </c>
      <c r="F264" s="36">
        <v>0.35416666666666669</v>
      </c>
      <c r="G264" s="35">
        <f>IF(Tableau4[[#This Row],[AGENTS]]="","",Tableau4[[#This Row],[DATE      DEBUT]]+Tableau4[[#This Row],[HEURE        DEBUT]])</f>
        <v>45246.340277777781</v>
      </c>
      <c r="H264" s="35">
        <f>IF(Tableau4[[#This Row],[AGENTS]]="","",Tableau4[[#This Row],[DATE              FIN]]+Tableau4[[#This Row],[HEURE           FIN]])</f>
        <v>45246.354166666664</v>
      </c>
      <c r="I264" s="5">
        <f>IF(Tableau4[[#This Row],[AGENTS]]="","",IF(Tableau4[[#This Row],[TYPE]]="Double",(Tableau4[[#This Row],[RECAP FIN]]-Tableau4[[#This Row],[RECAP DEBUT]])*2,Tableau4[[#This Row],[RECAP FIN]]-Tableau4[[#This Row],[RECAP DEBUT]]))</f>
        <v>1.3888888883229811E-2</v>
      </c>
      <c r="J264" s="34" t="s">
        <v>160</v>
      </c>
    </row>
    <row r="265" spans="1:12" ht="15" customHeight="1" x14ac:dyDescent="0.3">
      <c r="A265" s="45"/>
      <c r="B265" s="41"/>
      <c r="C265" s="33"/>
      <c r="D265" s="36"/>
      <c r="E265" s="33"/>
      <c r="F265" s="36"/>
      <c r="G265" s="35" t="str">
        <f>IF(Tableau4[[#This Row],[AGENTS]]="","",Tableau4[[#This Row],[DATE      DEBUT]]+Tableau4[[#This Row],[HEURE        DEBUT]])</f>
        <v/>
      </c>
      <c r="H265" s="35" t="str">
        <f>IF(Tableau4[[#This Row],[AGENTS]]="","",Tableau4[[#This Row],[DATE              FIN]]+Tableau4[[#This Row],[HEURE           FIN]])</f>
        <v/>
      </c>
      <c r="I26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5" s="34"/>
    </row>
    <row r="266" spans="1:12" ht="15" customHeight="1" x14ac:dyDescent="0.3">
      <c r="A266" s="45"/>
      <c r="B266" s="41"/>
      <c r="C266" s="33"/>
      <c r="D266" s="36"/>
      <c r="E266" s="33"/>
      <c r="F266" s="36"/>
      <c r="G266" s="35" t="str">
        <f>IF(Tableau4[[#This Row],[AGENTS]]="","",Tableau4[[#This Row],[DATE      DEBUT]]+Tableau4[[#This Row],[HEURE        DEBUT]])</f>
        <v/>
      </c>
      <c r="H266" s="35" t="str">
        <f>IF(Tableau4[[#This Row],[AGENTS]]="","",Tableau4[[#This Row],[DATE              FIN]]+Tableau4[[#This Row],[HEURE           FIN]])</f>
        <v/>
      </c>
      <c r="I26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6" s="34"/>
    </row>
    <row r="267" spans="1:12" ht="15" customHeight="1" x14ac:dyDescent="0.3">
      <c r="A267" s="45"/>
      <c r="B267" s="41"/>
      <c r="C267" s="33"/>
      <c r="D267" s="36"/>
      <c r="E267" s="33"/>
      <c r="F267" s="36"/>
      <c r="G267" s="35" t="str">
        <f>IF(Tableau4[[#This Row],[AGENTS]]="","",Tableau4[[#This Row],[DATE      DEBUT]]+Tableau4[[#This Row],[HEURE        DEBUT]])</f>
        <v/>
      </c>
      <c r="H267" s="35" t="str">
        <f>IF(Tableau4[[#This Row],[AGENTS]]="","",Tableau4[[#This Row],[DATE              FIN]]+Tableau4[[#This Row],[HEURE           FIN]])</f>
        <v/>
      </c>
      <c r="I26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7" s="34"/>
    </row>
    <row r="268" spans="1:12" ht="15" customHeight="1" x14ac:dyDescent="0.3">
      <c r="A268" s="45"/>
      <c r="B268" s="41"/>
      <c r="C268" s="33"/>
      <c r="D268" s="36"/>
      <c r="E268" s="33"/>
      <c r="F268" s="36"/>
      <c r="G268" s="35" t="str">
        <f>IF(Tableau4[[#This Row],[AGENTS]]="","",Tableau4[[#This Row],[DATE      DEBUT]]+Tableau4[[#This Row],[HEURE        DEBUT]])</f>
        <v/>
      </c>
      <c r="H268" s="35" t="str">
        <f>IF(Tableau4[[#This Row],[AGENTS]]="","",Tableau4[[#This Row],[DATE              FIN]]+Tableau4[[#This Row],[HEURE           FIN]])</f>
        <v/>
      </c>
      <c r="I26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8" s="34"/>
    </row>
    <row r="269" spans="1:12" ht="15" customHeight="1" x14ac:dyDescent="0.3">
      <c r="A269" s="45"/>
      <c r="B269" s="41"/>
      <c r="C269" s="33"/>
      <c r="D269" s="36"/>
      <c r="E269" s="33"/>
      <c r="F269" s="36"/>
      <c r="G269" s="35" t="str">
        <f>IF(Tableau4[[#This Row],[AGENTS]]="","",Tableau4[[#This Row],[DATE      DEBUT]]+Tableau4[[#This Row],[HEURE        DEBUT]])</f>
        <v/>
      </c>
      <c r="H269" s="35" t="str">
        <f>IF(Tableau4[[#This Row],[AGENTS]]="","",Tableau4[[#This Row],[DATE              FIN]]+Tableau4[[#This Row],[HEURE           FIN]])</f>
        <v/>
      </c>
      <c r="I26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69" s="34"/>
    </row>
    <row r="270" spans="1:12" ht="15" customHeight="1" x14ac:dyDescent="0.3">
      <c r="A270" s="45"/>
      <c r="B270" s="41"/>
      <c r="C270" s="33"/>
      <c r="D270" s="36"/>
      <c r="E270" s="33"/>
      <c r="F270" s="36"/>
      <c r="G270" s="35" t="str">
        <f>IF(Tableau4[[#This Row],[AGENTS]]="","",Tableau4[[#This Row],[DATE      DEBUT]]+Tableau4[[#This Row],[HEURE        DEBUT]])</f>
        <v/>
      </c>
      <c r="H270" s="35" t="str">
        <f>IF(Tableau4[[#This Row],[AGENTS]]="","",Tableau4[[#This Row],[DATE              FIN]]+Tableau4[[#This Row],[HEURE           FIN]])</f>
        <v/>
      </c>
      <c r="I27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0" s="34"/>
    </row>
    <row r="271" spans="1:12" ht="15" customHeight="1" x14ac:dyDescent="0.3">
      <c r="A271" s="45"/>
      <c r="B271" s="41"/>
      <c r="C271" s="33"/>
      <c r="D271" s="36"/>
      <c r="E271" s="33"/>
      <c r="F271" s="36"/>
      <c r="G271" s="35" t="str">
        <f>IF(Tableau4[[#This Row],[AGENTS]]="","",Tableau4[[#This Row],[DATE      DEBUT]]+Tableau4[[#This Row],[HEURE        DEBUT]])</f>
        <v/>
      </c>
      <c r="H271" s="35" t="str">
        <f>IF(Tableau4[[#This Row],[AGENTS]]="","",Tableau4[[#This Row],[DATE              FIN]]+Tableau4[[#This Row],[HEURE           FIN]])</f>
        <v/>
      </c>
      <c r="I27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1" s="34"/>
    </row>
    <row r="272" spans="1:12" ht="15" customHeight="1" x14ac:dyDescent="0.3">
      <c r="A272" s="45"/>
      <c r="B272" s="41"/>
      <c r="C272" s="33"/>
      <c r="D272" s="36"/>
      <c r="E272" s="33"/>
      <c r="F272" s="36"/>
      <c r="G272" s="35" t="str">
        <f>IF(Tableau4[[#This Row],[AGENTS]]="","",Tableau4[[#This Row],[DATE      DEBUT]]+Tableau4[[#This Row],[HEURE        DEBUT]])</f>
        <v/>
      </c>
      <c r="H272" s="35" t="str">
        <f>IF(Tableau4[[#This Row],[AGENTS]]="","",Tableau4[[#This Row],[DATE              FIN]]+Tableau4[[#This Row],[HEURE           FIN]])</f>
        <v/>
      </c>
      <c r="I27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2" s="34"/>
    </row>
    <row r="273" spans="1:10" ht="15" customHeight="1" x14ac:dyDescent="0.3">
      <c r="A273" s="45"/>
      <c r="B273" s="41"/>
      <c r="C273" s="33"/>
      <c r="D273" s="36"/>
      <c r="E273" s="33"/>
      <c r="F273" s="36"/>
      <c r="G273" s="35" t="str">
        <f>IF(Tableau4[[#This Row],[AGENTS]]="","",Tableau4[[#This Row],[DATE      DEBUT]]+Tableau4[[#This Row],[HEURE        DEBUT]])</f>
        <v/>
      </c>
      <c r="H273" s="35" t="str">
        <f>IF(Tableau4[[#This Row],[AGENTS]]="","",Tableau4[[#This Row],[DATE              FIN]]+Tableau4[[#This Row],[HEURE           FIN]])</f>
        <v/>
      </c>
      <c r="I27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3" s="34"/>
    </row>
    <row r="274" spans="1:10" ht="15" customHeight="1" x14ac:dyDescent="0.3">
      <c r="A274" s="45"/>
      <c r="B274" s="41"/>
      <c r="C274" s="33"/>
      <c r="D274" s="36"/>
      <c r="E274" s="33"/>
      <c r="F274" s="36"/>
      <c r="G274" s="35" t="str">
        <f>IF(Tableau4[[#This Row],[AGENTS]]="","",Tableau4[[#This Row],[DATE      DEBUT]]+Tableau4[[#This Row],[HEURE        DEBUT]])</f>
        <v/>
      </c>
      <c r="H274" s="35" t="str">
        <f>IF(Tableau4[[#This Row],[AGENTS]]="","",Tableau4[[#This Row],[DATE              FIN]]+Tableau4[[#This Row],[HEURE           FIN]])</f>
        <v/>
      </c>
      <c r="I27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4" s="34"/>
    </row>
    <row r="275" spans="1:10" ht="15" customHeight="1" x14ac:dyDescent="0.3">
      <c r="A275" s="45"/>
      <c r="B275" s="41"/>
      <c r="C275" s="33"/>
      <c r="D275" s="36"/>
      <c r="E275" s="33"/>
      <c r="F275" s="36"/>
      <c r="G275" s="35" t="str">
        <f>IF(Tableau4[[#This Row],[AGENTS]]="","",Tableau4[[#This Row],[DATE      DEBUT]]+Tableau4[[#This Row],[HEURE        DEBUT]])</f>
        <v/>
      </c>
      <c r="H275" s="35" t="str">
        <f>IF(Tableau4[[#This Row],[AGENTS]]="","",Tableau4[[#This Row],[DATE              FIN]]+Tableau4[[#This Row],[HEURE           FIN]])</f>
        <v/>
      </c>
      <c r="I27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5" s="34"/>
    </row>
    <row r="276" spans="1:10" ht="15" customHeight="1" x14ac:dyDescent="0.3">
      <c r="A276" s="45"/>
      <c r="B276" s="41"/>
      <c r="C276" s="33"/>
      <c r="D276" s="36"/>
      <c r="E276" s="33"/>
      <c r="F276" s="36"/>
      <c r="G276" s="35" t="str">
        <f>IF(Tableau4[[#This Row],[AGENTS]]="","",Tableau4[[#This Row],[DATE      DEBUT]]+Tableau4[[#This Row],[HEURE        DEBUT]])</f>
        <v/>
      </c>
      <c r="H276" s="35" t="str">
        <f>IF(Tableau4[[#This Row],[AGENTS]]="","",Tableau4[[#This Row],[DATE              FIN]]+Tableau4[[#This Row],[HEURE           FIN]])</f>
        <v/>
      </c>
      <c r="I27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6" s="34"/>
    </row>
    <row r="277" spans="1:10" ht="15" customHeight="1" x14ac:dyDescent="0.3">
      <c r="A277" s="45"/>
      <c r="B277" s="41"/>
      <c r="C277" s="33"/>
      <c r="D277" s="36"/>
      <c r="E277" s="33"/>
      <c r="F277" s="36"/>
      <c r="G277" s="35" t="str">
        <f>IF(Tableau4[[#This Row],[AGENTS]]="","",Tableau4[[#This Row],[DATE      DEBUT]]+Tableau4[[#This Row],[HEURE        DEBUT]])</f>
        <v/>
      </c>
      <c r="H277" s="35" t="str">
        <f>IF(Tableau4[[#This Row],[AGENTS]]="","",Tableau4[[#This Row],[DATE              FIN]]+Tableau4[[#This Row],[HEURE           FIN]])</f>
        <v/>
      </c>
      <c r="I27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7" s="34"/>
    </row>
    <row r="278" spans="1:10" ht="15" customHeight="1" x14ac:dyDescent="0.3">
      <c r="A278" s="45"/>
      <c r="B278" s="41"/>
      <c r="C278" s="33"/>
      <c r="D278" s="36"/>
      <c r="E278" s="33"/>
      <c r="F278" s="36"/>
      <c r="G278" s="35" t="str">
        <f>IF(Tableau4[[#This Row],[AGENTS]]="","",Tableau4[[#This Row],[DATE      DEBUT]]+Tableau4[[#This Row],[HEURE        DEBUT]])</f>
        <v/>
      </c>
      <c r="H278" s="35" t="str">
        <f>IF(Tableau4[[#This Row],[AGENTS]]="","",Tableau4[[#This Row],[DATE              FIN]]+Tableau4[[#This Row],[HEURE           FIN]])</f>
        <v/>
      </c>
      <c r="I27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8" s="34"/>
    </row>
    <row r="279" spans="1:10" ht="15" customHeight="1" x14ac:dyDescent="0.3">
      <c r="A279" s="45"/>
      <c r="B279" s="41"/>
      <c r="C279" s="33"/>
      <c r="D279" s="36"/>
      <c r="E279" s="33"/>
      <c r="F279" s="36"/>
      <c r="G279" s="35" t="str">
        <f>IF(Tableau4[[#This Row],[AGENTS]]="","",Tableau4[[#This Row],[DATE      DEBUT]]+Tableau4[[#This Row],[HEURE        DEBUT]])</f>
        <v/>
      </c>
      <c r="H279" s="35" t="str">
        <f>IF(Tableau4[[#This Row],[AGENTS]]="","",Tableau4[[#This Row],[DATE              FIN]]+Tableau4[[#This Row],[HEURE           FIN]])</f>
        <v/>
      </c>
      <c r="I27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79" s="34"/>
    </row>
    <row r="280" spans="1:10" ht="15" customHeight="1" x14ac:dyDescent="0.3">
      <c r="A280" s="45"/>
      <c r="B280" s="41"/>
      <c r="C280" s="33"/>
      <c r="D280" s="36"/>
      <c r="E280" s="33"/>
      <c r="F280" s="36"/>
      <c r="G280" s="35" t="str">
        <f>IF(Tableau4[[#This Row],[AGENTS]]="","",Tableau4[[#This Row],[DATE      DEBUT]]+Tableau4[[#This Row],[HEURE        DEBUT]])</f>
        <v/>
      </c>
      <c r="H280" s="35" t="str">
        <f>IF(Tableau4[[#This Row],[AGENTS]]="","",Tableau4[[#This Row],[DATE              FIN]]+Tableau4[[#This Row],[HEURE           FIN]])</f>
        <v/>
      </c>
      <c r="I28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0" s="34"/>
    </row>
    <row r="281" spans="1:10" ht="15" customHeight="1" x14ac:dyDescent="0.3">
      <c r="A281" s="45"/>
      <c r="B281" s="41"/>
      <c r="C281" s="33"/>
      <c r="D281" s="36"/>
      <c r="E281" s="33"/>
      <c r="F281" s="36"/>
      <c r="G281" s="35" t="str">
        <f>IF(Tableau4[[#This Row],[AGENTS]]="","",Tableau4[[#This Row],[DATE      DEBUT]]+Tableau4[[#This Row],[HEURE        DEBUT]])</f>
        <v/>
      </c>
      <c r="H281" s="35" t="str">
        <f>IF(Tableau4[[#This Row],[AGENTS]]="","",Tableau4[[#This Row],[DATE              FIN]]+Tableau4[[#This Row],[HEURE           FIN]])</f>
        <v/>
      </c>
      <c r="I28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1" s="34"/>
    </row>
    <row r="282" spans="1:10" ht="15" customHeight="1" x14ac:dyDescent="0.3">
      <c r="A282" s="45"/>
      <c r="B282" s="41"/>
      <c r="C282" s="33"/>
      <c r="D282" s="36"/>
      <c r="E282" s="33"/>
      <c r="F282" s="36"/>
      <c r="G282" s="35" t="str">
        <f>IF(Tableau4[[#This Row],[AGENTS]]="","",Tableau4[[#This Row],[DATE      DEBUT]]+Tableau4[[#This Row],[HEURE        DEBUT]])</f>
        <v/>
      </c>
      <c r="H282" s="35" t="str">
        <f>IF(Tableau4[[#This Row],[AGENTS]]="","",Tableau4[[#This Row],[DATE              FIN]]+Tableau4[[#This Row],[HEURE           FIN]])</f>
        <v/>
      </c>
      <c r="I28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2" s="34"/>
    </row>
    <row r="283" spans="1:10" ht="15" customHeight="1" x14ac:dyDescent="0.3">
      <c r="A283" s="45"/>
      <c r="B283" s="41"/>
      <c r="C283" s="33"/>
      <c r="D283" s="36"/>
      <c r="E283" s="33"/>
      <c r="F283" s="36"/>
      <c r="G283" s="35" t="str">
        <f>IF(Tableau4[[#This Row],[AGENTS]]="","",Tableau4[[#This Row],[DATE      DEBUT]]+Tableau4[[#This Row],[HEURE        DEBUT]])</f>
        <v/>
      </c>
      <c r="H283" s="35" t="str">
        <f>IF(Tableau4[[#This Row],[AGENTS]]="","",Tableau4[[#This Row],[DATE              FIN]]+Tableau4[[#This Row],[HEURE           FIN]])</f>
        <v/>
      </c>
      <c r="I28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3" s="34"/>
    </row>
    <row r="284" spans="1:10" ht="15" customHeight="1" x14ac:dyDescent="0.3">
      <c r="A284" s="45"/>
      <c r="B284" s="41"/>
      <c r="C284" s="33"/>
      <c r="D284" s="36"/>
      <c r="E284" s="33"/>
      <c r="F284" s="36"/>
      <c r="G284" s="35" t="str">
        <f>IF(Tableau4[[#This Row],[AGENTS]]="","",Tableau4[[#This Row],[DATE      DEBUT]]+Tableau4[[#This Row],[HEURE        DEBUT]])</f>
        <v/>
      </c>
      <c r="H284" s="35" t="str">
        <f>IF(Tableau4[[#This Row],[AGENTS]]="","",Tableau4[[#This Row],[DATE              FIN]]+Tableau4[[#This Row],[HEURE           FIN]])</f>
        <v/>
      </c>
      <c r="I28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4" s="34"/>
    </row>
    <row r="285" spans="1:10" ht="15" customHeight="1" x14ac:dyDescent="0.3">
      <c r="A285" s="45"/>
      <c r="B285" s="41"/>
      <c r="C285" s="33"/>
      <c r="D285" s="36"/>
      <c r="E285" s="33"/>
      <c r="F285" s="36"/>
      <c r="G285" s="35" t="str">
        <f>IF(Tableau4[[#This Row],[AGENTS]]="","",Tableau4[[#This Row],[DATE      DEBUT]]+Tableau4[[#This Row],[HEURE        DEBUT]])</f>
        <v/>
      </c>
      <c r="H285" s="35" t="str">
        <f>IF(Tableau4[[#This Row],[AGENTS]]="","",Tableau4[[#This Row],[DATE              FIN]]+Tableau4[[#This Row],[HEURE           FIN]])</f>
        <v/>
      </c>
      <c r="I28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5" s="34"/>
    </row>
    <row r="286" spans="1:10" ht="15" customHeight="1" x14ac:dyDescent="0.3">
      <c r="A286" s="45"/>
      <c r="B286" s="41"/>
      <c r="C286" s="33"/>
      <c r="D286" s="36"/>
      <c r="E286" s="33"/>
      <c r="F286" s="36"/>
      <c r="G286" s="35" t="str">
        <f>IF(Tableau4[[#This Row],[AGENTS]]="","",Tableau4[[#This Row],[DATE      DEBUT]]+Tableau4[[#This Row],[HEURE        DEBUT]])</f>
        <v/>
      </c>
      <c r="H286" s="35" t="str">
        <f>IF(Tableau4[[#This Row],[AGENTS]]="","",Tableau4[[#This Row],[DATE              FIN]]+Tableau4[[#This Row],[HEURE           FIN]])</f>
        <v/>
      </c>
      <c r="I28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6" s="34"/>
    </row>
    <row r="287" spans="1:10" ht="15" customHeight="1" x14ac:dyDescent="0.3">
      <c r="A287" s="45"/>
      <c r="B287" s="41"/>
      <c r="C287" s="33"/>
      <c r="D287" s="36"/>
      <c r="E287" s="33"/>
      <c r="F287" s="36"/>
      <c r="G287" s="35" t="str">
        <f>IF(Tableau4[[#This Row],[AGENTS]]="","",Tableau4[[#This Row],[DATE      DEBUT]]+Tableau4[[#This Row],[HEURE        DEBUT]])</f>
        <v/>
      </c>
      <c r="H287" s="35" t="str">
        <f>IF(Tableau4[[#This Row],[AGENTS]]="","",Tableau4[[#This Row],[DATE              FIN]]+Tableau4[[#This Row],[HEURE           FIN]])</f>
        <v/>
      </c>
      <c r="I28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7" s="34"/>
    </row>
    <row r="288" spans="1:10" ht="15" customHeight="1" x14ac:dyDescent="0.3">
      <c r="A288" s="45"/>
      <c r="B288" s="41"/>
      <c r="C288" s="33"/>
      <c r="D288" s="36"/>
      <c r="E288" s="33"/>
      <c r="F288" s="36"/>
      <c r="G288" s="35" t="str">
        <f>IF(Tableau4[[#This Row],[AGENTS]]="","",Tableau4[[#This Row],[DATE      DEBUT]]+Tableau4[[#This Row],[HEURE        DEBUT]])</f>
        <v/>
      </c>
      <c r="H288" s="35" t="str">
        <f>IF(Tableau4[[#This Row],[AGENTS]]="","",Tableau4[[#This Row],[DATE              FIN]]+Tableau4[[#This Row],[HEURE           FIN]])</f>
        <v/>
      </c>
      <c r="I28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8" s="34"/>
    </row>
    <row r="289" spans="1:10" ht="15" customHeight="1" x14ac:dyDescent="0.3">
      <c r="A289" s="45"/>
      <c r="B289" s="41"/>
      <c r="C289" s="33"/>
      <c r="D289" s="36"/>
      <c r="E289" s="33"/>
      <c r="F289" s="36"/>
      <c r="G289" s="35" t="str">
        <f>IF(Tableau4[[#This Row],[AGENTS]]="","",Tableau4[[#This Row],[DATE      DEBUT]]+Tableau4[[#This Row],[HEURE        DEBUT]])</f>
        <v/>
      </c>
      <c r="H289" s="35" t="str">
        <f>IF(Tableau4[[#This Row],[AGENTS]]="","",Tableau4[[#This Row],[DATE              FIN]]+Tableau4[[#This Row],[HEURE           FIN]])</f>
        <v/>
      </c>
      <c r="I28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89" s="34"/>
    </row>
    <row r="290" spans="1:10" ht="15" customHeight="1" x14ac:dyDescent="0.3">
      <c r="A290" s="45"/>
      <c r="B290" s="41"/>
      <c r="C290" s="33"/>
      <c r="D290" s="36"/>
      <c r="E290" s="33"/>
      <c r="F290" s="36"/>
      <c r="G290" s="35" t="str">
        <f>IF(Tableau4[[#This Row],[AGENTS]]="","",Tableau4[[#This Row],[DATE      DEBUT]]+Tableau4[[#This Row],[HEURE        DEBUT]])</f>
        <v/>
      </c>
      <c r="H290" s="35" t="str">
        <f>IF(Tableau4[[#This Row],[AGENTS]]="","",Tableau4[[#This Row],[DATE              FIN]]+Tableau4[[#This Row],[HEURE           FIN]])</f>
        <v/>
      </c>
      <c r="I29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0" s="34"/>
    </row>
    <row r="291" spans="1:10" ht="15" customHeight="1" x14ac:dyDescent="0.3">
      <c r="A291" s="45"/>
      <c r="B291" s="41"/>
      <c r="C291" s="33"/>
      <c r="D291" s="36"/>
      <c r="E291" s="33"/>
      <c r="F291" s="36"/>
      <c r="G291" s="35" t="str">
        <f>IF(Tableau4[[#This Row],[AGENTS]]="","",Tableau4[[#This Row],[DATE      DEBUT]]+Tableau4[[#This Row],[HEURE        DEBUT]])</f>
        <v/>
      </c>
      <c r="H291" s="35" t="str">
        <f>IF(Tableau4[[#This Row],[AGENTS]]="","",Tableau4[[#This Row],[DATE              FIN]]+Tableau4[[#This Row],[HEURE           FIN]])</f>
        <v/>
      </c>
      <c r="I29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1" s="34"/>
    </row>
    <row r="292" spans="1:10" ht="15" customHeight="1" x14ac:dyDescent="0.3">
      <c r="A292" s="45"/>
      <c r="B292" s="41"/>
      <c r="C292" s="33"/>
      <c r="D292" s="36"/>
      <c r="E292" s="33"/>
      <c r="F292" s="36"/>
      <c r="G292" s="35" t="str">
        <f>IF(Tableau4[[#This Row],[AGENTS]]="","",Tableau4[[#This Row],[DATE      DEBUT]]+Tableau4[[#This Row],[HEURE        DEBUT]])</f>
        <v/>
      </c>
      <c r="H292" s="35" t="str">
        <f>IF(Tableau4[[#This Row],[AGENTS]]="","",Tableau4[[#This Row],[DATE              FIN]]+Tableau4[[#This Row],[HEURE           FIN]])</f>
        <v/>
      </c>
      <c r="I29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2" s="34"/>
    </row>
    <row r="293" spans="1:10" ht="15" customHeight="1" x14ac:dyDescent="0.3">
      <c r="A293" s="45"/>
      <c r="B293" s="41"/>
      <c r="C293" s="33"/>
      <c r="D293" s="36"/>
      <c r="E293" s="33"/>
      <c r="F293" s="36"/>
      <c r="G293" s="35" t="str">
        <f>IF(Tableau4[[#This Row],[AGENTS]]="","",Tableau4[[#This Row],[DATE      DEBUT]]+Tableau4[[#This Row],[HEURE        DEBUT]])</f>
        <v/>
      </c>
      <c r="H293" s="35" t="str">
        <f>IF(Tableau4[[#This Row],[AGENTS]]="","",Tableau4[[#This Row],[DATE              FIN]]+Tableau4[[#This Row],[HEURE           FIN]])</f>
        <v/>
      </c>
      <c r="I29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3" s="34"/>
    </row>
    <row r="294" spans="1:10" ht="15" customHeight="1" x14ac:dyDescent="0.3">
      <c r="A294" s="45"/>
      <c r="B294" s="41"/>
      <c r="C294" s="33"/>
      <c r="D294" s="36"/>
      <c r="E294" s="33"/>
      <c r="F294" s="36"/>
      <c r="G294" s="35" t="str">
        <f>IF(Tableau4[[#This Row],[AGENTS]]="","",Tableau4[[#This Row],[DATE      DEBUT]]+Tableau4[[#This Row],[HEURE        DEBUT]])</f>
        <v/>
      </c>
      <c r="H294" s="35" t="str">
        <f>IF(Tableau4[[#This Row],[AGENTS]]="","",Tableau4[[#This Row],[DATE              FIN]]+Tableau4[[#This Row],[HEURE           FIN]])</f>
        <v/>
      </c>
      <c r="I29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4" s="34"/>
    </row>
    <row r="295" spans="1:10" ht="15" customHeight="1" x14ac:dyDescent="0.3">
      <c r="A295" s="45"/>
      <c r="B295" s="41"/>
      <c r="C295" s="33"/>
      <c r="D295" s="36"/>
      <c r="E295" s="33"/>
      <c r="F295" s="36"/>
      <c r="G295" s="35" t="str">
        <f>IF(Tableau4[[#This Row],[AGENTS]]="","",Tableau4[[#This Row],[DATE      DEBUT]]+Tableau4[[#This Row],[HEURE        DEBUT]])</f>
        <v/>
      </c>
      <c r="H295" s="35" t="str">
        <f>IF(Tableau4[[#This Row],[AGENTS]]="","",Tableau4[[#This Row],[DATE              FIN]]+Tableau4[[#This Row],[HEURE           FIN]])</f>
        <v/>
      </c>
      <c r="I29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5" s="34"/>
    </row>
    <row r="296" spans="1:10" ht="15" customHeight="1" x14ac:dyDescent="0.3">
      <c r="A296" s="45"/>
      <c r="B296" s="41"/>
      <c r="C296" s="33"/>
      <c r="D296" s="36"/>
      <c r="E296" s="33"/>
      <c r="F296" s="36"/>
      <c r="G296" s="35" t="str">
        <f>IF(Tableau4[[#This Row],[AGENTS]]="","",Tableau4[[#This Row],[DATE      DEBUT]]+Tableau4[[#This Row],[HEURE        DEBUT]])</f>
        <v/>
      </c>
      <c r="H296" s="35" t="str">
        <f>IF(Tableau4[[#This Row],[AGENTS]]="","",Tableau4[[#This Row],[DATE              FIN]]+Tableau4[[#This Row],[HEURE           FIN]])</f>
        <v/>
      </c>
      <c r="I29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6" s="34"/>
    </row>
    <row r="297" spans="1:10" ht="15" customHeight="1" x14ac:dyDescent="0.3">
      <c r="A297" s="45"/>
      <c r="B297" s="41"/>
      <c r="C297" s="33"/>
      <c r="D297" s="36"/>
      <c r="E297" s="33"/>
      <c r="F297" s="36"/>
      <c r="G297" s="35" t="str">
        <f>IF(Tableau4[[#This Row],[AGENTS]]="","",Tableau4[[#This Row],[DATE      DEBUT]]+Tableau4[[#This Row],[HEURE        DEBUT]])</f>
        <v/>
      </c>
      <c r="H297" s="35" t="str">
        <f>IF(Tableau4[[#This Row],[AGENTS]]="","",Tableau4[[#This Row],[DATE              FIN]]+Tableau4[[#This Row],[HEURE           FIN]])</f>
        <v/>
      </c>
      <c r="I29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7" s="34"/>
    </row>
    <row r="298" spans="1:10" ht="15" customHeight="1" x14ac:dyDescent="0.3">
      <c r="A298" s="45"/>
      <c r="B298" s="41"/>
      <c r="C298" s="33"/>
      <c r="D298" s="36"/>
      <c r="E298" s="33"/>
      <c r="F298" s="36"/>
      <c r="G298" s="35" t="str">
        <f>IF(Tableau4[[#This Row],[AGENTS]]="","",Tableau4[[#This Row],[DATE      DEBUT]]+Tableau4[[#This Row],[HEURE        DEBUT]])</f>
        <v/>
      </c>
      <c r="H298" s="35" t="str">
        <f>IF(Tableau4[[#This Row],[AGENTS]]="","",Tableau4[[#This Row],[DATE              FIN]]+Tableau4[[#This Row],[HEURE           FIN]])</f>
        <v/>
      </c>
      <c r="I29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8" s="34"/>
    </row>
    <row r="299" spans="1:10" ht="15" customHeight="1" x14ac:dyDescent="0.3">
      <c r="A299" s="45"/>
      <c r="B299" s="41"/>
      <c r="C299" s="33"/>
      <c r="D299" s="36"/>
      <c r="E299" s="33"/>
      <c r="F299" s="36"/>
      <c r="G299" s="35" t="str">
        <f>IF(Tableau4[[#This Row],[AGENTS]]="","",Tableau4[[#This Row],[DATE      DEBUT]]+Tableau4[[#This Row],[HEURE        DEBUT]])</f>
        <v/>
      </c>
      <c r="H299" s="35" t="str">
        <f>IF(Tableau4[[#This Row],[AGENTS]]="","",Tableau4[[#This Row],[DATE              FIN]]+Tableau4[[#This Row],[HEURE           FIN]])</f>
        <v/>
      </c>
      <c r="I29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299" s="34"/>
    </row>
    <row r="300" spans="1:10" ht="15" customHeight="1" x14ac:dyDescent="0.3">
      <c r="A300" s="45"/>
      <c r="B300" s="41"/>
      <c r="C300" s="33"/>
      <c r="D300" s="36"/>
      <c r="E300" s="33"/>
      <c r="F300" s="36"/>
      <c r="G300" s="35" t="str">
        <f>IF(Tableau4[[#This Row],[AGENTS]]="","",Tableau4[[#This Row],[DATE      DEBUT]]+Tableau4[[#This Row],[HEURE        DEBUT]])</f>
        <v/>
      </c>
      <c r="H300" s="35" t="str">
        <f>IF(Tableau4[[#This Row],[AGENTS]]="","",Tableau4[[#This Row],[DATE              FIN]]+Tableau4[[#This Row],[HEURE           FIN]])</f>
        <v/>
      </c>
      <c r="I30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0" s="34"/>
    </row>
    <row r="301" spans="1:10" ht="15" customHeight="1" x14ac:dyDescent="0.3">
      <c r="A301" s="45"/>
      <c r="B301" s="41"/>
      <c r="C301" s="33"/>
      <c r="D301" s="36"/>
      <c r="E301" s="33"/>
      <c r="F301" s="36"/>
      <c r="G301" s="35" t="str">
        <f>IF(Tableau4[[#This Row],[AGENTS]]="","",Tableau4[[#This Row],[DATE      DEBUT]]+Tableau4[[#This Row],[HEURE        DEBUT]])</f>
        <v/>
      </c>
      <c r="H301" s="35" t="str">
        <f>IF(Tableau4[[#This Row],[AGENTS]]="","",Tableau4[[#This Row],[DATE              FIN]]+Tableau4[[#This Row],[HEURE           FIN]])</f>
        <v/>
      </c>
      <c r="I30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1" s="34"/>
    </row>
    <row r="302" spans="1:10" ht="15" customHeight="1" x14ac:dyDescent="0.3">
      <c r="A302" s="45"/>
      <c r="B302" s="41"/>
      <c r="C302" s="33"/>
      <c r="D302" s="36"/>
      <c r="E302" s="33"/>
      <c r="F302" s="36"/>
      <c r="G302" s="35" t="str">
        <f>IF(Tableau4[[#This Row],[AGENTS]]="","",Tableau4[[#This Row],[DATE      DEBUT]]+Tableau4[[#This Row],[HEURE        DEBUT]])</f>
        <v/>
      </c>
      <c r="H302" s="35" t="str">
        <f>IF(Tableau4[[#This Row],[AGENTS]]="","",Tableau4[[#This Row],[DATE              FIN]]+Tableau4[[#This Row],[HEURE           FIN]])</f>
        <v/>
      </c>
      <c r="I30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2" s="34"/>
    </row>
    <row r="303" spans="1:10" ht="15" customHeight="1" x14ac:dyDescent="0.3">
      <c r="A303" s="45"/>
      <c r="B303" s="41"/>
      <c r="C303" s="33"/>
      <c r="D303" s="36"/>
      <c r="E303" s="33"/>
      <c r="F303" s="36"/>
      <c r="G303" s="35" t="str">
        <f>IF(Tableau4[[#This Row],[AGENTS]]="","",Tableau4[[#This Row],[DATE      DEBUT]]+Tableau4[[#This Row],[HEURE        DEBUT]])</f>
        <v/>
      </c>
      <c r="H303" s="35" t="str">
        <f>IF(Tableau4[[#This Row],[AGENTS]]="","",Tableau4[[#This Row],[DATE              FIN]]+Tableau4[[#This Row],[HEURE           FIN]])</f>
        <v/>
      </c>
      <c r="I30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3" s="34"/>
    </row>
    <row r="304" spans="1:10" ht="15" customHeight="1" x14ac:dyDescent="0.3">
      <c r="A304" s="45"/>
      <c r="B304" s="41"/>
      <c r="C304" s="33"/>
      <c r="D304" s="36"/>
      <c r="E304" s="33"/>
      <c r="F304" s="36"/>
      <c r="G304" s="35" t="str">
        <f>IF(Tableau4[[#This Row],[AGENTS]]="","",Tableau4[[#This Row],[DATE      DEBUT]]+Tableau4[[#This Row],[HEURE        DEBUT]])</f>
        <v/>
      </c>
      <c r="H304" s="35" t="str">
        <f>IF(Tableau4[[#This Row],[AGENTS]]="","",Tableau4[[#This Row],[DATE              FIN]]+Tableau4[[#This Row],[HEURE           FIN]])</f>
        <v/>
      </c>
      <c r="I30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4" s="34"/>
    </row>
    <row r="305" spans="1:10" ht="15" customHeight="1" x14ac:dyDescent="0.3">
      <c r="A305" s="45"/>
      <c r="B305" s="41"/>
      <c r="C305" s="33"/>
      <c r="D305" s="36"/>
      <c r="E305" s="33"/>
      <c r="F305" s="36"/>
      <c r="G305" s="35" t="str">
        <f>IF(Tableau4[[#This Row],[AGENTS]]="","",Tableau4[[#This Row],[DATE      DEBUT]]+Tableau4[[#This Row],[HEURE        DEBUT]])</f>
        <v/>
      </c>
      <c r="H305" s="35" t="str">
        <f>IF(Tableau4[[#This Row],[AGENTS]]="","",Tableau4[[#This Row],[DATE              FIN]]+Tableau4[[#This Row],[HEURE           FIN]])</f>
        <v/>
      </c>
      <c r="I30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5" s="34"/>
    </row>
    <row r="306" spans="1:10" ht="15" customHeight="1" x14ac:dyDescent="0.3">
      <c r="A306" s="45"/>
      <c r="B306" s="41"/>
      <c r="C306" s="33"/>
      <c r="D306" s="36"/>
      <c r="E306" s="33"/>
      <c r="F306" s="36"/>
      <c r="G306" s="35" t="str">
        <f>IF(Tableau4[[#This Row],[AGENTS]]="","",Tableau4[[#This Row],[DATE      DEBUT]]+Tableau4[[#This Row],[HEURE        DEBUT]])</f>
        <v/>
      </c>
      <c r="H306" s="35" t="str">
        <f>IF(Tableau4[[#This Row],[AGENTS]]="","",Tableau4[[#This Row],[DATE              FIN]]+Tableau4[[#This Row],[HEURE           FIN]])</f>
        <v/>
      </c>
      <c r="I30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6" s="34"/>
    </row>
    <row r="307" spans="1:10" ht="15" customHeight="1" x14ac:dyDescent="0.3">
      <c r="A307" s="45"/>
      <c r="B307" s="41"/>
      <c r="C307" s="33"/>
      <c r="D307" s="36"/>
      <c r="E307" s="33"/>
      <c r="F307" s="36"/>
      <c r="G307" s="35" t="str">
        <f>IF(Tableau4[[#This Row],[AGENTS]]="","",Tableau4[[#This Row],[DATE      DEBUT]]+Tableau4[[#This Row],[HEURE        DEBUT]])</f>
        <v/>
      </c>
      <c r="H307" s="35" t="str">
        <f>IF(Tableau4[[#This Row],[AGENTS]]="","",Tableau4[[#This Row],[DATE              FIN]]+Tableau4[[#This Row],[HEURE           FIN]])</f>
        <v/>
      </c>
      <c r="I30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7" s="34"/>
    </row>
    <row r="308" spans="1:10" ht="15" customHeight="1" x14ac:dyDescent="0.3">
      <c r="A308" s="45"/>
      <c r="B308" s="41"/>
      <c r="C308" s="33"/>
      <c r="D308" s="36"/>
      <c r="E308" s="33"/>
      <c r="F308" s="36"/>
      <c r="G308" s="35" t="str">
        <f>IF(Tableau4[[#This Row],[AGENTS]]="","",Tableau4[[#This Row],[DATE      DEBUT]]+Tableau4[[#This Row],[HEURE        DEBUT]])</f>
        <v/>
      </c>
      <c r="H308" s="35" t="str">
        <f>IF(Tableau4[[#This Row],[AGENTS]]="","",Tableau4[[#This Row],[DATE              FIN]]+Tableau4[[#This Row],[HEURE           FIN]])</f>
        <v/>
      </c>
      <c r="I30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8" s="34"/>
    </row>
    <row r="309" spans="1:10" ht="15" customHeight="1" x14ac:dyDescent="0.3">
      <c r="A309" s="45"/>
      <c r="B309" s="41"/>
      <c r="C309" s="33"/>
      <c r="D309" s="36"/>
      <c r="E309" s="33"/>
      <c r="F309" s="36"/>
      <c r="G309" s="35" t="str">
        <f>IF(Tableau4[[#This Row],[AGENTS]]="","",Tableau4[[#This Row],[DATE      DEBUT]]+Tableau4[[#This Row],[HEURE        DEBUT]])</f>
        <v/>
      </c>
      <c r="H309" s="35" t="str">
        <f>IF(Tableau4[[#This Row],[AGENTS]]="","",Tableau4[[#This Row],[DATE              FIN]]+Tableau4[[#This Row],[HEURE           FIN]])</f>
        <v/>
      </c>
      <c r="I30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09" s="34"/>
    </row>
    <row r="310" spans="1:10" ht="15" customHeight="1" x14ac:dyDescent="0.3">
      <c r="A310" s="45"/>
      <c r="B310" s="41"/>
      <c r="C310" s="33"/>
      <c r="D310" s="36"/>
      <c r="E310" s="33"/>
      <c r="F310" s="36"/>
      <c r="G310" s="35" t="str">
        <f>IF(Tableau4[[#This Row],[AGENTS]]="","",Tableau4[[#This Row],[DATE      DEBUT]]+Tableau4[[#This Row],[HEURE        DEBUT]])</f>
        <v/>
      </c>
      <c r="H310" s="35" t="str">
        <f>IF(Tableau4[[#This Row],[AGENTS]]="","",Tableau4[[#This Row],[DATE              FIN]]+Tableau4[[#This Row],[HEURE           FIN]])</f>
        <v/>
      </c>
      <c r="I31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0" s="34"/>
    </row>
    <row r="311" spans="1:10" ht="15" customHeight="1" x14ac:dyDescent="0.3">
      <c r="A311" s="45"/>
      <c r="B311" s="41"/>
      <c r="C311" s="33"/>
      <c r="D311" s="36"/>
      <c r="E311" s="33"/>
      <c r="F311" s="36"/>
      <c r="G311" s="35" t="str">
        <f>IF(Tableau4[[#This Row],[AGENTS]]="","",Tableau4[[#This Row],[DATE      DEBUT]]+Tableau4[[#This Row],[HEURE        DEBUT]])</f>
        <v/>
      </c>
      <c r="H311" s="35" t="str">
        <f>IF(Tableau4[[#This Row],[AGENTS]]="","",Tableau4[[#This Row],[DATE              FIN]]+Tableau4[[#This Row],[HEURE           FIN]])</f>
        <v/>
      </c>
      <c r="I31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1" s="34"/>
    </row>
    <row r="312" spans="1:10" ht="15" customHeight="1" x14ac:dyDescent="0.3">
      <c r="A312" s="45"/>
      <c r="B312" s="41"/>
      <c r="C312" s="33"/>
      <c r="D312" s="36"/>
      <c r="E312" s="33"/>
      <c r="F312" s="36"/>
      <c r="G312" s="35" t="str">
        <f>IF(Tableau4[[#This Row],[AGENTS]]="","",Tableau4[[#This Row],[DATE      DEBUT]]+Tableau4[[#This Row],[HEURE        DEBUT]])</f>
        <v/>
      </c>
      <c r="H312" s="35" t="str">
        <f>IF(Tableau4[[#This Row],[AGENTS]]="","",Tableau4[[#This Row],[DATE              FIN]]+Tableau4[[#This Row],[HEURE           FIN]])</f>
        <v/>
      </c>
      <c r="I31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2" s="34"/>
    </row>
    <row r="313" spans="1:10" ht="15" customHeight="1" x14ac:dyDescent="0.3">
      <c r="A313" s="45"/>
      <c r="B313" s="41"/>
      <c r="C313" s="33"/>
      <c r="D313" s="36"/>
      <c r="E313" s="33"/>
      <c r="F313" s="36"/>
      <c r="G313" s="35" t="str">
        <f>IF(Tableau4[[#This Row],[AGENTS]]="","",Tableau4[[#This Row],[DATE      DEBUT]]+Tableau4[[#This Row],[HEURE        DEBUT]])</f>
        <v/>
      </c>
      <c r="H313" s="35" t="str">
        <f>IF(Tableau4[[#This Row],[AGENTS]]="","",Tableau4[[#This Row],[DATE              FIN]]+Tableau4[[#This Row],[HEURE           FIN]])</f>
        <v/>
      </c>
      <c r="I31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3" s="34"/>
    </row>
    <row r="314" spans="1:10" ht="15" customHeight="1" x14ac:dyDescent="0.3">
      <c r="A314" s="45"/>
      <c r="B314" s="41"/>
      <c r="C314" s="33"/>
      <c r="D314" s="36"/>
      <c r="E314" s="33"/>
      <c r="F314" s="36"/>
      <c r="G314" s="35" t="str">
        <f>IF(Tableau4[[#This Row],[AGENTS]]="","",Tableau4[[#This Row],[DATE      DEBUT]]+Tableau4[[#This Row],[HEURE        DEBUT]])</f>
        <v/>
      </c>
      <c r="H314" s="35" t="str">
        <f>IF(Tableau4[[#This Row],[AGENTS]]="","",Tableau4[[#This Row],[DATE              FIN]]+Tableau4[[#This Row],[HEURE           FIN]])</f>
        <v/>
      </c>
      <c r="I31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4" s="34"/>
    </row>
    <row r="315" spans="1:10" ht="15" customHeight="1" x14ac:dyDescent="0.3">
      <c r="A315" s="45"/>
      <c r="B315" s="41"/>
      <c r="C315" s="33"/>
      <c r="D315" s="36"/>
      <c r="E315" s="33"/>
      <c r="F315" s="36"/>
      <c r="G315" s="35" t="str">
        <f>IF(Tableau4[[#This Row],[AGENTS]]="","",Tableau4[[#This Row],[DATE      DEBUT]]+Tableau4[[#This Row],[HEURE        DEBUT]])</f>
        <v/>
      </c>
      <c r="H315" s="35" t="str">
        <f>IF(Tableau4[[#This Row],[AGENTS]]="","",Tableau4[[#This Row],[DATE              FIN]]+Tableau4[[#This Row],[HEURE           FIN]])</f>
        <v/>
      </c>
      <c r="I31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5" s="34"/>
    </row>
    <row r="316" spans="1:10" ht="15" customHeight="1" x14ac:dyDescent="0.3">
      <c r="A316" s="45"/>
      <c r="B316" s="41"/>
      <c r="C316" s="33"/>
      <c r="D316" s="36"/>
      <c r="E316" s="33"/>
      <c r="F316" s="36"/>
      <c r="G316" s="35" t="str">
        <f>IF(Tableau4[[#This Row],[AGENTS]]="","",Tableau4[[#This Row],[DATE      DEBUT]]+Tableau4[[#This Row],[HEURE        DEBUT]])</f>
        <v/>
      </c>
      <c r="H316" s="35" t="str">
        <f>IF(Tableau4[[#This Row],[AGENTS]]="","",Tableau4[[#This Row],[DATE              FIN]]+Tableau4[[#This Row],[HEURE           FIN]])</f>
        <v/>
      </c>
      <c r="I31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6" s="34"/>
    </row>
    <row r="317" spans="1:10" ht="15" customHeight="1" x14ac:dyDescent="0.3">
      <c r="A317" s="45"/>
      <c r="B317" s="41"/>
      <c r="C317" s="33"/>
      <c r="D317" s="36"/>
      <c r="E317" s="33"/>
      <c r="F317" s="36"/>
      <c r="G317" s="35" t="str">
        <f>IF(Tableau4[[#This Row],[AGENTS]]="","",Tableau4[[#This Row],[DATE      DEBUT]]+Tableau4[[#This Row],[HEURE        DEBUT]])</f>
        <v/>
      </c>
      <c r="H317" s="35" t="str">
        <f>IF(Tableau4[[#This Row],[AGENTS]]="","",Tableau4[[#This Row],[DATE              FIN]]+Tableau4[[#This Row],[HEURE           FIN]])</f>
        <v/>
      </c>
      <c r="I31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7" s="34"/>
    </row>
    <row r="318" spans="1:10" ht="15" customHeight="1" x14ac:dyDescent="0.3">
      <c r="A318" s="45"/>
      <c r="B318" s="41"/>
      <c r="C318" s="33"/>
      <c r="D318" s="36"/>
      <c r="E318" s="33"/>
      <c r="F318" s="36"/>
      <c r="G318" s="35" t="str">
        <f>IF(Tableau4[[#This Row],[AGENTS]]="","",Tableau4[[#This Row],[DATE      DEBUT]]+Tableau4[[#This Row],[HEURE        DEBUT]])</f>
        <v/>
      </c>
      <c r="H318" s="35" t="str">
        <f>IF(Tableau4[[#This Row],[AGENTS]]="","",Tableau4[[#This Row],[DATE              FIN]]+Tableau4[[#This Row],[HEURE           FIN]])</f>
        <v/>
      </c>
      <c r="I31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8" s="34"/>
    </row>
    <row r="319" spans="1:10" ht="15" customHeight="1" x14ac:dyDescent="0.3">
      <c r="A319" s="45"/>
      <c r="B319" s="41"/>
      <c r="C319" s="33"/>
      <c r="D319" s="36"/>
      <c r="E319" s="33"/>
      <c r="F319" s="36"/>
      <c r="G319" s="35" t="str">
        <f>IF(Tableau4[[#This Row],[AGENTS]]="","",Tableau4[[#This Row],[DATE      DEBUT]]+Tableau4[[#This Row],[HEURE        DEBUT]])</f>
        <v/>
      </c>
      <c r="H319" s="35" t="str">
        <f>IF(Tableau4[[#This Row],[AGENTS]]="","",Tableau4[[#This Row],[DATE              FIN]]+Tableau4[[#This Row],[HEURE           FIN]])</f>
        <v/>
      </c>
      <c r="I31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19" s="34"/>
    </row>
    <row r="320" spans="1:10" ht="15" customHeight="1" x14ac:dyDescent="0.3">
      <c r="A320" s="45"/>
      <c r="B320" s="41"/>
      <c r="C320" s="33"/>
      <c r="D320" s="36"/>
      <c r="E320" s="33"/>
      <c r="F320" s="36"/>
      <c r="G320" s="35" t="str">
        <f>IF(Tableau4[[#This Row],[AGENTS]]="","",Tableau4[[#This Row],[DATE      DEBUT]]+Tableau4[[#This Row],[HEURE        DEBUT]])</f>
        <v/>
      </c>
      <c r="H320" s="35" t="str">
        <f>IF(Tableau4[[#This Row],[AGENTS]]="","",Tableau4[[#This Row],[DATE              FIN]]+Tableau4[[#This Row],[HEURE           FIN]])</f>
        <v/>
      </c>
      <c r="I32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0" s="34"/>
    </row>
    <row r="321" spans="1:10" ht="15" customHeight="1" x14ac:dyDescent="0.3">
      <c r="A321" s="45"/>
      <c r="B321" s="41"/>
      <c r="C321" s="33"/>
      <c r="D321" s="36"/>
      <c r="E321" s="33"/>
      <c r="F321" s="36"/>
      <c r="G321" s="35" t="str">
        <f>IF(Tableau4[[#This Row],[AGENTS]]="","",Tableau4[[#This Row],[DATE      DEBUT]]+Tableau4[[#This Row],[HEURE        DEBUT]])</f>
        <v/>
      </c>
      <c r="H321" s="35" t="str">
        <f>IF(Tableau4[[#This Row],[AGENTS]]="","",Tableau4[[#This Row],[DATE              FIN]]+Tableau4[[#This Row],[HEURE           FIN]])</f>
        <v/>
      </c>
      <c r="I32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1" s="34"/>
    </row>
    <row r="322" spans="1:10" ht="15" customHeight="1" x14ac:dyDescent="0.3">
      <c r="A322" s="45"/>
      <c r="B322" s="41"/>
      <c r="C322" s="33"/>
      <c r="D322" s="36"/>
      <c r="E322" s="33"/>
      <c r="F322" s="36"/>
      <c r="G322" s="35" t="str">
        <f>IF(Tableau4[[#This Row],[AGENTS]]="","",Tableau4[[#This Row],[DATE      DEBUT]]+Tableau4[[#This Row],[HEURE        DEBUT]])</f>
        <v/>
      </c>
      <c r="H322" s="35" t="str">
        <f>IF(Tableau4[[#This Row],[AGENTS]]="","",Tableau4[[#This Row],[DATE              FIN]]+Tableau4[[#This Row],[HEURE           FIN]])</f>
        <v/>
      </c>
      <c r="I32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2" s="34"/>
    </row>
    <row r="323" spans="1:10" ht="15" customHeight="1" x14ac:dyDescent="0.3">
      <c r="A323" s="45"/>
      <c r="B323" s="41"/>
      <c r="C323" s="33"/>
      <c r="D323" s="36"/>
      <c r="E323" s="33"/>
      <c r="F323" s="36"/>
      <c r="G323" s="35" t="str">
        <f>IF(Tableau4[[#This Row],[AGENTS]]="","",Tableau4[[#This Row],[DATE      DEBUT]]+Tableau4[[#This Row],[HEURE        DEBUT]])</f>
        <v/>
      </c>
      <c r="H323" s="35" t="str">
        <f>IF(Tableau4[[#This Row],[AGENTS]]="","",Tableau4[[#This Row],[DATE              FIN]]+Tableau4[[#This Row],[HEURE           FIN]])</f>
        <v/>
      </c>
      <c r="I32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3" s="34"/>
    </row>
    <row r="324" spans="1:10" ht="15" customHeight="1" x14ac:dyDescent="0.3">
      <c r="A324" s="45"/>
      <c r="B324" s="41"/>
      <c r="C324" s="33"/>
      <c r="D324" s="36"/>
      <c r="E324" s="33"/>
      <c r="F324" s="36"/>
      <c r="G324" s="35" t="str">
        <f>IF(Tableau4[[#This Row],[AGENTS]]="","",Tableau4[[#This Row],[DATE      DEBUT]]+Tableau4[[#This Row],[HEURE        DEBUT]])</f>
        <v/>
      </c>
      <c r="H324" s="35" t="str">
        <f>IF(Tableau4[[#This Row],[AGENTS]]="","",Tableau4[[#This Row],[DATE              FIN]]+Tableau4[[#This Row],[HEURE           FIN]])</f>
        <v/>
      </c>
      <c r="I32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4" s="34"/>
    </row>
    <row r="325" spans="1:10" ht="15" customHeight="1" x14ac:dyDescent="0.3">
      <c r="A325" s="45"/>
      <c r="B325" s="41"/>
      <c r="C325" s="33"/>
      <c r="D325" s="36"/>
      <c r="E325" s="33"/>
      <c r="F325" s="36"/>
      <c r="G325" s="35" t="str">
        <f>IF(Tableau4[[#This Row],[AGENTS]]="","",Tableau4[[#This Row],[DATE      DEBUT]]+Tableau4[[#This Row],[HEURE        DEBUT]])</f>
        <v/>
      </c>
      <c r="H325" s="35" t="str">
        <f>IF(Tableau4[[#This Row],[AGENTS]]="","",Tableau4[[#This Row],[DATE              FIN]]+Tableau4[[#This Row],[HEURE           FIN]])</f>
        <v/>
      </c>
      <c r="I32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5" s="34"/>
    </row>
    <row r="326" spans="1:10" ht="15" customHeight="1" x14ac:dyDescent="0.3">
      <c r="A326" s="45"/>
      <c r="B326" s="41"/>
      <c r="C326" s="33"/>
      <c r="D326" s="36"/>
      <c r="E326" s="33"/>
      <c r="F326" s="36"/>
      <c r="G326" s="35" t="str">
        <f>IF(Tableau4[[#This Row],[AGENTS]]="","",Tableau4[[#This Row],[DATE      DEBUT]]+Tableau4[[#This Row],[HEURE        DEBUT]])</f>
        <v/>
      </c>
      <c r="H326" s="35" t="str">
        <f>IF(Tableau4[[#This Row],[AGENTS]]="","",Tableau4[[#This Row],[DATE              FIN]]+Tableau4[[#This Row],[HEURE           FIN]])</f>
        <v/>
      </c>
      <c r="I32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6" s="34"/>
    </row>
    <row r="327" spans="1:10" ht="15" customHeight="1" x14ac:dyDescent="0.3">
      <c r="A327" s="45"/>
      <c r="B327" s="41"/>
      <c r="C327" s="33"/>
      <c r="D327" s="36"/>
      <c r="E327" s="33"/>
      <c r="F327" s="36"/>
      <c r="G327" s="35" t="str">
        <f>IF(Tableau4[[#This Row],[AGENTS]]="","",Tableau4[[#This Row],[DATE      DEBUT]]+Tableau4[[#This Row],[HEURE        DEBUT]])</f>
        <v/>
      </c>
      <c r="H327" s="35" t="str">
        <f>IF(Tableau4[[#This Row],[AGENTS]]="","",Tableau4[[#This Row],[DATE              FIN]]+Tableau4[[#This Row],[HEURE           FIN]])</f>
        <v/>
      </c>
      <c r="I32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7" s="34"/>
    </row>
    <row r="328" spans="1:10" ht="15" customHeight="1" x14ac:dyDescent="0.3">
      <c r="A328" s="45"/>
      <c r="B328" s="41"/>
      <c r="C328" s="33"/>
      <c r="D328" s="36"/>
      <c r="E328" s="33"/>
      <c r="F328" s="36"/>
      <c r="G328" s="35" t="str">
        <f>IF(Tableau4[[#This Row],[AGENTS]]="","",Tableau4[[#This Row],[DATE      DEBUT]]+Tableau4[[#This Row],[HEURE        DEBUT]])</f>
        <v/>
      </c>
      <c r="H328" s="35" t="str">
        <f>IF(Tableau4[[#This Row],[AGENTS]]="","",Tableau4[[#This Row],[DATE              FIN]]+Tableau4[[#This Row],[HEURE           FIN]])</f>
        <v/>
      </c>
      <c r="I32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8" s="34"/>
    </row>
    <row r="329" spans="1:10" ht="15" customHeight="1" x14ac:dyDescent="0.3">
      <c r="A329" s="45"/>
      <c r="B329" s="41"/>
      <c r="C329" s="33"/>
      <c r="D329" s="36"/>
      <c r="E329" s="33"/>
      <c r="F329" s="36"/>
      <c r="G329" s="35" t="str">
        <f>IF(Tableau4[[#This Row],[AGENTS]]="","",Tableau4[[#This Row],[DATE      DEBUT]]+Tableau4[[#This Row],[HEURE        DEBUT]])</f>
        <v/>
      </c>
      <c r="H329" s="35" t="str">
        <f>IF(Tableau4[[#This Row],[AGENTS]]="","",Tableau4[[#This Row],[DATE              FIN]]+Tableau4[[#This Row],[HEURE           FIN]])</f>
        <v/>
      </c>
      <c r="I32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29" s="34"/>
    </row>
    <row r="330" spans="1:10" ht="15" customHeight="1" x14ac:dyDescent="0.3">
      <c r="A330" s="45"/>
      <c r="B330" s="41"/>
      <c r="C330" s="33"/>
      <c r="D330" s="36"/>
      <c r="E330" s="33"/>
      <c r="F330" s="36"/>
      <c r="G330" s="35" t="str">
        <f>IF(Tableau4[[#This Row],[AGENTS]]="","",Tableau4[[#This Row],[DATE      DEBUT]]+Tableau4[[#This Row],[HEURE        DEBUT]])</f>
        <v/>
      </c>
      <c r="H330" s="35" t="str">
        <f>IF(Tableau4[[#This Row],[AGENTS]]="","",Tableau4[[#This Row],[DATE              FIN]]+Tableau4[[#This Row],[HEURE           FIN]])</f>
        <v/>
      </c>
      <c r="I33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0" s="34"/>
    </row>
    <row r="331" spans="1:10" ht="15" customHeight="1" x14ac:dyDescent="0.3">
      <c r="A331" s="45"/>
      <c r="B331" s="41"/>
      <c r="C331" s="33"/>
      <c r="D331" s="36"/>
      <c r="E331" s="33"/>
      <c r="F331" s="36"/>
      <c r="G331" s="35" t="str">
        <f>IF(Tableau4[[#This Row],[AGENTS]]="","",Tableau4[[#This Row],[DATE      DEBUT]]+Tableau4[[#This Row],[HEURE        DEBUT]])</f>
        <v/>
      </c>
      <c r="H331" s="35" t="str">
        <f>IF(Tableau4[[#This Row],[AGENTS]]="","",Tableau4[[#This Row],[DATE              FIN]]+Tableau4[[#This Row],[HEURE           FIN]])</f>
        <v/>
      </c>
      <c r="I33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1" s="34"/>
    </row>
    <row r="332" spans="1:10" ht="15" customHeight="1" x14ac:dyDescent="0.3">
      <c r="A332" s="45"/>
      <c r="B332" s="41"/>
      <c r="C332" s="33"/>
      <c r="D332" s="36"/>
      <c r="E332" s="33"/>
      <c r="F332" s="36"/>
      <c r="G332" s="35" t="str">
        <f>IF(Tableau4[[#This Row],[AGENTS]]="","",Tableau4[[#This Row],[DATE      DEBUT]]+Tableau4[[#This Row],[HEURE        DEBUT]])</f>
        <v/>
      </c>
      <c r="H332" s="35" t="str">
        <f>IF(Tableau4[[#This Row],[AGENTS]]="","",Tableau4[[#This Row],[DATE              FIN]]+Tableau4[[#This Row],[HEURE           FIN]])</f>
        <v/>
      </c>
      <c r="I33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2" s="34"/>
    </row>
    <row r="333" spans="1:10" ht="15" customHeight="1" x14ac:dyDescent="0.3">
      <c r="A333" s="45"/>
      <c r="B333" s="41"/>
      <c r="C333" s="33"/>
      <c r="D333" s="36"/>
      <c r="E333" s="33"/>
      <c r="F333" s="36"/>
      <c r="G333" s="35" t="str">
        <f>IF(Tableau4[[#This Row],[AGENTS]]="","",Tableau4[[#This Row],[DATE      DEBUT]]+Tableau4[[#This Row],[HEURE        DEBUT]])</f>
        <v/>
      </c>
      <c r="H333" s="35" t="str">
        <f>IF(Tableau4[[#This Row],[AGENTS]]="","",Tableau4[[#This Row],[DATE              FIN]]+Tableau4[[#This Row],[HEURE           FIN]])</f>
        <v/>
      </c>
      <c r="I33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3" s="34"/>
    </row>
    <row r="334" spans="1:10" ht="15" customHeight="1" x14ac:dyDescent="0.3">
      <c r="A334" s="45"/>
      <c r="B334" s="41"/>
      <c r="C334" s="33"/>
      <c r="D334" s="36"/>
      <c r="E334" s="33"/>
      <c r="F334" s="36"/>
      <c r="G334" s="35" t="str">
        <f>IF(Tableau4[[#This Row],[AGENTS]]="","",Tableau4[[#This Row],[DATE      DEBUT]]+Tableau4[[#This Row],[HEURE        DEBUT]])</f>
        <v/>
      </c>
      <c r="H334" s="35" t="str">
        <f>IF(Tableau4[[#This Row],[AGENTS]]="","",Tableau4[[#This Row],[DATE              FIN]]+Tableau4[[#This Row],[HEURE           FIN]])</f>
        <v/>
      </c>
      <c r="I33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4" s="34"/>
    </row>
    <row r="335" spans="1:10" ht="15" customHeight="1" x14ac:dyDescent="0.3">
      <c r="A335" s="45"/>
      <c r="B335" s="41"/>
      <c r="C335" s="33"/>
      <c r="D335" s="36"/>
      <c r="E335" s="33"/>
      <c r="F335" s="36"/>
      <c r="G335" s="35" t="str">
        <f>IF(Tableau4[[#This Row],[AGENTS]]="","",Tableau4[[#This Row],[DATE      DEBUT]]+Tableau4[[#This Row],[HEURE        DEBUT]])</f>
        <v/>
      </c>
      <c r="H335" s="35" t="str">
        <f>IF(Tableau4[[#This Row],[AGENTS]]="","",Tableau4[[#This Row],[DATE              FIN]]+Tableau4[[#This Row],[HEURE           FIN]])</f>
        <v/>
      </c>
      <c r="I33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5" s="34"/>
    </row>
    <row r="336" spans="1:10" ht="15" customHeight="1" x14ac:dyDescent="0.3">
      <c r="A336" s="45"/>
      <c r="B336" s="41"/>
      <c r="C336" s="33"/>
      <c r="D336" s="36"/>
      <c r="E336" s="33"/>
      <c r="F336" s="36"/>
      <c r="G336" s="35" t="str">
        <f>IF(Tableau4[[#This Row],[AGENTS]]="","",Tableau4[[#This Row],[DATE      DEBUT]]+Tableau4[[#This Row],[HEURE        DEBUT]])</f>
        <v/>
      </c>
      <c r="H336" s="35" t="str">
        <f>IF(Tableau4[[#This Row],[AGENTS]]="","",Tableau4[[#This Row],[DATE              FIN]]+Tableau4[[#This Row],[HEURE           FIN]])</f>
        <v/>
      </c>
      <c r="I33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6" s="34"/>
    </row>
    <row r="337" spans="1:10" ht="15" customHeight="1" x14ac:dyDescent="0.3">
      <c r="A337" s="45"/>
      <c r="B337" s="41"/>
      <c r="C337" s="33"/>
      <c r="D337" s="36"/>
      <c r="E337" s="33"/>
      <c r="F337" s="36"/>
      <c r="G337" s="35" t="str">
        <f>IF(Tableau4[[#This Row],[AGENTS]]="","",Tableau4[[#This Row],[DATE      DEBUT]]+Tableau4[[#This Row],[HEURE        DEBUT]])</f>
        <v/>
      </c>
      <c r="H337" s="35" t="str">
        <f>IF(Tableau4[[#This Row],[AGENTS]]="","",Tableau4[[#This Row],[DATE              FIN]]+Tableau4[[#This Row],[HEURE           FIN]])</f>
        <v/>
      </c>
      <c r="I33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7" s="34"/>
    </row>
    <row r="338" spans="1:10" ht="15" customHeight="1" x14ac:dyDescent="0.3">
      <c r="A338" s="45"/>
      <c r="B338" s="41"/>
      <c r="C338" s="33"/>
      <c r="D338" s="36"/>
      <c r="E338" s="33"/>
      <c r="F338" s="36"/>
      <c r="G338" s="35" t="str">
        <f>IF(Tableau4[[#This Row],[AGENTS]]="","",Tableau4[[#This Row],[DATE      DEBUT]]+Tableau4[[#This Row],[HEURE        DEBUT]])</f>
        <v/>
      </c>
      <c r="H338" s="35" t="str">
        <f>IF(Tableau4[[#This Row],[AGENTS]]="","",Tableau4[[#This Row],[DATE              FIN]]+Tableau4[[#This Row],[HEURE           FIN]])</f>
        <v/>
      </c>
      <c r="I33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8" s="34"/>
    </row>
    <row r="339" spans="1:10" ht="15" customHeight="1" x14ac:dyDescent="0.3">
      <c r="A339" s="45"/>
      <c r="B339" s="41"/>
      <c r="C339" s="33"/>
      <c r="D339" s="36"/>
      <c r="E339" s="33"/>
      <c r="F339" s="36"/>
      <c r="G339" s="35" t="str">
        <f>IF(Tableau4[[#This Row],[AGENTS]]="","",Tableau4[[#This Row],[DATE      DEBUT]]+Tableau4[[#This Row],[HEURE        DEBUT]])</f>
        <v/>
      </c>
      <c r="H339" s="35" t="str">
        <f>IF(Tableau4[[#This Row],[AGENTS]]="","",Tableau4[[#This Row],[DATE              FIN]]+Tableau4[[#This Row],[HEURE           FIN]])</f>
        <v/>
      </c>
      <c r="I33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39" s="34"/>
    </row>
    <row r="340" spans="1:10" ht="15" customHeight="1" x14ac:dyDescent="0.3">
      <c r="A340" s="45"/>
      <c r="B340" s="41"/>
      <c r="C340" s="33"/>
      <c r="D340" s="36"/>
      <c r="E340" s="33"/>
      <c r="F340" s="36"/>
      <c r="G340" s="35" t="str">
        <f>IF(Tableau4[[#This Row],[AGENTS]]="","",Tableau4[[#This Row],[DATE      DEBUT]]+Tableau4[[#This Row],[HEURE        DEBUT]])</f>
        <v/>
      </c>
      <c r="H340" s="35" t="str">
        <f>IF(Tableau4[[#This Row],[AGENTS]]="","",Tableau4[[#This Row],[DATE              FIN]]+Tableau4[[#This Row],[HEURE           FIN]])</f>
        <v/>
      </c>
      <c r="I34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0" s="34"/>
    </row>
    <row r="341" spans="1:10" ht="15" customHeight="1" x14ac:dyDescent="0.3">
      <c r="A341" s="45"/>
      <c r="B341" s="41"/>
      <c r="C341" s="33"/>
      <c r="D341" s="36"/>
      <c r="E341" s="33"/>
      <c r="F341" s="36"/>
      <c r="G341" s="35" t="str">
        <f>IF(Tableau4[[#This Row],[AGENTS]]="","",Tableau4[[#This Row],[DATE      DEBUT]]+Tableau4[[#This Row],[HEURE        DEBUT]])</f>
        <v/>
      </c>
      <c r="H341" s="35" t="str">
        <f>IF(Tableau4[[#This Row],[AGENTS]]="","",Tableau4[[#This Row],[DATE              FIN]]+Tableau4[[#This Row],[HEURE           FIN]])</f>
        <v/>
      </c>
      <c r="I34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1" s="34"/>
    </row>
    <row r="342" spans="1:10" ht="15" customHeight="1" x14ac:dyDescent="0.3">
      <c r="A342" s="45"/>
      <c r="B342" s="41"/>
      <c r="C342" s="33"/>
      <c r="D342" s="36"/>
      <c r="E342" s="33"/>
      <c r="F342" s="36"/>
      <c r="G342" s="35" t="str">
        <f>IF(Tableau4[[#This Row],[AGENTS]]="","",Tableau4[[#This Row],[DATE      DEBUT]]+Tableau4[[#This Row],[HEURE        DEBUT]])</f>
        <v/>
      </c>
      <c r="H342" s="35" t="str">
        <f>IF(Tableau4[[#This Row],[AGENTS]]="","",Tableau4[[#This Row],[DATE              FIN]]+Tableau4[[#This Row],[HEURE           FIN]])</f>
        <v/>
      </c>
      <c r="I34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2" s="34"/>
    </row>
    <row r="343" spans="1:10" ht="15" customHeight="1" x14ac:dyDescent="0.3">
      <c r="A343" s="45"/>
      <c r="B343" s="41"/>
      <c r="C343" s="33"/>
      <c r="D343" s="36"/>
      <c r="E343" s="33"/>
      <c r="F343" s="36"/>
      <c r="G343" s="35" t="str">
        <f>IF(Tableau4[[#This Row],[AGENTS]]="","",Tableau4[[#This Row],[DATE      DEBUT]]+Tableau4[[#This Row],[HEURE        DEBUT]])</f>
        <v/>
      </c>
      <c r="H343" s="35" t="str">
        <f>IF(Tableau4[[#This Row],[AGENTS]]="","",Tableau4[[#This Row],[DATE              FIN]]+Tableau4[[#This Row],[HEURE           FIN]])</f>
        <v/>
      </c>
      <c r="I34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3" s="34"/>
    </row>
    <row r="344" spans="1:10" ht="15" customHeight="1" x14ac:dyDescent="0.3">
      <c r="A344" s="45"/>
      <c r="B344" s="41"/>
      <c r="C344" s="33"/>
      <c r="D344" s="36"/>
      <c r="E344" s="33"/>
      <c r="F344" s="36"/>
      <c r="G344" s="35" t="str">
        <f>IF(Tableau4[[#This Row],[AGENTS]]="","",Tableau4[[#This Row],[DATE      DEBUT]]+Tableau4[[#This Row],[HEURE        DEBUT]])</f>
        <v/>
      </c>
      <c r="H344" s="35" t="str">
        <f>IF(Tableau4[[#This Row],[AGENTS]]="","",Tableau4[[#This Row],[DATE              FIN]]+Tableau4[[#This Row],[HEURE           FIN]])</f>
        <v/>
      </c>
      <c r="I34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4" s="34"/>
    </row>
    <row r="345" spans="1:10" ht="15" customHeight="1" x14ac:dyDescent="0.3">
      <c r="A345" s="45"/>
      <c r="B345" s="41"/>
      <c r="C345" s="33"/>
      <c r="D345" s="36"/>
      <c r="E345" s="33"/>
      <c r="F345" s="36"/>
      <c r="G345" s="35" t="str">
        <f>IF(Tableau4[[#This Row],[AGENTS]]="","",Tableau4[[#This Row],[DATE      DEBUT]]+Tableau4[[#This Row],[HEURE        DEBUT]])</f>
        <v/>
      </c>
      <c r="H345" s="35" t="str">
        <f>IF(Tableau4[[#This Row],[AGENTS]]="","",Tableau4[[#This Row],[DATE              FIN]]+Tableau4[[#This Row],[HEURE           FIN]])</f>
        <v/>
      </c>
      <c r="I34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5" s="34"/>
    </row>
    <row r="346" spans="1:10" ht="15" customHeight="1" x14ac:dyDescent="0.3">
      <c r="A346" s="45"/>
      <c r="B346" s="41"/>
      <c r="C346" s="33"/>
      <c r="D346" s="36"/>
      <c r="E346" s="33"/>
      <c r="F346" s="36"/>
      <c r="G346" s="35" t="str">
        <f>IF(Tableau4[[#This Row],[AGENTS]]="","",Tableau4[[#This Row],[DATE      DEBUT]]+Tableau4[[#This Row],[HEURE        DEBUT]])</f>
        <v/>
      </c>
      <c r="H346" s="35" t="str">
        <f>IF(Tableau4[[#This Row],[AGENTS]]="","",Tableau4[[#This Row],[DATE              FIN]]+Tableau4[[#This Row],[HEURE           FIN]])</f>
        <v/>
      </c>
      <c r="I34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6" s="34"/>
    </row>
    <row r="347" spans="1:10" ht="15" customHeight="1" x14ac:dyDescent="0.3">
      <c r="A347" s="45"/>
      <c r="B347" s="41"/>
      <c r="C347" s="33"/>
      <c r="D347" s="36"/>
      <c r="E347" s="33"/>
      <c r="F347" s="36"/>
      <c r="G347" s="35" t="str">
        <f>IF(Tableau4[[#This Row],[AGENTS]]="","",Tableau4[[#This Row],[DATE      DEBUT]]+Tableau4[[#This Row],[HEURE        DEBUT]])</f>
        <v/>
      </c>
      <c r="H347" s="35" t="str">
        <f>IF(Tableau4[[#This Row],[AGENTS]]="","",Tableau4[[#This Row],[DATE              FIN]]+Tableau4[[#This Row],[HEURE           FIN]])</f>
        <v/>
      </c>
      <c r="I34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7" s="34"/>
    </row>
    <row r="348" spans="1:10" ht="15" customHeight="1" x14ac:dyDescent="0.3">
      <c r="A348" s="45"/>
      <c r="B348" s="41"/>
      <c r="C348" s="33"/>
      <c r="D348" s="36"/>
      <c r="E348" s="33"/>
      <c r="F348" s="36"/>
      <c r="G348" s="35" t="str">
        <f>IF(Tableau4[[#This Row],[AGENTS]]="","",Tableau4[[#This Row],[DATE      DEBUT]]+Tableau4[[#This Row],[HEURE        DEBUT]])</f>
        <v/>
      </c>
      <c r="H348" s="35" t="str">
        <f>IF(Tableau4[[#This Row],[AGENTS]]="","",Tableau4[[#This Row],[DATE              FIN]]+Tableau4[[#This Row],[HEURE           FIN]])</f>
        <v/>
      </c>
      <c r="I34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8" s="34"/>
    </row>
    <row r="349" spans="1:10" ht="15" customHeight="1" x14ac:dyDescent="0.3">
      <c r="A349" s="45"/>
      <c r="B349" s="41"/>
      <c r="C349" s="33"/>
      <c r="D349" s="36"/>
      <c r="E349" s="33"/>
      <c r="F349" s="36"/>
      <c r="G349" s="35" t="str">
        <f>IF(Tableau4[[#This Row],[AGENTS]]="","",Tableau4[[#This Row],[DATE      DEBUT]]+Tableau4[[#This Row],[HEURE        DEBUT]])</f>
        <v/>
      </c>
      <c r="H349" s="35" t="str">
        <f>IF(Tableau4[[#This Row],[AGENTS]]="","",Tableau4[[#This Row],[DATE              FIN]]+Tableau4[[#This Row],[HEURE           FIN]])</f>
        <v/>
      </c>
      <c r="I34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49" s="34"/>
    </row>
    <row r="350" spans="1:10" ht="15" customHeight="1" x14ac:dyDescent="0.3">
      <c r="A350" s="45"/>
      <c r="B350" s="41"/>
      <c r="C350" s="33"/>
      <c r="D350" s="36"/>
      <c r="E350" s="33"/>
      <c r="F350" s="36"/>
      <c r="G350" s="35" t="str">
        <f>IF(Tableau4[[#This Row],[AGENTS]]="","",Tableau4[[#This Row],[DATE      DEBUT]]+Tableau4[[#This Row],[HEURE        DEBUT]])</f>
        <v/>
      </c>
      <c r="H350" s="35" t="str">
        <f>IF(Tableau4[[#This Row],[AGENTS]]="","",Tableau4[[#This Row],[DATE              FIN]]+Tableau4[[#This Row],[HEURE           FIN]])</f>
        <v/>
      </c>
      <c r="I35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0" s="34"/>
    </row>
    <row r="351" spans="1:10" ht="15" customHeight="1" x14ac:dyDescent="0.3">
      <c r="A351" s="45"/>
      <c r="B351" s="41"/>
      <c r="C351" s="33"/>
      <c r="D351" s="36"/>
      <c r="E351" s="33"/>
      <c r="F351" s="36"/>
      <c r="G351" s="35" t="str">
        <f>IF(Tableau4[[#This Row],[AGENTS]]="","",Tableau4[[#This Row],[DATE      DEBUT]]+Tableau4[[#This Row],[HEURE        DEBUT]])</f>
        <v/>
      </c>
      <c r="H351" s="35" t="str">
        <f>IF(Tableau4[[#This Row],[AGENTS]]="","",Tableau4[[#This Row],[DATE              FIN]]+Tableau4[[#This Row],[HEURE           FIN]])</f>
        <v/>
      </c>
      <c r="I35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1" s="34"/>
    </row>
    <row r="352" spans="1:10" ht="15" customHeight="1" x14ac:dyDescent="0.3">
      <c r="A352" s="45"/>
      <c r="B352" s="41"/>
      <c r="C352" s="33"/>
      <c r="D352" s="36"/>
      <c r="E352" s="33"/>
      <c r="F352" s="36"/>
      <c r="G352" s="35" t="str">
        <f>IF(Tableau4[[#This Row],[AGENTS]]="","",Tableau4[[#This Row],[DATE      DEBUT]]+Tableau4[[#This Row],[HEURE        DEBUT]])</f>
        <v/>
      </c>
      <c r="H352" s="35" t="str">
        <f>IF(Tableau4[[#This Row],[AGENTS]]="","",Tableau4[[#This Row],[DATE              FIN]]+Tableau4[[#This Row],[HEURE           FIN]])</f>
        <v/>
      </c>
      <c r="I35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2" s="34"/>
    </row>
    <row r="353" spans="1:10" ht="15" customHeight="1" x14ac:dyDescent="0.3">
      <c r="A353" s="45"/>
      <c r="B353" s="41"/>
      <c r="C353" s="33"/>
      <c r="D353" s="36"/>
      <c r="E353" s="33"/>
      <c r="F353" s="36"/>
      <c r="G353" s="35" t="str">
        <f>IF(Tableau4[[#This Row],[AGENTS]]="","",Tableau4[[#This Row],[DATE      DEBUT]]+Tableau4[[#This Row],[HEURE        DEBUT]])</f>
        <v/>
      </c>
      <c r="H353" s="35" t="str">
        <f>IF(Tableau4[[#This Row],[AGENTS]]="","",Tableau4[[#This Row],[DATE              FIN]]+Tableau4[[#This Row],[HEURE           FIN]])</f>
        <v/>
      </c>
      <c r="I35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3" s="34"/>
    </row>
    <row r="354" spans="1:10" ht="15" customHeight="1" x14ac:dyDescent="0.3">
      <c r="A354" s="45"/>
      <c r="B354" s="41"/>
      <c r="C354" s="33"/>
      <c r="D354" s="36"/>
      <c r="E354" s="33"/>
      <c r="F354" s="36"/>
      <c r="G354" s="35" t="str">
        <f>IF(Tableau4[[#This Row],[AGENTS]]="","",Tableau4[[#This Row],[DATE      DEBUT]]+Tableau4[[#This Row],[HEURE        DEBUT]])</f>
        <v/>
      </c>
      <c r="H354" s="35" t="str">
        <f>IF(Tableau4[[#This Row],[AGENTS]]="","",Tableau4[[#This Row],[DATE              FIN]]+Tableau4[[#This Row],[HEURE           FIN]])</f>
        <v/>
      </c>
      <c r="I35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4" s="34"/>
    </row>
    <row r="355" spans="1:10" ht="15" customHeight="1" x14ac:dyDescent="0.3">
      <c r="A355" s="45"/>
      <c r="B355" s="41"/>
      <c r="C355" s="33"/>
      <c r="D355" s="36"/>
      <c r="E355" s="33"/>
      <c r="F355" s="36"/>
      <c r="G355" s="35" t="str">
        <f>IF(Tableau4[[#This Row],[AGENTS]]="","",Tableau4[[#This Row],[DATE      DEBUT]]+Tableau4[[#This Row],[HEURE        DEBUT]])</f>
        <v/>
      </c>
      <c r="H355" s="35" t="str">
        <f>IF(Tableau4[[#This Row],[AGENTS]]="","",Tableau4[[#This Row],[DATE              FIN]]+Tableau4[[#This Row],[HEURE           FIN]])</f>
        <v/>
      </c>
      <c r="I35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5" s="34"/>
    </row>
    <row r="356" spans="1:10" ht="15" customHeight="1" x14ac:dyDescent="0.3">
      <c r="A356" s="45"/>
      <c r="B356" s="41"/>
      <c r="C356" s="33"/>
      <c r="D356" s="36"/>
      <c r="E356" s="33"/>
      <c r="F356" s="36"/>
      <c r="G356" s="35" t="str">
        <f>IF(Tableau4[[#This Row],[AGENTS]]="","",Tableau4[[#This Row],[DATE      DEBUT]]+Tableau4[[#This Row],[HEURE        DEBUT]])</f>
        <v/>
      </c>
      <c r="H356" s="35" t="str">
        <f>IF(Tableau4[[#This Row],[AGENTS]]="","",Tableau4[[#This Row],[DATE              FIN]]+Tableau4[[#This Row],[HEURE           FIN]])</f>
        <v/>
      </c>
      <c r="I35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6" s="34"/>
    </row>
    <row r="357" spans="1:10" ht="15" customHeight="1" x14ac:dyDescent="0.3">
      <c r="A357" s="45"/>
      <c r="B357" s="41"/>
      <c r="C357" s="33"/>
      <c r="D357" s="36"/>
      <c r="E357" s="33"/>
      <c r="F357" s="36"/>
      <c r="G357" s="35" t="str">
        <f>IF(Tableau4[[#This Row],[AGENTS]]="","",Tableau4[[#This Row],[DATE      DEBUT]]+Tableau4[[#This Row],[HEURE        DEBUT]])</f>
        <v/>
      </c>
      <c r="H357" s="35" t="str">
        <f>IF(Tableau4[[#This Row],[AGENTS]]="","",Tableau4[[#This Row],[DATE              FIN]]+Tableau4[[#This Row],[HEURE           FIN]])</f>
        <v/>
      </c>
      <c r="I35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7" s="34"/>
    </row>
    <row r="358" spans="1:10" ht="15" customHeight="1" x14ac:dyDescent="0.3">
      <c r="A358" s="45"/>
      <c r="B358" s="41"/>
      <c r="C358" s="33"/>
      <c r="D358" s="36"/>
      <c r="E358" s="33"/>
      <c r="F358" s="36"/>
      <c r="G358" s="35" t="str">
        <f>IF(Tableau4[[#This Row],[AGENTS]]="","",Tableau4[[#This Row],[DATE      DEBUT]]+Tableau4[[#This Row],[HEURE        DEBUT]])</f>
        <v/>
      </c>
      <c r="H358" s="35" t="str">
        <f>IF(Tableau4[[#This Row],[AGENTS]]="","",Tableau4[[#This Row],[DATE              FIN]]+Tableau4[[#This Row],[HEURE           FIN]])</f>
        <v/>
      </c>
      <c r="I35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8" s="34"/>
    </row>
    <row r="359" spans="1:10" ht="15" customHeight="1" x14ac:dyDescent="0.3">
      <c r="A359" s="45"/>
      <c r="B359" s="41"/>
      <c r="C359" s="33"/>
      <c r="D359" s="36"/>
      <c r="E359" s="33"/>
      <c r="F359" s="36"/>
      <c r="G359" s="35" t="str">
        <f>IF(Tableau4[[#This Row],[AGENTS]]="","",Tableau4[[#This Row],[DATE      DEBUT]]+Tableau4[[#This Row],[HEURE        DEBUT]])</f>
        <v/>
      </c>
      <c r="H359" s="35" t="str">
        <f>IF(Tableau4[[#This Row],[AGENTS]]="","",Tableau4[[#This Row],[DATE              FIN]]+Tableau4[[#This Row],[HEURE           FIN]])</f>
        <v/>
      </c>
      <c r="I35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59" s="34"/>
    </row>
    <row r="360" spans="1:10" ht="15" customHeight="1" x14ac:dyDescent="0.3">
      <c r="A360" s="45"/>
      <c r="B360" s="41"/>
      <c r="C360" s="33"/>
      <c r="D360" s="36"/>
      <c r="E360" s="33"/>
      <c r="F360" s="36"/>
      <c r="G360" s="35" t="str">
        <f>IF(Tableau4[[#This Row],[AGENTS]]="","",Tableau4[[#This Row],[DATE      DEBUT]]+Tableau4[[#This Row],[HEURE        DEBUT]])</f>
        <v/>
      </c>
      <c r="H360" s="35" t="str">
        <f>IF(Tableau4[[#This Row],[AGENTS]]="","",Tableau4[[#This Row],[DATE              FIN]]+Tableau4[[#This Row],[HEURE           FIN]])</f>
        <v/>
      </c>
      <c r="I36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0" s="34"/>
    </row>
    <row r="361" spans="1:10" ht="15" customHeight="1" x14ac:dyDescent="0.3">
      <c r="A361" s="45"/>
      <c r="B361" s="41"/>
      <c r="C361" s="33"/>
      <c r="D361" s="36"/>
      <c r="E361" s="33"/>
      <c r="F361" s="36"/>
      <c r="G361" s="35" t="str">
        <f>IF(Tableau4[[#This Row],[AGENTS]]="","",Tableau4[[#This Row],[DATE      DEBUT]]+Tableau4[[#This Row],[HEURE        DEBUT]])</f>
        <v/>
      </c>
      <c r="H361" s="35" t="str">
        <f>IF(Tableau4[[#This Row],[AGENTS]]="","",Tableau4[[#This Row],[DATE              FIN]]+Tableau4[[#This Row],[HEURE           FIN]])</f>
        <v/>
      </c>
      <c r="I36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1" s="34"/>
    </row>
    <row r="362" spans="1:10" ht="15" customHeight="1" x14ac:dyDescent="0.3">
      <c r="A362" s="45"/>
      <c r="B362" s="41"/>
      <c r="C362" s="33"/>
      <c r="D362" s="36"/>
      <c r="E362" s="33"/>
      <c r="F362" s="36"/>
      <c r="G362" s="35" t="str">
        <f>IF(Tableau4[[#This Row],[AGENTS]]="","",Tableau4[[#This Row],[DATE      DEBUT]]+Tableau4[[#This Row],[HEURE        DEBUT]])</f>
        <v/>
      </c>
      <c r="H362" s="35" t="str">
        <f>IF(Tableau4[[#This Row],[AGENTS]]="","",Tableau4[[#This Row],[DATE              FIN]]+Tableau4[[#This Row],[HEURE           FIN]])</f>
        <v/>
      </c>
      <c r="I36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2" s="34"/>
    </row>
    <row r="363" spans="1:10" ht="15" customHeight="1" x14ac:dyDescent="0.3">
      <c r="A363" s="45"/>
      <c r="B363" s="41"/>
      <c r="C363" s="33"/>
      <c r="D363" s="36"/>
      <c r="E363" s="33"/>
      <c r="F363" s="36"/>
      <c r="G363" s="35" t="str">
        <f>IF(Tableau4[[#This Row],[AGENTS]]="","",Tableau4[[#This Row],[DATE      DEBUT]]+Tableau4[[#This Row],[HEURE        DEBUT]])</f>
        <v/>
      </c>
      <c r="H363" s="35" t="str">
        <f>IF(Tableau4[[#This Row],[AGENTS]]="","",Tableau4[[#This Row],[DATE              FIN]]+Tableau4[[#This Row],[HEURE           FIN]])</f>
        <v/>
      </c>
      <c r="I36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3" s="34"/>
    </row>
    <row r="364" spans="1:10" ht="15" customHeight="1" x14ac:dyDescent="0.3">
      <c r="A364" s="45"/>
      <c r="B364" s="41"/>
      <c r="C364" s="33"/>
      <c r="D364" s="36"/>
      <c r="E364" s="33"/>
      <c r="F364" s="36"/>
      <c r="G364" s="35" t="str">
        <f>IF(Tableau4[[#This Row],[AGENTS]]="","",Tableau4[[#This Row],[DATE      DEBUT]]+Tableau4[[#This Row],[HEURE        DEBUT]])</f>
        <v/>
      </c>
      <c r="H364" s="35" t="str">
        <f>IF(Tableau4[[#This Row],[AGENTS]]="","",Tableau4[[#This Row],[DATE              FIN]]+Tableau4[[#This Row],[HEURE           FIN]])</f>
        <v/>
      </c>
      <c r="I36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4" s="34"/>
    </row>
    <row r="365" spans="1:10" ht="15" customHeight="1" x14ac:dyDescent="0.3">
      <c r="A365" s="45"/>
      <c r="B365" s="41"/>
      <c r="C365" s="33"/>
      <c r="D365" s="36"/>
      <c r="E365" s="33"/>
      <c r="F365" s="36"/>
      <c r="G365" s="35" t="str">
        <f>IF(Tableau4[[#This Row],[AGENTS]]="","",Tableau4[[#This Row],[DATE      DEBUT]]+Tableau4[[#This Row],[HEURE        DEBUT]])</f>
        <v/>
      </c>
      <c r="H365" s="35" t="str">
        <f>IF(Tableau4[[#This Row],[AGENTS]]="","",Tableau4[[#This Row],[DATE              FIN]]+Tableau4[[#This Row],[HEURE           FIN]])</f>
        <v/>
      </c>
      <c r="I36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5" s="34"/>
    </row>
    <row r="366" spans="1:10" ht="15" customHeight="1" x14ac:dyDescent="0.3">
      <c r="A366" s="45"/>
      <c r="B366" s="41"/>
      <c r="C366" s="33"/>
      <c r="D366" s="36"/>
      <c r="E366" s="33"/>
      <c r="F366" s="36"/>
      <c r="G366" s="35" t="str">
        <f>IF(Tableau4[[#This Row],[AGENTS]]="","",Tableau4[[#This Row],[DATE      DEBUT]]+Tableau4[[#This Row],[HEURE        DEBUT]])</f>
        <v/>
      </c>
      <c r="H366" s="35" t="str">
        <f>IF(Tableau4[[#This Row],[AGENTS]]="","",Tableau4[[#This Row],[DATE              FIN]]+Tableau4[[#This Row],[HEURE           FIN]])</f>
        <v/>
      </c>
      <c r="I36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6" s="34"/>
    </row>
    <row r="367" spans="1:10" ht="15" customHeight="1" x14ac:dyDescent="0.3">
      <c r="A367" s="45"/>
      <c r="B367" s="41"/>
      <c r="C367" s="33"/>
      <c r="D367" s="36"/>
      <c r="E367" s="33"/>
      <c r="F367" s="36"/>
      <c r="G367" s="35" t="str">
        <f>IF(Tableau4[[#This Row],[AGENTS]]="","",Tableau4[[#This Row],[DATE      DEBUT]]+Tableau4[[#This Row],[HEURE        DEBUT]])</f>
        <v/>
      </c>
      <c r="H367" s="35" t="str">
        <f>IF(Tableau4[[#This Row],[AGENTS]]="","",Tableau4[[#This Row],[DATE              FIN]]+Tableau4[[#This Row],[HEURE           FIN]])</f>
        <v/>
      </c>
      <c r="I36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7" s="34"/>
    </row>
    <row r="368" spans="1:10" ht="15" customHeight="1" x14ac:dyDescent="0.3">
      <c r="A368" s="45"/>
      <c r="B368" s="41"/>
      <c r="C368" s="33"/>
      <c r="D368" s="36"/>
      <c r="E368" s="33"/>
      <c r="F368" s="36"/>
      <c r="G368" s="35" t="str">
        <f>IF(Tableau4[[#This Row],[AGENTS]]="","",Tableau4[[#This Row],[DATE      DEBUT]]+Tableau4[[#This Row],[HEURE        DEBUT]])</f>
        <v/>
      </c>
      <c r="H368" s="35" t="str">
        <f>IF(Tableau4[[#This Row],[AGENTS]]="","",Tableau4[[#This Row],[DATE              FIN]]+Tableau4[[#This Row],[HEURE           FIN]])</f>
        <v/>
      </c>
      <c r="I36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8" s="34"/>
    </row>
    <row r="369" spans="1:10" ht="15" customHeight="1" x14ac:dyDescent="0.3">
      <c r="A369" s="45"/>
      <c r="B369" s="41"/>
      <c r="C369" s="33"/>
      <c r="D369" s="36"/>
      <c r="E369" s="33"/>
      <c r="F369" s="36"/>
      <c r="G369" s="35" t="str">
        <f>IF(Tableau4[[#This Row],[AGENTS]]="","",Tableau4[[#This Row],[DATE      DEBUT]]+Tableau4[[#This Row],[HEURE        DEBUT]])</f>
        <v/>
      </c>
      <c r="H369" s="35" t="str">
        <f>IF(Tableau4[[#This Row],[AGENTS]]="","",Tableau4[[#This Row],[DATE              FIN]]+Tableau4[[#This Row],[HEURE           FIN]])</f>
        <v/>
      </c>
      <c r="I36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69" s="34"/>
    </row>
    <row r="370" spans="1:10" ht="15" customHeight="1" x14ac:dyDescent="0.3">
      <c r="A370" s="45"/>
      <c r="B370" s="41"/>
      <c r="C370" s="33"/>
      <c r="D370" s="36"/>
      <c r="E370" s="33"/>
      <c r="F370" s="36"/>
      <c r="G370" s="35" t="str">
        <f>IF(Tableau4[[#This Row],[AGENTS]]="","",Tableau4[[#This Row],[DATE      DEBUT]]+Tableau4[[#This Row],[HEURE        DEBUT]])</f>
        <v/>
      </c>
      <c r="H370" s="35" t="str">
        <f>IF(Tableau4[[#This Row],[AGENTS]]="","",Tableau4[[#This Row],[DATE              FIN]]+Tableau4[[#This Row],[HEURE           FIN]])</f>
        <v/>
      </c>
      <c r="I37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0" s="34"/>
    </row>
    <row r="371" spans="1:10" ht="15" customHeight="1" x14ac:dyDescent="0.3">
      <c r="A371" s="45"/>
      <c r="B371" s="41"/>
      <c r="C371" s="33"/>
      <c r="D371" s="36"/>
      <c r="E371" s="33"/>
      <c r="F371" s="36"/>
      <c r="G371" s="35" t="str">
        <f>IF(Tableau4[[#This Row],[AGENTS]]="","",Tableau4[[#This Row],[DATE      DEBUT]]+Tableau4[[#This Row],[HEURE        DEBUT]])</f>
        <v/>
      </c>
      <c r="H371" s="35" t="str">
        <f>IF(Tableau4[[#This Row],[AGENTS]]="","",Tableau4[[#This Row],[DATE              FIN]]+Tableau4[[#This Row],[HEURE           FIN]])</f>
        <v/>
      </c>
      <c r="I37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1" s="34"/>
    </row>
    <row r="372" spans="1:10" ht="15" customHeight="1" x14ac:dyDescent="0.3">
      <c r="A372" s="45"/>
      <c r="B372" s="41"/>
      <c r="C372" s="33"/>
      <c r="D372" s="36"/>
      <c r="E372" s="33"/>
      <c r="F372" s="36"/>
      <c r="G372" s="35" t="str">
        <f>IF(Tableau4[[#This Row],[AGENTS]]="","",Tableau4[[#This Row],[DATE      DEBUT]]+Tableau4[[#This Row],[HEURE        DEBUT]])</f>
        <v/>
      </c>
      <c r="H372" s="35" t="str">
        <f>IF(Tableau4[[#This Row],[AGENTS]]="","",Tableau4[[#This Row],[DATE              FIN]]+Tableau4[[#This Row],[HEURE           FIN]])</f>
        <v/>
      </c>
      <c r="I37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2" s="34"/>
    </row>
    <row r="373" spans="1:10" ht="15" customHeight="1" x14ac:dyDescent="0.3">
      <c r="A373" s="45"/>
      <c r="B373" s="41"/>
      <c r="C373" s="33"/>
      <c r="D373" s="36"/>
      <c r="E373" s="33"/>
      <c r="F373" s="36"/>
      <c r="G373" s="35" t="str">
        <f>IF(Tableau4[[#This Row],[AGENTS]]="","",Tableau4[[#This Row],[DATE      DEBUT]]+Tableau4[[#This Row],[HEURE        DEBUT]])</f>
        <v/>
      </c>
      <c r="H373" s="35" t="str">
        <f>IF(Tableau4[[#This Row],[AGENTS]]="","",Tableau4[[#This Row],[DATE              FIN]]+Tableau4[[#This Row],[HEURE           FIN]])</f>
        <v/>
      </c>
      <c r="I37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3" s="34"/>
    </row>
    <row r="374" spans="1:10" ht="15" customHeight="1" x14ac:dyDescent="0.3">
      <c r="A374" s="45"/>
      <c r="B374" s="41"/>
      <c r="C374" s="33"/>
      <c r="D374" s="36"/>
      <c r="E374" s="33"/>
      <c r="F374" s="36"/>
      <c r="G374" s="35" t="str">
        <f>IF(Tableau4[[#This Row],[AGENTS]]="","",Tableau4[[#This Row],[DATE      DEBUT]]+Tableau4[[#This Row],[HEURE        DEBUT]])</f>
        <v/>
      </c>
      <c r="H374" s="35" t="str">
        <f>IF(Tableau4[[#This Row],[AGENTS]]="","",Tableau4[[#This Row],[DATE              FIN]]+Tableau4[[#This Row],[HEURE           FIN]])</f>
        <v/>
      </c>
      <c r="I37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4" s="34"/>
    </row>
    <row r="375" spans="1:10" ht="15" customHeight="1" x14ac:dyDescent="0.3">
      <c r="A375" s="45"/>
      <c r="B375" s="41"/>
      <c r="C375" s="33"/>
      <c r="D375" s="36"/>
      <c r="E375" s="33"/>
      <c r="F375" s="36"/>
      <c r="G375" s="35" t="str">
        <f>IF(Tableau4[[#This Row],[AGENTS]]="","",Tableau4[[#This Row],[DATE      DEBUT]]+Tableau4[[#This Row],[HEURE        DEBUT]])</f>
        <v/>
      </c>
      <c r="H375" s="35" t="str">
        <f>IF(Tableau4[[#This Row],[AGENTS]]="","",Tableau4[[#This Row],[DATE              FIN]]+Tableau4[[#This Row],[HEURE           FIN]])</f>
        <v/>
      </c>
      <c r="I37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5" s="34"/>
    </row>
    <row r="376" spans="1:10" ht="15" customHeight="1" x14ac:dyDescent="0.3">
      <c r="A376" s="45"/>
      <c r="B376" s="41"/>
      <c r="C376" s="33"/>
      <c r="D376" s="36"/>
      <c r="E376" s="33"/>
      <c r="F376" s="36"/>
      <c r="G376" s="35" t="str">
        <f>IF(Tableau4[[#This Row],[AGENTS]]="","",Tableau4[[#This Row],[DATE      DEBUT]]+Tableau4[[#This Row],[HEURE        DEBUT]])</f>
        <v/>
      </c>
      <c r="H376" s="35" t="str">
        <f>IF(Tableau4[[#This Row],[AGENTS]]="","",Tableau4[[#This Row],[DATE              FIN]]+Tableau4[[#This Row],[HEURE           FIN]])</f>
        <v/>
      </c>
      <c r="I37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6" s="34"/>
    </row>
    <row r="377" spans="1:10" ht="15" customHeight="1" x14ac:dyDescent="0.3">
      <c r="A377" s="45"/>
      <c r="B377" s="41"/>
      <c r="C377" s="33"/>
      <c r="D377" s="36"/>
      <c r="E377" s="33"/>
      <c r="F377" s="36"/>
      <c r="G377" s="35" t="str">
        <f>IF(Tableau4[[#This Row],[AGENTS]]="","",Tableau4[[#This Row],[DATE      DEBUT]]+Tableau4[[#This Row],[HEURE        DEBUT]])</f>
        <v/>
      </c>
      <c r="H377" s="35" t="str">
        <f>IF(Tableau4[[#This Row],[AGENTS]]="","",Tableau4[[#This Row],[DATE              FIN]]+Tableau4[[#This Row],[HEURE           FIN]])</f>
        <v/>
      </c>
      <c r="I37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7" s="34"/>
    </row>
    <row r="378" spans="1:10" ht="15" customHeight="1" x14ac:dyDescent="0.3">
      <c r="A378" s="45"/>
      <c r="B378" s="41"/>
      <c r="C378" s="33"/>
      <c r="D378" s="36"/>
      <c r="E378" s="33"/>
      <c r="F378" s="36"/>
      <c r="G378" s="35" t="str">
        <f>IF(Tableau4[[#This Row],[AGENTS]]="","",Tableau4[[#This Row],[DATE      DEBUT]]+Tableau4[[#This Row],[HEURE        DEBUT]])</f>
        <v/>
      </c>
      <c r="H378" s="35" t="str">
        <f>IF(Tableau4[[#This Row],[AGENTS]]="","",Tableau4[[#This Row],[DATE              FIN]]+Tableau4[[#This Row],[HEURE           FIN]])</f>
        <v/>
      </c>
      <c r="I37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8" s="34"/>
    </row>
    <row r="379" spans="1:10" ht="15" customHeight="1" x14ac:dyDescent="0.3">
      <c r="A379" s="45"/>
      <c r="B379" s="41"/>
      <c r="C379" s="33"/>
      <c r="D379" s="36"/>
      <c r="E379" s="33"/>
      <c r="F379" s="36"/>
      <c r="G379" s="35" t="str">
        <f>IF(Tableau4[[#This Row],[AGENTS]]="","",Tableau4[[#This Row],[DATE      DEBUT]]+Tableau4[[#This Row],[HEURE        DEBUT]])</f>
        <v/>
      </c>
      <c r="H379" s="35" t="str">
        <f>IF(Tableau4[[#This Row],[AGENTS]]="","",Tableau4[[#This Row],[DATE              FIN]]+Tableau4[[#This Row],[HEURE           FIN]])</f>
        <v/>
      </c>
      <c r="I37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79" s="34"/>
    </row>
    <row r="380" spans="1:10" ht="15" customHeight="1" x14ac:dyDescent="0.3">
      <c r="A380" s="45"/>
      <c r="B380" s="41"/>
      <c r="C380" s="33"/>
      <c r="D380" s="36"/>
      <c r="E380" s="33"/>
      <c r="F380" s="36"/>
      <c r="G380" s="35" t="str">
        <f>IF(Tableau4[[#This Row],[AGENTS]]="","",Tableau4[[#This Row],[DATE      DEBUT]]+Tableau4[[#This Row],[HEURE        DEBUT]])</f>
        <v/>
      </c>
      <c r="H380" s="35" t="str">
        <f>IF(Tableau4[[#This Row],[AGENTS]]="","",Tableau4[[#This Row],[DATE              FIN]]+Tableau4[[#This Row],[HEURE           FIN]])</f>
        <v/>
      </c>
      <c r="I38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0" s="34"/>
    </row>
    <row r="381" spans="1:10" ht="15" customHeight="1" x14ac:dyDescent="0.3">
      <c r="A381" s="45"/>
      <c r="B381" s="41"/>
      <c r="C381" s="33"/>
      <c r="D381" s="36"/>
      <c r="E381" s="33"/>
      <c r="F381" s="36"/>
      <c r="G381" s="35" t="str">
        <f>IF(Tableau4[[#This Row],[AGENTS]]="","",Tableau4[[#This Row],[DATE      DEBUT]]+Tableau4[[#This Row],[HEURE        DEBUT]])</f>
        <v/>
      </c>
      <c r="H381" s="35" t="str">
        <f>IF(Tableau4[[#This Row],[AGENTS]]="","",Tableau4[[#This Row],[DATE              FIN]]+Tableau4[[#This Row],[HEURE           FIN]])</f>
        <v/>
      </c>
      <c r="I38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1" s="34"/>
    </row>
    <row r="382" spans="1:10" ht="15" customHeight="1" x14ac:dyDescent="0.3">
      <c r="A382" s="45"/>
      <c r="B382" s="41"/>
      <c r="C382" s="33"/>
      <c r="D382" s="36"/>
      <c r="E382" s="33"/>
      <c r="F382" s="36"/>
      <c r="G382" s="35" t="str">
        <f>IF(Tableau4[[#This Row],[AGENTS]]="","",Tableau4[[#This Row],[DATE      DEBUT]]+Tableau4[[#This Row],[HEURE        DEBUT]])</f>
        <v/>
      </c>
      <c r="H382" s="35" t="str">
        <f>IF(Tableau4[[#This Row],[AGENTS]]="","",Tableau4[[#This Row],[DATE              FIN]]+Tableau4[[#This Row],[HEURE           FIN]])</f>
        <v/>
      </c>
      <c r="I38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2" s="34"/>
    </row>
    <row r="383" spans="1:10" ht="15" customHeight="1" x14ac:dyDescent="0.3">
      <c r="A383" s="45"/>
      <c r="B383" s="41"/>
      <c r="C383" s="33"/>
      <c r="D383" s="36"/>
      <c r="E383" s="33"/>
      <c r="F383" s="36"/>
      <c r="G383" s="35" t="str">
        <f>IF(Tableau4[[#This Row],[AGENTS]]="","",Tableau4[[#This Row],[DATE      DEBUT]]+Tableau4[[#This Row],[HEURE        DEBUT]])</f>
        <v/>
      </c>
      <c r="H383" s="35" t="str">
        <f>IF(Tableau4[[#This Row],[AGENTS]]="","",Tableau4[[#This Row],[DATE              FIN]]+Tableau4[[#This Row],[HEURE           FIN]])</f>
        <v/>
      </c>
      <c r="I38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3" s="34"/>
    </row>
    <row r="384" spans="1:10" ht="15" customHeight="1" x14ac:dyDescent="0.3">
      <c r="A384" s="45"/>
      <c r="B384" s="41"/>
      <c r="C384" s="33"/>
      <c r="D384" s="36"/>
      <c r="E384" s="33"/>
      <c r="F384" s="36"/>
      <c r="G384" s="35" t="str">
        <f>IF(Tableau4[[#This Row],[AGENTS]]="","",Tableau4[[#This Row],[DATE      DEBUT]]+Tableau4[[#This Row],[HEURE        DEBUT]])</f>
        <v/>
      </c>
      <c r="H384" s="35" t="str">
        <f>IF(Tableau4[[#This Row],[AGENTS]]="","",Tableau4[[#This Row],[DATE              FIN]]+Tableau4[[#This Row],[HEURE           FIN]])</f>
        <v/>
      </c>
      <c r="I38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4" s="34"/>
    </row>
    <row r="385" spans="1:10" ht="15" customHeight="1" x14ac:dyDescent="0.3">
      <c r="A385" s="45"/>
      <c r="B385" s="41"/>
      <c r="C385" s="33"/>
      <c r="D385" s="36"/>
      <c r="E385" s="33"/>
      <c r="F385" s="36"/>
      <c r="G385" s="35" t="str">
        <f>IF(Tableau4[[#This Row],[AGENTS]]="","",Tableau4[[#This Row],[DATE      DEBUT]]+Tableau4[[#This Row],[HEURE        DEBUT]])</f>
        <v/>
      </c>
      <c r="H385" s="35" t="str">
        <f>IF(Tableau4[[#This Row],[AGENTS]]="","",Tableau4[[#This Row],[DATE              FIN]]+Tableau4[[#This Row],[HEURE           FIN]])</f>
        <v/>
      </c>
      <c r="I38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5" s="34"/>
    </row>
    <row r="386" spans="1:10" ht="15" customHeight="1" x14ac:dyDescent="0.3">
      <c r="A386" s="45"/>
      <c r="B386" s="41"/>
      <c r="C386" s="33"/>
      <c r="D386" s="36"/>
      <c r="E386" s="33"/>
      <c r="F386" s="36"/>
      <c r="G386" s="35" t="str">
        <f>IF(Tableau4[[#This Row],[AGENTS]]="","",Tableau4[[#This Row],[DATE      DEBUT]]+Tableau4[[#This Row],[HEURE        DEBUT]])</f>
        <v/>
      </c>
      <c r="H386" s="35" t="str">
        <f>IF(Tableau4[[#This Row],[AGENTS]]="","",Tableau4[[#This Row],[DATE              FIN]]+Tableau4[[#This Row],[HEURE           FIN]])</f>
        <v/>
      </c>
      <c r="I38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6" s="34"/>
    </row>
    <row r="387" spans="1:10" ht="15" customHeight="1" x14ac:dyDescent="0.3">
      <c r="A387" s="45"/>
      <c r="B387" s="41"/>
      <c r="C387" s="33"/>
      <c r="D387" s="36"/>
      <c r="E387" s="33"/>
      <c r="F387" s="36"/>
      <c r="G387" s="35" t="str">
        <f>IF(Tableau4[[#This Row],[AGENTS]]="","",Tableau4[[#This Row],[DATE      DEBUT]]+Tableau4[[#This Row],[HEURE        DEBUT]])</f>
        <v/>
      </c>
      <c r="H387" s="35" t="str">
        <f>IF(Tableau4[[#This Row],[AGENTS]]="","",Tableau4[[#This Row],[DATE              FIN]]+Tableau4[[#This Row],[HEURE           FIN]])</f>
        <v/>
      </c>
      <c r="I38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7" s="34"/>
    </row>
    <row r="388" spans="1:10" ht="15" customHeight="1" x14ac:dyDescent="0.3">
      <c r="A388" s="45"/>
      <c r="B388" s="41"/>
      <c r="C388" s="33"/>
      <c r="D388" s="36"/>
      <c r="E388" s="33"/>
      <c r="F388" s="36"/>
      <c r="G388" s="35" t="str">
        <f>IF(Tableau4[[#This Row],[AGENTS]]="","",Tableau4[[#This Row],[DATE      DEBUT]]+Tableau4[[#This Row],[HEURE        DEBUT]])</f>
        <v/>
      </c>
      <c r="H388" s="35" t="str">
        <f>IF(Tableau4[[#This Row],[AGENTS]]="","",Tableau4[[#This Row],[DATE              FIN]]+Tableau4[[#This Row],[HEURE           FIN]])</f>
        <v/>
      </c>
      <c r="I38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8" s="34"/>
    </row>
    <row r="389" spans="1:10" ht="15" customHeight="1" x14ac:dyDescent="0.3">
      <c r="A389" s="45"/>
      <c r="B389" s="41"/>
      <c r="C389" s="33"/>
      <c r="D389" s="36"/>
      <c r="E389" s="33"/>
      <c r="F389" s="36"/>
      <c r="G389" s="35" t="str">
        <f>IF(Tableau4[[#This Row],[AGENTS]]="","",Tableau4[[#This Row],[DATE      DEBUT]]+Tableau4[[#This Row],[HEURE        DEBUT]])</f>
        <v/>
      </c>
      <c r="H389" s="35" t="str">
        <f>IF(Tableau4[[#This Row],[AGENTS]]="","",Tableau4[[#This Row],[DATE              FIN]]+Tableau4[[#This Row],[HEURE           FIN]])</f>
        <v/>
      </c>
      <c r="I38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89" s="34"/>
    </row>
    <row r="390" spans="1:10" ht="15" customHeight="1" x14ac:dyDescent="0.3">
      <c r="A390" s="45"/>
      <c r="B390" s="41"/>
      <c r="C390" s="33"/>
      <c r="D390" s="36"/>
      <c r="E390" s="33"/>
      <c r="F390" s="36"/>
      <c r="G390" s="35" t="str">
        <f>IF(Tableau4[[#This Row],[AGENTS]]="","",Tableau4[[#This Row],[DATE      DEBUT]]+Tableau4[[#This Row],[HEURE        DEBUT]])</f>
        <v/>
      </c>
      <c r="H390" s="35" t="str">
        <f>IF(Tableau4[[#This Row],[AGENTS]]="","",Tableau4[[#This Row],[DATE              FIN]]+Tableau4[[#This Row],[HEURE           FIN]])</f>
        <v/>
      </c>
      <c r="I39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0" s="34"/>
    </row>
    <row r="391" spans="1:10" ht="15" customHeight="1" x14ac:dyDescent="0.3">
      <c r="A391" s="45"/>
      <c r="B391" s="41"/>
      <c r="C391" s="33"/>
      <c r="D391" s="36"/>
      <c r="E391" s="33"/>
      <c r="F391" s="36"/>
      <c r="G391" s="35" t="str">
        <f>IF(Tableau4[[#This Row],[AGENTS]]="","",Tableau4[[#This Row],[DATE      DEBUT]]+Tableau4[[#This Row],[HEURE        DEBUT]])</f>
        <v/>
      </c>
      <c r="H391" s="35" t="str">
        <f>IF(Tableau4[[#This Row],[AGENTS]]="","",Tableau4[[#This Row],[DATE              FIN]]+Tableau4[[#This Row],[HEURE           FIN]])</f>
        <v/>
      </c>
      <c r="I39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1" s="34"/>
    </row>
    <row r="392" spans="1:10" ht="15" customHeight="1" x14ac:dyDescent="0.3">
      <c r="A392" s="45"/>
      <c r="B392" s="41"/>
      <c r="C392" s="33"/>
      <c r="D392" s="36"/>
      <c r="E392" s="33"/>
      <c r="F392" s="36"/>
      <c r="G392" s="35" t="str">
        <f>IF(Tableau4[[#This Row],[AGENTS]]="","",Tableau4[[#This Row],[DATE      DEBUT]]+Tableau4[[#This Row],[HEURE        DEBUT]])</f>
        <v/>
      </c>
      <c r="H392" s="35" t="str">
        <f>IF(Tableau4[[#This Row],[AGENTS]]="","",Tableau4[[#This Row],[DATE              FIN]]+Tableau4[[#This Row],[HEURE           FIN]])</f>
        <v/>
      </c>
      <c r="I39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2" s="34"/>
    </row>
    <row r="393" spans="1:10" ht="15" customHeight="1" x14ac:dyDescent="0.3">
      <c r="A393" s="45"/>
      <c r="B393" s="41"/>
      <c r="C393" s="33"/>
      <c r="D393" s="36"/>
      <c r="E393" s="33"/>
      <c r="F393" s="36"/>
      <c r="G393" s="35" t="str">
        <f>IF(Tableau4[[#This Row],[AGENTS]]="","",Tableau4[[#This Row],[DATE      DEBUT]]+Tableau4[[#This Row],[HEURE        DEBUT]])</f>
        <v/>
      </c>
      <c r="H393" s="35" t="str">
        <f>IF(Tableau4[[#This Row],[AGENTS]]="","",Tableau4[[#This Row],[DATE              FIN]]+Tableau4[[#This Row],[HEURE           FIN]])</f>
        <v/>
      </c>
      <c r="I39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3" s="34"/>
    </row>
    <row r="394" spans="1:10" ht="15" customHeight="1" x14ac:dyDescent="0.3">
      <c r="A394" s="45"/>
      <c r="B394" s="41"/>
      <c r="C394" s="33"/>
      <c r="D394" s="36"/>
      <c r="E394" s="33"/>
      <c r="F394" s="36"/>
      <c r="G394" s="35" t="str">
        <f>IF(Tableau4[[#This Row],[AGENTS]]="","",Tableau4[[#This Row],[DATE      DEBUT]]+Tableau4[[#This Row],[HEURE        DEBUT]])</f>
        <v/>
      </c>
      <c r="H394" s="35" t="str">
        <f>IF(Tableau4[[#This Row],[AGENTS]]="","",Tableau4[[#This Row],[DATE              FIN]]+Tableau4[[#This Row],[HEURE           FIN]])</f>
        <v/>
      </c>
      <c r="I39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4" s="34"/>
    </row>
    <row r="395" spans="1:10" ht="15" customHeight="1" x14ac:dyDescent="0.3">
      <c r="A395" s="45"/>
      <c r="B395" s="41"/>
      <c r="C395" s="33"/>
      <c r="D395" s="36"/>
      <c r="E395" s="33"/>
      <c r="F395" s="36"/>
      <c r="G395" s="35" t="str">
        <f>IF(Tableau4[[#This Row],[AGENTS]]="","",Tableau4[[#This Row],[DATE      DEBUT]]+Tableau4[[#This Row],[HEURE        DEBUT]])</f>
        <v/>
      </c>
      <c r="H395" s="35" t="str">
        <f>IF(Tableau4[[#This Row],[AGENTS]]="","",Tableau4[[#This Row],[DATE              FIN]]+Tableau4[[#This Row],[HEURE           FIN]])</f>
        <v/>
      </c>
      <c r="I39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5" s="34"/>
    </row>
    <row r="396" spans="1:10" ht="15" customHeight="1" x14ac:dyDescent="0.3">
      <c r="A396" s="45"/>
      <c r="B396" s="41"/>
      <c r="C396" s="33"/>
      <c r="D396" s="36"/>
      <c r="E396" s="33"/>
      <c r="F396" s="36"/>
      <c r="G396" s="35" t="str">
        <f>IF(Tableau4[[#This Row],[AGENTS]]="","",Tableau4[[#This Row],[DATE      DEBUT]]+Tableau4[[#This Row],[HEURE        DEBUT]])</f>
        <v/>
      </c>
      <c r="H396" s="35" t="str">
        <f>IF(Tableau4[[#This Row],[AGENTS]]="","",Tableau4[[#This Row],[DATE              FIN]]+Tableau4[[#This Row],[HEURE           FIN]])</f>
        <v/>
      </c>
      <c r="I396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6" s="34"/>
    </row>
    <row r="397" spans="1:10" ht="15" customHeight="1" x14ac:dyDescent="0.3">
      <c r="A397" s="45"/>
      <c r="B397" s="41"/>
      <c r="C397" s="33"/>
      <c r="D397" s="36"/>
      <c r="E397" s="33"/>
      <c r="F397" s="36"/>
      <c r="G397" s="35" t="str">
        <f>IF(Tableau4[[#This Row],[AGENTS]]="","",Tableau4[[#This Row],[DATE      DEBUT]]+Tableau4[[#This Row],[HEURE        DEBUT]])</f>
        <v/>
      </c>
      <c r="H397" s="35" t="str">
        <f>IF(Tableau4[[#This Row],[AGENTS]]="","",Tableau4[[#This Row],[DATE              FIN]]+Tableau4[[#This Row],[HEURE           FIN]])</f>
        <v/>
      </c>
      <c r="I397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7" s="34"/>
    </row>
    <row r="398" spans="1:10" ht="15" customHeight="1" x14ac:dyDescent="0.3">
      <c r="A398" s="45"/>
      <c r="B398" s="41"/>
      <c r="C398" s="33"/>
      <c r="D398" s="36"/>
      <c r="E398" s="33"/>
      <c r="F398" s="36"/>
      <c r="G398" s="35" t="str">
        <f>IF(Tableau4[[#This Row],[AGENTS]]="","",Tableau4[[#This Row],[DATE      DEBUT]]+Tableau4[[#This Row],[HEURE        DEBUT]])</f>
        <v/>
      </c>
      <c r="H398" s="35" t="str">
        <f>IF(Tableau4[[#This Row],[AGENTS]]="","",Tableau4[[#This Row],[DATE              FIN]]+Tableau4[[#This Row],[HEURE           FIN]])</f>
        <v/>
      </c>
      <c r="I398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8" s="34"/>
    </row>
    <row r="399" spans="1:10" ht="15" customHeight="1" x14ac:dyDescent="0.3">
      <c r="A399" s="45"/>
      <c r="B399" s="41"/>
      <c r="C399" s="33"/>
      <c r="D399" s="36"/>
      <c r="E399" s="33"/>
      <c r="F399" s="36"/>
      <c r="G399" s="35" t="str">
        <f>IF(Tableau4[[#This Row],[AGENTS]]="","",Tableau4[[#This Row],[DATE      DEBUT]]+Tableau4[[#This Row],[HEURE        DEBUT]])</f>
        <v/>
      </c>
      <c r="H399" s="35" t="str">
        <f>IF(Tableau4[[#This Row],[AGENTS]]="","",Tableau4[[#This Row],[DATE              FIN]]+Tableau4[[#This Row],[HEURE           FIN]])</f>
        <v/>
      </c>
      <c r="I399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399" s="34"/>
    </row>
    <row r="400" spans="1:10" ht="15" customHeight="1" x14ac:dyDescent="0.3">
      <c r="A400" s="45"/>
      <c r="B400" s="41"/>
      <c r="C400" s="33"/>
      <c r="D400" s="36"/>
      <c r="E400" s="33"/>
      <c r="F400" s="36"/>
      <c r="G400" s="35" t="str">
        <f>IF(Tableau4[[#This Row],[AGENTS]]="","",Tableau4[[#This Row],[DATE      DEBUT]]+Tableau4[[#This Row],[HEURE        DEBUT]])</f>
        <v/>
      </c>
      <c r="H400" s="35" t="str">
        <f>IF(Tableau4[[#This Row],[AGENTS]]="","",Tableau4[[#This Row],[DATE              FIN]]+Tableau4[[#This Row],[HEURE           FIN]])</f>
        <v/>
      </c>
      <c r="I400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0" s="34"/>
    </row>
    <row r="401" spans="1:12" ht="15" customHeight="1" x14ac:dyDescent="0.3">
      <c r="A401" s="45"/>
      <c r="B401" s="41"/>
      <c r="C401" s="33"/>
      <c r="D401" s="36"/>
      <c r="E401" s="33"/>
      <c r="F401" s="36"/>
      <c r="G401" s="35" t="str">
        <f>IF(Tableau4[[#This Row],[AGENTS]]="","",Tableau4[[#This Row],[DATE      DEBUT]]+Tableau4[[#This Row],[HEURE        DEBUT]])</f>
        <v/>
      </c>
      <c r="H401" s="35" t="str">
        <f>IF(Tableau4[[#This Row],[AGENTS]]="","",Tableau4[[#This Row],[DATE              FIN]]+Tableau4[[#This Row],[HEURE           FIN]])</f>
        <v/>
      </c>
      <c r="I401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1" s="34"/>
    </row>
    <row r="402" spans="1:12" ht="15" customHeight="1" x14ac:dyDescent="0.3">
      <c r="A402" s="45"/>
      <c r="B402" s="41"/>
      <c r="C402" s="33"/>
      <c r="D402" s="36"/>
      <c r="E402" s="33"/>
      <c r="F402" s="36"/>
      <c r="G402" s="35" t="str">
        <f>IF(Tableau4[[#This Row],[AGENTS]]="","",Tableau4[[#This Row],[DATE      DEBUT]]+Tableau4[[#This Row],[HEURE        DEBUT]])</f>
        <v/>
      </c>
      <c r="H402" s="35" t="str">
        <f>IF(Tableau4[[#This Row],[AGENTS]]="","",Tableau4[[#This Row],[DATE              FIN]]+Tableau4[[#This Row],[HEURE           FIN]])</f>
        <v/>
      </c>
      <c r="I402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2" s="34"/>
    </row>
    <row r="403" spans="1:12" ht="15" customHeight="1" x14ac:dyDescent="0.3">
      <c r="A403" s="45"/>
      <c r="B403" s="41"/>
      <c r="C403" s="33"/>
      <c r="D403" s="36"/>
      <c r="E403" s="33"/>
      <c r="F403" s="36"/>
      <c r="G403" s="35" t="str">
        <f>IF(Tableau4[[#This Row],[AGENTS]]="","",Tableau4[[#This Row],[DATE      DEBUT]]+Tableau4[[#This Row],[HEURE        DEBUT]])</f>
        <v/>
      </c>
      <c r="H403" s="35" t="str">
        <f>IF(Tableau4[[#This Row],[AGENTS]]="","",Tableau4[[#This Row],[DATE              FIN]]+Tableau4[[#This Row],[HEURE           FIN]])</f>
        <v/>
      </c>
      <c r="I403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3" s="34"/>
    </row>
    <row r="404" spans="1:12" ht="15" customHeight="1" x14ac:dyDescent="0.3">
      <c r="A404" s="45"/>
      <c r="B404" s="41"/>
      <c r="C404" s="33"/>
      <c r="D404" s="36"/>
      <c r="E404" s="33"/>
      <c r="F404" s="36"/>
      <c r="G404" s="35" t="str">
        <f>IF(Tableau4[[#This Row],[AGENTS]]="","",Tableau4[[#This Row],[DATE      DEBUT]]+Tableau4[[#This Row],[HEURE        DEBUT]])</f>
        <v/>
      </c>
      <c r="H404" s="35" t="str">
        <f>IF(Tableau4[[#This Row],[AGENTS]]="","",Tableau4[[#This Row],[DATE              FIN]]+Tableau4[[#This Row],[HEURE           FIN]])</f>
        <v/>
      </c>
      <c r="I404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4" s="34"/>
    </row>
    <row r="405" spans="1:12" ht="15" customHeight="1" x14ac:dyDescent="0.3">
      <c r="A405" s="45"/>
      <c r="B405" s="41"/>
      <c r="C405" s="33"/>
      <c r="D405" s="36"/>
      <c r="E405" s="33"/>
      <c r="F405" s="36"/>
      <c r="G405" s="35" t="str">
        <f>IF(Tableau4[[#This Row],[AGENTS]]="","",Tableau4[[#This Row],[DATE      DEBUT]]+Tableau4[[#This Row],[HEURE        DEBUT]])</f>
        <v/>
      </c>
      <c r="H405" s="35" t="str">
        <f>IF(Tableau4[[#This Row],[AGENTS]]="","",Tableau4[[#This Row],[DATE              FIN]]+Tableau4[[#This Row],[HEURE           FIN]])</f>
        <v/>
      </c>
      <c r="I405" s="5" t="str">
        <f>IF(Tableau4[[#This Row],[AGENTS]]="","",IF(Tableau4[[#This Row],[TYPE]]="Double",(Tableau4[[#This Row],[RECAP FIN]]-Tableau4[[#This Row],[RECAP DEBUT]])*2,Tableau4[[#This Row],[RECAP FIN]]-Tableau4[[#This Row],[RECAP DEBUT]]))</f>
        <v/>
      </c>
      <c r="J405" s="34"/>
    </row>
    <row r="406" spans="1:12" ht="15" customHeight="1" x14ac:dyDescent="0.3">
      <c r="D406" s="1"/>
      <c r="E406" s="1"/>
      <c r="L406" s="68"/>
    </row>
    <row r="407" spans="1:12" ht="15" customHeight="1" x14ac:dyDescent="0.3">
      <c r="D407" s="1"/>
      <c r="E407" s="1"/>
    </row>
    <row r="408" spans="1:12" ht="15" customHeight="1" x14ac:dyDescent="0.3">
      <c r="D408" s="1"/>
      <c r="E408" s="1"/>
      <c r="L408" s="68"/>
    </row>
    <row r="409" spans="1:12" ht="15" customHeight="1" x14ac:dyDescent="0.3">
      <c r="D409" s="1"/>
      <c r="E409" s="1"/>
    </row>
    <row r="410" spans="1:12" ht="15" customHeight="1" x14ac:dyDescent="0.3">
      <c r="D410" s="1"/>
      <c r="E410" s="1"/>
    </row>
    <row r="411" spans="1:12" ht="15" customHeight="1" x14ac:dyDescent="0.3">
      <c r="D411" s="1"/>
      <c r="E411" s="1"/>
    </row>
    <row r="412" spans="1:12" ht="15" customHeight="1" x14ac:dyDescent="0.3">
      <c r="D412" s="1"/>
      <c r="E412" s="1"/>
    </row>
    <row r="413" spans="1:12" ht="15" customHeight="1" x14ac:dyDescent="0.3">
      <c r="D413" s="1"/>
      <c r="E413" s="1"/>
    </row>
    <row r="414" spans="1:12" ht="15" customHeight="1" x14ac:dyDescent="0.3">
      <c r="D414" s="1"/>
      <c r="E414" s="1"/>
    </row>
    <row r="415" spans="1:12" ht="15" customHeight="1" x14ac:dyDescent="0.3">
      <c r="D415" s="1"/>
      <c r="E415" s="1"/>
    </row>
    <row r="416" spans="1:12" ht="15" customHeight="1" x14ac:dyDescent="0.3">
      <c r="D416" s="1"/>
      <c r="E416" s="1"/>
    </row>
    <row r="417" spans="4:5" ht="15" customHeight="1" x14ac:dyDescent="0.3">
      <c r="D417" s="1"/>
      <c r="E417" s="1"/>
    </row>
    <row r="418" spans="4:5" ht="15" customHeight="1" x14ac:dyDescent="0.3">
      <c r="D418" s="1"/>
      <c r="E418" s="1"/>
    </row>
    <row r="419" spans="4:5" ht="15" customHeight="1" x14ac:dyDescent="0.3">
      <c r="D419" s="1"/>
      <c r="E419" s="1"/>
    </row>
    <row r="420" spans="4:5" ht="15" customHeight="1" x14ac:dyDescent="0.3">
      <c r="D420" s="1"/>
      <c r="E420" s="1"/>
    </row>
    <row r="421" spans="4:5" ht="15" customHeight="1" x14ac:dyDescent="0.3">
      <c r="D421" s="1"/>
      <c r="E421" s="1"/>
    </row>
    <row r="422" spans="4:5" ht="15" customHeight="1" x14ac:dyDescent="0.3">
      <c r="D422" s="1"/>
      <c r="E422" s="1"/>
    </row>
    <row r="423" spans="4:5" ht="15" customHeight="1" x14ac:dyDescent="0.3">
      <c r="D423" s="1"/>
      <c r="E423" s="1"/>
    </row>
    <row r="424" spans="4:5" ht="15" customHeight="1" x14ac:dyDescent="0.3">
      <c r="D424" s="1"/>
      <c r="E424" s="1"/>
    </row>
    <row r="425" spans="4:5" ht="15" customHeight="1" x14ac:dyDescent="0.3">
      <c r="D425" s="1"/>
      <c r="E425" s="1"/>
    </row>
    <row r="426" spans="4:5" ht="15" customHeight="1" x14ac:dyDescent="0.3">
      <c r="D426" s="1"/>
      <c r="E426" s="1"/>
    </row>
    <row r="427" spans="4:5" ht="15" customHeight="1" x14ac:dyDescent="0.3">
      <c r="D427" s="1"/>
      <c r="E427" s="1"/>
    </row>
    <row r="428" spans="4:5" ht="15" customHeight="1" x14ac:dyDescent="0.3">
      <c r="D428" s="1"/>
      <c r="E428" s="1"/>
    </row>
    <row r="429" spans="4:5" ht="15" customHeight="1" x14ac:dyDescent="0.3">
      <c r="D429" s="1"/>
      <c r="E429" s="1"/>
    </row>
    <row r="430" spans="4:5" ht="15" customHeight="1" x14ac:dyDescent="0.3">
      <c r="D430" s="1"/>
      <c r="E430" s="1"/>
    </row>
    <row r="431" spans="4:5" ht="15" customHeight="1" x14ac:dyDescent="0.3">
      <c r="D431" s="1"/>
      <c r="E431" s="1"/>
    </row>
    <row r="432" spans="4:5" ht="15" customHeight="1" x14ac:dyDescent="0.3">
      <c r="D432" s="1"/>
      <c r="E432" s="1"/>
    </row>
    <row r="433" spans="4:5" ht="15" customHeight="1" x14ac:dyDescent="0.3">
      <c r="D433" s="1"/>
      <c r="E433" s="1"/>
    </row>
    <row r="434" spans="4:5" ht="15" customHeight="1" x14ac:dyDescent="0.3">
      <c r="D434" s="1"/>
      <c r="E434" s="1"/>
    </row>
    <row r="435" spans="4:5" ht="15" customHeight="1" x14ac:dyDescent="0.3">
      <c r="D435" s="1"/>
      <c r="E435" s="1"/>
    </row>
    <row r="436" spans="4:5" ht="15" customHeight="1" x14ac:dyDescent="0.3">
      <c r="D436" s="1"/>
      <c r="E436" s="1"/>
    </row>
    <row r="437" spans="4:5" ht="15" customHeight="1" x14ac:dyDescent="0.3">
      <c r="D437" s="1"/>
      <c r="E437" s="1"/>
    </row>
    <row r="438" spans="4:5" ht="15" customHeight="1" x14ac:dyDescent="0.3">
      <c r="D438" s="1"/>
      <c r="E438" s="1"/>
    </row>
    <row r="439" spans="4:5" ht="15" customHeight="1" x14ac:dyDescent="0.3">
      <c r="D439" s="1"/>
      <c r="E439" s="1"/>
    </row>
    <row r="440" spans="4:5" ht="15" customHeight="1" x14ac:dyDescent="0.3">
      <c r="D440" s="1"/>
      <c r="E440" s="1"/>
    </row>
    <row r="441" spans="4:5" ht="15" customHeight="1" x14ac:dyDescent="0.3">
      <c r="D441" s="1"/>
      <c r="E441" s="1"/>
    </row>
    <row r="442" spans="4:5" ht="15" customHeight="1" x14ac:dyDescent="0.3">
      <c r="D442" s="1"/>
      <c r="E442" s="1"/>
    </row>
    <row r="443" spans="4:5" ht="15" customHeight="1" x14ac:dyDescent="0.3">
      <c r="D443" s="1"/>
      <c r="E443" s="1"/>
    </row>
    <row r="444" spans="4:5" ht="15" customHeight="1" x14ac:dyDescent="0.3">
      <c r="D444" s="1"/>
      <c r="E444" s="1"/>
    </row>
    <row r="445" spans="4:5" ht="15" customHeight="1" x14ac:dyDescent="0.3">
      <c r="D445" s="1"/>
      <c r="E445" s="1"/>
    </row>
    <row r="446" spans="4:5" ht="15" customHeight="1" x14ac:dyDescent="0.3">
      <c r="D446" s="1"/>
      <c r="E446" s="1"/>
    </row>
    <row r="447" spans="4:5" ht="15" customHeight="1" x14ac:dyDescent="0.3">
      <c r="D447" s="1"/>
      <c r="E447" s="1"/>
    </row>
    <row r="448" spans="4:5" ht="15" customHeight="1" x14ac:dyDescent="0.3">
      <c r="D448" s="1"/>
      <c r="E448" s="1"/>
    </row>
    <row r="449" spans="4:5" ht="15" customHeight="1" x14ac:dyDescent="0.3">
      <c r="D449" s="1"/>
      <c r="E449" s="1"/>
    </row>
    <row r="450" spans="4:5" ht="15" customHeight="1" x14ac:dyDescent="0.3">
      <c r="D450" s="1"/>
      <c r="E450" s="1"/>
    </row>
    <row r="451" spans="4:5" ht="15" customHeight="1" x14ac:dyDescent="0.3">
      <c r="D451" s="1"/>
      <c r="E451" s="1"/>
    </row>
    <row r="452" spans="4:5" ht="15" customHeight="1" x14ac:dyDescent="0.3">
      <c r="D452" s="1"/>
      <c r="E452" s="1"/>
    </row>
    <row r="453" spans="4:5" ht="15" customHeight="1" x14ac:dyDescent="0.3">
      <c r="D453" s="1"/>
      <c r="E453" s="1"/>
    </row>
    <row r="454" spans="4:5" ht="15" customHeight="1" x14ac:dyDescent="0.3">
      <c r="D454" s="1"/>
      <c r="E454" s="1"/>
    </row>
    <row r="455" spans="4:5" ht="15" customHeight="1" x14ac:dyDescent="0.3">
      <c r="D455" s="1"/>
      <c r="E455" s="1"/>
    </row>
    <row r="456" spans="4:5" ht="15" customHeight="1" x14ac:dyDescent="0.3">
      <c r="D456" s="1"/>
      <c r="E456" s="1"/>
    </row>
    <row r="457" spans="4:5" ht="15" customHeight="1" x14ac:dyDescent="0.3">
      <c r="D457" s="1"/>
      <c r="E457" s="1"/>
    </row>
    <row r="458" spans="4:5" ht="15" customHeight="1" x14ac:dyDescent="0.3">
      <c r="D458" s="1"/>
      <c r="E458" s="1"/>
    </row>
    <row r="459" spans="4:5" ht="15" customHeight="1" x14ac:dyDescent="0.3">
      <c r="D459" s="1"/>
      <c r="E459" s="1"/>
    </row>
    <row r="460" spans="4:5" ht="15" customHeight="1" x14ac:dyDescent="0.3">
      <c r="D460" s="1"/>
      <c r="E460" s="1"/>
    </row>
    <row r="461" spans="4:5" ht="15" customHeight="1" x14ac:dyDescent="0.3">
      <c r="D461" s="1"/>
      <c r="E461" s="1"/>
    </row>
    <row r="462" spans="4:5" ht="15" customHeight="1" x14ac:dyDescent="0.3">
      <c r="D462" s="1"/>
      <c r="E462" s="1"/>
    </row>
    <row r="463" spans="4:5" ht="15" customHeight="1" x14ac:dyDescent="0.3">
      <c r="D463" s="1"/>
      <c r="E463" s="1"/>
    </row>
    <row r="464" spans="4:5" ht="15" customHeight="1" x14ac:dyDescent="0.3">
      <c r="D464" s="1"/>
      <c r="E464" s="1"/>
    </row>
    <row r="465" spans="4:5" ht="15" customHeight="1" x14ac:dyDescent="0.3">
      <c r="D465" s="1"/>
      <c r="E465" s="1"/>
    </row>
    <row r="466" spans="4:5" ht="15" customHeight="1" x14ac:dyDescent="0.3">
      <c r="D466" s="1"/>
      <c r="E466" s="1"/>
    </row>
    <row r="467" spans="4:5" ht="15" customHeight="1" x14ac:dyDescent="0.3">
      <c r="D467" s="1"/>
      <c r="E467" s="1"/>
    </row>
    <row r="468" spans="4:5" ht="15" customHeight="1" x14ac:dyDescent="0.3">
      <c r="D468" s="1"/>
      <c r="E468" s="1"/>
    </row>
    <row r="469" spans="4:5" ht="15" customHeight="1" x14ac:dyDescent="0.3">
      <c r="D469" s="1"/>
      <c r="E469" s="1"/>
    </row>
    <row r="470" spans="4:5" ht="15" customHeight="1" x14ac:dyDescent="0.3">
      <c r="D470" s="1"/>
      <c r="E470" s="1"/>
    </row>
    <row r="471" spans="4:5" ht="15" customHeight="1" x14ac:dyDescent="0.3">
      <c r="D471" s="1"/>
      <c r="E471" s="1"/>
    </row>
    <row r="472" spans="4:5" ht="15" customHeight="1" x14ac:dyDescent="0.3">
      <c r="D472" s="1"/>
      <c r="E472" s="1"/>
    </row>
    <row r="473" spans="4:5" ht="15" customHeight="1" x14ac:dyDescent="0.3">
      <c r="D473" s="1"/>
      <c r="E473" s="1"/>
    </row>
    <row r="474" spans="4:5" ht="15" customHeight="1" x14ac:dyDescent="0.3">
      <c r="D474" s="1"/>
      <c r="E474" s="1"/>
    </row>
    <row r="475" spans="4:5" ht="15" customHeight="1" x14ac:dyDescent="0.3">
      <c r="D475" s="1"/>
      <c r="E475" s="1"/>
    </row>
    <row r="476" spans="4:5" ht="15" customHeight="1" x14ac:dyDescent="0.3">
      <c r="D476" s="1"/>
      <c r="E476" s="1"/>
    </row>
    <row r="477" spans="4:5" ht="15" customHeight="1" x14ac:dyDescent="0.3">
      <c r="D477" s="1"/>
      <c r="E477" s="1"/>
    </row>
    <row r="478" spans="4:5" ht="15" customHeight="1" x14ac:dyDescent="0.3">
      <c r="D478" s="1"/>
      <c r="E478" s="1"/>
    </row>
    <row r="479" spans="4:5" ht="15" customHeight="1" x14ac:dyDescent="0.3">
      <c r="D479" s="1"/>
      <c r="E479" s="1"/>
    </row>
    <row r="480" spans="4:5" ht="15" customHeight="1" x14ac:dyDescent="0.3">
      <c r="D480" s="1"/>
      <c r="E480" s="1"/>
    </row>
    <row r="481" spans="4:5" ht="15" customHeight="1" x14ac:dyDescent="0.3">
      <c r="D481" s="1"/>
      <c r="E481" s="1"/>
    </row>
    <row r="482" spans="4:5" ht="15" customHeight="1" x14ac:dyDescent="0.3">
      <c r="D482" s="1"/>
      <c r="E482" s="1"/>
    </row>
    <row r="483" spans="4:5" ht="15" customHeight="1" x14ac:dyDescent="0.3">
      <c r="D483" s="1"/>
      <c r="E483" s="1"/>
    </row>
    <row r="484" spans="4:5" ht="15" customHeight="1" x14ac:dyDescent="0.3">
      <c r="D484" s="1"/>
      <c r="E484" s="1"/>
    </row>
    <row r="485" spans="4:5" ht="15" customHeight="1" x14ac:dyDescent="0.3">
      <c r="D485" s="1"/>
      <c r="E485" s="1"/>
    </row>
    <row r="486" spans="4:5" ht="15" customHeight="1" x14ac:dyDescent="0.3">
      <c r="D486" s="1"/>
      <c r="E486" s="1"/>
    </row>
    <row r="487" spans="4:5" ht="15" customHeight="1" x14ac:dyDescent="0.3">
      <c r="D487" s="1"/>
      <c r="E487" s="1"/>
    </row>
    <row r="488" spans="4:5" ht="15" customHeight="1" x14ac:dyDescent="0.3">
      <c r="D488" s="1"/>
      <c r="E488" s="1"/>
    </row>
    <row r="489" spans="4:5" ht="15" customHeight="1" x14ac:dyDescent="0.3">
      <c r="D489" s="1"/>
      <c r="E489" s="1"/>
    </row>
    <row r="490" spans="4:5" ht="15" customHeight="1" x14ac:dyDescent="0.3">
      <c r="D490" s="1"/>
      <c r="E490" s="1"/>
    </row>
    <row r="491" spans="4:5" ht="15" customHeight="1" x14ac:dyDescent="0.3">
      <c r="D491" s="1"/>
      <c r="E491" s="1"/>
    </row>
    <row r="492" spans="4:5" ht="15" customHeight="1" x14ac:dyDescent="0.3">
      <c r="D492" s="1"/>
      <c r="E492" s="1"/>
    </row>
    <row r="493" spans="4:5" ht="15" customHeight="1" x14ac:dyDescent="0.3">
      <c r="D493" s="1"/>
      <c r="E493" s="1"/>
    </row>
    <row r="494" spans="4:5" ht="15" customHeight="1" x14ac:dyDescent="0.3">
      <c r="D494" s="1"/>
      <c r="E494" s="1"/>
    </row>
    <row r="495" spans="4:5" ht="15" customHeight="1" x14ac:dyDescent="0.3">
      <c r="D495" s="1"/>
      <c r="E495" s="1"/>
    </row>
    <row r="496" spans="4:5" ht="15" customHeight="1" x14ac:dyDescent="0.3">
      <c r="D496" s="1"/>
      <c r="E496" s="1"/>
    </row>
    <row r="497" spans="4:5" ht="15" customHeight="1" x14ac:dyDescent="0.3">
      <c r="D497" s="1"/>
      <c r="E497" s="1"/>
    </row>
    <row r="498" spans="4:5" ht="15" customHeight="1" x14ac:dyDescent="0.3">
      <c r="D498" s="1"/>
      <c r="E498" s="1"/>
    </row>
    <row r="499" spans="4:5" ht="15" customHeight="1" x14ac:dyDescent="0.3">
      <c r="D499" s="1"/>
      <c r="E499" s="1"/>
    </row>
    <row r="500" spans="4:5" ht="15" customHeight="1" x14ac:dyDescent="0.3">
      <c r="D500" s="1"/>
      <c r="E500" s="1"/>
    </row>
    <row r="501" spans="4:5" ht="15" customHeight="1" x14ac:dyDescent="0.3">
      <c r="D501" s="1"/>
      <c r="E501" s="1"/>
    </row>
    <row r="502" spans="4:5" ht="15" customHeight="1" x14ac:dyDescent="0.3">
      <c r="D502" s="1"/>
      <c r="E502" s="1"/>
    </row>
    <row r="503" spans="4:5" ht="15" customHeight="1" x14ac:dyDescent="0.3">
      <c r="D503" s="1"/>
      <c r="E503" s="1"/>
    </row>
    <row r="504" spans="4:5" ht="15" customHeight="1" x14ac:dyDescent="0.3">
      <c r="D504" s="1"/>
      <c r="E504" s="1"/>
    </row>
    <row r="505" spans="4:5" ht="15" customHeight="1" x14ac:dyDescent="0.3">
      <c r="D505" s="1"/>
      <c r="E505" s="1"/>
    </row>
    <row r="506" spans="4:5" ht="15" customHeight="1" x14ac:dyDescent="0.3">
      <c r="D506" s="1"/>
      <c r="E506" s="1"/>
    </row>
    <row r="507" spans="4:5" ht="15" customHeight="1" x14ac:dyDescent="0.3">
      <c r="D507" s="1"/>
      <c r="E507" s="1"/>
    </row>
    <row r="508" spans="4:5" ht="15" customHeight="1" x14ac:dyDescent="0.3">
      <c r="D508" s="1"/>
      <c r="E508" s="1"/>
    </row>
    <row r="509" spans="4:5" ht="15" customHeight="1" x14ac:dyDescent="0.3">
      <c r="D509" s="1"/>
      <c r="E509" s="1"/>
    </row>
    <row r="510" spans="4:5" ht="15" customHeight="1" x14ac:dyDescent="0.3">
      <c r="D510" s="1"/>
      <c r="E510" s="1"/>
    </row>
    <row r="511" spans="4:5" ht="15" customHeight="1" x14ac:dyDescent="0.3">
      <c r="D511" s="1"/>
      <c r="E511" s="1"/>
    </row>
    <row r="512" spans="4:5" ht="15" customHeight="1" x14ac:dyDescent="0.3">
      <c r="D512" s="1"/>
      <c r="E512" s="1"/>
    </row>
    <row r="513" spans="4:5" ht="15" customHeight="1" x14ac:dyDescent="0.3">
      <c r="D513" s="1"/>
      <c r="E513" s="1"/>
    </row>
    <row r="514" spans="4:5" ht="15" customHeight="1" x14ac:dyDescent="0.3">
      <c r="D514" s="1"/>
      <c r="E514" s="1"/>
    </row>
    <row r="515" spans="4:5" ht="15" customHeight="1" x14ac:dyDescent="0.3">
      <c r="D515" s="1"/>
      <c r="E515" s="1"/>
    </row>
    <row r="516" spans="4:5" ht="15" customHeight="1" x14ac:dyDescent="0.3">
      <c r="D516" s="1"/>
      <c r="E516" s="1"/>
    </row>
    <row r="517" spans="4:5" ht="15" customHeight="1" x14ac:dyDescent="0.3">
      <c r="D517" s="1"/>
      <c r="E517" s="1"/>
    </row>
    <row r="518" spans="4:5" ht="15" customHeight="1" x14ac:dyDescent="0.3">
      <c r="D518" s="1"/>
      <c r="E518" s="1"/>
    </row>
    <row r="519" spans="4:5" ht="15" customHeight="1" x14ac:dyDescent="0.3">
      <c r="D519" s="1"/>
      <c r="E519" s="1"/>
    </row>
    <row r="520" spans="4:5" ht="15" customHeight="1" x14ac:dyDescent="0.3">
      <c r="D520" s="1"/>
      <c r="E520" s="1"/>
    </row>
    <row r="521" spans="4:5" ht="15" customHeight="1" x14ac:dyDescent="0.3">
      <c r="D521" s="1"/>
      <c r="E521" s="1"/>
    </row>
    <row r="522" spans="4:5" ht="15" customHeight="1" x14ac:dyDescent="0.3">
      <c r="D522" s="1"/>
      <c r="E522" s="1"/>
    </row>
    <row r="523" spans="4:5" ht="15" customHeight="1" x14ac:dyDescent="0.3">
      <c r="D523" s="1"/>
      <c r="E523" s="1"/>
    </row>
    <row r="524" spans="4:5" ht="15" customHeight="1" x14ac:dyDescent="0.3">
      <c r="D524" s="1"/>
      <c r="E524" s="1"/>
    </row>
    <row r="525" spans="4:5" ht="15" customHeight="1" x14ac:dyDescent="0.3">
      <c r="D525" s="1"/>
      <c r="E525" s="1"/>
    </row>
    <row r="526" spans="4:5" ht="15" customHeight="1" x14ac:dyDescent="0.3">
      <c r="D526" s="1"/>
      <c r="E526" s="1"/>
    </row>
    <row r="527" spans="4:5" ht="15" customHeight="1" x14ac:dyDescent="0.3">
      <c r="D527" s="1"/>
      <c r="E527" s="1"/>
    </row>
    <row r="528" spans="4:5" ht="15" customHeight="1" x14ac:dyDescent="0.3">
      <c r="D528" s="1"/>
      <c r="E528" s="1"/>
    </row>
    <row r="529" spans="4:5" ht="15" customHeight="1" x14ac:dyDescent="0.3">
      <c r="D529" s="1"/>
      <c r="E529" s="1"/>
    </row>
    <row r="530" spans="4:5" ht="15" customHeight="1" x14ac:dyDescent="0.3">
      <c r="D530" s="1"/>
      <c r="E530" s="1"/>
    </row>
    <row r="531" spans="4:5" ht="15" customHeight="1" x14ac:dyDescent="0.3">
      <c r="D531" s="1"/>
      <c r="E531" s="1"/>
    </row>
    <row r="532" spans="4:5" ht="15" customHeight="1" x14ac:dyDescent="0.3">
      <c r="D532" s="1"/>
      <c r="E532" s="1"/>
    </row>
    <row r="533" spans="4:5" ht="15" customHeight="1" x14ac:dyDescent="0.3">
      <c r="D533" s="1"/>
      <c r="E533" s="1"/>
    </row>
    <row r="534" spans="4:5" ht="15" customHeight="1" x14ac:dyDescent="0.3">
      <c r="D534" s="1"/>
      <c r="E534" s="1"/>
    </row>
    <row r="535" spans="4:5" ht="15" customHeight="1" x14ac:dyDescent="0.3">
      <c r="D535" s="1"/>
      <c r="E535" s="1"/>
    </row>
    <row r="536" spans="4:5" ht="15" customHeight="1" x14ac:dyDescent="0.3">
      <c r="D536" s="1"/>
      <c r="E536" s="1"/>
    </row>
    <row r="537" spans="4:5" ht="15" customHeight="1" x14ac:dyDescent="0.3">
      <c r="D537" s="1"/>
      <c r="E537" s="1"/>
    </row>
    <row r="538" spans="4:5" ht="15" customHeight="1" x14ac:dyDescent="0.3">
      <c r="D538" s="1"/>
      <c r="E538" s="1"/>
    </row>
    <row r="539" spans="4:5" ht="15" customHeight="1" x14ac:dyDescent="0.3">
      <c r="D539" s="1"/>
      <c r="E539" s="1"/>
    </row>
    <row r="540" spans="4:5" ht="15" customHeight="1" x14ac:dyDescent="0.3">
      <c r="D540" s="1"/>
      <c r="E540" s="1"/>
    </row>
    <row r="541" spans="4:5" ht="15" customHeight="1" x14ac:dyDescent="0.3">
      <c r="D541" s="1"/>
      <c r="E541" s="1"/>
    </row>
    <row r="542" spans="4:5" ht="15" customHeight="1" x14ac:dyDescent="0.3">
      <c r="D542" s="1"/>
      <c r="E542" s="1"/>
    </row>
    <row r="543" spans="4:5" ht="15" customHeight="1" x14ac:dyDescent="0.3">
      <c r="D543" s="1"/>
      <c r="E543" s="1"/>
    </row>
    <row r="544" spans="4:5" ht="15" customHeight="1" x14ac:dyDescent="0.3">
      <c r="D544" s="1"/>
      <c r="E544" s="1"/>
    </row>
    <row r="545" spans="4:5" ht="15" customHeight="1" x14ac:dyDescent="0.3">
      <c r="D545" s="1"/>
      <c r="E545" s="1"/>
    </row>
    <row r="546" spans="4:5" ht="15" customHeight="1" x14ac:dyDescent="0.3">
      <c r="D546" s="1"/>
      <c r="E546" s="1"/>
    </row>
    <row r="547" spans="4:5" ht="15" customHeight="1" x14ac:dyDescent="0.3">
      <c r="D547" s="1"/>
      <c r="E547" s="1"/>
    </row>
    <row r="548" spans="4:5" ht="15" customHeight="1" x14ac:dyDescent="0.3">
      <c r="D548" s="1"/>
      <c r="E548" s="1"/>
    </row>
    <row r="549" spans="4:5" ht="15" customHeight="1" x14ac:dyDescent="0.3">
      <c r="D549" s="1"/>
      <c r="E549" s="1"/>
    </row>
    <row r="550" spans="4:5" ht="15" customHeight="1" x14ac:dyDescent="0.3">
      <c r="D550" s="1"/>
      <c r="E550" s="1"/>
    </row>
    <row r="551" spans="4:5" ht="15" customHeight="1" x14ac:dyDescent="0.3">
      <c r="D551" s="1"/>
      <c r="E551" s="1"/>
    </row>
    <row r="552" spans="4:5" ht="15" customHeight="1" x14ac:dyDescent="0.3">
      <c r="D552" s="1"/>
      <c r="E552" s="1"/>
    </row>
    <row r="553" spans="4:5" ht="15" customHeight="1" x14ac:dyDescent="0.3">
      <c r="D553" s="1"/>
      <c r="E553" s="1"/>
    </row>
    <row r="554" spans="4:5" ht="15" customHeight="1" x14ac:dyDescent="0.3">
      <c r="D554" s="1"/>
      <c r="E554" s="1"/>
    </row>
    <row r="555" spans="4:5" ht="15" customHeight="1" x14ac:dyDescent="0.3">
      <c r="D555" s="1"/>
      <c r="E555" s="1"/>
    </row>
    <row r="556" spans="4:5" ht="15" customHeight="1" x14ac:dyDescent="0.3">
      <c r="D556" s="1"/>
      <c r="E556" s="1"/>
    </row>
    <row r="557" spans="4:5" ht="15" customHeight="1" x14ac:dyDescent="0.3">
      <c r="D557" s="1"/>
      <c r="E557" s="1"/>
    </row>
    <row r="558" spans="4:5" ht="15" customHeight="1" x14ac:dyDescent="0.3">
      <c r="D558" s="1"/>
      <c r="E558" s="1"/>
    </row>
    <row r="559" spans="4:5" ht="15" customHeight="1" x14ac:dyDescent="0.3">
      <c r="D559" s="1"/>
      <c r="E559" s="1"/>
    </row>
    <row r="560" spans="4:5" ht="15" customHeight="1" x14ac:dyDescent="0.3">
      <c r="D560" s="1"/>
      <c r="E560" s="1"/>
    </row>
    <row r="561" spans="4:5" ht="15" customHeight="1" x14ac:dyDescent="0.3">
      <c r="D561" s="1"/>
      <c r="E561" s="1"/>
    </row>
    <row r="562" spans="4:5" ht="15" customHeight="1" x14ac:dyDescent="0.3">
      <c r="D562" s="1"/>
      <c r="E562" s="1"/>
    </row>
    <row r="563" spans="4:5" ht="15" customHeight="1" x14ac:dyDescent="0.3">
      <c r="D563" s="1"/>
      <c r="E563" s="1"/>
    </row>
    <row r="564" spans="4:5" ht="15" customHeight="1" x14ac:dyDescent="0.3">
      <c r="D564" s="1"/>
      <c r="E564" s="1"/>
    </row>
    <row r="565" spans="4:5" ht="15" customHeight="1" x14ac:dyDescent="0.3">
      <c r="D565" s="1"/>
      <c r="E565" s="1"/>
    </row>
    <row r="566" spans="4:5" ht="15" customHeight="1" x14ac:dyDescent="0.3">
      <c r="D566" s="1"/>
      <c r="E566" s="1"/>
    </row>
    <row r="567" spans="4:5" ht="15" customHeight="1" x14ac:dyDescent="0.3">
      <c r="D567" s="1"/>
      <c r="E567" s="1"/>
    </row>
    <row r="568" spans="4:5" ht="15" customHeight="1" x14ac:dyDescent="0.3">
      <c r="D568" s="1"/>
      <c r="E568" s="1"/>
    </row>
    <row r="569" spans="4:5" ht="15" customHeight="1" x14ac:dyDescent="0.3">
      <c r="D569" s="1"/>
      <c r="E569" s="1"/>
    </row>
    <row r="570" spans="4:5" ht="15" customHeight="1" x14ac:dyDescent="0.3">
      <c r="D570" s="1"/>
      <c r="E570" s="1"/>
    </row>
    <row r="571" spans="4:5" ht="15" customHeight="1" x14ac:dyDescent="0.3">
      <c r="D571" s="1"/>
      <c r="E571" s="1"/>
    </row>
    <row r="572" spans="4:5" ht="15" customHeight="1" x14ac:dyDescent="0.3">
      <c r="D572" s="1"/>
      <c r="E572" s="1"/>
    </row>
    <row r="573" spans="4:5" ht="15" customHeight="1" x14ac:dyDescent="0.3">
      <c r="D573" s="1"/>
      <c r="E573" s="1"/>
    </row>
    <row r="574" spans="4:5" ht="15" customHeight="1" x14ac:dyDescent="0.3">
      <c r="D574" s="1"/>
      <c r="E574" s="1"/>
    </row>
    <row r="575" spans="4:5" ht="15" customHeight="1" x14ac:dyDescent="0.3">
      <c r="D575" s="1"/>
      <c r="E575" s="1"/>
    </row>
    <row r="576" spans="4:5" ht="15" customHeight="1" x14ac:dyDescent="0.3">
      <c r="D576" s="1"/>
      <c r="E576" s="1"/>
    </row>
    <row r="577" spans="4:5" ht="15" customHeight="1" x14ac:dyDescent="0.3">
      <c r="D577" s="1"/>
      <c r="E577" s="1"/>
    </row>
    <row r="578" spans="4:5" ht="15" customHeight="1" x14ac:dyDescent="0.3">
      <c r="D578" s="1"/>
      <c r="E578" s="1"/>
    </row>
    <row r="579" spans="4:5" ht="15" customHeight="1" x14ac:dyDescent="0.3">
      <c r="D579" s="1"/>
      <c r="E579" s="1"/>
    </row>
    <row r="580" spans="4:5" ht="15" customHeight="1" x14ac:dyDescent="0.3">
      <c r="D580" s="1"/>
      <c r="E580" s="1"/>
    </row>
    <row r="581" spans="4:5" ht="15" customHeight="1" x14ac:dyDescent="0.3">
      <c r="D581" s="1"/>
      <c r="E581" s="1"/>
    </row>
    <row r="582" spans="4:5" ht="15" customHeight="1" x14ac:dyDescent="0.3">
      <c r="D582" s="1"/>
      <c r="E582" s="1"/>
    </row>
    <row r="583" spans="4:5" ht="15" customHeight="1" x14ac:dyDescent="0.3">
      <c r="D583" s="1"/>
      <c r="E583" s="1"/>
    </row>
    <row r="584" spans="4:5" ht="15" customHeight="1" x14ac:dyDescent="0.3">
      <c r="D584" s="1"/>
      <c r="E584" s="1"/>
    </row>
    <row r="585" spans="4:5" ht="15" customHeight="1" x14ac:dyDescent="0.3">
      <c r="D585" s="1"/>
      <c r="E585" s="1"/>
    </row>
    <row r="586" spans="4:5" ht="15" customHeight="1" x14ac:dyDescent="0.3">
      <c r="D586" s="1"/>
      <c r="E586" s="1"/>
    </row>
    <row r="587" spans="4:5" ht="15" customHeight="1" x14ac:dyDescent="0.3">
      <c r="D587" s="1"/>
      <c r="E587" s="1"/>
    </row>
    <row r="588" spans="4:5" ht="15" customHeight="1" x14ac:dyDescent="0.3">
      <c r="D588" s="1"/>
      <c r="E588" s="1"/>
    </row>
    <row r="589" spans="4:5" ht="15" customHeight="1" x14ac:dyDescent="0.3">
      <c r="D589" s="1"/>
      <c r="E589" s="1"/>
    </row>
    <row r="590" spans="4:5" ht="15" customHeight="1" x14ac:dyDescent="0.3">
      <c r="D590" s="1"/>
      <c r="E590" s="1"/>
    </row>
    <row r="591" spans="4:5" ht="15" customHeight="1" x14ac:dyDescent="0.3">
      <c r="D591" s="1"/>
      <c r="E591" s="1"/>
    </row>
    <row r="592" spans="4:5" ht="15" customHeight="1" x14ac:dyDescent="0.3">
      <c r="D592" s="1"/>
      <c r="E592" s="1"/>
    </row>
    <row r="593" spans="4:5" ht="15" customHeight="1" x14ac:dyDescent="0.3">
      <c r="D593" s="1"/>
      <c r="E593" s="1"/>
    </row>
    <row r="594" spans="4:5" ht="15" customHeight="1" x14ac:dyDescent="0.3">
      <c r="D594" s="1"/>
      <c r="E594" s="1"/>
    </row>
    <row r="595" spans="4:5" ht="15" customHeight="1" x14ac:dyDescent="0.3">
      <c r="D595" s="1"/>
      <c r="E595" s="1"/>
    </row>
    <row r="596" spans="4:5" ht="15" customHeight="1" x14ac:dyDescent="0.3">
      <c r="D596" s="1"/>
      <c r="E596" s="1"/>
    </row>
    <row r="597" spans="4:5" ht="15" customHeight="1" x14ac:dyDescent="0.3">
      <c r="D597" s="1"/>
      <c r="E597" s="1"/>
    </row>
    <row r="598" spans="4:5" ht="15" customHeight="1" x14ac:dyDescent="0.3">
      <c r="D598" s="1"/>
      <c r="E598" s="1"/>
    </row>
    <row r="599" spans="4:5" ht="15" customHeight="1" x14ac:dyDescent="0.3">
      <c r="D599" s="1"/>
      <c r="E599" s="1"/>
    </row>
    <row r="600" spans="4:5" ht="15" customHeight="1" x14ac:dyDescent="0.3">
      <c r="D600" s="1"/>
      <c r="E600" s="1"/>
    </row>
    <row r="601" spans="4:5" ht="15" customHeight="1" x14ac:dyDescent="0.3">
      <c r="D601" s="1"/>
      <c r="E601" s="1"/>
    </row>
    <row r="602" spans="4:5" ht="15" customHeight="1" x14ac:dyDescent="0.3">
      <c r="D602" s="1"/>
      <c r="E602" s="1"/>
    </row>
    <row r="603" spans="4:5" ht="15" customHeight="1" x14ac:dyDescent="0.3">
      <c r="D603" s="1"/>
      <c r="E603" s="1"/>
    </row>
    <row r="604" spans="4:5" ht="15" customHeight="1" x14ac:dyDescent="0.3">
      <c r="D604" s="1"/>
      <c r="E604" s="1"/>
    </row>
    <row r="605" spans="4:5" ht="15" customHeight="1" x14ac:dyDescent="0.3">
      <c r="D605" s="1"/>
      <c r="E605" s="1"/>
    </row>
    <row r="606" spans="4:5" ht="15" customHeight="1" x14ac:dyDescent="0.3">
      <c r="D606" s="1"/>
      <c r="E606" s="1"/>
    </row>
    <row r="607" spans="4:5" ht="15" customHeight="1" x14ac:dyDescent="0.3">
      <c r="D607" s="1"/>
      <c r="E607" s="1"/>
    </row>
    <row r="608" spans="4:5" ht="15" customHeight="1" x14ac:dyDescent="0.3">
      <c r="D608" s="1"/>
      <c r="E608" s="1"/>
    </row>
    <row r="609" spans="4:5" ht="15" customHeight="1" x14ac:dyDescent="0.3">
      <c r="D609" s="1"/>
      <c r="E609" s="1"/>
    </row>
    <row r="610" spans="4:5" ht="15" customHeight="1" x14ac:dyDescent="0.3">
      <c r="D610" s="1"/>
      <c r="E610" s="1"/>
    </row>
    <row r="611" spans="4:5" ht="15" customHeight="1" x14ac:dyDescent="0.3">
      <c r="D611" s="1"/>
      <c r="E611" s="1"/>
    </row>
    <row r="612" spans="4:5" ht="15" customHeight="1" x14ac:dyDescent="0.3">
      <c r="D612" s="1"/>
      <c r="E612" s="1"/>
    </row>
    <row r="613" spans="4:5" ht="15" customHeight="1" x14ac:dyDescent="0.3">
      <c r="D613" s="1"/>
      <c r="E613" s="1"/>
    </row>
    <row r="614" spans="4:5" ht="15" customHeight="1" x14ac:dyDescent="0.3">
      <c r="D614" s="1"/>
      <c r="E614" s="1"/>
    </row>
    <row r="615" spans="4:5" ht="15" customHeight="1" x14ac:dyDescent="0.3">
      <c r="D615" s="1"/>
      <c r="E615" s="1"/>
    </row>
    <row r="616" spans="4:5" ht="15" customHeight="1" x14ac:dyDescent="0.3">
      <c r="D616" s="1"/>
      <c r="E616" s="1"/>
    </row>
    <row r="617" spans="4:5" ht="15" customHeight="1" x14ac:dyDescent="0.3">
      <c r="D617" s="1"/>
      <c r="E617" s="1"/>
    </row>
    <row r="618" spans="4:5" ht="15" customHeight="1" x14ac:dyDescent="0.3">
      <c r="D618" s="1"/>
      <c r="E618" s="1"/>
    </row>
    <row r="619" spans="4:5" ht="15" customHeight="1" x14ac:dyDescent="0.3">
      <c r="D619" s="1"/>
      <c r="E619" s="1"/>
    </row>
    <row r="620" spans="4:5" ht="15" customHeight="1" x14ac:dyDescent="0.3">
      <c r="D620" s="1"/>
      <c r="E620" s="1"/>
    </row>
    <row r="621" spans="4:5" ht="15" customHeight="1" x14ac:dyDescent="0.3">
      <c r="D621" s="1"/>
      <c r="E621" s="1"/>
    </row>
    <row r="622" spans="4:5" ht="15" customHeight="1" x14ac:dyDescent="0.3">
      <c r="D622" s="1"/>
      <c r="E622" s="1"/>
    </row>
    <row r="623" spans="4:5" ht="15" customHeight="1" x14ac:dyDescent="0.3">
      <c r="D623" s="1"/>
      <c r="E623" s="1"/>
    </row>
    <row r="624" spans="4:5" ht="15" customHeight="1" x14ac:dyDescent="0.3">
      <c r="D624" s="1"/>
      <c r="E624" s="1"/>
    </row>
    <row r="625" spans="4:5" ht="15" customHeight="1" x14ac:dyDescent="0.3">
      <c r="D625" s="1"/>
      <c r="E625" s="1"/>
    </row>
    <row r="626" spans="4:5" ht="15" customHeight="1" x14ac:dyDescent="0.3">
      <c r="D626" s="1"/>
      <c r="E626" s="1"/>
    </row>
    <row r="627" spans="4:5" ht="15" customHeight="1" x14ac:dyDescent="0.3">
      <c r="D627" s="1"/>
      <c r="E627" s="1"/>
    </row>
    <row r="628" spans="4:5" ht="15" customHeight="1" x14ac:dyDescent="0.3">
      <c r="D628" s="1"/>
      <c r="E628" s="1"/>
    </row>
    <row r="629" spans="4:5" ht="15" customHeight="1" x14ac:dyDescent="0.3">
      <c r="D629" s="1"/>
      <c r="E629" s="1"/>
    </row>
    <row r="630" spans="4:5" ht="15" customHeight="1" x14ac:dyDescent="0.3">
      <c r="D630" s="1"/>
      <c r="E630" s="1"/>
    </row>
    <row r="631" spans="4:5" ht="15" customHeight="1" x14ac:dyDescent="0.3">
      <c r="D631" s="1"/>
      <c r="E631" s="1"/>
    </row>
    <row r="632" spans="4:5" ht="15" customHeight="1" x14ac:dyDescent="0.3">
      <c r="D632" s="1"/>
      <c r="E632" s="1"/>
    </row>
    <row r="633" spans="4:5" ht="15" customHeight="1" x14ac:dyDescent="0.3">
      <c r="D633" s="1"/>
      <c r="E633" s="1"/>
    </row>
    <row r="634" spans="4:5" ht="15" customHeight="1" x14ac:dyDescent="0.3">
      <c r="D634" s="1"/>
      <c r="E634" s="1"/>
    </row>
    <row r="635" spans="4:5" ht="15" customHeight="1" x14ac:dyDescent="0.3">
      <c r="D635" s="1"/>
      <c r="E635" s="1"/>
    </row>
    <row r="636" spans="4:5" ht="15" customHeight="1" x14ac:dyDescent="0.3">
      <c r="D636" s="1"/>
      <c r="E636" s="1"/>
    </row>
    <row r="637" spans="4:5" ht="15" customHeight="1" x14ac:dyDescent="0.3">
      <c r="D637" s="1"/>
      <c r="E637" s="1"/>
    </row>
    <row r="638" spans="4:5" ht="15" customHeight="1" x14ac:dyDescent="0.3">
      <c r="D638" s="1"/>
      <c r="E638" s="1"/>
    </row>
    <row r="639" spans="4:5" ht="15" customHeight="1" x14ac:dyDescent="0.3">
      <c r="D639" s="1"/>
      <c r="E639" s="1"/>
    </row>
    <row r="640" spans="4:5" ht="15" customHeight="1" x14ac:dyDescent="0.3">
      <c r="D640" s="1"/>
      <c r="E640" s="1"/>
    </row>
    <row r="641" spans="4:5" ht="15" customHeight="1" x14ac:dyDescent="0.3">
      <c r="D641" s="1"/>
      <c r="E641" s="1"/>
    </row>
    <row r="642" spans="4:5" ht="15" customHeight="1" x14ac:dyDescent="0.3">
      <c r="D642" s="1"/>
      <c r="E642" s="1"/>
    </row>
    <row r="643" spans="4:5" ht="15" customHeight="1" x14ac:dyDescent="0.3">
      <c r="D643" s="1"/>
      <c r="E643" s="1"/>
    </row>
    <row r="644" spans="4:5" ht="15" customHeight="1" x14ac:dyDescent="0.3">
      <c r="D644" s="1"/>
      <c r="E644" s="1"/>
    </row>
    <row r="645" spans="4:5" ht="15" customHeight="1" x14ac:dyDescent="0.3">
      <c r="D645" s="1"/>
      <c r="E645" s="1"/>
    </row>
    <row r="646" spans="4:5" ht="15" customHeight="1" x14ac:dyDescent="0.3">
      <c r="D646" s="1"/>
      <c r="E646" s="1"/>
    </row>
    <row r="647" spans="4:5" ht="15" customHeight="1" x14ac:dyDescent="0.3">
      <c r="D647" s="1"/>
      <c r="E647" s="1"/>
    </row>
    <row r="648" spans="4:5" ht="15" customHeight="1" x14ac:dyDescent="0.3">
      <c r="D648" s="1"/>
      <c r="E648" s="1"/>
    </row>
    <row r="649" spans="4:5" ht="15" customHeight="1" x14ac:dyDescent="0.3">
      <c r="D649" s="1"/>
      <c r="E649" s="1"/>
    </row>
    <row r="650" spans="4:5" ht="15" customHeight="1" x14ac:dyDescent="0.3">
      <c r="D650" s="1"/>
      <c r="E650" s="1"/>
    </row>
    <row r="651" spans="4:5" ht="15" customHeight="1" x14ac:dyDescent="0.3">
      <c r="D651" s="1"/>
      <c r="E651" s="1"/>
    </row>
    <row r="652" spans="4:5" ht="15" customHeight="1" x14ac:dyDescent="0.3">
      <c r="D652" s="1"/>
      <c r="E652" s="1"/>
    </row>
    <row r="653" spans="4:5" ht="15" customHeight="1" x14ac:dyDescent="0.3">
      <c r="D653" s="1"/>
      <c r="E653" s="1"/>
    </row>
    <row r="654" spans="4:5" ht="15" customHeight="1" x14ac:dyDescent="0.3">
      <c r="D654" s="1"/>
      <c r="E654" s="1"/>
    </row>
    <row r="655" spans="4:5" ht="15" customHeight="1" x14ac:dyDescent="0.3">
      <c r="D655" s="1"/>
      <c r="E655" s="1"/>
    </row>
    <row r="656" spans="4:5" ht="15" customHeight="1" x14ac:dyDescent="0.3">
      <c r="D656" s="1"/>
      <c r="E656" s="1"/>
    </row>
    <row r="657" spans="4:5" ht="15" customHeight="1" x14ac:dyDescent="0.3">
      <c r="D657" s="1"/>
      <c r="E657" s="1"/>
    </row>
    <row r="658" spans="4:5" ht="15" customHeight="1" x14ac:dyDescent="0.3">
      <c r="D658" s="1"/>
      <c r="E658" s="1"/>
    </row>
    <row r="659" spans="4:5" ht="15" customHeight="1" x14ac:dyDescent="0.3">
      <c r="D659" s="1"/>
      <c r="E659" s="1"/>
    </row>
    <row r="660" spans="4:5" ht="15" customHeight="1" x14ac:dyDescent="0.3">
      <c r="D660" s="1"/>
      <c r="E660" s="1"/>
    </row>
    <row r="661" spans="4:5" ht="15" customHeight="1" x14ac:dyDescent="0.3">
      <c r="D661" s="1"/>
      <c r="E661" s="1"/>
    </row>
    <row r="662" spans="4:5" ht="15" customHeight="1" x14ac:dyDescent="0.3">
      <c r="D662" s="1"/>
      <c r="E662" s="1"/>
    </row>
    <row r="663" spans="4:5" ht="15" customHeight="1" x14ac:dyDescent="0.3">
      <c r="D663" s="1"/>
      <c r="E663" s="1"/>
    </row>
    <row r="664" spans="4:5" ht="15" customHeight="1" x14ac:dyDescent="0.3">
      <c r="D664" s="1"/>
      <c r="E664" s="1"/>
    </row>
    <row r="665" spans="4:5" ht="15" customHeight="1" x14ac:dyDescent="0.3">
      <c r="D665" s="1"/>
      <c r="E665" s="1"/>
    </row>
    <row r="666" spans="4:5" ht="15" customHeight="1" x14ac:dyDescent="0.3">
      <c r="D666" s="1"/>
      <c r="E666" s="1"/>
    </row>
    <row r="667" spans="4:5" ht="15" customHeight="1" x14ac:dyDescent="0.3">
      <c r="D667" s="1"/>
      <c r="E667" s="1"/>
    </row>
    <row r="668" spans="4:5" ht="15" customHeight="1" x14ac:dyDescent="0.3">
      <c r="D668" s="1"/>
      <c r="E668" s="1"/>
    </row>
    <row r="669" spans="4:5" ht="15" customHeight="1" x14ac:dyDescent="0.3">
      <c r="D669" s="1"/>
      <c r="E669" s="1"/>
    </row>
    <row r="670" spans="4:5" ht="15" customHeight="1" x14ac:dyDescent="0.3">
      <c r="D670" s="1"/>
      <c r="E670" s="1"/>
    </row>
    <row r="671" spans="4:5" ht="15" customHeight="1" x14ac:dyDescent="0.3">
      <c r="D671" s="1"/>
      <c r="E671" s="1"/>
    </row>
    <row r="672" spans="4:5" ht="15" customHeight="1" x14ac:dyDescent="0.3">
      <c r="D672" s="1"/>
      <c r="E672" s="1"/>
    </row>
    <row r="673" spans="4:5" ht="15" customHeight="1" x14ac:dyDescent="0.3">
      <c r="D673" s="1"/>
      <c r="E673" s="1"/>
    </row>
    <row r="674" spans="4:5" ht="15" customHeight="1" x14ac:dyDescent="0.3">
      <c r="D674" s="1"/>
      <c r="E674" s="1"/>
    </row>
    <row r="675" spans="4:5" ht="15" customHeight="1" x14ac:dyDescent="0.3">
      <c r="D675" s="1"/>
      <c r="E675" s="1"/>
    </row>
    <row r="676" spans="4:5" ht="15" customHeight="1" x14ac:dyDescent="0.3">
      <c r="D676" s="1"/>
      <c r="E676" s="1"/>
    </row>
    <row r="677" spans="4:5" ht="15" customHeight="1" x14ac:dyDescent="0.3">
      <c r="D677" s="1"/>
      <c r="E677" s="1"/>
    </row>
    <row r="678" spans="4:5" ht="15" customHeight="1" x14ac:dyDescent="0.3">
      <c r="D678" s="1"/>
      <c r="E678" s="1"/>
    </row>
    <row r="679" spans="4:5" ht="15" customHeight="1" x14ac:dyDescent="0.3">
      <c r="D679" s="1"/>
      <c r="E679" s="1"/>
    </row>
    <row r="680" spans="4:5" ht="15" customHeight="1" x14ac:dyDescent="0.3">
      <c r="D680" s="1"/>
      <c r="E680" s="1"/>
    </row>
    <row r="681" spans="4:5" ht="15" customHeight="1" x14ac:dyDescent="0.3">
      <c r="D681" s="1"/>
      <c r="E681" s="1"/>
    </row>
    <row r="682" spans="4:5" ht="15" customHeight="1" x14ac:dyDescent="0.3">
      <c r="D682" s="1"/>
      <c r="E682" s="1"/>
    </row>
    <row r="683" spans="4:5" ht="15" customHeight="1" x14ac:dyDescent="0.3">
      <c r="D683" s="1"/>
      <c r="E683" s="1"/>
    </row>
    <row r="684" spans="4:5" ht="15" customHeight="1" x14ac:dyDescent="0.3">
      <c r="D684" s="1"/>
      <c r="E684" s="1"/>
    </row>
    <row r="685" spans="4:5" ht="15" customHeight="1" x14ac:dyDescent="0.3">
      <c r="D685" s="1"/>
      <c r="E685" s="1"/>
    </row>
    <row r="686" spans="4:5" ht="15" customHeight="1" x14ac:dyDescent="0.3">
      <c r="D686" s="1"/>
      <c r="E686" s="1"/>
    </row>
    <row r="687" spans="4:5" ht="15" customHeight="1" x14ac:dyDescent="0.3">
      <c r="D687" s="1"/>
      <c r="E687" s="1"/>
    </row>
    <row r="688" spans="4:5" ht="15" customHeight="1" x14ac:dyDescent="0.3">
      <c r="D688" s="1"/>
      <c r="E688" s="1"/>
    </row>
    <row r="689" spans="4:5" ht="15" customHeight="1" x14ac:dyDescent="0.3">
      <c r="D689" s="1"/>
      <c r="E689" s="1"/>
    </row>
    <row r="690" spans="4:5" ht="15" customHeight="1" x14ac:dyDescent="0.3">
      <c r="D690" s="1"/>
      <c r="E690" s="1"/>
    </row>
    <row r="691" spans="4:5" ht="15" customHeight="1" x14ac:dyDescent="0.3">
      <c r="D691" s="1"/>
      <c r="E691" s="1"/>
    </row>
    <row r="692" spans="4:5" ht="15" customHeight="1" x14ac:dyDescent="0.3">
      <c r="D692" s="1"/>
      <c r="E692" s="1"/>
    </row>
    <row r="693" spans="4:5" ht="15" customHeight="1" x14ac:dyDescent="0.3">
      <c r="D693" s="1"/>
      <c r="E693" s="1"/>
    </row>
    <row r="694" spans="4:5" ht="15" customHeight="1" x14ac:dyDescent="0.3">
      <c r="D694" s="1"/>
      <c r="E694" s="1"/>
    </row>
    <row r="695" spans="4:5" ht="15" customHeight="1" x14ac:dyDescent="0.3">
      <c r="D695" s="1"/>
      <c r="E695" s="1"/>
    </row>
    <row r="696" spans="4:5" ht="15" customHeight="1" x14ac:dyDescent="0.3">
      <c r="D696" s="1"/>
      <c r="E696" s="1"/>
    </row>
    <row r="697" spans="4:5" ht="15" customHeight="1" x14ac:dyDescent="0.3">
      <c r="D697" s="1"/>
      <c r="E697" s="1"/>
    </row>
    <row r="698" spans="4:5" ht="15" customHeight="1" x14ac:dyDescent="0.3">
      <c r="D698" s="1"/>
      <c r="E698" s="1"/>
    </row>
    <row r="699" spans="4:5" ht="15" customHeight="1" x14ac:dyDescent="0.3">
      <c r="D699" s="1"/>
      <c r="E699" s="1"/>
    </row>
    <row r="700" spans="4:5" ht="15" customHeight="1" x14ac:dyDescent="0.3">
      <c r="D700" s="1"/>
      <c r="E700" s="1"/>
    </row>
    <row r="701" spans="4:5" ht="15" customHeight="1" x14ac:dyDescent="0.3">
      <c r="D701" s="1"/>
      <c r="E701" s="1"/>
    </row>
    <row r="702" spans="4:5" ht="15" customHeight="1" x14ac:dyDescent="0.3">
      <c r="D702" s="1"/>
      <c r="E702" s="1"/>
    </row>
    <row r="703" spans="4:5" ht="15" customHeight="1" x14ac:dyDescent="0.3">
      <c r="D703" s="1"/>
      <c r="E703" s="1"/>
    </row>
    <row r="704" spans="4:5" ht="15" customHeight="1" x14ac:dyDescent="0.3">
      <c r="D704" s="1"/>
      <c r="E704" s="1"/>
    </row>
    <row r="705" spans="4:5" ht="15" customHeight="1" x14ac:dyDescent="0.3">
      <c r="D705" s="1"/>
      <c r="E705" s="1"/>
    </row>
    <row r="706" spans="4:5" ht="15" customHeight="1" x14ac:dyDescent="0.3">
      <c r="D706" s="1"/>
      <c r="E706" s="1"/>
    </row>
    <row r="707" spans="4:5" ht="15" customHeight="1" x14ac:dyDescent="0.3">
      <c r="D707" s="1"/>
      <c r="E707" s="1"/>
    </row>
    <row r="708" spans="4:5" ht="15" customHeight="1" x14ac:dyDescent="0.3">
      <c r="D708" s="1"/>
      <c r="E708" s="1"/>
    </row>
    <row r="709" spans="4:5" ht="15" customHeight="1" x14ac:dyDescent="0.3">
      <c r="D709" s="1"/>
      <c r="E709" s="1"/>
    </row>
    <row r="710" spans="4:5" ht="15" customHeight="1" x14ac:dyDescent="0.3">
      <c r="D710" s="1"/>
      <c r="E710" s="1"/>
    </row>
    <row r="711" spans="4:5" ht="15" customHeight="1" x14ac:dyDescent="0.3">
      <c r="D711" s="1"/>
      <c r="E711" s="1"/>
    </row>
    <row r="712" spans="4:5" ht="15" customHeight="1" x14ac:dyDescent="0.3">
      <c r="D712" s="1"/>
      <c r="E712" s="1"/>
    </row>
    <row r="713" spans="4:5" ht="15" customHeight="1" x14ac:dyDescent="0.3">
      <c r="D713" s="1"/>
      <c r="E713" s="1"/>
    </row>
    <row r="714" spans="4:5" ht="15" customHeight="1" x14ac:dyDescent="0.3">
      <c r="D714" s="1"/>
      <c r="E714" s="1"/>
    </row>
    <row r="715" spans="4:5" ht="15" customHeight="1" x14ac:dyDescent="0.3">
      <c r="D715" s="1"/>
      <c r="E715" s="1"/>
    </row>
    <row r="716" spans="4:5" ht="15" customHeight="1" x14ac:dyDescent="0.3">
      <c r="D716" s="1"/>
      <c r="E716" s="1"/>
    </row>
    <row r="717" spans="4:5" ht="15" customHeight="1" x14ac:dyDescent="0.3">
      <c r="D717" s="1"/>
      <c r="E717" s="1"/>
    </row>
    <row r="718" spans="4:5" ht="15" customHeight="1" x14ac:dyDescent="0.3">
      <c r="D718" s="1"/>
      <c r="E718" s="1"/>
    </row>
    <row r="719" spans="4:5" ht="15" customHeight="1" x14ac:dyDescent="0.3">
      <c r="D719" s="1"/>
      <c r="E719" s="1"/>
    </row>
  </sheetData>
  <sheetProtection sort="0" autoFilter="0"/>
  <mergeCells count="1">
    <mergeCell ref="N1:Q1"/>
  </mergeCells>
  <conditionalFormatting sqref="B2:B43 B265:B404 B45:B257">
    <cfRule type="cellIs" dxfId="356" priority="11" operator="equal">
      <formula>"Dimanche"</formula>
    </cfRule>
    <cfRule type="cellIs" dxfId="355" priority="12" operator="equal">
      <formula>"Férié"</formula>
    </cfRule>
  </conditionalFormatting>
  <conditionalFormatting sqref="B258">
    <cfRule type="cellIs" dxfId="354" priority="9" operator="equal">
      <formula>"Dimanche"</formula>
    </cfRule>
    <cfRule type="cellIs" dxfId="353" priority="10" operator="equal">
      <formula>"Férié"</formula>
    </cfRule>
  </conditionalFormatting>
  <conditionalFormatting sqref="B44">
    <cfRule type="cellIs" dxfId="5" priority="5" operator="equal">
      <formula>"Dimanche"</formula>
    </cfRule>
    <cfRule type="cellIs" dxfId="4" priority="6" operator="equal">
      <formula>"Férié"</formula>
    </cfRule>
  </conditionalFormatting>
  <conditionalFormatting sqref="B259">
    <cfRule type="cellIs" dxfId="3" priority="3" operator="equal">
      <formula>"Dimanche"</formula>
    </cfRule>
    <cfRule type="cellIs" dxfId="2" priority="4" operator="equal">
      <formula>"Férié"</formula>
    </cfRule>
  </conditionalFormatting>
  <conditionalFormatting sqref="B260:B264">
    <cfRule type="cellIs" dxfId="1" priority="1" operator="equal">
      <formula>"Dimanche"</formula>
    </cfRule>
    <cfRule type="cellIs" dxfId="0" priority="2" operator="equal">
      <formula>"Férié"</formula>
    </cfRule>
  </conditionalFormatting>
  <hyperlinks>
    <hyperlink ref="L2" location="'AZURA J'!A1" display="AZURA Johnny" xr:uid="{00000000-0004-0000-0100-000000000000}"/>
    <hyperlink ref="L3" location="'BERNARD J'!A1" display="BERNARD Julien" xr:uid="{00000000-0004-0000-0100-000001000000}"/>
    <hyperlink ref="L4" location="'BERTIN P'!A1" display="BERTIN Pascal" xr:uid="{00000000-0004-0000-0100-000002000000}"/>
    <hyperlink ref="L5" location="'BLANDIN B'!A1" display="BLANDIN Bruno" xr:uid="{00000000-0004-0000-0100-000003000000}"/>
    <hyperlink ref="L6" location="'BOUGON S'!A1" display="BOUGON Sébastien" xr:uid="{00000000-0004-0000-0100-000004000000}"/>
    <hyperlink ref="L11" location="'DULYSSE F'!A1" display="DULYSSE Fabrice" xr:uid="{00000000-0004-0000-0100-000005000000}"/>
    <hyperlink ref="L7" location="'CARION C'!A1" display="CARION Cédric" xr:uid="{00000000-0004-0000-0100-000006000000}"/>
    <hyperlink ref="L8" location="'CLEMENT S'!A1" display="CLEMENT sylvain" xr:uid="{00000000-0004-0000-0100-000007000000}"/>
    <hyperlink ref="L9" location="'DELALONDRE M'!A1" display="DELALONDRE Mickaël" xr:uid="{00000000-0004-0000-0100-000008000000}"/>
    <hyperlink ref="L10" location="'DESSOMES W'!A1" display="DESSOMMES Wilfried" xr:uid="{00000000-0004-0000-0100-000009000000}"/>
    <hyperlink ref="L12" location="'DUMONT G'!A1" display="DUMONT Géromes" xr:uid="{00000000-0004-0000-0100-00000A000000}"/>
    <hyperlink ref="L13" location="'FRANCOIS R'!A1" display="FRANÇOIS Richard" xr:uid="{00000000-0004-0000-0100-00000B000000}"/>
    <hyperlink ref="L15" location="'LAINE P'!A1" display="LAINE Pascal" xr:uid="{00000000-0004-0000-0100-00000C000000}"/>
    <hyperlink ref="L16" location="'LEGAC L'!A1" display="LE GAC Laëtita" xr:uid="{00000000-0004-0000-0100-00000D000000}"/>
    <hyperlink ref="L17" location="'MARIN DI VIGOT E.'!A1" display="MARIN DI VIGOT Elvis" xr:uid="{00000000-0004-0000-0100-00000E000000}"/>
    <hyperlink ref="L18" location="'PERIN B'!A1" display="PERIN Bruno" xr:uid="{00000000-0004-0000-0100-00000F000000}"/>
    <hyperlink ref="L19" location="'POTARD B'!A1" display="POTARD Benoît" xr:uid="{00000000-0004-0000-0100-000010000000}"/>
    <hyperlink ref="L20" location="'POTTIER L'!A1" display="POTTIER Ludovic" xr:uid="{00000000-0004-0000-0100-000011000000}"/>
    <hyperlink ref="L21" location="'SANCHIS P'!A1" display="SANCHIS PERRIS Pierre" xr:uid="{00000000-0004-0000-0100-000012000000}"/>
    <hyperlink ref="L14" location="'GERNIDOS M'!A1" display="GERNIDOS Marcelin" xr:uid="{00000000-0004-0000-0100-000013000000}"/>
    <hyperlink ref="L22" location="'BOUYER F'!A1" display="BOUYER Frédéric" xr:uid="{00000000-0004-0000-0100-000014000000}"/>
  </hyperlinks>
  <pageMargins left="0.7" right="0.7" top="0.75" bottom="0.75" header="0.3" footer="0.3"/>
  <pageSetup paperSize="9" orientation="portrait" r:id="rId1"/>
  <ignoredErrors>
    <ignoredError sqref="A1" listDataValidation="1"/>
  </ignoredErrors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100-000000000000}">
          <x14:formula1>
            <xm:f>TECH!$C$2:$C$4</xm:f>
          </x14:formula1>
          <xm:sqref>B2:B405</xm:sqref>
        </x14:dataValidation>
        <x14:dataValidation type="list" allowBlank="1" showInputMessage="1" showErrorMessage="1" xr:uid="{00000000-0002-0000-0100-000001000000}">
          <x14:formula1>
            <xm:f>TECH!$A$2:$A$22</xm:f>
          </x14:formula1>
          <xm:sqref>A1:A405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S29"/>
  <sheetViews>
    <sheetView zoomScale="90" zoomScaleNormal="90" workbookViewId="0">
      <selection activeCell="N18" sqref="N18:N29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76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SUMIFS(HEURES,Tableau4[AGENTS],$B$1,Tableau4[TYPE],"Semaine")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SUMIFS(HEURES,Tableau4[AGENTS],$B$1,Tableau4[TYPE],{"Férié";"Nuit"})*2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 t="str">
        <f>IF($C$18="","",SUMIF(Tableau3810121416[Mois],C$11,Tableau3810121416[Nb. Jour]))</f>
        <v/>
      </c>
      <c r="D12" s="12" t="str">
        <f>IF($C$18="","",SUMIF(Tableau3810121416[Mois],D$11,Tableau3810121416[Nb. Jour]))</f>
        <v/>
      </c>
      <c r="E12" s="12" t="str">
        <f>IF($C$18="","",SUMIF(Tableau3810121416[Mois],E$11,Tableau3810121416[Nb. Jour]))</f>
        <v/>
      </c>
      <c r="F12" s="12" t="str">
        <f>IF($C$18="","",SUMIF(Tableau3810121416[Mois],F$11,Tableau3810121416[Nb. Jour]))</f>
        <v/>
      </c>
      <c r="G12" s="12" t="str">
        <f>IF($C$18="","",SUMIF(Tableau3810121416[Mois],G$11,Tableau3810121416[Nb. Jour]))</f>
        <v/>
      </c>
      <c r="H12" s="12" t="str">
        <f>IF($C$18="","",SUMIF(Tableau3810121416[Mois],H$11,Tableau3810121416[Nb. Jour]))</f>
        <v/>
      </c>
      <c r="I12" s="12" t="str">
        <f>IF($C$18="","",SUMIF(Tableau3810121416[Mois],I$11,Tableau3810121416[Nb. Jour]))</f>
        <v/>
      </c>
      <c r="J12" s="12" t="str">
        <f>IF($C$18="","",SUMIF(Tableau3810121416[Mois],J$11,Tableau3810121416[Nb. Jour]))</f>
        <v/>
      </c>
      <c r="K12" s="12" t="str">
        <f>IF($C$18="","",SUMIF(Tableau3810121416[Mois],K$11,Tableau3810121416[Nb. Jour]))</f>
        <v/>
      </c>
      <c r="L12" s="12" t="str">
        <f>IF($C$18="","",SUMIF(Tableau3810121416[Mois],L$11,Tableau3810121416[Nb. Jour]))</f>
        <v/>
      </c>
      <c r="M12" s="12" t="str">
        <f>IF($C$18="","",SUMIF(Tableau3810121416[Mois],M$11,Tableau3810121416[Nb. Jour]))</f>
        <v/>
      </c>
      <c r="N12" s="12" t="str">
        <f>IF($C$18="","",SUMIF(Tableau3810121416[Mois],N$11,Tableau3810121416[Nb. Jour]))</f>
        <v/>
      </c>
      <c r="O12" s="21"/>
      <c r="P12" s="25">
        <f>B12-IF(C18="",0,N13)</f>
        <v>25</v>
      </c>
    </row>
    <row r="13" spans="1:19" ht="15" customHeight="1" x14ac:dyDescent="0.3">
      <c r="A13" s="16"/>
      <c r="B13" s="17"/>
      <c r="C13" s="18" t="str">
        <f>IF(C18="","",C12)</f>
        <v/>
      </c>
      <c r="D13" s="18" t="str">
        <f t="shared" ref="D13:N13" si="0">IF($C$18="","",C13+D12)</f>
        <v/>
      </c>
      <c r="E13" s="18" t="str">
        <f t="shared" si="0"/>
        <v/>
      </c>
      <c r="F13" s="18" t="str">
        <f t="shared" si="0"/>
        <v/>
      </c>
      <c r="G13" s="18" t="str">
        <f t="shared" si="0"/>
        <v/>
      </c>
      <c r="H13" s="18" t="str">
        <f t="shared" si="0"/>
        <v/>
      </c>
      <c r="I13" s="18" t="str">
        <f t="shared" si="0"/>
        <v/>
      </c>
      <c r="J13" s="18" t="str">
        <f t="shared" si="0"/>
        <v/>
      </c>
      <c r="K13" s="18" t="str">
        <f t="shared" si="0"/>
        <v/>
      </c>
      <c r="L13" s="18" t="str">
        <f t="shared" si="0"/>
        <v/>
      </c>
      <c r="M13" s="18" t="str">
        <f t="shared" si="0"/>
        <v/>
      </c>
      <c r="N13" s="18" t="str">
        <f t="shared" si="0"/>
        <v/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/>
      <c r="D18" s="41"/>
      <c r="E18" s="33"/>
      <c r="F18" s="41"/>
      <c r="G18" s="42"/>
      <c r="I18" s="78"/>
      <c r="J18" s="41"/>
      <c r="K18" s="41"/>
      <c r="L18" s="33"/>
      <c r="M18" s="41"/>
      <c r="N18" s="48"/>
    </row>
    <row r="19" spans="2:14" ht="19.95" customHeight="1" x14ac:dyDescent="0.3">
      <c r="B19" s="75"/>
      <c r="C19" s="41"/>
      <c r="D19" s="33"/>
      <c r="E19" s="33"/>
      <c r="F19" s="41"/>
      <c r="G19" s="42"/>
      <c r="I19" s="78"/>
      <c r="J19" s="41"/>
      <c r="K19" s="33"/>
      <c r="L19" s="33"/>
      <c r="M19" s="41"/>
      <c r="N19" s="48"/>
    </row>
    <row r="20" spans="2:14" ht="19.95" customHeight="1" x14ac:dyDescent="0.3">
      <c r="B20" s="75"/>
      <c r="C20" s="41"/>
      <c r="D20" s="41"/>
      <c r="E20" s="41"/>
      <c r="F20" s="41"/>
      <c r="G20" s="42"/>
      <c r="I20" s="78"/>
      <c r="J20" s="41"/>
      <c r="K20" s="41"/>
      <c r="L20" s="41"/>
      <c r="M20" s="41"/>
      <c r="N20" s="48"/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2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2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2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69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52">
        <v>2.5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0.33333333333575865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0.70833333332848269</v>
      </c>
      <c r="C7" s="7" t="s">
        <v>64</v>
      </c>
    </row>
    <row r="8" spans="1:19" ht="19.95" customHeight="1" x14ac:dyDescent="0.3">
      <c r="A8" s="6" t="s">
        <v>47</v>
      </c>
      <c r="B8" s="40">
        <v>1.5833333333333333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27.5</v>
      </c>
      <c r="C12" s="12">
        <f>IF($C$18="","",SUMIF(Tableau3[Mois],C$11,Tableau3[Nb. Jour]))</f>
        <v>7</v>
      </c>
      <c r="D12" s="12">
        <f>IF($C$18="","",SUMIF(Tableau3[Mois],D$11,Tableau3[Nb. Jour]))</f>
        <v>0</v>
      </c>
      <c r="E12" s="12">
        <f>IF($C$18="","",SUMIF(Tableau3[Mois],E$11,Tableau3[Nb. Jour]))</f>
        <v>0</v>
      </c>
      <c r="F12" s="12">
        <f>IF($C$18="","",SUMIF(Tableau3[Mois],F$11,Tableau3[Nb. Jour]))</f>
        <v>0</v>
      </c>
      <c r="G12" s="12">
        <f>IF($C$18="","",SUMIF(Tableau3[Mois],G$11,Tableau3[Nb. Jour]))</f>
        <v>0</v>
      </c>
      <c r="H12" s="12">
        <f>IF($C$18="","",SUMIF(Tableau3[Mois],H$11,Tableau3[Nb. Jour]))</f>
        <v>2</v>
      </c>
      <c r="I12" s="12">
        <f>IF($C$18="","",SUMIF(Tableau3[Mois],I$11,Tableau3[Nb. Jour]))</f>
        <v>5</v>
      </c>
      <c r="J12" s="12">
        <f>IF($C$18="","",SUMIF(Tableau3[Mois],J$11,Tableau3[Nb. Jour]))</f>
        <v>1</v>
      </c>
      <c r="K12" s="12">
        <f>IF($C$18="","",SUMIF(Tableau3[Mois],K$11,Tableau3[Nb. Jour]))</f>
        <v>5</v>
      </c>
      <c r="L12" s="12">
        <f>IF($C$18="","",SUMIF(Tableau3[Mois],L$11,Tableau3[Nb. Jour]))</f>
        <v>6</v>
      </c>
      <c r="M12" s="12">
        <f>IF($C$18="","",SUMIF(Tableau3[Mois],M$11,Tableau3[Nb. Jour]))</f>
        <v>0</v>
      </c>
      <c r="N12" s="12">
        <f>IF($C$18="","",SUMIF(Tableau3[Mois],N$11,Tableau3[Nb. Jour]))</f>
        <v>0</v>
      </c>
      <c r="O12" s="21"/>
      <c r="P12" s="25">
        <f>B12-IF(C18="",0,N13)</f>
        <v>1.5</v>
      </c>
    </row>
    <row r="13" spans="1:19" ht="15" customHeight="1" x14ac:dyDescent="0.3">
      <c r="A13" s="16"/>
      <c r="B13" s="17"/>
      <c r="C13" s="18">
        <f>IF(C18="","",C12)</f>
        <v>7</v>
      </c>
      <c r="D13" s="18">
        <f t="shared" ref="D13:N13" si="0">IF($C$18="","",C13+D12)</f>
        <v>7</v>
      </c>
      <c r="E13" s="18">
        <f t="shared" si="0"/>
        <v>7</v>
      </c>
      <c r="F13" s="18">
        <f t="shared" si="0"/>
        <v>7</v>
      </c>
      <c r="G13" s="18">
        <f t="shared" si="0"/>
        <v>7</v>
      </c>
      <c r="H13" s="18">
        <f t="shared" si="0"/>
        <v>9</v>
      </c>
      <c r="I13" s="18">
        <f t="shared" si="0"/>
        <v>14</v>
      </c>
      <c r="J13" s="18">
        <f t="shared" si="0"/>
        <v>15</v>
      </c>
      <c r="K13" s="18">
        <f t="shared" si="0"/>
        <v>20</v>
      </c>
      <c r="L13" s="18">
        <f t="shared" si="0"/>
        <v>26</v>
      </c>
      <c r="M13" s="18">
        <f t="shared" si="0"/>
        <v>26</v>
      </c>
      <c r="N13" s="18">
        <f t="shared" si="0"/>
        <v>26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2.6249999999975744</v>
      </c>
      <c r="C14" s="14">
        <f t="shared" ref="C14:N14" si="1">IF($J$18="","",SUMIF($J$18:$J$29,C$11,$N$18:$N$29))</f>
        <v>0.125</v>
      </c>
      <c r="D14" s="14">
        <f t="shared" si="1"/>
        <v>0</v>
      </c>
      <c r="E14" s="14">
        <f t="shared" si="1"/>
        <v>0</v>
      </c>
      <c r="F14" s="14">
        <f t="shared" si="1"/>
        <v>1.8125</v>
      </c>
      <c r="G14" s="14">
        <f t="shared" si="1"/>
        <v>0.3125</v>
      </c>
      <c r="H14" s="14">
        <f t="shared" si="1"/>
        <v>0</v>
      </c>
      <c r="I14" s="14">
        <f t="shared" si="1"/>
        <v>0.14583333333333334</v>
      </c>
      <c r="J14" s="14">
        <f t="shared" si="1"/>
        <v>0</v>
      </c>
      <c r="K14" s="14">
        <f t="shared" si="1"/>
        <v>0.14583333333333334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8.3333333330907422E-2</v>
      </c>
    </row>
    <row r="15" spans="1:19" ht="15" customHeight="1" x14ac:dyDescent="0.3">
      <c r="A15" s="15"/>
      <c r="B15" s="15"/>
      <c r="C15" s="23">
        <f>IF(J18="","",C14)</f>
        <v>0.125</v>
      </c>
      <c r="D15" s="23">
        <f t="shared" ref="D15:N15" si="2">IF($J$18="","",C15+D14)</f>
        <v>0.125</v>
      </c>
      <c r="E15" s="23">
        <f t="shared" si="2"/>
        <v>0.125</v>
      </c>
      <c r="F15" s="23">
        <f t="shared" si="2"/>
        <v>1.9375</v>
      </c>
      <c r="G15" s="23">
        <f t="shared" si="2"/>
        <v>2.25</v>
      </c>
      <c r="H15" s="23">
        <f t="shared" si="2"/>
        <v>2.25</v>
      </c>
      <c r="I15" s="23">
        <f t="shared" si="2"/>
        <v>2.3958333333333335</v>
      </c>
      <c r="J15" s="23">
        <f t="shared" si="2"/>
        <v>2.3958333333333335</v>
      </c>
      <c r="K15" s="23">
        <f t="shared" si="2"/>
        <v>2.541666666666667</v>
      </c>
      <c r="L15" s="23">
        <f t="shared" si="2"/>
        <v>2.541666666666667</v>
      </c>
      <c r="M15" s="23">
        <f t="shared" si="2"/>
        <v>2.541666666666667</v>
      </c>
      <c r="N15" s="23">
        <f t="shared" si="2"/>
        <v>2.541666666666667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23</v>
      </c>
      <c r="D18" s="33">
        <v>44931</v>
      </c>
      <c r="E18" s="33">
        <v>44932</v>
      </c>
      <c r="F18" s="41" t="s">
        <v>56</v>
      </c>
      <c r="G18" s="42">
        <v>2</v>
      </c>
      <c r="I18" s="78"/>
      <c r="J18" s="41" t="s">
        <v>23</v>
      </c>
      <c r="K18" s="33">
        <v>44951</v>
      </c>
      <c r="L18" s="33">
        <v>44951</v>
      </c>
      <c r="M18" s="41" t="s">
        <v>57</v>
      </c>
      <c r="N18" s="48">
        <v>0.125</v>
      </c>
    </row>
    <row r="19" spans="2:14" ht="19.95" customHeight="1" x14ac:dyDescent="0.3">
      <c r="B19" s="75"/>
      <c r="C19" s="41" t="s">
        <v>23</v>
      </c>
      <c r="D19" s="33">
        <v>44938</v>
      </c>
      <c r="E19" s="33">
        <v>44944</v>
      </c>
      <c r="F19" s="41" t="s">
        <v>56</v>
      </c>
      <c r="G19" s="42">
        <v>5</v>
      </c>
      <c r="I19" s="78"/>
      <c r="J19" s="41" t="s">
        <v>25</v>
      </c>
      <c r="K19" s="33">
        <v>45040</v>
      </c>
      <c r="L19" s="33">
        <v>45040</v>
      </c>
      <c r="M19" s="41" t="s">
        <v>57</v>
      </c>
      <c r="N19" s="48">
        <v>0.16666666666666666</v>
      </c>
    </row>
    <row r="20" spans="2:14" ht="19.95" customHeight="1" x14ac:dyDescent="0.3">
      <c r="B20" s="75"/>
      <c r="C20" s="41" t="s">
        <v>27</v>
      </c>
      <c r="D20" s="33">
        <v>45086</v>
      </c>
      <c r="E20" s="33">
        <v>45089</v>
      </c>
      <c r="F20" s="41" t="s">
        <v>56</v>
      </c>
      <c r="G20" s="42">
        <v>2</v>
      </c>
      <c r="I20" s="78"/>
      <c r="J20" s="41" t="s">
        <v>25</v>
      </c>
      <c r="K20" s="33">
        <v>45040</v>
      </c>
      <c r="L20" s="33">
        <v>45040</v>
      </c>
      <c r="M20" s="41" t="s">
        <v>57</v>
      </c>
      <c r="N20" s="48">
        <v>8.3333333333333329E-2</v>
      </c>
    </row>
    <row r="21" spans="2:14" ht="19.95" customHeight="1" x14ac:dyDescent="0.3">
      <c r="B21" s="75"/>
      <c r="C21" s="41" t="s">
        <v>124</v>
      </c>
      <c r="D21" s="33">
        <v>45131</v>
      </c>
      <c r="E21" s="33">
        <v>45135</v>
      </c>
      <c r="F21" s="41" t="s">
        <v>92</v>
      </c>
      <c r="G21" s="42">
        <v>5</v>
      </c>
      <c r="I21" s="78"/>
      <c r="J21" s="41" t="s">
        <v>25</v>
      </c>
      <c r="K21" s="33">
        <v>45033</v>
      </c>
      <c r="L21" s="33">
        <v>45037</v>
      </c>
      <c r="M21" s="41" t="s">
        <v>56</v>
      </c>
      <c r="N21" s="48">
        <v>1.5625</v>
      </c>
    </row>
    <row r="22" spans="2:14" ht="19.95" customHeight="1" x14ac:dyDescent="0.3">
      <c r="B22" s="75"/>
      <c r="C22" s="41" t="s">
        <v>54</v>
      </c>
      <c r="D22" s="33">
        <v>45154</v>
      </c>
      <c r="E22" s="33">
        <v>45154</v>
      </c>
      <c r="F22" s="41" t="s">
        <v>55</v>
      </c>
      <c r="G22" s="42">
        <v>1</v>
      </c>
      <c r="I22" s="78"/>
      <c r="J22" s="41" t="s">
        <v>26</v>
      </c>
      <c r="K22" s="33">
        <v>45072</v>
      </c>
      <c r="L22" s="33">
        <v>45072</v>
      </c>
      <c r="M22" s="41" t="s">
        <v>56</v>
      </c>
      <c r="N22" s="48">
        <v>0.3125</v>
      </c>
    </row>
    <row r="23" spans="2:14" ht="19.95" customHeight="1" x14ac:dyDescent="0.3">
      <c r="B23" s="75"/>
      <c r="C23" s="41" t="s">
        <v>41</v>
      </c>
      <c r="D23" s="33">
        <v>45194</v>
      </c>
      <c r="E23" s="33">
        <v>45198</v>
      </c>
      <c r="F23" s="41" t="s">
        <v>92</v>
      </c>
      <c r="G23" s="42">
        <v>5</v>
      </c>
      <c r="I23" s="78"/>
      <c r="J23" s="41" t="s">
        <v>45</v>
      </c>
      <c r="K23" s="33">
        <v>45113</v>
      </c>
      <c r="L23" s="33">
        <v>45113</v>
      </c>
      <c r="M23" s="41" t="s">
        <v>56</v>
      </c>
      <c r="N23" s="48">
        <v>0.14583333333333334</v>
      </c>
    </row>
    <row r="24" spans="2:14" ht="19.95" customHeight="1" x14ac:dyDescent="0.3">
      <c r="B24" s="75"/>
      <c r="C24" s="41" t="s">
        <v>42</v>
      </c>
      <c r="D24" s="33">
        <v>45201</v>
      </c>
      <c r="E24" s="33">
        <v>45208</v>
      </c>
      <c r="F24" s="41" t="s">
        <v>92</v>
      </c>
      <c r="G24" s="42">
        <v>6</v>
      </c>
      <c r="I24" s="78"/>
      <c r="J24" s="41" t="s">
        <v>129</v>
      </c>
      <c r="K24" s="33">
        <v>45191</v>
      </c>
      <c r="L24" s="33">
        <v>45191</v>
      </c>
      <c r="M24" s="41" t="s">
        <v>57</v>
      </c>
      <c r="N24" s="48">
        <v>0.14583333333333334</v>
      </c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3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300-000000000000}"/>
  </hyperlinks>
  <pageMargins left="0.7" right="0.7" top="0.75" bottom="0.75" header="0.3" footer="0.3"/>
  <pageSetup paperSize="9" scale="62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TECH!$E$2:$E$13</xm:f>
          </x14:formula1>
          <xm:sqref>J18:J29 C18:C29</xm:sqref>
        </x14:dataValidation>
        <x14:dataValidation type="list" allowBlank="1" showInputMessage="1" showErrorMessage="1" xr:uid="{00000000-0002-0000-0300-000001000000}">
          <x14:formula1>
            <xm:f>TECH!$G$2:$G$5</xm:f>
          </x14:formula1>
          <xm:sqref>M18:M29 F18:F29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2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4.1666666671517305E-2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1.0208333333333333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IF($C$18="","",SUMIF(Tableau38[Mois],C$11,Tableau38[Nb. Jour]))</f>
        <v>0</v>
      </c>
      <c r="D12" s="12">
        <f>IF($C$18="","",SUMIF(Tableau38[Mois],D$11,Tableau38[Nb. Jour]))</f>
        <v>0</v>
      </c>
      <c r="E12" s="12">
        <f>IF($C$18="","",SUMIF(Tableau38[Mois],E$11,Tableau38[Nb. Jour]))</f>
        <v>0</v>
      </c>
      <c r="F12" s="12">
        <f>IF($C$18="","",SUMIF(Tableau38[Mois],F$11,Tableau38[Nb. Jour]))</f>
        <v>0</v>
      </c>
      <c r="G12" s="12">
        <f>IF($C$18="","",SUMIF(Tableau38[Mois],G$11,Tableau38[Nb. Jour]))</f>
        <v>0</v>
      </c>
      <c r="H12" s="12">
        <f>IF($C$18="","",SUMIF(Tableau38[Mois],H$11,Tableau38[Nb. Jour]))</f>
        <v>0</v>
      </c>
      <c r="I12" s="12">
        <f>IF($C$18="","",SUMIF(Tableau38[Mois],I$11,Tableau38[Nb. Jour]))</f>
        <v>15</v>
      </c>
      <c r="J12" s="12">
        <f>IF($C$18="","",SUMIF(Tableau38[Mois],J$11,Tableau38[Nb. Jour]))</f>
        <v>4</v>
      </c>
      <c r="K12" s="12">
        <f>IF($C$18="","",SUMIF(Tableau38[Mois],K$11,Tableau38[Nb. Jour]))</f>
        <v>0</v>
      </c>
      <c r="L12" s="12">
        <f>IF($C$18="","",SUMIF(Tableau38[Mois],L$11,Tableau38[Nb. Jour]))</f>
        <v>0</v>
      </c>
      <c r="M12" s="12">
        <f>IF($C$18="","",SUMIF(Tableau38[Mois],M$11,Tableau38[Nb. Jour]))</f>
        <v>6</v>
      </c>
      <c r="N12" s="12">
        <f>IF($C$18="","",SUMIF(Tableau38[Mois],N$11,Tableau38[Nb. Jour]))</f>
        <v>0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15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25</v>
      </c>
      <c r="N13" s="18">
        <f t="shared" si="0"/>
        <v>25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1.0625000000048506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6.25E-2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1.0000000000048506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6.25E-2</v>
      </c>
      <c r="I15" s="23">
        <f t="shared" si="2"/>
        <v>6.25E-2</v>
      </c>
      <c r="J15" s="23">
        <f t="shared" si="2"/>
        <v>6.25E-2</v>
      </c>
      <c r="K15" s="23">
        <f t="shared" si="2"/>
        <v>6.25E-2</v>
      </c>
      <c r="L15" s="23">
        <f t="shared" si="2"/>
        <v>6.25E-2</v>
      </c>
      <c r="M15" s="23">
        <f t="shared" si="2"/>
        <v>6.25E-2</v>
      </c>
      <c r="N15" s="23">
        <f t="shared" si="2"/>
        <v>6.25E-2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45</v>
      </c>
      <c r="D18" s="33">
        <v>45117</v>
      </c>
      <c r="E18" s="33">
        <v>45138</v>
      </c>
      <c r="F18" s="41" t="s">
        <v>56</v>
      </c>
      <c r="G18" s="42">
        <v>15</v>
      </c>
      <c r="I18" s="78"/>
      <c r="J18" s="41" t="s">
        <v>27</v>
      </c>
      <c r="K18" s="33">
        <v>45093</v>
      </c>
      <c r="L18" s="33">
        <v>45093</v>
      </c>
      <c r="M18" s="41"/>
      <c r="N18" s="48">
        <v>6.25E-2</v>
      </c>
    </row>
    <row r="19" spans="2:14" ht="19.95" customHeight="1" x14ac:dyDescent="0.3">
      <c r="B19" s="75"/>
      <c r="C19" s="41" t="s">
        <v>54</v>
      </c>
      <c r="D19" s="33">
        <v>45139</v>
      </c>
      <c r="E19" s="33">
        <v>45142</v>
      </c>
      <c r="F19" s="41" t="s">
        <v>56</v>
      </c>
      <c r="G19" s="42">
        <v>4</v>
      </c>
      <c r="I19" s="78"/>
      <c r="J19" s="41"/>
      <c r="K19" s="33"/>
      <c r="L19" s="33"/>
      <c r="M19" s="41"/>
      <c r="N19" s="48"/>
    </row>
    <row r="20" spans="2:14" ht="19.95" customHeight="1" x14ac:dyDescent="0.3">
      <c r="B20" s="75"/>
      <c r="C20" s="41" t="s">
        <v>43</v>
      </c>
      <c r="D20" s="33">
        <v>45293</v>
      </c>
      <c r="E20" s="33">
        <v>45300</v>
      </c>
      <c r="F20" s="41" t="s">
        <v>56</v>
      </c>
      <c r="G20" s="42">
        <v>6</v>
      </c>
      <c r="I20" s="78"/>
      <c r="J20" s="41"/>
      <c r="K20" s="41"/>
      <c r="L20" s="41"/>
      <c r="M20" s="41"/>
      <c r="N20" s="48"/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4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4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4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3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0.72222222221898846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0.68055555557657499</v>
      </c>
      <c r="C7" s="7" t="s">
        <v>64</v>
      </c>
    </row>
    <row r="8" spans="1:19" ht="19.95" customHeight="1" x14ac:dyDescent="0.3">
      <c r="A8" s="6" t="s">
        <v>47</v>
      </c>
      <c r="B8" s="40">
        <v>1.1805555555555556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IF($C$18="","",SUMIF(Tableau3810[Mois],C$11,Tableau3810[Nb. Jour]))</f>
        <v>0</v>
      </c>
      <c r="D12" s="12">
        <f>IF($C$18="","",SUMIF(Tableau3810[Mois],D$11,Tableau3810[Nb. Jour]))</f>
        <v>0</v>
      </c>
      <c r="E12" s="12">
        <f>IF($C$18="","",SUMIF(Tableau3810[Mois],E$11,Tableau3810[Nb. Jour]))</f>
        <v>5</v>
      </c>
      <c r="F12" s="12">
        <f>IF($C$18="","",SUMIF(Tableau3810[Mois],F$11,Tableau3810[Nb. Jour]))</f>
        <v>0</v>
      </c>
      <c r="G12" s="12">
        <f>IF($C$18="","",SUMIF(Tableau3810[Mois],G$11,Tableau3810[Nb. Jour]))</f>
        <v>0</v>
      </c>
      <c r="H12" s="12">
        <f>IF($C$18="","",SUMIF(Tableau3810[Mois],H$11,Tableau3810[Nb. Jour]))</f>
        <v>0</v>
      </c>
      <c r="I12" s="12">
        <f>IF($C$18="","",SUMIF(Tableau3810[Mois],I$11,Tableau3810[Nb. Jour]))</f>
        <v>14</v>
      </c>
      <c r="J12" s="12">
        <f>IF($C$18="","",SUMIF(Tableau3810[Mois],J$11,Tableau3810[Nb. Jour]))</f>
        <v>5</v>
      </c>
      <c r="K12" s="12">
        <f>IF($C$18="","",SUMIF(Tableau3810[Mois],K$11,Tableau3810[Nb. Jour]))</f>
        <v>0</v>
      </c>
      <c r="L12" s="12">
        <f>IF($C$18="","",SUMIF(Tableau3810[Mois],L$11,Tableau3810[Nb. Jour]))</f>
        <v>0</v>
      </c>
      <c r="M12" s="12">
        <f>IF($C$18="","",SUMIF(Tableau3810[Mois],M$11,Tableau3810[Nb. Jour]))</f>
        <v>0</v>
      </c>
      <c r="N12" s="12">
        <f>IF($C$18="","",SUMIF(Tableau3810[Mois],N$11,Tableau3810[Nb. Jour]))</f>
        <v>0</v>
      </c>
      <c r="O12" s="21"/>
      <c r="P12" s="25">
        <f>B12-IF(C18="",0,N13)</f>
        <v>1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5</v>
      </c>
      <c r="F13" s="18">
        <f t="shared" si="0"/>
        <v>5</v>
      </c>
      <c r="G13" s="18">
        <f t="shared" si="0"/>
        <v>5</v>
      </c>
      <c r="H13" s="18">
        <f t="shared" si="0"/>
        <v>5</v>
      </c>
      <c r="I13" s="18">
        <f t="shared" si="0"/>
        <v>19</v>
      </c>
      <c r="J13" s="18">
        <f t="shared" si="0"/>
        <v>24</v>
      </c>
      <c r="K13" s="18">
        <f t="shared" si="0"/>
        <v>24</v>
      </c>
      <c r="L13" s="18">
        <f t="shared" si="0"/>
        <v>24</v>
      </c>
      <c r="M13" s="18">
        <f t="shared" si="0"/>
        <v>24</v>
      </c>
      <c r="N13" s="18">
        <f t="shared" si="0"/>
        <v>24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2.5833333333511188</v>
      </c>
      <c r="C14" s="14">
        <f t="shared" ref="C14:N14" si="1">IF($J$18="","",SUMIF($J$18:$J$29,C$11,$N$18:$N$29))</f>
        <v>6.25E-2</v>
      </c>
      <c r="D14" s="14">
        <f t="shared" si="1"/>
        <v>6.25E-2</v>
      </c>
      <c r="E14" s="14">
        <f t="shared" si="1"/>
        <v>0.14583333333333334</v>
      </c>
      <c r="F14" s="14">
        <f t="shared" si="1"/>
        <v>0</v>
      </c>
      <c r="G14" s="14">
        <f t="shared" si="1"/>
        <v>0.3125</v>
      </c>
      <c r="H14" s="14">
        <f t="shared" si="1"/>
        <v>0.47916666666666663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1.3541666666666667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0.16666666668445185</v>
      </c>
    </row>
    <row r="15" spans="1:19" ht="15" customHeight="1" x14ac:dyDescent="0.3">
      <c r="A15" s="15"/>
      <c r="B15" s="15"/>
      <c r="C15" s="23">
        <f>IF(J18="","",C14)</f>
        <v>6.25E-2</v>
      </c>
      <c r="D15" s="23">
        <f t="shared" ref="D15:N15" si="2">IF($J$18="","",C15+D14)</f>
        <v>0.125</v>
      </c>
      <c r="E15" s="23">
        <f t="shared" si="2"/>
        <v>0.27083333333333337</v>
      </c>
      <c r="F15" s="23">
        <f t="shared" si="2"/>
        <v>0.27083333333333337</v>
      </c>
      <c r="G15" s="23">
        <f t="shared" si="2"/>
        <v>0.58333333333333337</v>
      </c>
      <c r="H15" s="23">
        <f t="shared" si="2"/>
        <v>1.0625</v>
      </c>
      <c r="I15" s="23">
        <f t="shared" si="2"/>
        <v>1.0625</v>
      </c>
      <c r="J15" s="23">
        <f t="shared" si="2"/>
        <v>1.0625</v>
      </c>
      <c r="K15" s="23">
        <f t="shared" si="2"/>
        <v>1.0625</v>
      </c>
      <c r="L15" s="23">
        <f t="shared" si="2"/>
        <v>2.416666666666667</v>
      </c>
      <c r="M15" s="23">
        <f t="shared" si="2"/>
        <v>2.416666666666667</v>
      </c>
      <c r="N15" s="23">
        <f t="shared" si="2"/>
        <v>2.416666666666667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24</v>
      </c>
      <c r="D18" s="33">
        <v>45040</v>
      </c>
      <c r="E18" s="33">
        <v>45044</v>
      </c>
      <c r="F18" s="41" t="s">
        <v>57</v>
      </c>
      <c r="G18" s="42">
        <v>5</v>
      </c>
      <c r="I18" s="78"/>
      <c r="J18" s="41" t="s">
        <v>23</v>
      </c>
      <c r="K18" s="33">
        <v>44953</v>
      </c>
      <c r="L18" s="33">
        <v>44953</v>
      </c>
      <c r="M18" s="41" t="s">
        <v>57</v>
      </c>
      <c r="N18" s="48">
        <v>6.25E-2</v>
      </c>
    </row>
    <row r="19" spans="2:14" ht="19.95" customHeight="1" x14ac:dyDescent="0.3">
      <c r="B19" s="75"/>
      <c r="C19" s="41" t="s">
        <v>45</v>
      </c>
      <c r="D19" s="33">
        <v>45117</v>
      </c>
      <c r="E19" s="33">
        <v>45135</v>
      </c>
      <c r="F19" s="41" t="s">
        <v>57</v>
      </c>
      <c r="G19" s="42">
        <v>14</v>
      </c>
      <c r="I19" s="78"/>
      <c r="J19" s="41" t="s">
        <v>28</v>
      </c>
      <c r="K19" s="33">
        <v>44980</v>
      </c>
      <c r="L19" s="33">
        <v>44980</v>
      </c>
      <c r="M19" s="41" t="s">
        <v>57</v>
      </c>
      <c r="N19" s="48">
        <v>6.25E-2</v>
      </c>
    </row>
    <row r="20" spans="2:14" ht="19.95" customHeight="1" x14ac:dyDescent="0.3">
      <c r="B20" s="75"/>
      <c r="C20" s="41" t="s">
        <v>54</v>
      </c>
      <c r="D20" s="33">
        <v>45138</v>
      </c>
      <c r="E20" s="33">
        <v>45142</v>
      </c>
      <c r="F20" s="41" t="s">
        <v>57</v>
      </c>
      <c r="G20" s="42">
        <v>5</v>
      </c>
      <c r="I20" s="78"/>
      <c r="J20" s="41" t="s">
        <v>24</v>
      </c>
      <c r="K20" s="33">
        <v>45015</v>
      </c>
      <c r="L20" s="33">
        <v>45015</v>
      </c>
      <c r="M20" s="41" t="s">
        <v>57</v>
      </c>
      <c r="N20" s="48">
        <v>0.14583333333333334</v>
      </c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 t="s">
        <v>26</v>
      </c>
      <c r="K21" s="33">
        <v>45065</v>
      </c>
      <c r="L21" s="33">
        <v>45065</v>
      </c>
      <c r="M21" s="41" t="s">
        <v>57</v>
      </c>
      <c r="N21" s="48">
        <v>0.3125</v>
      </c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 t="s">
        <v>27</v>
      </c>
      <c r="K22" s="33">
        <v>45085</v>
      </c>
      <c r="L22" s="33">
        <v>45085</v>
      </c>
      <c r="M22" s="41" t="s">
        <v>57</v>
      </c>
      <c r="N22" s="48">
        <v>0.16666666666666666</v>
      </c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 t="s">
        <v>27</v>
      </c>
      <c r="K23" s="33">
        <v>45085</v>
      </c>
      <c r="L23" s="33">
        <v>45085</v>
      </c>
      <c r="M23" s="41" t="s">
        <v>57</v>
      </c>
      <c r="N23" s="48">
        <v>0.3125</v>
      </c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 t="s">
        <v>144</v>
      </c>
      <c r="K24" s="33">
        <v>45222</v>
      </c>
      <c r="L24" s="33">
        <v>45226</v>
      </c>
      <c r="M24" s="41" t="s">
        <v>57</v>
      </c>
      <c r="N24" s="48">
        <v>1.3541666666666667</v>
      </c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33"/>
      <c r="L25" s="33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5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5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5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4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1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0.16666666665696539</v>
      </c>
      <c r="C7" s="7" t="s">
        <v>64</v>
      </c>
    </row>
    <row r="8" spans="1:19" ht="19.95" customHeight="1" x14ac:dyDescent="0.3">
      <c r="A8" s="6" t="s">
        <v>47</v>
      </c>
      <c r="B8" s="40">
        <v>0.47916666666666669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26</v>
      </c>
      <c r="C12" s="12">
        <f>IF($C$18="","",SUMIF(Tableau38101214[Mois],C$11,Tableau38101214[Nb. Jour]))</f>
        <v>0</v>
      </c>
      <c r="D12" s="12">
        <f>IF($C$18="","",SUMIF(Tableau38101214[Mois],D$11,Tableau38101214[Nb. Jour]))</f>
        <v>0</v>
      </c>
      <c r="E12" s="12">
        <f>IF($C$18="","",SUMIF(Tableau38101214[Mois],E$11,Tableau38101214[Nb. Jour]))</f>
        <v>0</v>
      </c>
      <c r="F12" s="12">
        <f>IF($C$18="","",SUMIF(Tableau38101214[Mois],F$11,Tableau38101214[Nb. Jour]))</f>
        <v>0</v>
      </c>
      <c r="G12" s="12">
        <f>IF($C$18="","",SUMIF(Tableau38101214[Mois],G$11,Tableau38101214[Nb. Jour]))</f>
        <v>0</v>
      </c>
      <c r="H12" s="12">
        <f>IF($C$18="","",SUMIF(Tableau38101214[Mois],H$11,Tableau38101214[Nb. Jour]))</f>
        <v>0</v>
      </c>
      <c r="I12" s="12">
        <f>IF($C$18="","",SUMIF(Tableau38101214[Mois],I$11,Tableau38101214[Nb. Jour]))</f>
        <v>2</v>
      </c>
      <c r="J12" s="12">
        <f>IF($C$18="","",SUMIF(Tableau38101214[Mois],J$11,Tableau38101214[Nb. Jour]))</f>
        <v>2</v>
      </c>
      <c r="K12" s="12">
        <f>IF($C$18="","",SUMIF(Tableau38101214[Mois],K$11,Tableau38101214[Nb. Jour]))</f>
        <v>2</v>
      </c>
      <c r="L12" s="12">
        <f>IF($C$18="","",SUMIF(Tableau38101214[Mois],L$11,Tableau38101214[Nb. Jour]))</f>
        <v>4</v>
      </c>
      <c r="M12" s="12">
        <f>IF($C$18="","",SUMIF(Tableau38101214[Mois],M$11,Tableau38101214[Nb. Jour]))</f>
        <v>2</v>
      </c>
      <c r="N12" s="12">
        <f>IF($C$18="","",SUMIF(Tableau38101214[Mois],N$11,Tableau38101214[Nb. Jour]))</f>
        <v>10</v>
      </c>
      <c r="O12" s="21"/>
      <c r="P12" s="25">
        <f>B12-IF(C18="",0,N13)</f>
        <v>4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2</v>
      </c>
      <c r="J13" s="18">
        <f t="shared" si="0"/>
        <v>4</v>
      </c>
      <c r="K13" s="18">
        <f t="shared" si="0"/>
        <v>6</v>
      </c>
      <c r="L13" s="18">
        <f t="shared" si="0"/>
        <v>10</v>
      </c>
      <c r="M13" s="18">
        <f t="shared" si="0"/>
        <v>12</v>
      </c>
      <c r="N13" s="18">
        <f t="shared" si="0"/>
        <v>22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0.64583333332363213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8.3333333333333329E-2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0.56249999999029876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8.3333333333333329E-2</v>
      </c>
      <c r="H15" s="23">
        <f t="shared" si="2"/>
        <v>8.3333333333333329E-2</v>
      </c>
      <c r="I15" s="23">
        <f t="shared" si="2"/>
        <v>8.3333333333333329E-2</v>
      </c>
      <c r="J15" s="23">
        <f t="shared" si="2"/>
        <v>8.3333333333333329E-2</v>
      </c>
      <c r="K15" s="23">
        <f t="shared" si="2"/>
        <v>8.3333333333333329E-2</v>
      </c>
      <c r="L15" s="23">
        <f t="shared" si="2"/>
        <v>8.3333333333333329E-2</v>
      </c>
      <c r="M15" s="23">
        <f t="shared" si="2"/>
        <v>8.3333333333333329E-2</v>
      </c>
      <c r="N15" s="23">
        <f t="shared" si="2"/>
        <v>8.3333333333333329E-2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75"/>
      <c r="C18" s="41" t="s">
        <v>45</v>
      </c>
      <c r="D18" s="33">
        <v>45135</v>
      </c>
      <c r="E18" s="33">
        <v>45138</v>
      </c>
      <c r="F18" s="41" t="s">
        <v>92</v>
      </c>
      <c r="G18" s="42">
        <v>2</v>
      </c>
      <c r="I18" s="78"/>
      <c r="J18" s="41" t="s">
        <v>26</v>
      </c>
      <c r="K18" s="33">
        <v>45049</v>
      </c>
      <c r="L18" s="33">
        <v>45049</v>
      </c>
      <c r="M18" s="41"/>
      <c r="N18" s="48">
        <v>8.3333333333333329E-2</v>
      </c>
    </row>
    <row r="19" spans="2:16" ht="19.95" customHeight="1" x14ac:dyDescent="0.3">
      <c r="B19" s="75"/>
      <c r="C19" s="41" t="s">
        <v>54</v>
      </c>
      <c r="D19" s="33">
        <v>45139</v>
      </c>
      <c r="E19" s="33">
        <v>45140</v>
      </c>
      <c r="F19" s="41" t="s">
        <v>92</v>
      </c>
      <c r="G19" s="42">
        <v>2</v>
      </c>
      <c r="I19" s="78"/>
      <c r="J19" s="41"/>
      <c r="K19" s="33"/>
      <c r="L19" s="33"/>
      <c r="M19" s="41"/>
      <c r="N19" s="48"/>
    </row>
    <row r="20" spans="2:16" ht="19.95" customHeight="1" x14ac:dyDescent="0.3">
      <c r="B20" s="75"/>
      <c r="C20" s="41" t="s">
        <v>41</v>
      </c>
      <c r="D20" s="33">
        <v>45198</v>
      </c>
      <c r="E20" s="33">
        <v>45199</v>
      </c>
      <c r="F20" s="41" t="s">
        <v>92</v>
      </c>
      <c r="G20" s="42">
        <v>2</v>
      </c>
      <c r="I20" s="78"/>
      <c r="J20" s="41"/>
      <c r="K20" s="41"/>
      <c r="L20" s="41"/>
      <c r="M20" s="41"/>
      <c r="N20" s="48"/>
    </row>
    <row r="21" spans="2:16" ht="19.95" customHeight="1" x14ac:dyDescent="0.3">
      <c r="B21" s="75"/>
      <c r="C21" s="41" t="s">
        <v>144</v>
      </c>
      <c r="D21" s="33">
        <v>45219</v>
      </c>
      <c r="E21" s="33">
        <v>45223</v>
      </c>
      <c r="F21" s="41" t="s">
        <v>92</v>
      </c>
      <c r="G21" s="42">
        <v>4</v>
      </c>
      <c r="I21" s="78"/>
      <c r="J21" s="41"/>
      <c r="K21" s="41"/>
      <c r="L21" s="41"/>
      <c r="M21" s="41"/>
      <c r="N21" s="48"/>
    </row>
    <row r="22" spans="2:16" ht="19.95" customHeight="1" x14ac:dyDescent="0.3">
      <c r="B22" s="75"/>
      <c r="C22" s="41" t="s">
        <v>148</v>
      </c>
      <c r="D22" s="33">
        <v>45247</v>
      </c>
      <c r="E22" s="33">
        <v>45248</v>
      </c>
      <c r="F22" s="41" t="s">
        <v>92</v>
      </c>
      <c r="G22" s="42">
        <v>2</v>
      </c>
      <c r="I22" s="78"/>
      <c r="J22" s="41"/>
      <c r="K22" s="41"/>
      <c r="L22" s="41"/>
      <c r="M22" s="41"/>
      <c r="N22" s="48"/>
    </row>
    <row r="23" spans="2:16" ht="19.95" customHeight="1" x14ac:dyDescent="0.3">
      <c r="B23" s="75"/>
      <c r="C23" s="41" t="s">
        <v>44</v>
      </c>
      <c r="D23" s="33">
        <v>45275</v>
      </c>
      <c r="E23" s="33">
        <v>45276</v>
      </c>
      <c r="F23" s="41" t="s">
        <v>92</v>
      </c>
      <c r="G23" s="42">
        <v>2</v>
      </c>
      <c r="I23" s="78"/>
      <c r="J23" s="41"/>
      <c r="K23" s="41"/>
      <c r="L23" s="41"/>
      <c r="M23" s="41"/>
      <c r="N23" s="48"/>
    </row>
    <row r="24" spans="2:16" ht="19.95" customHeight="1" x14ac:dyDescent="0.3">
      <c r="B24" s="75"/>
      <c r="C24" s="41" t="s">
        <v>44</v>
      </c>
      <c r="D24" s="33">
        <v>45289</v>
      </c>
      <c r="E24" s="33">
        <v>45293</v>
      </c>
      <c r="F24" s="41" t="s">
        <v>92</v>
      </c>
      <c r="G24" s="42">
        <v>3</v>
      </c>
      <c r="I24" s="78"/>
      <c r="J24" s="41"/>
      <c r="K24" s="41"/>
      <c r="L24" s="41"/>
      <c r="M24" s="41"/>
      <c r="N24" s="48"/>
    </row>
    <row r="25" spans="2:16" ht="19.95" customHeight="1" x14ac:dyDescent="0.3">
      <c r="B25" s="75"/>
      <c r="C25" s="62" t="s">
        <v>44</v>
      </c>
      <c r="D25" s="63">
        <v>45291</v>
      </c>
      <c r="E25" s="63">
        <v>45291</v>
      </c>
      <c r="F25" s="62"/>
      <c r="G25" s="50">
        <v>5</v>
      </c>
      <c r="I25" s="78"/>
      <c r="J25" s="41"/>
      <c r="K25" s="41"/>
      <c r="L25" s="41"/>
      <c r="M25" s="41"/>
      <c r="N25" s="48"/>
      <c r="P25" s="53" t="s">
        <v>131</v>
      </c>
    </row>
    <row r="26" spans="2:16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6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6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6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6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600-000000000000}"/>
  </hyperlinks>
  <pageMargins left="0.7" right="0.7" top="0.75" bottom="0.75" header="0.3" footer="0.3"/>
  <pageSetup paperSize="9" scale="62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6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S29"/>
  <sheetViews>
    <sheetView zoomScale="90" zoomScaleNormal="90" workbookViewId="0">
      <selection activeCell="B17" sqref="B17:B29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15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0.17708333334303461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1.4375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IF($C$18="","",SUMIF(Tableau381012[Mois],C$11,Tableau381012[Nb. Jour]))</f>
        <v>0</v>
      </c>
      <c r="D12" s="12">
        <f>IF($C$18="","",SUMIF(Tableau381012[Mois],D$11,Tableau381012[Nb. Jour]))</f>
        <v>3</v>
      </c>
      <c r="E12" s="12">
        <f>IF($C$18="","",SUMIF(Tableau381012[Mois],E$11,Tableau381012[Nb. Jour]))</f>
        <v>0.5</v>
      </c>
      <c r="F12" s="12">
        <f>IF($C$18="","",SUMIF(Tableau381012[Mois],F$11,Tableau381012[Nb. Jour]))</f>
        <v>0</v>
      </c>
      <c r="G12" s="12">
        <f>IF($C$18="","",SUMIF(Tableau381012[Mois],G$11,Tableau381012[Nb. Jour]))</f>
        <v>7</v>
      </c>
      <c r="H12" s="12">
        <f>IF($C$18="","",SUMIF(Tableau381012[Mois],H$11,Tableau381012[Nb. Jour]))</f>
        <v>0</v>
      </c>
      <c r="I12" s="12">
        <f>IF($C$18="","",SUMIF(Tableau381012[Mois],I$11,Tableau381012[Nb. Jour]))</f>
        <v>0</v>
      </c>
      <c r="J12" s="12">
        <f>IF($C$18="","",SUMIF(Tableau381012[Mois],J$11,Tableau381012[Nb. Jour]))</f>
        <v>6</v>
      </c>
      <c r="K12" s="12">
        <f>IF($C$18="","",SUMIF(Tableau381012[Mois],K$11,Tableau381012[Nb. Jour]))</f>
        <v>0</v>
      </c>
      <c r="L12" s="12">
        <f>IF($C$18="","",SUMIF(Tableau381012[Mois],L$11,Tableau381012[Nb. Jour]))</f>
        <v>2</v>
      </c>
      <c r="M12" s="12">
        <f>IF($C$18="","",SUMIF(Tableau381012[Mois],M$11,Tableau381012[Nb. Jour]))</f>
        <v>3</v>
      </c>
      <c r="N12" s="12">
        <f>IF($C$18="","",SUMIF(Tableau381012[Mois],N$11,Tableau381012[Nb. Jour]))</f>
        <v>0</v>
      </c>
      <c r="O12" s="21"/>
      <c r="P12" s="25">
        <f>B12-IF(C18="",0,N13)</f>
        <v>5.5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3</v>
      </c>
      <c r="E13" s="18">
        <f t="shared" si="0"/>
        <v>3.5</v>
      </c>
      <c r="F13" s="18">
        <f t="shared" si="0"/>
        <v>3.5</v>
      </c>
      <c r="G13" s="18">
        <f t="shared" si="0"/>
        <v>10.5</v>
      </c>
      <c r="H13" s="18">
        <f t="shared" si="0"/>
        <v>10.5</v>
      </c>
      <c r="I13" s="18">
        <f t="shared" si="0"/>
        <v>10.5</v>
      </c>
      <c r="J13" s="18">
        <f t="shared" si="0"/>
        <v>16.5</v>
      </c>
      <c r="K13" s="18">
        <f t="shared" si="0"/>
        <v>16.5</v>
      </c>
      <c r="L13" s="18">
        <f t="shared" si="0"/>
        <v>18.5</v>
      </c>
      <c r="M13" s="18">
        <f t="shared" si="0"/>
        <v>21.5</v>
      </c>
      <c r="N13" s="18">
        <f t="shared" si="0"/>
        <v>21.5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1.6145833333430346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0.14583333333333334</v>
      </c>
      <c r="G14" s="14">
        <f t="shared" si="1"/>
        <v>0</v>
      </c>
      <c r="H14" s="14">
        <f t="shared" si="1"/>
        <v>8.3333333333333329E-2</v>
      </c>
      <c r="I14" s="14">
        <f t="shared" si="1"/>
        <v>0.16666666666666666</v>
      </c>
      <c r="J14" s="14">
        <f t="shared" si="1"/>
        <v>0.14583333333333334</v>
      </c>
      <c r="K14" s="14">
        <f t="shared" si="1"/>
        <v>0.3125</v>
      </c>
      <c r="L14" s="14">
        <f t="shared" si="1"/>
        <v>0.14583333333333334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0.61458333334303461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0.14583333333333334</v>
      </c>
      <c r="G15" s="23">
        <f t="shared" si="2"/>
        <v>0.14583333333333334</v>
      </c>
      <c r="H15" s="23">
        <f t="shared" si="2"/>
        <v>0.22916666666666669</v>
      </c>
      <c r="I15" s="23">
        <f t="shared" si="2"/>
        <v>0.39583333333333337</v>
      </c>
      <c r="J15" s="23">
        <f t="shared" si="2"/>
        <v>0.54166666666666674</v>
      </c>
      <c r="K15" s="23">
        <f t="shared" si="2"/>
        <v>0.85416666666666674</v>
      </c>
      <c r="L15" s="23">
        <f t="shared" si="2"/>
        <v>1</v>
      </c>
      <c r="M15" s="23">
        <f t="shared" si="2"/>
        <v>1</v>
      </c>
      <c r="N15" s="23">
        <f t="shared" si="2"/>
        <v>1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75"/>
      <c r="C18" s="41" t="s">
        <v>28</v>
      </c>
      <c r="D18" s="33">
        <v>44977</v>
      </c>
      <c r="E18" s="33">
        <v>44979</v>
      </c>
      <c r="F18" s="41" t="s">
        <v>62</v>
      </c>
      <c r="G18" s="42">
        <v>3</v>
      </c>
      <c r="I18" s="78"/>
      <c r="J18" s="41" t="s">
        <v>25</v>
      </c>
      <c r="K18" s="33">
        <v>45036</v>
      </c>
      <c r="L18" s="33">
        <v>45036</v>
      </c>
      <c r="M18" s="41"/>
      <c r="N18" s="48">
        <v>0.14583333333333334</v>
      </c>
    </row>
    <row r="19" spans="2:16" ht="19.95" customHeight="1" x14ac:dyDescent="0.3">
      <c r="B19" s="75"/>
      <c r="C19" s="41" t="s">
        <v>24</v>
      </c>
      <c r="D19" s="33">
        <v>45012</v>
      </c>
      <c r="E19" s="33">
        <v>45012</v>
      </c>
      <c r="F19" s="41" t="s">
        <v>62</v>
      </c>
      <c r="G19" s="42">
        <v>0.5</v>
      </c>
      <c r="I19" s="78"/>
      <c r="J19" s="41" t="s">
        <v>27</v>
      </c>
      <c r="K19" s="33">
        <v>45082</v>
      </c>
      <c r="L19" s="33">
        <v>45082</v>
      </c>
      <c r="M19" s="41"/>
      <c r="N19" s="48">
        <v>4.1666666666666664E-2</v>
      </c>
      <c r="P19" s="2" t="s">
        <v>108</v>
      </c>
    </row>
    <row r="20" spans="2:16" ht="19.95" customHeight="1" x14ac:dyDescent="0.3">
      <c r="B20" s="75"/>
      <c r="C20" s="41" t="s">
        <v>26</v>
      </c>
      <c r="D20" s="33">
        <v>45063</v>
      </c>
      <c r="E20" s="33">
        <v>45075</v>
      </c>
      <c r="F20" s="41" t="s">
        <v>62</v>
      </c>
      <c r="G20" s="42">
        <v>7</v>
      </c>
      <c r="I20" s="78"/>
      <c r="J20" s="41" t="s">
        <v>27</v>
      </c>
      <c r="K20" s="33">
        <v>45084</v>
      </c>
      <c r="L20" s="33">
        <v>45084</v>
      </c>
      <c r="M20" s="41"/>
      <c r="N20" s="48">
        <v>4.1666666666666664E-2</v>
      </c>
      <c r="P20" s="2" t="s">
        <v>107</v>
      </c>
    </row>
    <row r="21" spans="2:16" ht="19.95" customHeight="1" x14ac:dyDescent="0.3">
      <c r="B21" s="75"/>
      <c r="C21" s="41" t="s">
        <v>54</v>
      </c>
      <c r="D21" s="33">
        <v>45152</v>
      </c>
      <c r="E21" s="33">
        <v>45152</v>
      </c>
      <c r="F21" s="41" t="s">
        <v>62</v>
      </c>
      <c r="G21" s="42">
        <v>1</v>
      </c>
      <c r="I21" s="78"/>
      <c r="J21" s="41" t="s">
        <v>45</v>
      </c>
      <c r="K21" s="33">
        <v>45135</v>
      </c>
      <c r="L21" s="33">
        <v>45135</v>
      </c>
      <c r="M21" s="41"/>
      <c r="N21" s="48">
        <v>0.16666666666666666</v>
      </c>
      <c r="P21" s="2" t="s">
        <v>132</v>
      </c>
    </row>
    <row r="22" spans="2:16" ht="19.95" customHeight="1" x14ac:dyDescent="0.3">
      <c r="B22" s="75"/>
      <c r="C22" s="41" t="s">
        <v>54</v>
      </c>
      <c r="D22" s="33">
        <v>45159</v>
      </c>
      <c r="E22" s="33">
        <v>45163</v>
      </c>
      <c r="F22" s="41" t="s">
        <v>62</v>
      </c>
      <c r="G22" s="42">
        <v>5</v>
      </c>
      <c r="I22" s="78"/>
      <c r="J22" s="41" t="s">
        <v>54</v>
      </c>
      <c r="K22" s="33">
        <v>45169</v>
      </c>
      <c r="L22" s="33">
        <v>45169</v>
      </c>
      <c r="M22" s="41"/>
      <c r="N22" s="48">
        <v>0.14583333333333334</v>
      </c>
    </row>
    <row r="23" spans="2:16" ht="19.95" customHeight="1" x14ac:dyDescent="0.3">
      <c r="B23" s="75"/>
      <c r="C23" s="41" t="s">
        <v>144</v>
      </c>
      <c r="D23" s="33">
        <v>45229</v>
      </c>
      <c r="E23" s="33">
        <v>45230</v>
      </c>
      <c r="F23" s="41" t="s">
        <v>62</v>
      </c>
      <c r="G23" s="42">
        <v>2</v>
      </c>
      <c r="I23" s="78"/>
      <c r="J23" s="41" t="s">
        <v>41</v>
      </c>
      <c r="K23" s="33">
        <v>45170</v>
      </c>
      <c r="L23" s="33">
        <v>45170</v>
      </c>
      <c r="M23" s="41"/>
      <c r="N23" s="48">
        <v>0.14583333333333334</v>
      </c>
    </row>
    <row r="24" spans="2:16" ht="19.95" customHeight="1" x14ac:dyDescent="0.3">
      <c r="B24" s="75"/>
      <c r="C24" s="41" t="s">
        <v>148</v>
      </c>
      <c r="D24" s="33">
        <v>45232</v>
      </c>
      <c r="E24" s="33">
        <v>45233</v>
      </c>
      <c r="F24" s="41" t="s">
        <v>62</v>
      </c>
      <c r="G24" s="42">
        <v>2</v>
      </c>
      <c r="I24" s="78"/>
      <c r="J24" s="41" t="s">
        <v>41</v>
      </c>
      <c r="K24" s="33">
        <v>45196</v>
      </c>
      <c r="L24" s="33">
        <v>45196</v>
      </c>
      <c r="M24" s="41"/>
      <c r="N24" s="48">
        <v>0.14583333333333334</v>
      </c>
    </row>
    <row r="25" spans="2:16" ht="19.95" customHeight="1" x14ac:dyDescent="0.3">
      <c r="B25" s="75"/>
      <c r="C25" s="41" t="s">
        <v>148</v>
      </c>
      <c r="D25" s="33">
        <v>45259</v>
      </c>
      <c r="E25" s="33">
        <v>45259</v>
      </c>
      <c r="F25" s="41" t="s">
        <v>62</v>
      </c>
      <c r="G25" s="42">
        <v>1</v>
      </c>
      <c r="I25" s="78"/>
      <c r="J25" s="41" t="s">
        <v>41</v>
      </c>
      <c r="K25" s="33">
        <v>45197</v>
      </c>
      <c r="L25" s="33">
        <v>45197</v>
      </c>
      <c r="M25" s="41"/>
      <c r="N25" s="48">
        <v>2.0833333333333332E-2</v>
      </c>
      <c r="P25" s="2" t="s">
        <v>145</v>
      </c>
    </row>
    <row r="26" spans="2:16" ht="19.95" customHeight="1" x14ac:dyDescent="0.3">
      <c r="B26" s="75"/>
      <c r="C26" s="41"/>
      <c r="D26" s="41"/>
      <c r="E26" s="41"/>
      <c r="F26" s="41"/>
      <c r="G26" s="42"/>
      <c r="I26" s="78"/>
      <c r="J26" s="41" t="s">
        <v>144</v>
      </c>
      <c r="K26" s="33">
        <v>45226</v>
      </c>
      <c r="L26" s="33">
        <v>45226</v>
      </c>
      <c r="M26" s="41"/>
      <c r="N26" s="48">
        <v>0.14583333333333334</v>
      </c>
      <c r="P26" s="2" t="s">
        <v>153</v>
      </c>
    </row>
    <row r="27" spans="2:16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6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6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7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7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0000000}">
          <x14:formula1>
            <xm:f>TECH!$G$2:$G$5</xm:f>
          </x14:formula1>
          <xm:sqref>M18:M29 F18:F29</xm:sqref>
        </x14:dataValidation>
        <x14:dataValidation type="list" allowBlank="1" showInputMessage="1" showErrorMessage="1" xr:uid="{00000000-0002-0000-0700-000001000000}">
          <x14:formula1>
            <xm:f>TECH!$E$2:$E$13</xm:f>
          </x14:formula1>
          <xm:sqref>J18:J29 C18:C29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5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0.25000000000727596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1.21875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IF($C$18="","",SUMIF(Tableau38101214161820[Mois],C$11,Tableau38101214161820[Nb. Jour]))</f>
        <v>0</v>
      </c>
      <c r="D12" s="12">
        <f>IF($C$18="","",SUMIF(Tableau38101214161820[Mois],D$11,Tableau38101214161820[Nb. Jour]))</f>
        <v>0</v>
      </c>
      <c r="E12" s="12">
        <f>IF($C$18="","",SUMIF(Tableau38101214161820[Mois],E$11,Tableau38101214161820[Nb. Jour]))</f>
        <v>0</v>
      </c>
      <c r="F12" s="12">
        <f>IF($C$18="","",SUMIF(Tableau38101214161820[Mois],F$11,Tableau38101214161820[Nb. Jour]))</f>
        <v>2</v>
      </c>
      <c r="G12" s="12">
        <f>IF($C$18="","",SUMIF(Tableau38101214161820[Mois],G$11,Tableau38101214161820[Nb. Jour]))</f>
        <v>1</v>
      </c>
      <c r="H12" s="12">
        <f>IF($C$18="","",SUMIF(Tableau38101214161820[Mois],H$11,Tableau38101214161820[Nb. Jour]))</f>
        <v>10</v>
      </c>
      <c r="I12" s="12">
        <f>IF($C$18="","",SUMIF(Tableau38101214161820[Mois],I$11,Tableau38101214161820[Nb. Jour]))</f>
        <v>4</v>
      </c>
      <c r="J12" s="12">
        <f>IF($C$18="","",SUMIF(Tableau38101214161820[Mois],J$11,Tableau38101214161820[Nb. Jour]))</f>
        <v>1</v>
      </c>
      <c r="K12" s="12">
        <f>IF($C$18="","",SUMIF(Tableau38101214161820[Mois],K$11,Tableau38101214161820[Nb. Jour]))</f>
        <v>0</v>
      </c>
      <c r="L12" s="12">
        <f>IF($C$18="","",SUMIF(Tableau38101214161820[Mois],L$11,Tableau38101214161820[Nb. Jour]))</f>
        <v>0</v>
      </c>
      <c r="M12" s="12">
        <f>IF($C$18="","",SUMIF(Tableau38101214161820[Mois],M$11,Tableau38101214161820[Nb. Jour]))</f>
        <v>0</v>
      </c>
      <c r="N12" s="12">
        <f>IF($C$18="","",SUMIF(Tableau38101214161820[Mois],N$11,Tableau38101214161820[Nb. Jour]))</f>
        <v>9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2</v>
      </c>
      <c r="G13" s="18">
        <f t="shared" si="0"/>
        <v>3</v>
      </c>
      <c r="H13" s="18">
        <f t="shared" si="0"/>
        <v>13</v>
      </c>
      <c r="I13" s="18">
        <f t="shared" si="0"/>
        <v>17</v>
      </c>
      <c r="J13" s="18">
        <f t="shared" si="0"/>
        <v>18</v>
      </c>
      <c r="K13" s="18">
        <f t="shared" si="0"/>
        <v>18</v>
      </c>
      <c r="L13" s="18">
        <f t="shared" si="0"/>
        <v>18</v>
      </c>
      <c r="M13" s="18">
        <f t="shared" si="0"/>
        <v>18</v>
      </c>
      <c r="N13" s="18">
        <f t="shared" si="0"/>
        <v>27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1.468750000007276</v>
      </c>
      <c r="C14" s="14">
        <f t="shared" ref="C14:N14" si="1">IF($J$18="","",SUMIF($J$18:$J$29,C$11,$N$18:$N$29))</f>
        <v>0</v>
      </c>
      <c r="D14" s="14">
        <f t="shared" si="1"/>
        <v>0.54166666666666663</v>
      </c>
      <c r="E14" s="14">
        <f t="shared" si="1"/>
        <v>0.27083333333333331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0.14583333333333334</v>
      </c>
      <c r="M14" s="14">
        <f t="shared" si="1"/>
        <v>0</v>
      </c>
      <c r="N14" s="14">
        <f t="shared" si="1"/>
        <v>0.10416666666666667</v>
      </c>
      <c r="O14" s="21"/>
      <c r="P14" s="26">
        <f>B14-IF(J18="",0,N15)</f>
        <v>0.40625000000727596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0.54166666666666663</v>
      </c>
      <c r="E15" s="23">
        <f t="shared" si="2"/>
        <v>0.8125</v>
      </c>
      <c r="F15" s="23">
        <f t="shared" si="2"/>
        <v>0.8125</v>
      </c>
      <c r="G15" s="23">
        <f t="shared" si="2"/>
        <v>0.8125</v>
      </c>
      <c r="H15" s="23">
        <f t="shared" si="2"/>
        <v>0.8125</v>
      </c>
      <c r="I15" s="23">
        <f t="shared" si="2"/>
        <v>0.8125</v>
      </c>
      <c r="J15" s="23">
        <f t="shared" si="2"/>
        <v>0.8125</v>
      </c>
      <c r="K15" s="23">
        <f t="shared" si="2"/>
        <v>0.8125</v>
      </c>
      <c r="L15" s="23">
        <f t="shared" si="2"/>
        <v>0.95833333333333337</v>
      </c>
      <c r="M15" s="23">
        <f t="shared" si="2"/>
        <v>0.95833333333333337</v>
      </c>
      <c r="N15" s="23">
        <f t="shared" si="2"/>
        <v>1.0625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25</v>
      </c>
      <c r="D18" s="33">
        <v>45019</v>
      </c>
      <c r="E18" s="33">
        <v>45020</v>
      </c>
      <c r="F18" s="41" t="s">
        <v>92</v>
      </c>
      <c r="G18" s="42">
        <v>2</v>
      </c>
      <c r="I18" s="78"/>
      <c r="J18" s="41" t="s">
        <v>28</v>
      </c>
      <c r="K18" s="33">
        <v>44960</v>
      </c>
      <c r="L18" s="33">
        <v>44960</v>
      </c>
      <c r="M18" s="41" t="s">
        <v>56</v>
      </c>
      <c r="N18" s="48">
        <v>0.27083333333333331</v>
      </c>
    </row>
    <row r="19" spans="2:14" ht="19.95" customHeight="1" x14ac:dyDescent="0.3">
      <c r="B19" s="75"/>
      <c r="C19" s="41" t="s">
        <v>26</v>
      </c>
      <c r="D19" s="33">
        <v>45068</v>
      </c>
      <c r="E19" s="33">
        <v>45068</v>
      </c>
      <c r="F19" s="41" t="s">
        <v>92</v>
      </c>
      <c r="G19" s="42">
        <v>1</v>
      </c>
      <c r="I19" s="78"/>
      <c r="J19" s="41" t="s">
        <v>28</v>
      </c>
      <c r="K19" s="33">
        <v>44984</v>
      </c>
      <c r="L19" s="33">
        <v>44984</v>
      </c>
      <c r="M19" s="41" t="s">
        <v>55</v>
      </c>
      <c r="N19" s="48">
        <v>0.27083333333333331</v>
      </c>
    </row>
    <row r="20" spans="2:14" ht="19.95" customHeight="1" x14ac:dyDescent="0.3">
      <c r="B20" s="75"/>
      <c r="C20" s="41" t="s">
        <v>27</v>
      </c>
      <c r="D20" s="33">
        <v>45096</v>
      </c>
      <c r="E20" s="33">
        <v>45107</v>
      </c>
      <c r="F20" s="41" t="s">
        <v>92</v>
      </c>
      <c r="G20" s="42">
        <v>10</v>
      </c>
      <c r="I20" s="78"/>
      <c r="J20" s="41" t="s">
        <v>24</v>
      </c>
      <c r="K20" s="33">
        <v>45008</v>
      </c>
      <c r="L20" s="33">
        <v>45008</v>
      </c>
      <c r="M20" s="41" t="s">
        <v>55</v>
      </c>
      <c r="N20" s="48">
        <v>0.27083333333333331</v>
      </c>
    </row>
    <row r="21" spans="2:14" ht="19.95" customHeight="1" x14ac:dyDescent="0.3">
      <c r="B21" s="75"/>
      <c r="C21" s="41" t="s">
        <v>124</v>
      </c>
      <c r="D21" s="33">
        <v>45117</v>
      </c>
      <c r="E21" s="33">
        <v>45121</v>
      </c>
      <c r="F21" s="41" t="s">
        <v>92</v>
      </c>
      <c r="G21" s="42">
        <v>4</v>
      </c>
      <c r="I21" s="78"/>
      <c r="J21" s="41" t="s">
        <v>42</v>
      </c>
      <c r="K21" s="33">
        <v>45202</v>
      </c>
      <c r="L21" s="33">
        <v>45202</v>
      </c>
      <c r="M21" s="41" t="s">
        <v>92</v>
      </c>
      <c r="N21" s="48">
        <v>0.14583333333333334</v>
      </c>
    </row>
    <row r="22" spans="2:14" ht="19.95" customHeight="1" x14ac:dyDescent="0.3">
      <c r="B22" s="75"/>
      <c r="C22" s="41" t="s">
        <v>54</v>
      </c>
      <c r="D22" s="33">
        <v>45152</v>
      </c>
      <c r="E22" s="33">
        <v>45152</v>
      </c>
      <c r="F22" s="41" t="s">
        <v>92</v>
      </c>
      <c r="G22" s="42">
        <v>1</v>
      </c>
      <c r="I22" s="78"/>
      <c r="J22" s="41" t="s">
        <v>44</v>
      </c>
      <c r="K22" s="33">
        <v>45265</v>
      </c>
      <c r="L22" s="33">
        <v>45265</v>
      </c>
      <c r="M22" s="41" t="s">
        <v>55</v>
      </c>
      <c r="N22" s="48">
        <v>0.10416666666666667</v>
      </c>
    </row>
    <row r="23" spans="2:14" ht="19.95" customHeight="1" x14ac:dyDescent="0.3">
      <c r="B23" s="75"/>
      <c r="C23" s="41" t="s">
        <v>44</v>
      </c>
      <c r="D23" s="33">
        <v>45266</v>
      </c>
      <c r="E23" s="33">
        <v>45268</v>
      </c>
      <c r="F23" s="41" t="s">
        <v>55</v>
      </c>
      <c r="G23" s="42">
        <v>3</v>
      </c>
      <c r="I23" s="78"/>
      <c r="J23" s="41"/>
      <c r="K23" s="33"/>
      <c r="L23" s="33"/>
      <c r="M23" s="41"/>
      <c r="N23" s="48"/>
    </row>
    <row r="24" spans="2:14" ht="19.95" customHeight="1" x14ac:dyDescent="0.3">
      <c r="B24" s="75"/>
      <c r="C24" s="41" t="s">
        <v>44</v>
      </c>
      <c r="D24" s="33">
        <v>45278</v>
      </c>
      <c r="E24" s="33">
        <v>45286</v>
      </c>
      <c r="F24" s="41" t="s">
        <v>55</v>
      </c>
      <c r="G24" s="42">
        <v>6</v>
      </c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8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800-000000000000}"/>
  </hyperlinks>
  <pageMargins left="0.25" right="0.25" top="0.75" bottom="0.75" header="0.3" footer="0.3"/>
  <pageSetup paperSize="9" scale="67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8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38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0.125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0.41666666665696539</v>
      </c>
      <c r="C7" s="7" t="s">
        <v>64</v>
      </c>
    </row>
    <row r="8" spans="1:19" ht="19.95" customHeight="1" x14ac:dyDescent="0.3">
      <c r="A8" s="6" t="s">
        <v>47</v>
      </c>
      <c r="B8" s="40">
        <v>2.75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IF($C$18="","",SUMIF(Tableau3810121416182022[Mois],C$11,Tableau3810121416182022[Nb. Jour]))</f>
        <v>0</v>
      </c>
      <c r="D12" s="12">
        <f>IF($C$18="","",SUMIF(Tableau3810121416182022[Mois],D$11,Tableau3810121416182022[Nb. Jour]))</f>
        <v>0</v>
      </c>
      <c r="E12" s="12">
        <f>IF($C$18="","",SUMIF(Tableau3810121416182022[Mois],E$11,Tableau3810121416182022[Nb. Jour]))</f>
        <v>0</v>
      </c>
      <c r="F12" s="12">
        <f>IF($C$18="","",SUMIF(Tableau3810121416182022[Mois],F$11,Tableau3810121416182022[Nb. Jour]))</f>
        <v>0</v>
      </c>
      <c r="G12" s="12">
        <f>IF($C$18="","",SUMIF(Tableau3810121416182022[Mois],G$11,Tableau3810121416182022[Nb. Jour]))</f>
        <v>0</v>
      </c>
      <c r="H12" s="12">
        <f>IF($C$18="","",SUMIF(Tableau3810121416182022[Mois],H$11,Tableau3810121416182022[Nb. Jour]))</f>
        <v>0</v>
      </c>
      <c r="I12" s="12">
        <f>IF($C$18="","",SUMIF(Tableau3810121416182022[Mois],I$11,Tableau3810121416182022[Nb. Jour]))</f>
        <v>0</v>
      </c>
      <c r="J12" s="12">
        <f>IF($C$18="","",SUMIF(Tableau3810121416182022[Mois],J$11,Tableau3810121416182022[Nb. Jour]))</f>
        <v>14</v>
      </c>
      <c r="K12" s="12">
        <f>IF($C$18="","",SUMIF(Tableau3810121416182022[Mois],K$11,Tableau3810121416182022[Nb. Jour]))</f>
        <v>0</v>
      </c>
      <c r="L12" s="12">
        <f>IF($C$18="","",SUMIF(Tableau3810121416182022[Mois],L$11,Tableau3810121416182022[Nb. Jour]))</f>
        <v>0</v>
      </c>
      <c r="M12" s="12">
        <f>IF($C$18="","",SUMIF(Tableau3810121416182022[Mois],M$11,Tableau3810121416182022[Nb. Jour]))</f>
        <v>0</v>
      </c>
      <c r="N12" s="12">
        <f>IF($C$18="","",SUMIF(Tableau3810121416182022[Mois],N$11,Tableau3810121416182022[Nb. Jour]))</f>
        <v>0</v>
      </c>
      <c r="O12" s="21"/>
      <c r="P12" s="25">
        <f>B12-IF(C18="",0,N13)</f>
        <v>11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14</v>
      </c>
      <c r="K13" s="18">
        <f t="shared" si="0"/>
        <v>14</v>
      </c>
      <c r="L13" s="18">
        <f t="shared" si="0"/>
        <v>14</v>
      </c>
      <c r="M13" s="18">
        <f t="shared" si="0"/>
        <v>14</v>
      </c>
      <c r="N13" s="18">
        <f t="shared" si="0"/>
        <v>14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3.2916666666569654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0.10416666666666667</v>
      </c>
      <c r="J14" s="14">
        <f t="shared" si="1"/>
        <v>0</v>
      </c>
      <c r="K14" s="14">
        <f t="shared" si="1"/>
        <v>0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3.1874999999902989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0.10416666666666667</v>
      </c>
      <c r="J15" s="23">
        <f t="shared" si="2"/>
        <v>0.10416666666666667</v>
      </c>
      <c r="K15" s="23">
        <f t="shared" si="2"/>
        <v>0.10416666666666667</v>
      </c>
      <c r="L15" s="23">
        <f t="shared" si="2"/>
        <v>0.10416666666666667</v>
      </c>
      <c r="M15" s="23">
        <f t="shared" si="2"/>
        <v>0.10416666666666667</v>
      </c>
      <c r="N15" s="23">
        <f t="shared" si="2"/>
        <v>0.10416666666666667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54</v>
      </c>
      <c r="D18" s="33">
        <v>45145</v>
      </c>
      <c r="E18" s="33">
        <v>45163</v>
      </c>
      <c r="F18" s="41"/>
      <c r="G18" s="42">
        <v>14</v>
      </c>
      <c r="I18" s="78"/>
      <c r="J18" s="41" t="s">
        <v>124</v>
      </c>
      <c r="K18" s="33">
        <v>45012</v>
      </c>
      <c r="L18" s="33">
        <v>45012</v>
      </c>
      <c r="M18" s="41" t="s">
        <v>92</v>
      </c>
      <c r="N18" s="48">
        <v>0.10416666666666667</v>
      </c>
    </row>
    <row r="19" spans="2:14" ht="19.95" customHeight="1" x14ac:dyDescent="0.3">
      <c r="B19" s="75"/>
      <c r="C19" s="41"/>
      <c r="D19" s="33"/>
      <c r="E19" s="33"/>
      <c r="F19" s="41"/>
      <c r="G19" s="42"/>
      <c r="I19" s="78"/>
      <c r="J19" s="41"/>
      <c r="K19" s="33"/>
      <c r="L19" s="33"/>
      <c r="M19" s="41"/>
      <c r="N19" s="48"/>
    </row>
    <row r="20" spans="2:14" ht="19.95" customHeight="1" x14ac:dyDescent="0.3">
      <c r="B20" s="75"/>
      <c r="C20" s="41"/>
      <c r="D20" s="41"/>
      <c r="E20" s="41"/>
      <c r="F20" s="41"/>
      <c r="G20" s="42"/>
      <c r="I20" s="78"/>
      <c r="J20" s="41"/>
      <c r="K20" s="41"/>
      <c r="L20" s="41"/>
      <c r="M20" s="41"/>
      <c r="N20" s="48"/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9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9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9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1A2F4-030F-4AF1-AE7F-9BED83ECF0DB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152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6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6</v>
      </c>
      <c r="C12" s="12">
        <f>IF($C$18="","",SUMIF(Tableau381012141637[Mois],C$11,Tableau381012141637[Nb. Jour]))</f>
        <v>0</v>
      </c>
      <c r="D12" s="12">
        <f>IF($C$18="","",SUMIF(Tableau381012141637[Mois],D$11,Tableau381012141637[Nb. Jour]))</f>
        <v>0</v>
      </c>
      <c r="E12" s="12">
        <f>IF($C$18="","",SUMIF(Tableau381012141637[Mois],E$11,Tableau381012141637[Nb. Jour]))</f>
        <v>0</v>
      </c>
      <c r="F12" s="12">
        <f>IF($C$18="","",SUMIF(Tableau381012141637[Mois],F$11,Tableau381012141637[Nb. Jour]))</f>
        <v>0</v>
      </c>
      <c r="G12" s="12">
        <f>IF($C$18="","",SUMIF(Tableau381012141637[Mois],G$11,Tableau381012141637[Nb. Jour]))</f>
        <v>0</v>
      </c>
      <c r="H12" s="12">
        <f>IF($C$18="","",SUMIF(Tableau381012141637[Mois],H$11,Tableau381012141637[Nb. Jour]))</f>
        <v>0</v>
      </c>
      <c r="I12" s="12">
        <f>IF($C$18="","",SUMIF(Tableau381012141637[Mois],I$11,Tableau381012141637[Nb. Jour]))</f>
        <v>0</v>
      </c>
      <c r="J12" s="12">
        <f>IF($C$18="","",SUMIF(Tableau381012141637[Mois],J$11,Tableau381012141637[Nb. Jour]))</f>
        <v>0</v>
      </c>
      <c r="K12" s="12">
        <f>IF($C$18="","",SUMIF(Tableau381012141637[Mois],K$11,Tableau381012141637[Nb. Jour]))</f>
        <v>0</v>
      </c>
      <c r="L12" s="12">
        <f>IF($C$18="","",SUMIF(Tableau381012141637[Mois],L$11,Tableau381012141637[Nb. Jour]))</f>
        <v>0</v>
      </c>
      <c r="M12" s="12">
        <f>IF($C$18="","",SUMIF(Tableau381012141637[Mois],M$11,Tableau381012141637[Nb. Jour]))</f>
        <v>0</v>
      </c>
      <c r="N12" s="12">
        <f>IF($C$18="","",SUMIF(Tableau381012141637[Mois],N$11,Tableau381012141637[Nb. Jour]))</f>
        <v>1</v>
      </c>
      <c r="O12" s="21"/>
      <c r="P12" s="25">
        <f>B12-IF(C18="",0,N13)</f>
        <v>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18">
        <f t="shared" si="0"/>
        <v>1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44</v>
      </c>
      <c r="D18" s="33">
        <v>45287</v>
      </c>
      <c r="E18" s="33">
        <v>45287</v>
      </c>
      <c r="F18" s="41" t="s">
        <v>57</v>
      </c>
      <c r="G18" s="42">
        <v>1</v>
      </c>
      <c r="I18" s="78"/>
      <c r="J18" s="41"/>
      <c r="K18" s="41"/>
      <c r="L18" s="33"/>
      <c r="M18" s="41"/>
      <c r="N18" s="48"/>
    </row>
    <row r="19" spans="2:14" ht="19.95" customHeight="1" x14ac:dyDescent="0.3">
      <c r="B19" s="75"/>
      <c r="C19" s="41"/>
      <c r="D19" s="33"/>
      <c r="E19" s="33"/>
      <c r="F19" s="41"/>
      <c r="G19" s="42"/>
      <c r="I19" s="78"/>
      <c r="J19" s="41"/>
      <c r="K19" s="33"/>
      <c r="L19" s="33"/>
      <c r="M19" s="41"/>
      <c r="N19" s="48"/>
    </row>
    <row r="20" spans="2:14" ht="19.95" customHeight="1" x14ac:dyDescent="0.3">
      <c r="B20" s="75"/>
      <c r="C20" s="41"/>
      <c r="D20" s="41"/>
      <c r="E20" s="41"/>
      <c r="F20" s="41"/>
      <c r="G20" s="42"/>
      <c r="I20" s="78"/>
      <c r="J20" s="41"/>
      <c r="K20" s="41"/>
      <c r="L20" s="41"/>
      <c r="M20" s="41"/>
      <c r="N20" s="48"/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2000000}"/>
  <mergeCells count="4">
    <mergeCell ref="B1:D1"/>
    <mergeCell ref="F1:G1"/>
    <mergeCell ref="B17:B29"/>
    <mergeCell ref="I17:I29"/>
  </mergeCells>
  <hyperlinks>
    <hyperlink ref="F1:G1" location="SAISI!A1" display="RETOUR SAISI" xr:uid="{A0F14CC8-28AB-4EFB-9ED4-C6F1BE167EC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C593176-10D9-443C-AD0E-03122AD3A015}">
          <x14:formula1>
            <xm:f>TECH!$E$2:$E$13</xm:f>
          </x14:formula1>
          <xm:sqref>C18:C29 J18:J29</xm:sqref>
        </x14:dataValidation>
        <x14:dataValidation type="list" allowBlank="1" showInputMessage="1" showErrorMessage="1" xr:uid="{5BC08299-1F71-4AE5-95F3-F91FE277E4A3}">
          <x14:formula1>
            <xm:f>TECH!$G$2:$G$5</xm:f>
          </x14:formula1>
          <xm:sqref>F18:F29 M18:M29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S29"/>
  <sheetViews>
    <sheetView zoomScale="90" zoomScaleNormal="90" workbookViewId="0">
      <selection activeCell="F1" sqref="F1:G1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6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0.66319444444444442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IF($C$18="","",SUMIF(Tableau381012141618202224[Mois],C$11,Tableau381012141618202224[Nb. Jour]))</f>
        <v>0</v>
      </c>
      <c r="D12" s="12">
        <f>IF($C$18="","",SUMIF(Tableau381012141618202224[Mois],D$11,Tableau381012141618202224[Nb. Jour]))</f>
        <v>0</v>
      </c>
      <c r="E12" s="12">
        <f>IF($C$18="","",SUMIF(Tableau381012141618202224[Mois],E$11,Tableau381012141618202224[Nb. Jour]))</f>
        <v>0</v>
      </c>
      <c r="F12" s="12">
        <f>IF($C$18="","",SUMIF(Tableau381012141618202224[Mois],F$11,Tableau381012141618202224[Nb. Jour]))</f>
        <v>0</v>
      </c>
      <c r="G12" s="12">
        <f>IF($C$18="","",SUMIF(Tableau381012141618202224[Mois],G$11,Tableau381012141618202224[Nb. Jour]))</f>
        <v>0</v>
      </c>
      <c r="H12" s="12">
        <f>IF($C$18="","",SUMIF(Tableau381012141618202224[Mois],H$11,Tableau381012141618202224[Nb. Jour]))</f>
        <v>0</v>
      </c>
      <c r="I12" s="12">
        <f>IF($C$18="","",SUMIF(Tableau381012141618202224[Mois],I$11,Tableau381012141618202224[Nb. Jour]))</f>
        <v>0</v>
      </c>
      <c r="J12" s="12">
        <f>IF($C$18="","",SUMIF(Tableau381012141618202224[Mois],J$11,Tableau381012141618202224[Nb. Jour]))</f>
        <v>4</v>
      </c>
      <c r="K12" s="12">
        <f>IF($C$18="","",SUMIF(Tableau381012141618202224[Mois],K$11,Tableau381012141618202224[Nb. Jour]))</f>
        <v>15</v>
      </c>
      <c r="L12" s="12">
        <f>IF($C$18="","",SUMIF(Tableau381012141618202224[Mois],L$11,Tableau381012141618202224[Nb. Jour]))</f>
        <v>0</v>
      </c>
      <c r="M12" s="12">
        <f>IF($C$18="","",SUMIF(Tableau381012141618202224[Mois],M$11,Tableau381012141618202224[Nb. Jour]))</f>
        <v>0</v>
      </c>
      <c r="N12" s="12">
        <f>IF($C$18="","",SUMIF(Tableau381012141618202224[Mois],N$11,Tableau381012141618202224[Nb. Jour]))</f>
        <v>0</v>
      </c>
      <c r="O12" s="21"/>
      <c r="P12" s="25">
        <f>B12-IF(C18="",0,N13)</f>
        <v>8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4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19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0.66319444444444442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0.3125</v>
      </c>
      <c r="L14" s="14">
        <f t="shared" si="1"/>
        <v>0</v>
      </c>
      <c r="M14" s="14">
        <f t="shared" si="1"/>
        <v>0.27083333333333331</v>
      </c>
      <c r="N14" s="14">
        <f t="shared" si="1"/>
        <v>0</v>
      </c>
      <c r="O14" s="21"/>
      <c r="P14" s="26">
        <f>B14-IF(J18="",0,N15)</f>
        <v>7.986111111111116E-2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0.3125</v>
      </c>
      <c r="L15" s="23">
        <f t="shared" si="2"/>
        <v>0.3125</v>
      </c>
      <c r="M15" s="23">
        <f t="shared" si="2"/>
        <v>0.58333333333333326</v>
      </c>
      <c r="N15" s="23">
        <f t="shared" si="2"/>
        <v>0.58333333333333326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75"/>
      <c r="C18" s="41" t="s">
        <v>54</v>
      </c>
      <c r="D18" s="33">
        <v>45166</v>
      </c>
      <c r="E18" s="33">
        <v>45169</v>
      </c>
      <c r="F18" s="41" t="s">
        <v>57</v>
      </c>
      <c r="G18" s="42">
        <v>4</v>
      </c>
      <c r="I18" s="78"/>
      <c r="J18" s="62" t="s">
        <v>129</v>
      </c>
      <c r="K18" s="63">
        <v>45198</v>
      </c>
      <c r="L18" s="63">
        <v>45198</v>
      </c>
      <c r="M18" s="62" t="s">
        <v>57</v>
      </c>
      <c r="N18" s="64">
        <v>0.3125</v>
      </c>
      <c r="O18" s="53"/>
      <c r="P18" s="53" t="s">
        <v>146</v>
      </c>
    </row>
    <row r="19" spans="2:16" ht="19.95" customHeight="1" x14ac:dyDescent="0.3">
      <c r="B19" s="75"/>
      <c r="C19" s="41" t="s">
        <v>41</v>
      </c>
      <c r="D19" s="33">
        <v>45170</v>
      </c>
      <c r="E19" s="33">
        <v>45190</v>
      </c>
      <c r="F19" s="41" t="s">
        <v>57</v>
      </c>
      <c r="G19" s="42">
        <v>15</v>
      </c>
      <c r="I19" s="78"/>
      <c r="J19" s="41" t="s">
        <v>43</v>
      </c>
      <c r="K19" s="33">
        <v>45252</v>
      </c>
      <c r="L19" s="33">
        <v>45252</v>
      </c>
      <c r="M19" s="41" t="s">
        <v>57</v>
      </c>
      <c r="N19" s="48">
        <v>0.27083333333333331</v>
      </c>
    </row>
    <row r="20" spans="2:16" ht="19.95" customHeight="1" x14ac:dyDescent="0.3">
      <c r="B20" s="75"/>
      <c r="C20" s="41"/>
      <c r="D20" s="41"/>
      <c r="E20" s="41"/>
      <c r="F20" s="41"/>
      <c r="G20" s="42"/>
      <c r="I20" s="78"/>
      <c r="J20" s="41"/>
      <c r="K20" s="41"/>
      <c r="L20" s="41"/>
      <c r="M20" s="41"/>
      <c r="N20" s="48"/>
    </row>
    <row r="21" spans="2:16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6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6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6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6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6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6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6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6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A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A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A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72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0.4375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IF($C$18="","",SUMIF(Tableau38101214161820222426[Mois],C$11,Tableau38101214161820222426[Nb. Jour]))</f>
        <v>0</v>
      </c>
      <c r="D12" s="12">
        <f>IF($C$18="","",SUMIF(Tableau38101214161820222426[Mois],D$11,Tableau38101214161820222426[Nb. Jour]))</f>
        <v>0</v>
      </c>
      <c r="E12" s="12">
        <f>IF($C$18="","",SUMIF(Tableau38101214161820222426[Mois],E$11,Tableau38101214161820222426[Nb. Jour]))</f>
        <v>0</v>
      </c>
      <c r="F12" s="12">
        <f>IF($C$18="","",SUMIF(Tableau38101214161820222426[Mois],F$11,Tableau38101214161820222426[Nb. Jour]))</f>
        <v>4</v>
      </c>
      <c r="G12" s="12">
        <f>IF($C$18="","",SUMIF(Tableau38101214161820222426[Mois],G$11,Tableau38101214161820222426[Nb. Jour]))</f>
        <v>1</v>
      </c>
      <c r="H12" s="12">
        <f>IF($C$18="","",SUMIF(Tableau38101214161820222426[Mois],H$11,Tableau38101214161820222426[Nb. Jour]))</f>
        <v>0</v>
      </c>
      <c r="I12" s="12">
        <f>IF($C$18="","",SUMIF(Tableau38101214161820222426[Mois],I$11,Tableau38101214161820222426[Nb. Jour]))</f>
        <v>0</v>
      </c>
      <c r="J12" s="12">
        <f>IF($C$18="","",SUMIF(Tableau38101214161820222426[Mois],J$11,Tableau38101214161820222426[Nb. Jour]))</f>
        <v>14</v>
      </c>
      <c r="K12" s="12">
        <f>IF($C$18="","",SUMIF(Tableau38101214161820222426[Mois],K$11,Tableau38101214161820222426[Nb. Jour]))</f>
        <v>0</v>
      </c>
      <c r="L12" s="12">
        <f>IF($C$18="","",SUMIF(Tableau38101214161820222426[Mois],L$11,Tableau38101214161820222426[Nb. Jour]))</f>
        <v>0</v>
      </c>
      <c r="M12" s="12">
        <f>IF($C$18="","",SUMIF(Tableau38101214161820222426[Mois],M$11,Tableau38101214161820222426[Nb. Jour]))</f>
        <v>0</v>
      </c>
      <c r="N12" s="12">
        <f>IF($C$18="","",SUMIF(Tableau38101214161820222426[Mois],N$11,Tableau38101214161820222426[Nb. Jour]))</f>
        <v>0</v>
      </c>
      <c r="O12" s="21"/>
      <c r="P12" s="25">
        <f>B12-IF(C18="",0,N13)</f>
        <v>8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4</v>
      </c>
      <c r="G13" s="18">
        <f t="shared" si="0"/>
        <v>5</v>
      </c>
      <c r="H13" s="18">
        <f t="shared" si="0"/>
        <v>5</v>
      </c>
      <c r="I13" s="18">
        <f t="shared" si="0"/>
        <v>5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19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0.4375</v>
      </c>
      <c r="C14" s="14" t="str">
        <f t="shared" ref="C14:N14" si="1">IF($J$18="","",SUMIF($J$18:$J$29,C$11,$N$18:$N$29))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0.4375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25</v>
      </c>
      <c r="D18" s="33">
        <v>45027</v>
      </c>
      <c r="E18" s="33">
        <v>45030</v>
      </c>
      <c r="F18" s="41" t="s">
        <v>56</v>
      </c>
      <c r="G18" s="42">
        <v>4</v>
      </c>
      <c r="I18" s="78"/>
      <c r="J18" s="41"/>
      <c r="K18" s="41"/>
      <c r="L18" s="33"/>
      <c r="M18" s="41"/>
      <c r="N18" s="48"/>
    </row>
    <row r="19" spans="2:14" ht="19.95" customHeight="1" x14ac:dyDescent="0.3">
      <c r="B19" s="75"/>
      <c r="C19" s="41" t="s">
        <v>26</v>
      </c>
      <c r="D19" s="33">
        <v>45065</v>
      </c>
      <c r="E19" s="33">
        <v>45065</v>
      </c>
      <c r="F19" s="41" t="s">
        <v>56</v>
      </c>
      <c r="G19" s="42">
        <v>1</v>
      </c>
      <c r="I19" s="78"/>
      <c r="J19" s="41"/>
      <c r="K19" s="33"/>
      <c r="L19" s="33"/>
      <c r="M19" s="41"/>
      <c r="N19" s="48"/>
    </row>
    <row r="20" spans="2:14" ht="19.95" customHeight="1" x14ac:dyDescent="0.3">
      <c r="B20" s="75"/>
      <c r="C20" s="41" t="s">
        <v>54</v>
      </c>
      <c r="D20" s="33">
        <v>45152</v>
      </c>
      <c r="E20" s="33">
        <v>45170</v>
      </c>
      <c r="F20" s="41" t="s">
        <v>56</v>
      </c>
      <c r="G20" s="42">
        <v>14</v>
      </c>
      <c r="I20" s="78"/>
      <c r="J20" s="41"/>
      <c r="K20" s="41"/>
      <c r="L20" s="41"/>
      <c r="M20" s="41"/>
      <c r="N20" s="48"/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B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B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B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S29"/>
  <sheetViews>
    <sheetView zoomScale="90" zoomScaleNormal="90" workbookViewId="0">
      <selection activeCell="F1" sqref="F1:G1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135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58">
        <v>8.5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0.19444444443797693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8.5</v>
      </c>
      <c r="C12" s="12" t="str">
        <f>IF($C$18="","",SUMIF(Tableau381012141618[Mois],C$11,Tableau381012141618[Nb. Jour]))</f>
        <v/>
      </c>
      <c r="D12" s="12" t="str">
        <f>IF($C$18="","",SUMIF(Tableau381012141618[Mois],D$11,Tableau381012141618[Nb. Jour]))</f>
        <v/>
      </c>
      <c r="E12" s="12" t="str">
        <f>IF($C$18="","",SUMIF(Tableau381012141618[Mois],E$11,Tableau381012141618[Nb. Jour]))</f>
        <v/>
      </c>
      <c r="F12" s="12" t="str">
        <f>IF($C$18="","",SUMIF(Tableau381012141618[Mois],F$11,Tableau381012141618[Nb. Jour]))</f>
        <v/>
      </c>
      <c r="G12" s="12" t="str">
        <f>IF($C$18="","",SUMIF(Tableau381012141618[Mois],G$11,Tableau381012141618[Nb. Jour]))</f>
        <v/>
      </c>
      <c r="H12" s="12" t="str">
        <f>IF($C$18="","",SUMIF(Tableau381012141618[Mois],H$11,Tableau381012141618[Nb. Jour]))</f>
        <v/>
      </c>
      <c r="I12" s="12" t="str">
        <f>IF($C$18="","",SUMIF(Tableau381012141618[Mois],I$11,Tableau381012141618[Nb. Jour]))</f>
        <v/>
      </c>
      <c r="J12" s="12" t="str">
        <f>IF($C$18="","",SUMIF(Tableau381012141618[Mois],J$11,Tableau381012141618[Nb. Jour]))</f>
        <v/>
      </c>
      <c r="K12" s="12" t="str">
        <f>IF($C$18="","",SUMIF(Tableau381012141618[Mois],K$11,Tableau381012141618[Nb. Jour]))</f>
        <v/>
      </c>
      <c r="L12" s="12" t="str">
        <f>IF($C$18="","",SUMIF(Tableau381012141618[Mois],L$11,Tableau381012141618[Nb. Jour]))</f>
        <v/>
      </c>
      <c r="M12" s="12" t="str">
        <f>IF($C$18="","",SUMIF(Tableau381012141618[Mois],M$11,Tableau381012141618[Nb. Jour]))</f>
        <v/>
      </c>
      <c r="N12" s="12" t="str">
        <f>IF($C$18="","",SUMIF(Tableau381012141618[Mois],N$11,Tableau381012141618[Nb. Jour]))</f>
        <v/>
      </c>
      <c r="O12" s="21"/>
      <c r="P12" s="25">
        <f>B12-IF(C18="",0,N13)</f>
        <v>8.5</v>
      </c>
    </row>
    <row r="13" spans="1:19" ht="15" customHeight="1" x14ac:dyDescent="0.3">
      <c r="A13" s="16"/>
      <c r="B13" s="17"/>
      <c r="C13" s="18" t="str">
        <f>IF(C18="","",C12)</f>
        <v/>
      </c>
      <c r="D13" s="18" t="str">
        <f t="shared" ref="D13:N13" si="0">IF($C$18="","",C13+D12)</f>
        <v/>
      </c>
      <c r="E13" s="18" t="str">
        <f t="shared" si="0"/>
        <v/>
      </c>
      <c r="F13" s="18" t="str">
        <f t="shared" si="0"/>
        <v/>
      </c>
      <c r="G13" s="18" t="str">
        <f t="shared" si="0"/>
        <v/>
      </c>
      <c r="H13" s="18" t="str">
        <f t="shared" si="0"/>
        <v/>
      </c>
      <c r="I13" s="18" t="str">
        <f t="shared" si="0"/>
        <v/>
      </c>
      <c r="J13" s="18" t="str">
        <f t="shared" si="0"/>
        <v/>
      </c>
      <c r="K13" s="18" t="str">
        <f t="shared" si="0"/>
        <v/>
      </c>
      <c r="L13" s="18" t="str">
        <f t="shared" si="0"/>
        <v/>
      </c>
      <c r="M13" s="18" t="str">
        <f t="shared" si="0"/>
        <v/>
      </c>
      <c r="N13" s="18" t="str">
        <f t="shared" si="0"/>
        <v/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0.19444444443797693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0.19444444443797693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/>
      <c r="D18" s="33"/>
      <c r="E18" s="33"/>
      <c r="F18" s="41"/>
      <c r="G18" s="42"/>
      <c r="I18" s="78"/>
      <c r="J18" s="41"/>
      <c r="K18" s="41"/>
      <c r="L18" s="33"/>
      <c r="M18" s="41"/>
      <c r="N18" s="48"/>
    </row>
    <row r="19" spans="2:14" ht="19.95" customHeight="1" x14ac:dyDescent="0.3">
      <c r="B19" s="75"/>
      <c r="C19" s="41"/>
      <c r="D19" s="33"/>
      <c r="E19" s="33"/>
      <c r="F19" s="41"/>
      <c r="G19" s="42"/>
      <c r="I19" s="78"/>
      <c r="J19" s="41"/>
      <c r="K19" s="33"/>
      <c r="L19" s="33"/>
      <c r="M19" s="41"/>
      <c r="N19" s="48"/>
    </row>
    <row r="20" spans="2:14" ht="19.95" customHeight="1" x14ac:dyDescent="0.3">
      <c r="B20" s="75"/>
      <c r="C20" s="41"/>
      <c r="D20" s="41"/>
      <c r="E20" s="41"/>
      <c r="F20" s="41"/>
      <c r="G20" s="42"/>
      <c r="I20" s="78"/>
      <c r="J20" s="41"/>
      <c r="K20" s="41"/>
      <c r="L20" s="41"/>
      <c r="M20" s="41"/>
      <c r="N20" s="48"/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D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D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D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D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95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0.18750000000727596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0.54166666667151731</v>
      </c>
      <c r="C7" s="7" t="s">
        <v>64</v>
      </c>
    </row>
    <row r="8" spans="1:19" ht="19.95" customHeight="1" x14ac:dyDescent="0.3">
      <c r="A8" s="6" t="s">
        <v>47</v>
      </c>
      <c r="B8" s="40">
        <v>1.875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IF($C$18="","",SUMIF(Tableau3810121416182022242629[Mois],C$11,Tableau3810121416182022242629[Nb. Jour]))</f>
        <v>0</v>
      </c>
      <c r="D12" s="12">
        <f>IF($C$18="","",SUMIF(Tableau3810121416182022242629[Mois],D$11,Tableau3810121416182022242629[Nb. Jour]))</f>
        <v>0</v>
      </c>
      <c r="E12" s="12">
        <f>IF($C$18="","",SUMIF(Tableau3810121416182022242629[Mois],E$11,Tableau3810121416182022242629[Nb. Jour]))</f>
        <v>0</v>
      </c>
      <c r="F12" s="12">
        <f>IF($C$18="","",SUMIF(Tableau3810121416182022242629[Mois],F$11,Tableau3810121416182022242629[Nb. Jour]))</f>
        <v>0</v>
      </c>
      <c r="G12" s="12">
        <f>IF($C$18="","",SUMIF(Tableau3810121416182022242629[Mois],G$11,Tableau3810121416182022242629[Nb. Jour]))</f>
        <v>0</v>
      </c>
      <c r="H12" s="12">
        <f>IF($C$18="","",SUMIF(Tableau3810121416182022242629[Mois],H$11,Tableau3810121416182022242629[Nb. Jour]))</f>
        <v>0</v>
      </c>
      <c r="I12" s="12">
        <f>IF($C$18="","",SUMIF(Tableau3810121416182022242629[Mois],I$11,Tableau3810121416182022242629[Nb. Jour]))</f>
        <v>1.5</v>
      </c>
      <c r="J12" s="12">
        <f>IF($C$18="","",SUMIF(Tableau3810121416182022242629[Mois],J$11,Tableau3810121416182022242629[Nb. Jour]))</f>
        <v>14</v>
      </c>
      <c r="K12" s="12">
        <f>IF($C$18="","",SUMIF(Tableau3810121416182022242629[Mois],K$11,Tableau3810121416182022242629[Nb. Jour]))</f>
        <v>0</v>
      </c>
      <c r="L12" s="12">
        <f>IF($C$18="","",SUMIF(Tableau3810121416182022242629[Mois],L$11,Tableau3810121416182022242629[Nb. Jour]))</f>
        <v>0</v>
      </c>
      <c r="M12" s="12">
        <f>IF($C$18="","",SUMIF(Tableau3810121416182022242629[Mois],M$11,Tableau3810121416182022242629[Nb. Jour]))</f>
        <v>0</v>
      </c>
      <c r="N12" s="12">
        <f>IF($C$18="","",SUMIF(Tableau3810121416182022242629[Mois],N$11,Tableau3810121416182022242629[Nb. Jour]))</f>
        <v>9</v>
      </c>
      <c r="O12" s="21"/>
      <c r="P12" s="25">
        <f>B12-IF(C18="",0,N13)</f>
        <v>2.5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1.5</v>
      </c>
      <c r="J13" s="18">
        <f t="shared" si="0"/>
        <v>15.5</v>
      </c>
      <c r="K13" s="18">
        <f t="shared" si="0"/>
        <v>15.5</v>
      </c>
      <c r="L13" s="18">
        <f t="shared" si="0"/>
        <v>15.5</v>
      </c>
      <c r="M13" s="18">
        <f t="shared" si="0"/>
        <v>15.5</v>
      </c>
      <c r="N13" s="18">
        <f t="shared" si="0"/>
        <v>24.5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2.6041666666787933</v>
      </c>
      <c r="C14" s="14">
        <f t="shared" ref="C14:N14" si="1">IF($J$18="","",SUMIF($J$18:$J$29,C$11,$N$18:$N$29))</f>
        <v>0.29166666666666663</v>
      </c>
      <c r="D14" s="14">
        <f t="shared" si="1"/>
        <v>0</v>
      </c>
      <c r="E14" s="14">
        <f t="shared" si="1"/>
        <v>0</v>
      </c>
      <c r="F14" s="14">
        <f t="shared" si="1"/>
        <v>4.1666666666666664E-2</v>
      </c>
      <c r="G14" s="14">
        <f t="shared" si="1"/>
        <v>1.25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0.33333333333333331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0.68750000001212674</v>
      </c>
    </row>
    <row r="15" spans="1:19" ht="15" customHeight="1" x14ac:dyDescent="0.3">
      <c r="A15" s="15"/>
      <c r="B15" s="15"/>
      <c r="C15" s="23">
        <f>IF(J18="","",C14)</f>
        <v>0.29166666666666663</v>
      </c>
      <c r="D15" s="23">
        <f t="shared" ref="D15:N15" si="2">IF($J$18="","",C15+D14)</f>
        <v>0.29166666666666663</v>
      </c>
      <c r="E15" s="23">
        <f t="shared" si="2"/>
        <v>0.29166666666666663</v>
      </c>
      <c r="F15" s="23">
        <f t="shared" si="2"/>
        <v>0.33333333333333331</v>
      </c>
      <c r="G15" s="23">
        <f t="shared" si="2"/>
        <v>1.5833333333333333</v>
      </c>
      <c r="H15" s="23">
        <f t="shared" si="2"/>
        <v>1.5833333333333333</v>
      </c>
      <c r="I15" s="23">
        <f t="shared" si="2"/>
        <v>1.5833333333333333</v>
      </c>
      <c r="J15" s="23">
        <f t="shared" si="2"/>
        <v>1.5833333333333333</v>
      </c>
      <c r="K15" s="23">
        <f t="shared" si="2"/>
        <v>1.9166666666666665</v>
      </c>
      <c r="L15" s="23">
        <f t="shared" si="2"/>
        <v>1.9166666666666665</v>
      </c>
      <c r="M15" s="23">
        <f t="shared" si="2"/>
        <v>1.9166666666666665</v>
      </c>
      <c r="N15" s="23">
        <f t="shared" si="2"/>
        <v>1.9166666666666665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45</v>
      </c>
      <c r="D18" s="33">
        <v>45120</v>
      </c>
      <c r="E18" s="33">
        <v>45120</v>
      </c>
      <c r="F18" s="41" t="s">
        <v>57</v>
      </c>
      <c r="G18" s="42">
        <v>1</v>
      </c>
      <c r="I18" s="78"/>
      <c r="J18" s="41" t="s">
        <v>23</v>
      </c>
      <c r="K18" s="33">
        <v>44938</v>
      </c>
      <c r="L18" s="33">
        <v>44938</v>
      </c>
      <c r="M18" s="41" t="s">
        <v>55</v>
      </c>
      <c r="N18" s="48">
        <v>2.0833333333333332E-2</v>
      </c>
    </row>
    <row r="19" spans="2:14" ht="19.95" customHeight="1" x14ac:dyDescent="0.3">
      <c r="B19" s="75"/>
      <c r="C19" s="41" t="s">
        <v>45</v>
      </c>
      <c r="D19" s="33">
        <v>45131</v>
      </c>
      <c r="E19" s="33">
        <v>45131</v>
      </c>
      <c r="F19" s="41" t="s">
        <v>57</v>
      </c>
      <c r="G19" s="42">
        <v>0.5</v>
      </c>
      <c r="I19" s="78"/>
      <c r="J19" s="41" t="s">
        <v>23</v>
      </c>
      <c r="K19" s="33">
        <v>44956</v>
      </c>
      <c r="L19" s="33">
        <v>44956</v>
      </c>
      <c r="M19" s="41" t="s">
        <v>55</v>
      </c>
      <c r="N19" s="48">
        <v>0.27083333333333331</v>
      </c>
    </row>
    <row r="20" spans="2:14" ht="19.95" customHeight="1" x14ac:dyDescent="0.3">
      <c r="B20" s="75"/>
      <c r="C20" s="41" t="s">
        <v>54</v>
      </c>
      <c r="D20" s="33">
        <v>45145</v>
      </c>
      <c r="E20" s="33">
        <v>45163</v>
      </c>
      <c r="F20" s="41" t="s">
        <v>57</v>
      </c>
      <c r="G20" s="42">
        <v>14</v>
      </c>
      <c r="I20" s="78"/>
      <c r="J20" s="41" t="s">
        <v>25</v>
      </c>
      <c r="K20" s="33">
        <v>45023</v>
      </c>
      <c r="L20" s="33">
        <v>45023</v>
      </c>
      <c r="M20" s="41" t="s">
        <v>55</v>
      </c>
      <c r="N20" s="48">
        <v>4.1666666666666664E-2</v>
      </c>
    </row>
    <row r="21" spans="2:14" ht="19.95" customHeight="1" x14ac:dyDescent="0.3">
      <c r="B21" s="75"/>
      <c r="C21" s="41" t="s">
        <v>143</v>
      </c>
      <c r="D21" s="33">
        <v>45278</v>
      </c>
      <c r="E21" s="33">
        <v>45289</v>
      </c>
      <c r="F21" s="41" t="s">
        <v>55</v>
      </c>
      <c r="G21" s="42">
        <v>9</v>
      </c>
      <c r="I21" s="78"/>
      <c r="J21" s="41" t="s">
        <v>26</v>
      </c>
      <c r="K21" s="33">
        <v>45061</v>
      </c>
      <c r="L21" s="33">
        <v>45065</v>
      </c>
      <c r="M21" s="41" t="s">
        <v>55</v>
      </c>
      <c r="N21" s="48">
        <v>1.25</v>
      </c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 t="s">
        <v>41</v>
      </c>
      <c r="K22" s="33">
        <v>45184</v>
      </c>
      <c r="L22" s="33">
        <v>45184</v>
      </c>
      <c r="M22" s="41" t="s">
        <v>55</v>
      </c>
      <c r="N22" s="48">
        <v>0.16666666666666666</v>
      </c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 t="s">
        <v>41</v>
      </c>
      <c r="K23" s="33">
        <v>45183</v>
      </c>
      <c r="L23" s="33">
        <v>45183</v>
      </c>
      <c r="M23" s="41" t="s">
        <v>55</v>
      </c>
      <c r="N23" s="48">
        <v>0.16666666666666666</v>
      </c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E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E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E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0E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73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0.56250000000727596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1.3194444444525288</v>
      </c>
      <c r="C7" s="7" t="s">
        <v>64</v>
      </c>
    </row>
    <row r="8" spans="1:19" ht="19.95" customHeight="1" x14ac:dyDescent="0.3">
      <c r="A8" s="6" t="s">
        <v>47</v>
      </c>
      <c r="B8" s="40">
        <v>0.90277777777777779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IF($C$18="","",SUMIF(Tableau381012141618202224262931[Mois],C$11,Tableau381012141618202224262931[Nb. Jour]))</f>
        <v>4</v>
      </c>
      <c r="D12" s="12">
        <f>IF($C$18="","",SUMIF(Tableau381012141618202224262931[Mois],D$11,Tableau381012141618202224262931[Nb. Jour]))</f>
        <v>0</v>
      </c>
      <c r="E12" s="12">
        <f>IF($C$18="","",SUMIF(Tableau381012141618202224262931[Mois],E$11,Tableau381012141618202224262931[Nb. Jour]))</f>
        <v>0</v>
      </c>
      <c r="F12" s="12">
        <f>IF($C$18="","",SUMIF(Tableau381012141618202224262931[Mois],F$11,Tableau381012141618202224262931[Nb. Jour]))</f>
        <v>0</v>
      </c>
      <c r="G12" s="12">
        <f>IF($C$18="","",SUMIF(Tableau381012141618202224262931[Mois],G$11,Tableau381012141618202224262931[Nb. Jour]))</f>
        <v>0</v>
      </c>
      <c r="H12" s="12">
        <f>IF($C$18="","",SUMIF(Tableau381012141618202224262931[Mois],H$11,Tableau381012141618202224262931[Nb. Jour]))</f>
        <v>0</v>
      </c>
      <c r="I12" s="12">
        <f>IF($C$18="","",SUMIF(Tableau381012141618202224262931[Mois],I$11,Tableau381012141618202224262931[Nb. Jour]))</f>
        <v>0</v>
      </c>
      <c r="J12" s="12">
        <f>IF($C$18="","",SUMIF(Tableau381012141618202224262931[Mois],J$11,Tableau381012141618202224262931[Nb. Jour]))</f>
        <v>15</v>
      </c>
      <c r="K12" s="12">
        <f>IF($C$18="","",SUMIF(Tableau381012141618202224262931[Mois],K$11,Tableau381012141618202224262931[Nb. Jour]))</f>
        <v>0</v>
      </c>
      <c r="L12" s="12">
        <f>IF($C$18="","",SUMIF(Tableau381012141618202224262931[Mois],L$11,Tableau381012141618202224262931[Nb. Jour]))</f>
        <v>0</v>
      </c>
      <c r="M12" s="12">
        <f>IF($C$18="","",SUMIF(Tableau381012141618202224262931[Mois],M$11,Tableau381012141618202224262931[Nb. Jour]))</f>
        <v>0</v>
      </c>
      <c r="N12" s="12">
        <f>IF($C$18="","",SUMIF(Tableau381012141618202224262931[Mois],N$11,Tableau381012141618202224262931[Nb. Jour]))</f>
        <v>8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4</v>
      </c>
      <c r="D13" s="18">
        <f t="shared" ref="D13:N13" si="0">IF($C$18="","",C13+D12)</f>
        <v>4</v>
      </c>
      <c r="E13" s="18">
        <f t="shared" si="0"/>
        <v>4</v>
      </c>
      <c r="F13" s="18">
        <f t="shared" si="0"/>
        <v>4</v>
      </c>
      <c r="G13" s="18">
        <f t="shared" si="0"/>
        <v>4</v>
      </c>
      <c r="H13" s="18">
        <f t="shared" si="0"/>
        <v>4</v>
      </c>
      <c r="I13" s="18">
        <f t="shared" si="0"/>
        <v>4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27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2.7847222222375825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0.66666666666666663</v>
      </c>
      <c r="F14" s="14">
        <f t="shared" si="1"/>
        <v>0</v>
      </c>
      <c r="G14" s="14">
        <f t="shared" si="1"/>
        <v>0.3125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0.625</v>
      </c>
      <c r="L14" s="14">
        <f t="shared" si="1"/>
        <v>4.1666666666666664E-2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1.1388888889042492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0.66666666666666663</v>
      </c>
      <c r="F15" s="23">
        <f t="shared" si="2"/>
        <v>0.66666666666666663</v>
      </c>
      <c r="G15" s="23">
        <f t="shared" si="2"/>
        <v>0.97916666666666663</v>
      </c>
      <c r="H15" s="23">
        <f t="shared" si="2"/>
        <v>0.97916666666666663</v>
      </c>
      <c r="I15" s="23">
        <f t="shared" si="2"/>
        <v>0.97916666666666663</v>
      </c>
      <c r="J15" s="23">
        <f t="shared" si="2"/>
        <v>0.97916666666666663</v>
      </c>
      <c r="K15" s="23">
        <f t="shared" si="2"/>
        <v>1.6041666666666665</v>
      </c>
      <c r="L15" s="23">
        <f t="shared" si="2"/>
        <v>1.6458333333333333</v>
      </c>
      <c r="M15" s="23">
        <f t="shared" si="2"/>
        <v>1.6458333333333333</v>
      </c>
      <c r="N15" s="23">
        <f t="shared" si="2"/>
        <v>1.6458333333333333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54</v>
      </c>
      <c r="D18" s="33">
        <v>45134</v>
      </c>
      <c r="E18" s="33">
        <v>45156</v>
      </c>
      <c r="F18" s="41" t="s">
        <v>125</v>
      </c>
      <c r="G18" s="42">
        <v>15</v>
      </c>
      <c r="I18" s="78"/>
      <c r="J18" s="41" t="s">
        <v>24</v>
      </c>
      <c r="K18" s="33">
        <v>44995</v>
      </c>
      <c r="L18" s="33">
        <v>44998</v>
      </c>
      <c r="M18" s="41" t="s">
        <v>55</v>
      </c>
      <c r="N18" s="48">
        <v>0.54166666666666663</v>
      </c>
    </row>
    <row r="19" spans="2:14" ht="19.95" customHeight="1" x14ac:dyDescent="0.3">
      <c r="B19" s="75"/>
      <c r="C19" s="41" t="s">
        <v>44</v>
      </c>
      <c r="D19" s="33">
        <v>45279</v>
      </c>
      <c r="E19" s="33">
        <v>45289</v>
      </c>
      <c r="F19" s="41"/>
      <c r="G19" s="42">
        <v>8</v>
      </c>
      <c r="I19" s="78"/>
      <c r="J19" s="41" t="s">
        <v>24</v>
      </c>
      <c r="K19" s="33">
        <v>45009</v>
      </c>
      <c r="L19" s="33">
        <v>45009</v>
      </c>
      <c r="M19" s="41" t="s">
        <v>55</v>
      </c>
      <c r="N19" s="48">
        <v>0.125</v>
      </c>
    </row>
    <row r="20" spans="2:14" ht="19.95" customHeight="1" x14ac:dyDescent="0.3">
      <c r="B20" s="75"/>
      <c r="C20" s="41" t="s">
        <v>23</v>
      </c>
      <c r="D20" s="33">
        <v>44928</v>
      </c>
      <c r="E20" s="33">
        <v>44931</v>
      </c>
      <c r="F20" s="41"/>
      <c r="G20" s="42">
        <v>4</v>
      </c>
      <c r="I20" s="78"/>
      <c r="J20" s="41" t="s">
        <v>26</v>
      </c>
      <c r="K20" s="33">
        <v>45065</v>
      </c>
      <c r="L20" s="33">
        <v>45065</v>
      </c>
      <c r="M20" s="41" t="s">
        <v>55</v>
      </c>
      <c r="N20" s="48">
        <v>0.3125</v>
      </c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 t="s">
        <v>41</v>
      </c>
      <c r="K21" s="33">
        <v>45170</v>
      </c>
      <c r="L21" s="33">
        <v>45173</v>
      </c>
      <c r="M21" s="41" t="s">
        <v>55</v>
      </c>
      <c r="N21" s="48">
        <v>0.625</v>
      </c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 t="s">
        <v>42</v>
      </c>
      <c r="K22" s="33">
        <v>45219</v>
      </c>
      <c r="L22" s="33">
        <v>45219</v>
      </c>
      <c r="M22" s="41" t="s">
        <v>55</v>
      </c>
      <c r="N22" s="48">
        <v>4.1666666666666664E-2</v>
      </c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33"/>
      <c r="L23" s="33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F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0F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F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0F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136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58">
        <v>8.5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0.29166666667151731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8.5</v>
      </c>
      <c r="C12" s="12">
        <f>IF($C$18="","",SUMIF(Tableau381012141648[Mois],C$11,Tableau381012141648[Nb. Jour]))</f>
        <v>0</v>
      </c>
      <c r="D12" s="12">
        <f>IF($C$18="","",SUMIF(Tableau381012141648[Mois],D$11,Tableau381012141648[Nb. Jour]))</f>
        <v>0</v>
      </c>
      <c r="E12" s="12">
        <f>IF($C$18="","",SUMIF(Tableau381012141648[Mois],E$11,Tableau381012141648[Nb. Jour]))</f>
        <v>0</v>
      </c>
      <c r="F12" s="12">
        <f>IF($C$18="","",SUMIF(Tableau381012141648[Mois],F$11,Tableau381012141648[Nb. Jour]))</f>
        <v>0</v>
      </c>
      <c r="G12" s="12">
        <f>IF($C$18="","",SUMIF(Tableau381012141648[Mois],G$11,Tableau381012141648[Nb. Jour]))</f>
        <v>0</v>
      </c>
      <c r="H12" s="12">
        <f>IF($C$18="","",SUMIF(Tableau381012141648[Mois],H$11,Tableau381012141648[Nb. Jour]))</f>
        <v>0</v>
      </c>
      <c r="I12" s="12">
        <f>IF($C$18="","",SUMIF(Tableau381012141648[Mois],I$11,Tableau381012141648[Nb. Jour]))</f>
        <v>0</v>
      </c>
      <c r="J12" s="12">
        <f>IF($C$18="","",SUMIF(Tableau381012141648[Mois],J$11,Tableau381012141648[Nb. Jour]))</f>
        <v>0</v>
      </c>
      <c r="K12" s="12">
        <f>IF($C$18="","",SUMIF(Tableau381012141648[Mois],K$11,Tableau381012141648[Nb. Jour]))</f>
        <v>0</v>
      </c>
      <c r="L12" s="12">
        <f>IF($C$18="","",SUMIF(Tableau381012141648[Mois],L$11,Tableau381012141648[Nb. Jour]))</f>
        <v>4</v>
      </c>
      <c r="M12" s="12">
        <f>IF($C$18="","",SUMIF(Tableau381012141648[Mois],M$11,Tableau381012141648[Nb. Jour]))</f>
        <v>0</v>
      </c>
      <c r="N12" s="12">
        <f>IF($C$18="","",SUMIF(Tableau381012141648[Mois],N$11,Tableau381012141648[Nb. Jour]))</f>
        <v>0</v>
      </c>
      <c r="O12" s="21"/>
      <c r="P12" s="25">
        <f>B12-IF(C18="",0,N13)</f>
        <v>4.5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4</v>
      </c>
      <c r="M13" s="18">
        <f t="shared" si="0"/>
        <v>4</v>
      </c>
      <c r="N13" s="18">
        <f t="shared" si="0"/>
        <v>4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0.29166666667151731</v>
      </c>
      <c r="C14" s="14" t="str">
        <f t="shared" ref="C14:N14" si="1">IF($J$18="","",SUMIF(J18:J29,C$11,N18:N29))</f>
        <v/>
      </c>
      <c r="D14" s="14" t="str">
        <f t="shared" si="1"/>
        <v/>
      </c>
      <c r="E14" s="14" t="str">
        <f t="shared" si="1"/>
        <v/>
      </c>
      <c r="F14" s="14" t="str">
        <f t="shared" si="1"/>
        <v/>
      </c>
      <c r="G14" s="14" t="str">
        <f t="shared" si="1"/>
        <v/>
      </c>
      <c r="H14" s="14" t="str">
        <f t="shared" si="1"/>
        <v/>
      </c>
      <c r="I14" s="14" t="str">
        <f t="shared" si="1"/>
        <v/>
      </c>
      <c r="J14" s="14" t="str">
        <f t="shared" si="1"/>
        <v/>
      </c>
      <c r="K14" s="14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21"/>
      <c r="P14" s="26">
        <f>B14-IF(J18="",0,N15)</f>
        <v>0.29166666667151731</v>
      </c>
    </row>
    <row r="15" spans="1:19" ht="15" customHeight="1" x14ac:dyDescent="0.3">
      <c r="A15" s="15"/>
      <c r="B15" s="15"/>
      <c r="C15" s="23" t="str">
        <f>IF(J18="","",C14)</f>
        <v/>
      </c>
      <c r="D15" s="23" t="str">
        <f t="shared" ref="D15:N15" si="2">IF($J$18="","",C15+D14)</f>
        <v/>
      </c>
      <c r="E15" s="23" t="str">
        <f t="shared" si="2"/>
        <v/>
      </c>
      <c r="F15" s="23" t="str">
        <f t="shared" si="2"/>
        <v/>
      </c>
      <c r="G15" s="23" t="str">
        <f t="shared" si="2"/>
        <v/>
      </c>
      <c r="H15" s="23" t="str">
        <f t="shared" si="2"/>
        <v/>
      </c>
      <c r="I15" s="23" t="str">
        <f t="shared" si="2"/>
        <v/>
      </c>
      <c r="J15" s="23" t="str">
        <f t="shared" si="2"/>
        <v/>
      </c>
      <c r="K15" s="23" t="str">
        <f t="shared" si="2"/>
        <v/>
      </c>
      <c r="L15" s="23" t="str">
        <f t="shared" si="2"/>
        <v/>
      </c>
      <c r="M15" s="23" t="str">
        <f t="shared" si="2"/>
        <v/>
      </c>
      <c r="N15" s="23" t="str">
        <f t="shared" si="2"/>
        <v/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42</v>
      </c>
      <c r="D18" s="33">
        <v>45229</v>
      </c>
      <c r="E18" s="33">
        <v>45233</v>
      </c>
      <c r="F18" s="41" t="s">
        <v>57</v>
      </c>
      <c r="G18" s="42">
        <v>4</v>
      </c>
      <c r="I18" s="78"/>
      <c r="J18" s="41"/>
      <c r="K18" s="41"/>
      <c r="L18" s="33"/>
      <c r="M18" s="41"/>
      <c r="N18" s="48"/>
    </row>
    <row r="19" spans="2:14" ht="19.95" customHeight="1" x14ac:dyDescent="0.3">
      <c r="B19" s="75"/>
      <c r="C19" s="41"/>
      <c r="D19" s="33"/>
      <c r="E19" s="33"/>
      <c r="F19" s="41"/>
      <c r="G19" s="42"/>
      <c r="I19" s="78"/>
      <c r="J19" s="41"/>
      <c r="K19" s="33"/>
      <c r="L19" s="33"/>
      <c r="M19" s="41"/>
      <c r="N19" s="48"/>
    </row>
    <row r="20" spans="2:14" ht="19.95" customHeight="1" x14ac:dyDescent="0.3">
      <c r="B20" s="75"/>
      <c r="C20" s="41"/>
      <c r="D20" s="41"/>
      <c r="E20" s="41"/>
      <c r="F20" s="41"/>
      <c r="G20" s="42"/>
      <c r="I20" s="78"/>
      <c r="J20" s="41"/>
      <c r="K20" s="41"/>
      <c r="L20" s="41"/>
      <c r="M20" s="41"/>
      <c r="N20" s="48"/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10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0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0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10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S29"/>
  <sheetViews>
    <sheetView topLeftCell="A4"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9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8.3333333335758653E-2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0.41666666665696539</v>
      </c>
      <c r="C7" s="7" t="s">
        <v>64</v>
      </c>
    </row>
    <row r="8" spans="1:19" ht="19.95" customHeight="1" x14ac:dyDescent="0.3">
      <c r="A8" s="6" t="s">
        <v>47</v>
      </c>
      <c r="B8" s="40">
        <v>1.75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IF($C$18="","",SUMIF(Tableau38101214161820222426293133[Mois],C$11,Tableau38101214161820222426293133[Nb. Jour]))</f>
        <v>0</v>
      </c>
      <c r="D12" s="12">
        <f>IF($C$18="","",SUMIF(Tableau38101214161820222426293133[Mois],D$11,Tableau38101214161820222426293133[Nb. Jour]))</f>
        <v>0</v>
      </c>
      <c r="E12" s="12">
        <f>IF($C$18="","",SUMIF(Tableau38101214161820222426293133[Mois],E$11,Tableau38101214161820222426293133[Nb. Jour]))</f>
        <v>0</v>
      </c>
      <c r="F12" s="12">
        <f>IF($C$18="","",SUMIF(Tableau38101214161820222426293133[Mois],F$11,Tableau38101214161820222426293133[Nb. Jour]))</f>
        <v>0</v>
      </c>
      <c r="G12" s="12">
        <f>IF($C$18="","",SUMIF(Tableau38101214161820222426293133[Mois],G$11,Tableau38101214161820222426293133[Nb. Jour]))</f>
        <v>0</v>
      </c>
      <c r="H12" s="12">
        <f>IF($C$18="","",SUMIF(Tableau38101214161820222426293133[Mois],H$11,Tableau38101214161820222426293133[Nb. Jour]))</f>
        <v>0</v>
      </c>
      <c r="I12" s="12">
        <f>IF($C$18="","",SUMIF(Tableau38101214161820222426293133[Mois],I$11,Tableau38101214161820222426293133[Nb. Jour]))</f>
        <v>3</v>
      </c>
      <c r="J12" s="12">
        <f>IF($C$18="","",SUMIF(Tableau38101214161820222426293133[Mois],J$11,Tableau38101214161820222426293133[Nb. Jour]))</f>
        <v>14</v>
      </c>
      <c r="K12" s="12">
        <f>IF($C$18="","",SUMIF(Tableau38101214161820222426293133[Mois],K$11,Tableau38101214161820222426293133[Nb. Jour]))</f>
        <v>0</v>
      </c>
      <c r="L12" s="12">
        <f>IF($C$18="","",SUMIF(Tableau38101214161820222426293133[Mois],L$11,Tableau38101214161820222426293133[Nb. Jour]))</f>
        <v>0</v>
      </c>
      <c r="M12" s="12">
        <f>IF($C$18="","",SUMIF(Tableau38101214161820222426293133[Mois],M$11,Tableau38101214161820222426293133[Nb. Jour]))</f>
        <v>0</v>
      </c>
      <c r="N12" s="12">
        <f>IF($C$18="","",SUMIF(Tableau38101214161820222426293133[Mois],N$11,Tableau38101214161820222426293133[Nb. Jour]))</f>
        <v>0</v>
      </c>
      <c r="O12" s="21"/>
      <c r="P12" s="25">
        <f>B12-IF(C18="",0,N13)</f>
        <v>8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0</v>
      </c>
      <c r="G13" s="18">
        <f t="shared" si="0"/>
        <v>0</v>
      </c>
      <c r="H13" s="18">
        <f t="shared" si="0"/>
        <v>0</v>
      </c>
      <c r="I13" s="18">
        <f t="shared" si="0"/>
        <v>3</v>
      </c>
      <c r="J13" s="18">
        <f t="shared" si="0"/>
        <v>17</v>
      </c>
      <c r="K13" s="18">
        <f t="shared" si="0"/>
        <v>17</v>
      </c>
      <c r="L13" s="18">
        <f t="shared" si="0"/>
        <v>17</v>
      </c>
      <c r="M13" s="18">
        <f t="shared" si="0"/>
        <v>17</v>
      </c>
      <c r="N13" s="18">
        <f t="shared" si="0"/>
        <v>17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2.249999999992724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8.3333333333333329E-2</v>
      </c>
      <c r="G14" s="14">
        <f t="shared" si="1"/>
        <v>0.41666666666666669</v>
      </c>
      <c r="H14" s="14">
        <f t="shared" si="1"/>
        <v>0</v>
      </c>
      <c r="I14" s="14">
        <f t="shared" si="1"/>
        <v>0.625</v>
      </c>
      <c r="J14" s="14">
        <f t="shared" si="1"/>
        <v>0</v>
      </c>
      <c r="K14" s="14">
        <f t="shared" si="1"/>
        <v>8.3333333333333329E-2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1.0416666666593908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8.3333333333333329E-2</v>
      </c>
      <c r="G15" s="23">
        <f t="shared" si="2"/>
        <v>0.5</v>
      </c>
      <c r="H15" s="23">
        <f t="shared" si="2"/>
        <v>0.5</v>
      </c>
      <c r="I15" s="23">
        <f t="shared" si="2"/>
        <v>1.125</v>
      </c>
      <c r="J15" s="23">
        <f t="shared" si="2"/>
        <v>1.125</v>
      </c>
      <c r="K15" s="23">
        <f t="shared" si="2"/>
        <v>1.2083333333333333</v>
      </c>
      <c r="L15" s="23">
        <f t="shared" si="2"/>
        <v>1.2083333333333333</v>
      </c>
      <c r="M15" s="23">
        <f t="shared" si="2"/>
        <v>1.2083333333333333</v>
      </c>
      <c r="N15" s="23">
        <f t="shared" si="2"/>
        <v>1.2083333333333333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45</v>
      </c>
      <c r="D18" s="33">
        <v>45124</v>
      </c>
      <c r="E18" s="33">
        <v>45126</v>
      </c>
      <c r="F18" s="41" t="s">
        <v>92</v>
      </c>
      <c r="G18" s="42">
        <v>3</v>
      </c>
      <c r="I18" s="78"/>
      <c r="J18" s="41" t="s">
        <v>25</v>
      </c>
      <c r="K18" s="33">
        <v>45037</v>
      </c>
      <c r="L18" s="33">
        <v>45037</v>
      </c>
      <c r="M18" s="41"/>
      <c r="N18" s="48">
        <v>8.3333333333333329E-2</v>
      </c>
    </row>
    <row r="19" spans="2:14" ht="19.95" customHeight="1" x14ac:dyDescent="0.3">
      <c r="B19" s="75"/>
      <c r="C19" s="41" t="s">
        <v>54</v>
      </c>
      <c r="D19" s="33">
        <v>45145</v>
      </c>
      <c r="E19" s="33">
        <v>45163</v>
      </c>
      <c r="F19" s="41"/>
      <c r="G19" s="42">
        <v>14</v>
      </c>
      <c r="I19" s="78"/>
      <c r="J19" s="41" t="s">
        <v>26</v>
      </c>
      <c r="K19" s="33">
        <v>45063</v>
      </c>
      <c r="L19" s="33">
        <v>45063</v>
      </c>
      <c r="M19" s="41"/>
      <c r="N19" s="48">
        <v>0.10416666666666667</v>
      </c>
    </row>
    <row r="20" spans="2:14" ht="19.95" customHeight="1" x14ac:dyDescent="0.3">
      <c r="B20" s="75"/>
      <c r="C20" s="41"/>
      <c r="D20" s="41"/>
      <c r="E20" s="41"/>
      <c r="F20" s="41"/>
      <c r="G20" s="42"/>
      <c r="I20" s="78"/>
      <c r="J20" s="41" t="s">
        <v>26</v>
      </c>
      <c r="K20" s="33">
        <v>45077</v>
      </c>
      <c r="L20" s="33">
        <v>45077</v>
      </c>
      <c r="M20" s="41"/>
      <c r="N20" s="48">
        <v>0.3125</v>
      </c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 t="s">
        <v>45</v>
      </c>
      <c r="K21" s="33">
        <v>45127</v>
      </c>
      <c r="L21" s="33">
        <v>45128</v>
      </c>
      <c r="M21" s="41" t="s">
        <v>92</v>
      </c>
      <c r="N21" s="48">
        <v>0.625</v>
      </c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 t="s">
        <v>41</v>
      </c>
      <c r="K22" s="33">
        <v>45181</v>
      </c>
      <c r="L22" s="33">
        <v>45181</v>
      </c>
      <c r="M22" s="41" t="s">
        <v>56</v>
      </c>
      <c r="N22" s="48">
        <v>8.3333333333333329E-2</v>
      </c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11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1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1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1100-000001000000}">
          <x14:formula1>
            <xm:f>TECH!$E$2:$E$13</xm:f>
          </x14:formula1>
          <xm:sqref>C18:C29 J18:J29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pageSetUpPr fitToPage="1"/>
  </sheetPr>
  <dimension ref="A1:S29"/>
  <sheetViews>
    <sheetView zoomScale="90" zoomScaleNormal="90" workbookViewId="0">
      <selection activeCell="B8" sqref="B8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10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20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1.3437500000145519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1.0833333333284827</v>
      </c>
      <c r="C7" s="7" t="s">
        <v>64</v>
      </c>
    </row>
    <row r="8" spans="1:19" ht="19.95" customHeight="1" x14ac:dyDescent="0.3">
      <c r="A8" s="6" t="s">
        <v>47</v>
      </c>
      <c r="B8" s="40">
        <v>2.5625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20</v>
      </c>
      <c r="C12" s="12">
        <f>IF($C$18="","",SUMIF(Tableau3810121416182022242629313335[Mois],C$11,Tableau3810121416182022242629313335[Nb. Jour]))</f>
        <v>0</v>
      </c>
      <c r="D12" s="12">
        <f>IF($C$18="","",SUMIF(Tableau3810121416182022242629313335[Mois],D$11,Tableau3810121416182022242629313335[Nb. Jour]))</f>
        <v>4</v>
      </c>
      <c r="E12" s="12">
        <f>IF($C$18="","",SUMIF(Tableau3810121416182022242629313335[Mois],E$11,Tableau3810121416182022242629313335[Nb. Jour]))</f>
        <v>0</v>
      </c>
      <c r="F12" s="12">
        <f>IF($C$18="","",SUMIF(Tableau3810121416182022242629313335[Mois],F$11,Tableau3810121416182022242629313335[Nb. Jour]))</f>
        <v>0</v>
      </c>
      <c r="G12" s="12">
        <f>IF($C$18="","",SUMIF(Tableau3810121416182022242629313335[Mois],G$11,Tableau3810121416182022242629313335[Nb. Jour]))</f>
        <v>0</v>
      </c>
      <c r="H12" s="12">
        <f>IF($C$18="","",SUMIF(Tableau3810121416182022242629313335[Mois],H$11,Tableau3810121416182022242629313335[Nb. Jour]))</f>
        <v>0</v>
      </c>
      <c r="I12" s="12">
        <f>IF($C$18="","",SUMIF(Tableau3810121416182022242629313335[Mois],I$11,Tableau3810121416182022242629313335[Nb. Jour]))</f>
        <v>1</v>
      </c>
      <c r="J12" s="12">
        <f>IF($C$18="","",SUMIF(Tableau3810121416182022242629313335[Mois],J$11,Tableau3810121416182022242629313335[Nb. Jour]))</f>
        <v>14</v>
      </c>
      <c r="K12" s="12">
        <f>IF($C$18="","",SUMIF(Tableau3810121416182022242629313335[Mois],K$11,Tableau3810121416182022242629313335[Nb. Jour]))</f>
        <v>0</v>
      </c>
      <c r="L12" s="12">
        <f>IF($C$18="","",SUMIF(Tableau3810121416182022242629313335[Mois],L$11,Tableau3810121416182022242629313335[Nb. Jour]))</f>
        <v>0</v>
      </c>
      <c r="M12" s="12">
        <f>IF($C$18="","",SUMIF(Tableau3810121416182022242629313335[Mois],M$11,Tableau3810121416182022242629313335[Nb. Jour]))</f>
        <v>0</v>
      </c>
      <c r="N12" s="12">
        <f>IF($C$18="","",SUMIF(Tableau3810121416182022242629313335[Mois],N$11,Tableau3810121416182022242629313335[Nb. Jour]))</f>
        <v>0</v>
      </c>
      <c r="O12" s="21"/>
      <c r="P12" s="25">
        <f>B12-IF(C18="",0,N13)</f>
        <v>1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4</v>
      </c>
      <c r="E13" s="18">
        <f t="shared" si="0"/>
        <v>4</v>
      </c>
      <c r="F13" s="18">
        <f t="shared" si="0"/>
        <v>4</v>
      </c>
      <c r="G13" s="18">
        <f t="shared" si="0"/>
        <v>4</v>
      </c>
      <c r="H13" s="18">
        <f t="shared" si="0"/>
        <v>4</v>
      </c>
      <c r="I13" s="18">
        <f t="shared" si="0"/>
        <v>5</v>
      </c>
      <c r="J13" s="18">
        <f t="shared" si="0"/>
        <v>19</v>
      </c>
      <c r="K13" s="18">
        <f t="shared" si="0"/>
        <v>19</v>
      </c>
      <c r="L13" s="18">
        <f t="shared" si="0"/>
        <v>19</v>
      </c>
      <c r="M13" s="18">
        <f t="shared" si="0"/>
        <v>19</v>
      </c>
      <c r="N13" s="18">
        <f t="shared" si="0"/>
        <v>19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4.9895833333430346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6.25E-2</v>
      </c>
      <c r="L14" s="14">
        <f t="shared" si="1"/>
        <v>0.54166666666666663</v>
      </c>
      <c r="M14" s="14">
        <f t="shared" si="1"/>
        <v>0.54166666666666663</v>
      </c>
      <c r="N14" s="14">
        <f t="shared" si="1"/>
        <v>0</v>
      </c>
      <c r="O14" s="21"/>
      <c r="P14" s="26">
        <f>B14-IF(J18="",0,N15)</f>
        <v>3.8437500000097016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6.25E-2</v>
      </c>
      <c r="L15" s="23">
        <f t="shared" si="2"/>
        <v>0.60416666666666663</v>
      </c>
      <c r="M15" s="23">
        <f t="shared" si="2"/>
        <v>1.1458333333333333</v>
      </c>
      <c r="N15" s="23">
        <f t="shared" si="2"/>
        <v>1.1458333333333333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28</v>
      </c>
      <c r="D18" s="33">
        <v>44970</v>
      </c>
      <c r="E18" s="33">
        <v>44974</v>
      </c>
      <c r="F18" s="41" t="s">
        <v>57</v>
      </c>
      <c r="G18" s="42">
        <v>4</v>
      </c>
      <c r="I18" s="78"/>
      <c r="J18" s="41" t="s">
        <v>41</v>
      </c>
      <c r="K18" s="33">
        <v>45173</v>
      </c>
      <c r="L18" s="33">
        <v>45173</v>
      </c>
      <c r="M18" s="41" t="s">
        <v>56</v>
      </c>
      <c r="N18" s="48">
        <v>6.25E-2</v>
      </c>
    </row>
    <row r="19" spans="2:14" ht="19.95" customHeight="1" x14ac:dyDescent="0.3">
      <c r="B19" s="75"/>
      <c r="C19" s="41" t="s">
        <v>45</v>
      </c>
      <c r="D19" s="33">
        <v>45138</v>
      </c>
      <c r="E19" s="33">
        <v>45138</v>
      </c>
      <c r="F19" s="41" t="s">
        <v>57</v>
      </c>
      <c r="G19" s="42">
        <v>1</v>
      </c>
      <c r="I19" s="78"/>
      <c r="J19" s="41" t="s">
        <v>42</v>
      </c>
      <c r="K19" s="33">
        <v>45229</v>
      </c>
      <c r="L19" s="33">
        <v>45230</v>
      </c>
      <c r="M19" s="41" t="s">
        <v>92</v>
      </c>
      <c r="N19" s="48">
        <v>0.54166666666666663</v>
      </c>
    </row>
    <row r="20" spans="2:14" ht="19.95" customHeight="1" x14ac:dyDescent="0.3">
      <c r="B20" s="75"/>
      <c r="C20" s="41" t="s">
        <v>130</v>
      </c>
      <c r="D20" s="33">
        <v>45139</v>
      </c>
      <c r="E20" s="33">
        <v>45156</v>
      </c>
      <c r="F20" s="41" t="s">
        <v>57</v>
      </c>
      <c r="G20" s="42">
        <v>14</v>
      </c>
      <c r="I20" s="78"/>
      <c r="J20" s="41" t="s">
        <v>43</v>
      </c>
      <c r="K20" s="33">
        <v>45232</v>
      </c>
      <c r="L20" s="33">
        <v>45233</v>
      </c>
      <c r="M20" s="41" t="s">
        <v>92</v>
      </c>
      <c r="N20" s="48">
        <v>0.54166666666666663</v>
      </c>
    </row>
    <row r="21" spans="2:14" ht="19.95" customHeight="1" x14ac:dyDescent="0.3">
      <c r="B21" s="75"/>
      <c r="C21" s="41"/>
      <c r="D21" s="41"/>
      <c r="E21" s="41"/>
      <c r="F21" s="41"/>
      <c r="G21" s="42"/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12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200-000000000000}"/>
  </hyperlinks>
  <pageMargins left="0.7" right="0.7" top="0.75" bottom="0.75" header="0.3" footer="0.3"/>
  <pageSetup paperSize="9" scale="61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2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12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96122-6926-440C-A1CF-B417EF5C7E0C}">
  <dimension ref="A1:S29"/>
  <sheetViews>
    <sheetView tabSelected="1" zoomScale="90" zoomScaleNormal="90" workbookViewId="0">
      <selection activeCell="F20" sqref="F20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163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51">
        <f>SUMIFS(Tableau4[HEURES],Tableau4[AGENTS],$B$1,Tableau4[TYPE],"Simple")</f>
        <v>45.63888888891961</v>
      </c>
      <c r="C6" s="7" t="s">
        <v>63</v>
      </c>
    </row>
    <row r="7" spans="1:19" ht="19.95" customHeight="1" x14ac:dyDescent="0.3">
      <c r="A7" s="6" t="s">
        <v>34</v>
      </c>
      <c r="B7" s="51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/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IF($C$18="","",SUMIF(Tableau381012141652[Mois],C$11,Tableau381012141652[Nb. Jour]))</f>
        <v>1</v>
      </c>
      <c r="D12" s="12">
        <f>IF($C$18="","",SUMIF(Tableau381012141652[Mois],D$11,Tableau381012141652[Nb. Jour]))</f>
        <v>1</v>
      </c>
      <c r="E12" s="12">
        <f>IF($C$18="","",SUMIF(Tableau381012141652[Mois],E$11,Tableau381012141652[Nb. Jour]))</f>
        <v>0</v>
      </c>
      <c r="F12" s="12">
        <f>IF($C$18="","",SUMIF(Tableau381012141652[Mois],F$11,Tableau381012141652[Nb. Jour]))</f>
        <v>0</v>
      </c>
      <c r="G12" s="12">
        <f>IF($C$18="","",SUMIF(Tableau381012141652[Mois],G$11,Tableau381012141652[Nb. Jour]))</f>
        <v>10</v>
      </c>
      <c r="H12" s="12">
        <f>IF($C$18="","",SUMIF(Tableau381012141652[Mois],H$11,Tableau381012141652[Nb. Jour]))</f>
        <v>0</v>
      </c>
      <c r="I12" s="12">
        <f>IF($C$18="","",SUMIF(Tableau381012141652[Mois],I$11,Tableau381012141652[Nb. Jour]))</f>
        <v>0</v>
      </c>
      <c r="J12" s="12">
        <f>IF($C$18="","",SUMIF(Tableau381012141652[Mois],J$11,Tableau381012141652[Nb. Jour]))</f>
        <v>8</v>
      </c>
      <c r="K12" s="12">
        <f>IF($C$18="","",SUMIF(Tableau381012141652[Mois],K$11,Tableau381012141652[Nb. Jour]))</f>
        <v>0</v>
      </c>
      <c r="L12" s="12">
        <f>IF($C$18="","",SUMIF(Tableau381012141652[Mois],L$11,Tableau381012141652[Nb. Jour]))</f>
        <v>0</v>
      </c>
      <c r="M12" s="12">
        <f>IF($C$18="","",SUMIF(Tableau381012141652[Mois],M$11,Tableau381012141652[Nb. Jour]))</f>
        <v>0</v>
      </c>
      <c r="N12" s="12">
        <f>IF($C$18="","",SUMIF(Tableau381012141652[Mois],N$11,Tableau381012141652[Nb. Jour]))</f>
        <v>0</v>
      </c>
      <c r="O12" s="21"/>
      <c r="P12" s="25">
        <f>B12-IF(C18="",0,N13)</f>
        <v>5</v>
      </c>
    </row>
    <row r="13" spans="1:19" ht="15" customHeight="1" x14ac:dyDescent="0.3">
      <c r="A13" s="16"/>
      <c r="B13" s="17"/>
      <c r="C13" s="18">
        <f>IF(C18="","",C12)</f>
        <v>1</v>
      </c>
      <c r="D13" s="18">
        <f t="shared" ref="D13:N13" si="0">IF($C$18="","",C13+D12)</f>
        <v>2</v>
      </c>
      <c r="E13" s="18">
        <f t="shared" si="0"/>
        <v>2</v>
      </c>
      <c r="F13" s="18">
        <f t="shared" si="0"/>
        <v>2</v>
      </c>
      <c r="G13" s="18">
        <f t="shared" si="0"/>
        <v>12</v>
      </c>
      <c r="H13" s="18">
        <f t="shared" si="0"/>
        <v>12</v>
      </c>
      <c r="I13" s="18">
        <f t="shared" si="0"/>
        <v>12</v>
      </c>
      <c r="J13" s="18">
        <f t="shared" si="0"/>
        <v>20</v>
      </c>
      <c r="K13" s="18">
        <f t="shared" si="0"/>
        <v>20</v>
      </c>
      <c r="L13" s="18">
        <f t="shared" si="0"/>
        <v>20</v>
      </c>
      <c r="M13" s="18">
        <f t="shared" si="0"/>
        <v>20</v>
      </c>
      <c r="N13" s="18">
        <f t="shared" si="0"/>
        <v>20</v>
      </c>
      <c r="O13" s="19"/>
      <c r="P13" s="20"/>
    </row>
    <row r="14" spans="1:19" ht="19.95" customHeight="1" x14ac:dyDescent="0.3">
      <c r="A14" s="13" t="s">
        <v>32</v>
      </c>
      <c r="B14" s="60">
        <f>SUM(B6:B8)-B9</f>
        <v>45.63888888891961</v>
      </c>
      <c r="C14" s="60">
        <f t="shared" ref="C14:N14" si="1">IF($J$18="","",SUMIF($J18:$J29,C$11,$N18:$N29))</f>
        <v>4.1666666666666664E-2</v>
      </c>
      <c r="D14" s="60">
        <f t="shared" si="1"/>
        <v>0.125</v>
      </c>
      <c r="E14" s="60">
        <f t="shared" si="1"/>
        <v>0</v>
      </c>
      <c r="F14" s="60">
        <f t="shared" si="1"/>
        <v>0</v>
      </c>
      <c r="G14" s="60">
        <f t="shared" si="1"/>
        <v>0.14583333333333334</v>
      </c>
      <c r="H14" s="60">
        <f t="shared" si="1"/>
        <v>0</v>
      </c>
      <c r="I14" s="60">
        <f t="shared" si="1"/>
        <v>0</v>
      </c>
      <c r="J14" s="60">
        <f t="shared" si="1"/>
        <v>0.3125</v>
      </c>
      <c r="K14" s="60">
        <f t="shared" si="1"/>
        <v>0</v>
      </c>
      <c r="L14" s="60">
        <f t="shared" si="1"/>
        <v>0.27083333333333331</v>
      </c>
      <c r="M14" s="60">
        <f t="shared" si="1"/>
        <v>0.54166666666666663</v>
      </c>
      <c r="N14" s="60">
        <f t="shared" si="1"/>
        <v>0</v>
      </c>
      <c r="O14" s="21"/>
      <c r="P14" s="61">
        <f>B14-IF(J18="",0,N15)</f>
        <v>44.20138888891961</v>
      </c>
    </row>
    <row r="15" spans="1:19" ht="15" customHeight="1" x14ac:dyDescent="0.3">
      <c r="A15" s="15"/>
      <c r="B15" s="15"/>
      <c r="C15" s="80">
        <f>IF(J18="","",C14)</f>
        <v>4.1666666666666664E-2</v>
      </c>
      <c r="D15" s="80">
        <f t="shared" ref="D15:N15" si="2">IF($J$18="","",C15+D14)</f>
        <v>0.16666666666666666</v>
      </c>
      <c r="E15" s="80">
        <f t="shared" si="2"/>
        <v>0.16666666666666666</v>
      </c>
      <c r="F15" s="80">
        <f t="shared" si="2"/>
        <v>0.16666666666666666</v>
      </c>
      <c r="G15" s="80">
        <f t="shared" si="2"/>
        <v>0.3125</v>
      </c>
      <c r="H15" s="80">
        <f t="shared" si="2"/>
        <v>0.3125</v>
      </c>
      <c r="I15" s="80">
        <f t="shared" si="2"/>
        <v>0.3125</v>
      </c>
      <c r="J15" s="80">
        <f t="shared" si="2"/>
        <v>0.625</v>
      </c>
      <c r="K15" s="80">
        <f t="shared" si="2"/>
        <v>0.625</v>
      </c>
      <c r="L15" s="80">
        <f t="shared" si="2"/>
        <v>0.89583333333333326</v>
      </c>
      <c r="M15" s="80">
        <f t="shared" si="2"/>
        <v>1.4375</v>
      </c>
      <c r="N15" s="80">
        <f t="shared" si="2"/>
        <v>1.4375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23</v>
      </c>
      <c r="D18" s="33">
        <v>44935</v>
      </c>
      <c r="E18" s="33">
        <v>44935</v>
      </c>
      <c r="F18" s="41" t="s">
        <v>57</v>
      </c>
      <c r="G18" s="42">
        <v>1</v>
      </c>
      <c r="I18" s="78"/>
      <c r="J18" s="41" t="s">
        <v>23</v>
      </c>
      <c r="K18" s="33">
        <v>44953</v>
      </c>
      <c r="L18" s="33">
        <v>44953</v>
      </c>
      <c r="M18" s="41" t="s">
        <v>57</v>
      </c>
      <c r="N18" s="48">
        <v>4.1666666666666664E-2</v>
      </c>
    </row>
    <row r="19" spans="2:14" ht="19.95" customHeight="1" x14ac:dyDescent="0.3">
      <c r="B19" s="75"/>
      <c r="C19" s="41" t="s">
        <v>28</v>
      </c>
      <c r="D19" s="33">
        <v>44959</v>
      </c>
      <c r="E19" s="33">
        <v>44959</v>
      </c>
      <c r="F19" s="41" t="s">
        <v>57</v>
      </c>
      <c r="G19" s="42">
        <v>0.5</v>
      </c>
      <c r="I19" s="78"/>
      <c r="J19" s="41" t="s">
        <v>28</v>
      </c>
      <c r="K19" s="33">
        <v>44974</v>
      </c>
      <c r="L19" s="33">
        <v>44974</v>
      </c>
      <c r="M19" s="41" t="s">
        <v>57</v>
      </c>
      <c r="N19" s="48">
        <v>0.125</v>
      </c>
    </row>
    <row r="20" spans="2:14" ht="19.95" customHeight="1" x14ac:dyDescent="0.3">
      <c r="B20" s="75"/>
      <c r="C20" s="41" t="s">
        <v>28</v>
      </c>
      <c r="D20" s="33">
        <v>44966</v>
      </c>
      <c r="E20" s="33">
        <v>44959</v>
      </c>
      <c r="F20" s="41" t="s">
        <v>57</v>
      </c>
      <c r="G20" s="42">
        <v>0.5</v>
      </c>
      <c r="I20" s="78"/>
      <c r="J20" s="41" t="s">
        <v>26</v>
      </c>
      <c r="K20" s="33">
        <v>45051</v>
      </c>
      <c r="L20" s="33">
        <v>45051</v>
      </c>
      <c r="M20" s="41" t="s">
        <v>57</v>
      </c>
      <c r="N20" s="48">
        <v>0.14583333333333334</v>
      </c>
    </row>
    <row r="21" spans="2:14" ht="19.95" customHeight="1" x14ac:dyDescent="0.3">
      <c r="B21" s="75"/>
      <c r="C21" s="41" t="s">
        <v>26</v>
      </c>
      <c r="D21" s="33">
        <v>45058</v>
      </c>
      <c r="E21" s="33">
        <v>45072</v>
      </c>
      <c r="F21" s="41" t="s">
        <v>57</v>
      </c>
      <c r="G21" s="42">
        <v>10</v>
      </c>
      <c r="I21" s="78"/>
      <c r="J21" s="41" t="s">
        <v>54</v>
      </c>
      <c r="K21" s="33">
        <v>45163</v>
      </c>
      <c r="L21" s="33">
        <v>45163</v>
      </c>
      <c r="M21" s="41" t="s">
        <v>57</v>
      </c>
      <c r="N21" s="48">
        <v>0.3125</v>
      </c>
    </row>
    <row r="22" spans="2:14" ht="19.95" customHeight="1" x14ac:dyDescent="0.3">
      <c r="B22" s="75"/>
      <c r="C22" s="54" t="s">
        <v>54</v>
      </c>
      <c r="D22" s="55">
        <v>45152</v>
      </c>
      <c r="E22" s="55">
        <v>45162</v>
      </c>
      <c r="F22" s="54" t="s">
        <v>57</v>
      </c>
      <c r="G22" s="56">
        <v>8</v>
      </c>
      <c r="I22" s="78"/>
      <c r="J22" s="62" t="s">
        <v>42</v>
      </c>
      <c r="K22" s="63">
        <v>45163</v>
      </c>
      <c r="L22" s="63">
        <v>45163</v>
      </c>
      <c r="M22" s="62" t="s">
        <v>57</v>
      </c>
      <c r="N22" s="64">
        <v>0.27083333333333331</v>
      </c>
    </row>
    <row r="23" spans="2:14" ht="19.95" customHeight="1" x14ac:dyDescent="0.3">
      <c r="B23" s="75"/>
      <c r="C23" s="41"/>
      <c r="D23" s="41"/>
      <c r="E23" s="41"/>
      <c r="F23" s="41"/>
      <c r="G23" s="42"/>
      <c r="I23" s="78"/>
      <c r="J23" s="41" t="s">
        <v>43</v>
      </c>
      <c r="K23" s="33">
        <v>45232</v>
      </c>
      <c r="L23" s="33">
        <v>45233</v>
      </c>
      <c r="M23" s="41" t="s">
        <v>57</v>
      </c>
      <c r="N23" s="48">
        <v>0.54166666666666663</v>
      </c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02000000}"/>
  <mergeCells count="4">
    <mergeCell ref="B1:D1"/>
    <mergeCell ref="F1:G1"/>
    <mergeCell ref="B17:B29"/>
    <mergeCell ref="I17:I29"/>
  </mergeCells>
  <hyperlinks>
    <hyperlink ref="F1:G1" location="SAISI!A1" display="RETOUR SAISI" xr:uid="{3779E2BE-3061-4F49-964A-4D5906F60E1F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05E15C7-74BB-44C3-B1E8-05266B3EE416}">
          <x14:formula1>
            <xm:f>TECH!$E$2:$E$13</xm:f>
          </x14:formula1>
          <xm:sqref>C18:C29 J18:J29</xm:sqref>
        </x14:dataValidation>
        <x14:dataValidation type="list" allowBlank="1" showInputMessage="1" showErrorMessage="1" xr:uid="{D4F5EA19-F81B-4B99-AB9C-B0BEC4D15341}">
          <x14:formula1>
            <xm:f>TECH!$G$2:$G$5</xm:f>
          </x14:formula1>
          <xm:sqref>F18:F29 M18:M29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11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/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0.42708333333575865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1.2083333333284827</v>
      </c>
      <c r="C7" s="7" t="s">
        <v>64</v>
      </c>
    </row>
    <row r="8" spans="1:19" ht="19.95" customHeight="1" x14ac:dyDescent="0.3">
      <c r="A8" s="6" t="s">
        <v>47</v>
      </c>
      <c r="B8" s="40">
        <v>1.25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IF($C$18="","",SUMIF(Tableau38101214161820222426293133353739[Mois],C$11,Tableau38101214161820222426293133353739[Nb. Jour]))</f>
        <v>0</v>
      </c>
      <c r="D12" s="12">
        <f>IF($C$18="","",SUMIF(Tableau38101214161820222426293133353739[Mois],D$11,Tableau38101214161820222426293133353739[Nb. Jour]))</f>
        <v>0</v>
      </c>
      <c r="E12" s="12">
        <f>IF($C$18="","",SUMIF(Tableau38101214161820222426293133353739[Mois],E$11,Tableau38101214161820222426293133353739[Nb. Jour]))</f>
        <v>0</v>
      </c>
      <c r="F12" s="12">
        <f>IF($C$18="","",SUMIF(Tableau38101214161820222426293133353739[Mois],F$11,Tableau38101214161820222426293133353739[Nb. Jour]))</f>
        <v>5</v>
      </c>
      <c r="G12" s="12">
        <f>IF($C$18="","",SUMIF(Tableau38101214161820222426293133353739[Mois],G$11,Tableau38101214161820222426293133353739[Nb. Jour]))</f>
        <v>1</v>
      </c>
      <c r="H12" s="12">
        <f>IF($C$18="","",SUMIF(Tableau38101214161820222426293133353739[Mois],H$11,Tableau38101214161820222426293133353739[Nb. Jour]))</f>
        <v>0</v>
      </c>
      <c r="I12" s="12">
        <f>IF($C$18="","",SUMIF(Tableau38101214161820222426293133353739[Mois],I$11,Tableau38101214161820222426293133353739[Nb. Jour]))</f>
        <v>0</v>
      </c>
      <c r="J12" s="12">
        <f>IF($C$18="","",SUMIF(Tableau38101214161820222426293133353739[Mois],J$11,Tableau38101214161820222426293133353739[Nb. Jour]))</f>
        <v>14</v>
      </c>
      <c r="K12" s="12">
        <f>IF($C$18="","",SUMIF(Tableau38101214161820222426293133353739[Mois],K$11,Tableau38101214161820222426293133353739[Nb. Jour]))</f>
        <v>0</v>
      </c>
      <c r="L12" s="12">
        <f>IF($C$18="","",SUMIF(Tableau38101214161820222426293133353739[Mois],L$11,Tableau38101214161820222426293133353739[Nb. Jour]))</f>
        <v>0</v>
      </c>
      <c r="M12" s="12">
        <f>IF($C$18="","",SUMIF(Tableau38101214161820222426293133353739[Mois],M$11,Tableau38101214161820222426293133353739[Nb. Jour]))</f>
        <v>0</v>
      </c>
      <c r="N12" s="12">
        <f>IF($C$18="","",SUMIF(Tableau38101214161820222426293133353739[Mois],N$11,Tableau38101214161820222426293133353739[Nb. Jour]))</f>
        <v>0</v>
      </c>
      <c r="O12" s="21"/>
      <c r="P12" s="25">
        <f>B12-IF(C18="",0,N13)</f>
        <v>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5</v>
      </c>
      <c r="G13" s="18">
        <f t="shared" si="0"/>
        <v>6</v>
      </c>
      <c r="H13" s="18">
        <f t="shared" si="0"/>
        <v>6</v>
      </c>
      <c r="I13" s="18">
        <f t="shared" si="0"/>
        <v>6</v>
      </c>
      <c r="J13" s="18">
        <f t="shared" si="0"/>
        <v>20</v>
      </c>
      <c r="K13" s="18">
        <f t="shared" si="0"/>
        <v>20</v>
      </c>
      <c r="L13" s="18">
        <f t="shared" si="0"/>
        <v>20</v>
      </c>
      <c r="M13" s="18">
        <f t="shared" si="0"/>
        <v>20</v>
      </c>
      <c r="N13" s="18">
        <f t="shared" si="0"/>
        <v>20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2.8854166666642413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1.125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1.7604166666642413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0</v>
      </c>
      <c r="L15" s="23">
        <f t="shared" si="2"/>
        <v>1.125</v>
      </c>
      <c r="M15" s="23">
        <f t="shared" si="2"/>
        <v>1.125</v>
      </c>
      <c r="N15" s="23">
        <f t="shared" si="2"/>
        <v>1.125</v>
      </c>
      <c r="O15" s="22"/>
      <c r="P15" s="24"/>
    </row>
    <row r="16" spans="1:19" ht="10.199999999999999" customHeight="1" thickBot="1" x14ac:dyDescent="0.35"/>
    <row r="17" spans="2:16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6" ht="19.95" customHeight="1" x14ac:dyDescent="0.3">
      <c r="B18" s="75"/>
      <c r="C18" s="41" t="s">
        <v>25</v>
      </c>
      <c r="D18" s="33">
        <v>45040</v>
      </c>
      <c r="E18" s="33">
        <v>45044</v>
      </c>
      <c r="F18" s="41" t="s">
        <v>55</v>
      </c>
      <c r="G18" s="42">
        <v>5</v>
      </c>
      <c r="I18" s="78"/>
      <c r="J18" s="41" t="s">
        <v>42</v>
      </c>
      <c r="K18" s="33">
        <v>45229</v>
      </c>
      <c r="L18" s="33">
        <v>45233</v>
      </c>
      <c r="M18" s="41" t="s">
        <v>55</v>
      </c>
      <c r="N18" s="48">
        <v>1.0833333333333333</v>
      </c>
    </row>
    <row r="19" spans="2:16" ht="19.95" customHeight="1" x14ac:dyDescent="0.3">
      <c r="B19" s="75"/>
      <c r="C19" s="41" t="s">
        <v>26</v>
      </c>
      <c r="D19" s="33">
        <v>45065</v>
      </c>
      <c r="E19" s="33">
        <v>45065</v>
      </c>
      <c r="F19" s="41" t="s">
        <v>55</v>
      </c>
      <c r="G19" s="42">
        <v>1</v>
      </c>
      <c r="I19" s="78"/>
      <c r="J19" s="41" t="s">
        <v>42</v>
      </c>
      <c r="K19" s="33">
        <v>45201</v>
      </c>
      <c r="L19" s="33">
        <v>45201</v>
      </c>
      <c r="M19" s="41" t="s">
        <v>55</v>
      </c>
      <c r="N19" s="48">
        <v>4.1666666666666664E-2</v>
      </c>
      <c r="P19" s="2" t="s">
        <v>147</v>
      </c>
    </row>
    <row r="20" spans="2:16" ht="19.95" customHeight="1" x14ac:dyDescent="0.3">
      <c r="B20" s="75"/>
      <c r="C20" s="41" t="s">
        <v>54</v>
      </c>
      <c r="D20" s="33">
        <v>45145</v>
      </c>
      <c r="E20" s="33">
        <v>45169</v>
      </c>
      <c r="F20" s="41" t="s">
        <v>92</v>
      </c>
      <c r="G20" s="50">
        <v>14</v>
      </c>
      <c r="I20" s="78"/>
      <c r="J20" s="41"/>
      <c r="K20" s="41"/>
      <c r="L20" s="41"/>
      <c r="M20" s="41"/>
      <c r="N20" s="48"/>
    </row>
    <row r="21" spans="2:16" ht="19.95" customHeight="1" x14ac:dyDescent="0.3">
      <c r="B21" s="75"/>
      <c r="C21" s="41" t="s">
        <v>129</v>
      </c>
      <c r="D21" s="33">
        <v>45170</v>
      </c>
      <c r="E21" s="33">
        <v>45170</v>
      </c>
      <c r="F21" s="41" t="s">
        <v>92</v>
      </c>
      <c r="G21" s="50">
        <v>0</v>
      </c>
      <c r="I21" s="78"/>
      <c r="J21" s="41"/>
      <c r="K21" s="41"/>
      <c r="L21" s="41"/>
      <c r="M21" s="41"/>
      <c r="N21" s="48"/>
      <c r="P21" s="53" t="s">
        <v>131</v>
      </c>
    </row>
    <row r="22" spans="2:16" ht="19.95" customHeight="1" x14ac:dyDescent="0.3">
      <c r="B22" s="75"/>
      <c r="C22" s="41"/>
      <c r="D22" s="41"/>
      <c r="E22" s="41"/>
      <c r="F22" s="41"/>
      <c r="G22" s="42"/>
      <c r="I22" s="78"/>
      <c r="J22" s="41"/>
      <c r="K22" s="41"/>
      <c r="L22" s="41"/>
      <c r="M22" s="41"/>
      <c r="N22" s="48"/>
    </row>
    <row r="23" spans="2:16" ht="19.95" customHeight="1" x14ac:dyDescent="0.3">
      <c r="B23" s="75"/>
      <c r="C23" s="41"/>
      <c r="D23" s="41"/>
      <c r="E23" s="41"/>
      <c r="F23" s="41"/>
      <c r="G23" s="42"/>
      <c r="I23" s="78"/>
      <c r="J23" s="41"/>
      <c r="K23" s="41"/>
      <c r="L23" s="41"/>
      <c r="M23" s="41"/>
      <c r="N23" s="48"/>
    </row>
    <row r="24" spans="2:16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6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6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6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6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6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13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3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300-000000000000}">
          <x14:formula1>
            <xm:f>TECH!$E$2:$E$13</xm:f>
          </x14:formula1>
          <xm:sqref>C18:C29 J18:J29</xm:sqref>
        </x14:dataValidation>
        <x14:dataValidation type="list" allowBlank="1" showInputMessage="1" showErrorMessage="1" xr:uid="{00000000-0002-0000-1300-000001000000}">
          <x14:formula1>
            <xm:f>TECH!$G$2:$G$5</xm:f>
          </x14:formula1>
          <xm:sqref>F18:F29 M18:M29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S29"/>
  <sheetViews>
    <sheetView topLeftCell="A25"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12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0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</v>
      </c>
      <c r="C7" s="7" t="s">
        <v>64</v>
      </c>
    </row>
    <row r="8" spans="1:19" ht="19.95" customHeight="1" x14ac:dyDescent="0.3">
      <c r="A8" s="6" t="s">
        <v>47</v>
      </c>
      <c r="B8" s="40">
        <v>1.7708333333333333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27</v>
      </c>
      <c r="C12" s="12">
        <f>IF($C$18="","",SUMIF(Tableau3810121416182022242629313335373945[Mois],C$11,Tableau3810121416182022242629313335373945[Nb. Jour]))</f>
        <v>0</v>
      </c>
      <c r="D12" s="12">
        <f>IF($C$18="","",SUMIF(Tableau3810121416182022242629313335373945[Mois],D$11,Tableau3810121416182022242629313335373945[Nb. Jour]))</f>
        <v>2</v>
      </c>
      <c r="E12" s="12">
        <f>IF($C$18="","",SUMIF(Tableau3810121416182022242629313335373945[Mois],E$11,Tableau3810121416182022242629313335373945[Nb. Jour]))</f>
        <v>0</v>
      </c>
      <c r="F12" s="12">
        <f>IF($C$18="","",SUMIF(Tableau3810121416182022242629313335373945[Mois],F$11,Tableau3810121416182022242629313335373945[Nb. Jour]))</f>
        <v>5</v>
      </c>
      <c r="G12" s="12">
        <f>IF($C$18="","",SUMIF(Tableau3810121416182022242629313335373945[Mois],G$11,Tableau3810121416182022242629313335373945[Nb. Jour]))</f>
        <v>1</v>
      </c>
      <c r="H12" s="12">
        <f>IF($C$18="","",SUMIF(Tableau3810121416182022242629313335373945[Mois],H$11,Tableau3810121416182022242629313335373945[Nb. Jour]))</f>
        <v>0</v>
      </c>
      <c r="I12" s="12">
        <f>IF($C$18="","",SUMIF(Tableau3810121416182022242629313335373945[Mois],I$11,Tableau3810121416182022242629313335373945[Nb. Jour]))</f>
        <v>0</v>
      </c>
      <c r="J12" s="12">
        <f>IF($C$18="","",SUMIF(Tableau3810121416182022242629313335373945[Mois],J$11,Tableau3810121416182022242629313335373945[Nb. Jour]))</f>
        <v>14</v>
      </c>
      <c r="K12" s="12">
        <f>IF($C$18="","",SUMIF(Tableau3810121416182022242629313335373945[Mois],K$11,Tableau3810121416182022242629313335373945[Nb. Jour]))</f>
        <v>1</v>
      </c>
      <c r="L12" s="12">
        <f>IF($C$18="","",SUMIF(Tableau3810121416182022242629313335373945[Mois],L$11,Tableau3810121416182022242629313335373945[Nb. Jour]))</f>
        <v>1</v>
      </c>
      <c r="M12" s="12">
        <f>IF($C$18="","",SUMIF(Tableau3810121416182022242629313335373945[Mois],M$11,Tableau3810121416182022242629313335373945[Nb. Jour]))</f>
        <v>1.5</v>
      </c>
      <c r="N12" s="12">
        <f>IF($C$18="","",SUMIF(Tableau3810121416182022242629313335373945[Mois],N$11,Tableau3810121416182022242629313335373945[Nb. Jour]))</f>
        <v>0</v>
      </c>
      <c r="O12" s="21"/>
      <c r="P12" s="25">
        <f>B12-IF(C18="",0,N13)</f>
        <v>1.5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2</v>
      </c>
      <c r="E13" s="18">
        <f t="shared" si="0"/>
        <v>2</v>
      </c>
      <c r="F13" s="18">
        <f t="shared" si="0"/>
        <v>7</v>
      </c>
      <c r="G13" s="18">
        <f t="shared" si="0"/>
        <v>8</v>
      </c>
      <c r="H13" s="18">
        <f t="shared" si="0"/>
        <v>8</v>
      </c>
      <c r="I13" s="18">
        <f t="shared" si="0"/>
        <v>8</v>
      </c>
      <c r="J13" s="18">
        <f t="shared" si="0"/>
        <v>22</v>
      </c>
      <c r="K13" s="18">
        <f t="shared" si="0"/>
        <v>23</v>
      </c>
      <c r="L13" s="18">
        <f t="shared" si="0"/>
        <v>24</v>
      </c>
      <c r="M13" s="18">
        <f t="shared" si="0"/>
        <v>25.5</v>
      </c>
      <c r="N13" s="18">
        <f t="shared" si="0"/>
        <v>25.5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1.7708333333333333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0.9375</v>
      </c>
      <c r="I14" s="14">
        <f t="shared" si="1"/>
        <v>0</v>
      </c>
      <c r="J14" s="14">
        <f t="shared" si="1"/>
        <v>0.3125</v>
      </c>
      <c r="K14" s="14">
        <f t="shared" si="1"/>
        <v>0.3125</v>
      </c>
      <c r="L14" s="14">
        <f t="shared" si="1"/>
        <v>0.14583333333333334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6.25E-2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0.9375</v>
      </c>
      <c r="I15" s="23">
        <f t="shared" si="2"/>
        <v>0.9375</v>
      </c>
      <c r="J15" s="23">
        <f t="shared" si="2"/>
        <v>1.25</v>
      </c>
      <c r="K15" s="23">
        <f t="shared" si="2"/>
        <v>1.5625</v>
      </c>
      <c r="L15" s="23">
        <f t="shared" si="2"/>
        <v>1.7083333333333333</v>
      </c>
      <c r="M15" s="23">
        <f t="shared" si="2"/>
        <v>1.7083333333333333</v>
      </c>
      <c r="N15" s="23">
        <f t="shared" si="2"/>
        <v>1.7083333333333333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28</v>
      </c>
      <c r="D18" s="33">
        <v>44973</v>
      </c>
      <c r="E18" s="33">
        <v>44974</v>
      </c>
      <c r="F18" s="41" t="s">
        <v>56</v>
      </c>
      <c r="G18" s="42">
        <v>2</v>
      </c>
      <c r="I18" s="78"/>
      <c r="J18" s="41" t="s">
        <v>27</v>
      </c>
      <c r="K18" s="33">
        <v>45105</v>
      </c>
      <c r="L18" s="33">
        <v>45107</v>
      </c>
      <c r="M18" s="41" t="s">
        <v>57</v>
      </c>
      <c r="N18" s="48">
        <v>0.9375</v>
      </c>
    </row>
    <row r="19" spans="2:14" ht="19.95" customHeight="1" x14ac:dyDescent="0.3">
      <c r="B19" s="75"/>
      <c r="C19" s="41" t="s">
        <v>25</v>
      </c>
      <c r="D19" s="33">
        <v>45033</v>
      </c>
      <c r="E19" s="33">
        <v>45037</v>
      </c>
      <c r="F19" s="41" t="s">
        <v>56</v>
      </c>
      <c r="G19" s="42">
        <v>5</v>
      </c>
      <c r="I19" s="78"/>
      <c r="J19" s="41" t="s">
        <v>130</v>
      </c>
      <c r="K19" s="33">
        <v>45141</v>
      </c>
      <c r="L19" s="33">
        <v>45141</v>
      </c>
      <c r="M19" s="41" t="s">
        <v>57</v>
      </c>
      <c r="N19" s="48">
        <v>0.3125</v>
      </c>
    </row>
    <row r="20" spans="2:14" ht="19.95" customHeight="1" x14ac:dyDescent="0.3">
      <c r="B20" s="75"/>
      <c r="C20" s="41" t="s">
        <v>26</v>
      </c>
      <c r="D20" s="33">
        <v>45063</v>
      </c>
      <c r="E20" s="33">
        <v>45063</v>
      </c>
      <c r="F20" s="41" t="s">
        <v>56</v>
      </c>
      <c r="G20" s="42">
        <v>1</v>
      </c>
      <c r="I20" s="78"/>
      <c r="J20" s="41" t="s">
        <v>129</v>
      </c>
      <c r="K20" s="33">
        <v>45184</v>
      </c>
      <c r="L20" s="33">
        <v>45184</v>
      </c>
      <c r="M20" s="41" t="s">
        <v>57</v>
      </c>
      <c r="N20" s="48">
        <v>0.3125</v>
      </c>
    </row>
    <row r="21" spans="2:14" ht="19.95" customHeight="1" x14ac:dyDescent="0.3">
      <c r="B21" s="75"/>
      <c r="C21" s="41" t="s">
        <v>54</v>
      </c>
      <c r="D21" s="33">
        <v>45145</v>
      </c>
      <c r="E21" s="33">
        <v>45163</v>
      </c>
      <c r="F21" s="41" t="s">
        <v>56</v>
      </c>
      <c r="G21" s="42">
        <v>14</v>
      </c>
      <c r="I21" s="78"/>
      <c r="J21" s="41" t="s">
        <v>42</v>
      </c>
      <c r="K21" s="33">
        <v>45230</v>
      </c>
      <c r="L21" s="33">
        <v>45230</v>
      </c>
      <c r="M21" s="41" t="s">
        <v>55</v>
      </c>
      <c r="N21" s="48">
        <v>0.14583333333333334</v>
      </c>
    </row>
    <row r="22" spans="2:14" ht="19.95" customHeight="1" x14ac:dyDescent="0.3">
      <c r="B22" s="75"/>
      <c r="C22" s="41" t="s">
        <v>129</v>
      </c>
      <c r="D22" s="33">
        <v>45182</v>
      </c>
      <c r="E22" s="33">
        <v>45182</v>
      </c>
      <c r="F22" s="41" t="s">
        <v>92</v>
      </c>
      <c r="G22" s="42">
        <v>1</v>
      </c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 t="s">
        <v>144</v>
      </c>
      <c r="D23" s="33">
        <v>45182</v>
      </c>
      <c r="E23" s="33">
        <v>45182</v>
      </c>
      <c r="F23" s="41" t="s">
        <v>92</v>
      </c>
      <c r="G23" s="42">
        <v>1</v>
      </c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 t="s">
        <v>43</v>
      </c>
      <c r="D24" s="33">
        <v>45237</v>
      </c>
      <c r="E24" s="33">
        <v>45237</v>
      </c>
      <c r="F24" s="41" t="s">
        <v>92</v>
      </c>
      <c r="G24" s="42">
        <v>1</v>
      </c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 t="s">
        <v>43</v>
      </c>
      <c r="D25" s="33">
        <v>45247</v>
      </c>
      <c r="E25" s="33">
        <v>45247</v>
      </c>
      <c r="F25" s="41" t="s">
        <v>92</v>
      </c>
      <c r="G25" s="42">
        <v>0.5</v>
      </c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14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4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400-000000000000}">
          <x14:formula1>
            <xm:f>TECH!$G$2:$G$5</xm:f>
          </x14:formula1>
          <xm:sqref>M18:M29 F18:F29</xm:sqref>
        </x14:dataValidation>
        <x14:dataValidation type="list" allowBlank="1" showInputMessage="1" showErrorMessage="1" xr:uid="{00000000-0002-0000-1400-000001000000}">
          <x14:formula1>
            <xm:f>TECH!$E$2:$E$13</xm:f>
          </x14:formula1>
          <xm:sqref>J18:J29 C18:C29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S29"/>
  <sheetViews>
    <sheetView zoomScale="90" zoomScaleNormal="90" workbookViewId="0">
      <selection activeCell="P14" sqref="P14"/>
    </sheetView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13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23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2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8.3333333328482695E-2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0.29166666667151731</v>
      </c>
      <c r="C7" s="7" t="s">
        <v>64</v>
      </c>
    </row>
    <row r="8" spans="1:19" ht="19.95" customHeight="1" x14ac:dyDescent="0.3">
      <c r="A8" s="6" t="s">
        <v>47</v>
      </c>
      <c r="B8" s="40">
        <v>1.2083333333333333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25</v>
      </c>
      <c r="C12" s="12">
        <f>IF($C$18="","",SUMIF(Tableau3810121416182022242629313335373941[Mois],C$11,Tableau3810121416182022242629313335373941[Nb. Jour]))</f>
        <v>0</v>
      </c>
      <c r="D12" s="12">
        <f>IF($C$18="","",SUMIF(Tableau3810121416182022242629313335373941[Mois],D$11,Tableau3810121416182022242629313335373941[Nb. Jour]))</f>
        <v>0</v>
      </c>
      <c r="E12" s="12">
        <f>IF($C$18="","",SUMIF(Tableau3810121416182022242629313335373941[Mois],E$11,Tableau3810121416182022242629313335373941[Nb. Jour]))</f>
        <v>0</v>
      </c>
      <c r="F12" s="12">
        <f>IF($C$18="","",SUMIF(Tableau3810121416182022242629313335373941[Mois],F$11,Tableau3810121416182022242629313335373941[Nb. Jour]))</f>
        <v>5</v>
      </c>
      <c r="G12" s="12">
        <f>IF($C$18="","",SUMIF(Tableau3810121416182022242629313335373941[Mois],G$11,Tableau3810121416182022242629313335373941[Nb. Jour]))</f>
        <v>0</v>
      </c>
      <c r="H12" s="12">
        <f>IF($C$18="","",SUMIF(Tableau3810121416182022242629313335373941[Mois],H$11,Tableau3810121416182022242629313335373941[Nb. Jour]))</f>
        <v>3</v>
      </c>
      <c r="I12" s="12">
        <f>IF($C$18="","",SUMIF(Tableau3810121416182022242629313335373941[Mois],I$11,Tableau3810121416182022242629313335373941[Nb. Jour]))</f>
        <v>14</v>
      </c>
      <c r="J12" s="12">
        <f>IF($C$18="","",SUMIF(Tableau3810121416182022242629313335373941[Mois],J$11,Tableau3810121416182022242629313335373941[Nb. Jour]))</f>
        <v>1</v>
      </c>
      <c r="K12" s="12">
        <f>IF($C$18="","",SUMIF(Tableau3810121416182022242629313335373941[Mois],K$11,Tableau3810121416182022242629313335373941[Nb. Jour]))</f>
        <v>0</v>
      </c>
      <c r="L12" s="12">
        <f>IF($C$18="","",SUMIF(Tableau3810121416182022242629313335373941[Mois],L$11,Tableau3810121416182022242629313335373941[Nb. Jour]))</f>
        <v>2</v>
      </c>
      <c r="M12" s="12">
        <f>IF($C$18="","",SUMIF(Tableau3810121416182022242629313335373941[Mois],M$11,Tableau3810121416182022242629313335373941[Nb. Jour]))</f>
        <v>0</v>
      </c>
      <c r="N12" s="12">
        <f>IF($C$18="","",SUMIF(Tableau3810121416182022242629313335373941[Mois],N$11,Tableau3810121416182022242629313335373941[Nb. Jour]))</f>
        <v>0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0</v>
      </c>
      <c r="F13" s="18">
        <f t="shared" si="0"/>
        <v>5</v>
      </c>
      <c r="G13" s="18">
        <f t="shared" si="0"/>
        <v>5</v>
      </c>
      <c r="H13" s="18">
        <f t="shared" si="0"/>
        <v>8</v>
      </c>
      <c r="I13" s="18">
        <f t="shared" si="0"/>
        <v>22</v>
      </c>
      <c r="J13" s="18">
        <f t="shared" si="0"/>
        <v>23</v>
      </c>
      <c r="K13" s="18">
        <f t="shared" si="0"/>
        <v>23</v>
      </c>
      <c r="L13" s="18">
        <f t="shared" si="0"/>
        <v>25</v>
      </c>
      <c r="M13" s="18">
        <f t="shared" si="0"/>
        <v>25</v>
      </c>
      <c r="N13" s="18">
        <f t="shared" si="0"/>
        <v>25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1.5833333333333333</v>
      </c>
      <c r="C14" s="14">
        <f t="shared" ref="C14:N14" si="1">IF($J$18="","",SUMIF($J$18:$J$29,C$11,$N$18:$N$29))</f>
        <v>0</v>
      </c>
      <c r="D14" s="14">
        <f t="shared" si="1"/>
        <v>0</v>
      </c>
      <c r="E14" s="14">
        <f t="shared" si="1"/>
        <v>0</v>
      </c>
      <c r="F14" s="14">
        <f t="shared" si="1"/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8.3333333333333329E-2</v>
      </c>
      <c r="L14" s="14">
        <f t="shared" si="1"/>
        <v>1.5</v>
      </c>
      <c r="M14" s="14">
        <f t="shared" si="1"/>
        <v>0</v>
      </c>
      <c r="N14" s="14">
        <f t="shared" si="1"/>
        <v>0</v>
      </c>
      <c r="O14" s="21"/>
      <c r="P14" s="26">
        <f>B14-IF(J18="",0,N15)</f>
        <v>0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</v>
      </c>
      <c r="E15" s="23">
        <f t="shared" si="2"/>
        <v>0</v>
      </c>
      <c r="F15" s="23">
        <f t="shared" si="2"/>
        <v>0</v>
      </c>
      <c r="G15" s="23">
        <f t="shared" si="2"/>
        <v>0</v>
      </c>
      <c r="H15" s="23">
        <f t="shared" si="2"/>
        <v>0</v>
      </c>
      <c r="I15" s="23">
        <f t="shared" si="2"/>
        <v>0</v>
      </c>
      <c r="J15" s="23">
        <f t="shared" si="2"/>
        <v>0</v>
      </c>
      <c r="K15" s="23">
        <f t="shared" si="2"/>
        <v>8.3333333333333329E-2</v>
      </c>
      <c r="L15" s="23">
        <f t="shared" si="2"/>
        <v>1.5833333333333333</v>
      </c>
      <c r="M15" s="23">
        <f t="shared" si="2"/>
        <v>1.5833333333333333</v>
      </c>
      <c r="N15" s="23">
        <f t="shared" si="2"/>
        <v>1.5833333333333333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77</v>
      </c>
    </row>
    <row r="18" spans="2:14" ht="19.95" customHeight="1" x14ac:dyDescent="0.3">
      <c r="B18" s="75"/>
      <c r="C18" s="41" t="s">
        <v>25</v>
      </c>
      <c r="D18" s="33">
        <v>45040</v>
      </c>
      <c r="E18" s="33">
        <v>45044</v>
      </c>
      <c r="F18" s="41" t="s">
        <v>57</v>
      </c>
      <c r="G18" s="42">
        <v>5</v>
      </c>
      <c r="I18" s="78"/>
      <c r="J18" s="41" t="s">
        <v>42</v>
      </c>
      <c r="K18" s="33">
        <v>45222</v>
      </c>
      <c r="L18" s="33">
        <v>45226</v>
      </c>
      <c r="M18" s="41"/>
      <c r="N18" s="48">
        <v>1.4583333333333333</v>
      </c>
    </row>
    <row r="19" spans="2:14" ht="19.95" customHeight="1" x14ac:dyDescent="0.3">
      <c r="B19" s="75"/>
      <c r="C19" s="41" t="s">
        <v>126</v>
      </c>
      <c r="D19" s="33">
        <v>45086</v>
      </c>
      <c r="E19" s="33">
        <v>45086</v>
      </c>
      <c r="F19" s="41" t="s">
        <v>57</v>
      </c>
      <c r="G19" s="42">
        <v>1</v>
      </c>
      <c r="I19" s="78"/>
      <c r="J19" s="41" t="s">
        <v>42</v>
      </c>
      <c r="K19" s="33">
        <v>45212</v>
      </c>
      <c r="L19" s="33">
        <v>45212</v>
      </c>
      <c r="M19" s="41"/>
      <c r="N19" s="48">
        <v>4.1666666666666664E-2</v>
      </c>
    </row>
    <row r="20" spans="2:14" ht="19.95" customHeight="1" x14ac:dyDescent="0.3">
      <c r="B20" s="75"/>
      <c r="C20" s="41" t="s">
        <v>126</v>
      </c>
      <c r="D20" s="33">
        <v>45106</v>
      </c>
      <c r="E20" s="33">
        <v>45107</v>
      </c>
      <c r="F20" s="41" t="s">
        <v>57</v>
      </c>
      <c r="G20" s="42">
        <v>2</v>
      </c>
      <c r="I20" s="78"/>
      <c r="J20" s="41" t="s">
        <v>41</v>
      </c>
      <c r="K20" s="33">
        <v>45184</v>
      </c>
      <c r="L20" s="33">
        <v>45184</v>
      </c>
      <c r="M20" s="41"/>
      <c r="N20" s="48">
        <v>8.3333333333333329E-2</v>
      </c>
    </row>
    <row r="21" spans="2:14" ht="19.95" customHeight="1" x14ac:dyDescent="0.3">
      <c r="B21" s="75"/>
      <c r="C21" s="41" t="s">
        <v>45</v>
      </c>
      <c r="D21" s="33">
        <v>45117</v>
      </c>
      <c r="E21" s="33">
        <v>45135</v>
      </c>
      <c r="F21" s="41" t="s">
        <v>57</v>
      </c>
      <c r="G21" s="42">
        <v>14</v>
      </c>
      <c r="I21" s="78"/>
      <c r="J21" s="41"/>
      <c r="K21" s="41"/>
      <c r="L21" s="41"/>
      <c r="M21" s="41"/>
      <c r="N21" s="48"/>
    </row>
    <row r="22" spans="2:14" ht="19.95" customHeight="1" x14ac:dyDescent="0.3">
      <c r="B22" s="75"/>
      <c r="C22" s="41" t="s">
        <v>54</v>
      </c>
      <c r="D22" s="33">
        <v>45152</v>
      </c>
      <c r="E22" s="33">
        <v>45152</v>
      </c>
      <c r="F22" s="41" t="s">
        <v>57</v>
      </c>
      <c r="G22" s="42">
        <v>1</v>
      </c>
      <c r="I22" s="78"/>
      <c r="J22" s="41"/>
      <c r="K22" s="41"/>
      <c r="L22" s="41"/>
      <c r="M22" s="41"/>
      <c r="N22" s="48"/>
    </row>
    <row r="23" spans="2:14" ht="19.95" customHeight="1" x14ac:dyDescent="0.3">
      <c r="B23" s="75"/>
      <c r="C23" s="41" t="s">
        <v>42</v>
      </c>
      <c r="D23" s="33">
        <v>45229</v>
      </c>
      <c r="E23" s="33">
        <v>45230</v>
      </c>
      <c r="F23" s="41"/>
      <c r="G23" s="42">
        <v>2</v>
      </c>
      <c r="I23" s="78"/>
      <c r="J23" s="41"/>
      <c r="K23" s="41"/>
      <c r="L23" s="41"/>
      <c r="M23" s="41"/>
      <c r="N23" s="48"/>
    </row>
    <row r="24" spans="2:14" ht="19.95" customHeight="1" x14ac:dyDescent="0.3">
      <c r="B24" s="75"/>
      <c r="C24" s="41"/>
      <c r="D24" s="41"/>
      <c r="E24" s="41"/>
      <c r="F24" s="41"/>
      <c r="G24" s="42"/>
      <c r="I24" s="78"/>
      <c r="J24" s="41"/>
      <c r="K24" s="41"/>
      <c r="L24" s="41"/>
      <c r="M24" s="41"/>
      <c r="N24" s="48"/>
    </row>
    <row r="25" spans="2:14" ht="19.95" customHeight="1" x14ac:dyDescent="0.3">
      <c r="B25" s="75"/>
      <c r="C25" s="41"/>
      <c r="D25" s="41"/>
      <c r="E25" s="41"/>
      <c r="F25" s="41"/>
      <c r="G25" s="42"/>
      <c r="I25" s="78"/>
      <c r="J25" s="41"/>
      <c r="K25" s="41"/>
      <c r="L25" s="41"/>
      <c r="M25" s="41"/>
      <c r="N25" s="48"/>
    </row>
    <row r="26" spans="2:14" ht="19.95" customHeight="1" x14ac:dyDescent="0.3">
      <c r="B26" s="75"/>
      <c r="C26" s="41"/>
      <c r="D26" s="41"/>
      <c r="E26" s="41"/>
      <c r="F26" s="41"/>
      <c r="G26" s="42"/>
      <c r="I26" s="78"/>
      <c r="J26" s="41"/>
      <c r="K26" s="41"/>
      <c r="L26" s="41"/>
      <c r="M26" s="41"/>
      <c r="N26" s="48"/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/>
      <c r="K27" s="41"/>
      <c r="L27" s="41"/>
      <c r="M27" s="41"/>
      <c r="N27" s="48"/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/>
      <c r="K28" s="41"/>
      <c r="L28" s="41"/>
      <c r="M28" s="41"/>
      <c r="N28" s="48"/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/>
      <c r="K29" s="43"/>
      <c r="L29" s="43"/>
      <c r="M29" s="43"/>
      <c r="N29" s="49"/>
    </row>
  </sheetData>
  <autoFilter ref="A11:N13" xr:uid="{00000000-0009-0000-0000-000015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500-000000000000}"/>
  </hyperlink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500-000000000000}">
          <x14:formula1>
            <xm:f>TECH!$G$2:$G$5</xm:f>
          </x14:formula1>
          <xm:sqref>F18:F29 M18:M29</xm:sqref>
        </x14:dataValidation>
        <x14:dataValidation type="list" allowBlank="1" showInputMessage="1" showErrorMessage="1" xr:uid="{00000000-0002-0000-1500-000001000000}">
          <x14:formula1>
            <xm:f>TECH!$E$2:$E$13</xm:f>
          </x14:formula1>
          <xm:sqref>J18:J29 C18:C29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pageSetUpPr fitToPage="1"/>
  </sheetPr>
  <dimension ref="A1:S32"/>
  <sheetViews>
    <sheetView zoomScale="90" zoomScaleNormal="90" workbookViewId="0"/>
  </sheetViews>
  <sheetFormatPr baseColWidth="10" defaultColWidth="12.6640625" defaultRowHeight="19.95" customHeight="1" x14ac:dyDescent="0.3"/>
  <cols>
    <col min="1" max="1" width="16.6640625" style="1" customWidth="1"/>
    <col min="2" max="6" width="13.6640625" style="1" customWidth="1"/>
    <col min="7" max="14" width="13.6640625" style="2" customWidth="1"/>
    <col min="15" max="15" width="2.6640625" style="2" customWidth="1"/>
    <col min="16" max="16" width="14.33203125" style="2" customWidth="1"/>
    <col min="17" max="19" width="8.6640625" style="2" customWidth="1"/>
    <col min="20" max="20" width="1.6640625" style="1" customWidth="1"/>
    <col min="21" max="21" width="10.6640625" style="1" customWidth="1"/>
    <col min="22" max="16384" width="12.6640625" style="1"/>
  </cols>
  <sheetData>
    <row r="1" spans="1:19" ht="30" customHeight="1" thickBot="1" x14ac:dyDescent="0.35">
      <c r="A1" s="30" t="s">
        <v>61</v>
      </c>
      <c r="B1" s="70" t="s">
        <v>14</v>
      </c>
      <c r="C1" s="71"/>
      <c r="D1" s="72"/>
      <c r="F1" s="73" t="s">
        <v>40</v>
      </c>
      <c r="G1" s="73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9.95" customHeight="1" x14ac:dyDescent="0.3">
      <c r="A2" s="6" t="s">
        <v>21</v>
      </c>
      <c r="B2" s="38">
        <v>25</v>
      </c>
      <c r="C2" s="7" t="s">
        <v>37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9.95" customHeight="1" x14ac:dyDescent="0.3">
      <c r="A3" s="6" t="s">
        <v>29</v>
      </c>
      <c r="B3" s="39"/>
      <c r="C3" s="7" t="s">
        <v>36</v>
      </c>
    </row>
    <row r="4" spans="1:19" ht="19.95" customHeight="1" x14ac:dyDescent="0.3">
      <c r="A4" s="6" t="s">
        <v>22</v>
      </c>
      <c r="B4" s="39">
        <v>1</v>
      </c>
      <c r="C4" s="7" t="s">
        <v>35</v>
      </c>
    </row>
    <row r="5" spans="1:19" ht="4.95" customHeight="1" x14ac:dyDescent="0.3">
      <c r="A5" s="6"/>
      <c r="B5" s="31"/>
      <c r="C5" s="7"/>
    </row>
    <row r="6" spans="1:19" ht="19.95" customHeight="1" x14ac:dyDescent="0.3">
      <c r="A6" s="6" t="s">
        <v>33</v>
      </c>
      <c r="B6" s="37">
        <f>SUMIFS(HEURES,Tableau4[AGENTS],$B$1,Tableau4[TYPE],"Simple")</f>
        <v>2.8333333332484472</v>
      </c>
      <c r="C6" s="7" t="s">
        <v>63</v>
      </c>
    </row>
    <row r="7" spans="1:19" ht="19.95" customHeight="1" x14ac:dyDescent="0.3">
      <c r="A7" s="6" t="s">
        <v>34</v>
      </c>
      <c r="B7" s="37">
        <f>SUMIFS(HEURES,Tableau4[AGENTS],$B$1,Tableau4[TYPE],"Double")</f>
        <v>0.83333333329937886</v>
      </c>
      <c r="C7" s="7" t="s">
        <v>64</v>
      </c>
    </row>
    <row r="8" spans="1:19" ht="19.95" customHeight="1" x14ac:dyDescent="0.3">
      <c r="A8" s="6" t="s">
        <v>47</v>
      </c>
      <c r="B8" s="40">
        <v>2.0833333333333332E-2</v>
      </c>
      <c r="C8" s="7" t="s">
        <v>48</v>
      </c>
    </row>
    <row r="9" spans="1:19" ht="19.95" customHeight="1" x14ac:dyDescent="0.3">
      <c r="A9" s="6" t="s">
        <v>39</v>
      </c>
      <c r="B9" s="40"/>
      <c r="C9" s="7" t="s">
        <v>46</v>
      </c>
    </row>
    <row r="10" spans="1:19" ht="10.199999999999999" customHeight="1" x14ac:dyDescent="0.3"/>
    <row r="11" spans="1:19" ht="19.95" customHeight="1" x14ac:dyDescent="0.3">
      <c r="A11" s="15"/>
      <c r="B11" s="8" t="s">
        <v>30</v>
      </c>
      <c r="C11" s="32" t="s">
        <v>23</v>
      </c>
      <c r="D11" s="32" t="s">
        <v>28</v>
      </c>
      <c r="E11" s="32" t="s">
        <v>24</v>
      </c>
      <c r="F11" s="32" t="s">
        <v>25</v>
      </c>
      <c r="G11" s="32" t="s">
        <v>26</v>
      </c>
      <c r="H11" s="32" t="s">
        <v>27</v>
      </c>
      <c r="I11" s="32" t="s">
        <v>45</v>
      </c>
      <c r="J11" s="32" t="s">
        <v>54</v>
      </c>
      <c r="K11" s="32" t="s">
        <v>41</v>
      </c>
      <c r="L11" s="32" t="s">
        <v>42</v>
      </c>
      <c r="M11" s="32" t="s">
        <v>43</v>
      </c>
      <c r="N11" s="32" t="s">
        <v>44</v>
      </c>
      <c r="O11" s="21"/>
      <c r="P11" s="8" t="s">
        <v>60</v>
      </c>
    </row>
    <row r="12" spans="1:19" ht="19.95" customHeight="1" x14ac:dyDescent="0.3">
      <c r="A12" s="11" t="s">
        <v>31</v>
      </c>
      <c r="B12" s="12">
        <f>SUM(B2:B4)</f>
        <v>26</v>
      </c>
      <c r="C12" s="12">
        <f>IF($C$18="","",SUMIF(Tableau381012141618202224262931333537394143[Mois],C$11,Tableau381012141618202224262931333537394143[Nb. Jour]))</f>
        <v>0</v>
      </c>
      <c r="D12" s="12">
        <f>IF($C$18="","",SUMIF(Tableau381012141618202224262931333537394143[Mois],D$11,Tableau381012141618202224262931333537394143[Nb. Jour]))</f>
        <v>0</v>
      </c>
      <c r="E12" s="12">
        <f>IF($C$18="","",SUMIF(Tableau381012141618202224262931333537394143[Mois],E$11,Tableau381012141618202224262931333537394143[Nb. Jour]))</f>
        <v>2</v>
      </c>
      <c r="F12" s="12">
        <f>IF($C$18="","",SUMIF(Tableau381012141618202224262931333537394143[Mois],F$11,Tableau381012141618202224262931333537394143[Nb. Jour]))</f>
        <v>1</v>
      </c>
      <c r="G12" s="12">
        <f>IF($C$18="","",SUMIF(Tableau381012141618202224262931333537394143[Mois],G$11,Tableau381012141618202224262931333537394143[Nb. Jour]))</f>
        <v>4</v>
      </c>
      <c r="H12" s="12">
        <f>IF($C$18="","",SUMIF(Tableau381012141618202224262931333537394143[Mois],H$11,Tableau381012141618202224262931333537394143[Nb. Jour]))</f>
        <v>0</v>
      </c>
      <c r="I12" s="12">
        <f>IF($C$18="","",SUMIF(Tableau381012141618202224262931333537394143[Mois],I$11,Tableau381012141618202224262931333537394143[Nb. Jour]))</f>
        <v>1</v>
      </c>
      <c r="J12" s="12">
        <f>IF($C$18="","",SUMIF(Tableau381012141618202224262931333537394143[Mois],J$11,Tableau381012141618202224262931333537394143[Nb. Jour]))</f>
        <v>11</v>
      </c>
      <c r="K12" s="12">
        <f>IF($C$18="","",SUMIF(Tableau381012141618202224262931333537394143[Mois],K$11,Tableau381012141618202224262931333537394143[Nb. Jour]))</f>
        <v>0</v>
      </c>
      <c r="L12" s="12">
        <f>IF($C$18="","",SUMIF(Tableau381012141618202224262931333537394143[Mois],L$11,Tableau381012141618202224262931333537394143[Nb. Jour]))</f>
        <v>1</v>
      </c>
      <c r="M12" s="12">
        <f>IF($C$18="","",SUMIF(Tableau381012141618202224262931333537394143[Mois],M$11,Tableau381012141618202224262931333537394143[Nb. Jour]))</f>
        <v>2</v>
      </c>
      <c r="N12" s="12">
        <f>IF($C$18="","",SUMIF(Tableau381012141618202224262931333537394143[Mois],N$11,Tableau381012141618202224262931333537394143[Nb. Jour]))</f>
        <v>4</v>
      </c>
      <c r="O12" s="21"/>
      <c r="P12" s="25">
        <f>B12-IF(C18="",0,N13)</f>
        <v>0</v>
      </c>
    </row>
    <row r="13" spans="1:19" ht="15" customHeight="1" x14ac:dyDescent="0.3">
      <c r="A13" s="16"/>
      <c r="B13" s="17"/>
      <c r="C13" s="18">
        <f>IF(C18="","",C12)</f>
        <v>0</v>
      </c>
      <c r="D13" s="18">
        <f t="shared" ref="D13:N13" si="0">IF($C$18="","",C13+D12)</f>
        <v>0</v>
      </c>
      <c r="E13" s="18">
        <f t="shared" si="0"/>
        <v>2</v>
      </c>
      <c r="F13" s="18">
        <f t="shared" si="0"/>
        <v>3</v>
      </c>
      <c r="G13" s="18">
        <f t="shared" si="0"/>
        <v>7</v>
      </c>
      <c r="H13" s="18">
        <f t="shared" si="0"/>
        <v>7</v>
      </c>
      <c r="I13" s="18">
        <f t="shared" si="0"/>
        <v>8</v>
      </c>
      <c r="J13" s="18">
        <f t="shared" si="0"/>
        <v>19</v>
      </c>
      <c r="K13" s="18">
        <f t="shared" si="0"/>
        <v>19</v>
      </c>
      <c r="L13" s="18">
        <f t="shared" si="0"/>
        <v>20</v>
      </c>
      <c r="M13" s="18">
        <f t="shared" si="0"/>
        <v>22</v>
      </c>
      <c r="N13" s="18">
        <f t="shared" si="0"/>
        <v>26</v>
      </c>
      <c r="O13" s="19"/>
      <c r="P13" s="20"/>
    </row>
    <row r="14" spans="1:19" ht="19.95" customHeight="1" x14ac:dyDescent="0.3">
      <c r="A14" s="13" t="s">
        <v>32</v>
      </c>
      <c r="B14" s="14">
        <f>SUM(B6:B8)-B9</f>
        <v>3.6874999998811595</v>
      </c>
      <c r="C14" s="67">
        <f t="shared" ref="C14:N14" si="1">IF($J$18="","",SUMIF($J$18:$J$32,C$11,$N$18:$N$32))</f>
        <v>0</v>
      </c>
      <c r="D14" s="67">
        <f t="shared" si="1"/>
        <v>0.16666666666666666</v>
      </c>
      <c r="E14" s="67">
        <f t="shared" si="1"/>
        <v>4.1666666666666664E-2</v>
      </c>
      <c r="F14" s="67">
        <f t="shared" si="1"/>
        <v>0.14583333333333334</v>
      </c>
      <c r="G14" s="67">
        <f t="shared" si="1"/>
        <v>0</v>
      </c>
      <c r="H14" s="67">
        <f t="shared" si="1"/>
        <v>4.1666666666666664E-2</v>
      </c>
      <c r="I14" s="67">
        <f t="shared" si="1"/>
        <v>8.3333333333333329E-2</v>
      </c>
      <c r="J14" s="67">
        <f t="shared" si="1"/>
        <v>0.14583333333333334</v>
      </c>
      <c r="K14" s="67">
        <f t="shared" si="1"/>
        <v>0.3125</v>
      </c>
      <c r="L14" s="67">
        <f t="shared" si="1"/>
        <v>0.70833333333333326</v>
      </c>
      <c r="M14" s="67">
        <f t="shared" si="1"/>
        <v>0</v>
      </c>
      <c r="N14" s="67">
        <f t="shared" si="1"/>
        <v>0</v>
      </c>
      <c r="O14" s="21"/>
      <c r="P14" s="26">
        <f>B14-IF(J18="",0,N15)</f>
        <v>2.041666666547826</v>
      </c>
    </row>
    <row r="15" spans="1:19" ht="15" customHeight="1" x14ac:dyDescent="0.3">
      <c r="A15" s="15"/>
      <c r="B15" s="15"/>
      <c r="C15" s="23">
        <f>IF(J18="","",C14)</f>
        <v>0</v>
      </c>
      <c r="D15" s="23">
        <f t="shared" ref="D15:N15" si="2">IF($J$18="","",C15+D14)</f>
        <v>0.16666666666666666</v>
      </c>
      <c r="E15" s="23">
        <f t="shared" si="2"/>
        <v>0.20833333333333331</v>
      </c>
      <c r="F15" s="23">
        <f t="shared" si="2"/>
        <v>0.35416666666666663</v>
      </c>
      <c r="G15" s="23">
        <f t="shared" si="2"/>
        <v>0.35416666666666663</v>
      </c>
      <c r="H15" s="23">
        <f t="shared" si="2"/>
        <v>0.39583333333333331</v>
      </c>
      <c r="I15" s="23">
        <f t="shared" si="2"/>
        <v>0.47916666666666663</v>
      </c>
      <c r="J15" s="23">
        <f t="shared" si="2"/>
        <v>0.625</v>
      </c>
      <c r="K15" s="23">
        <f t="shared" si="2"/>
        <v>0.9375</v>
      </c>
      <c r="L15" s="23">
        <f t="shared" si="2"/>
        <v>1.6458333333333333</v>
      </c>
      <c r="M15" s="23">
        <f t="shared" si="2"/>
        <v>1.6458333333333333</v>
      </c>
      <c r="N15" s="23">
        <f t="shared" si="2"/>
        <v>1.6458333333333333</v>
      </c>
      <c r="O15" s="22"/>
      <c r="P15" s="24"/>
    </row>
    <row r="16" spans="1:19" ht="10.199999999999999" customHeight="1" thickBot="1" x14ac:dyDescent="0.35"/>
    <row r="17" spans="2:14" ht="30" customHeight="1" thickBot="1" x14ac:dyDescent="0.35">
      <c r="B17" s="74" t="s">
        <v>58</v>
      </c>
      <c r="C17" s="9" t="s">
        <v>49</v>
      </c>
      <c r="D17" s="9" t="s">
        <v>50</v>
      </c>
      <c r="E17" s="9" t="s">
        <v>53</v>
      </c>
      <c r="F17" s="9" t="s">
        <v>52</v>
      </c>
      <c r="G17" s="10" t="s">
        <v>51</v>
      </c>
      <c r="I17" s="77" t="s">
        <v>59</v>
      </c>
      <c r="J17" s="27" t="s">
        <v>49</v>
      </c>
      <c r="K17" s="28" t="s">
        <v>50</v>
      </c>
      <c r="L17" s="28" t="s">
        <v>53</v>
      </c>
      <c r="M17" s="28" t="s">
        <v>52</v>
      </c>
      <c r="N17" s="29" t="s">
        <v>51</v>
      </c>
    </row>
    <row r="18" spans="2:14" ht="19.95" customHeight="1" x14ac:dyDescent="0.3">
      <c r="B18" s="75"/>
      <c r="C18" s="41" t="s">
        <v>24</v>
      </c>
      <c r="D18" s="33">
        <v>45000</v>
      </c>
      <c r="E18" s="33">
        <v>45000</v>
      </c>
      <c r="F18" s="41" t="s">
        <v>56</v>
      </c>
      <c r="G18" s="42">
        <v>1</v>
      </c>
      <c r="I18" s="78"/>
      <c r="J18" s="41" t="s">
        <v>28</v>
      </c>
      <c r="K18" s="33">
        <v>44970</v>
      </c>
      <c r="L18" s="33">
        <v>44970</v>
      </c>
      <c r="M18" s="41" t="s">
        <v>56</v>
      </c>
      <c r="N18" s="48">
        <v>4.1666666666666664E-2</v>
      </c>
    </row>
    <row r="19" spans="2:14" ht="19.95" customHeight="1" x14ac:dyDescent="0.3">
      <c r="B19" s="75"/>
      <c r="C19" s="41" t="s">
        <v>24</v>
      </c>
      <c r="D19" s="33">
        <v>45016</v>
      </c>
      <c r="E19" s="33">
        <v>45016</v>
      </c>
      <c r="F19" s="41" t="s">
        <v>56</v>
      </c>
      <c r="G19" s="42">
        <v>1</v>
      </c>
      <c r="I19" s="78"/>
      <c r="J19" s="41" t="s">
        <v>28</v>
      </c>
      <c r="K19" s="33">
        <v>44985</v>
      </c>
      <c r="L19" s="33">
        <v>44985</v>
      </c>
      <c r="M19" s="41" t="s">
        <v>56</v>
      </c>
      <c r="N19" s="48">
        <v>0.125</v>
      </c>
    </row>
    <row r="20" spans="2:14" ht="19.95" customHeight="1" x14ac:dyDescent="0.3">
      <c r="B20" s="75"/>
      <c r="C20" s="41" t="s">
        <v>25</v>
      </c>
      <c r="D20" s="33">
        <v>45028</v>
      </c>
      <c r="E20" s="33">
        <v>45028</v>
      </c>
      <c r="F20" s="41" t="s">
        <v>56</v>
      </c>
      <c r="G20" s="42">
        <v>1</v>
      </c>
      <c r="I20" s="78"/>
      <c r="J20" s="41" t="s">
        <v>24</v>
      </c>
      <c r="K20" s="33">
        <v>45015</v>
      </c>
      <c r="L20" s="33">
        <v>45015</v>
      </c>
      <c r="M20" s="41" t="s">
        <v>56</v>
      </c>
      <c r="N20" s="48">
        <v>4.1666666666666664E-2</v>
      </c>
    </row>
    <row r="21" spans="2:14" ht="19.95" customHeight="1" x14ac:dyDescent="0.3">
      <c r="B21" s="75"/>
      <c r="C21" s="41" t="s">
        <v>26</v>
      </c>
      <c r="D21" s="33">
        <v>45048</v>
      </c>
      <c r="E21" s="33">
        <v>45051</v>
      </c>
      <c r="F21" s="41" t="s">
        <v>56</v>
      </c>
      <c r="G21" s="42">
        <v>4</v>
      </c>
      <c r="I21" s="78"/>
      <c r="J21" s="41" t="s">
        <v>25</v>
      </c>
      <c r="K21" s="33">
        <v>45044</v>
      </c>
      <c r="L21" s="33">
        <v>45044</v>
      </c>
      <c r="M21" s="41" t="s">
        <v>92</v>
      </c>
      <c r="N21" s="48">
        <v>0.14583333333333334</v>
      </c>
    </row>
    <row r="22" spans="2:14" ht="19.95" customHeight="1" x14ac:dyDescent="0.3">
      <c r="B22" s="75"/>
      <c r="C22" s="41" t="s">
        <v>45</v>
      </c>
      <c r="D22" s="33">
        <v>45138</v>
      </c>
      <c r="E22" s="33">
        <v>45138</v>
      </c>
      <c r="F22" s="41" t="s">
        <v>57</v>
      </c>
      <c r="G22" s="42">
        <v>1</v>
      </c>
      <c r="I22" s="78"/>
      <c r="J22" s="41" t="s">
        <v>27</v>
      </c>
      <c r="K22" s="33">
        <v>45084</v>
      </c>
      <c r="L22" s="33">
        <v>45084</v>
      </c>
      <c r="M22" s="41" t="s">
        <v>56</v>
      </c>
      <c r="N22" s="48">
        <v>4.1666666666666664E-2</v>
      </c>
    </row>
    <row r="23" spans="2:14" ht="19.95" customHeight="1" x14ac:dyDescent="0.3">
      <c r="B23" s="75"/>
      <c r="C23" s="41" t="s">
        <v>130</v>
      </c>
      <c r="D23" s="33">
        <v>45139</v>
      </c>
      <c r="E23" s="33">
        <v>45152</v>
      </c>
      <c r="F23" s="41" t="s">
        <v>57</v>
      </c>
      <c r="G23" s="42">
        <v>11</v>
      </c>
      <c r="I23" s="78"/>
      <c r="J23" s="41" t="s">
        <v>45</v>
      </c>
      <c r="K23" s="33">
        <v>45124</v>
      </c>
      <c r="L23" s="33">
        <v>45124</v>
      </c>
      <c r="M23" s="41" t="s">
        <v>92</v>
      </c>
      <c r="N23" s="48">
        <v>8.3333333333333329E-2</v>
      </c>
    </row>
    <row r="24" spans="2:14" ht="19.95" customHeight="1" x14ac:dyDescent="0.3">
      <c r="B24" s="75"/>
      <c r="C24" s="41" t="s">
        <v>144</v>
      </c>
      <c r="D24" s="33">
        <v>45229</v>
      </c>
      <c r="E24" s="33">
        <v>45229</v>
      </c>
      <c r="F24" s="41" t="s">
        <v>57</v>
      </c>
      <c r="G24" s="42">
        <v>1</v>
      </c>
      <c r="I24" s="78"/>
      <c r="J24" s="41" t="s">
        <v>54</v>
      </c>
      <c r="K24" s="33">
        <v>45166</v>
      </c>
      <c r="L24" s="33">
        <v>45166</v>
      </c>
      <c r="M24" s="41" t="s">
        <v>56</v>
      </c>
      <c r="N24" s="48">
        <v>0.14583333333333334</v>
      </c>
    </row>
    <row r="25" spans="2:14" ht="19.95" customHeight="1" x14ac:dyDescent="0.3">
      <c r="B25" s="75"/>
      <c r="C25" s="41" t="s">
        <v>43</v>
      </c>
      <c r="D25" s="33">
        <v>45232</v>
      </c>
      <c r="E25" s="33">
        <v>45233</v>
      </c>
      <c r="F25" s="41" t="s">
        <v>57</v>
      </c>
      <c r="G25" s="42">
        <v>2</v>
      </c>
      <c r="I25" s="78"/>
      <c r="J25" s="41" t="s">
        <v>41</v>
      </c>
      <c r="K25" s="33">
        <v>45180</v>
      </c>
      <c r="L25" s="33">
        <v>45180</v>
      </c>
      <c r="M25" s="41" t="s">
        <v>56</v>
      </c>
      <c r="N25" s="48">
        <v>0.16666666666666666</v>
      </c>
    </row>
    <row r="26" spans="2:14" ht="19.95" customHeight="1" x14ac:dyDescent="0.3">
      <c r="B26" s="75"/>
      <c r="C26" s="41" t="s">
        <v>44</v>
      </c>
      <c r="D26" s="33">
        <v>45286</v>
      </c>
      <c r="E26" s="33">
        <v>45289</v>
      </c>
      <c r="F26" s="41" t="s">
        <v>57</v>
      </c>
      <c r="G26" s="42">
        <v>4</v>
      </c>
      <c r="I26" s="78"/>
      <c r="J26" s="41" t="s">
        <v>41</v>
      </c>
      <c r="K26" s="33">
        <v>45196</v>
      </c>
      <c r="L26" s="33">
        <v>45196</v>
      </c>
      <c r="M26" s="41" t="s">
        <v>56</v>
      </c>
      <c r="N26" s="48">
        <v>0.14583333333333334</v>
      </c>
    </row>
    <row r="27" spans="2:14" ht="19.95" customHeight="1" x14ac:dyDescent="0.3">
      <c r="B27" s="75"/>
      <c r="C27" s="41"/>
      <c r="D27" s="41"/>
      <c r="E27" s="41"/>
      <c r="F27" s="41"/>
      <c r="G27" s="42"/>
      <c r="I27" s="78"/>
      <c r="J27" s="41" t="s">
        <v>42</v>
      </c>
      <c r="K27" s="33">
        <v>45203</v>
      </c>
      <c r="L27" s="33">
        <v>45203</v>
      </c>
      <c r="M27" s="41" t="s">
        <v>56</v>
      </c>
      <c r="N27" s="48">
        <v>0.16666666666666666</v>
      </c>
    </row>
    <row r="28" spans="2:14" ht="19.95" customHeight="1" x14ac:dyDescent="0.3">
      <c r="B28" s="75"/>
      <c r="C28" s="41"/>
      <c r="D28" s="41"/>
      <c r="E28" s="41"/>
      <c r="F28" s="41"/>
      <c r="G28" s="42"/>
      <c r="I28" s="78"/>
      <c r="J28" s="41" t="s">
        <v>42</v>
      </c>
      <c r="K28" s="33">
        <v>45209</v>
      </c>
      <c r="L28" s="33">
        <v>45209</v>
      </c>
      <c r="M28" s="41" t="s">
        <v>56</v>
      </c>
      <c r="N28" s="48">
        <v>0.14583333333333334</v>
      </c>
    </row>
    <row r="29" spans="2:14" ht="19.95" customHeight="1" thickBot="1" x14ac:dyDescent="0.35">
      <c r="B29" s="76"/>
      <c r="C29" s="43"/>
      <c r="D29" s="43"/>
      <c r="E29" s="43"/>
      <c r="F29" s="43"/>
      <c r="G29" s="44"/>
      <c r="I29" s="79"/>
      <c r="J29" s="43" t="s">
        <v>42</v>
      </c>
      <c r="K29" s="65">
        <v>45230</v>
      </c>
      <c r="L29" s="65">
        <v>45230</v>
      </c>
      <c r="M29" s="43" t="s">
        <v>92</v>
      </c>
      <c r="N29" s="49">
        <v>0.27083333333333331</v>
      </c>
    </row>
    <row r="30" spans="2:14" ht="19.95" customHeight="1" x14ac:dyDescent="0.3">
      <c r="J30" s="41" t="s">
        <v>42</v>
      </c>
      <c r="K30" s="33">
        <v>45226</v>
      </c>
      <c r="L30" s="33">
        <v>45226</v>
      </c>
      <c r="M30" s="41" t="s">
        <v>92</v>
      </c>
      <c r="N30" s="66">
        <v>0.125</v>
      </c>
    </row>
    <row r="31" spans="2:14" ht="19.95" customHeight="1" x14ac:dyDescent="0.3">
      <c r="J31" s="41"/>
      <c r="K31" s="41"/>
      <c r="L31" s="41"/>
      <c r="M31" s="41"/>
      <c r="N31" s="66"/>
    </row>
    <row r="32" spans="2:14" ht="19.95" customHeight="1" x14ac:dyDescent="0.3">
      <c r="J32" s="41"/>
      <c r="K32" s="41"/>
      <c r="L32" s="41"/>
      <c r="M32" s="41"/>
      <c r="N32" s="66"/>
    </row>
  </sheetData>
  <autoFilter ref="A11:N13" xr:uid="{00000000-0009-0000-0000-000016000000}"/>
  <mergeCells count="4">
    <mergeCell ref="B1:D1"/>
    <mergeCell ref="F1:G1"/>
    <mergeCell ref="B17:B29"/>
    <mergeCell ref="I17:I29"/>
  </mergeCells>
  <hyperlinks>
    <hyperlink ref="F1:G1" location="SAISI!A1" display="RETOUR SAISI" xr:uid="{00000000-0004-0000-1600-000000000000}"/>
  </hyperlinks>
  <pageMargins left="0.7" right="0.7" top="0.75" bottom="0.75" header="0.3" footer="0.3"/>
  <pageSetup paperSize="9" scale="62" fitToHeight="0" orientation="landscape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600-000000000000}">
          <x14:formula1>
            <xm:f>TECH!$E$2:$E$13</xm:f>
          </x14:formula1>
          <xm:sqref>C18:C29 J18:J32</xm:sqref>
        </x14:dataValidation>
        <x14:dataValidation type="list" allowBlank="1" showInputMessage="1" showErrorMessage="1" xr:uid="{00000000-0002-0000-1600-000001000000}">
          <x14:formula1>
            <xm:f>TECH!$G$2:$G$5</xm:f>
          </x14:formula1>
          <xm:sqref>F18:F29 M18:M32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1</vt:i4>
      </vt:variant>
    </vt:vector>
  </HeadingPairs>
  <TitlesOfParts>
    <vt:vector size="25" baseType="lpstr">
      <vt:lpstr>TECH</vt:lpstr>
      <vt:lpstr>SAISI</vt:lpstr>
      <vt:lpstr>xxx</vt:lpstr>
      <vt:lpstr>AZURA J</vt:lpstr>
      <vt:lpstr>BERNARD J</vt:lpstr>
      <vt:lpstr>BERTIN P</vt:lpstr>
      <vt:lpstr>BLANDIN B</vt:lpstr>
      <vt:lpstr>BOUGON S</vt:lpstr>
      <vt:lpstr>CARION C</vt:lpstr>
      <vt:lpstr>CLEMENT S</vt:lpstr>
      <vt:lpstr>CÔME K</vt:lpstr>
      <vt:lpstr>DELALONDRE M</vt:lpstr>
      <vt:lpstr>DESSOMES W</vt:lpstr>
      <vt:lpstr>DULYSSE F</vt:lpstr>
      <vt:lpstr>DUMONT G</vt:lpstr>
      <vt:lpstr>FRANCOIS R</vt:lpstr>
      <vt:lpstr>GERNIDOS M</vt:lpstr>
      <vt:lpstr>LAINE P</vt:lpstr>
      <vt:lpstr>LEGAC L</vt:lpstr>
      <vt:lpstr>MARIN DIT VIGOT E.</vt:lpstr>
      <vt:lpstr>PERIN B</vt:lpstr>
      <vt:lpstr>POTARD B</vt:lpstr>
      <vt:lpstr>POTTIER L</vt:lpstr>
      <vt:lpstr>SANCHIS P</vt:lpstr>
      <vt:lpstr>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BOUGON</dc:creator>
  <cp:lastModifiedBy>Sébastien BOUGON</cp:lastModifiedBy>
  <cp:lastPrinted>2023-10-19T06:52:54Z</cp:lastPrinted>
  <dcterms:created xsi:type="dcterms:W3CDTF">2022-05-19T07:55:28Z</dcterms:created>
  <dcterms:modified xsi:type="dcterms:W3CDTF">2023-11-23T09:26:11Z</dcterms:modified>
</cp:coreProperties>
</file>