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4240" windowHeight="13140" activeTab="6"/>
  </bookViews>
  <sheets>
    <sheet name="TECH" sheetId="2" r:id="rId1"/>
    <sheet name="VALEURS UTILES" sheetId="16" r:id="rId2"/>
    <sheet name="VALEURS RENDEMENT" sheetId="17" r:id="rId3"/>
    <sheet name="DIVIDENDES POTENTIELS" sheetId="15" r:id="rId4"/>
    <sheet name="SUIVI COURS" sheetId="11" r:id="rId5"/>
    <sheet name="TRANSACTIONS" sheetId="9" r:id="rId6"/>
    <sheet name="RECAP_PEA" sheetId="13" r:id="rId7"/>
  </sheets>
  <definedNames>
    <definedName name="_xlnm._FilterDatabase" localSheetId="5" hidden="1">TRANSACTIONS!$A$4:$K$203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9" i="13" l="1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E19" i="13"/>
  <c r="B6" i="13" l="1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H19" i="13"/>
  <c r="I19" i="13"/>
  <c r="J19" i="13"/>
  <c r="K19" i="13"/>
  <c r="M37" i="9"/>
  <c r="K37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8" i="9"/>
  <c r="I32" i="9"/>
  <c r="I33" i="9"/>
  <c r="I34" i="9"/>
  <c r="I35" i="9"/>
  <c r="I36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I174" i="9"/>
  <c r="I175" i="9"/>
  <c r="I176" i="9"/>
  <c r="I177" i="9"/>
  <c r="I178" i="9"/>
  <c r="I179" i="9"/>
  <c r="I180" i="9"/>
  <c r="I181" i="9"/>
  <c r="I182" i="9"/>
  <c r="I183" i="9"/>
  <c r="I184" i="9"/>
  <c r="I185" i="9"/>
  <c r="I186" i="9"/>
  <c r="I187" i="9"/>
  <c r="I188" i="9"/>
  <c r="I189" i="9"/>
  <c r="I190" i="9"/>
  <c r="I191" i="9"/>
  <c r="I192" i="9"/>
  <c r="I193" i="9"/>
  <c r="I194" i="9"/>
  <c r="I195" i="9"/>
  <c r="I196" i="9"/>
  <c r="I197" i="9"/>
  <c r="I198" i="9"/>
  <c r="I199" i="9"/>
  <c r="I200" i="9"/>
  <c r="I201" i="9"/>
  <c r="I202" i="9"/>
  <c r="I203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F19" i="13" l="1"/>
  <c r="G19" i="13" s="1"/>
  <c r="L19" i="13"/>
  <c r="M19" i="13"/>
  <c r="N19" i="13" s="1"/>
  <c r="G19" i="15"/>
  <c r="H19" i="15"/>
  <c r="J35" i="9" l="1"/>
  <c r="E8" i="13" l="1"/>
  <c r="H8" i="13"/>
  <c r="I8" i="13"/>
  <c r="J8" i="13"/>
  <c r="K8" i="13"/>
  <c r="L8" i="13" l="1"/>
  <c r="M8" i="13"/>
  <c r="N8" i="13" s="1"/>
  <c r="H15" i="17"/>
  <c r="D15" i="17"/>
  <c r="O2" i="17" l="1"/>
  <c r="O45" i="17"/>
  <c r="O4" i="17"/>
  <c r="O3" i="17"/>
  <c r="O5" i="17"/>
  <c r="O46" i="17"/>
  <c r="O7" i="17"/>
  <c r="O21" i="17"/>
  <c r="O6" i="17"/>
  <c r="O14" i="17"/>
  <c r="O9" i="17"/>
  <c r="O10" i="17"/>
  <c r="O13" i="17"/>
  <c r="O11" i="17"/>
  <c r="O8" i="17"/>
  <c r="O15" i="17"/>
  <c r="O12" i="17"/>
  <c r="O16" i="17"/>
  <c r="O18" i="17"/>
  <c r="O17" i="17"/>
  <c r="O23" i="17"/>
  <c r="O24" i="17"/>
  <c r="O19" i="17"/>
  <c r="O29" i="17"/>
  <c r="O20" i="17"/>
  <c r="O27" i="17"/>
  <c r="O30" i="17"/>
  <c r="O44" i="17"/>
  <c r="O22" i="17"/>
  <c r="O26" i="17"/>
  <c r="O25" i="17"/>
  <c r="O28" i="17"/>
  <c r="O38" i="17"/>
  <c r="O35" i="17"/>
  <c r="O36" i="17"/>
  <c r="O34" i="17"/>
  <c r="O37" i="17"/>
  <c r="O40" i="17"/>
  <c r="O31" i="17"/>
  <c r="O33" i="17"/>
  <c r="O39" i="17"/>
  <c r="O32" i="17"/>
  <c r="O41" i="17"/>
  <c r="O42" i="17"/>
  <c r="O43" i="17"/>
  <c r="K2" i="17"/>
  <c r="K45" i="17"/>
  <c r="K4" i="17"/>
  <c r="K3" i="17"/>
  <c r="K5" i="17"/>
  <c r="K46" i="17"/>
  <c r="K7" i="17"/>
  <c r="K21" i="17"/>
  <c r="K6" i="17"/>
  <c r="K14" i="17"/>
  <c r="K9" i="17"/>
  <c r="K10" i="17"/>
  <c r="K13" i="17"/>
  <c r="K11" i="17"/>
  <c r="K8" i="17"/>
  <c r="K15" i="17"/>
  <c r="K12" i="17"/>
  <c r="K16" i="17"/>
  <c r="K18" i="17"/>
  <c r="K17" i="17"/>
  <c r="K23" i="17"/>
  <c r="K24" i="17"/>
  <c r="K19" i="17"/>
  <c r="K29" i="17"/>
  <c r="K20" i="17"/>
  <c r="K27" i="17"/>
  <c r="K30" i="17"/>
  <c r="K44" i="17"/>
  <c r="K22" i="17"/>
  <c r="K26" i="17"/>
  <c r="K25" i="17"/>
  <c r="K28" i="17"/>
  <c r="K38" i="17"/>
  <c r="K35" i="17"/>
  <c r="K36" i="17"/>
  <c r="K34" i="17"/>
  <c r="K37" i="17"/>
  <c r="K40" i="17"/>
  <c r="K31" i="17"/>
  <c r="K33" i="17"/>
  <c r="K39" i="17"/>
  <c r="K32" i="17"/>
  <c r="K41" i="17"/>
  <c r="K42" i="17"/>
  <c r="K43" i="17"/>
  <c r="G2" i="17"/>
  <c r="G45" i="17"/>
  <c r="G4" i="17"/>
  <c r="G3" i="17"/>
  <c r="G5" i="17"/>
  <c r="G46" i="17"/>
  <c r="G7" i="17"/>
  <c r="G21" i="17"/>
  <c r="G6" i="17"/>
  <c r="G14" i="17"/>
  <c r="G9" i="17"/>
  <c r="G10" i="17"/>
  <c r="G13" i="17"/>
  <c r="G11" i="17"/>
  <c r="G8" i="17"/>
  <c r="G15" i="17"/>
  <c r="G12" i="17"/>
  <c r="G16" i="17"/>
  <c r="G18" i="17"/>
  <c r="G17" i="17"/>
  <c r="G23" i="17"/>
  <c r="G24" i="17"/>
  <c r="G19" i="17"/>
  <c r="G29" i="17"/>
  <c r="G20" i="17"/>
  <c r="G27" i="17"/>
  <c r="G30" i="17"/>
  <c r="G44" i="17"/>
  <c r="G22" i="17"/>
  <c r="G26" i="17"/>
  <c r="G25" i="17"/>
  <c r="G28" i="17"/>
  <c r="G38" i="17"/>
  <c r="G35" i="17"/>
  <c r="G36" i="17"/>
  <c r="G34" i="17"/>
  <c r="G37" i="17"/>
  <c r="G40" i="17"/>
  <c r="G31" i="17"/>
  <c r="G33" i="17"/>
  <c r="G39" i="17"/>
  <c r="G32" i="17"/>
  <c r="G41" i="17"/>
  <c r="G42" i="17"/>
  <c r="G43" i="17"/>
  <c r="G4" i="15"/>
  <c r="H4" i="15"/>
  <c r="G21" i="15"/>
  <c r="H21" i="15"/>
  <c r="H13" i="15" l="1"/>
  <c r="H9" i="15"/>
  <c r="H23" i="15"/>
  <c r="H22" i="15"/>
  <c r="H17" i="15"/>
  <c r="H12" i="15"/>
  <c r="H10" i="15"/>
  <c r="H20" i="15"/>
  <c r="H18" i="15"/>
  <c r="H7" i="15"/>
  <c r="H5" i="15"/>
  <c r="H6" i="15"/>
  <c r="H16" i="15"/>
  <c r="H8" i="15"/>
  <c r="H14" i="15"/>
  <c r="H3" i="15"/>
  <c r="H11" i="15"/>
  <c r="H24" i="15"/>
  <c r="H15" i="15"/>
  <c r="H2" i="15"/>
  <c r="G13" i="15"/>
  <c r="G9" i="15"/>
  <c r="G23" i="15"/>
  <c r="G22" i="15"/>
  <c r="G17" i="15"/>
  <c r="G12" i="15"/>
  <c r="G10" i="15"/>
  <c r="G20" i="15"/>
  <c r="G18" i="15"/>
  <c r="G7" i="15"/>
  <c r="G5" i="15"/>
  <c r="G6" i="15"/>
  <c r="G16" i="15"/>
  <c r="G8" i="15"/>
  <c r="G14" i="15"/>
  <c r="G3" i="15"/>
  <c r="G11" i="15"/>
  <c r="G24" i="15"/>
  <c r="G15" i="15"/>
  <c r="G2" i="15"/>
  <c r="M5" i="9"/>
  <c r="J6" i="13" l="1"/>
  <c r="J7" i="13"/>
  <c r="J9" i="13"/>
  <c r="J12" i="13"/>
  <c r="J13" i="13"/>
  <c r="J14" i="13"/>
  <c r="J15" i="13"/>
  <c r="J17" i="13"/>
  <c r="J18" i="13"/>
  <c r="I6" i="13"/>
  <c r="I7" i="13"/>
  <c r="I9" i="13"/>
  <c r="I12" i="13"/>
  <c r="I13" i="13"/>
  <c r="I14" i="13"/>
  <c r="I15" i="13"/>
  <c r="I17" i="13"/>
  <c r="I18" i="13"/>
  <c r="K16" i="13" l="1"/>
  <c r="K11" i="13"/>
  <c r="H6" i="13"/>
  <c r="H7" i="13"/>
  <c r="H9" i="13"/>
  <c r="H10" i="13"/>
  <c r="H12" i="13"/>
  <c r="H13" i="13"/>
  <c r="H14" i="13"/>
  <c r="H15" i="13"/>
  <c r="H16" i="13"/>
  <c r="H17" i="13"/>
  <c r="H11" i="13"/>
  <c r="H18" i="13"/>
  <c r="H27" i="9"/>
  <c r="K14" i="13" s="1"/>
  <c r="H28" i="9"/>
  <c r="K15" i="13" s="1"/>
  <c r="H29" i="9"/>
  <c r="H30" i="9"/>
  <c r="K17" i="13" s="1"/>
  <c r="H31" i="9"/>
  <c r="H32" i="9"/>
  <c r="H33" i="9"/>
  <c r="H34" i="9"/>
  <c r="I10" i="13" s="1"/>
  <c r="H35" i="9"/>
  <c r="H36" i="9"/>
  <c r="F8" i="13" s="1"/>
  <c r="G8" i="13" s="1"/>
  <c r="H37" i="9"/>
  <c r="I37" i="9" s="1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6" i="9"/>
  <c r="K18" i="13" l="1"/>
  <c r="K6" i="13"/>
  <c r="M15" i="13"/>
  <c r="N15" i="13" s="1"/>
  <c r="M18" i="13"/>
  <c r="M17" i="13"/>
  <c r="N17" i="13" s="1"/>
  <c r="M13" i="13"/>
  <c r="M7" i="13"/>
  <c r="M11" i="13"/>
  <c r="N11" i="13" s="1"/>
  <c r="M14" i="13"/>
  <c r="N14" i="13" s="1"/>
  <c r="M9" i="13"/>
  <c r="M12" i="13"/>
  <c r="M6" i="13"/>
  <c r="L18" i="13"/>
  <c r="L15" i="13"/>
  <c r="L11" i="13"/>
  <c r="L14" i="13"/>
  <c r="L9" i="13"/>
  <c r="L17" i="13"/>
  <c r="L13" i="13"/>
  <c r="L7" i="13"/>
  <c r="L12" i="13"/>
  <c r="L6" i="13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73" i="9"/>
  <c r="K74" i="9"/>
  <c r="K75" i="9"/>
  <c r="K76" i="9"/>
  <c r="K77" i="9"/>
  <c r="K78" i="9"/>
  <c r="K79" i="9"/>
  <c r="K80" i="9"/>
  <c r="K81" i="9"/>
  <c r="K82" i="9"/>
  <c r="K83" i="9"/>
  <c r="K84" i="9"/>
  <c r="K85" i="9"/>
  <c r="K86" i="9"/>
  <c r="K87" i="9"/>
  <c r="K88" i="9"/>
  <c r="K89" i="9"/>
  <c r="K90" i="9"/>
  <c r="K91" i="9"/>
  <c r="K92" i="9"/>
  <c r="K93" i="9"/>
  <c r="K94" i="9"/>
  <c r="K95" i="9"/>
  <c r="K96" i="9"/>
  <c r="K97" i="9"/>
  <c r="K98" i="9"/>
  <c r="K99" i="9"/>
  <c r="K100" i="9"/>
  <c r="K101" i="9"/>
  <c r="K102" i="9"/>
  <c r="K103" i="9"/>
  <c r="K104" i="9"/>
  <c r="K105" i="9"/>
  <c r="K106" i="9"/>
  <c r="K107" i="9"/>
  <c r="K108" i="9"/>
  <c r="K109" i="9"/>
  <c r="K110" i="9"/>
  <c r="K111" i="9"/>
  <c r="K112" i="9"/>
  <c r="K113" i="9"/>
  <c r="K114" i="9"/>
  <c r="K115" i="9"/>
  <c r="K116" i="9"/>
  <c r="K117" i="9"/>
  <c r="K118" i="9"/>
  <c r="K119" i="9"/>
  <c r="K120" i="9"/>
  <c r="K121" i="9"/>
  <c r="K122" i="9"/>
  <c r="K123" i="9"/>
  <c r="K124" i="9"/>
  <c r="K125" i="9"/>
  <c r="K126" i="9"/>
  <c r="K127" i="9"/>
  <c r="K128" i="9"/>
  <c r="K129" i="9"/>
  <c r="K130" i="9"/>
  <c r="K131" i="9"/>
  <c r="K132" i="9"/>
  <c r="K133" i="9"/>
  <c r="K134" i="9"/>
  <c r="K135" i="9"/>
  <c r="K136" i="9"/>
  <c r="K137" i="9"/>
  <c r="K138" i="9"/>
  <c r="K139" i="9"/>
  <c r="K140" i="9"/>
  <c r="K141" i="9"/>
  <c r="K142" i="9"/>
  <c r="K143" i="9"/>
  <c r="K144" i="9"/>
  <c r="K145" i="9"/>
  <c r="K146" i="9"/>
  <c r="K147" i="9"/>
  <c r="K148" i="9"/>
  <c r="K149" i="9"/>
  <c r="K150" i="9"/>
  <c r="K151" i="9"/>
  <c r="K152" i="9"/>
  <c r="K153" i="9"/>
  <c r="K154" i="9"/>
  <c r="K155" i="9"/>
  <c r="K156" i="9"/>
  <c r="K157" i="9"/>
  <c r="K158" i="9"/>
  <c r="K159" i="9"/>
  <c r="K160" i="9"/>
  <c r="K161" i="9"/>
  <c r="K162" i="9"/>
  <c r="K163" i="9"/>
  <c r="K164" i="9"/>
  <c r="K165" i="9"/>
  <c r="K166" i="9"/>
  <c r="K167" i="9"/>
  <c r="K168" i="9"/>
  <c r="K169" i="9"/>
  <c r="K170" i="9"/>
  <c r="K171" i="9"/>
  <c r="K172" i="9"/>
  <c r="K173" i="9"/>
  <c r="K174" i="9"/>
  <c r="K175" i="9"/>
  <c r="K176" i="9"/>
  <c r="K177" i="9"/>
  <c r="K178" i="9"/>
  <c r="K179" i="9"/>
  <c r="K180" i="9"/>
  <c r="K181" i="9"/>
  <c r="K182" i="9"/>
  <c r="K183" i="9"/>
  <c r="K184" i="9"/>
  <c r="K185" i="9"/>
  <c r="K186" i="9"/>
  <c r="K187" i="9"/>
  <c r="K188" i="9"/>
  <c r="K189" i="9"/>
  <c r="K190" i="9"/>
  <c r="K191" i="9"/>
  <c r="K192" i="9"/>
  <c r="K193" i="9"/>
  <c r="K194" i="9"/>
  <c r="K195" i="9"/>
  <c r="K196" i="9"/>
  <c r="K197" i="9"/>
  <c r="K198" i="9"/>
  <c r="K199" i="9"/>
  <c r="K200" i="9"/>
  <c r="K201" i="9"/>
  <c r="K202" i="9"/>
  <c r="K203" i="9"/>
  <c r="N18" i="13" l="1"/>
  <c r="N6" i="13"/>
  <c r="X3" i="11"/>
  <c r="AS3" i="11" s="1"/>
  <c r="BO3" i="11" s="1"/>
  <c r="CL3" i="11" s="1"/>
  <c r="DJ3" i="11" s="1"/>
  <c r="EE3" i="11" s="1"/>
  <c r="FC3" i="11" s="1"/>
  <c r="FZ3" i="11" s="1"/>
  <c r="X4" i="11"/>
  <c r="AS4" i="11" s="1"/>
  <c r="BO4" i="11" s="1"/>
  <c r="CL4" i="11" s="1"/>
  <c r="DJ4" i="11" s="1"/>
  <c r="EE4" i="11" s="1"/>
  <c r="FC4" i="11" s="1"/>
  <c r="FZ4" i="11" s="1"/>
  <c r="GV4" i="11" l="1"/>
  <c r="HT4" i="11" s="1"/>
  <c r="IP4" i="11" s="1"/>
  <c r="JM4" i="11" s="1"/>
  <c r="GV3" i="11"/>
  <c r="HT3" i="11" s="1"/>
  <c r="IP3" i="11" s="1"/>
  <c r="JM3" i="11" s="1"/>
  <c r="K1" i="9"/>
  <c r="J10" i="13" l="1"/>
  <c r="J19" i="9"/>
  <c r="J22" i="9"/>
  <c r="J21" i="9"/>
  <c r="J26" i="9"/>
  <c r="J27" i="9"/>
  <c r="J32" i="9"/>
  <c r="J34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17" i="9"/>
  <c r="H6" i="9"/>
  <c r="H7" i="9"/>
  <c r="H8" i="9"/>
  <c r="H9" i="9"/>
  <c r="H10" i="9"/>
  <c r="J10" i="9" s="1"/>
  <c r="E12" i="13" s="1"/>
  <c r="H11" i="9"/>
  <c r="H12" i="9"/>
  <c r="H13" i="9"/>
  <c r="H14" i="9"/>
  <c r="H15" i="9"/>
  <c r="H16" i="9"/>
  <c r="H17" i="9"/>
  <c r="H18" i="9"/>
  <c r="H19" i="9"/>
  <c r="I16" i="13" s="1"/>
  <c r="H22" i="9"/>
  <c r="K10" i="13" s="1"/>
  <c r="H21" i="9"/>
  <c r="K12" i="13" s="1"/>
  <c r="N12" i="13" s="1"/>
  <c r="H20" i="9"/>
  <c r="H23" i="9"/>
  <c r="K7" i="13" s="1"/>
  <c r="N7" i="13" s="1"/>
  <c r="H24" i="9"/>
  <c r="K9" i="13" s="1"/>
  <c r="N9" i="13" s="1"/>
  <c r="H25" i="9"/>
  <c r="J11" i="13" l="1"/>
  <c r="I11" i="13"/>
  <c r="E6" i="13"/>
  <c r="K13" i="13"/>
  <c r="N13" i="13" s="1"/>
  <c r="J16" i="13"/>
  <c r="J31" i="9"/>
  <c r="J30" i="9"/>
  <c r="J29" i="9"/>
  <c r="J28" i="9"/>
  <c r="J15" i="9"/>
  <c r="E17" i="13" s="1"/>
  <c r="J11" i="9"/>
  <c r="E13" i="13" s="1"/>
  <c r="J7" i="9"/>
  <c r="E7" i="13" s="1"/>
  <c r="J12" i="9"/>
  <c r="E14" i="13" s="1"/>
  <c r="J8" i="9"/>
  <c r="E9" i="13" s="1"/>
  <c r="J25" i="9"/>
  <c r="J24" i="9"/>
  <c r="J14" i="9"/>
  <c r="E16" i="13" s="1"/>
  <c r="J13" i="9"/>
  <c r="E15" i="13" s="1"/>
  <c r="J9" i="9"/>
  <c r="E10" i="13" s="1"/>
  <c r="J18" i="9"/>
  <c r="E11" i="13" s="1"/>
  <c r="J23" i="9"/>
  <c r="J20" i="9"/>
  <c r="E18" i="13" s="1"/>
  <c r="F16" i="13" l="1"/>
  <c r="G16" i="13" s="1"/>
  <c r="F17" i="13"/>
  <c r="G17" i="13" s="1"/>
  <c r="F12" i="13"/>
  <c r="G12" i="13" s="1"/>
  <c r="F18" i="13"/>
  <c r="G18" i="13" s="1"/>
  <c r="F7" i="13"/>
  <c r="G7" i="13" s="1"/>
  <c r="F10" i="13"/>
  <c r="G10" i="13" s="1"/>
  <c r="F13" i="13"/>
  <c r="G13" i="13" s="1"/>
  <c r="F15" i="13"/>
  <c r="G15" i="13" s="1"/>
  <c r="F6" i="13"/>
  <c r="G6" i="13" s="1"/>
  <c r="F14" i="13"/>
  <c r="G14" i="13" s="1"/>
  <c r="F9" i="13"/>
  <c r="G9" i="13" s="1"/>
  <c r="F11" i="13"/>
  <c r="G11" i="13" s="1"/>
  <c r="K2" i="13"/>
  <c r="M6" i="9"/>
  <c r="M7" i="9" l="1"/>
  <c r="M8" i="9" s="1"/>
  <c r="M9" i="9" s="1"/>
  <c r="M10" i="9" s="1"/>
  <c r="M11" i="9" s="1"/>
  <c r="M12" i="9" s="1"/>
  <c r="M13" i="9" s="1"/>
  <c r="M14" i="9" s="1"/>
  <c r="M15" i="9" s="1"/>
  <c r="M16" i="9" s="1"/>
  <c r="M17" i="9" s="1"/>
  <c r="M18" i="9" s="1"/>
  <c r="M19" i="9" s="1"/>
  <c r="M20" i="9" s="1"/>
  <c r="M21" i="9" s="1"/>
  <c r="M22" i="9" s="1"/>
  <c r="M23" i="9" s="1"/>
  <c r="M24" i="9" s="1"/>
  <c r="M25" i="9" s="1"/>
  <c r="M26" i="9" s="1"/>
  <c r="M27" i="9" s="1"/>
  <c r="M28" i="9" s="1"/>
  <c r="M29" i="9" s="1"/>
  <c r="M30" i="9" s="1"/>
  <c r="M31" i="9" s="1"/>
  <c r="M32" i="9" s="1"/>
  <c r="M33" i="9" s="1"/>
  <c r="M34" i="9" s="1"/>
  <c r="M35" i="9" s="1"/>
  <c r="M36" i="9" s="1"/>
  <c r="G2" i="13"/>
  <c r="I2" i="13" s="1"/>
  <c r="M10" i="13"/>
  <c r="N10" i="13" s="1"/>
  <c r="L10" i="13"/>
  <c r="M16" i="13"/>
  <c r="N16" i="13" s="1"/>
  <c r="L16" i="13"/>
  <c r="M1" i="9" l="1"/>
  <c r="N2" i="13"/>
</calcChain>
</file>

<file path=xl/comments1.xml><?xml version="1.0" encoding="utf-8"?>
<comments xmlns="http://schemas.openxmlformats.org/spreadsheetml/2006/main">
  <authors>
    <author>Sébastien BOUGON</author>
  </authors>
  <commentList>
    <comment ref="GK4" authorId="0">
      <text>
        <r>
          <rPr>
            <b/>
            <sz val="9"/>
            <color indexed="81"/>
            <rFont val="Tahoma"/>
            <family val="2"/>
          </rPr>
          <t>Sébastien BOUGON:</t>
        </r>
        <r>
          <rPr>
            <sz val="9"/>
            <color indexed="81"/>
            <rFont val="Tahoma"/>
            <family val="2"/>
          </rPr>
          <t xml:space="preserve">
Attaque sur une usine de production de pétrole en Arabie souadite (+/- 5 % de la production mondiale)</t>
        </r>
      </text>
    </comment>
  </commentList>
</comments>
</file>

<file path=xl/sharedStrings.xml><?xml version="1.0" encoding="utf-8"?>
<sst xmlns="http://schemas.openxmlformats.org/spreadsheetml/2006/main" count="448" uniqueCount="164">
  <si>
    <t>INDUSTRIES</t>
  </si>
  <si>
    <t>TITRE</t>
  </si>
  <si>
    <t>ISIN</t>
  </si>
  <si>
    <t>QTT</t>
  </si>
  <si>
    <t>FRAIS</t>
  </si>
  <si>
    <t>TTF</t>
  </si>
  <si>
    <t>PRU</t>
  </si>
  <si>
    <t>DATE</t>
  </si>
  <si>
    <t>MONTANT</t>
  </si>
  <si>
    <t>Bien de consomation</t>
  </si>
  <si>
    <t>Industriel</t>
  </si>
  <si>
    <t>Matériaux de base</t>
  </si>
  <si>
    <t>Pétrole et Gaz</t>
  </si>
  <si>
    <t>Santé</t>
  </si>
  <si>
    <t>Services aux collectivités</t>
  </si>
  <si>
    <t>Services aux consommateurs</t>
  </si>
  <si>
    <t>Services financiers</t>
  </si>
  <si>
    <t>Technologie</t>
  </si>
  <si>
    <t>Télécomunications</t>
  </si>
  <si>
    <t>ACHAT</t>
  </si>
  <si>
    <t>%</t>
  </si>
  <si>
    <t>VENTE</t>
  </si>
  <si>
    <t>RESULATS</t>
  </si>
  <si>
    <t>ABC ARBITRAGE</t>
  </si>
  <si>
    <t>FR0004040608</t>
  </si>
  <si>
    <t>ALD</t>
  </si>
  <si>
    <t>FR0013258662</t>
  </si>
  <si>
    <t>BNP PARIBAS</t>
  </si>
  <si>
    <t>FR0000131104</t>
  </si>
  <si>
    <t>COFACE</t>
  </si>
  <si>
    <t>FR0010667147</t>
  </si>
  <si>
    <t>ENGIE</t>
  </si>
  <si>
    <t>FR0010208488</t>
  </si>
  <si>
    <t>NATIXIS</t>
  </si>
  <si>
    <t>FR0000120685</t>
  </si>
  <si>
    <t>ORANGE</t>
  </si>
  <si>
    <t>FR0000133308</t>
  </si>
  <si>
    <t>SAINT-GOBAIN</t>
  </si>
  <si>
    <t>FR0000125007</t>
  </si>
  <si>
    <t>SANOFI</t>
  </si>
  <si>
    <t>FR0000120578</t>
  </si>
  <si>
    <t>SOCIETE GENERALE</t>
  </si>
  <si>
    <t>FR0000130809</t>
  </si>
  <si>
    <t>MONTANT ACHAT</t>
  </si>
  <si>
    <t>FRAIS ACHAT</t>
  </si>
  <si>
    <t>MONTANT VENTE</t>
  </si>
  <si>
    <r>
      <t xml:space="preserve">BILAN                  </t>
    </r>
    <r>
      <rPr>
        <b/>
        <i/>
        <sz val="8"/>
        <color theme="1"/>
        <rFont val="Calibri"/>
        <family val="2"/>
        <scheme val="minor"/>
      </rPr>
      <t>(hors dividendes)</t>
    </r>
  </si>
  <si>
    <t>services financiers</t>
  </si>
  <si>
    <t>VALEUR</t>
  </si>
  <si>
    <t>ELIOR GROUP</t>
  </si>
  <si>
    <t>FR0011950732</t>
  </si>
  <si>
    <t>INFORMATIONS</t>
  </si>
  <si>
    <t>VENTES</t>
  </si>
  <si>
    <t>ACHATS</t>
  </si>
  <si>
    <t>DIVIDENDES</t>
  </si>
  <si>
    <t>SOLDE INITIAL</t>
  </si>
  <si>
    <t>LIQUIDITE          DU PEA</t>
  </si>
  <si>
    <t>TOTAL</t>
  </si>
  <si>
    <t>TYPE</t>
  </si>
  <si>
    <t>TRANSACTIONS</t>
  </si>
  <si>
    <t>MONTANT BASE</t>
  </si>
  <si>
    <t>PRIX UNITAIRE</t>
  </si>
  <si>
    <t>FR0000120271</t>
  </si>
  <si>
    <t>PEA SEB</t>
  </si>
  <si>
    <t>CAC 40</t>
  </si>
  <si>
    <t>DEC.</t>
  </si>
  <si>
    <t>NOV.</t>
  </si>
  <si>
    <t>OCT.</t>
  </si>
  <si>
    <t>SEPT.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</si>
  <si>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</si>
  <si>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</si>
  <si>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</si>
  <si>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</si>
  <si>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</si>
  <si>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</si>
  <si>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</si>
  <si>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</si>
  <si>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PU/PRU</t>
  </si>
  <si>
    <t>VAL.</t>
  </si>
  <si>
    <t>RECOMANDATIONS</t>
  </si>
  <si>
    <t>P</t>
  </si>
  <si>
    <t>CASINO GUICHARD</t>
  </si>
  <si>
    <t>EUTELSAT COM</t>
  </si>
  <si>
    <t>SOCIETE GENERAL</t>
  </si>
  <si>
    <t>AXA</t>
  </si>
  <si>
    <t>CREDIT AGRICOLE</t>
  </si>
  <si>
    <t>ICADE</t>
  </si>
  <si>
    <t>METROPOLE TV</t>
  </si>
  <si>
    <t>LAGARDERE S.C.A</t>
  </si>
  <si>
    <t>SCOR SE</t>
  </si>
  <si>
    <t xml:space="preserve">ELIOR </t>
  </si>
  <si>
    <t>ACHAT SPECULATIF</t>
  </si>
  <si>
    <t>ECART</t>
  </si>
  <si>
    <r>
      <t xml:space="preserve">BILAN                 </t>
    </r>
    <r>
      <rPr>
        <b/>
        <sz val="8"/>
        <color theme="1"/>
        <rFont val="Calibri"/>
        <family val="2"/>
        <scheme val="minor"/>
      </rPr>
      <t>(dividendes inclus)</t>
    </r>
  </si>
  <si>
    <t>FRAIS     VENTE</t>
  </si>
  <si>
    <t xml:space="preserve">Gains / Pertes = </t>
  </si>
  <si>
    <t>13/0592019</t>
  </si>
  <si>
    <t>BONUS</t>
  </si>
  <si>
    <t>QTT    VENTE</t>
  </si>
  <si>
    <t>VAL. TOTAL</t>
  </si>
  <si>
    <t>RENDT</t>
  </si>
  <si>
    <t xml:space="preserve">TITRES </t>
  </si>
  <si>
    <t>PEA</t>
  </si>
  <si>
    <t>FR0004040607</t>
  </si>
  <si>
    <t>ALSTOM</t>
  </si>
  <si>
    <t>BOUYGUES</t>
  </si>
  <si>
    <t>.35 précédement</t>
  </si>
  <si>
    <t>AIR LIQUIDE</t>
  </si>
  <si>
    <t>CARREFOUR</t>
  </si>
  <si>
    <t>GTT</t>
  </si>
  <si>
    <t>RALLYE</t>
  </si>
  <si>
    <t>PSB INDUSTRIES</t>
  </si>
  <si>
    <t>CASINO GUIC PER</t>
  </si>
  <si>
    <t>NEOPOST</t>
  </si>
  <si>
    <t>EUTELSAT COMMUNIC.</t>
  </si>
  <si>
    <t>RENAULT</t>
  </si>
  <si>
    <t>CREDIT AGRICOLE SA</t>
  </si>
  <si>
    <t>LAGARDERE</t>
  </si>
  <si>
    <t>METROPOLE TELE</t>
  </si>
  <si>
    <t>HSBC HLDG</t>
  </si>
  <si>
    <t>Libellé</t>
  </si>
  <si>
    <t>Div. 2018</t>
  </si>
  <si>
    <t>Rend. 2018</t>
  </si>
  <si>
    <t>Div. 2019</t>
  </si>
  <si>
    <t>Rend. 2019</t>
  </si>
  <si>
    <t>Div. 2020</t>
  </si>
  <si>
    <t>Rend. 2020</t>
  </si>
  <si>
    <t>NEXITY</t>
  </si>
  <si>
    <t>IMERYS</t>
  </si>
  <si>
    <t>BIC(SOCIETE)</t>
  </si>
  <si>
    <t>CNP ASSURANCES</t>
  </si>
  <si>
    <t>SUEZ</t>
  </si>
  <si>
    <t>PUBLICIS GRP</t>
  </si>
  <si>
    <t>SCOR</t>
  </si>
  <si>
    <t>VALEO</t>
  </si>
  <si>
    <t>TF1</t>
  </si>
  <si>
    <t>NOKIA</t>
  </si>
  <si>
    <t>REXEL</t>
  </si>
  <si>
    <t>HEXAOM</t>
  </si>
  <si>
    <t>LE BELIER</t>
  </si>
  <si>
    <t>JACQUET METAL SCE</t>
  </si>
  <si>
    <t>DERICHEBOURG</t>
  </si>
  <si>
    <t>VEOLIA ENVIRONNEM</t>
  </si>
  <si>
    <t>ALTAMIR</t>
  </si>
  <si>
    <t>CHARGEURS</t>
  </si>
  <si>
    <t>MANITOU BF</t>
  </si>
  <si>
    <t>SWORD GROUP</t>
  </si>
  <si>
    <t>oui</t>
  </si>
  <si>
    <t>non</t>
  </si>
  <si>
    <t>EUROPCAR</t>
  </si>
  <si>
    <t>COURS</t>
  </si>
  <si>
    <t>Fait 2019</t>
  </si>
  <si>
    <t>Date 2020</t>
  </si>
  <si>
    <t>Fait 2018</t>
  </si>
  <si>
    <t>Date 2018</t>
  </si>
  <si>
    <t>Date 2019</t>
  </si>
  <si>
    <t>Fait 2020</t>
  </si>
  <si>
    <t>en 4 fois</t>
  </si>
  <si>
    <t>VRANKEN-POMMERY</t>
  </si>
  <si>
    <t>FR0000120628</t>
  </si>
  <si>
    <t>IDI</t>
  </si>
  <si>
    <t>INTRODUCTION</t>
  </si>
  <si>
    <t>VERALLIA</t>
  </si>
  <si>
    <t>FR0013447729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</si>
</sst>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u&quot;"/>
    <numFmt numFmtId="165" formatCode="_-* #,##0.0000\ &quot;€&quot;_-;\-* #,##0.0000\ &quot;€&quot;_-;_-* &quot;-&quot;??\ &quot;€&quot;_-;_-@_-"/>
    <numFmt numFmtId="166" formatCode="[Color10]#,##0.00&quot; %&quot;;[Red]\-\ #,##0.00&quot; %&quot;"/>
    <numFmt numFmtId="167" formatCode="#,##0&quot; U&quot;"/>
    <numFmt numFmtId="168" formatCode="[Color10]\+\ #,##0.00&quot; €&quot;;[Red]\-\ #,##0.00&quot; 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33993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33993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14" fontId="0" fillId="0" borderId="21" xfId="0" applyNumberFormat="1" applyBorder="1" applyAlignment="1">
      <alignment vertical="center"/>
    </xf>
    <xf numFmtId="0" fontId="0" fillId="0" borderId="17" xfId="0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44" fontId="0" fillId="0" borderId="0" xfId="0" applyNumberFormat="1" applyAlignment="1">
      <alignment vertical="center"/>
    </xf>
    <xf numFmtId="0" fontId="5" fillId="4" borderId="2" xfId="0" applyFont="1" applyFill="1" applyBorder="1" applyAlignment="1">
      <alignment horizontal="center" vertical="center" wrapText="1"/>
    </xf>
    <xf numFmtId="44" fontId="8" fillId="0" borderId="23" xfId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vertical="center"/>
    </xf>
    <xf numFmtId="14" fontId="0" fillId="0" borderId="25" xfId="0" applyNumberFormat="1" applyBorder="1" applyAlignment="1">
      <alignment vertical="center"/>
    </xf>
    <xf numFmtId="0" fontId="0" fillId="7" borderId="16" xfId="0" applyFill="1" applyBorder="1"/>
    <xf numFmtId="0" fontId="0" fillId="7" borderId="26" xfId="0" applyFill="1" applyBorder="1"/>
    <xf numFmtId="0" fontId="0" fillId="7" borderId="20" xfId="0" applyFill="1" applyBorder="1"/>
    <xf numFmtId="0" fontId="0" fillId="0" borderId="24" xfId="0" applyBorder="1" applyAlignment="1">
      <alignment horizontal="center" vertical="center"/>
    </xf>
    <xf numFmtId="44" fontId="0" fillId="0" borderId="17" xfId="1" applyFont="1" applyBorder="1"/>
    <xf numFmtId="44" fontId="0" fillId="0" borderId="1" xfId="1" applyFont="1" applyBorder="1"/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4" fontId="4" fillId="0" borderId="17" xfId="0" applyNumberFormat="1" applyFont="1" applyBorder="1"/>
    <xf numFmtId="164" fontId="4" fillId="0" borderId="1" xfId="0" applyNumberFormat="1" applyFont="1" applyBorder="1"/>
    <xf numFmtId="164" fontId="4" fillId="0" borderId="9" xfId="0" applyNumberFormat="1" applyFont="1" applyBorder="1"/>
    <xf numFmtId="44" fontId="0" fillId="0" borderId="9" xfId="1" applyFont="1" applyBorder="1"/>
    <xf numFmtId="44" fontId="5" fillId="0" borderId="0" xfId="0" applyNumberFormat="1" applyFont="1" applyAlignment="1">
      <alignment vertical="center"/>
    </xf>
    <xf numFmtId="44" fontId="9" fillId="2" borderId="17" xfId="1" applyFont="1" applyFill="1" applyBorder="1"/>
    <xf numFmtId="44" fontId="9" fillId="2" borderId="17" xfId="1" applyFont="1" applyFill="1" applyBorder="1" applyAlignment="1">
      <alignment vertical="center"/>
    </xf>
    <xf numFmtId="44" fontId="9" fillId="2" borderId="1" xfId="1" applyFont="1" applyFill="1" applyBorder="1"/>
    <xf numFmtId="44" fontId="9" fillId="2" borderId="1" xfId="1" applyFont="1" applyFill="1" applyBorder="1" applyAlignment="1">
      <alignment vertical="center"/>
    </xf>
    <xf numFmtId="44" fontId="9" fillId="2" borderId="9" xfId="1" applyFont="1" applyFill="1" applyBorder="1" applyAlignment="1">
      <alignment vertical="center"/>
    </xf>
    <xf numFmtId="44" fontId="8" fillId="8" borderId="19" xfId="1" applyFont="1" applyFill="1" applyBorder="1" applyAlignment="1">
      <alignment vertical="center"/>
    </xf>
    <xf numFmtId="44" fontId="8" fillId="8" borderId="18" xfId="1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40" fontId="0" fillId="0" borderId="0" xfId="0" applyNumberFormat="1" applyAlignment="1">
      <alignment horizontal="center" vertical="center"/>
    </xf>
    <xf numFmtId="40" fontId="5" fillId="0" borderId="0" xfId="0" applyNumberFormat="1" applyFont="1" applyAlignment="1">
      <alignment horizontal="center" vertical="center"/>
    </xf>
    <xf numFmtId="40" fontId="10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44" fontId="0" fillId="0" borderId="0" xfId="1" applyFon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0" fillId="0" borderId="0" xfId="0" applyFont="1"/>
    <xf numFmtId="44" fontId="12" fillId="2" borderId="22" xfId="1" applyFont="1" applyFill="1" applyBorder="1"/>
    <xf numFmtId="44" fontId="12" fillId="2" borderId="27" xfId="1" applyFont="1" applyFill="1" applyBorder="1"/>
    <xf numFmtId="44" fontId="0" fillId="0" borderId="0" xfId="0" applyNumberFormat="1"/>
    <xf numFmtId="0" fontId="6" fillId="9" borderId="15" xfId="0" applyFont="1" applyFill="1" applyBorder="1" applyAlignment="1">
      <alignment horizontal="center" vertical="center"/>
    </xf>
    <xf numFmtId="44" fontId="0" fillId="0" borderId="4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0" xfId="1" applyFont="1" applyAlignment="1">
      <alignment vertical="center"/>
    </xf>
    <xf numFmtId="167" fontId="0" fillId="0" borderId="3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5" fontId="0" fillId="0" borderId="0" xfId="1" applyNumberFormat="1" applyFont="1" applyAlignment="1">
      <alignment vertical="center"/>
    </xf>
    <xf numFmtId="44" fontId="0" fillId="0" borderId="0" xfId="1" applyNumberFormat="1" applyFont="1" applyAlignment="1">
      <alignment vertical="center"/>
    </xf>
    <xf numFmtId="44" fontId="11" fillId="0" borderId="5" xfId="1" applyFont="1" applyBorder="1" applyAlignment="1">
      <alignment vertical="center"/>
    </xf>
    <xf numFmtId="44" fontId="11" fillId="0" borderId="7" xfId="1" applyFont="1" applyBorder="1" applyAlignment="1">
      <alignment vertical="center"/>
    </xf>
    <xf numFmtId="168" fontId="2" fillId="0" borderId="1" xfId="1" applyNumberFormat="1" applyFont="1" applyBorder="1" applyAlignment="1">
      <alignment vertical="center"/>
    </xf>
    <xf numFmtId="166" fontId="0" fillId="0" borderId="3" xfId="2" applyNumberFormat="1" applyFont="1" applyBorder="1" applyAlignment="1">
      <alignment horizontal="center" vertical="center"/>
    </xf>
    <xf numFmtId="168" fontId="2" fillId="0" borderId="4" xfId="1" applyNumberFormat="1" applyFont="1" applyBorder="1" applyAlignment="1">
      <alignment vertical="center"/>
    </xf>
    <xf numFmtId="166" fontId="0" fillId="0" borderId="6" xfId="0" applyNumberFormat="1" applyBorder="1" applyAlignment="1">
      <alignment horizontal="center" vertical="center"/>
    </xf>
    <xf numFmtId="44" fontId="14" fillId="0" borderId="28" xfId="1" applyFont="1" applyBorder="1" applyAlignment="1">
      <alignment vertical="center"/>
    </xf>
    <xf numFmtId="44" fontId="14" fillId="0" borderId="29" xfId="1" applyFont="1" applyBorder="1" applyAlignment="1">
      <alignment vertical="center"/>
    </xf>
    <xf numFmtId="168" fontId="5" fillId="0" borderId="2" xfId="1" applyNumberFormat="1" applyFont="1" applyBorder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7" fontId="0" fillId="6" borderId="1" xfId="0" applyNumberFormat="1" applyFill="1" applyBorder="1" applyAlignment="1">
      <alignment horizontal="center" vertical="center"/>
    </xf>
    <xf numFmtId="44" fontId="0" fillId="6" borderId="1" xfId="1" applyFont="1" applyFill="1" applyBorder="1" applyAlignment="1">
      <alignment vertical="center"/>
    </xf>
    <xf numFmtId="0" fontId="0" fillId="0" borderId="0" xfId="0" quotePrefix="1" applyAlignment="1">
      <alignment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168" fontId="2" fillId="0" borderId="33" xfId="1" applyNumberFormat="1" applyFont="1" applyBorder="1" applyAlignment="1">
      <alignment vertical="center"/>
    </xf>
    <xf numFmtId="0" fontId="0" fillId="0" borderId="35" xfId="0" applyBorder="1" applyAlignment="1">
      <alignment vertical="center"/>
    </xf>
    <xf numFmtId="167" fontId="0" fillId="6" borderId="36" xfId="0" applyNumberFormat="1" applyFill="1" applyBorder="1" applyAlignment="1">
      <alignment horizontal="center" vertical="center"/>
    </xf>
    <xf numFmtId="44" fontId="0" fillId="6" borderId="36" xfId="1" applyFont="1" applyFill="1" applyBorder="1" applyAlignment="1">
      <alignment vertical="center"/>
    </xf>
    <xf numFmtId="44" fontId="0" fillId="0" borderId="36" xfId="1" applyFont="1" applyBorder="1" applyAlignment="1">
      <alignment vertical="center"/>
    </xf>
    <xf numFmtId="167" fontId="0" fillId="0" borderId="38" xfId="0" applyNumberFormat="1" applyBorder="1" applyAlignment="1">
      <alignment horizontal="center" vertical="center"/>
    </xf>
    <xf numFmtId="44" fontId="11" fillId="0" borderId="37" xfId="1" applyFont="1" applyBorder="1" applyAlignment="1">
      <alignment vertical="center"/>
    </xf>
    <xf numFmtId="44" fontId="14" fillId="0" borderId="39" xfId="1" applyFont="1" applyBorder="1" applyAlignment="1">
      <alignment vertical="center"/>
    </xf>
    <xf numFmtId="166" fontId="0" fillId="0" borderId="38" xfId="0" applyNumberFormat="1" applyBorder="1" applyAlignment="1">
      <alignment horizontal="center" vertical="center"/>
    </xf>
    <xf numFmtId="168" fontId="2" fillId="0" borderId="36" xfId="1" applyNumberFormat="1" applyFont="1" applyBorder="1" applyAlignment="1">
      <alignment vertical="center"/>
    </xf>
    <xf numFmtId="168" fontId="2" fillId="0" borderId="40" xfId="1" applyNumberFormat="1" applyFont="1" applyBorder="1" applyAlignment="1">
      <alignment vertical="center"/>
    </xf>
    <xf numFmtId="167" fontId="0" fillId="0" borderId="0" xfId="0" applyNumberFormat="1" applyFill="1" applyBorder="1" applyAlignment="1">
      <alignment horizontal="center" vertical="center"/>
    </xf>
    <xf numFmtId="44" fontId="0" fillId="0" borderId="0" xfId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5" fontId="2" fillId="0" borderId="0" xfId="1" applyNumberFormat="1" applyFont="1" applyFill="1" applyBorder="1" applyAlignment="1">
      <alignment vertical="center"/>
    </xf>
    <xf numFmtId="44" fontId="2" fillId="0" borderId="0" xfId="1" applyNumberFormat="1" applyFont="1" applyFill="1" applyBorder="1" applyAlignment="1">
      <alignment vertical="center"/>
    </xf>
    <xf numFmtId="44" fontId="11" fillId="0" borderId="0" xfId="1" applyFont="1" applyFill="1" applyBorder="1" applyAlignment="1">
      <alignment vertical="center"/>
    </xf>
    <xf numFmtId="44" fontId="14" fillId="0" borderId="0" xfId="1" applyFont="1" applyFill="1" applyBorder="1" applyAlignment="1">
      <alignment vertical="center"/>
    </xf>
    <xf numFmtId="166" fontId="0" fillId="0" borderId="0" xfId="0" applyNumberFormat="1" applyFill="1" applyBorder="1" applyAlignment="1">
      <alignment horizontal="center" vertical="center"/>
    </xf>
    <xf numFmtId="168" fontId="2" fillId="0" borderId="0" xfId="1" applyNumberFormat="1" applyFont="1" applyFill="1" applyBorder="1" applyAlignment="1">
      <alignment vertical="center"/>
    </xf>
    <xf numFmtId="165" fontId="0" fillId="0" borderId="0" xfId="1" applyNumberFormat="1" applyFont="1" applyFill="1" applyBorder="1" applyAlignment="1">
      <alignment vertical="center"/>
    </xf>
    <xf numFmtId="44" fontId="0" fillId="0" borderId="0" xfId="1" applyNumberFormat="1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 wrapText="1"/>
    </xf>
    <xf numFmtId="0" fontId="2" fillId="12" borderId="34" xfId="0" applyFont="1" applyFill="1" applyBorder="1" applyAlignment="1">
      <alignment horizontal="center" vertical="center" wrapText="1"/>
    </xf>
    <xf numFmtId="0" fontId="2" fillId="12" borderId="26" xfId="0" applyFont="1" applyFill="1" applyBorder="1" applyAlignment="1">
      <alignment horizontal="center" vertical="center" wrapText="1"/>
    </xf>
    <xf numFmtId="0" fontId="0" fillId="0" borderId="24" xfId="0" applyBorder="1"/>
    <xf numFmtId="44" fontId="0" fillId="0" borderId="41" xfId="1" applyFont="1" applyBorder="1" applyAlignment="1">
      <alignment vertical="center"/>
    </xf>
    <xf numFmtId="0" fontId="0" fillId="0" borderId="42" xfId="0" applyFont="1" applyBorder="1"/>
    <xf numFmtId="44" fontId="9" fillId="2" borderId="9" xfId="1" applyFont="1" applyFill="1" applyBorder="1"/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8" fontId="0" fillId="0" borderId="0" xfId="0" applyNumberFormat="1" applyAlignment="1">
      <alignment horizontal="right" vertical="center"/>
    </xf>
    <xf numFmtId="10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0" fontId="7" fillId="3" borderId="0" xfId="2" applyNumberFormat="1" applyFont="1" applyFill="1" applyAlignment="1">
      <alignment horizontal="center" vertical="center"/>
    </xf>
    <xf numFmtId="44" fontId="15" fillId="0" borderId="0" xfId="1" applyNumberFormat="1" applyFont="1" applyAlignment="1">
      <alignment horizontal="center" vertical="center"/>
    </xf>
    <xf numFmtId="10" fontId="0" fillId="0" borderId="0" xfId="0" applyNumberFormat="1" applyAlignment="1">
      <alignment vertical="center"/>
    </xf>
    <xf numFmtId="10" fontId="0" fillId="0" borderId="0" xfId="1" applyNumberFormat="1" applyFont="1" applyAlignment="1">
      <alignment vertical="center"/>
    </xf>
    <xf numFmtId="10" fontId="0" fillId="0" borderId="0" xfId="0" applyNumberFormat="1" applyAlignment="1">
      <alignment horizontal="center" vertical="center"/>
    </xf>
    <xf numFmtId="10" fontId="0" fillId="0" borderId="0" xfId="2" applyNumberFormat="1" applyFont="1" applyAlignment="1">
      <alignment vertical="center"/>
    </xf>
    <xf numFmtId="10" fontId="0" fillId="0" borderId="0" xfId="1" applyNumberFormat="1" applyFont="1" applyAlignment="1">
      <alignment horizontal="center" vertical="center"/>
    </xf>
    <xf numFmtId="14" fontId="0" fillId="0" borderId="0" xfId="3" applyNumberFormat="1" applyFont="1" applyAlignment="1">
      <alignment vertical="center"/>
    </xf>
    <xf numFmtId="0" fontId="0" fillId="9" borderId="0" xfId="0" applyFill="1" applyAlignment="1">
      <alignment vertical="center"/>
    </xf>
    <xf numFmtId="10" fontId="0" fillId="9" borderId="0" xfId="0" applyNumberFormat="1" applyFill="1" applyAlignment="1">
      <alignment horizontal="center" vertical="center"/>
    </xf>
    <xf numFmtId="44" fontId="0" fillId="9" borderId="0" xfId="1" applyFont="1" applyFill="1" applyAlignment="1">
      <alignment vertical="center"/>
    </xf>
    <xf numFmtId="14" fontId="0" fillId="9" borderId="0" xfId="3" applyNumberFormat="1" applyFont="1" applyFill="1" applyAlignment="1">
      <alignment vertical="center"/>
    </xf>
    <xf numFmtId="10" fontId="0" fillId="9" borderId="0" xfId="0" applyNumberFormat="1" applyFill="1" applyAlignment="1">
      <alignment vertical="center"/>
    </xf>
    <xf numFmtId="14" fontId="0" fillId="9" borderId="0" xfId="0" applyNumberFormat="1" applyFill="1" applyAlignment="1">
      <alignment vertical="center"/>
    </xf>
    <xf numFmtId="10" fontId="0" fillId="9" borderId="0" xfId="1" applyNumberFormat="1" applyFont="1" applyFill="1" applyAlignment="1">
      <alignment horizontal="center" vertical="center"/>
    </xf>
    <xf numFmtId="10" fontId="0" fillId="9" borderId="0" xfId="1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10" fontId="0" fillId="0" borderId="0" xfId="0" applyNumberFormat="1" applyFill="1" applyAlignment="1">
      <alignment horizontal="center" vertical="center"/>
    </xf>
    <xf numFmtId="44" fontId="0" fillId="0" borderId="0" xfId="1" applyFont="1" applyFill="1" applyAlignment="1">
      <alignment vertical="center"/>
    </xf>
    <xf numFmtId="10" fontId="0" fillId="0" borderId="0" xfId="1" applyNumberFormat="1" applyFont="1" applyFill="1" applyAlignment="1">
      <alignment horizontal="center" vertical="center"/>
    </xf>
    <xf numFmtId="14" fontId="0" fillId="0" borderId="0" xfId="3" applyNumberFormat="1" applyFont="1" applyFill="1" applyAlignment="1">
      <alignment vertical="center"/>
    </xf>
    <xf numFmtId="10" fontId="0" fillId="0" borderId="0" xfId="1" applyNumberFormat="1" applyFont="1" applyFill="1" applyAlignment="1">
      <alignment vertical="center"/>
    </xf>
    <xf numFmtId="10" fontId="0" fillId="0" borderId="0" xfId="0" applyNumberFormat="1" applyFill="1" applyAlignment="1">
      <alignment vertical="center"/>
    </xf>
    <xf numFmtId="0" fontId="0" fillId="13" borderId="0" xfId="0" applyFill="1" applyAlignment="1">
      <alignment vertical="center"/>
    </xf>
    <xf numFmtId="10" fontId="0" fillId="13" borderId="0" xfId="0" applyNumberFormat="1" applyFill="1" applyAlignment="1">
      <alignment horizontal="center" vertical="center"/>
    </xf>
    <xf numFmtId="44" fontId="0" fillId="13" borderId="0" xfId="1" applyFont="1" applyFill="1" applyAlignment="1">
      <alignment vertical="center"/>
    </xf>
    <xf numFmtId="14" fontId="0" fillId="13" borderId="0" xfId="0" applyNumberFormat="1" applyFill="1" applyAlignment="1">
      <alignment vertical="center"/>
    </xf>
    <xf numFmtId="10" fontId="0" fillId="13" borderId="0" xfId="0" applyNumberFormat="1" applyFill="1" applyAlignment="1">
      <alignment vertical="center"/>
    </xf>
    <xf numFmtId="14" fontId="0" fillId="13" borderId="0" xfId="3" applyNumberFormat="1" applyFont="1" applyFill="1" applyAlignment="1">
      <alignment vertical="center"/>
    </xf>
    <xf numFmtId="14" fontId="0" fillId="13" borderId="0" xfId="3" applyNumberFormat="1" applyFont="1" applyFill="1" applyAlignment="1">
      <alignment horizontal="center" vertical="center"/>
    </xf>
    <xf numFmtId="10" fontId="0" fillId="13" borderId="0" xfId="1" applyNumberFormat="1" applyFont="1" applyFill="1" applyAlignment="1">
      <alignment horizontal="center" vertical="center"/>
    </xf>
    <xf numFmtId="10" fontId="0" fillId="13" borderId="0" xfId="1" applyNumberFormat="1" applyFont="1" applyFill="1" applyAlignment="1">
      <alignment vertical="center"/>
    </xf>
    <xf numFmtId="44" fontId="15" fillId="6" borderId="1" xfId="1" applyNumberFormat="1" applyFont="1" applyFill="1" applyBorder="1" applyAlignment="1">
      <alignment vertical="center"/>
    </xf>
    <xf numFmtId="44" fontId="15" fillId="0" borderId="1" xfId="1" applyNumberFormat="1" applyFont="1" applyBorder="1" applyAlignment="1">
      <alignment vertical="center"/>
    </xf>
    <xf numFmtId="44" fontId="17" fillId="0" borderId="7" xfId="1" applyNumberFormat="1" applyFont="1" applyBorder="1" applyAlignment="1">
      <alignment vertical="center"/>
    </xf>
    <xf numFmtId="44" fontId="18" fillId="0" borderId="29" xfId="1" applyNumberFormat="1" applyFont="1" applyBorder="1" applyAlignment="1">
      <alignment vertical="center"/>
    </xf>
    <xf numFmtId="168" fontId="16" fillId="0" borderId="1" xfId="1" applyNumberFormat="1" applyFont="1" applyBorder="1" applyAlignment="1">
      <alignment vertical="center"/>
    </xf>
    <xf numFmtId="168" fontId="16" fillId="0" borderId="33" xfId="1" applyNumberFormat="1" applyFont="1" applyBorder="1" applyAlignment="1">
      <alignment vertical="center"/>
    </xf>
    <xf numFmtId="44" fontId="1" fillId="0" borderId="5" xfId="1" applyNumberFormat="1" applyFont="1" applyBorder="1" applyAlignment="1">
      <alignment vertical="center"/>
    </xf>
    <xf numFmtId="44" fontId="1" fillId="0" borderId="7" xfId="1" applyNumberFormat="1" applyFont="1" applyBorder="1" applyAlignment="1">
      <alignment vertical="center"/>
    </xf>
    <xf numFmtId="44" fontId="1" fillId="0" borderId="37" xfId="1" applyNumberFormat="1" applyFont="1" applyBorder="1" applyAlignment="1">
      <alignment vertical="center"/>
    </xf>
    <xf numFmtId="44" fontId="5" fillId="0" borderId="4" xfId="1" applyFont="1" applyBorder="1" applyAlignment="1">
      <alignment vertical="center"/>
    </xf>
    <xf numFmtId="44" fontId="5" fillId="0" borderId="1" xfId="1" applyFont="1" applyBorder="1" applyAlignment="1">
      <alignment vertical="center"/>
    </xf>
    <xf numFmtId="44" fontId="5" fillId="0" borderId="1" xfId="1" applyNumberFormat="1" applyFont="1" applyBorder="1" applyAlignment="1">
      <alignment vertical="center"/>
    </xf>
    <xf numFmtId="44" fontId="5" fillId="0" borderId="36" xfId="1" applyFont="1" applyBorder="1" applyAlignment="1">
      <alignment vertical="center"/>
    </xf>
    <xf numFmtId="44" fontId="21" fillId="0" borderId="0" xfId="1" applyNumberFormat="1" applyFont="1" applyAlignment="1">
      <alignment horizontal="center" vertical="center"/>
    </xf>
    <xf numFmtId="0" fontId="22" fillId="10" borderId="0" xfId="0" applyFont="1" applyFill="1" applyAlignment="1">
      <alignment horizontal="right" vertical="center" indent="1"/>
    </xf>
    <xf numFmtId="0" fontId="0" fillId="0" borderId="35" xfId="0" applyFill="1" applyBorder="1" applyAlignment="1">
      <alignment vertical="center"/>
    </xf>
    <xf numFmtId="44" fontId="0" fillId="6" borderId="36" xfId="1" applyNumberFormat="1" applyFont="1" applyFill="1" applyBorder="1" applyAlignment="1">
      <alignment vertical="center"/>
    </xf>
    <xf numFmtId="44" fontId="0" fillId="0" borderId="36" xfId="1" applyNumberFormat="1" applyFont="1" applyFill="1" applyBorder="1" applyAlignment="1">
      <alignment vertical="center"/>
    </xf>
    <xf numFmtId="44" fontId="5" fillId="0" borderId="40" xfId="1" applyFont="1" applyFill="1" applyBorder="1" applyAlignment="1">
      <alignment vertical="center"/>
    </xf>
    <xf numFmtId="44" fontId="0" fillId="0" borderId="37" xfId="1" applyNumberFormat="1" applyFont="1" applyFill="1" applyBorder="1" applyAlignment="1">
      <alignment vertical="center"/>
    </xf>
    <xf numFmtId="167" fontId="0" fillId="0" borderId="35" xfId="0" applyNumberFormat="1" applyFill="1" applyBorder="1" applyAlignment="1">
      <alignment horizontal="center" vertical="center"/>
    </xf>
    <xf numFmtId="44" fontId="11" fillId="0" borderId="37" xfId="1" applyNumberFormat="1" applyFont="1" applyFill="1" applyBorder="1" applyAlignment="1">
      <alignment vertical="center"/>
    </xf>
    <xf numFmtId="44" fontId="14" fillId="0" borderId="39" xfId="1" applyNumberFormat="1" applyFont="1" applyFill="1" applyBorder="1" applyAlignment="1">
      <alignment vertical="center"/>
    </xf>
    <xf numFmtId="166" fontId="0" fillId="0" borderId="38" xfId="0" applyNumberFormat="1" applyFill="1" applyBorder="1" applyAlignment="1">
      <alignment horizontal="center" vertical="center"/>
    </xf>
    <xf numFmtId="168" fontId="2" fillId="0" borderId="36" xfId="1" applyNumberFormat="1" applyFont="1" applyFill="1" applyBorder="1" applyAlignment="1">
      <alignment vertical="center"/>
    </xf>
    <xf numFmtId="168" fontId="2" fillId="0" borderId="40" xfId="1" applyNumberFormat="1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15" xfId="0" applyFont="1" applyFill="1" applyBorder="1" applyAlignment="1">
      <alignment horizontal="center" vertical="center" wrapText="1"/>
    </xf>
    <xf numFmtId="0" fontId="5" fillId="6" borderId="16" xfId="0" applyFont="1" applyFill="1" applyBorder="1" applyAlignment="1">
      <alignment horizontal="center" vertical="center" wrapText="1"/>
    </xf>
    <xf numFmtId="0" fontId="5" fillId="6" borderId="2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4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0" xfId="0" applyBorder="1" applyAlignment="1">
      <alignment horizontal="right" vertical="center"/>
    </xf>
    <xf numFmtId="44" fontId="0" fillId="2" borderId="4" xfId="1" applyFont="1" applyFill="1" applyBorder="1" applyAlignment="1">
      <alignment vertical="center"/>
    </xf>
    <xf numFmtId="44" fontId="0" fillId="2" borderId="1" xfId="1" applyFont="1" applyFill="1" applyBorder="1" applyAlignment="1">
      <alignment vertical="center"/>
    </xf>
    <xf numFmtId="44" fontId="15" fillId="2" borderId="1" xfId="1" applyNumberFormat="1" applyFont="1" applyFill="1" applyBorder="1" applyAlignment="1">
      <alignment vertical="center"/>
    </xf>
    <xf numFmtId="44" fontId="0" fillId="2" borderId="36" xfId="1" applyFont="1" applyFill="1" applyBorder="1" applyAlignment="1">
      <alignment vertic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Color10]\+\ #,##0.00&quot; €&quot;;[Red]\-\ #,##0.00&quot; €&quot;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Color10]\+\ #,##0.00&quot; €&quot;;[Red]\-\ #,##0.00&quot; €&quot;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[Color10]#,##0.00&quot; %&quot;;[Red]\-\ #,##0.00&quot; %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39933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#,##0&quot; U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7" formatCode="#,##0&quot; U&quot;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rgb="FF7030A0"/>
      </font>
    </dxf>
    <dxf>
      <font>
        <color rgb="FFFF0000"/>
      </font>
    </dxf>
    <dxf>
      <font>
        <b/>
        <i val="0"/>
        <color theme="6"/>
      </font>
    </dxf>
    <dxf>
      <font>
        <color theme="8" tint="-0.24994659260841701"/>
      </font>
    </dxf>
    <dxf>
      <font>
        <b/>
        <i val="0"/>
        <color theme="9" tint="-0.24994659260841701"/>
      </font>
    </dxf>
    <dxf>
      <font>
        <color rgb="FF006100"/>
      </font>
      <fill>
        <patternFill>
          <bgColor rgb="FFC6EFCE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1"/>
      </font>
      <fill>
        <patternFill>
          <bgColor rgb="FFFFFF00"/>
        </patternFill>
      </fill>
    </dxf>
    <dxf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numFmt numFmtId="164" formatCode="#,##0&quot; u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00"/>
      <color rgb="FF3399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A1:A11" totalsRowShown="0" headerRowDxfId="69" dataDxfId="68">
  <autoFilter ref="A1:A11"/>
  <sortState ref="A2:A11">
    <sortCondition ref="A1:A11"/>
  </sortState>
  <tableColumns count="1">
    <tableColumn id="1" name="INDUSTRIES" dataDxfId="6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C1:C6" totalsRowShown="0" headerRowDxfId="66" dataDxfId="65">
  <autoFilter ref="C1:C6"/>
  <tableColumns count="1">
    <tableColumn id="1" name="MONTANT" dataDxfId="64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3" name="Tableau5" displayName="Tableau5" ref="D1:D6" totalsRowShown="0" headerRowDxfId="63" dataDxfId="62">
  <autoFilter ref="D1:D6"/>
  <tableColumns count="1">
    <tableColumn id="1" name="FRAIS" dataDxfId="61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H1:H5" totalsRowShown="0" headerRowDxfId="60" dataDxfId="59">
  <autoFilter ref="H1:H5"/>
  <tableColumns count="1">
    <tableColumn id="1" name="RECOMANDATIONS" dataDxfId="5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F1:F6" totalsRowShown="0" headerRowDxfId="57" dataDxfId="56">
  <autoFilter ref="F1:F6"/>
  <tableColumns count="1">
    <tableColumn id="1" name="TYPE" dataDxfId="5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7" name="Tableau9" displayName="Tableau9" ref="A1:O46" totalsRowShown="0" headerRowDxfId="54">
  <autoFilter ref="A1:O46">
    <filterColumn colId="4">
      <filters>
        <filter val="oui"/>
      </filters>
    </filterColumn>
  </autoFilter>
  <sortState ref="A3:O46">
    <sortCondition descending="1" ref="K1:K46"/>
  </sortState>
  <tableColumns count="15">
    <tableColumn id="1" name="Libellé" dataDxfId="53"/>
    <tableColumn id="9" name="PEA" dataDxfId="52"/>
    <tableColumn id="2" name="COURS" dataDxfId="51" dataCellStyle="Monétaire"/>
    <tableColumn id="3" name="Div. 2018" dataDxfId="50" dataCellStyle="Monétaire"/>
    <tableColumn id="10" name="Fait 2018" dataDxfId="49"/>
    <tableColumn id="11" name="Date 2018" dataDxfId="48"/>
    <tableColumn id="4" name="Rend. 2018" dataDxfId="47" dataCellStyle="Milliers">
      <calculatedColumnFormula>D2/C2</calculatedColumnFormula>
    </tableColumn>
    <tableColumn id="5" name="Div. 2019" dataDxfId="46" dataCellStyle="Monétaire"/>
    <tableColumn id="12" name="Fait 2019" dataDxfId="45"/>
    <tableColumn id="15" name="Date 2019" dataDxfId="44"/>
    <tableColumn id="6" name="Rend. 2019" dataDxfId="43" dataCellStyle="Monétaire">
      <calculatedColumnFormula>H2/C2</calculatedColumnFormula>
    </tableColumn>
    <tableColumn id="7" name="Div. 2020" dataDxfId="42" dataCellStyle="Monétaire"/>
    <tableColumn id="13" name="Fait 2020" dataDxfId="41"/>
    <tableColumn id="14" name="Date 2020" dataDxfId="40"/>
    <tableColumn id="8" name="Rend. 2020" dataDxfId="39">
      <calculatedColumnFormula>L2/C2</calculatedColumnFormula>
    </tableColumn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8" name="DIVIDENDES" displayName="DIVIDENDES" ref="A1:I24" totalsRowShown="0" headerRowDxfId="32" dataDxfId="31">
  <autoFilter ref="A1:I24"/>
  <sortState ref="A2:I24">
    <sortCondition ref="I1:I24"/>
  </sortState>
  <tableColumns count="9">
    <tableColumn id="1" name="TITRES " dataDxfId="30"/>
    <tableColumn id="9" name="PEA" dataDxfId="29"/>
    <tableColumn id="2" name="RECOMANDATIONS" dataDxfId="28"/>
    <tableColumn id="3" name="QTT" dataDxfId="27"/>
    <tableColumn id="4" name="VAL." dataDxfId="26" dataCellStyle="Monétaire"/>
    <tableColumn id="5" name="PU/PRU" dataDxfId="25"/>
    <tableColumn id="6" name="RENDT" dataDxfId="24" dataCellStyle="Pourcentage">
      <calculatedColumnFormula>IF(DIVIDENDES[[#This Row],[TITRES ]]="","",DIVIDENDES[[#This Row],[VAL.]]/DIVIDENDES[[#This Row],[PU/PRU]])</calculatedColumnFormula>
    </tableColumn>
    <tableColumn id="8" name="VAL. TOTAL" dataDxfId="23" dataCellStyle="Monétaire">
      <calculatedColumnFormula>IF(D2="","",DIVIDENDES[[#This Row],[VAL.]]*DIVIDENDES[[#This Row],[QTT]])</calculatedColumnFormula>
    </tableColumn>
    <tableColumn id="7" name="DATE" dataDxfId="22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A5:N19" totalsRowShown="0" headerRowDxfId="15" tableBorderDxfId="14">
  <autoFilter ref="A5:N19"/>
  <sortState ref="A6:N17">
    <sortCondition ref="A5:A17"/>
  </sortState>
  <tableColumns count="14">
    <tableColumn id="1" name="TITRE" dataDxfId="13"/>
    <tableColumn id="2" name="QTT" dataDxfId="12">
      <calculatedColumnFormula>SUMPRODUCT(((TRANSACTIONS!$E$6:$E$2000="ACHATS")+(TRANSACTIONS!$E$6:$E$2000="BONUS"))*(TRANSACTIONS!$C$6:$C$2000=A6)*(TRANSACTIONS!$F$6:$F$2000))</calculatedColumnFormula>
    </tableColumn>
    <tableColumn id="3" name="MONTANT ACHAT" dataDxfId="2" dataCellStyle="Monétaire">
      <calculatedColumnFormula>SUMPRODUCT(((TRANSACTIONS!$E$6:$E$2000="ACHATS")+(TRANSACTIONS!$E$6:$E$2000="BONUS")+(TRANSACTIONS!$E$6:$E$2000="INTRODUCTION"))*(TRANSACTIONS!$C$6:$C$2000=A6)*(TRANSACTIONS!$H$6:$H$2000))</calculatedColumnFormula>
    </tableColumn>
    <tableColumn id="4" name="FRAIS ACHAT" dataDxfId="0" dataCellStyle="Monétaire">
      <calculatedColumnFormula>SUMIFS(TRANSACTIONS!$I$6:$I$2000,TRANSACTIONS!$E$6:$E$2000,"ACHATS",TRANSACTIONS!$C$6:$C$2000,A6)</calculatedColumnFormula>
    </tableColumn>
    <tableColumn id="5" name="TTF" dataDxfId="1" dataCellStyle="Monétaire">
      <calculatedColumnFormula>SUMIFS(TRANSACTIONS!$J$6:$J$2000,TRANSACTIONS!$E$6:$E$2000,"ACHATS",TRANSACTIONS!$C$6:$C$2000,A6)</calculatedColumnFormula>
    </tableColumn>
    <tableColumn id="6" name="PRU" dataDxfId="11" dataCellStyle="Monétaire">
      <calculatedColumnFormula>IF(Tableau6[[#This Row],[TITRE]]="","",(C6+D6+E6)/B6)</calculatedColumnFormula>
    </tableColumn>
    <tableColumn id="7" name="VALEUR" dataDxfId="10" dataCellStyle="Monétaire">
      <calculatedColumnFormula>IF(Tableau6[[#This Row],[TITRE]]="","",F6*B6)</calculatedColumnFormula>
    </tableColumn>
    <tableColumn id="8" name="QTT    VENTE" dataDxfId="9">
      <calculatedColumnFormula>SUMIFS(TRANSACTIONS!$F$6:$F$2000,TRANSACTIONS!$E$6:$E$2000,"VENTES",TRANSACTIONS!$C$6:$C$2000,A6)</calculatedColumnFormula>
    </tableColumn>
    <tableColumn id="9" name="MONTANT VENTE" dataDxfId="8" dataCellStyle="Monétaire">
      <calculatedColumnFormula>IF(Tableau6[[#This Row],[TITRE]]="","",SUMIFS(TRANSACTIONS!$H$6:$H$2000,TRANSACTIONS!$E$6:$E$2000,"VENTES",TRANSACTIONS!$C$6:$C$2000,A6))</calculatedColumnFormula>
    </tableColumn>
    <tableColumn id="10" name="FRAIS     VENTE" dataDxfId="7" dataCellStyle="Monétaire">
      <calculatedColumnFormula>IF(Tableau6[[#This Row],[TITRE]]="","",SUMIFS(TRANSACTIONS!$I$6:$I$2000,TRANSACTIONS!$E$6:$E$2000,"VENTES",TRANSACTIONS!$C$6:$C$2000,A6))</calculatedColumnFormula>
    </tableColumn>
    <tableColumn id="11" name="TOTAL" dataDxfId="6" dataCellStyle="Monétaire">
      <calculatedColumnFormula>SUMIFS(TRANSACTIONS!$H$6:$H$2000,TRANSACTIONS!$E$6:$E$2000,"DIVIDENDES",TRANSACTIONS!$C$6:$C$2000,A6)</calculatedColumnFormula>
    </tableColumn>
    <tableColumn id="12" name="%" dataDxfId="5">
      <calculatedColumnFormula>IF(H6-B6=0,((I6+J6)-G6)/G6*100,"")</calculatedColumnFormula>
    </tableColumn>
    <tableColumn id="13" name="BILAN                  (hors dividendes)" dataDxfId="4" dataCellStyle="Monétaire">
      <calculatedColumnFormula>IF(H6-B6=0,I6-J6-G6,0)</calculatedColumnFormula>
    </tableColumn>
    <tableColumn id="14" name="BILAN                 (dividendes inclus)" dataDxfId="3" dataCellStyle="Monétaire">
      <calculatedColumnFormula>IF(M6="","",K6+M6)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workbookViewId="0">
      <selection activeCell="F2" sqref="F2:F6"/>
    </sheetView>
  </sheetViews>
  <sheetFormatPr baseColWidth="10" defaultRowHeight="15" x14ac:dyDescent="0.25"/>
  <cols>
    <col min="1" max="1" width="30.7109375" style="1" customWidth="1"/>
    <col min="2" max="2" width="4.7109375" style="1" customWidth="1"/>
    <col min="3" max="3" width="12.42578125" style="16" customWidth="1"/>
    <col min="4" max="4" width="11.42578125" style="16"/>
    <col min="5" max="5" width="4.7109375" style="1" customWidth="1"/>
    <col min="6" max="6" width="16.7109375" style="1" customWidth="1"/>
    <col min="7" max="7" width="4.7109375" style="1" customWidth="1"/>
    <col min="8" max="8" width="30.7109375" style="1" customWidth="1"/>
    <col min="9" max="16384" width="11.42578125" style="1"/>
  </cols>
  <sheetData>
    <row r="1" spans="1:8" s="105" customFormat="1" x14ac:dyDescent="0.25">
      <c r="A1" s="40" t="s">
        <v>0</v>
      </c>
      <c r="C1" s="104" t="s">
        <v>8</v>
      </c>
      <c r="D1" s="104" t="s">
        <v>4</v>
      </c>
      <c r="F1" s="105" t="s">
        <v>58</v>
      </c>
      <c r="H1" s="40" t="s">
        <v>79</v>
      </c>
    </row>
    <row r="2" spans="1:8" x14ac:dyDescent="0.25">
      <c r="A2" s="1" t="s">
        <v>9</v>
      </c>
      <c r="C2" s="16">
        <v>500.01</v>
      </c>
      <c r="D2" s="106">
        <v>0.99</v>
      </c>
      <c r="F2" s="1" t="s">
        <v>53</v>
      </c>
      <c r="H2" s="1" t="s">
        <v>19</v>
      </c>
    </row>
    <row r="3" spans="1:8" x14ac:dyDescent="0.25">
      <c r="A3" s="1" t="s">
        <v>10</v>
      </c>
      <c r="C3" s="16">
        <v>1000.01</v>
      </c>
      <c r="D3" s="106">
        <v>1.9</v>
      </c>
      <c r="F3" s="1" t="s">
        <v>97</v>
      </c>
      <c r="H3" s="1" t="s">
        <v>91</v>
      </c>
    </row>
    <row r="4" spans="1:8" x14ac:dyDescent="0.25">
      <c r="A4" s="1" t="s">
        <v>11</v>
      </c>
      <c r="C4" s="16">
        <v>2000.01</v>
      </c>
      <c r="D4" s="106">
        <v>2.9</v>
      </c>
      <c r="F4" s="1" t="s">
        <v>54</v>
      </c>
      <c r="H4" s="1" t="s">
        <v>92</v>
      </c>
    </row>
    <row r="5" spans="1:8" x14ac:dyDescent="0.25">
      <c r="A5" s="1" t="s">
        <v>12</v>
      </c>
      <c r="C5" s="16">
        <v>4400.01</v>
      </c>
      <c r="D5" s="106">
        <v>3.8</v>
      </c>
      <c r="F5" s="1" t="s">
        <v>52</v>
      </c>
      <c r="H5" s="1" t="s">
        <v>21</v>
      </c>
    </row>
    <row r="6" spans="1:8" x14ac:dyDescent="0.25">
      <c r="A6" s="1" t="s">
        <v>13</v>
      </c>
      <c r="C6" s="16">
        <v>4400</v>
      </c>
      <c r="D6" s="107">
        <v>8.9999999999999998E-4</v>
      </c>
      <c r="F6" s="1" t="s">
        <v>161</v>
      </c>
    </row>
    <row r="7" spans="1:8" x14ac:dyDescent="0.25">
      <c r="A7" s="1" t="s">
        <v>14</v>
      </c>
    </row>
    <row r="8" spans="1:8" x14ac:dyDescent="0.25">
      <c r="A8" s="1" t="s">
        <v>15</v>
      </c>
    </row>
    <row r="9" spans="1:8" x14ac:dyDescent="0.25">
      <c r="A9" s="1" t="s">
        <v>16</v>
      </c>
    </row>
    <row r="10" spans="1:8" x14ac:dyDescent="0.25">
      <c r="A10" s="1" t="s">
        <v>17</v>
      </c>
    </row>
    <row r="11" spans="1:8" x14ac:dyDescent="0.25">
      <c r="A11" s="1" t="s">
        <v>18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3" sqref="K13"/>
    </sheetView>
  </sheetViews>
  <sheetFormatPr baseColWidth="10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workbookViewId="0">
      <selection activeCell="C8" sqref="C8"/>
    </sheetView>
  </sheetViews>
  <sheetFormatPr baseColWidth="10" defaultRowHeight="15" outlineLevelCol="1" x14ac:dyDescent="0.25"/>
  <cols>
    <col min="1" max="1" width="30.7109375" style="1" customWidth="1"/>
    <col min="2" max="2" width="12.7109375" style="16" customWidth="1"/>
    <col min="3" max="3" width="16.7109375" style="54" customWidth="1"/>
    <col min="4" max="4" width="16.7109375" style="54" customWidth="1" outlineLevel="1"/>
    <col min="5" max="5" width="11.42578125" customWidth="1" outlineLevel="1"/>
    <col min="6" max="6" width="10.7109375" style="16" customWidth="1" outlineLevel="1"/>
    <col min="7" max="7" width="10.7109375" style="1" customWidth="1"/>
    <col min="8" max="8" width="16.7109375" style="1" hidden="1" customWidth="1" outlineLevel="1"/>
    <col min="9" max="9" width="11.42578125" hidden="1" customWidth="1" outlineLevel="1"/>
    <col min="10" max="10" width="16.7109375" style="1" hidden="1" customWidth="1" outlineLevel="1"/>
    <col min="11" max="11" width="10.7109375" style="1" customWidth="1" collapsed="1"/>
    <col min="12" max="12" width="16.7109375" style="54" hidden="1" customWidth="1" outlineLevel="1"/>
    <col min="13" max="13" width="0" hidden="1" customWidth="1" outlineLevel="1"/>
    <col min="14" max="14" width="16.7109375" style="54" hidden="1" customWidth="1" outlineLevel="1"/>
    <col min="15" max="15" width="16.7109375" style="1" customWidth="1" collapsed="1"/>
    <col min="16" max="18" width="10.7109375" style="1" customWidth="1"/>
    <col min="20" max="16384" width="11.42578125" style="1"/>
  </cols>
  <sheetData>
    <row r="1" spans="1:19" s="16" customFormat="1" ht="45" customHeight="1" x14ac:dyDescent="0.25">
      <c r="A1" s="16" t="s">
        <v>120</v>
      </c>
      <c r="B1" s="16" t="s">
        <v>102</v>
      </c>
      <c r="C1" s="45" t="s">
        <v>150</v>
      </c>
      <c r="D1" s="45" t="s">
        <v>121</v>
      </c>
      <c r="E1" s="16" t="s">
        <v>153</v>
      </c>
      <c r="F1" s="16" t="s">
        <v>154</v>
      </c>
      <c r="G1" s="16" t="s">
        <v>122</v>
      </c>
      <c r="H1" s="45" t="s">
        <v>123</v>
      </c>
      <c r="I1" s="16" t="s">
        <v>151</v>
      </c>
      <c r="J1" s="16" t="s">
        <v>155</v>
      </c>
      <c r="K1" s="16" t="s">
        <v>124</v>
      </c>
      <c r="L1" s="16" t="s">
        <v>125</v>
      </c>
      <c r="M1" s="16" t="s">
        <v>156</v>
      </c>
      <c r="N1" s="16" t="s">
        <v>152</v>
      </c>
      <c r="O1" s="16" t="s">
        <v>126</v>
      </c>
    </row>
    <row r="2" spans="1:19" ht="20.100000000000001" hidden="1" customHeight="1" x14ac:dyDescent="0.25">
      <c r="A2" s="118" t="s">
        <v>110</v>
      </c>
      <c r="B2" s="119" t="s">
        <v>147</v>
      </c>
      <c r="C2" s="120">
        <v>3.9950000000000001</v>
      </c>
      <c r="D2" s="120">
        <v>1</v>
      </c>
      <c r="E2" s="119" t="s">
        <v>148</v>
      </c>
      <c r="F2" s="123">
        <v>43250</v>
      </c>
      <c r="G2" s="122">
        <f t="shared" ref="G2:G46" si="0">D2/C2</f>
        <v>0.25031289111389238</v>
      </c>
      <c r="H2" s="120">
        <v>1</v>
      </c>
      <c r="I2" s="122"/>
      <c r="J2" s="122"/>
      <c r="K2" s="122">
        <f t="shared" ref="K2:K46" si="1">H2/C2</f>
        <v>0.25031289111389238</v>
      </c>
      <c r="L2" s="120">
        <v>1</v>
      </c>
      <c r="M2" s="122"/>
      <c r="N2" s="122"/>
      <c r="O2" s="122">
        <f t="shared" ref="O2:O46" si="2">L2/C2</f>
        <v>0.25031289111389238</v>
      </c>
      <c r="S2" s="1"/>
    </row>
    <row r="3" spans="1:19" ht="20.100000000000001" customHeight="1" x14ac:dyDescent="0.25">
      <c r="A3" s="133" t="s">
        <v>41</v>
      </c>
      <c r="B3" s="134" t="s">
        <v>147</v>
      </c>
      <c r="C3" s="135">
        <v>21.805</v>
      </c>
      <c r="D3" s="135">
        <v>2.2000000000000002</v>
      </c>
      <c r="E3" s="134" t="s">
        <v>147</v>
      </c>
      <c r="F3" s="136">
        <v>43612</v>
      </c>
      <c r="G3" s="137">
        <f t="shared" si="0"/>
        <v>0.10089429030038982</v>
      </c>
      <c r="H3" s="54">
        <v>2.2000000000000002</v>
      </c>
      <c r="I3" s="112"/>
      <c r="J3" s="112"/>
      <c r="K3" s="137">
        <f t="shared" si="1"/>
        <v>0.10089429030038982</v>
      </c>
      <c r="L3" s="54">
        <v>2.2000000000000002</v>
      </c>
      <c r="M3" s="112"/>
      <c r="N3" s="112"/>
      <c r="O3" s="137">
        <f t="shared" si="2"/>
        <v>0.10089429030038982</v>
      </c>
      <c r="S3" s="1"/>
    </row>
    <row r="4" spans="1:19" ht="20.100000000000001" customHeight="1" x14ac:dyDescent="0.25">
      <c r="A4" s="133" t="s">
        <v>33</v>
      </c>
      <c r="B4" s="134" t="s">
        <v>147</v>
      </c>
      <c r="C4" s="135">
        <v>3.5510000000000002</v>
      </c>
      <c r="D4" s="135">
        <v>0.70299999999999996</v>
      </c>
      <c r="E4" s="134" t="s">
        <v>147</v>
      </c>
      <c r="F4" s="136">
        <v>43616</v>
      </c>
      <c r="G4" s="137">
        <f t="shared" si="0"/>
        <v>0.19797240214024217</v>
      </c>
      <c r="H4" s="54">
        <v>0.35</v>
      </c>
      <c r="I4" s="112"/>
      <c r="J4" s="112"/>
      <c r="K4" s="137">
        <f t="shared" si="1"/>
        <v>9.8563784849338199E-2</v>
      </c>
      <c r="L4" s="54">
        <v>0.33900000000000002</v>
      </c>
      <c r="M4" s="112"/>
      <c r="N4" s="112"/>
      <c r="O4" s="137">
        <f t="shared" si="2"/>
        <v>9.5466065896930449E-2</v>
      </c>
      <c r="S4" s="1"/>
    </row>
    <row r="5" spans="1:19" ht="20.100000000000001" customHeight="1" x14ac:dyDescent="0.25">
      <c r="A5" s="1" t="s">
        <v>112</v>
      </c>
      <c r="B5" s="114" t="s">
        <v>147</v>
      </c>
      <c r="C5" s="54">
        <v>32.9</v>
      </c>
      <c r="D5" s="54">
        <v>3.12</v>
      </c>
      <c r="E5" s="114" t="s">
        <v>147</v>
      </c>
      <c r="F5" s="117">
        <v>43594</v>
      </c>
      <c r="G5" s="112">
        <f t="shared" si="0"/>
        <v>9.4832826747720367E-2</v>
      </c>
      <c r="H5" s="54">
        <v>3.12</v>
      </c>
      <c r="I5" s="112"/>
      <c r="J5" s="112"/>
      <c r="K5" s="112">
        <f t="shared" si="1"/>
        <v>9.4832826747720367E-2</v>
      </c>
      <c r="L5" s="54">
        <v>3.12</v>
      </c>
      <c r="M5" s="112"/>
      <c r="N5" s="112"/>
      <c r="O5" s="112">
        <f t="shared" si="2"/>
        <v>9.4832826747720367E-2</v>
      </c>
      <c r="S5" s="1"/>
    </row>
    <row r="6" spans="1:19" ht="20.100000000000001" customHeight="1" x14ac:dyDescent="0.25">
      <c r="A6" s="1" t="s">
        <v>114</v>
      </c>
      <c r="B6" s="114" t="s">
        <v>147</v>
      </c>
      <c r="C6" s="54">
        <v>15.744999999999999</v>
      </c>
      <c r="D6" s="54">
        <v>1.27</v>
      </c>
      <c r="E6" s="114" t="s">
        <v>147</v>
      </c>
      <c r="F6" s="117">
        <v>43424</v>
      </c>
      <c r="G6" s="112">
        <f t="shared" si="0"/>
        <v>8.066052715147666E-2</v>
      </c>
      <c r="H6" s="54">
        <v>1.3</v>
      </c>
      <c r="I6" s="112"/>
      <c r="J6" s="112"/>
      <c r="K6" s="112">
        <f t="shared" si="1"/>
        <v>8.2565893934582413E-2</v>
      </c>
      <c r="L6" s="54">
        <v>1.321</v>
      </c>
      <c r="M6" s="112"/>
      <c r="N6" s="112"/>
      <c r="O6" s="112">
        <f t="shared" si="2"/>
        <v>8.3899650682756427E-2</v>
      </c>
      <c r="S6" s="1"/>
    </row>
    <row r="7" spans="1:19" ht="20.100000000000001" customHeight="1" x14ac:dyDescent="0.25">
      <c r="A7" s="133" t="s">
        <v>27</v>
      </c>
      <c r="B7" s="134" t="s">
        <v>147</v>
      </c>
      <c r="C7" s="135">
        <v>39.619999999999997</v>
      </c>
      <c r="D7" s="135">
        <v>3.02</v>
      </c>
      <c r="E7" s="134" t="s">
        <v>147</v>
      </c>
      <c r="F7" s="138">
        <v>43614</v>
      </c>
      <c r="G7" s="137">
        <f t="shared" si="0"/>
        <v>7.6224129227662807E-2</v>
      </c>
      <c r="H7" s="54">
        <v>3.02</v>
      </c>
      <c r="I7" s="112"/>
      <c r="J7" s="112"/>
      <c r="K7" s="137">
        <f t="shared" si="1"/>
        <v>7.6224129227662807E-2</v>
      </c>
      <c r="L7" s="54">
        <v>3.1890000000000001</v>
      </c>
      <c r="M7" s="112"/>
      <c r="N7" s="112"/>
      <c r="O7" s="137">
        <f t="shared" si="2"/>
        <v>8.0489651691065131E-2</v>
      </c>
      <c r="S7" s="1"/>
    </row>
    <row r="8" spans="1:19" ht="20.100000000000001" customHeight="1" x14ac:dyDescent="0.25">
      <c r="A8" s="133" t="s">
        <v>84</v>
      </c>
      <c r="B8" s="134" t="s">
        <v>147</v>
      </c>
      <c r="C8" s="135">
        <v>21.375</v>
      </c>
      <c r="D8" s="135">
        <v>1.34</v>
      </c>
      <c r="E8" s="134" t="s">
        <v>147</v>
      </c>
      <c r="F8" s="138">
        <v>43587</v>
      </c>
      <c r="G8" s="137">
        <f t="shared" si="0"/>
        <v>6.2690058479532171E-2</v>
      </c>
      <c r="H8" s="54">
        <v>1.4690000000000001</v>
      </c>
      <c r="I8" s="112"/>
      <c r="J8" s="112"/>
      <c r="K8" s="137">
        <f t="shared" si="1"/>
        <v>6.8725146198830411E-2</v>
      </c>
      <c r="L8" s="54">
        <v>1.5549999999999999</v>
      </c>
      <c r="M8" s="112"/>
      <c r="N8" s="112"/>
      <c r="O8" s="137">
        <f t="shared" si="2"/>
        <v>7.274853801169591E-2</v>
      </c>
      <c r="S8" s="1"/>
    </row>
    <row r="9" spans="1:19" ht="20.100000000000001" customHeight="1" x14ac:dyDescent="0.25">
      <c r="A9" s="1" t="s">
        <v>116</v>
      </c>
      <c r="B9" s="114" t="s">
        <v>147</v>
      </c>
      <c r="C9" s="54">
        <v>10.055</v>
      </c>
      <c r="D9" s="54">
        <v>0.69</v>
      </c>
      <c r="E9" s="114" t="s">
        <v>147</v>
      </c>
      <c r="F9" s="117">
        <v>43609</v>
      </c>
      <c r="G9" s="112">
        <f t="shared" si="0"/>
        <v>6.8622575832918947E-2</v>
      </c>
      <c r="H9" s="54">
        <v>0.69</v>
      </c>
      <c r="I9" s="112"/>
      <c r="J9" s="112"/>
      <c r="K9" s="112">
        <f t="shared" si="1"/>
        <v>6.8622575832918947E-2</v>
      </c>
      <c r="L9" s="54">
        <v>0.69299999999999995</v>
      </c>
      <c r="M9" s="112"/>
      <c r="N9" s="112"/>
      <c r="O9" s="112">
        <f t="shared" si="2"/>
        <v>6.8920934858279465E-2</v>
      </c>
      <c r="S9" s="1"/>
    </row>
    <row r="10" spans="1:19" ht="20.100000000000001" customHeight="1" x14ac:dyDescent="0.25">
      <c r="A10" s="1" t="s">
        <v>117</v>
      </c>
      <c r="B10" s="114" t="s">
        <v>147</v>
      </c>
      <c r="C10" s="54">
        <v>19.34</v>
      </c>
      <c r="D10" s="54">
        <v>1.3</v>
      </c>
      <c r="E10" s="114" t="s">
        <v>147</v>
      </c>
      <c r="F10" s="117">
        <v>43599</v>
      </c>
      <c r="G10" s="112">
        <f t="shared" si="0"/>
        <v>6.7218200620475704E-2</v>
      </c>
      <c r="H10" s="54">
        <v>1.3</v>
      </c>
      <c r="I10" s="112"/>
      <c r="J10" s="112"/>
      <c r="K10" s="112">
        <f t="shared" si="1"/>
        <v>6.7218200620475704E-2</v>
      </c>
      <c r="L10" s="54">
        <v>1.3</v>
      </c>
      <c r="M10" s="112"/>
      <c r="N10" s="112"/>
      <c r="O10" s="112">
        <f t="shared" si="2"/>
        <v>6.7218200620475704E-2</v>
      </c>
      <c r="S10" s="1"/>
    </row>
    <row r="11" spans="1:19" ht="20.100000000000001" hidden="1" customHeight="1" x14ac:dyDescent="0.25">
      <c r="A11" s="118" t="s">
        <v>119</v>
      </c>
      <c r="B11" s="119" t="s">
        <v>147</v>
      </c>
      <c r="C11" s="120">
        <v>6.7590000000000003</v>
      </c>
      <c r="D11" s="120">
        <v>0.45</v>
      </c>
      <c r="E11" s="119" t="s">
        <v>148</v>
      </c>
      <c r="F11" s="121">
        <v>40135</v>
      </c>
      <c r="G11" s="122">
        <f t="shared" si="0"/>
        <v>6.6577896138482029E-2</v>
      </c>
      <c r="H11" s="120">
        <v>0.45400000000000001</v>
      </c>
      <c r="I11" s="122"/>
      <c r="J11" s="122"/>
      <c r="K11" s="122">
        <f t="shared" si="1"/>
        <v>6.7169699659712978E-2</v>
      </c>
      <c r="L11" s="120">
        <v>0.45400000000000001</v>
      </c>
      <c r="M11" s="122"/>
      <c r="N11" s="122"/>
      <c r="O11" s="122">
        <f t="shared" si="2"/>
        <v>6.7169699659712978E-2</v>
      </c>
      <c r="S11" s="1"/>
    </row>
    <row r="12" spans="1:19" ht="20.100000000000001" customHeight="1" x14ac:dyDescent="0.25">
      <c r="A12" s="1" t="s">
        <v>127</v>
      </c>
      <c r="B12" s="114" t="s">
        <v>147</v>
      </c>
      <c r="C12" s="54">
        <v>41.48</v>
      </c>
      <c r="D12" s="54">
        <v>2.5</v>
      </c>
      <c r="E12" s="114" t="s">
        <v>147</v>
      </c>
      <c r="F12" s="117">
        <v>43612</v>
      </c>
      <c r="G12" s="112">
        <f t="shared" si="0"/>
        <v>6.0270009643201547E-2</v>
      </c>
      <c r="H12" s="54">
        <v>2.7</v>
      </c>
      <c r="I12" s="112"/>
      <c r="J12" s="112"/>
      <c r="K12" s="112">
        <f t="shared" si="1"/>
        <v>6.5091610414657677E-2</v>
      </c>
      <c r="L12" s="54">
        <v>2.7</v>
      </c>
      <c r="M12" s="112"/>
      <c r="N12" s="112"/>
      <c r="O12" s="112">
        <f t="shared" si="2"/>
        <v>6.5091610414657677E-2</v>
      </c>
      <c r="S12" s="1"/>
    </row>
    <row r="13" spans="1:19" ht="20.100000000000001" customHeight="1" x14ac:dyDescent="0.25">
      <c r="A13" s="1" t="s">
        <v>118</v>
      </c>
      <c r="B13" s="114" t="s">
        <v>147</v>
      </c>
      <c r="C13" s="54">
        <v>15.51</v>
      </c>
      <c r="D13" s="54">
        <v>1</v>
      </c>
      <c r="E13" s="114" t="s">
        <v>147</v>
      </c>
      <c r="F13" s="117">
        <v>43600</v>
      </c>
      <c r="G13" s="112">
        <f t="shared" si="0"/>
        <v>6.4474532559638947E-2</v>
      </c>
      <c r="H13" s="54">
        <v>1</v>
      </c>
      <c r="I13" s="112"/>
      <c r="J13" s="112"/>
      <c r="K13" s="112">
        <f t="shared" si="1"/>
        <v>6.4474532559638947E-2</v>
      </c>
      <c r="L13" s="54">
        <v>1</v>
      </c>
      <c r="M13" s="112"/>
      <c r="N13" s="112"/>
      <c r="O13" s="112">
        <f t="shared" si="2"/>
        <v>6.4474532559638947E-2</v>
      </c>
      <c r="S13" s="1"/>
    </row>
    <row r="14" spans="1:19" ht="20.100000000000001" customHeight="1" x14ac:dyDescent="0.25">
      <c r="A14" s="1" t="s">
        <v>115</v>
      </c>
      <c r="B14" s="114" t="s">
        <v>147</v>
      </c>
      <c r="C14" s="54">
        <v>50.52</v>
      </c>
      <c r="D14" s="54">
        <v>3.55</v>
      </c>
      <c r="E14" s="114" t="s">
        <v>147</v>
      </c>
      <c r="F14" s="117">
        <v>43634</v>
      </c>
      <c r="G14" s="112">
        <f t="shared" si="0"/>
        <v>7.0269200316706248E-2</v>
      </c>
      <c r="H14" s="54">
        <v>3.2</v>
      </c>
      <c r="I14" s="112"/>
      <c r="J14" s="112"/>
      <c r="K14" s="112">
        <f t="shared" si="1"/>
        <v>6.334125098970704E-2</v>
      </c>
      <c r="L14" s="54">
        <v>3</v>
      </c>
      <c r="M14" s="112"/>
      <c r="N14" s="112"/>
      <c r="O14" s="112">
        <f t="shared" si="2"/>
        <v>5.9382422802850353E-2</v>
      </c>
      <c r="S14" s="1"/>
    </row>
    <row r="15" spans="1:19" ht="20.100000000000001" customHeight="1" x14ac:dyDescent="0.25">
      <c r="A15" s="133" t="s">
        <v>57</v>
      </c>
      <c r="B15" s="134" t="s">
        <v>147</v>
      </c>
      <c r="C15" s="135">
        <v>42.725000000000001</v>
      </c>
      <c r="D15" s="135">
        <f>0.64*4</f>
        <v>2.56</v>
      </c>
      <c r="E15" s="134" t="s">
        <v>147</v>
      </c>
      <c r="F15" s="139" t="s">
        <v>157</v>
      </c>
      <c r="G15" s="137">
        <f t="shared" si="0"/>
        <v>5.9918080748976012E-2</v>
      </c>
      <c r="H15" s="54">
        <f>0.66*4</f>
        <v>2.64</v>
      </c>
      <c r="I15" s="112"/>
      <c r="J15" s="112"/>
      <c r="K15" s="137">
        <f t="shared" si="1"/>
        <v>6.1790520772381508E-2</v>
      </c>
      <c r="L15" s="54">
        <v>2.774</v>
      </c>
      <c r="M15" s="112"/>
      <c r="N15" s="112"/>
      <c r="O15" s="137">
        <f t="shared" si="2"/>
        <v>6.492685781158572E-2</v>
      </c>
      <c r="S15" s="1"/>
    </row>
    <row r="16" spans="1:19" ht="20.100000000000001" hidden="1" customHeight="1" x14ac:dyDescent="0.25">
      <c r="A16" s="118" t="s">
        <v>128</v>
      </c>
      <c r="B16" s="119" t="s">
        <v>147</v>
      </c>
      <c r="C16" s="120">
        <v>35.56</v>
      </c>
      <c r="D16" s="120">
        <v>2.15</v>
      </c>
      <c r="E16" s="119" t="s">
        <v>148</v>
      </c>
      <c r="F16" s="121">
        <v>43231</v>
      </c>
      <c r="G16" s="122">
        <f t="shared" si="0"/>
        <v>6.0461192350956122E-2</v>
      </c>
      <c r="H16" s="120">
        <v>2.15</v>
      </c>
      <c r="I16" s="122"/>
      <c r="J16" s="122"/>
      <c r="K16" s="122">
        <f t="shared" si="1"/>
        <v>6.0461192350956122E-2</v>
      </c>
      <c r="L16" s="120">
        <v>2.31</v>
      </c>
      <c r="M16" s="122"/>
      <c r="N16" s="122"/>
      <c r="O16" s="122">
        <f t="shared" si="2"/>
        <v>6.4960629921259838E-2</v>
      </c>
      <c r="S16" s="1"/>
    </row>
    <row r="17" spans="1:19" ht="20.100000000000001" customHeight="1" x14ac:dyDescent="0.25">
      <c r="A17" s="133" t="s">
        <v>31</v>
      </c>
      <c r="B17" s="134" t="s">
        <v>147</v>
      </c>
      <c r="C17" s="135">
        <v>13.234999999999999</v>
      </c>
      <c r="D17" s="135">
        <v>0.75</v>
      </c>
      <c r="E17" s="134" t="s">
        <v>147</v>
      </c>
      <c r="F17" s="138">
        <v>43606</v>
      </c>
      <c r="G17" s="137">
        <f t="shared" si="0"/>
        <v>5.6667925953910091E-2</v>
      </c>
      <c r="H17" s="54">
        <v>0.78500000000000003</v>
      </c>
      <c r="I17" s="112"/>
      <c r="J17" s="112"/>
      <c r="K17" s="137">
        <f t="shared" si="1"/>
        <v>5.9312429165092564E-2</v>
      </c>
      <c r="L17" s="54">
        <v>0.84</v>
      </c>
      <c r="M17" s="112"/>
      <c r="N17" s="112"/>
      <c r="O17" s="137">
        <f t="shared" si="2"/>
        <v>6.34680770683793E-2</v>
      </c>
      <c r="S17" s="1"/>
    </row>
    <row r="18" spans="1:19" ht="20.100000000000001" customHeight="1" x14ac:dyDescent="0.25">
      <c r="A18" s="1" t="s">
        <v>129</v>
      </c>
      <c r="B18" s="114" t="s">
        <v>147</v>
      </c>
      <c r="C18" s="54">
        <v>58.95</v>
      </c>
      <c r="D18" s="54">
        <v>3.45</v>
      </c>
      <c r="E18" s="114" t="s">
        <v>147</v>
      </c>
      <c r="F18" s="117">
        <v>43619</v>
      </c>
      <c r="G18" s="112">
        <f t="shared" si="0"/>
        <v>5.8524173027989825E-2</v>
      </c>
      <c r="H18" s="54">
        <v>3.45</v>
      </c>
      <c r="I18" s="112"/>
      <c r="J18" s="112"/>
      <c r="K18" s="112">
        <f t="shared" si="1"/>
        <v>5.8524173027989825E-2</v>
      </c>
      <c r="L18" s="54">
        <v>3.45</v>
      </c>
      <c r="M18" s="112"/>
      <c r="N18" s="112"/>
      <c r="O18" s="112">
        <f t="shared" si="2"/>
        <v>5.8524173027989825E-2</v>
      </c>
      <c r="S18" s="1"/>
    </row>
    <row r="19" spans="1:19" ht="20.100000000000001" hidden="1" customHeight="1" x14ac:dyDescent="0.25">
      <c r="A19" s="118" t="s">
        <v>130</v>
      </c>
      <c r="B19" s="119" t="s">
        <v>147</v>
      </c>
      <c r="C19" s="120">
        <v>16.82</v>
      </c>
      <c r="D19" s="120">
        <v>0.89</v>
      </c>
      <c r="E19" s="119" t="s">
        <v>148</v>
      </c>
      <c r="F19" s="121">
        <v>42845</v>
      </c>
      <c r="G19" s="122">
        <f t="shared" si="0"/>
        <v>5.2913198573127228E-2</v>
      </c>
      <c r="H19" s="120">
        <v>0.94</v>
      </c>
      <c r="I19" s="122"/>
      <c r="J19" s="122"/>
      <c r="K19" s="122">
        <f t="shared" si="1"/>
        <v>5.5885850178359092E-2</v>
      </c>
      <c r="L19" s="120">
        <v>0.995</v>
      </c>
      <c r="M19" s="122"/>
      <c r="N19" s="122"/>
      <c r="O19" s="122">
        <f t="shared" si="2"/>
        <v>5.9155766944114146E-2</v>
      </c>
      <c r="S19" s="1"/>
    </row>
    <row r="20" spans="1:19" ht="20.100000000000001" customHeight="1" x14ac:dyDescent="0.25">
      <c r="A20" s="1" t="s">
        <v>132</v>
      </c>
      <c r="B20" s="114" t="s">
        <v>147</v>
      </c>
      <c r="C20" s="54">
        <v>41.05</v>
      </c>
      <c r="D20" s="54">
        <v>2.12</v>
      </c>
      <c r="E20" s="114" t="s">
        <v>147</v>
      </c>
      <c r="F20" s="117">
        <v>43641</v>
      </c>
      <c r="G20" s="112">
        <f t="shared" si="0"/>
        <v>5.1644336175395864E-2</v>
      </c>
      <c r="H20" s="54">
        <v>2.25</v>
      </c>
      <c r="I20" s="112"/>
      <c r="J20" s="112"/>
      <c r="K20" s="112">
        <f t="shared" si="1"/>
        <v>5.4811205846528627E-2</v>
      </c>
      <c r="L20" s="54">
        <v>2.4609999999999999</v>
      </c>
      <c r="M20" s="112"/>
      <c r="N20" s="112"/>
      <c r="O20" s="112">
        <f t="shared" si="2"/>
        <v>5.9951278928136419E-2</v>
      </c>
      <c r="S20" s="1"/>
    </row>
    <row r="21" spans="1:19" ht="20.100000000000001" customHeight="1" x14ac:dyDescent="0.25">
      <c r="A21" s="1" t="s">
        <v>29</v>
      </c>
      <c r="B21" s="114" t="s">
        <v>147</v>
      </c>
      <c r="C21" s="54">
        <v>10.44</v>
      </c>
      <c r="D21" s="54">
        <v>0.79</v>
      </c>
      <c r="E21" s="114" t="s">
        <v>147</v>
      </c>
      <c r="F21" s="117">
        <v>43607</v>
      </c>
      <c r="G21" s="112">
        <f t="shared" si="0"/>
        <v>7.5670498084291188E-2</v>
      </c>
      <c r="H21" s="54">
        <v>0.56799999999999995</v>
      </c>
      <c r="I21" s="112"/>
      <c r="J21" s="112"/>
      <c r="K21" s="112">
        <f t="shared" si="1"/>
        <v>5.4406130268199231E-2</v>
      </c>
      <c r="L21" s="54">
        <v>0.56899999999999995</v>
      </c>
      <c r="M21" s="112"/>
      <c r="N21" s="112"/>
      <c r="O21" s="112">
        <f t="shared" si="2"/>
        <v>5.4501915708812257E-2</v>
      </c>
      <c r="S21" s="1"/>
    </row>
    <row r="22" spans="1:19" ht="20.100000000000001" hidden="1" customHeight="1" x14ac:dyDescent="0.25">
      <c r="A22" s="118" t="s">
        <v>135</v>
      </c>
      <c r="B22" s="119" t="s">
        <v>147</v>
      </c>
      <c r="C22" s="120">
        <v>8.6750000000000007</v>
      </c>
      <c r="D22" s="120">
        <v>0.4</v>
      </c>
      <c r="E22" s="124" t="s">
        <v>148</v>
      </c>
      <c r="F22" s="121">
        <v>42853</v>
      </c>
      <c r="G22" s="125">
        <f t="shared" si="0"/>
        <v>4.6109510086455328E-2</v>
      </c>
      <c r="H22" s="120">
        <v>0.46899999999999997</v>
      </c>
      <c r="I22" s="125"/>
      <c r="J22" s="125"/>
      <c r="K22" s="125">
        <f t="shared" si="1"/>
        <v>5.4063400576368867E-2</v>
      </c>
      <c r="L22" s="120">
        <v>0.51500000000000001</v>
      </c>
      <c r="M22" s="122"/>
      <c r="N22" s="122"/>
      <c r="O22" s="122">
        <f t="shared" si="2"/>
        <v>5.9365994236311233E-2</v>
      </c>
      <c r="S22" s="1"/>
    </row>
    <row r="23" spans="1:19" ht="20.100000000000001" customHeight="1" x14ac:dyDescent="0.25">
      <c r="A23" s="1" t="s">
        <v>105</v>
      </c>
      <c r="B23" s="114" t="s">
        <v>147</v>
      </c>
      <c r="C23" s="54">
        <v>31.55</v>
      </c>
      <c r="D23" s="54">
        <v>1.7</v>
      </c>
      <c r="E23" s="114" t="s">
        <v>147</v>
      </c>
      <c r="F23" s="117">
        <v>43585</v>
      </c>
      <c r="G23" s="112">
        <f t="shared" si="0"/>
        <v>5.3882725832012673E-2</v>
      </c>
      <c r="H23" s="54">
        <v>1.7</v>
      </c>
      <c r="I23" s="112"/>
      <c r="J23" s="112"/>
      <c r="K23" s="112">
        <f t="shared" si="1"/>
        <v>5.3882725832012673E-2</v>
      </c>
      <c r="L23" s="54">
        <v>1.7</v>
      </c>
      <c r="M23" s="112"/>
      <c r="N23" s="112"/>
      <c r="O23" s="112">
        <f t="shared" si="2"/>
        <v>5.3882725832012673E-2</v>
      </c>
      <c r="S23" s="1"/>
    </row>
    <row r="24" spans="1:19" ht="20.100000000000001" customHeight="1" x14ac:dyDescent="0.25">
      <c r="A24" s="133" t="s">
        <v>35</v>
      </c>
      <c r="B24" s="134" t="s">
        <v>147</v>
      </c>
      <c r="C24" s="135">
        <v>13.234999999999999</v>
      </c>
      <c r="D24" s="135">
        <v>0.7</v>
      </c>
      <c r="E24" s="134" t="s">
        <v>147</v>
      </c>
      <c r="F24" s="138">
        <v>43620</v>
      </c>
      <c r="G24" s="137">
        <f t="shared" si="0"/>
        <v>5.2890064223649412E-2</v>
      </c>
      <c r="H24" s="54">
        <v>0.70899999999999996</v>
      </c>
      <c r="I24" s="112"/>
      <c r="J24" s="112"/>
      <c r="K24" s="137">
        <f t="shared" si="1"/>
        <v>5.3570079335096332E-2</v>
      </c>
      <c r="L24" s="54">
        <v>0.75</v>
      </c>
      <c r="M24" s="112"/>
      <c r="N24" s="112"/>
      <c r="O24" s="137">
        <f t="shared" si="2"/>
        <v>5.6667925953910091E-2</v>
      </c>
      <c r="S24" s="1"/>
    </row>
    <row r="25" spans="1:19" ht="20.100000000000001" customHeight="1" x14ac:dyDescent="0.25">
      <c r="A25" s="1" t="s">
        <v>137</v>
      </c>
      <c r="B25" s="114" t="s">
        <v>147</v>
      </c>
      <c r="C25" s="54">
        <v>8.9860000000000007</v>
      </c>
      <c r="D25" s="54">
        <v>0.44</v>
      </c>
      <c r="E25" s="116" t="s">
        <v>147</v>
      </c>
      <c r="F25" s="117">
        <v>43649</v>
      </c>
      <c r="G25" s="113">
        <f t="shared" si="0"/>
        <v>4.8965056754952142E-2</v>
      </c>
      <c r="H25" s="54">
        <v>0.47599999999999998</v>
      </c>
      <c r="I25" s="113"/>
      <c r="J25" s="113"/>
      <c r="K25" s="113">
        <f t="shared" si="1"/>
        <v>5.2971288671266409E-2</v>
      </c>
      <c r="L25" s="54">
        <v>0.52</v>
      </c>
      <c r="M25" s="112"/>
      <c r="N25" s="112"/>
      <c r="O25" s="112">
        <f t="shared" si="2"/>
        <v>5.7867794346761627E-2</v>
      </c>
      <c r="S25" s="1"/>
    </row>
    <row r="26" spans="1:19" ht="20.100000000000001" customHeight="1" x14ac:dyDescent="0.25">
      <c r="A26" s="1" t="s">
        <v>136</v>
      </c>
      <c r="B26" s="114" t="s">
        <v>147</v>
      </c>
      <c r="C26" s="54">
        <v>4.6509999999999998</v>
      </c>
      <c r="D26" s="54">
        <v>0.21</v>
      </c>
      <c r="E26" s="116" t="s">
        <v>147</v>
      </c>
      <c r="F26" s="117">
        <v>43675</v>
      </c>
      <c r="G26" s="113">
        <f t="shared" si="0"/>
        <v>4.5151580305310683E-2</v>
      </c>
      <c r="H26" s="54">
        <v>0.24299999999999999</v>
      </c>
      <c r="I26" s="113"/>
      <c r="J26" s="113"/>
      <c r="K26" s="113">
        <f t="shared" si="1"/>
        <v>5.2246828639002367E-2</v>
      </c>
      <c r="L26" s="54">
        <v>0.255</v>
      </c>
      <c r="M26" s="112"/>
      <c r="N26" s="112"/>
      <c r="O26" s="112">
        <f t="shared" si="2"/>
        <v>5.4826918942162982E-2</v>
      </c>
      <c r="S26" s="1"/>
    </row>
    <row r="27" spans="1:19" ht="20.100000000000001" customHeight="1" x14ac:dyDescent="0.25">
      <c r="A27" s="1" t="s">
        <v>133</v>
      </c>
      <c r="B27" s="114" t="s">
        <v>147</v>
      </c>
      <c r="C27" s="54">
        <v>35.549999999999997</v>
      </c>
      <c r="D27" s="54">
        <v>1.75</v>
      </c>
      <c r="E27" s="114" t="s">
        <v>147</v>
      </c>
      <c r="F27" s="117">
        <v>43585</v>
      </c>
      <c r="G27" s="112">
        <f t="shared" si="0"/>
        <v>4.9226441631504927E-2</v>
      </c>
      <c r="H27" s="54">
        <v>1.85</v>
      </c>
      <c r="I27" s="112"/>
      <c r="J27" s="112"/>
      <c r="K27" s="112">
        <f t="shared" si="1"/>
        <v>5.2039381153305211E-2</v>
      </c>
      <c r="L27" s="54">
        <v>1.95</v>
      </c>
      <c r="M27" s="112"/>
      <c r="N27" s="112"/>
      <c r="O27" s="112">
        <f t="shared" si="2"/>
        <v>5.4852320675105488E-2</v>
      </c>
      <c r="S27" s="1"/>
    </row>
    <row r="28" spans="1:19" ht="20.100000000000001" customHeight="1" x14ac:dyDescent="0.25">
      <c r="A28" s="1" t="s">
        <v>138</v>
      </c>
      <c r="B28" s="114" t="s">
        <v>147</v>
      </c>
      <c r="C28" s="54">
        <v>34.200000000000003</v>
      </c>
      <c r="D28" s="54">
        <v>1.5</v>
      </c>
      <c r="E28" s="116" t="s">
        <v>147</v>
      </c>
      <c r="F28" s="117">
        <v>43627</v>
      </c>
      <c r="G28" s="113">
        <f t="shared" si="0"/>
        <v>4.3859649122807015E-2</v>
      </c>
      <c r="H28" s="54">
        <v>1.71</v>
      </c>
      <c r="I28" s="113"/>
      <c r="J28" s="113"/>
      <c r="K28" s="113">
        <f t="shared" si="1"/>
        <v>4.9999999999999996E-2</v>
      </c>
      <c r="L28" s="54">
        <v>1.82</v>
      </c>
      <c r="M28" s="112"/>
      <c r="N28" s="112"/>
      <c r="O28" s="112">
        <f t="shared" si="2"/>
        <v>5.3216374269005842E-2</v>
      </c>
      <c r="S28" s="1"/>
    </row>
    <row r="29" spans="1:19" ht="20.100000000000001" hidden="1" customHeight="1" x14ac:dyDescent="0.25">
      <c r="A29" s="118" t="s">
        <v>131</v>
      </c>
      <c r="B29" s="119" t="s">
        <v>147</v>
      </c>
      <c r="C29" s="120">
        <v>13.035</v>
      </c>
      <c r="D29" s="120">
        <v>0.65</v>
      </c>
      <c r="E29" s="119" t="s">
        <v>148</v>
      </c>
      <c r="F29" s="121">
        <v>42870</v>
      </c>
      <c r="G29" s="122">
        <f t="shared" si="0"/>
        <v>4.9865746068277712E-2</v>
      </c>
      <c r="H29" s="120">
        <v>0.65</v>
      </c>
      <c r="I29" s="122"/>
      <c r="J29" s="122"/>
      <c r="K29" s="122">
        <f t="shared" si="1"/>
        <v>4.9865746068277712E-2</v>
      </c>
      <c r="L29" s="120">
        <v>0.65</v>
      </c>
      <c r="M29" s="122"/>
      <c r="N29" s="122"/>
      <c r="O29" s="122">
        <f t="shared" si="2"/>
        <v>4.9865746068277712E-2</v>
      </c>
      <c r="S29" s="1"/>
    </row>
    <row r="30" spans="1:19" ht="20.100000000000001" customHeight="1" x14ac:dyDescent="0.25">
      <c r="A30" s="1" t="s">
        <v>134</v>
      </c>
      <c r="B30" s="114" t="s">
        <v>147</v>
      </c>
      <c r="C30" s="54">
        <v>26.03</v>
      </c>
      <c r="D30" s="54">
        <v>1.25</v>
      </c>
      <c r="E30" s="114" t="s">
        <v>147</v>
      </c>
      <c r="F30" s="117">
        <v>43615</v>
      </c>
      <c r="G30" s="112">
        <f t="shared" si="0"/>
        <v>4.8021513638109872E-2</v>
      </c>
      <c r="H30" s="54">
        <v>1.2450000000000001</v>
      </c>
      <c r="I30" s="112"/>
      <c r="J30" s="112"/>
      <c r="K30" s="112">
        <f t="shared" si="1"/>
        <v>4.7829427583557432E-2</v>
      </c>
      <c r="L30" s="54">
        <v>1.22</v>
      </c>
      <c r="M30" s="112"/>
      <c r="N30" s="112"/>
      <c r="O30" s="112">
        <f t="shared" si="2"/>
        <v>4.6868997310795232E-2</v>
      </c>
      <c r="S30" s="1"/>
    </row>
    <row r="31" spans="1:19" ht="20.100000000000001" customHeight="1" x14ac:dyDescent="0.25">
      <c r="A31" s="1" t="s">
        <v>144</v>
      </c>
      <c r="B31" s="114" t="s">
        <v>147</v>
      </c>
      <c r="C31" s="54">
        <v>15.88</v>
      </c>
      <c r="D31" s="54">
        <v>0.67</v>
      </c>
      <c r="E31" s="116" t="s">
        <v>147</v>
      </c>
      <c r="F31" s="117">
        <v>43595</v>
      </c>
      <c r="G31" s="113">
        <f t="shared" si="0"/>
        <v>4.2191435768261967E-2</v>
      </c>
      <c r="H31" s="54">
        <v>0.75</v>
      </c>
      <c r="I31" s="113"/>
      <c r="J31" s="113"/>
      <c r="K31" s="113">
        <f t="shared" si="1"/>
        <v>4.7229219143576827E-2</v>
      </c>
      <c r="L31" s="54">
        <v>0.83</v>
      </c>
      <c r="M31" s="112"/>
      <c r="N31" s="112"/>
      <c r="O31" s="112">
        <f t="shared" si="2"/>
        <v>5.226700251889168E-2</v>
      </c>
      <c r="S31" s="1"/>
    </row>
    <row r="32" spans="1:19" ht="20.100000000000001" hidden="1" customHeight="1" x14ac:dyDescent="0.25">
      <c r="A32" s="118" t="s">
        <v>145</v>
      </c>
      <c r="B32" s="119" t="s">
        <v>147</v>
      </c>
      <c r="C32" s="120">
        <v>19.22</v>
      </c>
      <c r="D32" s="120">
        <v>0.78</v>
      </c>
      <c r="E32" s="124" t="s">
        <v>148</v>
      </c>
      <c r="F32" s="121">
        <v>42535</v>
      </c>
      <c r="G32" s="125">
        <f t="shared" si="0"/>
        <v>4.0582726326742979E-2</v>
      </c>
      <c r="H32" s="120">
        <v>0.90500000000000003</v>
      </c>
      <c r="I32" s="125"/>
      <c r="J32" s="125"/>
      <c r="K32" s="125">
        <f t="shared" si="1"/>
        <v>4.7086368366285124E-2</v>
      </c>
      <c r="L32" s="120">
        <v>0.97</v>
      </c>
      <c r="M32" s="122"/>
      <c r="N32" s="122"/>
      <c r="O32" s="122">
        <f t="shared" si="2"/>
        <v>5.0468262226847034E-2</v>
      </c>
      <c r="S32" s="1"/>
    </row>
    <row r="33" spans="1:19" ht="20.100000000000001" customHeight="1" x14ac:dyDescent="0.25">
      <c r="A33" s="126" t="s">
        <v>25</v>
      </c>
      <c r="B33" s="127" t="s">
        <v>147</v>
      </c>
      <c r="C33" s="128">
        <v>13.6</v>
      </c>
      <c r="D33" s="128">
        <v>0.57999999999999996</v>
      </c>
      <c r="E33" s="129" t="s">
        <v>147</v>
      </c>
      <c r="F33" s="130">
        <v>43615</v>
      </c>
      <c r="G33" s="131">
        <f t="shared" si="0"/>
        <v>4.2647058823529413E-2</v>
      </c>
      <c r="H33" s="128">
        <v>0.62</v>
      </c>
      <c r="I33" s="131"/>
      <c r="J33" s="131"/>
      <c r="K33" s="131">
        <f t="shared" si="1"/>
        <v>4.5588235294117645E-2</v>
      </c>
      <c r="L33" s="128">
        <v>0.66</v>
      </c>
      <c r="M33" s="132"/>
      <c r="N33" s="132"/>
      <c r="O33" s="132">
        <f t="shared" si="2"/>
        <v>4.8529411764705883E-2</v>
      </c>
      <c r="S33" s="1"/>
    </row>
    <row r="34" spans="1:19" ht="20.100000000000001" customHeight="1" x14ac:dyDescent="0.25">
      <c r="A34" s="1" t="s">
        <v>142</v>
      </c>
      <c r="B34" s="114" t="s">
        <v>147</v>
      </c>
      <c r="C34" s="54">
        <v>21.7</v>
      </c>
      <c r="D34" s="54">
        <v>0.92</v>
      </c>
      <c r="E34" s="116" t="s">
        <v>147</v>
      </c>
      <c r="F34" s="117">
        <v>43599</v>
      </c>
      <c r="G34" s="113">
        <f t="shared" si="0"/>
        <v>4.2396313364055305E-2</v>
      </c>
      <c r="H34" s="54">
        <v>0.98399999999999999</v>
      </c>
      <c r="I34" s="113"/>
      <c r="J34" s="113"/>
      <c r="K34" s="113">
        <f t="shared" si="1"/>
        <v>4.5345622119815666E-2</v>
      </c>
      <c r="L34" s="54">
        <v>1.06</v>
      </c>
      <c r="M34" s="112"/>
      <c r="N34" s="112"/>
      <c r="O34" s="112">
        <f t="shared" si="2"/>
        <v>4.8847926267281107E-2</v>
      </c>
      <c r="S34" s="1"/>
    </row>
    <row r="35" spans="1:19" ht="20.100000000000001" hidden="1" customHeight="1" x14ac:dyDescent="0.25">
      <c r="A35" s="118" t="s">
        <v>140</v>
      </c>
      <c r="B35" s="119" t="s">
        <v>147</v>
      </c>
      <c r="C35" s="120">
        <v>15.54</v>
      </c>
      <c r="D35" s="120">
        <v>0.7</v>
      </c>
      <c r="E35" s="124" t="s">
        <v>148</v>
      </c>
      <c r="F35" s="121">
        <v>42921</v>
      </c>
      <c r="G35" s="125">
        <f t="shared" si="0"/>
        <v>4.5045045045045043E-2</v>
      </c>
      <c r="H35" s="120">
        <v>0.7</v>
      </c>
      <c r="I35" s="125"/>
      <c r="J35" s="125"/>
      <c r="K35" s="125">
        <f t="shared" si="1"/>
        <v>4.5045045045045043E-2</v>
      </c>
      <c r="L35" s="120">
        <v>0.71</v>
      </c>
      <c r="M35" s="122"/>
      <c r="N35" s="122"/>
      <c r="O35" s="122">
        <f t="shared" si="2"/>
        <v>4.568854568854569E-2</v>
      </c>
      <c r="S35" s="1"/>
    </row>
    <row r="36" spans="1:19" ht="20.100000000000001" customHeight="1" x14ac:dyDescent="0.25">
      <c r="A36" s="1" t="s">
        <v>141</v>
      </c>
      <c r="B36" s="114" t="s">
        <v>147</v>
      </c>
      <c r="C36" s="54">
        <v>3.1579999999999999</v>
      </c>
      <c r="D36" s="54">
        <v>0.14000000000000001</v>
      </c>
      <c r="E36" s="116" t="s">
        <v>147</v>
      </c>
      <c r="F36" s="117">
        <v>43508</v>
      </c>
      <c r="G36" s="113">
        <f t="shared" si="0"/>
        <v>4.4331855604813175E-2</v>
      </c>
      <c r="H36" s="54">
        <v>0.14000000000000001</v>
      </c>
      <c r="I36" s="113"/>
      <c r="J36" s="113"/>
      <c r="K36" s="113">
        <f t="shared" si="1"/>
        <v>4.4331855604813175E-2</v>
      </c>
      <c r="L36" s="54">
        <v>0.14000000000000001</v>
      </c>
      <c r="M36" s="112"/>
      <c r="N36" s="112"/>
      <c r="O36" s="112">
        <f t="shared" si="2"/>
        <v>4.4331855604813175E-2</v>
      </c>
      <c r="S36" s="1"/>
    </row>
    <row r="37" spans="1:19" ht="20.100000000000001" customHeight="1" x14ac:dyDescent="0.25">
      <c r="A37" s="1" t="s">
        <v>39</v>
      </c>
      <c r="B37" s="114" t="s">
        <v>147</v>
      </c>
      <c r="C37" s="54">
        <v>72.040000000000006</v>
      </c>
      <c r="D37" s="54">
        <v>3.07</v>
      </c>
      <c r="E37" s="116" t="s">
        <v>147</v>
      </c>
      <c r="F37" s="117">
        <v>43591</v>
      </c>
      <c r="G37" s="113">
        <f t="shared" si="0"/>
        <v>4.2615213770127704E-2</v>
      </c>
      <c r="H37" s="54">
        <v>3.14</v>
      </c>
      <c r="I37" s="113"/>
      <c r="J37" s="113"/>
      <c r="K37" s="113">
        <f t="shared" si="1"/>
        <v>4.358689616879511E-2</v>
      </c>
      <c r="L37" s="54">
        <v>3.2570000000000001</v>
      </c>
      <c r="M37" s="112"/>
      <c r="N37" s="112"/>
      <c r="O37" s="112">
        <f t="shared" si="2"/>
        <v>4.5210993892282066E-2</v>
      </c>
      <c r="S37" s="1"/>
    </row>
    <row r="38" spans="1:19" ht="20.100000000000001" hidden="1" customHeight="1" x14ac:dyDescent="0.25">
      <c r="A38" s="118" t="s">
        <v>139</v>
      </c>
      <c r="B38" s="119" t="s">
        <v>147</v>
      </c>
      <c r="C38" s="120">
        <v>26.9</v>
      </c>
      <c r="D38" s="120">
        <v>1.18</v>
      </c>
      <c r="E38" s="124" t="s">
        <v>148</v>
      </c>
      <c r="F38" s="121">
        <v>42528</v>
      </c>
      <c r="G38" s="125">
        <f t="shared" si="0"/>
        <v>4.3866171003717473E-2</v>
      </c>
      <c r="H38" s="120">
        <v>1.1499999999999999</v>
      </c>
      <c r="I38" s="125"/>
      <c r="J38" s="125"/>
      <c r="K38" s="125">
        <f t="shared" si="1"/>
        <v>4.2750929368029739E-2</v>
      </c>
      <c r="L38" s="120">
        <v>1.27</v>
      </c>
      <c r="M38" s="122"/>
      <c r="N38" s="122"/>
      <c r="O38" s="122">
        <f t="shared" si="2"/>
        <v>4.721189591078067E-2</v>
      </c>
      <c r="S38" s="1"/>
    </row>
    <row r="39" spans="1:19" ht="20.100000000000001" customHeight="1" x14ac:dyDescent="0.25">
      <c r="A39" s="133" t="s">
        <v>37</v>
      </c>
      <c r="B39" s="134" t="s">
        <v>147</v>
      </c>
      <c r="C39" s="135">
        <v>32.475000000000001</v>
      </c>
      <c r="D39" s="135">
        <v>1.33</v>
      </c>
      <c r="E39" s="140" t="s">
        <v>147</v>
      </c>
      <c r="F39" s="138">
        <v>43626</v>
      </c>
      <c r="G39" s="141">
        <f t="shared" si="0"/>
        <v>4.0954580446497309E-2</v>
      </c>
      <c r="H39" s="54">
        <v>1.38</v>
      </c>
      <c r="I39" s="113"/>
      <c r="J39" s="113"/>
      <c r="K39" s="141">
        <f t="shared" si="1"/>
        <v>4.249422632794457E-2</v>
      </c>
      <c r="L39" s="54">
        <v>1.43</v>
      </c>
      <c r="M39" s="112"/>
      <c r="N39" s="112"/>
      <c r="O39" s="137">
        <f t="shared" si="2"/>
        <v>4.4033872209391839E-2</v>
      </c>
      <c r="S39" s="1"/>
    </row>
    <row r="40" spans="1:19" ht="20.100000000000001" customHeight="1" x14ac:dyDescent="0.25">
      <c r="A40" s="1" t="s">
        <v>143</v>
      </c>
      <c r="B40" s="114" t="s">
        <v>147</v>
      </c>
      <c r="C40" s="54">
        <v>16</v>
      </c>
      <c r="D40" s="54">
        <v>0.66</v>
      </c>
      <c r="E40" s="116" t="s">
        <v>147</v>
      </c>
      <c r="F40" s="117">
        <v>43644</v>
      </c>
      <c r="G40" s="113">
        <f t="shared" si="0"/>
        <v>4.1250000000000002E-2</v>
      </c>
      <c r="H40" s="54">
        <v>0.66500000000000004</v>
      </c>
      <c r="I40" s="113"/>
      <c r="J40" s="113"/>
      <c r="K40" s="113">
        <f t="shared" si="1"/>
        <v>4.1562500000000002E-2</v>
      </c>
      <c r="L40" s="54">
        <v>0.67</v>
      </c>
      <c r="M40" s="112"/>
      <c r="N40" s="112"/>
      <c r="O40" s="112">
        <f t="shared" si="2"/>
        <v>4.1875000000000002E-2</v>
      </c>
      <c r="S40" s="1"/>
    </row>
    <row r="41" spans="1:19" ht="20.100000000000001" hidden="1" customHeight="1" x14ac:dyDescent="0.25">
      <c r="A41" s="1" t="s">
        <v>158</v>
      </c>
      <c r="B41" s="114" t="s">
        <v>147</v>
      </c>
      <c r="C41" s="54">
        <v>22.3</v>
      </c>
      <c r="D41" s="54">
        <v>0.86</v>
      </c>
      <c r="E41" s="116" t="s">
        <v>148</v>
      </c>
      <c r="F41" s="117">
        <v>43287</v>
      </c>
      <c r="G41" s="113">
        <f t="shared" si="0"/>
        <v>3.856502242152466E-2</v>
      </c>
      <c r="H41" s="54">
        <v>0.88</v>
      </c>
      <c r="I41" s="113"/>
      <c r="J41" s="113"/>
      <c r="K41" s="113">
        <f t="shared" si="1"/>
        <v>3.9461883408071746E-2</v>
      </c>
      <c r="L41" s="54">
        <v>0.97</v>
      </c>
      <c r="M41" s="112"/>
      <c r="N41" s="112"/>
      <c r="O41" s="112">
        <f t="shared" si="2"/>
        <v>4.3497757847533632E-2</v>
      </c>
      <c r="S41" s="1"/>
    </row>
    <row r="42" spans="1:19" ht="20.100000000000001" customHeight="1" x14ac:dyDescent="0.25">
      <c r="A42" s="1" t="s">
        <v>146</v>
      </c>
      <c r="B42" s="114" t="s">
        <v>147</v>
      </c>
      <c r="C42" s="54">
        <v>30.6</v>
      </c>
      <c r="D42" s="54">
        <v>1.2</v>
      </c>
      <c r="E42" s="116" t="s">
        <v>147</v>
      </c>
      <c r="F42" s="117">
        <v>43416</v>
      </c>
      <c r="G42" s="113">
        <f t="shared" si="0"/>
        <v>3.9215686274509803E-2</v>
      </c>
      <c r="H42" s="54">
        <v>1.2</v>
      </c>
      <c r="I42" s="113"/>
      <c r="J42" s="113"/>
      <c r="K42" s="113">
        <f t="shared" si="1"/>
        <v>3.9215686274509803E-2</v>
      </c>
      <c r="L42" s="54">
        <v>1.2</v>
      </c>
      <c r="M42" s="112"/>
      <c r="N42" s="112"/>
      <c r="O42" s="112">
        <f t="shared" si="2"/>
        <v>3.9215686274509803E-2</v>
      </c>
      <c r="S42" s="1"/>
    </row>
    <row r="43" spans="1:19" ht="20.100000000000001" customHeight="1" x14ac:dyDescent="0.25">
      <c r="A43" s="1" t="s">
        <v>109</v>
      </c>
      <c r="B43" s="114" t="s">
        <v>147</v>
      </c>
      <c r="C43" s="54">
        <v>80.650000000000006</v>
      </c>
      <c r="D43" s="54">
        <v>3.12</v>
      </c>
      <c r="E43" s="116" t="s">
        <v>147</v>
      </c>
      <c r="F43" s="117">
        <v>43612</v>
      </c>
      <c r="G43" s="113">
        <f t="shared" si="0"/>
        <v>3.8685678859268442E-2</v>
      </c>
      <c r="H43" s="54">
        <v>3.12</v>
      </c>
      <c r="I43" s="113"/>
      <c r="J43" s="113"/>
      <c r="K43" s="113">
        <f t="shared" si="1"/>
        <v>3.8685678859268442E-2</v>
      </c>
      <c r="L43" s="54">
        <v>3.9239999999999999</v>
      </c>
      <c r="M43" s="112"/>
      <c r="N43" s="112"/>
      <c r="O43" s="112">
        <f t="shared" si="2"/>
        <v>4.8654680719156844E-2</v>
      </c>
      <c r="S43" s="1"/>
    </row>
    <row r="44" spans="1:19" ht="20.100000000000001" customHeight="1" x14ac:dyDescent="0.25">
      <c r="A44" s="1" t="s">
        <v>149</v>
      </c>
      <c r="B44" s="114" t="s">
        <v>147</v>
      </c>
      <c r="C44" s="54">
        <v>5.6</v>
      </c>
      <c r="D44" s="54">
        <v>0.26</v>
      </c>
      <c r="E44" s="114" t="s">
        <v>147</v>
      </c>
      <c r="F44" s="117">
        <v>43606</v>
      </c>
      <c r="G44" s="112">
        <f t="shared" si="0"/>
        <v>4.642857142857143E-2</v>
      </c>
      <c r="H44" s="54">
        <v>0.21199999999999999</v>
      </c>
      <c r="I44" s="112"/>
      <c r="J44" s="112"/>
      <c r="K44" s="112">
        <f t="shared" si="1"/>
        <v>3.785714285714286E-2</v>
      </c>
      <c r="L44" s="54">
        <v>0.28000000000000003</v>
      </c>
      <c r="M44" s="112"/>
      <c r="N44" s="112"/>
      <c r="O44" s="112">
        <f t="shared" si="2"/>
        <v>5.000000000000001E-2</v>
      </c>
      <c r="S44" s="1"/>
    </row>
    <row r="45" spans="1:19" ht="20.100000000000001" hidden="1" customHeight="1" x14ac:dyDescent="0.25">
      <c r="A45" s="118" t="s">
        <v>111</v>
      </c>
      <c r="B45" s="119" t="s">
        <v>147</v>
      </c>
      <c r="C45" s="120">
        <v>24.6</v>
      </c>
      <c r="D45" s="120">
        <v>5</v>
      </c>
      <c r="E45" s="119" t="s">
        <v>148</v>
      </c>
      <c r="F45" s="121">
        <v>42496</v>
      </c>
      <c r="G45" s="122">
        <f t="shared" si="0"/>
        <v>0.2032520325203252</v>
      </c>
      <c r="H45" s="120">
        <v>0.85</v>
      </c>
      <c r="I45" s="122"/>
      <c r="J45" s="122"/>
      <c r="K45" s="122">
        <f t="shared" si="1"/>
        <v>3.4552845528455278E-2</v>
      </c>
      <c r="L45" s="120">
        <v>0.95</v>
      </c>
      <c r="M45" s="122"/>
      <c r="N45" s="122"/>
      <c r="O45" s="122">
        <f t="shared" si="2"/>
        <v>3.8617886178861784E-2</v>
      </c>
      <c r="S45" s="1"/>
    </row>
    <row r="46" spans="1:19" ht="20.100000000000001" customHeight="1" x14ac:dyDescent="0.25">
      <c r="A46" s="1" t="s">
        <v>113</v>
      </c>
      <c r="B46" s="114" t="s">
        <v>147</v>
      </c>
      <c r="C46" s="54">
        <v>17.87</v>
      </c>
      <c r="D46" s="54">
        <v>1.7</v>
      </c>
      <c r="E46" s="114" t="s">
        <v>147</v>
      </c>
      <c r="F46" s="117">
        <v>43679</v>
      </c>
      <c r="G46" s="112">
        <f t="shared" si="0"/>
        <v>9.5131505316172343E-2</v>
      </c>
      <c r="H46" s="54">
        <v>0.53</v>
      </c>
      <c r="I46" s="112"/>
      <c r="J46" s="112"/>
      <c r="K46" s="112">
        <f t="shared" si="1"/>
        <v>2.9658645775041969E-2</v>
      </c>
      <c r="L46" s="54">
        <v>0.54500000000000004</v>
      </c>
      <c r="M46" s="112"/>
      <c r="N46" s="112"/>
      <c r="O46" s="112">
        <f t="shared" si="2"/>
        <v>3.0498041410184668E-2</v>
      </c>
      <c r="S46" s="1"/>
    </row>
    <row r="47" spans="1:19" ht="20.100000000000001" customHeight="1" x14ac:dyDescent="0.25">
      <c r="E47" s="1"/>
      <c r="I47" s="1"/>
      <c r="M47" s="1"/>
    </row>
    <row r="48" spans="1:19" ht="20.100000000000001" customHeight="1" x14ac:dyDescent="0.25">
      <c r="E48" s="1"/>
      <c r="I48" s="1"/>
      <c r="M48" s="1"/>
    </row>
    <row r="49" spans="5:13" ht="20.100000000000001" customHeight="1" x14ac:dyDescent="0.25">
      <c r="E49" s="1"/>
      <c r="I49" s="1"/>
      <c r="M49" s="1"/>
    </row>
    <row r="50" spans="5:13" ht="20.100000000000001" customHeight="1" x14ac:dyDescent="0.25">
      <c r="E50" s="1"/>
      <c r="I50" s="1"/>
      <c r="M50" s="1"/>
    </row>
    <row r="51" spans="5:13" ht="20.100000000000001" customHeight="1" x14ac:dyDescent="0.25">
      <c r="E51" s="1"/>
      <c r="I51" s="1"/>
      <c r="M51" s="1"/>
    </row>
    <row r="52" spans="5:13" ht="20.100000000000001" customHeight="1" x14ac:dyDescent="0.25">
      <c r="E52" s="1"/>
      <c r="I52" s="1"/>
      <c r="M52" s="1"/>
    </row>
    <row r="53" spans="5:13" ht="20.100000000000001" customHeight="1" x14ac:dyDescent="0.25">
      <c r="E53" s="1"/>
      <c r="I53" s="1"/>
      <c r="M53" s="1"/>
    </row>
    <row r="54" spans="5:13" ht="20.100000000000001" customHeight="1" x14ac:dyDescent="0.25">
      <c r="E54" s="1"/>
      <c r="I54" s="1"/>
      <c r="M54" s="1"/>
    </row>
    <row r="55" spans="5:13" ht="20.100000000000001" customHeight="1" x14ac:dyDescent="0.25">
      <c r="E55" s="1"/>
      <c r="I55" s="1"/>
      <c r="M55" s="1"/>
    </row>
    <row r="56" spans="5:13" ht="20.100000000000001" customHeight="1" x14ac:dyDescent="0.25">
      <c r="E56" s="1"/>
      <c r="I56" s="1"/>
      <c r="M56" s="1"/>
    </row>
    <row r="57" spans="5:13" ht="20.100000000000001" customHeight="1" x14ac:dyDescent="0.25">
      <c r="E57" s="1"/>
      <c r="I57" s="1"/>
      <c r="M57" s="1"/>
    </row>
    <row r="58" spans="5:13" ht="20.100000000000001" customHeight="1" x14ac:dyDescent="0.25">
      <c r="E58" s="1"/>
      <c r="I58" s="1"/>
      <c r="M58" s="1"/>
    </row>
    <row r="59" spans="5:13" ht="20.100000000000001" customHeight="1" x14ac:dyDescent="0.25">
      <c r="E59" s="1"/>
      <c r="I59" s="1"/>
      <c r="M59" s="1"/>
    </row>
    <row r="60" spans="5:13" ht="20.100000000000001" customHeight="1" x14ac:dyDescent="0.25">
      <c r="E60" s="1"/>
      <c r="I60" s="1"/>
      <c r="M60" s="1"/>
    </row>
    <row r="61" spans="5:13" ht="20.100000000000001" customHeight="1" x14ac:dyDescent="0.25">
      <c r="E61" s="1"/>
      <c r="I61" s="1"/>
      <c r="M61" s="1"/>
    </row>
    <row r="62" spans="5:13" ht="20.100000000000001" customHeight="1" x14ac:dyDescent="0.25">
      <c r="E62" s="1"/>
      <c r="I62" s="1"/>
      <c r="M62" s="1"/>
    </row>
    <row r="63" spans="5:13" ht="20.100000000000001" customHeight="1" x14ac:dyDescent="0.25">
      <c r="E63" s="1"/>
      <c r="I63" s="1"/>
      <c r="M63" s="1"/>
    </row>
    <row r="64" spans="5:13" ht="20.100000000000001" customHeight="1" x14ac:dyDescent="0.25">
      <c r="E64" s="1"/>
      <c r="I64" s="1"/>
      <c r="M64" s="1"/>
    </row>
    <row r="65" spans="5:13" ht="20.100000000000001" customHeight="1" x14ac:dyDescent="0.25">
      <c r="E65" s="1"/>
      <c r="I65" s="1"/>
      <c r="M65" s="1"/>
    </row>
    <row r="66" spans="5:13" ht="20.100000000000001" customHeight="1" x14ac:dyDescent="0.25">
      <c r="E66" s="1"/>
      <c r="I66" s="1"/>
      <c r="M66" s="1"/>
    </row>
    <row r="67" spans="5:13" ht="20.100000000000001" customHeight="1" x14ac:dyDescent="0.25">
      <c r="E67" s="1"/>
      <c r="I67" s="1"/>
      <c r="M67" s="1"/>
    </row>
    <row r="68" spans="5:13" ht="20.100000000000001" customHeight="1" x14ac:dyDescent="0.25">
      <c r="E68" s="1"/>
      <c r="I68" s="1"/>
      <c r="M68" s="1"/>
    </row>
    <row r="69" spans="5:13" ht="20.100000000000001" customHeight="1" x14ac:dyDescent="0.25">
      <c r="E69" s="1"/>
      <c r="I69" s="1"/>
      <c r="M69" s="1"/>
    </row>
    <row r="70" spans="5:13" ht="20.100000000000001" customHeight="1" x14ac:dyDescent="0.25">
      <c r="E70" s="1"/>
      <c r="I70" s="1"/>
      <c r="M70" s="1"/>
    </row>
    <row r="71" spans="5:13" ht="20.100000000000001" customHeight="1" x14ac:dyDescent="0.25">
      <c r="E71" s="1"/>
      <c r="I71" s="1"/>
      <c r="M71" s="1"/>
    </row>
    <row r="72" spans="5:13" ht="20.100000000000001" customHeight="1" x14ac:dyDescent="0.25">
      <c r="E72" s="1"/>
      <c r="I72" s="1"/>
      <c r="M72" s="1"/>
    </row>
    <row r="73" spans="5:13" ht="20.100000000000001" customHeight="1" x14ac:dyDescent="0.25">
      <c r="E73" s="1"/>
      <c r="I73" s="1"/>
      <c r="M73" s="1"/>
    </row>
    <row r="74" spans="5:13" ht="20.100000000000001" customHeight="1" x14ac:dyDescent="0.25">
      <c r="E74" s="1"/>
      <c r="I74" s="1"/>
      <c r="M74" s="1"/>
    </row>
    <row r="75" spans="5:13" ht="20.100000000000001" customHeight="1" x14ac:dyDescent="0.25">
      <c r="E75" s="1"/>
      <c r="I75" s="1"/>
      <c r="M75" s="1"/>
    </row>
    <row r="76" spans="5:13" ht="20.100000000000001" customHeight="1" x14ac:dyDescent="0.25">
      <c r="E76" s="1"/>
      <c r="I76" s="1"/>
      <c r="M76" s="1"/>
    </row>
    <row r="77" spans="5:13" ht="20.100000000000001" customHeight="1" x14ac:dyDescent="0.25">
      <c r="E77" s="1"/>
      <c r="I77" s="1"/>
      <c r="M77" s="1"/>
    </row>
    <row r="78" spans="5:13" x14ac:dyDescent="0.25">
      <c r="E78" s="1"/>
      <c r="I78" s="1"/>
      <c r="M78" s="1"/>
    </row>
    <row r="79" spans="5:13" x14ac:dyDescent="0.25">
      <c r="E79" s="1"/>
      <c r="I79" s="1"/>
      <c r="M79" s="1"/>
    </row>
    <row r="80" spans="5:13" x14ac:dyDescent="0.25">
      <c r="E80" s="1"/>
      <c r="I80" s="1"/>
      <c r="M80" s="1"/>
    </row>
    <row r="81" spans="5:13" x14ac:dyDescent="0.25">
      <c r="E81" s="1"/>
      <c r="I81" s="1"/>
      <c r="M81" s="1"/>
    </row>
    <row r="82" spans="5:13" x14ac:dyDescent="0.25">
      <c r="E82" s="1"/>
      <c r="I82" s="1"/>
      <c r="M82" s="1"/>
    </row>
    <row r="83" spans="5:13" x14ac:dyDescent="0.25">
      <c r="E83" s="1"/>
      <c r="I83" s="1"/>
      <c r="M83" s="1"/>
    </row>
    <row r="84" spans="5:13" x14ac:dyDescent="0.25">
      <c r="E84" s="1"/>
      <c r="I84" s="1"/>
      <c r="M84" s="1"/>
    </row>
    <row r="85" spans="5:13" x14ac:dyDescent="0.25">
      <c r="E85" s="1"/>
      <c r="I85" s="1"/>
      <c r="M85" s="1"/>
    </row>
    <row r="86" spans="5:13" x14ac:dyDescent="0.25">
      <c r="E86" s="1"/>
      <c r="I86" s="1"/>
      <c r="M86" s="1"/>
    </row>
    <row r="87" spans="5:13" x14ac:dyDescent="0.25">
      <c r="E87" s="1"/>
      <c r="I87" s="1"/>
      <c r="M87" s="1"/>
    </row>
    <row r="88" spans="5:13" x14ac:dyDescent="0.25">
      <c r="E88" s="1"/>
      <c r="I88" s="1"/>
      <c r="M88" s="1"/>
    </row>
    <row r="89" spans="5:13" x14ac:dyDescent="0.25">
      <c r="E89" s="1"/>
      <c r="I89" s="1"/>
      <c r="M89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workbookViewId="0">
      <selection activeCell="O15" sqref="O15"/>
    </sheetView>
  </sheetViews>
  <sheetFormatPr baseColWidth="10" defaultRowHeight="15" x14ac:dyDescent="0.25"/>
  <cols>
    <col min="1" max="1" width="22.7109375" style="1" customWidth="1"/>
    <col min="2" max="2" width="10.7109375" style="16" customWidth="1"/>
    <col min="3" max="3" width="22.7109375" style="16" customWidth="1"/>
    <col min="4" max="4" width="12.7109375" style="16" customWidth="1"/>
    <col min="5" max="5" width="12.5703125" style="16" customWidth="1"/>
    <col min="6" max="6" width="11.42578125" style="16"/>
    <col min="7" max="7" width="11.42578125" style="46"/>
    <col min="8" max="8" width="11.42578125" style="16"/>
    <col min="9" max="9" width="16.7109375" style="16" customWidth="1"/>
    <col min="10" max="16384" width="11.42578125" style="1"/>
  </cols>
  <sheetData>
    <row r="1" spans="1:11" s="40" customFormat="1" ht="39.950000000000003" customHeight="1" x14ac:dyDescent="0.25">
      <c r="A1" s="109" t="s">
        <v>101</v>
      </c>
      <c r="B1" s="109" t="s">
        <v>102</v>
      </c>
      <c r="C1" s="109" t="s">
        <v>79</v>
      </c>
      <c r="D1" s="109" t="s">
        <v>3</v>
      </c>
      <c r="E1" s="109" t="s">
        <v>78</v>
      </c>
      <c r="F1" s="109" t="s">
        <v>77</v>
      </c>
      <c r="G1" s="110" t="s">
        <v>100</v>
      </c>
      <c r="H1" s="109" t="s">
        <v>99</v>
      </c>
      <c r="I1" s="109" t="s">
        <v>7</v>
      </c>
    </row>
    <row r="2" spans="1:11" x14ac:dyDescent="0.25">
      <c r="A2" s="1" t="s">
        <v>90</v>
      </c>
      <c r="B2" s="16" t="s">
        <v>80</v>
      </c>
      <c r="C2" s="16" t="s">
        <v>19</v>
      </c>
      <c r="D2" s="16">
        <v>24</v>
      </c>
      <c r="E2" s="45">
        <v>0.34</v>
      </c>
      <c r="F2" s="45">
        <v>12.6</v>
      </c>
      <c r="G2" s="46">
        <f>IF(DIVIDENDES[[#This Row],[TITRES ]]="","",DIVIDENDES[[#This Row],[VAL.]]/DIVIDENDES[[#This Row],[PU/PRU]])</f>
        <v>2.6984126984126985E-2</v>
      </c>
      <c r="H2" s="45">
        <f>IF(D2="","",DIVIDENDES[[#This Row],[VAL.]]*DIVIDENDES[[#This Row],[QTT]])</f>
        <v>8.16</v>
      </c>
      <c r="I2" s="108">
        <v>43571</v>
      </c>
    </row>
    <row r="3" spans="1:11" x14ac:dyDescent="0.25">
      <c r="A3" s="1" t="s">
        <v>89</v>
      </c>
      <c r="C3" s="16" t="s">
        <v>19</v>
      </c>
      <c r="E3" s="45">
        <v>1.75</v>
      </c>
      <c r="F3" s="45">
        <v>38.299999999999997</v>
      </c>
      <c r="G3" s="46">
        <f>IF(DIVIDENDES[[#This Row],[TITRES ]]="","",DIVIDENDES[[#This Row],[VAL.]]/DIVIDENDES[[#This Row],[PU/PRU]])</f>
        <v>4.5691906005221938E-2</v>
      </c>
      <c r="H3" s="45" t="str">
        <f>IF(D3="","",DIVIDENDES[[#This Row],[VAL.]]*DIVIDENDES[[#This Row],[QTT]])</f>
        <v/>
      </c>
      <c r="I3" s="108">
        <v>43587</v>
      </c>
      <c r="K3" s="1" t="s">
        <v>106</v>
      </c>
    </row>
    <row r="4" spans="1:11" x14ac:dyDescent="0.25">
      <c r="A4" s="1" t="s">
        <v>105</v>
      </c>
      <c r="C4" s="16" t="s">
        <v>19</v>
      </c>
      <c r="E4" s="45">
        <v>1.7</v>
      </c>
      <c r="F4" s="45">
        <v>31.8</v>
      </c>
      <c r="G4" s="46">
        <f>IF(DIVIDENDES[[#This Row],[TITRES ]]="","",DIVIDENDES[[#This Row],[VAL.]]/DIVIDENDES[[#This Row],[PU/PRU]])</f>
        <v>5.3459119496855341E-2</v>
      </c>
      <c r="H4" s="111" t="str">
        <f>IF(D4="","",DIVIDENDES[[#This Row],[VAL.]]*DIVIDENDES[[#This Row],[QTT]])</f>
        <v/>
      </c>
      <c r="I4" s="108">
        <v>43588</v>
      </c>
    </row>
    <row r="5" spans="1:11" x14ac:dyDescent="0.25">
      <c r="A5" s="1" t="s">
        <v>84</v>
      </c>
      <c r="B5" s="16" t="s">
        <v>80</v>
      </c>
      <c r="C5" s="16" t="s">
        <v>19</v>
      </c>
      <c r="D5" s="16">
        <v>14</v>
      </c>
      <c r="E5" s="45">
        <v>1.34</v>
      </c>
      <c r="F5" s="45">
        <v>21.13</v>
      </c>
      <c r="G5" s="46">
        <f>IF(DIVIDENDES[[#This Row],[TITRES ]]="","",DIVIDENDES[[#This Row],[VAL.]]/DIVIDENDES[[#This Row],[PU/PRU]])</f>
        <v>6.3416942735447235E-2</v>
      </c>
      <c r="H5" s="45">
        <f>IF(D5="","",DIVIDENDES[[#This Row],[VAL.]]*DIVIDENDES[[#This Row],[QTT]])</f>
        <v>18.760000000000002</v>
      </c>
      <c r="I5" s="108">
        <v>43591</v>
      </c>
    </row>
    <row r="6" spans="1:11" x14ac:dyDescent="0.25">
      <c r="A6" s="1" t="s">
        <v>88</v>
      </c>
      <c r="C6" s="16" t="s">
        <v>19</v>
      </c>
      <c r="E6" s="45">
        <v>1.3</v>
      </c>
      <c r="F6" s="45">
        <v>23.18</v>
      </c>
      <c r="G6" s="46">
        <f>IF(DIVIDENDES[[#This Row],[TITRES ]]="","",DIVIDENDES[[#This Row],[VAL.]]/DIVIDENDES[[#This Row],[PU/PRU]])</f>
        <v>5.6082830025884385E-2</v>
      </c>
      <c r="H6" s="45" t="str">
        <f>IF(D6="","",DIVIDENDES[[#This Row],[VAL.]]*DIVIDENDES[[#This Row],[QTT]])</f>
        <v/>
      </c>
      <c r="I6" s="108">
        <v>43601</v>
      </c>
    </row>
    <row r="7" spans="1:11" x14ac:dyDescent="0.25">
      <c r="A7" s="1" t="s">
        <v>87</v>
      </c>
      <c r="C7" s="16" t="s">
        <v>19</v>
      </c>
      <c r="E7" s="45">
        <v>1</v>
      </c>
      <c r="F7" s="45">
        <v>16.46</v>
      </c>
      <c r="G7" s="46">
        <f>IF(DIVIDENDES[[#This Row],[TITRES ]]="","",DIVIDENDES[[#This Row],[VAL.]]/DIVIDENDES[[#This Row],[PU/PRU]])</f>
        <v>6.0753341433778855E-2</v>
      </c>
      <c r="H7" s="45" t="str">
        <f>IF(D7="","",DIVIDENDES[[#This Row],[VAL.]]*DIVIDENDES[[#This Row],[QTT]])</f>
        <v/>
      </c>
      <c r="I7" s="108">
        <v>43602</v>
      </c>
    </row>
    <row r="8" spans="1:11" x14ac:dyDescent="0.25">
      <c r="A8" s="1" t="s">
        <v>31</v>
      </c>
      <c r="B8" s="16" t="s">
        <v>80</v>
      </c>
      <c r="C8" s="16" t="s">
        <v>19</v>
      </c>
      <c r="D8" s="16">
        <v>21</v>
      </c>
      <c r="E8" s="45">
        <v>0.75</v>
      </c>
      <c r="F8" s="45">
        <v>14.10265194805195</v>
      </c>
      <c r="G8" s="46">
        <f>IF(DIVIDENDES[[#This Row],[TITRES ]]="","",DIVIDENDES[[#This Row],[VAL.]]/DIVIDENDES[[#This Row],[PU/PRU]])</f>
        <v>5.3181486912013042E-2</v>
      </c>
      <c r="H8" s="45">
        <f>IF(D8="","",DIVIDENDES[[#This Row],[VAL.]]*DIVIDENDES[[#This Row],[QTT]])</f>
        <v>15.75</v>
      </c>
      <c r="I8" s="108">
        <v>43608</v>
      </c>
    </row>
    <row r="9" spans="1:11" x14ac:dyDescent="0.25">
      <c r="A9" s="1" t="s">
        <v>29</v>
      </c>
      <c r="C9" s="16" t="s">
        <v>19</v>
      </c>
      <c r="E9" s="45">
        <v>0.79</v>
      </c>
      <c r="F9" s="45">
        <v>10.5</v>
      </c>
      <c r="G9" s="46">
        <f>IF(DIVIDENDES[[#This Row],[TITRES ]]="","",DIVIDENDES[[#This Row],[VAL.]]/DIVIDENDES[[#This Row],[PU/PRU]])</f>
        <v>7.5238095238095243E-2</v>
      </c>
      <c r="H9" s="45" t="str">
        <f>IF(D9="","",DIVIDENDES[[#This Row],[VAL.]]*DIVIDENDES[[#This Row],[QTT]])</f>
        <v/>
      </c>
      <c r="I9" s="108">
        <v>43609</v>
      </c>
    </row>
    <row r="10" spans="1:11" x14ac:dyDescent="0.25">
      <c r="A10" s="1" t="s">
        <v>85</v>
      </c>
      <c r="C10" s="16" t="s">
        <v>21</v>
      </c>
      <c r="E10" s="45">
        <v>0.69</v>
      </c>
      <c r="F10" s="45">
        <v>10.94</v>
      </c>
      <c r="G10" s="46">
        <f>IF(DIVIDENDES[[#This Row],[TITRES ]]="","",DIVIDENDES[[#This Row],[VAL.]]/DIVIDENDES[[#This Row],[PU/PRU]])</f>
        <v>6.3071297989031078E-2</v>
      </c>
      <c r="H10" s="45" t="str">
        <f>IF(D10="","",DIVIDENDES[[#This Row],[VAL.]]*DIVIDENDES[[#This Row],[QTT]])</f>
        <v/>
      </c>
      <c r="I10" s="108">
        <v>43613</v>
      </c>
    </row>
    <row r="11" spans="1:11" x14ac:dyDescent="0.25">
      <c r="A11" s="1" t="s">
        <v>25</v>
      </c>
      <c r="B11" s="16" t="s">
        <v>80</v>
      </c>
      <c r="C11" s="16" t="s">
        <v>19</v>
      </c>
      <c r="D11" s="16">
        <v>18</v>
      </c>
      <c r="E11" s="45">
        <v>0.57999999999999996</v>
      </c>
      <c r="F11" s="45">
        <v>13.509418181818184</v>
      </c>
      <c r="G11" s="46">
        <f>IF(DIVIDENDES[[#This Row],[TITRES ]]="","",DIVIDENDES[[#This Row],[VAL.]]/DIVIDENDES[[#This Row],[PU/PRU]])</f>
        <v>4.2933011044146971E-2</v>
      </c>
      <c r="H11" s="45">
        <f>IF(D11="","",DIVIDENDES[[#This Row],[VAL.]]*DIVIDENDES[[#This Row],[QTT]])</f>
        <v>10.44</v>
      </c>
      <c r="I11" s="108">
        <v>43615</v>
      </c>
    </row>
    <row r="12" spans="1:11" x14ac:dyDescent="0.25">
      <c r="A12" s="1" t="s">
        <v>27</v>
      </c>
      <c r="B12" s="16" t="s">
        <v>80</v>
      </c>
      <c r="C12" s="16" t="s">
        <v>19</v>
      </c>
      <c r="D12" s="16">
        <v>6</v>
      </c>
      <c r="E12" s="45">
        <v>3.02</v>
      </c>
      <c r="F12" s="45">
        <v>45.72</v>
      </c>
      <c r="G12" s="46">
        <f>IF(DIVIDENDES[[#This Row],[TITRES ]]="","",DIVIDENDES[[#This Row],[VAL.]]/DIVIDENDES[[#This Row],[PU/PRU]])</f>
        <v>6.6054243219597547E-2</v>
      </c>
      <c r="H12" s="45">
        <f>IF(D12="","",DIVIDENDES[[#This Row],[VAL.]]*DIVIDENDES[[#This Row],[QTT]])</f>
        <v>18.12</v>
      </c>
      <c r="I12" s="108">
        <v>43616</v>
      </c>
    </row>
    <row r="13" spans="1:11" x14ac:dyDescent="0.25">
      <c r="A13" s="1" t="s">
        <v>33</v>
      </c>
      <c r="B13" s="16" t="s">
        <v>80</v>
      </c>
      <c r="C13" s="16" t="s">
        <v>91</v>
      </c>
      <c r="D13" s="16">
        <v>124</v>
      </c>
      <c r="E13" s="45">
        <v>0.78</v>
      </c>
      <c r="F13" s="45">
        <v>4.21</v>
      </c>
      <c r="G13" s="46">
        <f>IF(DIVIDENDES[[#This Row],[TITRES ]]="","",DIVIDENDES[[#This Row],[VAL.]]/DIVIDENDES[[#This Row],[PU/PRU]])</f>
        <v>0.18527315914489312</v>
      </c>
      <c r="H13" s="45">
        <f>IF(D13="","",DIVIDENDES[[#This Row],[VAL.]]*DIVIDENDES[[#This Row],[QTT]])</f>
        <v>96.72</v>
      </c>
      <c r="I13" s="108">
        <v>43621</v>
      </c>
    </row>
    <row r="14" spans="1:11" x14ac:dyDescent="0.25">
      <c r="A14" s="1" t="s">
        <v>35</v>
      </c>
      <c r="B14" s="16" t="s">
        <v>80</v>
      </c>
      <c r="C14" s="16" t="s">
        <v>19</v>
      </c>
      <c r="D14" s="16">
        <v>20</v>
      </c>
      <c r="E14" s="45">
        <v>0.7</v>
      </c>
      <c r="F14" s="45">
        <v>14.215209090909093</v>
      </c>
      <c r="G14" s="46">
        <f>IF(DIVIDENDES[[#This Row],[TITRES ]]="","",DIVIDENDES[[#This Row],[VAL.]]/DIVIDENDES[[#This Row],[PU/PRU]])</f>
        <v>4.9243032270813641E-2</v>
      </c>
      <c r="H14" s="45">
        <f>IF(D14="","",DIVIDENDES[[#This Row],[VAL.]]*DIVIDENDES[[#This Row],[QTT]])</f>
        <v>14</v>
      </c>
      <c r="I14" s="108">
        <v>43622</v>
      </c>
    </row>
    <row r="15" spans="1:11" x14ac:dyDescent="0.25">
      <c r="A15" s="1" t="s">
        <v>37</v>
      </c>
      <c r="B15" s="16" t="s">
        <v>80</v>
      </c>
      <c r="C15" s="16" t="s">
        <v>19</v>
      </c>
      <c r="D15" s="16">
        <v>8</v>
      </c>
      <c r="E15" s="45">
        <v>1.33</v>
      </c>
      <c r="F15" s="45">
        <v>38.623622727272725</v>
      </c>
      <c r="G15" s="46">
        <f>IF(DIVIDENDES[[#This Row],[TITRES ]]="","",DIVIDENDES[[#This Row],[VAL.]]/DIVIDENDES[[#This Row],[PU/PRU]])</f>
        <v>3.4434884821429944E-2</v>
      </c>
      <c r="H15" s="45">
        <f>IF(D15="","",DIVIDENDES[[#This Row],[VAL.]]*DIVIDENDES[[#This Row],[QTT]])</f>
        <v>10.64</v>
      </c>
      <c r="I15" s="108">
        <v>43628</v>
      </c>
    </row>
    <row r="16" spans="1:11" x14ac:dyDescent="0.25">
      <c r="A16" s="1" t="s">
        <v>57</v>
      </c>
      <c r="B16" s="16" t="s">
        <v>80</v>
      </c>
      <c r="C16" s="16" t="s">
        <v>19</v>
      </c>
      <c r="D16" s="16">
        <v>6</v>
      </c>
      <c r="E16" s="45">
        <v>2.64</v>
      </c>
      <c r="F16" s="45">
        <v>47.145520000000005</v>
      </c>
      <c r="G16" s="46">
        <f>IF(DIVIDENDES[[#This Row],[TITRES ]]="","",DIVIDENDES[[#This Row],[VAL.]]/DIVIDENDES[[#This Row],[PU/PRU]])</f>
        <v>5.5996837027144891E-2</v>
      </c>
      <c r="H16" s="45">
        <f>IF(D16="","",DIVIDENDES[[#This Row],[VAL.]]*DIVIDENDES[[#This Row],[QTT]])</f>
        <v>15.84</v>
      </c>
      <c r="I16" s="108">
        <v>43629</v>
      </c>
    </row>
    <row r="17" spans="1:9" x14ac:dyDescent="0.25">
      <c r="A17" s="1" t="s">
        <v>83</v>
      </c>
      <c r="B17" s="16" t="s">
        <v>80</v>
      </c>
      <c r="C17" s="16" t="s">
        <v>92</v>
      </c>
      <c r="D17" s="16">
        <v>12</v>
      </c>
      <c r="E17" s="45">
        <v>2.2000000000000002</v>
      </c>
      <c r="F17" s="45">
        <v>26.16</v>
      </c>
      <c r="G17" s="46">
        <f>IF(DIVIDENDES[[#This Row],[TITRES ]]="","",DIVIDENDES[[#This Row],[VAL.]]/DIVIDENDES[[#This Row],[PU/PRU]])</f>
        <v>8.4097859327217125E-2</v>
      </c>
      <c r="H17" s="45">
        <f>IF(D17="","",DIVIDENDES[[#This Row],[VAL.]]*DIVIDENDES[[#This Row],[QTT]])</f>
        <v>26.400000000000002</v>
      </c>
      <c r="I17" s="108">
        <v>43630</v>
      </c>
    </row>
    <row r="18" spans="1:9" x14ac:dyDescent="0.25">
      <c r="A18" s="1" t="s">
        <v>86</v>
      </c>
      <c r="C18" s="16" t="s">
        <v>19</v>
      </c>
      <c r="E18" s="45">
        <v>4.5999999999999996</v>
      </c>
      <c r="F18" s="45">
        <v>75.650000000000006</v>
      </c>
      <c r="G18" s="46">
        <f>IF(DIVIDENDES[[#This Row],[TITRES ]]="","",DIVIDENDES[[#This Row],[VAL.]]/DIVIDENDES[[#This Row],[PU/PRU]])</f>
        <v>6.0806345009914067E-2</v>
      </c>
      <c r="H18" s="45" t="str">
        <f>IF(D18="","",DIVIDENDES[[#This Row],[VAL.]]*DIVIDENDES[[#This Row],[QTT]])</f>
        <v/>
      </c>
      <c r="I18" s="108">
        <v>43650</v>
      </c>
    </row>
    <row r="19" spans="1:9" x14ac:dyDescent="0.25">
      <c r="A19" s="1" t="s">
        <v>160</v>
      </c>
      <c r="C19" s="16" t="s">
        <v>91</v>
      </c>
      <c r="E19" s="45">
        <v>1.9</v>
      </c>
      <c r="F19" s="45">
        <v>42</v>
      </c>
      <c r="G19" s="46">
        <f>IF(DIVIDENDES[[#This Row],[TITRES ]]="","",DIVIDENDES[[#This Row],[VAL.]]/DIVIDENDES[[#This Row],[PU/PRU]])</f>
        <v>4.5238095238095237E-2</v>
      </c>
      <c r="H19" s="155" t="str">
        <f>IF(D19="","",DIVIDENDES[[#This Row],[VAL.]]*DIVIDENDES[[#This Row],[QTT]])</f>
        <v/>
      </c>
      <c r="I19" s="108">
        <v>43650</v>
      </c>
    </row>
    <row r="20" spans="1:9" x14ac:dyDescent="0.25">
      <c r="A20" s="1" t="s">
        <v>23</v>
      </c>
      <c r="B20" s="16" t="s">
        <v>80</v>
      </c>
      <c r="C20" s="16" t="s">
        <v>19</v>
      </c>
      <c r="D20" s="16">
        <v>45</v>
      </c>
      <c r="E20" s="45">
        <v>0.23</v>
      </c>
      <c r="F20" s="45">
        <v>6.4620000000000006</v>
      </c>
      <c r="G20" s="46">
        <f>IF(DIVIDENDES[[#This Row],[TITRES ]]="","",DIVIDENDES[[#This Row],[VAL.]]/DIVIDENDES[[#This Row],[PU/PRU]])</f>
        <v>3.5592695759826674E-2</v>
      </c>
      <c r="H20" s="45">
        <f>IF(D20="","",DIVIDENDES[[#This Row],[VAL.]]*DIVIDENDES[[#This Row],[QTT]])</f>
        <v>10.35</v>
      </c>
      <c r="I20" s="108">
        <v>43657</v>
      </c>
    </row>
    <row r="21" spans="1:9" x14ac:dyDescent="0.25">
      <c r="A21" s="1" t="s">
        <v>104</v>
      </c>
      <c r="C21" s="16" t="s">
        <v>19</v>
      </c>
      <c r="E21" s="45">
        <v>5.5</v>
      </c>
      <c r="F21" s="45">
        <v>38.299999999999997</v>
      </c>
      <c r="G21" s="46">
        <f>IF(DIVIDENDES[[#This Row],[TITRES ]]="","",DIVIDENDES[[#This Row],[VAL.]]/DIVIDENDES[[#This Row],[PU/PRU]])</f>
        <v>0.14360313315926895</v>
      </c>
      <c r="H21" s="111" t="str">
        <f>IF(D21="","",DIVIDENDES[[#This Row],[VAL.]]*DIVIDENDES[[#This Row],[QTT]])</f>
        <v/>
      </c>
      <c r="I21" s="108">
        <v>43661</v>
      </c>
    </row>
    <row r="22" spans="1:9" x14ac:dyDescent="0.25">
      <c r="A22" s="1" t="s">
        <v>82</v>
      </c>
      <c r="C22" s="16" t="s">
        <v>21</v>
      </c>
      <c r="E22" s="45">
        <v>1.3</v>
      </c>
      <c r="F22" s="45">
        <v>17.57</v>
      </c>
      <c r="G22" s="46">
        <f>IF(DIVIDENDES[[#This Row],[TITRES ]]="","",DIVIDENDES[[#This Row],[VAL.]]/DIVIDENDES[[#This Row],[PU/PRU]])</f>
        <v>7.3989755264655663E-2</v>
      </c>
      <c r="H22" s="45" t="str">
        <f>IF(D22="","",DIVIDENDES[[#This Row],[VAL.]]*DIVIDENDES[[#This Row],[QTT]])</f>
        <v/>
      </c>
      <c r="I22" s="108">
        <v>43791</v>
      </c>
    </row>
    <row r="23" spans="1:9" x14ac:dyDescent="0.25">
      <c r="A23" s="1" t="s">
        <v>81</v>
      </c>
      <c r="C23" s="16" t="s">
        <v>21</v>
      </c>
      <c r="E23" s="45">
        <v>3.12</v>
      </c>
      <c r="F23" s="45">
        <v>36.700000000000003</v>
      </c>
      <c r="G23" s="46">
        <f>IF(DIVIDENDES[[#This Row],[TITRES ]]="","",DIVIDENDES[[#This Row],[VAL.]]/DIVIDENDES[[#This Row],[PU/PRU]])</f>
        <v>8.5013623978201627E-2</v>
      </c>
      <c r="H23" s="45" t="str">
        <f>IF(D23="","",DIVIDENDES[[#This Row],[VAL.]]*DIVIDENDES[[#This Row],[QTT]])</f>
        <v/>
      </c>
      <c r="I23" s="108">
        <v>43802</v>
      </c>
    </row>
    <row r="24" spans="1:9" x14ac:dyDescent="0.25">
      <c r="A24" s="1" t="s">
        <v>39</v>
      </c>
      <c r="C24" s="16" t="s">
        <v>19</v>
      </c>
      <c r="E24" s="45">
        <v>3.07</v>
      </c>
      <c r="F24" s="45">
        <v>73.95</v>
      </c>
      <c r="G24" s="46">
        <f>IF(DIVIDENDES[[#This Row],[TITRES ]]="","",DIVIDENDES[[#This Row],[VAL.]]/DIVIDENDES[[#This Row],[PU/PRU]])</f>
        <v>4.1514536849222447E-2</v>
      </c>
      <c r="H24" s="45" t="str">
        <f>IF(D24="","",DIVIDENDES[[#This Row],[VAL.]]*DIVIDENDES[[#This Row],[QTT]])</f>
        <v/>
      </c>
      <c r="I24" s="108" t="s">
        <v>96</v>
      </c>
    </row>
    <row r="25" spans="1:9" x14ac:dyDescent="0.25">
      <c r="E25" s="45"/>
      <c r="F25" s="45"/>
      <c r="H25" s="111"/>
      <c r="I25" s="108"/>
    </row>
  </sheetData>
  <conditionalFormatting sqref="C2:C203">
    <cfRule type="containsText" dxfId="38" priority="3" operator="containsText" text="ACHAT SPECULATIF">
      <formula>NOT(ISERROR(SEARCH("ACHAT SPECULATIF",C2)))</formula>
    </cfRule>
    <cfRule type="containsText" dxfId="37" priority="4" operator="containsText" text="ACHAT">
      <formula>NOT(ISERROR(SEARCH("ACHAT",C2)))</formula>
    </cfRule>
    <cfRule type="containsText" dxfId="36" priority="5" operator="containsText" text="ECART">
      <formula>NOT(ISERROR(SEARCH("ECART",C2)))</formula>
    </cfRule>
    <cfRule type="containsText" dxfId="35" priority="6" operator="containsText" text="VENTE">
      <formula>NOT(ISERROR(SEARCH("VENTE",C2)))</formula>
    </cfRule>
  </conditionalFormatting>
  <conditionalFormatting sqref="A2:B24 D2:I24">
    <cfRule type="cellIs" dxfId="34" priority="2" operator="equal">
      <formula>"SI($B$2:$B$23=""P"")"</formula>
    </cfRule>
  </conditionalFormatting>
  <conditionalFormatting sqref="I2:I24">
    <cfRule type="expression" dxfId="33" priority="1">
      <formula>"si($B$2:$B$23=P;0)"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TECH!$H$2:$H$5</xm:f>
          </x14:formula1>
          <xm:sqref>C2:C24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M6"/>
  <sheetViews>
    <sheetView zoomScaleNormal="100" workbookViewId="0">
      <pane xSplit="23" topLeftCell="X1" activePane="topRight" state="frozen"/>
      <selection pane="topRight" activeCell="GV40" sqref="GV40"/>
    </sheetView>
  </sheetViews>
  <sheetFormatPr baseColWidth="10" defaultRowHeight="15" outlineLevelCol="1" x14ac:dyDescent="0.25"/>
  <cols>
    <col min="1" max="1" width="12.7109375" style="1" customWidth="1"/>
    <col min="2" max="23" width="5.7109375" style="16" hidden="1" customWidth="1" outlineLevel="1"/>
    <col min="24" max="24" width="9.7109375" style="16" customWidth="1" collapsed="1"/>
    <col min="25" max="44" width="6.28515625" style="16" hidden="1" customWidth="1" outlineLevel="1"/>
    <col min="45" max="45" width="9.7109375" style="16" customWidth="1" collapsed="1"/>
    <col min="46" max="66" width="6.28515625" style="16" hidden="1" customWidth="1" outlineLevel="1"/>
    <col min="67" max="67" width="9.7109375" style="16" customWidth="1" collapsed="1"/>
    <col min="68" max="89" width="6.28515625" style="16" hidden="1" customWidth="1" outlineLevel="1"/>
    <col min="90" max="90" width="9.7109375" style="16" customWidth="1" collapsed="1"/>
    <col min="91" max="113" width="5.7109375" style="16" hidden="1" customWidth="1" outlineLevel="1"/>
    <col min="114" max="114" width="9.7109375" style="16" customWidth="1" collapsed="1"/>
    <col min="115" max="134" width="5.7109375" style="16" hidden="1" customWidth="1" outlineLevel="1"/>
    <col min="135" max="135" width="9.7109375" style="16" customWidth="1" collapsed="1"/>
    <col min="136" max="158" width="5.7109375" style="16" hidden="1" customWidth="1" outlineLevel="1"/>
    <col min="159" max="159" width="9.7109375" style="16" customWidth="1" collapsed="1"/>
    <col min="160" max="181" width="5.7109375" style="16" hidden="1" customWidth="1" outlineLevel="1"/>
    <col min="182" max="182" width="9.7109375" style="16" customWidth="1" collapsed="1"/>
    <col min="183" max="203" width="5.7109375" style="16" hidden="1" customWidth="1" outlineLevel="1"/>
    <col min="204" max="204" width="9.7109375" style="16" customWidth="1" collapsed="1"/>
    <col min="205" max="227" width="5.7109375" style="16" customWidth="1" outlineLevel="1"/>
    <col min="228" max="228" width="9.7109375" style="16" customWidth="1"/>
    <col min="229" max="249" width="5.7109375" style="16" hidden="1" customWidth="1" outlineLevel="1"/>
    <col min="250" max="250" width="9.7109375" style="16" customWidth="1" collapsed="1"/>
    <col min="251" max="258" width="5.7109375" style="16" hidden="1" customWidth="1" outlineLevel="1"/>
    <col min="259" max="272" width="5.7109375" style="1" hidden="1" customWidth="1" outlineLevel="1"/>
    <col min="273" max="273" width="9.7109375" style="1" customWidth="1" collapsed="1"/>
    <col min="274" max="16384" width="11.42578125" style="1"/>
  </cols>
  <sheetData>
    <row r="1" spans="1:273" s="44" customFormat="1" ht="15.75" x14ac:dyDescent="0.25">
      <c r="B1" s="168" t="s">
        <v>76</v>
      </c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8"/>
      <c r="T1" s="168"/>
      <c r="U1" s="168"/>
      <c r="V1" s="168"/>
      <c r="W1" s="168"/>
      <c r="X1" s="168"/>
      <c r="Y1" s="168" t="s">
        <v>75</v>
      </c>
      <c r="Z1" s="168"/>
      <c r="AA1" s="168"/>
      <c r="AB1" s="168"/>
      <c r="AC1" s="168"/>
      <c r="AD1" s="168"/>
      <c r="AE1" s="168"/>
      <c r="AF1" s="168"/>
      <c r="AG1" s="168"/>
      <c r="AH1" s="168"/>
      <c r="AI1" s="168"/>
      <c r="AJ1" s="168"/>
      <c r="AK1" s="168"/>
      <c r="AL1" s="168"/>
      <c r="AM1" s="168"/>
      <c r="AN1" s="168"/>
      <c r="AO1" s="168"/>
      <c r="AP1" s="168"/>
      <c r="AQ1" s="168"/>
      <c r="AR1" s="168"/>
      <c r="AS1" s="168"/>
      <c r="AT1" s="168" t="s">
        <v>74</v>
      </c>
      <c r="AU1" s="168"/>
      <c r="AV1" s="168"/>
      <c r="AW1" s="168"/>
      <c r="AX1" s="168"/>
      <c r="AY1" s="168"/>
      <c r="AZ1" s="168"/>
      <c r="BA1" s="168"/>
      <c r="BB1" s="168"/>
      <c r="BC1" s="168"/>
      <c r="BD1" s="168"/>
      <c r="BE1" s="168"/>
      <c r="BF1" s="168"/>
      <c r="BG1" s="168"/>
      <c r="BH1" s="168"/>
      <c r="BI1" s="168"/>
      <c r="BJ1" s="168"/>
      <c r="BK1" s="168"/>
      <c r="BL1" s="168"/>
      <c r="BM1" s="168"/>
      <c r="BN1" s="168"/>
      <c r="BO1" s="168"/>
      <c r="BP1" s="168" t="s">
        <v>73</v>
      </c>
      <c r="BQ1" s="168"/>
      <c r="BR1" s="168"/>
      <c r="BS1" s="168"/>
      <c r="BT1" s="168"/>
      <c r="BU1" s="168"/>
      <c r="BV1" s="168"/>
      <c r="BW1" s="168"/>
      <c r="BX1" s="168"/>
      <c r="BY1" s="168"/>
      <c r="BZ1" s="168"/>
      <c r="CA1" s="168"/>
      <c r="CB1" s="168"/>
      <c r="CC1" s="168"/>
      <c r="CD1" s="168"/>
      <c r="CE1" s="168"/>
      <c r="CF1" s="168"/>
      <c r="CG1" s="168"/>
      <c r="CH1" s="168"/>
      <c r="CI1" s="168"/>
      <c r="CJ1" s="168"/>
      <c r="CK1" s="168"/>
      <c r="CL1" s="168"/>
      <c r="CM1" s="168" t="s">
        <v>72</v>
      </c>
      <c r="CN1" s="168"/>
      <c r="CO1" s="168"/>
      <c r="CP1" s="168"/>
      <c r="CQ1" s="168"/>
      <c r="CR1" s="168"/>
      <c r="CS1" s="168"/>
      <c r="CT1" s="168"/>
      <c r="CU1" s="168"/>
      <c r="CV1" s="168"/>
      <c r="CW1" s="168"/>
      <c r="CX1" s="168"/>
      <c r="CY1" s="168"/>
      <c r="CZ1" s="168"/>
      <c r="DA1" s="168"/>
      <c r="DB1" s="168"/>
      <c r="DC1" s="168"/>
      <c r="DD1" s="168"/>
      <c r="DE1" s="168"/>
      <c r="DF1" s="168"/>
      <c r="DG1" s="168"/>
      <c r="DH1" s="168"/>
      <c r="DI1" s="168"/>
      <c r="DJ1" s="168"/>
      <c r="DK1" s="168" t="s">
        <v>71</v>
      </c>
      <c r="DL1" s="168"/>
      <c r="DM1" s="168"/>
      <c r="DN1" s="168"/>
      <c r="DO1" s="168"/>
      <c r="DP1" s="168"/>
      <c r="DQ1" s="168"/>
      <c r="DR1" s="168"/>
      <c r="DS1" s="168"/>
      <c r="DT1" s="168"/>
      <c r="DU1" s="168"/>
      <c r="DV1" s="168"/>
      <c r="DW1" s="168"/>
      <c r="DX1" s="168"/>
      <c r="DY1" s="168"/>
      <c r="DZ1" s="168"/>
      <c r="EA1" s="168"/>
      <c r="EB1" s="168"/>
      <c r="EC1" s="168"/>
      <c r="ED1" s="168"/>
      <c r="EE1" s="168"/>
      <c r="EF1" s="168" t="s">
        <v>70</v>
      </c>
      <c r="EG1" s="168"/>
      <c r="EH1" s="168"/>
      <c r="EI1" s="168"/>
      <c r="EJ1" s="168"/>
      <c r="EK1" s="168"/>
      <c r="EL1" s="168"/>
      <c r="EM1" s="168"/>
      <c r="EN1" s="168"/>
      <c r="EO1" s="168"/>
      <c r="EP1" s="168"/>
      <c r="EQ1" s="168"/>
      <c r="ER1" s="168"/>
      <c r="ES1" s="168"/>
      <c r="ET1" s="168"/>
      <c r="EU1" s="168"/>
      <c r="EV1" s="168"/>
      <c r="EW1" s="168"/>
      <c r="EX1" s="168"/>
      <c r="EY1" s="168"/>
      <c r="EZ1" s="168"/>
      <c r="FA1" s="168"/>
      <c r="FB1" s="168"/>
      <c r="FC1" s="168"/>
      <c r="FD1" s="168" t="s">
        <v>69</v>
      </c>
      <c r="FE1" s="168"/>
      <c r="FF1" s="168"/>
      <c r="FG1" s="168"/>
      <c r="FH1" s="168"/>
      <c r="FI1" s="168"/>
      <c r="FJ1" s="168"/>
      <c r="FK1" s="168"/>
      <c r="FL1" s="168"/>
      <c r="FM1" s="168"/>
      <c r="FN1" s="168"/>
      <c r="FO1" s="168"/>
      <c r="FP1" s="168"/>
      <c r="FQ1" s="168"/>
      <c r="FR1" s="168"/>
      <c r="FS1" s="168"/>
      <c r="FT1" s="168"/>
      <c r="FU1" s="168"/>
      <c r="FV1" s="168"/>
      <c r="FW1" s="168"/>
      <c r="FX1" s="168"/>
      <c r="FY1" s="168"/>
      <c r="FZ1" s="168"/>
      <c r="GA1" s="168" t="s">
        <v>68</v>
      </c>
      <c r="GB1" s="168"/>
      <c r="GC1" s="168"/>
      <c r="GD1" s="168"/>
      <c r="GE1" s="168"/>
      <c r="GF1" s="168"/>
      <c r="GG1" s="168"/>
      <c r="GH1" s="168"/>
      <c r="GI1" s="168"/>
      <c r="GJ1" s="168"/>
      <c r="GK1" s="168"/>
      <c r="GL1" s="168"/>
      <c r="GM1" s="168"/>
      <c r="GN1" s="168"/>
      <c r="GO1" s="168"/>
      <c r="GP1" s="168"/>
      <c r="GQ1" s="168"/>
      <c r="GR1" s="168"/>
      <c r="GS1" s="168"/>
      <c r="GT1" s="168"/>
      <c r="GU1" s="168"/>
      <c r="GV1" s="168"/>
      <c r="GW1" s="168" t="s">
        <v>67</v>
      </c>
      <c r="GX1" s="168"/>
      <c r="GY1" s="168"/>
      <c r="GZ1" s="168"/>
      <c r="HA1" s="168"/>
      <c r="HB1" s="168"/>
      <c r="HC1" s="168"/>
      <c r="HD1" s="168"/>
      <c r="HE1" s="168"/>
      <c r="HF1" s="168"/>
      <c r="HG1" s="168"/>
      <c r="HH1" s="168"/>
      <c r="HI1" s="168"/>
      <c r="HJ1" s="168"/>
      <c r="HK1" s="168"/>
      <c r="HL1" s="168"/>
      <c r="HM1" s="168"/>
      <c r="HN1" s="168"/>
      <c r="HO1" s="168"/>
      <c r="HP1" s="168"/>
      <c r="HQ1" s="168"/>
      <c r="HR1" s="168"/>
      <c r="HS1" s="168"/>
      <c r="HT1" s="168"/>
      <c r="HU1" s="168" t="s">
        <v>66</v>
      </c>
      <c r="HV1" s="168"/>
      <c r="HW1" s="168"/>
      <c r="HX1" s="168"/>
      <c r="HY1" s="168"/>
      <c r="HZ1" s="168"/>
      <c r="IA1" s="168"/>
      <c r="IB1" s="168"/>
      <c r="IC1" s="168"/>
      <c r="ID1" s="168"/>
      <c r="IE1" s="168"/>
      <c r="IF1" s="168"/>
      <c r="IG1" s="168"/>
      <c r="IH1" s="168"/>
      <c r="II1" s="168"/>
      <c r="IJ1" s="168"/>
      <c r="IK1" s="168"/>
      <c r="IL1" s="168"/>
      <c r="IM1" s="168"/>
      <c r="IN1" s="168"/>
      <c r="IO1" s="168"/>
      <c r="IP1" s="168"/>
      <c r="IQ1" s="168" t="s">
        <v>65</v>
      </c>
      <c r="IR1" s="168"/>
      <c r="IS1" s="168"/>
      <c r="IT1" s="168"/>
      <c r="IU1" s="168"/>
      <c r="IV1" s="168"/>
      <c r="IW1" s="168"/>
      <c r="IX1" s="168"/>
      <c r="IY1" s="168"/>
      <c r="IZ1" s="168"/>
      <c r="JA1" s="168"/>
      <c r="JB1" s="168"/>
      <c r="JC1" s="168"/>
      <c r="JD1" s="168"/>
      <c r="JE1" s="168"/>
      <c r="JF1" s="168"/>
      <c r="JG1" s="168"/>
      <c r="JH1" s="168"/>
      <c r="JI1" s="168"/>
      <c r="JJ1" s="168"/>
      <c r="JK1" s="168"/>
      <c r="JL1" s="168"/>
      <c r="JM1" s="168"/>
    </row>
    <row r="2" spans="1:273" s="16" customFormat="1" x14ac:dyDescent="0.25">
      <c r="B2" s="16">
        <v>2</v>
      </c>
      <c r="C2" s="16">
        <v>3</v>
      </c>
      <c r="D2" s="16">
        <v>4</v>
      </c>
      <c r="E2" s="16">
        <v>7</v>
      </c>
      <c r="F2" s="16">
        <v>8</v>
      </c>
      <c r="G2" s="16">
        <v>9</v>
      </c>
      <c r="H2" s="16">
        <v>10</v>
      </c>
      <c r="I2" s="16">
        <v>11</v>
      </c>
      <c r="J2" s="16">
        <v>14</v>
      </c>
      <c r="K2" s="16">
        <v>15</v>
      </c>
      <c r="L2" s="16">
        <v>16</v>
      </c>
      <c r="M2" s="16">
        <v>17</v>
      </c>
      <c r="N2" s="16">
        <v>18</v>
      </c>
      <c r="O2" s="16">
        <v>21</v>
      </c>
      <c r="P2" s="16">
        <v>22</v>
      </c>
      <c r="Q2" s="16">
        <v>23</v>
      </c>
      <c r="R2" s="16">
        <v>24</v>
      </c>
      <c r="S2" s="16">
        <v>25</v>
      </c>
      <c r="T2" s="16">
        <v>28</v>
      </c>
      <c r="U2" s="16">
        <v>29</v>
      </c>
      <c r="V2" s="16">
        <v>30</v>
      </c>
      <c r="W2" s="16">
        <v>31</v>
      </c>
      <c r="X2" s="16" t="s">
        <v>57</v>
      </c>
      <c r="Y2" s="16">
        <v>1</v>
      </c>
      <c r="Z2" s="16">
        <v>4</v>
      </c>
      <c r="AA2" s="16">
        <v>5</v>
      </c>
      <c r="AB2" s="16">
        <v>6</v>
      </c>
      <c r="AC2" s="16">
        <v>7</v>
      </c>
      <c r="AD2" s="16">
        <v>8</v>
      </c>
      <c r="AE2" s="16">
        <v>11</v>
      </c>
      <c r="AF2" s="16">
        <v>12</v>
      </c>
      <c r="AG2" s="16">
        <v>13</v>
      </c>
      <c r="AH2" s="16">
        <v>14</v>
      </c>
      <c r="AI2" s="16">
        <v>15</v>
      </c>
      <c r="AJ2" s="16">
        <v>18</v>
      </c>
      <c r="AK2" s="16">
        <v>19</v>
      </c>
      <c r="AL2" s="16">
        <v>20</v>
      </c>
      <c r="AM2" s="16">
        <v>21</v>
      </c>
      <c r="AN2" s="16">
        <v>22</v>
      </c>
      <c r="AO2" s="16">
        <v>25</v>
      </c>
      <c r="AP2" s="16">
        <v>26</v>
      </c>
      <c r="AQ2" s="16">
        <v>27</v>
      </c>
      <c r="AR2" s="16">
        <v>28</v>
      </c>
      <c r="AS2" s="16" t="s">
        <v>57</v>
      </c>
      <c r="AT2" s="16">
        <v>1</v>
      </c>
      <c r="AU2" s="16">
        <v>4</v>
      </c>
      <c r="AV2" s="16">
        <v>5</v>
      </c>
      <c r="AW2" s="16">
        <v>6</v>
      </c>
      <c r="AX2" s="16">
        <v>7</v>
      </c>
      <c r="AY2" s="16">
        <v>8</v>
      </c>
      <c r="AZ2" s="16">
        <v>11</v>
      </c>
      <c r="BA2" s="16">
        <v>12</v>
      </c>
      <c r="BB2" s="16">
        <v>13</v>
      </c>
      <c r="BC2" s="16">
        <v>14</v>
      </c>
      <c r="BD2" s="16">
        <v>15</v>
      </c>
      <c r="BE2" s="16">
        <v>18</v>
      </c>
      <c r="BF2" s="16">
        <v>19</v>
      </c>
      <c r="BG2" s="16">
        <v>20</v>
      </c>
      <c r="BH2" s="16">
        <v>21</v>
      </c>
      <c r="BI2" s="16">
        <v>22</v>
      </c>
      <c r="BJ2" s="16">
        <v>25</v>
      </c>
      <c r="BK2" s="16">
        <v>26</v>
      </c>
      <c r="BL2" s="16">
        <v>27</v>
      </c>
      <c r="BM2" s="16">
        <v>28</v>
      </c>
      <c r="BN2" s="16">
        <v>29</v>
      </c>
      <c r="BO2" s="16" t="s">
        <v>57</v>
      </c>
      <c r="BP2" s="16">
        <v>1</v>
      </c>
      <c r="BQ2" s="16">
        <v>2</v>
      </c>
      <c r="BR2" s="16">
        <v>3</v>
      </c>
      <c r="BS2" s="16">
        <v>4</v>
      </c>
      <c r="BT2" s="16">
        <v>5</v>
      </c>
      <c r="BU2" s="16">
        <v>8</v>
      </c>
      <c r="BV2" s="16">
        <v>9</v>
      </c>
      <c r="BW2" s="16">
        <v>10</v>
      </c>
      <c r="BX2" s="16">
        <v>11</v>
      </c>
      <c r="BY2" s="16">
        <v>12</v>
      </c>
      <c r="BZ2" s="16">
        <v>15</v>
      </c>
      <c r="CA2" s="16">
        <v>16</v>
      </c>
      <c r="CB2" s="16">
        <v>17</v>
      </c>
      <c r="CC2" s="16">
        <v>18</v>
      </c>
      <c r="CD2" s="16">
        <v>19</v>
      </c>
      <c r="CE2" s="16">
        <v>22</v>
      </c>
      <c r="CF2" s="16">
        <v>23</v>
      </c>
      <c r="CG2" s="16">
        <v>24</v>
      </c>
      <c r="CH2" s="16">
        <v>25</v>
      </c>
      <c r="CI2" s="16">
        <v>26</v>
      </c>
      <c r="CJ2" s="16">
        <v>29</v>
      </c>
      <c r="CK2" s="16">
        <v>30</v>
      </c>
      <c r="CL2" s="16" t="s">
        <v>57</v>
      </c>
      <c r="CM2" s="16">
        <v>1</v>
      </c>
      <c r="CN2" s="16">
        <v>2</v>
      </c>
      <c r="CO2" s="16">
        <v>3</v>
      </c>
      <c r="CP2" s="16">
        <v>6</v>
      </c>
      <c r="CQ2" s="16">
        <v>7</v>
      </c>
      <c r="CR2" s="16">
        <v>8</v>
      </c>
      <c r="CS2" s="16">
        <v>9</v>
      </c>
      <c r="CT2" s="16">
        <v>10</v>
      </c>
      <c r="CU2" s="16">
        <v>13</v>
      </c>
      <c r="CV2" s="16">
        <v>14</v>
      </c>
      <c r="CW2" s="16">
        <v>15</v>
      </c>
      <c r="CX2" s="16">
        <v>16</v>
      </c>
      <c r="CY2" s="16">
        <v>17</v>
      </c>
      <c r="CZ2" s="16">
        <v>20</v>
      </c>
      <c r="DA2" s="16">
        <v>21</v>
      </c>
      <c r="DB2" s="16">
        <v>22</v>
      </c>
      <c r="DC2" s="16">
        <v>23</v>
      </c>
      <c r="DD2" s="16">
        <v>24</v>
      </c>
      <c r="DE2" s="16">
        <v>27</v>
      </c>
      <c r="DF2" s="16">
        <v>28</v>
      </c>
      <c r="DG2" s="16">
        <v>29</v>
      </c>
      <c r="DH2" s="16">
        <v>30</v>
      </c>
      <c r="DI2" s="16">
        <v>31</v>
      </c>
      <c r="DJ2" s="16" t="s">
        <v>57</v>
      </c>
      <c r="DK2" s="16">
        <v>3</v>
      </c>
      <c r="DL2" s="16">
        <v>4</v>
      </c>
      <c r="DM2" s="16">
        <v>5</v>
      </c>
      <c r="DN2" s="16">
        <v>6</v>
      </c>
      <c r="DO2" s="16">
        <v>7</v>
      </c>
      <c r="DP2" s="16">
        <v>10</v>
      </c>
      <c r="DQ2" s="16">
        <v>11</v>
      </c>
      <c r="DR2" s="16">
        <v>12</v>
      </c>
      <c r="DS2" s="16">
        <v>13</v>
      </c>
      <c r="DT2" s="16">
        <v>14</v>
      </c>
      <c r="DU2" s="16">
        <v>17</v>
      </c>
      <c r="DV2" s="16">
        <v>18</v>
      </c>
      <c r="DW2" s="16">
        <v>19</v>
      </c>
      <c r="DX2" s="16">
        <v>20</v>
      </c>
      <c r="DY2" s="16">
        <v>21</v>
      </c>
      <c r="DZ2" s="16">
        <v>24</v>
      </c>
      <c r="EA2" s="16">
        <v>25</v>
      </c>
      <c r="EB2" s="16">
        <v>26</v>
      </c>
      <c r="EC2" s="16">
        <v>27</v>
      </c>
      <c r="ED2" s="16">
        <v>28</v>
      </c>
      <c r="EE2" s="16" t="s">
        <v>57</v>
      </c>
      <c r="EF2" s="16">
        <v>1</v>
      </c>
      <c r="EG2" s="16">
        <v>2</v>
      </c>
      <c r="EH2" s="16">
        <v>3</v>
      </c>
      <c r="EI2" s="16">
        <v>4</v>
      </c>
      <c r="EJ2" s="16">
        <v>5</v>
      </c>
      <c r="EK2" s="16">
        <v>8</v>
      </c>
      <c r="EL2" s="16">
        <v>9</v>
      </c>
      <c r="EM2" s="16">
        <v>10</v>
      </c>
      <c r="EN2" s="16">
        <v>11</v>
      </c>
      <c r="EO2" s="16">
        <v>12</v>
      </c>
      <c r="EP2" s="16">
        <v>15</v>
      </c>
      <c r="EQ2" s="16">
        <v>16</v>
      </c>
      <c r="ER2" s="16">
        <v>17</v>
      </c>
      <c r="ES2" s="16">
        <v>18</v>
      </c>
      <c r="ET2" s="16">
        <v>19</v>
      </c>
      <c r="EU2" s="16">
        <v>22</v>
      </c>
      <c r="EV2" s="16">
        <v>23</v>
      </c>
      <c r="EW2" s="16">
        <v>24</v>
      </c>
      <c r="EX2" s="16">
        <v>25</v>
      </c>
      <c r="EY2" s="16">
        <v>26</v>
      </c>
      <c r="EZ2" s="16">
        <v>29</v>
      </c>
      <c r="FA2" s="16">
        <v>30</v>
      </c>
      <c r="FB2" s="16">
        <v>31</v>
      </c>
      <c r="FC2" s="16" t="s">
        <v>57</v>
      </c>
      <c r="FD2" s="16">
        <v>1</v>
      </c>
      <c r="FE2" s="16">
        <v>2</v>
      </c>
      <c r="FF2" s="16">
        <v>5</v>
      </c>
      <c r="FG2" s="16">
        <v>6</v>
      </c>
      <c r="FH2" s="16">
        <v>7</v>
      </c>
      <c r="FI2" s="16">
        <v>8</v>
      </c>
      <c r="FJ2" s="16">
        <v>9</v>
      </c>
      <c r="FK2" s="16">
        <v>12</v>
      </c>
      <c r="FL2" s="16">
        <v>13</v>
      </c>
      <c r="FM2" s="16">
        <v>14</v>
      </c>
      <c r="FN2" s="16">
        <v>15</v>
      </c>
      <c r="FO2" s="16">
        <v>16</v>
      </c>
      <c r="FP2" s="16">
        <v>19</v>
      </c>
      <c r="FQ2" s="16">
        <v>20</v>
      </c>
      <c r="FR2" s="16">
        <v>21</v>
      </c>
      <c r="FS2" s="16">
        <v>22</v>
      </c>
      <c r="FT2" s="16">
        <v>23</v>
      </c>
      <c r="FU2" s="16">
        <v>26</v>
      </c>
      <c r="FV2" s="16">
        <v>27</v>
      </c>
      <c r="FW2" s="16">
        <v>28</v>
      </c>
      <c r="FX2" s="16">
        <v>29</v>
      </c>
      <c r="FY2" s="16">
        <v>30</v>
      </c>
      <c r="FZ2" s="16" t="s">
        <v>57</v>
      </c>
      <c r="GA2" s="16">
        <v>2</v>
      </c>
      <c r="GB2" s="16">
        <v>3</v>
      </c>
      <c r="GC2" s="16">
        <v>4</v>
      </c>
      <c r="GD2" s="16">
        <v>5</v>
      </c>
      <c r="GE2" s="16">
        <v>6</v>
      </c>
      <c r="GF2" s="16">
        <v>9</v>
      </c>
      <c r="GG2" s="16">
        <v>10</v>
      </c>
      <c r="GH2" s="16">
        <v>11</v>
      </c>
      <c r="GI2" s="16">
        <v>12</v>
      </c>
      <c r="GJ2" s="16">
        <v>13</v>
      </c>
      <c r="GK2" s="16">
        <v>16</v>
      </c>
      <c r="GL2" s="16">
        <v>17</v>
      </c>
      <c r="GM2" s="16">
        <v>18</v>
      </c>
      <c r="GN2" s="16">
        <v>19</v>
      </c>
      <c r="GO2" s="16">
        <v>20</v>
      </c>
      <c r="GP2" s="16">
        <v>23</v>
      </c>
      <c r="GQ2" s="16">
        <v>24</v>
      </c>
      <c r="GR2" s="16">
        <v>25</v>
      </c>
      <c r="GS2" s="16">
        <v>26</v>
      </c>
      <c r="GT2" s="16">
        <v>27</v>
      </c>
      <c r="GU2" s="16">
        <v>30</v>
      </c>
      <c r="GV2" s="16" t="s">
        <v>57</v>
      </c>
      <c r="GW2" s="16">
        <v>1</v>
      </c>
      <c r="GX2" s="16">
        <v>2</v>
      </c>
      <c r="GY2" s="16">
        <v>3</v>
      </c>
      <c r="GZ2" s="16">
        <v>4</v>
      </c>
      <c r="HA2" s="16">
        <v>7</v>
      </c>
      <c r="HB2" s="16">
        <v>8</v>
      </c>
      <c r="HC2" s="16">
        <v>9</v>
      </c>
      <c r="HD2" s="16">
        <v>10</v>
      </c>
      <c r="HE2" s="16">
        <v>11</v>
      </c>
      <c r="HF2" s="16">
        <v>14</v>
      </c>
      <c r="HG2" s="16">
        <v>15</v>
      </c>
      <c r="HH2" s="16">
        <v>16</v>
      </c>
      <c r="HI2" s="16">
        <v>17</v>
      </c>
      <c r="HJ2" s="16">
        <v>18</v>
      </c>
      <c r="HK2" s="16">
        <v>21</v>
      </c>
      <c r="HL2" s="16">
        <v>22</v>
      </c>
      <c r="HM2" s="16">
        <v>23</v>
      </c>
      <c r="HN2" s="16">
        <v>24</v>
      </c>
      <c r="HO2" s="16">
        <v>25</v>
      </c>
      <c r="HP2" s="16">
        <v>28</v>
      </c>
      <c r="HQ2" s="16">
        <v>29</v>
      </c>
      <c r="HR2" s="16">
        <v>30</v>
      </c>
      <c r="HS2" s="16">
        <v>31</v>
      </c>
      <c r="HT2" s="16" t="s">
        <v>57</v>
      </c>
      <c r="HU2" s="16">
        <v>1</v>
      </c>
      <c r="HV2" s="16">
        <v>4</v>
      </c>
      <c r="HW2" s="16">
        <v>5</v>
      </c>
      <c r="HX2" s="16">
        <v>6</v>
      </c>
      <c r="HY2" s="16">
        <v>7</v>
      </c>
      <c r="HZ2" s="16">
        <v>8</v>
      </c>
      <c r="IA2" s="16">
        <v>11</v>
      </c>
      <c r="IB2" s="16">
        <v>12</v>
      </c>
      <c r="IC2" s="16">
        <v>13</v>
      </c>
      <c r="ID2" s="16">
        <v>14</v>
      </c>
      <c r="IE2" s="16">
        <v>15</v>
      </c>
      <c r="IF2" s="16">
        <v>18</v>
      </c>
      <c r="IG2" s="16">
        <v>19</v>
      </c>
      <c r="IH2" s="16">
        <v>20</v>
      </c>
      <c r="II2" s="16">
        <v>21</v>
      </c>
      <c r="IJ2" s="16">
        <v>22</v>
      </c>
      <c r="IK2" s="16">
        <v>25</v>
      </c>
      <c r="IL2" s="16">
        <v>26</v>
      </c>
      <c r="IM2" s="16">
        <v>27</v>
      </c>
      <c r="IN2" s="16">
        <v>28</v>
      </c>
      <c r="IO2" s="16">
        <v>29</v>
      </c>
      <c r="IP2" s="16" t="s">
        <v>57</v>
      </c>
      <c r="IQ2" s="16">
        <v>2</v>
      </c>
      <c r="IR2" s="16">
        <v>3</v>
      </c>
      <c r="IS2" s="16">
        <v>4</v>
      </c>
      <c r="IT2" s="16">
        <v>5</v>
      </c>
      <c r="IU2" s="16">
        <v>6</v>
      </c>
      <c r="IV2" s="16">
        <v>9</v>
      </c>
      <c r="IW2" s="16">
        <v>10</v>
      </c>
      <c r="IX2" s="16">
        <v>11</v>
      </c>
      <c r="IY2" s="16">
        <v>12</v>
      </c>
      <c r="IZ2" s="16">
        <v>13</v>
      </c>
      <c r="JA2" s="16">
        <v>16</v>
      </c>
      <c r="JB2" s="16">
        <v>17</v>
      </c>
      <c r="JC2" s="16">
        <v>18</v>
      </c>
      <c r="JD2" s="16">
        <v>19</v>
      </c>
      <c r="JE2" s="16">
        <v>20</v>
      </c>
      <c r="JF2" s="16">
        <v>23</v>
      </c>
      <c r="JG2" s="16">
        <v>24</v>
      </c>
      <c r="JH2" s="16">
        <v>25</v>
      </c>
      <c r="JI2" s="16">
        <v>26</v>
      </c>
      <c r="JJ2" s="16">
        <v>27</v>
      </c>
      <c r="JK2" s="16">
        <v>30</v>
      </c>
      <c r="JL2" s="16">
        <v>31</v>
      </c>
      <c r="JM2" s="16" t="s">
        <v>57</v>
      </c>
    </row>
    <row r="3" spans="1:273" ht="18.75" x14ac:dyDescent="0.25">
      <c r="A3" s="156" t="s">
        <v>64</v>
      </c>
      <c r="B3" s="43">
        <v>-0.87</v>
      </c>
      <c r="C3" s="43">
        <v>-1.66</v>
      </c>
      <c r="D3" s="43">
        <v>2.72</v>
      </c>
      <c r="E3" s="43">
        <v>-0.38</v>
      </c>
      <c r="F3" s="43">
        <v>1.1499999999999999</v>
      </c>
      <c r="G3" s="43">
        <v>0.84</v>
      </c>
      <c r="H3" s="43">
        <v>-0.16</v>
      </c>
      <c r="I3" s="43">
        <v>-0.51</v>
      </c>
      <c r="J3" s="43">
        <v>-0.39</v>
      </c>
      <c r="K3" s="43">
        <v>0.49</v>
      </c>
      <c r="L3" s="43">
        <v>0.51</v>
      </c>
      <c r="M3" s="43">
        <v>-0.34</v>
      </c>
      <c r="N3" s="43">
        <v>1.7</v>
      </c>
      <c r="O3" s="43">
        <v>-0.17</v>
      </c>
      <c r="P3" s="43">
        <v>-0.42</v>
      </c>
      <c r="Q3" s="43">
        <v>-0.15</v>
      </c>
      <c r="R3" s="43">
        <v>0.65</v>
      </c>
      <c r="S3" s="43">
        <v>1.1100000000000001</v>
      </c>
      <c r="T3" s="43">
        <v>-0.76</v>
      </c>
      <c r="U3" s="43">
        <v>0.81</v>
      </c>
      <c r="V3" s="43">
        <v>0.95</v>
      </c>
      <c r="W3" s="43">
        <v>0.36</v>
      </c>
      <c r="X3" s="42">
        <f>SUM(B3:W3)</f>
        <v>5.4800000000000022</v>
      </c>
      <c r="Y3" s="43">
        <v>0.53</v>
      </c>
      <c r="Z3" s="43">
        <v>-0.38</v>
      </c>
      <c r="AA3" s="43">
        <v>1.66</v>
      </c>
      <c r="AB3" s="43">
        <v>-0.08</v>
      </c>
      <c r="AC3" s="43">
        <v>-1.84</v>
      </c>
      <c r="AD3" s="43">
        <v>-0.48</v>
      </c>
      <c r="AE3" s="43">
        <v>1.06</v>
      </c>
      <c r="AF3" s="43">
        <v>0.84</v>
      </c>
      <c r="AG3" s="43">
        <v>0.35</v>
      </c>
      <c r="AH3" s="43">
        <v>-0.23</v>
      </c>
      <c r="AI3" s="43">
        <v>1.79</v>
      </c>
      <c r="AJ3" s="43">
        <v>0.3</v>
      </c>
      <c r="AK3" s="43">
        <v>-0.16</v>
      </c>
      <c r="AL3" s="43">
        <v>0.69</v>
      </c>
      <c r="AM3" s="43">
        <v>0</v>
      </c>
      <c r="AN3" s="43">
        <v>0.38</v>
      </c>
      <c r="AO3" s="43">
        <v>0.31</v>
      </c>
      <c r="AP3" s="43">
        <v>0.13</v>
      </c>
      <c r="AQ3" s="43">
        <v>-0.26</v>
      </c>
      <c r="AR3" s="43">
        <v>0.28999999999999998</v>
      </c>
      <c r="AS3" s="42">
        <f>SUM(X3:AR3)</f>
        <v>10.380000000000004</v>
      </c>
      <c r="AT3" s="43">
        <v>0.47</v>
      </c>
      <c r="AU3" s="43">
        <v>0.41</v>
      </c>
      <c r="AV3" s="43">
        <v>0.21</v>
      </c>
      <c r="AW3" s="43">
        <v>-0.16</v>
      </c>
      <c r="AX3" s="43">
        <v>-0.39</v>
      </c>
      <c r="AY3" s="43">
        <v>-0.7</v>
      </c>
      <c r="AZ3" s="43">
        <v>0.66</v>
      </c>
      <c r="BA3" s="43">
        <v>0.08</v>
      </c>
      <c r="BB3" s="43">
        <v>0.69</v>
      </c>
      <c r="BC3" s="43">
        <v>0.82</v>
      </c>
      <c r="BD3" s="43">
        <v>1.04</v>
      </c>
      <c r="BE3" s="43">
        <v>0.15</v>
      </c>
      <c r="BF3" s="43">
        <v>0.14000000000000001</v>
      </c>
      <c r="BG3" s="43">
        <v>-0.8</v>
      </c>
      <c r="BH3" s="43">
        <v>-7.0000000000000007E-2</v>
      </c>
      <c r="BI3" s="43">
        <v>-2.02</v>
      </c>
      <c r="BJ3" s="43">
        <v>-0.18</v>
      </c>
      <c r="BK3" s="43">
        <v>0.89</v>
      </c>
      <c r="BL3" s="43">
        <v>-0.12</v>
      </c>
      <c r="BM3" s="43">
        <v>-0.09</v>
      </c>
      <c r="BN3" s="43">
        <v>1.02</v>
      </c>
      <c r="BO3" s="42">
        <f>SUM(AS3:BN3)</f>
        <v>12.430000000000007</v>
      </c>
      <c r="BP3" s="43">
        <v>1.03</v>
      </c>
      <c r="BQ3" s="43">
        <v>0.33</v>
      </c>
      <c r="BR3" s="43">
        <v>0.84</v>
      </c>
      <c r="BS3" s="43">
        <v>-0.09</v>
      </c>
      <c r="BT3" s="43">
        <v>0.23</v>
      </c>
      <c r="BU3" s="43">
        <v>-0.08</v>
      </c>
      <c r="BV3" s="43">
        <v>-0.65</v>
      </c>
      <c r="BW3" s="43">
        <v>0.25</v>
      </c>
      <c r="BX3" s="43">
        <v>0.66</v>
      </c>
      <c r="BY3" s="43">
        <v>0.31</v>
      </c>
      <c r="BZ3" s="43">
        <v>0.11</v>
      </c>
      <c r="CA3" s="43">
        <v>0.36</v>
      </c>
      <c r="CB3" s="43">
        <v>0.62</v>
      </c>
      <c r="CC3" s="43">
        <v>0.31</v>
      </c>
      <c r="CD3" s="43"/>
      <c r="CE3" s="43"/>
      <c r="CF3" s="43">
        <v>0.2</v>
      </c>
      <c r="CG3" s="43">
        <v>-0.28000000000000003</v>
      </c>
      <c r="CH3" s="43">
        <v>-0.33</v>
      </c>
      <c r="CI3" s="43">
        <v>0.21</v>
      </c>
      <c r="CJ3" s="43">
        <v>0.21</v>
      </c>
      <c r="CK3" s="43">
        <v>0.1</v>
      </c>
      <c r="CL3" s="42">
        <f>SUM(BO3:CK3)</f>
        <v>16.770000000000007</v>
      </c>
      <c r="CM3" s="43"/>
      <c r="CN3" s="43">
        <v>-0.85</v>
      </c>
      <c r="CO3" s="43">
        <v>0.18</v>
      </c>
      <c r="CP3" s="43">
        <v>-1.18</v>
      </c>
      <c r="CQ3" s="43">
        <v>0.4</v>
      </c>
      <c r="CR3" s="43"/>
      <c r="CS3" s="43">
        <v>-1.93</v>
      </c>
      <c r="CT3" s="43">
        <v>0.27</v>
      </c>
      <c r="CU3" s="43">
        <v>-1.22</v>
      </c>
      <c r="CV3" s="43">
        <v>1.5</v>
      </c>
      <c r="CW3" s="43">
        <v>0.62</v>
      </c>
      <c r="CX3" s="43">
        <v>1.37</v>
      </c>
      <c r="CY3" s="43">
        <v>-0.18</v>
      </c>
      <c r="CZ3" s="43">
        <v>-1.46</v>
      </c>
      <c r="DA3" s="43">
        <v>0.5</v>
      </c>
      <c r="DB3" s="43">
        <v>-0.12</v>
      </c>
      <c r="DC3" s="43">
        <v>-1.81</v>
      </c>
      <c r="DD3" s="43">
        <v>0.67</v>
      </c>
      <c r="DE3" s="43">
        <v>0.37</v>
      </c>
      <c r="DF3" s="43">
        <v>-0.44</v>
      </c>
      <c r="DG3" s="43">
        <v>-1.7</v>
      </c>
      <c r="DH3" s="43">
        <v>0.51</v>
      </c>
      <c r="DI3" s="43">
        <v>-0.79</v>
      </c>
      <c r="DJ3" s="42">
        <f>SUM(CL3:DI3)</f>
        <v>11.480000000000008</v>
      </c>
      <c r="DK3" s="43">
        <v>0.65</v>
      </c>
      <c r="DL3" s="43">
        <v>0.51</v>
      </c>
      <c r="DM3" s="43">
        <v>0.45</v>
      </c>
      <c r="DN3" s="43">
        <v>-0.26</v>
      </c>
      <c r="DO3" s="43">
        <v>1.62</v>
      </c>
      <c r="DP3" s="43">
        <v>0.34</v>
      </c>
      <c r="DQ3" s="43">
        <v>0.48</v>
      </c>
      <c r="DR3" s="43">
        <v>-0.62</v>
      </c>
      <c r="DS3" s="43">
        <v>0.1</v>
      </c>
      <c r="DT3" s="43">
        <v>-0.15</v>
      </c>
      <c r="DU3" s="43">
        <v>0.43</v>
      </c>
      <c r="DV3" s="43">
        <v>2.2000000000000002</v>
      </c>
      <c r="DW3" s="43">
        <v>0.16</v>
      </c>
      <c r="DX3" s="43">
        <v>0.31</v>
      </c>
      <c r="DY3" s="43">
        <v>-0.13</v>
      </c>
      <c r="DZ3" s="43">
        <v>-0.12</v>
      </c>
      <c r="EA3" s="43">
        <v>-0.13</v>
      </c>
      <c r="EB3" s="43">
        <v>-0.25</v>
      </c>
      <c r="EC3" s="43">
        <v>-0.13</v>
      </c>
      <c r="ED3" s="43">
        <v>0.83</v>
      </c>
      <c r="EE3" s="42">
        <f>SUM(DJ3:ED3)</f>
        <v>17.770000000000007</v>
      </c>
      <c r="EF3" s="43">
        <v>0.52</v>
      </c>
      <c r="EG3" s="43">
        <v>0.16</v>
      </c>
      <c r="EH3" s="43">
        <v>0.75</v>
      </c>
      <c r="EI3" s="43">
        <v>0.03</v>
      </c>
      <c r="EJ3" s="43">
        <v>-0.48</v>
      </c>
      <c r="EK3" s="43">
        <v>-0.08</v>
      </c>
      <c r="EL3" s="43">
        <v>-0.31</v>
      </c>
      <c r="EM3" s="43">
        <v>-0.08</v>
      </c>
      <c r="EN3" s="43">
        <v>-0.28000000000000003</v>
      </c>
      <c r="EO3" s="43">
        <v>0.38</v>
      </c>
      <c r="EP3" s="43">
        <v>0.1</v>
      </c>
      <c r="EQ3" s="43">
        <v>0.65</v>
      </c>
      <c r="ER3" s="43">
        <v>-0.76</v>
      </c>
      <c r="ES3" s="43">
        <v>-0.38</v>
      </c>
      <c r="ET3" s="43">
        <v>0.03</v>
      </c>
      <c r="EU3" s="43">
        <v>0.26</v>
      </c>
      <c r="EV3" s="43">
        <v>0.92</v>
      </c>
      <c r="EW3" s="43">
        <v>-0.22</v>
      </c>
      <c r="EX3" s="43">
        <v>-0.5</v>
      </c>
      <c r="EY3" s="43">
        <v>0.56999999999999995</v>
      </c>
      <c r="EZ3" s="43">
        <v>-0.16</v>
      </c>
      <c r="FA3" s="43">
        <v>-1.61</v>
      </c>
      <c r="FB3" s="43">
        <v>0.15</v>
      </c>
      <c r="FC3" s="42">
        <f>SUM(EE3:FB3)</f>
        <v>17.430000000000014</v>
      </c>
      <c r="FD3" s="43">
        <v>0.7</v>
      </c>
      <c r="FE3" s="43">
        <v>-3.57</v>
      </c>
      <c r="FF3" s="43">
        <v>-2.19</v>
      </c>
      <c r="FG3" s="43">
        <v>-0.13</v>
      </c>
      <c r="FH3" s="43">
        <v>0.61</v>
      </c>
      <c r="FI3" s="43">
        <v>2.31</v>
      </c>
      <c r="FJ3" s="43">
        <v>-1.1100000000000001</v>
      </c>
      <c r="FK3" s="43">
        <v>-0.33</v>
      </c>
      <c r="FL3" s="43">
        <v>0.99</v>
      </c>
      <c r="FM3" s="43">
        <v>-2.08</v>
      </c>
      <c r="FN3" s="43"/>
      <c r="FO3" s="43">
        <v>1.22</v>
      </c>
      <c r="FP3" s="43">
        <v>1.34</v>
      </c>
      <c r="FQ3" s="43">
        <v>-0.5</v>
      </c>
      <c r="FR3" s="43">
        <v>1.7</v>
      </c>
      <c r="FS3" s="43">
        <v>-0.87</v>
      </c>
      <c r="FT3" s="43">
        <v>-1.1399999999999999</v>
      </c>
      <c r="FU3" s="43">
        <v>0.45</v>
      </c>
      <c r="FV3" s="43">
        <v>0.67</v>
      </c>
      <c r="FW3" s="43">
        <v>-0.34</v>
      </c>
      <c r="FX3" s="43">
        <v>1.51</v>
      </c>
      <c r="FY3" s="43">
        <v>0.56000000000000005</v>
      </c>
      <c r="FZ3" s="42">
        <f>SUM(FB3:FY3)</f>
        <v>17.380000000000013</v>
      </c>
      <c r="GA3" s="43">
        <v>0.23</v>
      </c>
      <c r="GB3" s="43">
        <v>-0.49</v>
      </c>
      <c r="GC3" s="43">
        <v>1.21</v>
      </c>
      <c r="GD3" s="43">
        <v>1.1200000000000001</v>
      </c>
      <c r="GE3" s="43">
        <v>0.19</v>
      </c>
      <c r="GF3" s="43">
        <v>-0.27</v>
      </c>
      <c r="GG3" s="43">
        <v>0.08</v>
      </c>
      <c r="GH3" s="43">
        <v>0.44</v>
      </c>
      <c r="GI3" s="43">
        <v>0.44</v>
      </c>
      <c r="GJ3" s="43">
        <v>0.22</v>
      </c>
      <c r="GK3" s="43">
        <v>-0.94</v>
      </c>
      <c r="GL3" s="43">
        <v>0.24</v>
      </c>
      <c r="GM3" s="43">
        <v>0.09</v>
      </c>
      <c r="GN3" s="43">
        <v>0.68</v>
      </c>
      <c r="GO3" s="43">
        <v>0.56999999999999995</v>
      </c>
      <c r="GP3" s="43">
        <v>-1.05</v>
      </c>
      <c r="GQ3" s="43">
        <v>-0.04</v>
      </c>
      <c r="GR3" s="43">
        <v>-0.79</v>
      </c>
      <c r="GS3" s="43">
        <v>0.66</v>
      </c>
      <c r="GT3" s="43">
        <v>0.36</v>
      </c>
      <c r="GU3" s="43">
        <v>0.66</v>
      </c>
      <c r="GV3" s="42">
        <f t="shared" ref="GV3:GV4" si="0">SUM(FZ3:GU3)</f>
        <v>20.990000000000016</v>
      </c>
      <c r="GW3" s="43">
        <v>-1.41</v>
      </c>
      <c r="GX3" s="43">
        <v>-3.12</v>
      </c>
      <c r="GY3" s="43">
        <v>0.3</v>
      </c>
      <c r="GZ3" s="43"/>
      <c r="HA3" s="43"/>
      <c r="HB3" s="43"/>
      <c r="HC3" s="43"/>
      <c r="HD3" s="43"/>
      <c r="HE3" s="43"/>
      <c r="HF3" s="43"/>
      <c r="HG3" s="43"/>
      <c r="HH3" s="43"/>
      <c r="HI3" s="43"/>
      <c r="HJ3" s="43"/>
      <c r="HK3" s="43"/>
      <c r="HL3" s="43"/>
      <c r="HM3" s="43"/>
      <c r="HN3" s="43"/>
      <c r="HO3" s="43"/>
      <c r="HP3" s="43"/>
      <c r="HQ3" s="43"/>
      <c r="HR3" s="43"/>
      <c r="HS3" s="43"/>
      <c r="HT3" s="42">
        <f>SUM(GV3:HS3)</f>
        <v>16.760000000000016</v>
      </c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43"/>
      <c r="IO3" s="43"/>
      <c r="IP3" s="42">
        <f>SUM(HR3:IO3)</f>
        <v>16.760000000000016</v>
      </c>
      <c r="IQ3" s="43"/>
      <c r="IR3" s="43"/>
      <c r="IS3" s="43"/>
      <c r="IT3" s="43"/>
      <c r="IU3" s="43"/>
      <c r="IV3" s="43"/>
      <c r="IW3" s="43"/>
      <c r="IX3" s="43"/>
      <c r="JM3" s="42">
        <f>SUM(IO3:JL3)</f>
        <v>16.760000000000016</v>
      </c>
    </row>
    <row r="4" spans="1:273" ht="18.75" x14ac:dyDescent="0.25">
      <c r="A4" s="156" t="s">
        <v>63</v>
      </c>
      <c r="B4" s="43">
        <v>-0.56999999999999995</v>
      </c>
      <c r="C4" s="43">
        <v>0.01</v>
      </c>
      <c r="D4" s="43">
        <v>1.92</v>
      </c>
      <c r="E4" s="43">
        <v>1.24</v>
      </c>
      <c r="F4" s="43">
        <v>1.94</v>
      </c>
      <c r="G4" s="43">
        <v>0.9</v>
      </c>
      <c r="H4" s="43">
        <v>-0.81</v>
      </c>
      <c r="I4" s="43">
        <v>-0.06</v>
      </c>
      <c r="J4" s="43">
        <v>-1.42</v>
      </c>
      <c r="K4" s="43">
        <v>0.75</v>
      </c>
      <c r="L4" s="43">
        <v>0.5</v>
      </c>
      <c r="M4" s="43">
        <v>-0.37</v>
      </c>
      <c r="N4" s="43">
        <v>0.65</v>
      </c>
      <c r="O4" s="43">
        <v>-0.51</v>
      </c>
      <c r="P4" s="43">
        <v>-0.56999999999999995</v>
      </c>
      <c r="Q4" s="43">
        <v>-0.22</v>
      </c>
      <c r="R4" s="43">
        <v>0.26</v>
      </c>
      <c r="S4" s="43">
        <v>1.39</v>
      </c>
      <c r="T4" s="43">
        <v>-0.27</v>
      </c>
      <c r="U4" s="43">
        <v>-0.02</v>
      </c>
      <c r="V4" s="43">
        <v>0.35</v>
      </c>
      <c r="W4" s="43">
        <v>0.36</v>
      </c>
      <c r="X4" s="42">
        <f>SUM(B4:W4)</f>
        <v>5.45</v>
      </c>
      <c r="Y4" s="43">
        <v>0.43</v>
      </c>
      <c r="Z4" s="43">
        <v>-0.14000000000000001</v>
      </c>
      <c r="AA4" s="43">
        <v>0.72</v>
      </c>
      <c r="AB4" s="43">
        <v>-0.86</v>
      </c>
      <c r="AC4" s="43">
        <v>-1.72</v>
      </c>
      <c r="AD4" s="43">
        <v>-0.76</v>
      </c>
      <c r="AE4" s="43">
        <v>0.81</v>
      </c>
      <c r="AF4" s="43">
        <v>0.49</v>
      </c>
      <c r="AG4" s="43">
        <v>0.38</v>
      </c>
      <c r="AH4" s="43">
        <v>0.28000000000000003</v>
      </c>
      <c r="AI4" s="43">
        <v>0.9</v>
      </c>
      <c r="AJ4" s="43">
        <v>0.85</v>
      </c>
      <c r="AK4" s="43">
        <v>0.32</v>
      </c>
      <c r="AL4" s="43">
        <v>-0.03</v>
      </c>
      <c r="AM4" s="43">
        <v>-0.71</v>
      </c>
      <c r="AN4" s="43">
        <v>0.11</v>
      </c>
      <c r="AO4" s="43">
        <v>0.01</v>
      </c>
      <c r="AP4" s="43">
        <v>0.25</v>
      </c>
      <c r="AQ4" s="43">
        <v>-0.89</v>
      </c>
      <c r="AR4" s="43">
        <v>-0.08</v>
      </c>
      <c r="AS4" s="42">
        <f>SUM(X4:AR4)</f>
        <v>5.8100000000000005</v>
      </c>
      <c r="AT4" s="43">
        <v>1.24</v>
      </c>
      <c r="AU4" s="43">
        <v>0.61</v>
      </c>
      <c r="AV4" s="43">
        <v>-0.64</v>
      </c>
      <c r="AW4" s="43">
        <v>-0.41</v>
      </c>
      <c r="AX4" s="43">
        <v>-1.24</v>
      </c>
      <c r="AY4" s="43">
        <v>-0.56000000000000005</v>
      </c>
      <c r="AZ4" s="43">
        <v>0.3</v>
      </c>
      <c r="BA4" s="43">
        <v>0.22</v>
      </c>
      <c r="BB4" s="43">
        <v>0.88</v>
      </c>
      <c r="BC4" s="43">
        <v>0.42</v>
      </c>
      <c r="BD4" s="43">
        <v>1.52</v>
      </c>
      <c r="BE4" s="43">
        <v>0.33</v>
      </c>
      <c r="BF4" s="43">
        <v>-0.27</v>
      </c>
      <c r="BG4" s="43">
        <v>-0.8</v>
      </c>
      <c r="BH4" s="43">
        <v>-0.85</v>
      </c>
      <c r="BI4" s="43">
        <v>-1.95</v>
      </c>
      <c r="BJ4" s="43">
        <v>-0.6</v>
      </c>
      <c r="BK4" s="43">
        <v>0.26</v>
      </c>
      <c r="BL4" s="43">
        <v>1.58</v>
      </c>
      <c r="BM4" s="43">
        <v>0.26</v>
      </c>
      <c r="BN4" s="43">
        <v>0.84</v>
      </c>
      <c r="BO4" s="42">
        <f>SUM(AS4:BN4)</f>
        <v>6.9500000000000011</v>
      </c>
      <c r="BP4" s="43">
        <v>1.85</v>
      </c>
      <c r="BQ4" s="43">
        <v>0.76</v>
      </c>
      <c r="BR4" s="43">
        <v>0.97</v>
      </c>
      <c r="BS4" s="43">
        <v>0.11</v>
      </c>
      <c r="BT4" s="43">
        <v>0.01</v>
      </c>
      <c r="BU4" s="43">
        <v>-0.26</v>
      </c>
      <c r="BV4" s="43">
        <v>-0.35</v>
      </c>
      <c r="BW4" s="43">
        <v>-0.25</v>
      </c>
      <c r="BX4" s="43">
        <v>0.32</v>
      </c>
      <c r="BY4" s="43">
        <v>0.85</v>
      </c>
      <c r="BZ4" s="43">
        <v>0.48</v>
      </c>
      <c r="CA4" s="43">
        <v>0.97</v>
      </c>
      <c r="CB4" s="43">
        <v>0.11</v>
      </c>
      <c r="CC4" s="43">
        <v>0.26</v>
      </c>
      <c r="CD4" s="43"/>
      <c r="CE4" s="43"/>
      <c r="CF4" s="43">
        <v>-0.3</v>
      </c>
      <c r="CG4" s="43">
        <v>-0.63</v>
      </c>
      <c r="CH4" s="43">
        <v>-0.57999999999999996</v>
      </c>
      <c r="CI4" s="43">
        <v>0.8</v>
      </c>
      <c r="CJ4" s="43">
        <v>0.42</v>
      </c>
      <c r="CK4" s="43">
        <v>-0.37</v>
      </c>
      <c r="CL4" s="42">
        <f>SUM(BO4:CK4)</f>
        <v>12.120000000000001</v>
      </c>
      <c r="CM4" s="43"/>
      <c r="CN4" s="43">
        <v>7.0000000000000007E-2</v>
      </c>
      <c r="CO4" s="43">
        <v>0.28999999999999998</v>
      </c>
      <c r="CP4" s="43">
        <v>-1.35</v>
      </c>
      <c r="CQ4" s="43">
        <v>0.24</v>
      </c>
      <c r="CR4" s="43"/>
      <c r="CS4" s="43">
        <v>-1.48</v>
      </c>
      <c r="CT4" s="43">
        <v>0.11</v>
      </c>
      <c r="CU4" s="43">
        <v>-0.97</v>
      </c>
      <c r="CV4" s="43">
        <v>0.97</v>
      </c>
      <c r="CW4" s="43">
        <v>0.18</v>
      </c>
      <c r="CX4" s="43">
        <v>1.34</v>
      </c>
      <c r="CY4" s="43">
        <v>-0.4</v>
      </c>
      <c r="CZ4" s="43">
        <v>-0.78</v>
      </c>
      <c r="DA4" s="43">
        <v>0.16</v>
      </c>
      <c r="DB4" s="43">
        <v>-1.1200000000000001</v>
      </c>
      <c r="DC4" s="43">
        <v>-1.1299999999999999</v>
      </c>
      <c r="DD4" s="43">
        <v>1.45</v>
      </c>
      <c r="DE4" s="43">
        <v>-0.27</v>
      </c>
      <c r="DF4" s="43">
        <v>-0.18</v>
      </c>
      <c r="DG4" s="43">
        <v>-1.51</v>
      </c>
      <c r="DH4" s="43">
        <v>0.65</v>
      </c>
      <c r="DI4" s="43">
        <v>-0.79</v>
      </c>
      <c r="DJ4" s="42">
        <f>SUM(CL4:DI4)</f>
        <v>7.6000000000000005</v>
      </c>
      <c r="DK4" s="43">
        <v>-0.51</v>
      </c>
      <c r="DL4" s="43">
        <v>0.77</v>
      </c>
      <c r="DM4" s="43">
        <v>1.83</v>
      </c>
      <c r="DN4" s="43">
        <v>-0.08</v>
      </c>
      <c r="DO4" s="43">
        <v>0.48</v>
      </c>
      <c r="DP4" s="43">
        <v>0.19</v>
      </c>
      <c r="DQ4" s="43">
        <v>0.23</v>
      </c>
      <c r="DR4" s="43">
        <v>-0.31</v>
      </c>
      <c r="DS4" s="43">
        <v>-0.04</v>
      </c>
      <c r="DT4" s="43">
        <v>-0.19</v>
      </c>
      <c r="DU4" s="43">
        <v>0.16</v>
      </c>
      <c r="DV4" s="43">
        <v>1.37</v>
      </c>
      <c r="DW4" s="43">
        <v>0.87</v>
      </c>
      <c r="DX4" s="43">
        <v>-1.33</v>
      </c>
      <c r="DY4" s="43">
        <v>0.09</v>
      </c>
      <c r="DZ4" s="43">
        <v>-0.23</v>
      </c>
      <c r="EA4" s="43">
        <v>-0.33</v>
      </c>
      <c r="EB4" s="43">
        <v>0.43</v>
      </c>
      <c r="EC4" s="43">
        <v>0.33</v>
      </c>
      <c r="ED4" s="43">
        <v>0.93</v>
      </c>
      <c r="EE4" s="42">
        <f>SUM(DJ4:ED4)</f>
        <v>12.260000000000002</v>
      </c>
      <c r="EF4" s="43">
        <v>0.87</v>
      </c>
      <c r="EG4" s="43">
        <v>-0.19</v>
      </c>
      <c r="EH4" s="43">
        <v>0.78</v>
      </c>
      <c r="EI4" s="43">
        <v>0.41</v>
      </c>
      <c r="EJ4" s="43">
        <v>-0.27</v>
      </c>
      <c r="EK4" s="43">
        <v>-0.27</v>
      </c>
      <c r="EL4" s="43">
        <v>-0.68</v>
      </c>
      <c r="EM4" s="43">
        <v>0.18</v>
      </c>
      <c r="EN4" s="43">
        <v>-0.13</v>
      </c>
      <c r="EO4" s="43">
        <v>0.28999999999999998</v>
      </c>
      <c r="EP4" s="43">
        <v>0.33</v>
      </c>
      <c r="EQ4" s="43">
        <v>0.64</v>
      </c>
      <c r="ER4" s="43">
        <v>-0.81</v>
      </c>
      <c r="ES4" s="43">
        <v>-0.78</v>
      </c>
      <c r="ET4" s="43">
        <v>0.61</v>
      </c>
      <c r="EU4" s="43">
        <v>0.45</v>
      </c>
      <c r="EV4" s="43">
        <v>0.78</v>
      </c>
      <c r="EW4" s="43">
        <v>0.15</v>
      </c>
      <c r="EX4" s="43">
        <v>0.2</v>
      </c>
      <c r="EY4" s="43">
        <v>0.9</v>
      </c>
      <c r="EZ4" s="43">
        <v>-7.0000000000000007E-2</v>
      </c>
      <c r="FA4" s="43">
        <v>-1.71</v>
      </c>
      <c r="FB4" s="43">
        <v>0.28999999999999998</v>
      </c>
      <c r="FC4" s="42">
        <f>SUM(EE4:FB4)</f>
        <v>14.229999999999997</v>
      </c>
      <c r="FD4" s="43">
        <v>1.18</v>
      </c>
      <c r="FE4" s="43">
        <v>-1.7</v>
      </c>
      <c r="FF4" s="43">
        <v>-1.0900000000000001</v>
      </c>
      <c r="FG4" s="43">
        <v>-0.26</v>
      </c>
      <c r="FH4" s="43">
        <v>-0.24</v>
      </c>
      <c r="FI4" s="43">
        <v>1.1299999999999999</v>
      </c>
      <c r="FJ4" s="43">
        <v>-1.5</v>
      </c>
      <c r="FK4" s="43">
        <v>-0.66</v>
      </c>
      <c r="FL4" s="43">
        <v>0.82</v>
      </c>
      <c r="FM4" s="43">
        <v>-1.52</v>
      </c>
      <c r="FN4" s="43"/>
      <c r="FO4" s="43">
        <v>1.27</v>
      </c>
      <c r="FP4" s="43">
        <v>0.99</v>
      </c>
      <c r="FQ4" s="43">
        <v>-0.8</v>
      </c>
      <c r="FR4" s="43">
        <v>0.63</v>
      </c>
      <c r="FS4" s="43">
        <v>0.33</v>
      </c>
      <c r="FT4" s="43">
        <v>-0.69</v>
      </c>
      <c r="FU4" s="43">
        <v>0.38</v>
      </c>
      <c r="FV4" s="43">
        <v>-7.0000000000000007E-2</v>
      </c>
      <c r="FW4" s="43">
        <v>-0.33</v>
      </c>
      <c r="FX4" s="43">
        <v>1.1499999999999999</v>
      </c>
      <c r="FY4" s="43">
        <v>0.36</v>
      </c>
      <c r="FZ4" s="42">
        <f>SUM(FB4:FY4)</f>
        <v>13.899999999999997</v>
      </c>
      <c r="GA4" s="43">
        <v>0.25</v>
      </c>
      <c r="GB4" s="43">
        <v>-0.56000000000000005</v>
      </c>
      <c r="GC4" s="43">
        <v>0.48</v>
      </c>
      <c r="GD4" s="43">
        <v>1.25</v>
      </c>
      <c r="GE4" s="43">
        <v>-0.14000000000000001</v>
      </c>
      <c r="GF4" s="43">
        <v>0.71</v>
      </c>
      <c r="GG4" s="43">
        <v>1.21</v>
      </c>
      <c r="GH4" s="43">
        <v>0.23</v>
      </c>
      <c r="GI4" s="43">
        <v>0.32</v>
      </c>
      <c r="GJ4" s="43">
        <v>1.1299999999999999</v>
      </c>
      <c r="GK4" s="43">
        <v>-0.42</v>
      </c>
      <c r="GL4" s="43">
        <v>-0.49</v>
      </c>
      <c r="GM4" s="43">
        <v>0.34</v>
      </c>
      <c r="GN4" s="43">
        <v>1.1299999999999999</v>
      </c>
      <c r="GO4" s="43">
        <v>1.08</v>
      </c>
      <c r="GP4" s="43">
        <v>-1.23</v>
      </c>
      <c r="GQ4" s="43">
        <v>-0.39</v>
      </c>
      <c r="GR4" s="43">
        <v>-0.28999999999999998</v>
      </c>
      <c r="GS4" s="43">
        <v>0.41</v>
      </c>
      <c r="GT4" s="43">
        <v>0.19</v>
      </c>
      <c r="GU4" s="43">
        <v>0.69</v>
      </c>
      <c r="GV4" s="42">
        <f t="shared" si="0"/>
        <v>19.799999999999997</v>
      </c>
      <c r="GW4" s="43">
        <v>-0.78</v>
      </c>
      <c r="GX4" s="43">
        <v>-2.77</v>
      </c>
      <c r="GY4" s="43">
        <v>-0.72</v>
      </c>
      <c r="GZ4" s="43"/>
      <c r="HA4" s="43"/>
      <c r="HB4" s="43"/>
      <c r="HC4" s="43"/>
      <c r="HD4" s="43"/>
      <c r="HE4" s="43"/>
      <c r="HF4" s="43"/>
      <c r="HG4" s="43"/>
      <c r="HH4" s="43"/>
      <c r="HI4" s="43"/>
      <c r="HJ4" s="43"/>
      <c r="HK4" s="43"/>
      <c r="HL4" s="43"/>
      <c r="HM4" s="43"/>
      <c r="HN4" s="43"/>
      <c r="HO4" s="43"/>
      <c r="HP4" s="43"/>
      <c r="HQ4" s="43"/>
      <c r="HR4" s="43"/>
      <c r="HS4" s="43"/>
      <c r="HT4" s="42">
        <f>SUM(GV4:HS4)</f>
        <v>15.529999999999996</v>
      </c>
      <c r="HU4" s="43"/>
      <c r="HV4" s="43"/>
      <c r="HW4" s="43"/>
      <c r="HX4" s="43"/>
      <c r="HY4" s="43"/>
      <c r="HZ4" s="43"/>
      <c r="IA4" s="43"/>
      <c r="IB4" s="43"/>
      <c r="IC4" s="43"/>
      <c r="ID4" s="43"/>
      <c r="IE4" s="43"/>
      <c r="IF4" s="43"/>
      <c r="IG4" s="43"/>
      <c r="IH4" s="43"/>
      <c r="II4" s="43"/>
      <c r="IJ4" s="43"/>
      <c r="IK4" s="43"/>
      <c r="IL4" s="43"/>
      <c r="IM4" s="43"/>
      <c r="IN4" s="43"/>
      <c r="IO4" s="43"/>
      <c r="IP4" s="42">
        <f>SUM(HR4:IO4)</f>
        <v>15.529999999999996</v>
      </c>
      <c r="IQ4" s="43"/>
      <c r="IR4" s="43"/>
      <c r="IS4" s="43"/>
      <c r="IT4" s="43"/>
      <c r="IU4" s="43"/>
      <c r="IV4" s="43"/>
      <c r="IW4" s="43"/>
      <c r="IX4" s="43"/>
      <c r="JM4" s="42">
        <f>SUM(IO4:JL4)</f>
        <v>15.529999999999996</v>
      </c>
    </row>
    <row r="6" spans="1:273" x14ac:dyDescent="0.25">
      <c r="CC6" s="41"/>
    </row>
  </sheetData>
  <mergeCells count="12">
    <mergeCell ref="HU1:IP1"/>
    <mergeCell ref="IQ1:JM1"/>
    <mergeCell ref="DK1:EE1"/>
    <mergeCell ref="EF1:FC1"/>
    <mergeCell ref="FD1:FZ1"/>
    <mergeCell ref="GA1:GV1"/>
    <mergeCell ref="GW1:HT1"/>
    <mergeCell ref="B1:X1"/>
    <mergeCell ref="Y1:AS1"/>
    <mergeCell ref="AT1:BO1"/>
    <mergeCell ref="BP1:CL1"/>
    <mergeCell ref="CM1:DJ1"/>
  </mergeCells>
  <conditionalFormatting sqref="X3:JM4">
    <cfRule type="cellIs" dxfId="21" priority="1" operator="greaterThan">
      <formula>0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03"/>
  <sheetViews>
    <sheetView workbookViewId="0">
      <pane ySplit="5" topLeftCell="A12" activePane="bottomLeft" state="frozen"/>
      <selection pane="bottomLeft" activeCell="K37" sqref="K37"/>
    </sheetView>
  </sheetViews>
  <sheetFormatPr baseColWidth="10" defaultRowHeight="15" x14ac:dyDescent="0.25"/>
  <cols>
    <col min="2" max="2" width="30.7109375" customWidth="1"/>
    <col min="3" max="3" width="20.7109375" customWidth="1"/>
    <col min="4" max="4" width="14.7109375" customWidth="1"/>
    <col min="5" max="5" width="14.7109375" style="2" customWidth="1"/>
    <col min="6" max="7" width="14.7109375" customWidth="1"/>
    <col min="8" max="10" width="12.7109375" customWidth="1"/>
    <col min="11" max="11" width="14.7109375" style="47" customWidth="1"/>
    <col min="12" max="12" width="1.7109375" customWidth="1"/>
    <col min="13" max="13" width="16.7109375" customWidth="1"/>
  </cols>
  <sheetData>
    <row r="1" spans="1:13" s="16" customFormat="1" ht="30" customHeight="1" x14ac:dyDescent="0.25">
      <c r="K1" s="68">
        <f ca="1">TODAY()</f>
        <v>43742</v>
      </c>
      <c r="L1" s="13"/>
      <c r="M1" s="32">
        <f>INDEX((M6:M203),COUNTA(A6:A203))</f>
        <v>113.85623799999973</v>
      </c>
    </row>
    <row r="2" spans="1:13" ht="9.9499999999999993" customHeight="1" thickBot="1" x14ac:dyDescent="0.3"/>
    <row r="3" spans="1:13" ht="32.25" customHeight="1" thickBot="1" x14ac:dyDescent="0.3">
      <c r="A3" s="169" t="s">
        <v>51</v>
      </c>
      <c r="B3" s="170"/>
      <c r="C3" s="170"/>
      <c r="D3" s="171"/>
      <c r="E3" s="172" t="s">
        <v>59</v>
      </c>
      <c r="F3" s="173"/>
      <c r="G3" s="173"/>
      <c r="H3" s="173"/>
      <c r="I3" s="173"/>
      <c r="J3" s="173"/>
      <c r="K3" s="174"/>
      <c r="L3" s="19"/>
      <c r="M3" s="175" t="s">
        <v>56</v>
      </c>
    </row>
    <row r="4" spans="1:13" ht="32.25" thickBot="1" x14ac:dyDescent="0.3">
      <c r="A4" s="12" t="s">
        <v>7</v>
      </c>
      <c r="B4" s="12" t="s">
        <v>0</v>
      </c>
      <c r="C4" s="12" t="s">
        <v>1</v>
      </c>
      <c r="D4" s="12" t="s">
        <v>2</v>
      </c>
      <c r="E4" s="14" t="s">
        <v>58</v>
      </c>
      <c r="F4" s="14" t="s">
        <v>3</v>
      </c>
      <c r="G4" s="14" t="s">
        <v>61</v>
      </c>
      <c r="H4" s="14" t="s">
        <v>60</v>
      </c>
      <c r="I4" s="4" t="s">
        <v>44</v>
      </c>
      <c r="J4" s="4" t="s">
        <v>5</v>
      </c>
      <c r="K4" s="14" t="s">
        <v>57</v>
      </c>
      <c r="L4" s="20"/>
      <c r="M4" s="176"/>
    </row>
    <row r="5" spans="1:13" ht="16.5" thickBot="1" x14ac:dyDescent="0.3">
      <c r="A5" s="18">
        <v>43465</v>
      </c>
      <c r="B5" s="17"/>
      <c r="C5" s="17" t="s">
        <v>55</v>
      </c>
      <c r="D5" s="17"/>
      <c r="E5" s="22"/>
      <c r="F5" s="100"/>
      <c r="G5" s="100"/>
      <c r="H5" s="100"/>
      <c r="I5" s="101"/>
      <c r="J5" s="101"/>
      <c r="K5" s="102"/>
      <c r="L5" s="20"/>
      <c r="M5" s="15">
        <f>3485.88+0.99</f>
        <v>3486.87</v>
      </c>
    </row>
    <row r="6" spans="1:13" ht="16.5" thickTop="1" x14ac:dyDescent="0.25">
      <c r="A6" s="10">
        <v>43466</v>
      </c>
      <c r="B6" s="11" t="s">
        <v>47</v>
      </c>
      <c r="C6" s="11" t="s">
        <v>23</v>
      </c>
      <c r="D6" s="11" t="s">
        <v>24</v>
      </c>
      <c r="E6" s="25" t="s">
        <v>53</v>
      </c>
      <c r="F6" s="28">
        <v>45</v>
      </c>
      <c r="G6" s="23">
        <v>6.44</v>
      </c>
      <c r="H6" s="33">
        <f t="shared" ref="H6:H25" si="0">IF(C6="","",F6*G6)</f>
        <v>289.8</v>
      </c>
      <c r="I6" s="34">
        <f>IF(OR(E6="ACHATS",E6="VENTES",E6="INTRODUCTION"),IF(H6&lt;TECH!C$2,TECH!D$2,IF(H6&lt;TECH!C$3,TECH!D$3,IF(H6&lt;TECH!C$4,TECH!D$4,IF(H6&lt;TECH!C$5,TECH!D$5,H6*TECH!D$6)))),"")</f>
        <v>0.99</v>
      </c>
      <c r="J6" s="34">
        <v>0</v>
      </c>
      <c r="K6" s="48">
        <f t="shared" ref="K6:K38" si="1">IF(E6="ACHATS",H6+I6+J6,IF(E6="VENTES",H6-I6,IF(E6="DIVIDENDES",H6,IF(E6="BONUS",H6,""))))</f>
        <v>290.79000000000002</v>
      </c>
      <c r="L6" s="20"/>
      <c r="M6" s="38">
        <f t="shared" ref="M6:M30" si="2">IF(E6="ACHATS",M5-K6,IF(E6="VENTES",M5+K6,IF(E6="DIVIDENDES",M5+K6,IF(E6="BONUS",M5-K6,IF(E6="INTRODUCTION",M5+K6,"")))))</f>
        <v>3196.08</v>
      </c>
    </row>
    <row r="7" spans="1:13" ht="15.75" x14ac:dyDescent="0.25">
      <c r="A7" s="9">
        <v>43466</v>
      </c>
      <c r="B7" s="5" t="s">
        <v>47</v>
      </c>
      <c r="C7" s="5" t="s">
        <v>25</v>
      </c>
      <c r="D7" s="5" t="s">
        <v>26</v>
      </c>
      <c r="E7" s="25" t="s">
        <v>53</v>
      </c>
      <c r="F7" s="29">
        <v>18</v>
      </c>
      <c r="G7" s="24">
        <v>13.43</v>
      </c>
      <c r="H7" s="35">
        <f t="shared" si="0"/>
        <v>241.74</v>
      </c>
      <c r="I7" s="36">
        <f>IF(OR(E7="ACHATS",E7="VENTES",E7="INTRODUCTION"),IF(H7&lt;TECH!C$2,TECH!D$2,IF(H7&lt;TECH!C$3,TECH!D$3,IF(H7&lt;TECH!C$4,TECH!D$4,IF(H7&lt;TECH!C$5,TECH!D$5,H7*TECH!D$6)))),"")</f>
        <v>0.99</v>
      </c>
      <c r="J7" s="36">
        <f t="shared" ref="J7:J15" si="3">IF(E7="ACHATS",H7*0.3/100,"")</f>
        <v>0.72522000000000009</v>
      </c>
      <c r="K7" s="48">
        <f t="shared" si="1"/>
        <v>243.45522000000003</v>
      </c>
      <c r="L7" s="20"/>
      <c r="M7" s="39">
        <f t="shared" si="2"/>
        <v>2952.6247800000001</v>
      </c>
    </row>
    <row r="8" spans="1:13" ht="15.75" x14ac:dyDescent="0.25">
      <c r="A8" s="9">
        <v>43466</v>
      </c>
      <c r="B8" s="5" t="s">
        <v>47</v>
      </c>
      <c r="C8" s="5" t="s">
        <v>27</v>
      </c>
      <c r="D8" s="5" t="s">
        <v>28</v>
      </c>
      <c r="E8" s="25" t="s">
        <v>53</v>
      </c>
      <c r="F8" s="29">
        <v>6</v>
      </c>
      <c r="G8" s="24">
        <v>45.42</v>
      </c>
      <c r="H8" s="35">
        <f t="shared" si="0"/>
        <v>272.52</v>
      </c>
      <c r="I8" s="36">
        <f>IF(OR(E8="ACHATS",E8="VENTES",E8="INTRODUCTION"),IF(H8&lt;TECH!C$2,TECH!D$2,IF(H8&lt;TECH!C$3,TECH!D$3,IF(H8&lt;TECH!C$4,TECH!D$4,IF(H8&lt;TECH!C$5,TECH!D$5,H8*TECH!D$6)))),"")</f>
        <v>0.99</v>
      </c>
      <c r="J8" s="36">
        <f t="shared" si="3"/>
        <v>0.81755999999999984</v>
      </c>
      <c r="K8" s="48">
        <f t="shared" si="1"/>
        <v>274.32756000000001</v>
      </c>
      <c r="L8" s="20"/>
      <c r="M8" s="39">
        <f t="shared" si="2"/>
        <v>2678.2972199999999</v>
      </c>
    </row>
    <row r="9" spans="1:13" ht="15.75" x14ac:dyDescent="0.25">
      <c r="A9" s="9">
        <v>43466</v>
      </c>
      <c r="B9" s="5" t="s">
        <v>47</v>
      </c>
      <c r="C9" s="5" t="s">
        <v>29</v>
      </c>
      <c r="D9" s="5" t="s">
        <v>30</v>
      </c>
      <c r="E9" s="25" t="s">
        <v>53</v>
      </c>
      <c r="F9" s="29">
        <v>37</v>
      </c>
      <c r="G9" s="24">
        <v>8.09</v>
      </c>
      <c r="H9" s="35">
        <f t="shared" si="0"/>
        <v>299.33</v>
      </c>
      <c r="I9" s="36">
        <f>IF(OR(E9="ACHATS",E9="VENTES",E9="INTRODUCTION"),IF(H9&lt;TECH!C$2,TECH!D$2,IF(H9&lt;TECH!C$3,TECH!D$3,IF(H9&lt;TECH!C$4,TECH!D$4,IF(H9&lt;TECH!C$5,TECH!D$5,H9*TECH!D$6)))),"")</f>
        <v>0.99</v>
      </c>
      <c r="J9" s="36">
        <f t="shared" si="3"/>
        <v>0.89798999999999995</v>
      </c>
      <c r="K9" s="48">
        <f t="shared" si="1"/>
        <v>301.21798999999999</v>
      </c>
      <c r="L9" s="20"/>
      <c r="M9" s="39">
        <f t="shared" si="2"/>
        <v>2377.0792299999998</v>
      </c>
    </row>
    <row r="10" spans="1:13" ht="15.75" x14ac:dyDescent="0.25">
      <c r="A10" s="9">
        <v>43466</v>
      </c>
      <c r="B10" s="5" t="s">
        <v>15</v>
      </c>
      <c r="C10" s="5" t="s">
        <v>31</v>
      </c>
      <c r="D10" s="5" t="s">
        <v>32</v>
      </c>
      <c r="E10" s="25" t="s">
        <v>53</v>
      </c>
      <c r="F10" s="29">
        <v>21</v>
      </c>
      <c r="G10" s="24">
        <v>14.03</v>
      </c>
      <c r="H10" s="35">
        <f t="shared" si="0"/>
        <v>294.63</v>
      </c>
      <c r="I10" s="36">
        <f>IF(OR(E10="ACHATS",E10="VENTES",E10="INTRODUCTION"),IF(H10&lt;TECH!C$2,TECH!D$2,IF(H10&lt;TECH!C$3,TECH!D$3,IF(H10&lt;TECH!C$4,TECH!D$4,IF(H10&lt;TECH!C$5,TECH!D$5,H10*TECH!D$6)))),"")</f>
        <v>0.99</v>
      </c>
      <c r="J10" s="36">
        <f t="shared" si="3"/>
        <v>0.88388999999999995</v>
      </c>
      <c r="K10" s="48">
        <f t="shared" si="1"/>
        <v>296.50389000000001</v>
      </c>
      <c r="L10" s="20"/>
      <c r="M10" s="39">
        <f t="shared" si="2"/>
        <v>2080.5753399999999</v>
      </c>
    </row>
    <row r="11" spans="1:13" ht="15.75" x14ac:dyDescent="0.25">
      <c r="A11" s="9">
        <v>43466</v>
      </c>
      <c r="B11" s="5" t="s">
        <v>16</v>
      </c>
      <c r="C11" s="5" t="s">
        <v>33</v>
      </c>
      <c r="D11" s="5" t="s">
        <v>34</v>
      </c>
      <c r="E11" s="25" t="s">
        <v>53</v>
      </c>
      <c r="F11" s="29">
        <v>62</v>
      </c>
      <c r="G11" s="24">
        <v>4.8899999999999997</v>
      </c>
      <c r="H11" s="35">
        <f t="shared" si="0"/>
        <v>303.18</v>
      </c>
      <c r="I11" s="36">
        <f>IF(OR(E11="ACHATS",E11="VENTES",E11="INTRODUCTION"),IF(H11&lt;TECH!C$2,TECH!D$2,IF(H11&lt;TECH!C$3,TECH!D$3,IF(H11&lt;TECH!C$4,TECH!D$4,IF(H11&lt;TECH!C$5,TECH!D$5,H11*TECH!D$6)))),"")</f>
        <v>0.99</v>
      </c>
      <c r="J11" s="36">
        <f t="shared" si="3"/>
        <v>0.9095399999999999</v>
      </c>
      <c r="K11" s="48">
        <f t="shared" si="1"/>
        <v>305.07954000000001</v>
      </c>
      <c r="L11" s="20"/>
      <c r="M11" s="39">
        <f t="shared" si="2"/>
        <v>1775.4957999999999</v>
      </c>
    </row>
    <row r="12" spans="1:13" ht="15.75" x14ac:dyDescent="0.25">
      <c r="A12" s="9">
        <v>43466</v>
      </c>
      <c r="B12" s="5" t="s">
        <v>18</v>
      </c>
      <c r="C12" s="5" t="s">
        <v>35</v>
      </c>
      <c r="D12" s="5" t="s">
        <v>36</v>
      </c>
      <c r="E12" s="25" t="s">
        <v>53</v>
      </c>
      <c r="F12" s="29">
        <v>20</v>
      </c>
      <c r="G12" s="24">
        <v>14.14</v>
      </c>
      <c r="H12" s="35">
        <f t="shared" si="0"/>
        <v>282.8</v>
      </c>
      <c r="I12" s="36">
        <f>IF(OR(E12="ACHATS",E12="VENTES",E12="INTRODUCTION"),IF(H12&lt;TECH!C$2,TECH!D$2,IF(H12&lt;TECH!C$3,TECH!D$3,IF(H12&lt;TECH!C$4,TECH!D$4,IF(H12&lt;TECH!C$5,TECH!D$5,H12*TECH!D$6)))),"")</f>
        <v>0.99</v>
      </c>
      <c r="J12" s="36">
        <f t="shared" si="3"/>
        <v>0.84840000000000004</v>
      </c>
      <c r="K12" s="48">
        <f t="shared" si="1"/>
        <v>284.63840000000005</v>
      </c>
      <c r="L12" s="20"/>
      <c r="M12" s="39">
        <f t="shared" si="2"/>
        <v>1490.8573999999999</v>
      </c>
    </row>
    <row r="13" spans="1:13" ht="15.75" x14ac:dyDescent="0.25">
      <c r="A13" s="9">
        <v>43466</v>
      </c>
      <c r="B13" s="5" t="s">
        <v>11</v>
      </c>
      <c r="C13" s="5" t="s">
        <v>37</v>
      </c>
      <c r="D13" s="5" t="s">
        <v>38</v>
      </c>
      <c r="E13" s="25" t="s">
        <v>53</v>
      </c>
      <c r="F13" s="29">
        <v>8</v>
      </c>
      <c r="G13" s="24">
        <v>38.43</v>
      </c>
      <c r="H13" s="35">
        <f t="shared" si="0"/>
        <v>307.44</v>
      </c>
      <c r="I13" s="36">
        <f>IF(OR(E13="ACHATS",E13="VENTES",E13="INTRODUCTION"),IF(H13&lt;TECH!C$2,TECH!D$2,IF(H13&lt;TECH!C$3,TECH!D$3,IF(H13&lt;TECH!C$4,TECH!D$4,IF(H13&lt;TECH!C$5,TECH!D$5,H13*TECH!D$6)))),"")</f>
        <v>0.99</v>
      </c>
      <c r="J13" s="36">
        <f t="shared" si="3"/>
        <v>0.92232000000000003</v>
      </c>
      <c r="K13" s="48">
        <f t="shared" si="1"/>
        <v>309.35232000000002</v>
      </c>
      <c r="L13" s="20"/>
      <c r="M13" s="39">
        <f t="shared" si="2"/>
        <v>1181.5050799999999</v>
      </c>
    </row>
    <row r="14" spans="1:13" ht="15.75" x14ac:dyDescent="0.25">
      <c r="A14" s="9">
        <v>43466</v>
      </c>
      <c r="B14" s="5" t="s">
        <v>13</v>
      </c>
      <c r="C14" s="5" t="s">
        <v>39</v>
      </c>
      <c r="D14" s="5" t="s">
        <v>40</v>
      </c>
      <c r="E14" s="25" t="s">
        <v>53</v>
      </c>
      <c r="F14" s="29">
        <v>5</v>
      </c>
      <c r="G14" s="24">
        <v>64.55</v>
      </c>
      <c r="H14" s="35">
        <f t="shared" si="0"/>
        <v>322.75</v>
      </c>
      <c r="I14" s="36">
        <f>IF(OR(E14="ACHATS",E14="VENTES",E14="INTRODUCTION"),IF(H14&lt;TECH!C$2,TECH!D$2,IF(H14&lt;TECH!C$3,TECH!D$3,IF(H14&lt;TECH!C$4,TECH!D$4,IF(H14&lt;TECH!C$5,TECH!D$5,H14*TECH!D$6)))),"")</f>
        <v>0.99</v>
      </c>
      <c r="J14" s="36">
        <f t="shared" si="3"/>
        <v>0.96825000000000006</v>
      </c>
      <c r="K14" s="48">
        <f t="shared" si="1"/>
        <v>324.70825000000002</v>
      </c>
      <c r="L14" s="20"/>
      <c r="M14" s="39">
        <f t="shared" si="2"/>
        <v>856.79682999999989</v>
      </c>
    </row>
    <row r="15" spans="1:13" ht="15.75" x14ac:dyDescent="0.25">
      <c r="A15" s="9">
        <v>43466</v>
      </c>
      <c r="B15" s="5" t="s">
        <v>16</v>
      </c>
      <c r="C15" s="5" t="s">
        <v>41</v>
      </c>
      <c r="D15" s="5" t="s">
        <v>42</v>
      </c>
      <c r="E15" s="25" t="s">
        <v>53</v>
      </c>
      <c r="F15" s="29">
        <v>11</v>
      </c>
      <c r="G15" s="24">
        <v>27.07</v>
      </c>
      <c r="H15" s="35">
        <f t="shared" si="0"/>
        <v>297.77</v>
      </c>
      <c r="I15" s="36">
        <f>IF(OR(E15="ACHATS",E15="VENTES",E15="INTRODUCTION"),IF(H15&lt;TECH!C$2,TECH!D$2,IF(H15&lt;TECH!C$3,TECH!D$3,IF(H15&lt;TECH!C$4,TECH!D$4,IF(H15&lt;TECH!C$5,TECH!D$5,H15*TECH!D$6)))),"")</f>
        <v>0.99</v>
      </c>
      <c r="J15" s="36">
        <f t="shared" si="3"/>
        <v>0.89330999999999994</v>
      </c>
      <c r="K15" s="48">
        <f t="shared" si="1"/>
        <v>299.65330999999998</v>
      </c>
      <c r="L15" s="20"/>
      <c r="M15" s="39">
        <f t="shared" si="2"/>
        <v>557.14351999999985</v>
      </c>
    </row>
    <row r="16" spans="1:13" ht="15.75" x14ac:dyDescent="0.25">
      <c r="A16" s="9">
        <v>43580</v>
      </c>
      <c r="B16" s="5" t="s">
        <v>15</v>
      </c>
      <c r="C16" s="5" t="s">
        <v>49</v>
      </c>
      <c r="D16" s="5" t="s">
        <v>50</v>
      </c>
      <c r="E16" s="25" t="s">
        <v>53</v>
      </c>
      <c r="F16" s="29">
        <v>24</v>
      </c>
      <c r="G16" s="24">
        <v>12.52</v>
      </c>
      <c r="H16" s="35">
        <f t="shared" si="0"/>
        <v>300.48</v>
      </c>
      <c r="I16" s="36">
        <f>IF(OR(E16="ACHATS",E16="VENTES",E16="INTRODUCTION"),IF(H16&lt;TECH!C$2,TECH!D$2,IF(H16&lt;TECH!C$3,TECH!D$3,IF(H16&lt;TECH!C$4,TECH!D$4,IF(H16&lt;TECH!C$5,TECH!D$5,H16*TECH!D$6)))),"")</f>
        <v>0.99</v>
      </c>
      <c r="J16" s="36">
        <v>0</v>
      </c>
      <c r="K16" s="48">
        <f t="shared" si="1"/>
        <v>301.47000000000003</v>
      </c>
      <c r="L16" s="20"/>
      <c r="M16" s="39">
        <f t="shared" si="2"/>
        <v>255.67351999999983</v>
      </c>
    </row>
    <row r="17" spans="1:15" ht="15.75" x14ac:dyDescent="0.25">
      <c r="A17" s="9">
        <v>43580</v>
      </c>
      <c r="B17" s="5" t="s">
        <v>15</v>
      </c>
      <c r="C17" s="5" t="s">
        <v>49</v>
      </c>
      <c r="D17" s="5" t="s">
        <v>50</v>
      </c>
      <c r="E17" s="25" t="s">
        <v>52</v>
      </c>
      <c r="F17" s="29">
        <v>24</v>
      </c>
      <c r="G17" s="24">
        <v>12.51</v>
      </c>
      <c r="H17" s="35">
        <f t="shared" si="0"/>
        <v>300.24</v>
      </c>
      <c r="I17" s="36">
        <f>IF(OR(E17="ACHATS",E17="VENTES",E17="INTRODUCTION"),IF(H17&lt;TECH!C$2,TECH!D$2,IF(H17&lt;TECH!C$3,TECH!D$3,IF(H17&lt;TECH!C$4,TECH!D$4,IF(H17&lt;TECH!C$5,TECH!D$5,H17*TECH!D$6)))),"")</f>
        <v>0.99</v>
      </c>
      <c r="J17" s="36" t="str">
        <f t="shared" ref="J17:J48" si="4">IF(E17="ACHATS",H17*0.3/100,"")</f>
        <v/>
      </c>
      <c r="K17" s="48">
        <f t="shared" si="1"/>
        <v>299.25</v>
      </c>
      <c r="L17" s="20"/>
      <c r="M17" s="39">
        <f t="shared" si="2"/>
        <v>554.92351999999983</v>
      </c>
    </row>
    <row r="18" spans="1:15" ht="15.75" x14ac:dyDescent="0.25">
      <c r="A18" s="9">
        <v>43580</v>
      </c>
      <c r="B18" s="5" t="s">
        <v>15</v>
      </c>
      <c r="C18" s="5" t="s">
        <v>49</v>
      </c>
      <c r="D18" s="5" t="s">
        <v>50</v>
      </c>
      <c r="E18" s="25" t="s">
        <v>53</v>
      </c>
      <c r="F18" s="29">
        <v>24</v>
      </c>
      <c r="G18" s="24">
        <v>12.52</v>
      </c>
      <c r="H18" s="35">
        <f t="shared" si="0"/>
        <v>300.48</v>
      </c>
      <c r="I18" s="36">
        <f>IF(OR(E18="ACHATS",E18="VENTES",E18="INTRODUCTION"),IF(H18&lt;TECH!C$2,TECH!D$2,IF(H18&lt;TECH!C$3,TECH!D$3,IF(H18&lt;TECH!C$4,TECH!D$4,IF(H18&lt;TECH!C$5,TECH!D$5,H18*TECH!D$6)))),"")</f>
        <v>0.99</v>
      </c>
      <c r="J18" s="36">
        <f t="shared" si="4"/>
        <v>0.90144000000000002</v>
      </c>
      <c r="K18" s="48">
        <f t="shared" si="1"/>
        <v>302.37144000000001</v>
      </c>
      <c r="L18" s="20"/>
      <c r="M18" s="39">
        <f t="shared" si="2"/>
        <v>252.55207999999982</v>
      </c>
    </row>
    <row r="19" spans="1:15" ht="15.75" x14ac:dyDescent="0.25">
      <c r="A19" s="9">
        <v>43588</v>
      </c>
      <c r="B19" s="5" t="s">
        <v>13</v>
      </c>
      <c r="C19" s="5" t="s">
        <v>39</v>
      </c>
      <c r="D19" s="5" t="s">
        <v>40</v>
      </c>
      <c r="E19" s="25" t="s">
        <v>52</v>
      </c>
      <c r="F19" s="29">
        <v>5</v>
      </c>
      <c r="G19" s="24">
        <v>77.930000000000007</v>
      </c>
      <c r="H19" s="35">
        <f t="shared" si="0"/>
        <v>389.65000000000003</v>
      </c>
      <c r="I19" s="36">
        <f>IF(OR(E19="ACHATS",E19="VENTES",E19="INTRODUCTION"),IF(H19&lt;TECH!C$2,TECH!D$2,IF(H19&lt;TECH!C$3,TECH!D$3,IF(H19&lt;TECH!C$4,TECH!D$4,IF(H19&lt;TECH!C$5,TECH!D$5,H19*TECH!D$6)))),"")</f>
        <v>0.99</v>
      </c>
      <c r="J19" s="36" t="str">
        <f t="shared" si="4"/>
        <v/>
      </c>
      <c r="K19" s="48">
        <f t="shared" si="1"/>
        <v>388.66</v>
      </c>
      <c r="L19" s="20"/>
      <c r="M19" s="39">
        <f t="shared" si="2"/>
        <v>641.21207999999979</v>
      </c>
    </row>
    <row r="20" spans="1:15" ht="15.75" x14ac:dyDescent="0.25">
      <c r="A20" s="9">
        <v>43595</v>
      </c>
      <c r="B20" s="5" t="s">
        <v>12</v>
      </c>
      <c r="C20" s="5" t="s">
        <v>57</v>
      </c>
      <c r="D20" s="5" t="s">
        <v>62</v>
      </c>
      <c r="E20" s="26" t="s">
        <v>53</v>
      </c>
      <c r="F20" s="29">
        <v>6</v>
      </c>
      <c r="G20" s="24">
        <v>46.84</v>
      </c>
      <c r="H20" s="35">
        <f t="shared" si="0"/>
        <v>281.04000000000002</v>
      </c>
      <c r="I20" s="36">
        <f>IF(OR(E20="ACHATS",E20="VENTES",E20="INTRODUCTION"),IF(H20&lt;TECH!C$2,TECH!D$2,IF(H20&lt;TECH!C$3,TECH!D$3,IF(H20&lt;TECH!C$4,TECH!D$4,IF(H20&lt;TECH!C$5,TECH!D$5,H20*TECH!D$6)))),"")</f>
        <v>0.99</v>
      </c>
      <c r="J20" s="36">
        <f t="shared" si="4"/>
        <v>0.84311999999999998</v>
      </c>
      <c r="K20" s="48">
        <f t="shared" si="1"/>
        <v>282.87312000000003</v>
      </c>
      <c r="L20" s="20"/>
      <c r="M20" s="39">
        <f t="shared" si="2"/>
        <v>358.33895999999976</v>
      </c>
    </row>
    <row r="21" spans="1:15" ht="15.75" x14ac:dyDescent="0.25">
      <c r="A21" s="9">
        <v>43608</v>
      </c>
      <c r="B21" s="5" t="s">
        <v>15</v>
      </c>
      <c r="C21" s="5" t="s">
        <v>31</v>
      </c>
      <c r="D21" s="5" t="s">
        <v>32</v>
      </c>
      <c r="E21" s="26" t="s">
        <v>54</v>
      </c>
      <c r="F21" s="29">
        <v>21</v>
      </c>
      <c r="G21" s="24">
        <v>0.75</v>
      </c>
      <c r="H21" s="35">
        <f t="shared" si="0"/>
        <v>15.75</v>
      </c>
      <c r="I21" s="36" t="str">
        <f>IF(OR(E21="ACHATS",E21="VENTES",E21="INTRODUCTION"),IF(H21&lt;TECH!C$2,TECH!D$2,IF(H21&lt;TECH!C$3,TECH!D$3,IF(H21&lt;TECH!C$4,TECH!D$4,IF(H21&lt;TECH!C$5,TECH!D$5,H21*TECH!D$6)))),"")</f>
        <v/>
      </c>
      <c r="J21" s="36" t="str">
        <f t="shared" si="4"/>
        <v/>
      </c>
      <c r="K21" s="48">
        <f t="shared" si="1"/>
        <v>15.75</v>
      </c>
      <c r="L21" s="20"/>
      <c r="M21" s="39">
        <f t="shared" si="2"/>
        <v>374.08895999999976</v>
      </c>
    </row>
    <row r="22" spans="1:15" ht="15.75" x14ac:dyDescent="0.25">
      <c r="A22" s="9">
        <v>43609</v>
      </c>
      <c r="B22" s="5" t="s">
        <v>47</v>
      </c>
      <c r="C22" s="5" t="s">
        <v>29</v>
      </c>
      <c r="D22" s="5" t="s">
        <v>30</v>
      </c>
      <c r="E22" s="26" t="s">
        <v>54</v>
      </c>
      <c r="F22" s="29">
        <v>37</v>
      </c>
      <c r="G22" s="24">
        <v>0.79</v>
      </c>
      <c r="H22" s="35">
        <f t="shared" si="0"/>
        <v>29.23</v>
      </c>
      <c r="I22" s="36" t="str">
        <f>IF(OR(E22="ACHATS",E22="VENTES",E22="INTRODUCTION"),IF(H22&lt;TECH!C$2,TECH!D$2,IF(H22&lt;TECH!C$3,TECH!D$3,IF(H22&lt;TECH!C$4,TECH!D$4,IF(H22&lt;TECH!C$5,TECH!D$5,H22*TECH!D$6)))),"")</f>
        <v/>
      </c>
      <c r="J22" s="36" t="str">
        <f t="shared" si="4"/>
        <v/>
      </c>
      <c r="K22" s="48">
        <f t="shared" si="1"/>
        <v>29.23</v>
      </c>
      <c r="L22" s="20"/>
      <c r="M22" s="39">
        <f t="shared" si="2"/>
        <v>403.31895999999978</v>
      </c>
    </row>
    <row r="23" spans="1:15" ht="15.75" x14ac:dyDescent="0.25">
      <c r="A23" s="9">
        <v>43616</v>
      </c>
      <c r="B23" s="5" t="s">
        <v>47</v>
      </c>
      <c r="C23" s="5" t="s">
        <v>25</v>
      </c>
      <c r="D23" s="5" t="s">
        <v>26</v>
      </c>
      <c r="E23" s="25" t="s">
        <v>54</v>
      </c>
      <c r="F23" s="29">
        <v>18</v>
      </c>
      <c r="G23" s="24">
        <v>0.57999999999999996</v>
      </c>
      <c r="H23" s="35">
        <f t="shared" si="0"/>
        <v>10.44</v>
      </c>
      <c r="I23" s="36" t="str">
        <f>IF(OR(E23="ACHATS",E23="VENTES",E23="INTRODUCTION"),IF(H23&lt;TECH!C$2,TECH!D$2,IF(H23&lt;TECH!C$3,TECH!D$3,IF(H23&lt;TECH!C$4,TECH!D$4,IF(H23&lt;TECH!C$5,TECH!D$5,H23*TECH!D$6)))),"")</f>
        <v/>
      </c>
      <c r="J23" s="36" t="str">
        <f t="shared" si="4"/>
        <v/>
      </c>
      <c r="K23" s="48">
        <f t="shared" si="1"/>
        <v>10.44</v>
      </c>
      <c r="L23" s="20"/>
      <c r="M23" s="39">
        <f t="shared" si="2"/>
        <v>413.75895999999977</v>
      </c>
    </row>
    <row r="24" spans="1:15" ht="15.75" x14ac:dyDescent="0.25">
      <c r="A24" s="9">
        <v>43616</v>
      </c>
      <c r="B24" s="5" t="s">
        <v>47</v>
      </c>
      <c r="C24" s="5" t="s">
        <v>27</v>
      </c>
      <c r="D24" s="5" t="s">
        <v>28</v>
      </c>
      <c r="E24" s="25" t="s">
        <v>54</v>
      </c>
      <c r="F24" s="29">
        <v>6</v>
      </c>
      <c r="G24" s="24">
        <v>3.02</v>
      </c>
      <c r="H24" s="35">
        <f t="shared" si="0"/>
        <v>18.12</v>
      </c>
      <c r="I24" s="36" t="str">
        <f>IF(OR(E24="ACHATS",E24="VENTES",E24="INTRODUCTION"),IF(H24&lt;TECH!C$2,TECH!D$2,IF(H24&lt;TECH!C$3,TECH!D$3,IF(H24&lt;TECH!C$4,TECH!D$4,IF(H24&lt;TECH!C$5,TECH!D$5,H24*TECH!D$6)))),"")</f>
        <v/>
      </c>
      <c r="J24" s="36" t="str">
        <f t="shared" si="4"/>
        <v/>
      </c>
      <c r="K24" s="48">
        <f t="shared" si="1"/>
        <v>18.12</v>
      </c>
      <c r="L24" s="20"/>
      <c r="M24" s="39">
        <f t="shared" si="2"/>
        <v>431.87895999999978</v>
      </c>
    </row>
    <row r="25" spans="1:15" ht="15.75" x14ac:dyDescent="0.25">
      <c r="A25" s="9">
        <v>43620</v>
      </c>
      <c r="B25" s="5" t="s">
        <v>16</v>
      </c>
      <c r="C25" s="5" t="s">
        <v>33</v>
      </c>
      <c r="D25" s="5" t="s">
        <v>34</v>
      </c>
      <c r="E25" s="25" t="s">
        <v>54</v>
      </c>
      <c r="F25" s="28">
        <v>62</v>
      </c>
      <c r="G25" s="23">
        <v>0.3</v>
      </c>
      <c r="H25" s="35">
        <f t="shared" si="0"/>
        <v>18.599999999999998</v>
      </c>
      <c r="I25" s="36" t="str">
        <f>IF(OR(E25="ACHATS",E25="VENTES",E25="INTRODUCTION"),IF(H25&lt;TECH!C$2,TECH!D$2,IF(H25&lt;TECH!C$3,TECH!D$3,IF(H25&lt;TECH!C$4,TECH!D$4,IF(H25&lt;TECH!C$5,TECH!D$5,H25*TECH!D$6)))),"")</f>
        <v/>
      </c>
      <c r="J25" s="36" t="str">
        <f t="shared" si="4"/>
        <v/>
      </c>
      <c r="K25" s="48">
        <f t="shared" si="1"/>
        <v>18.599999999999998</v>
      </c>
      <c r="L25" s="20"/>
      <c r="M25" s="39">
        <f t="shared" si="2"/>
        <v>450.4789599999998</v>
      </c>
      <c r="O25" s="50"/>
    </row>
    <row r="26" spans="1:15" ht="15.75" x14ac:dyDescent="0.25">
      <c r="A26" s="9">
        <v>43620</v>
      </c>
      <c r="B26" s="5" t="s">
        <v>16</v>
      </c>
      <c r="C26" s="5" t="s">
        <v>33</v>
      </c>
      <c r="D26" s="5" t="s">
        <v>34</v>
      </c>
      <c r="E26" s="25" t="s">
        <v>54</v>
      </c>
      <c r="F26" s="28">
        <v>62</v>
      </c>
      <c r="G26" s="24">
        <v>0.48</v>
      </c>
      <c r="H26" s="35">
        <f>IF(C26="",0,F26*G26)</f>
        <v>29.759999999999998</v>
      </c>
      <c r="I26" s="36" t="str">
        <f>IF(OR(E26="ACHATS",E26="VENTES",E26="INTRODUCTION"),IF(H26&lt;TECH!C$2,TECH!D$2,IF(H26&lt;TECH!C$3,TECH!D$3,IF(H26&lt;TECH!C$4,TECH!D$4,IF(H26&lt;TECH!C$5,TECH!D$5,H26*TECH!D$6)))),"")</f>
        <v/>
      </c>
      <c r="J26" s="36" t="str">
        <f t="shared" si="4"/>
        <v/>
      </c>
      <c r="K26" s="48">
        <f t="shared" si="1"/>
        <v>29.759999999999998</v>
      </c>
      <c r="L26" s="20"/>
      <c r="M26" s="39">
        <f t="shared" si="2"/>
        <v>480.23895999999979</v>
      </c>
    </row>
    <row r="27" spans="1:15" ht="15.75" x14ac:dyDescent="0.25">
      <c r="A27" s="9">
        <v>43622</v>
      </c>
      <c r="B27" s="5" t="s">
        <v>18</v>
      </c>
      <c r="C27" s="5" t="s">
        <v>35</v>
      </c>
      <c r="D27" s="5" t="s">
        <v>36</v>
      </c>
      <c r="E27" s="26" t="s">
        <v>54</v>
      </c>
      <c r="F27" s="29">
        <v>20</v>
      </c>
      <c r="G27" s="24">
        <v>0.4</v>
      </c>
      <c r="H27" s="35">
        <f t="shared" ref="H27:H90" si="5">IF(C27="",0,F27*G27)</f>
        <v>8</v>
      </c>
      <c r="I27" s="36" t="str">
        <f>IF(OR(E27="ACHATS",E27="VENTES",E27="INTRODUCTION"),IF(H27&lt;TECH!C$2,TECH!D$2,IF(H27&lt;TECH!C$3,TECH!D$3,IF(H27&lt;TECH!C$4,TECH!D$4,IF(H27&lt;TECH!C$5,TECH!D$5,H27*TECH!D$6)))),"")</f>
        <v/>
      </c>
      <c r="J27" s="36" t="str">
        <f t="shared" si="4"/>
        <v/>
      </c>
      <c r="K27" s="48">
        <f t="shared" si="1"/>
        <v>8</v>
      </c>
      <c r="L27" s="20"/>
      <c r="M27" s="39">
        <f t="shared" si="2"/>
        <v>488.23895999999979</v>
      </c>
    </row>
    <row r="28" spans="1:15" ht="15.75" x14ac:dyDescent="0.25">
      <c r="A28" s="9">
        <v>43628</v>
      </c>
      <c r="B28" s="5" t="s">
        <v>11</v>
      </c>
      <c r="C28" s="5" t="s">
        <v>37</v>
      </c>
      <c r="D28" s="5" t="s">
        <v>38</v>
      </c>
      <c r="E28" s="25" t="s">
        <v>54</v>
      </c>
      <c r="F28" s="29">
        <v>8</v>
      </c>
      <c r="G28" s="23">
        <v>1.33</v>
      </c>
      <c r="H28" s="35">
        <f t="shared" si="5"/>
        <v>10.64</v>
      </c>
      <c r="I28" s="36" t="str">
        <f>IF(OR(E28="ACHATS",E28="VENTES",E28="INTRODUCTION"),IF(H28&lt;TECH!C$2,TECH!D$2,IF(H28&lt;TECH!C$3,TECH!D$3,IF(H28&lt;TECH!C$4,TECH!D$4,IF(H28&lt;TECH!C$5,TECH!D$5,H28*TECH!D$6)))),"")</f>
        <v/>
      </c>
      <c r="J28" s="36" t="str">
        <f t="shared" si="4"/>
        <v/>
      </c>
      <c r="K28" s="48">
        <f t="shared" si="1"/>
        <v>10.64</v>
      </c>
      <c r="L28" s="20"/>
      <c r="M28" s="39">
        <f t="shared" si="2"/>
        <v>498.87895999999978</v>
      </c>
    </row>
    <row r="29" spans="1:15" ht="15.75" x14ac:dyDescent="0.25">
      <c r="A29" s="9">
        <v>43629</v>
      </c>
      <c r="B29" s="5" t="s">
        <v>12</v>
      </c>
      <c r="C29" s="5" t="s">
        <v>57</v>
      </c>
      <c r="D29" s="5" t="s">
        <v>62</v>
      </c>
      <c r="E29" s="26" t="s">
        <v>54</v>
      </c>
      <c r="F29" s="29">
        <v>6</v>
      </c>
      <c r="G29" s="24">
        <v>0.64</v>
      </c>
      <c r="H29" s="35">
        <f t="shared" si="5"/>
        <v>3.84</v>
      </c>
      <c r="I29" s="36" t="str">
        <f>IF(OR(E29="ACHATS",E29="VENTES",E29="INTRODUCTION"),IF(H29&lt;TECH!C$2,TECH!D$2,IF(H29&lt;TECH!C$3,TECH!D$3,IF(H29&lt;TECH!C$4,TECH!D$4,IF(H29&lt;TECH!C$5,TECH!D$5,H29*TECH!D$6)))),"")</f>
        <v/>
      </c>
      <c r="J29" s="36" t="str">
        <f t="shared" si="4"/>
        <v/>
      </c>
      <c r="K29" s="48">
        <f t="shared" si="1"/>
        <v>3.84</v>
      </c>
      <c r="L29" s="20"/>
      <c r="M29" s="39">
        <f t="shared" si="2"/>
        <v>502.71895999999975</v>
      </c>
    </row>
    <row r="30" spans="1:15" ht="15.75" x14ac:dyDescent="0.25">
      <c r="A30" s="9">
        <v>43466</v>
      </c>
      <c r="B30" s="5" t="s">
        <v>16</v>
      </c>
      <c r="C30" s="5" t="s">
        <v>41</v>
      </c>
      <c r="D30" s="5" t="s">
        <v>42</v>
      </c>
      <c r="E30" s="25" t="s">
        <v>54</v>
      </c>
      <c r="F30" s="29">
        <v>11</v>
      </c>
      <c r="G30" s="24">
        <v>2.2000000000000002</v>
      </c>
      <c r="H30" s="35">
        <f t="shared" si="5"/>
        <v>24.200000000000003</v>
      </c>
      <c r="I30" s="36" t="str">
        <f>IF(OR(E30="ACHATS",E30="VENTES",E30="INTRODUCTION"),IF(H30&lt;TECH!C$2,TECH!D$2,IF(H30&lt;TECH!C$3,TECH!D$3,IF(H30&lt;TECH!C$4,TECH!D$4,IF(H30&lt;TECH!C$5,TECH!D$5,H30*TECH!D$6)))),"")</f>
        <v/>
      </c>
      <c r="J30" s="36" t="str">
        <f t="shared" si="4"/>
        <v/>
      </c>
      <c r="K30" s="48">
        <f t="shared" si="1"/>
        <v>24.200000000000003</v>
      </c>
      <c r="L30" s="20"/>
      <c r="M30" s="39">
        <f t="shared" si="2"/>
        <v>526.91895999999974</v>
      </c>
    </row>
    <row r="31" spans="1:15" ht="15.75" x14ac:dyDescent="0.25">
      <c r="A31" s="9">
        <v>43466</v>
      </c>
      <c r="B31" s="5" t="s">
        <v>16</v>
      </c>
      <c r="C31" s="5" t="s">
        <v>41</v>
      </c>
      <c r="D31" s="5" t="s">
        <v>42</v>
      </c>
      <c r="E31" s="25" t="s">
        <v>97</v>
      </c>
      <c r="F31" s="29">
        <v>1</v>
      </c>
      <c r="G31" s="24">
        <v>22.31</v>
      </c>
      <c r="H31" s="35">
        <f t="shared" si="5"/>
        <v>22.31</v>
      </c>
      <c r="I31" s="36" t="str">
        <f>IF(OR(E31="ACHATS",E31="VENTES",E31="INTRODUCTION"),IF(H31&lt;TECH!C$2,TECH!D$2,IF(H31&lt;TECH!C$3,TECH!D$3,IF(H31&lt;TECH!C$4,TECH!D$4,IF(H31&lt;TECH!C$5,TECH!D$5,H31*TECH!D$6)))),"")</f>
        <v/>
      </c>
      <c r="J31" s="36" t="str">
        <f t="shared" si="4"/>
        <v/>
      </c>
      <c r="K31" s="48">
        <f t="shared" si="1"/>
        <v>22.31</v>
      </c>
      <c r="L31" s="20"/>
      <c r="M31" s="39">
        <f t="shared" ref="M31:M62" si="6">IF(E31="ACHATS",M30-K31,IF(E31="VENTES",M30+K31,IF(E31="DIVIDENDES",M30+K31,IF(E31="BONUS",M30-K31,IF(E31="INTRODUCTION",M30+K31,"")))))</f>
        <v>504.60895999999974</v>
      </c>
    </row>
    <row r="32" spans="1:15" ht="15.75" x14ac:dyDescent="0.25">
      <c r="A32" s="9">
        <v>43636</v>
      </c>
      <c r="B32" s="5" t="s">
        <v>16</v>
      </c>
      <c r="C32" s="5" t="s">
        <v>33</v>
      </c>
      <c r="D32" s="5" t="s">
        <v>34</v>
      </c>
      <c r="E32" s="26" t="s">
        <v>53</v>
      </c>
      <c r="F32" s="29">
        <v>62</v>
      </c>
      <c r="G32" s="24">
        <v>3.4769999999999999</v>
      </c>
      <c r="H32" s="35">
        <f t="shared" si="5"/>
        <v>215.57399999999998</v>
      </c>
      <c r="I32" s="36">
        <f>IF(OR(E32="ACHATS",E32="VENTES",E32="INTRODUCTION"),IF(H32&lt;TECH!C$2,TECH!D$2,IF(H32&lt;TECH!C$3,TECH!D$3,IF(H32&lt;TECH!C$4,TECH!D$4,IF(H32&lt;TECH!C$5,TECH!D$5,H32*TECH!D$6)))),"")</f>
        <v>0.99</v>
      </c>
      <c r="J32" s="36">
        <f t="shared" si="4"/>
        <v>0.64672199999999991</v>
      </c>
      <c r="K32" s="48">
        <f t="shared" si="1"/>
        <v>217.210722</v>
      </c>
      <c r="L32" s="20"/>
      <c r="M32" s="39">
        <f t="shared" si="6"/>
        <v>287.39823799999976</v>
      </c>
    </row>
    <row r="33" spans="1:15" ht="15.75" x14ac:dyDescent="0.25">
      <c r="A33" s="10">
        <v>43656</v>
      </c>
      <c r="B33" s="11" t="s">
        <v>47</v>
      </c>
      <c r="C33" s="11" t="s">
        <v>23</v>
      </c>
      <c r="D33" s="11" t="s">
        <v>103</v>
      </c>
      <c r="E33" s="25" t="s">
        <v>54</v>
      </c>
      <c r="F33" s="28">
        <v>45</v>
      </c>
      <c r="G33" s="24">
        <v>0.23</v>
      </c>
      <c r="H33" s="35">
        <f t="shared" si="5"/>
        <v>10.35</v>
      </c>
      <c r="I33" s="36" t="str">
        <f>IF(OR(E33="ACHATS",E33="VENTES",E33="INTRODUCTION"),IF(H33&lt;TECH!C$2,TECH!D$2,IF(H33&lt;TECH!C$3,TECH!D$3,IF(H33&lt;TECH!C$4,TECH!D$4,IF(H33&lt;TECH!C$5,TECH!D$5,H33*TECH!D$6)))),"")</f>
        <v/>
      </c>
      <c r="J33" s="36"/>
      <c r="K33" s="48">
        <f t="shared" si="1"/>
        <v>10.35</v>
      </c>
      <c r="L33" s="20"/>
      <c r="M33" s="39">
        <f t="shared" si="6"/>
        <v>297.74823799999979</v>
      </c>
    </row>
    <row r="34" spans="1:15" ht="15.75" x14ac:dyDescent="0.25">
      <c r="A34" s="9">
        <v>43672</v>
      </c>
      <c r="B34" s="5" t="s">
        <v>47</v>
      </c>
      <c r="C34" s="5" t="s">
        <v>29</v>
      </c>
      <c r="D34" s="5" t="s">
        <v>30</v>
      </c>
      <c r="E34" s="26" t="s">
        <v>52</v>
      </c>
      <c r="F34" s="29">
        <v>37</v>
      </c>
      <c r="G34" s="24">
        <v>11</v>
      </c>
      <c r="H34" s="35">
        <f t="shared" si="5"/>
        <v>407</v>
      </c>
      <c r="I34" s="36">
        <f>IF(OR(E34="ACHATS",E34="VENTES",E34="INTRODUCTION"),IF(H34&lt;TECH!C$2,TECH!D$2,IF(H34&lt;TECH!C$3,TECH!D$3,IF(H34&lt;TECH!C$4,TECH!D$4,IF(H34&lt;TECH!C$5,TECH!D$5,H34*TECH!D$6)))),"")</f>
        <v>0.99</v>
      </c>
      <c r="J34" s="36" t="str">
        <f t="shared" si="4"/>
        <v/>
      </c>
      <c r="K34" s="48">
        <f t="shared" si="1"/>
        <v>406.01</v>
      </c>
      <c r="L34" s="20"/>
      <c r="M34" s="39">
        <f t="shared" si="6"/>
        <v>703.75823799999978</v>
      </c>
    </row>
    <row r="35" spans="1:15" ht="15.75" x14ac:dyDescent="0.25">
      <c r="A35" s="9">
        <v>43707</v>
      </c>
      <c r="B35" s="5" t="s">
        <v>16</v>
      </c>
      <c r="C35" s="5" t="s">
        <v>84</v>
      </c>
      <c r="D35" s="5" t="s">
        <v>159</v>
      </c>
      <c r="E35" s="25" t="s">
        <v>53</v>
      </c>
      <c r="F35" s="29">
        <v>14</v>
      </c>
      <c r="G35" s="24">
        <v>21</v>
      </c>
      <c r="H35" s="35">
        <f t="shared" si="5"/>
        <v>294</v>
      </c>
      <c r="I35" s="36">
        <f>IF(OR(E35="ACHATS",E35="VENTES",E35="INTRODUCTION"),IF(H35&lt;TECH!C$2,TECH!D$2,IF(H35&lt;TECH!C$3,TECH!D$3,IF(H35&lt;TECH!C$4,TECH!D$4,IF(H35&lt;TECH!C$5,TECH!D$5,H35*TECH!D$6)))),"")</f>
        <v>0.99</v>
      </c>
      <c r="J35" s="36">
        <f>IF(E35="ACHATS",H35*0.3/100,"")</f>
        <v>0.88200000000000001</v>
      </c>
      <c r="K35" s="48">
        <f t="shared" si="1"/>
        <v>295.87200000000001</v>
      </c>
      <c r="L35" s="20"/>
      <c r="M35" s="39">
        <f t="shared" si="6"/>
        <v>407.88623799999976</v>
      </c>
      <c r="O35" s="50"/>
    </row>
    <row r="36" spans="1:15" ht="15.75" x14ac:dyDescent="0.25">
      <c r="A36" s="9">
        <v>43739</v>
      </c>
      <c r="B36" s="5" t="s">
        <v>12</v>
      </c>
      <c r="C36" s="5" t="s">
        <v>57</v>
      </c>
      <c r="D36" s="5" t="s">
        <v>62</v>
      </c>
      <c r="E36" s="26" t="s">
        <v>54</v>
      </c>
      <c r="F36" s="29">
        <v>6</v>
      </c>
      <c r="G36" s="24">
        <v>0.66</v>
      </c>
      <c r="H36" s="35">
        <f t="shared" si="5"/>
        <v>3.96</v>
      </c>
      <c r="I36" s="36" t="str">
        <f>IF(OR(E36="ACHATS",E36="VENTES",E36="INTRODUCTION"),IF(H36&lt;TECH!C$2,TECH!D$2,IF(H36&lt;TECH!C$3,TECH!D$3,IF(H36&lt;TECH!C$4,TECH!D$4,IF(H36&lt;TECH!C$5,TECH!D$5,H36*TECH!D$6)))),"")</f>
        <v/>
      </c>
      <c r="J36" s="36" t="str">
        <f t="shared" si="4"/>
        <v/>
      </c>
      <c r="K36" s="48">
        <f t="shared" si="1"/>
        <v>3.96</v>
      </c>
      <c r="L36" s="20"/>
      <c r="M36" s="39">
        <f t="shared" si="6"/>
        <v>411.84623799999974</v>
      </c>
    </row>
    <row r="37" spans="1:15" ht="15.75" x14ac:dyDescent="0.25">
      <c r="A37" s="9">
        <v>43742</v>
      </c>
      <c r="B37" s="5" t="s">
        <v>10</v>
      </c>
      <c r="C37" s="5" t="s">
        <v>162</v>
      </c>
      <c r="D37" t="s">
        <v>163</v>
      </c>
      <c r="E37" s="26" t="s">
        <v>161</v>
      </c>
      <c r="F37" s="29">
        <v>11</v>
      </c>
      <c r="G37" s="24">
        <v>27</v>
      </c>
      <c r="H37" s="35">
        <f t="shared" si="5"/>
        <v>297</v>
      </c>
      <c r="I37" s="36">
        <f>IF(OR(E37="ACHATS",E37="VENTES",E37="INTRODUCTION"),IF(H37&lt;TECH!C$2,TECH!D$2,IF(H37&lt;TECH!C$3,TECH!D$3,IF(H37&lt;TECH!C$4,TECH!D$4,IF(H37&lt;TECH!C$5,TECH!D$5,H37*TECH!D$6)))),"")</f>
        <v>0.99</v>
      </c>
      <c r="J37" s="36" t="str">
        <f t="shared" si="4"/>
        <v/>
      </c>
      <c r="K37" s="48">
        <f>IF(E37="ACHATS",H37+I37+J37,IF(E37="INTRODUCTION",H37+I37,IF(E37="VENTES",H37-I37,IF(E37="DIVIDENDES",H37,IF(E37="BONUS",H37,"")))))</f>
        <v>297.99</v>
      </c>
      <c r="L37" s="20"/>
      <c r="M37" s="39">
        <f>IF(E37="ACHATS",M36-K37,IF(E37="VENTES",M36+K37,IF(E37="DIVIDENDES",M36+K37,IF(E37="BONUS",M36-K37,IF(E37="INTRODUCTION",M36-K37,"")))))</f>
        <v>113.85623799999973</v>
      </c>
    </row>
    <row r="38" spans="1:15" ht="15.75" x14ac:dyDescent="0.25">
      <c r="A38" s="6"/>
      <c r="B38" s="5"/>
      <c r="C38" s="5"/>
      <c r="D38" s="5"/>
      <c r="E38" s="26"/>
      <c r="F38" s="29"/>
      <c r="G38" s="24"/>
      <c r="H38" s="35">
        <f t="shared" si="5"/>
        <v>0</v>
      </c>
      <c r="I38" s="36" t="str">
        <f>IF(OR(E38="ACHATS",E38="VENTES",E38="INTRODUCTION"),IF(H38&lt;TECH!C$2,TECH!D$2,IF(H38&lt;TECH!C$3,TECH!D$3,IF(H38&lt;TECH!C$4,TECH!D$4,IF(H38&lt;TECH!C$5,TECH!D$5,H38*TECH!D$6)))),"")</f>
        <v/>
      </c>
      <c r="J38" s="36" t="str">
        <f t="shared" si="4"/>
        <v/>
      </c>
      <c r="K38" s="48" t="str">
        <f t="shared" si="1"/>
        <v/>
      </c>
      <c r="L38" s="20"/>
      <c r="M38" s="39" t="str">
        <f t="shared" si="6"/>
        <v/>
      </c>
    </row>
    <row r="39" spans="1:15" ht="15.75" x14ac:dyDescent="0.25">
      <c r="A39" s="6"/>
      <c r="B39" s="5"/>
      <c r="C39" s="5"/>
      <c r="D39" s="5"/>
      <c r="E39" s="26"/>
      <c r="F39" s="29"/>
      <c r="G39" s="24"/>
      <c r="H39" s="35">
        <f t="shared" si="5"/>
        <v>0</v>
      </c>
      <c r="I39" s="36" t="str">
        <f>IF(OR(E39="ACHATS",E39="VENTES",E39="INTRODUCTION"),IF(H39&lt;TECH!C$2,TECH!D$2,IF(H39&lt;TECH!C$3,TECH!D$3,IF(H39&lt;TECH!C$4,TECH!D$4,IF(H39&lt;TECH!C$5,TECH!D$5,H39*TECH!D$6)))),"")</f>
        <v/>
      </c>
      <c r="J39" s="36" t="str">
        <f t="shared" si="4"/>
        <v/>
      </c>
      <c r="K39" s="48" t="str">
        <f t="shared" ref="K39:K69" si="7">IF(E39="ACHATS",H39+I39+J39,IF(E39="VENTES",H39-I39,IF(E39="DIVIDENDES",H39,IF(E39="BONUS",H39,""))))</f>
        <v/>
      </c>
      <c r="L39" s="20"/>
      <c r="M39" s="39" t="str">
        <f t="shared" si="6"/>
        <v/>
      </c>
    </row>
    <row r="40" spans="1:15" ht="15.75" x14ac:dyDescent="0.25">
      <c r="A40" s="6"/>
      <c r="B40" s="5"/>
      <c r="C40" s="5"/>
      <c r="D40" s="5"/>
      <c r="E40" s="26"/>
      <c r="F40" s="29"/>
      <c r="G40" s="24"/>
      <c r="H40" s="35">
        <f t="shared" si="5"/>
        <v>0</v>
      </c>
      <c r="I40" s="36" t="str">
        <f>IF(OR(E40="ACHATS",E40="VENTES",E40="INTRODUCTION"),IF(H40&lt;TECH!C$2,TECH!D$2,IF(H40&lt;TECH!C$3,TECH!D$3,IF(H40&lt;TECH!C$4,TECH!D$4,IF(H40&lt;TECH!C$5,TECH!D$5,H40*TECH!D$6)))),"")</f>
        <v/>
      </c>
      <c r="J40" s="36" t="str">
        <f t="shared" si="4"/>
        <v/>
      </c>
      <c r="K40" s="48" t="str">
        <f t="shared" si="7"/>
        <v/>
      </c>
      <c r="L40" s="20"/>
      <c r="M40" s="39" t="str">
        <f t="shared" si="6"/>
        <v/>
      </c>
    </row>
    <row r="41" spans="1:15" ht="15.75" x14ac:dyDescent="0.25">
      <c r="A41" s="6"/>
      <c r="B41" s="5"/>
      <c r="C41" s="5"/>
      <c r="D41" s="5"/>
      <c r="E41" s="26"/>
      <c r="F41" s="29"/>
      <c r="G41" s="24"/>
      <c r="H41" s="35">
        <f t="shared" si="5"/>
        <v>0</v>
      </c>
      <c r="I41" s="36" t="str">
        <f>IF(OR(E41="ACHATS",E41="VENTES",E41="INTRODUCTION"),IF(H41&lt;TECH!C$2,TECH!D$2,IF(H41&lt;TECH!C$3,TECH!D$3,IF(H41&lt;TECH!C$4,TECH!D$4,IF(H41&lt;TECH!C$5,TECH!D$5,H41*TECH!D$6)))),"")</f>
        <v/>
      </c>
      <c r="J41" s="36" t="str">
        <f t="shared" si="4"/>
        <v/>
      </c>
      <c r="K41" s="48" t="str">
        <f t="shared" si="7"/>
        <v/>
      </c>
      <c r="L41" s="20"/>
      <c r="M41" s="39" t="str">
        <f t="shared" si="6"/>
        <v/>
      </c>
    </row>
    <row r="42" spans="1:15" ht="15.75" x14ac:dyDescent="0.25">
      <c r="A42" s="6"/>
      <c r="B42" s="5"/>
      <c r="C42" s="5"/>
      <c r="D42" s="5"/>
      <c r="E42" s="26"/>
      <c r="F42" s="29"/>
      <c r="G42" s="24"/>
      <c r="H42" s="35">
        <f t="shared" si="5"/>
        <v>0</v>
      </c>
      <c r="I42" s="36" t="str">
        <f>IF(OR(E42="ACHATS",E42="VENTES",E42="INTRODUCTION"),IF(H42&lt;TECH!C$2,TECH!D$2,IF(H42&lt;TECH!C$3,TECH!D$3,IF(H42&lt;TECH!C$4,TECH!D$4,IF(H42&lt;TECH!C$5,TECH!D$5,H42*TECH!D$6)))),"")</f>
        <v/>
      </c>
      <c r="J42" s="36" t="str">
        <f t="shared" si="4"/>
        <v/>
      </c>
      <c r="K42" s="48" t="str">
        <f t="shared" si="7"/>
        <v/>
      </c>
      <c r="L42" s="20"/>
      <c r="M42" s="39" t="str">
        <f t="shared" si="6"/>
        <v/>
      </c>
    </row>
    <row r="43" spans="1:15" ht="15.75" x14ac:dyDescent="0.25">
      <c r="A43" s="6"/>
      <c r="B43" s="5"/>
      <c r="C43" s="5"/>
      <c r="D43" s="5"/>
      <c r="E43" s="26"/>
      <c r="F43" s="29"/>
      <c r="G43" s="24"/>
      <c r="H43" s="35">
        <f t="shared" si="5"/>
        <v>0</v>
      </c>
      <c r="I43" s="36" t="str">
        <f>IF(OR(E43="ACHATS",E43="VENTES",E43="INTRODUCTION"),IF(H43&lt;TECH!C$2,TECH!D$2,IF(H43&lt;TECH!C$3,TECH!D$3,IF(H43&lt;TECH!C$4,TECH!D$4,IF(H43&lt;TECH!C$5,TECH!D$5,H43*TECH!D$6)))),"")</f>
        <v/>
      </c>
      <c r="J43" s="36" t="str">
        <f t="shared" si="4"/>
        <v/>
      </c>
      <c r="K43" s="48" t="str">
        <f t="shared" si="7"/>
        <v/>
      </c>
      <c r="L43" s="20"/>
      <c r="M43" s="39" t="str">
        <f t="shared" si="6"/>
        <v/>
      </c>
    </row>
    <row r="44" spans="1:15" ht="15.75" x14ac:dyDescent="0.25">
      <c r="A44" s="6"/>
      <c r="B44" s="5"/>
      <c r="C44" s="5"/>
      <c r="D44" s="5"/>
      <c r="E44" s="26"/>
      <c r="F44" s="29"/>
      <c r="G44" s="24"/>
      <c r="H44" s="35">
        <f t="shared" si="5"/>
        <v>0</v>
      </c>
      <c r="I44" s="36" t="str">
        <f>IF(OR(E44="ACHATS",E44="VENTES",E44="INTRODUCTION"),IF(H44&lt;TECH!C$2,TECH!D$2,IF(H44&lt;TECH!C$3,TECH!D$3,IF(H44&lt;TECH!C$4,TECH!D$4,IF(H44&lt;TECH!C$5,TECH!D$5,H44*TECH!D$6)))),"")</f>
        <v/>
      </c>
      <c r="J44" s="36" t="str">
        <f t="shared" si="4"/>
        <v/>
      </c>
      <c r="K44" s="48" t="str">
        <f t="shared" si="7"/>
        <v/>
      </c>
      <c r="L44" s="20"/>
      <c r="M44" s="39" t="str">
        <f t="shared" si="6"/>
        <v/>
      </c>
    </row>
    <row r="45" spans="1:15" ht="15.75" x14ac:dyDescent="0.25">
      <c r="A45" s="6"/>
      <c r="B45" s="5"/>
      <c r="C45" s="5"/>
      <c r="D45" s="5"/>
      <c r="E45" s="26"/>
      <c r="F45" s="29"/>
      <c r="G45" s="24"/>
      <c r="H45" s="35">
        <f t="shared" si="5"/>
        <v>0</v>
      </c>
      <c r="I45" s="36" t="str">
        <f>IF(OR(E45="ACHATS",E45="VENTES",E45="INTRODUCTION"),IF(H45&lt;TECH!C$2,TECH!D$2,IF(H45&lt;TECH!C$3,TECH!D$3,IF(H45&lt;TECH!C$4,TECH!D$4,IF(H45&lt;TECH!C$5,TECH!D$5,H45*TECH!D$6)))),"")</f>
        <v/>
      </c>
      <c r="J45" s="36" t="str">
        <f t="shared" si="4"/>
        <v/>
      </c>
      <c r="K45" s="48" t="str">
        <f t="shared" si="7"/>
        <v/>
      </c>
      <c r="L45" s="20"/>
      <c r="M45" s="39" t="str">
        <f t="shared" si="6"/>
        <v/>
      </c>
    </row>
    <row r="46" spans="1:15" ht="15.75" x14ac:dyDescent="0.25">
      <c r="A46" s="6"/>
      <c r="B46" s="5"/>
      <c r="C46" s="5"/>
      <c r="D46" s="5"/>
      <c r="E46" s="26"/>
      <c r="F46" s="29"/>
      <c r="G46" s="24"/>
      <c r="H46" s="35">
        <f t="shared" si="5"/>
        <v>0</v>
      </c>
      <c r="I46" s="36" t="str">
        <f>IF(OR(E46="ACHATS",E46="VENTES",E46="INTRODUCTION"),IF(H46&lt;TECH!C$2,TECH!D$2,IF(H46&lt;TECH!C$3,TECH!D$3,IF(H46&lt;TECH!C$4,TECH!D$4,IF(H46&lt;TECH!C$5,TECH!D$5,H46*TECH!D$6)))),"")</f>
        <v/>
      </c>
      <c r="J46" s="36" t="str">
        <f t="shared" si="4"/>
        <v/>
      </c>
      <c r="K46" s="48" t="str">
        <f t="shared" si="7"/>
        <v/>
      </c>
      <c r="L46" s="20"/>
      <c r="M46" s="39" t="str">
        <f t="shared" si="6"/>
        <v/>
      </c>
    </row>
    <row r="47" spans="1:15" ht="15.75" x14ac:dyDescent="0.25">
      <c r="A47" s="6"/>
      <c r="B47" s="5"/>
      <c r="C47" s="5"/>
      <c r="D47" s="5"/>
      <c r="E47" s="26"/>
      <c r="F47" s="29"/>
      <c r="G47" s="24"/>
      <c r="H47" s="35">
        <f t="shared" si="5"/>
        <v>0</v>
      </c>
      <c r="I47" s="36" t="str">
        <f>IF(OR(E47="ACHATS",E47="VENTES",E47="INTRODUCTION"),IF(H47&lt;TECH!C$2,TECH!D$2,IF(H47&lt;TECH!C$3,TECH!D$3,IF(H47&lt;TECH!C$4,TECH!D$4,IF(H47&lt;TECH!C$5,TECH!D$5,H47*TECH!D$6)))),"")</f>
        <v/>
      </c>
      <c r="J47" s="36" t="str">
        <f t="shared" si="4"/>
        <v/>
      </c>
      <c r="K47" s="48" t="str">
        <f t="shared" si="7"/>
        <v/>
      </c>
      <c r="L47" s="20"/>
      <c r="M47" s="39" t="str">
        <f t="shared" si="6"/>
        <v/>
      </c>
    </row>
    <row r="48" spans="1:15" ht="15.75" x14ac:dyDescent="0.25">
      <c r="A48" s="6"/>
      <c r="B48" s="5"/>
      <c r="C48" s="5"/>
      <c r="D48" s="5"/>
      <c r="E48" s="26"/>
      <c r="F48" s="29"/>
      <c r="G48" s="24"/>
      <c r="H48" s="35">
        <f t="shared" si="5"/>
        <v>0</v>
      </c>
      <c r="I48" s="36" t="str">
        <f>IF(OR(E48="ACHATS",E48="VENTES",E48="INTRODUCTION"),IF(H48&lt;TECH!C$2,TECH!D$2,IF(H48&lt;TECH!C$3,TECH!D$3,IF(H48&lt;TECH!C$4,TECH!D$4,IF(H48&lt;TECH!C$5,TECH!D$5,H48*TECH!D$6)))),"")</f>
        <v/>
      </c>
      <c r="J48" s="36" t="str">
        <f t="shared" si="4"/>
        <v/>
      </c>
      <c r="K48" s="48" t="str">
        <f t="shared" si="7"/>
        <v/>
      </c>
      <c r="L48" s="20"/>
      <c r="M48" s="39" t="str">
        <f t="shared" si="6"/>
        <v/>
      </c>
    </row>
    <row r="49" spans="1:13" ht="15.75" x14ac:dyDescent="0.25">
      <c r="A49" s="6"/>
      <c r="B49" s="5"/>
      <c r="C49" s="5"/>
      <c r="D49" s="5"/>
      <c r="E49" s="26"/>
      <c r="F49" s="29"/>
      <c r="G49" s="24"/>
      <c r="H49" s="35">
        <f t="shared" si="5"/>
        <v>0</v>
      </c>
      <c r="I49" s="36" t="str">
        <f>IF(OR(E49="ACHATS",E49="VENTES",E49="INTRODUCTION"),IF(H49&lt;TECH!C$2,TECH!D$2,IF(H49&lt;TECH!C$3,TECH!D$3,IF(H49&lt;TECH!C$4,TECH!D$4,IF(H49&lt;TECH!C$5,TECH!D$5,H49*TECH!D$6)))),"")</f>
        <v/>
      </c>
      <c r="J49" s="36" t="str">
        <f t="shared" ref="J49:J80" si="8">IF(E49="ACHATS",H49*0.3/100,"")</f>
        <v/>
      </c>
      <c r="K49" s="48" t="str">
        <f t="shared" si="7"/>
        <v/>
      </c>
      <c r="L49" s="20"/>
      <c r="M49" s="39" t="str">
        <f t="shared" si="6"/>
        <v/>
      </c>
    </row>
    <row r="50" spans="1:13" ht="15.75" x14ac:dyDescent="0.25">
      <c r="A50" s="6"/>
      <c r="B50" s="5"/>
      <c r="C50" s="5"/>
      <c r="D50" s="5"/>
      <c r="E50" s="26"/>
      <c r="F50" s="29"/>
      <c r="G50" s="24"/>
      <c r="H50" s="35">
        <f t="shared" si="5"/>
        <v>0</v>
      </c>
      <c r="I50" s="36" t="str">
        <f>IF(OR(E50="ACHATS",E50="VENTES",E50="INTRODUCTION"),IF(H50&lt;TECH!C$2,TECH!D$2,IF(H50&lt;TECH!C$3,TECH!D$3,IF(H50&lt;TECH!C$4,TECH!D$4,IF(H50&lt;TECH!C$5,TECH!D$5,H50*TECH!D$6)))),"")</f>
        <v/>
      </c>
      <c r="J50" s="36" t="str">
        <f t="shared" si="8"/>
        <v/>
      </c>
      <c r="K50" s="48" t="str">
        <f t="shared" si="7"/>
        <v/>
      </c>
      <c r="L50" s="20"/>
      <c r="M50" s="39" t="str">
        <f t="shared" si="6"/>
        <v/>
      </c>
    </row>
    <row r="51" spans="1:13" ht="15.75" x14ac:dyDescent="0.25">
      <c r="A51" s="6"/>
      <c r="B51" s="5"/>
      <c r="C51" s="5"/>
      <c r="D51" s="5"/>
      <c r="E51" s="26"/>
      <c r="F51" s="29"/>
      <c r="G51" s="24"/>
      <c r="H51" s="35">
        <f t="shared" si="5"/>
        <v>0</v>
      </c>
      <c r="I51" s="36" t="str">
        <f>IF(OR(E51="ACHATS",E51="VENTES",E51="INTRODUCTION"),IF(H51&lt;TECH!C$2,TECH!D$2,IF(H51&lt;TECH!C$3,TECH!D$3,IF(H51&lt;TECH!C$4,TECH!D$4,IF(H51&lt;TECH!C$5,TECH!D$5,H51*TECH!D$6)))),"")</f>
        <v/>
      </c>
      <c r="J51" s="36" t="str">
        <f t="shared" si="8"/>
        <v/>
      </c>
      <c r="K51" s="48" t="str">
        <f t="shared" si="7"/>
        <v/>
      </c>
      <c r="L51" s="20"/>
      <c r="M51" s="39" t="str">
        <f t="shared" si="6"/>
        <v/>
      </c>
    </row>
    <row r="52" spans="1:13" ht="15.75" x14ac:dyDescent="0.25">
      <c r="A52" s="6"/>
      <c r="B52" s="5"/>
      <c r="C52" s="5"/>
      <c r="D52" s="5"/>
      <c r="E52" s="26"/>
      <c r="F52" s="29"/>
      <c r="G52" s="24"/>
      <c r="H52" s="35">
        <f t="shared" si="5"/>
        <v>0</v>
      </c>
      <c r="I52" s="36" t="str">
        <f>IF(OR(E52="ACHATS",E52="VENTES",E52="INTRODUCTION"),IF(H52&lt;TECH!C$2,TECH!D$2,IF(H52&lt;TECH!C$3,TECH!D$3,IF(H52&lt;TECH!C$4,TECH!D$4,IF(H52&lt;TECH!C$5,TECH!D$5,H52*TECH!D$6)))),"")</f>
        <v/>
      </c>
      <c r="J52" s="36" t="str">
        <f t="shared" si="8"/>
        <v/>
      </c>
      <c r="K52" s="48" t="str">
        <f t="shared" si="7"/>
        <v/>
      </c>
      <c r="L52" s="20"/>
      <c r="M52" s="39" t="str">
        <f t="shared" si="6"/>
        <v/>
      </c>
    </row>
    <row r="53" spans="1:13" ht="15.75" x14ac:dyDescent="0.25">
      <c r="A53" s="6"/>
      <c r="B53" s="5"/>
      <c r="C53" s="5"/>
      <c r="D53" s="5"/>
      <c r="E53" s="26"/>
      <c r="F53" s="29"/>
      <c r="G53" s="24"/>
      <c r="H53" s="35">
        <f t="shared" si="5"/>
        <v>0</v>
      </c>
      <c r="I53" s="36" t="str">
        <f>IF(OR(E53="ACHATS",E53="VENTES",E53="INTRODUCTION"),IF(H53&lt;TECH!C$2,TECH!D$2,IF(H53&lt;TECH!C$3,TECH!D$3,IF(H53&lt;TECH!C$4,TECH!D$4,IF(H53&lt;TECH!C$5,TECH!D$5,H53*TECH!D$6)))),"")</f>
        <v/>
      </c>
      <c r="J53" s="36" t="str">
        <f t="shared" si="8"/>
        <v/>
      </c>
      <c r="K53" s="48" t="str">
        <f t="shared" si="7"/>
        <v/>
      </c>
      <c r="L53" s="20"/>
      <c r="M53" s="39" t="str">
        <f t="shared" si="6"/>
        <v/>
      </c>
    </row>
    <row r="54" spans="1:13" ht="15.75" x14ac:dyDescent="0.25">
      <c r="A54" s="6"/>
      <c r="B54" s="5"/>
      <c r="C54" s="5"/>
      <c r="D54" s="5"/>
      <c r="E54" s="26"/>
      <c r="F54" s="29"/>
      <c r="G54" s="24"/>
      <c r="H54" s="35">
        <f t="shared" si="5"/>
        <v>0</v>
      </c>
      <c r="I54" s="36" t="str">
        <f>IF(OR(E54="ACHATS",E54="VENTES",E54="INTRODUCTION"),IF(H54&lt;TECH!C$2,TECH!D$2,IF(H54&lt;TECH!C$3,TECH!D$3,IF(H54&lt;TECH!C$4,TECH!D$4,IF(H54&lt;TECH!C$5,TECH!D$5,H54*TECH!D$6)))),"")</f>
        <v/>
      </c>
      <c r="J54" s="36" t="str">
        <f t="shared" si="8"/>
        <v/>
      </c>
      <c r="K54" s="48" t="str">
        <f t="shared" si="7"/>
        <v/>
      </c>
      <c r="L54" s="20"/>
      <c r="M54" s="39" t="str">
        <f t="shared" si="6"/>
        <v/>
      </c>
    </row>
    <row r="55" spans="1:13" ht="15.75" x14ac:dyDescent="0.25">
      <c r="A55" s="6"/>
      <c r="B55" s="5"/>
      <c r="C55" s="5"/>
      <c r="D55" s="5"/>
      <c r="E55" s="26"/>
      <c r="F55" s="29"/>
      <c r="G55" s="24"/>
      <c r="H55" s="35">
        <f t="shared" si="5"/>
        <v>0</v>
      </c>
      <c r="I55" s="36" t="str">
        <f>IF(OR(E55="ACHATS",E55="VENTES",E55="INTRODUCTION"),IF(H55&lt;TECH!C$2,TECH!D$2,IF(H55&lt;TECH!C$3,TECH!D$3,IF(H55&lt;TECH!C$4,TECH!D$4,IF(H55&lt;TECH!C$5,TECH!D$5,H55*TECH!D$6)))),"")</f>
        <v/>
      </c>
      <c r="J55" s="36" t="str">
        <f t="shared" si="8"/>
        <v/>
      </c>
      <c r="K55" s="48" t="str">
        <f t="shared" si="7"/>
        <v/>
      </c>
      <c r="L55" s="20"/>
      <c r="M55" s="39" t="str">
        <f t="shared" si="6"/>
        <v/>
      </c>
    </row>
    <row r="56" spans="1:13" ht="15.75" x14ac:dyDescent="0.25">
      <c r="A56" s="6"/>
      <c r="B56" s="5"/>
      <c r="C56" s="5"/>
      <c r="D56" s="5"/>
      <c r="E56" s="26"/>
      <c r="F56" s="29"/>
      <c r="G56" s="24"/>
      <c r="H56" s="35">
        <f t="shared" si="5"/>
        <v>0</v>
      </c>
      <c r="I56" s="36" t="str">
        <f>IF(OR(E56="ACHATS",E56="VENTES",E56="INTRODUCTION"),IF(H56&lt;TECH!C$2,TECH!D$2,IF(H56&lt;TECH!C$3,TECH!D$3,IF(H56&lt;TECH!C$4,TECH!D$4,IF(H56&lt;TECH!C$5,TECH!D$5,H56*TECH!D$6)))),"")</f>
        <v/>
      </c>
      <c r="J56" s="36" t="str">
        <f t="shared" si="8"/>
        <v/>
      </c>
      <c r="K56" s="48" t="str">
        <f t="shared" si="7"/>
        <v/>
      </c>
      <c r="L56" s="20"/>
      <c r="M56" s="39" t="str">
        <f t="shared" si="6"/>
        <v/>
      </c>
    </row>
    <row r="57" spans="1:13" ht="15.75" x14ac:dyDescent="0.25">
      <c r="A57" s="6"/>
      <c r="B57" s="5"/>
      <c r="C57" s="5"/>
      <c r="D57" s="5"/>
      <c r="E57" s="26"/>
      <c r="F57" s="29"/>
      <c r="G57" s="24"/>
      <c r="H57" s="35">
        <f t="shared" si="5"/>
        <v>0</v>
      </c>
      <c r="I57" s="36" t="str">
        <f>IF(OR(E57="ACHATS",E57="VENTES",E57="INTRODUCTION"),IF(H57&lt;TECH!C$2,TECH!D$2,IF(H57&lt;TECH!C$3,TECH!D$3,IF(H57&lt;TECH!C$4,TECH!D$4,IF(H57&lt;TECH!C$5,TECH!D$5,H57*TECH!D$6)))),"")</f>
        <v/>
      </c>
      <c r="J57" s="36" t="str">
        <f t="shared" si="8"/>
        <v/>
      </c>
      <c r="K57" s="48" t="str">
        <f t="shared" si="7"/>
        <v/>
      </c>
      <c r="L57" s="20"/>
      <c r="M57" s="39" t="str">
        <f t="shared" si="6"/>
        <v/>
      </c>
    </row>
    <row r="58" spans="1:13" ht="15.75" x14ac:dyDescent="0.25">
      <c r="A58" s="6"/>
      <c r="B58" s="5"/>
      <c r="C58" s="5"/>
      <c r="D58" s="5"/>
      <c r="E58" s="26"/>
      <c r="F58" s="29"/>
      <c r="G58" s="24"/>
      <c r="H58" s="35">
        <f t="shared" si="5"/>
        <v>0</v>
      </c>
      <c r="I58" s="36" t="str">
        <f>IF(OR(E58="ACHATS",E58="VENTES",E58="INTRODUCTION"),IF(H58&lt;TECH!C$2,TECH!D$2,IF(H58&lt;TECH!C$3,TECH!D$3,IF(H58&lt;TECH!C$4,TECH!D$4,IF(H58&lt;TECH!C$5,TECH!D$5,H58*TECH!D$6)))),"")</f>
        <v/>
      </c>
      <c r="J58" s="36" t="str">
        <f t="shared" si="8"/>
        <v/>
      </c>
      <c r="K58" s="48" t="str">
        <f t="shared" si="7"/>
        <v/>
      </c>
      <c r="L58" s="20"/>
      <c r="M58" s="39" t="str">
        <f t="shared" si="6"/>
        <v/>
      </c>
    </row>
    <row r="59" spans="1:13" ht="15.75" x14ac:dyDescent="0.25">
      <c r="A59" s="6"/>
      <c r="B59" s="5"/>
      <c r="C59" s="5"/>
      <c r="D59" s="5"/>
      <c r="E59" s="26"/>
      <c r="F59" s="29"/>
      <c r="G59" s="24"/>
      <c r="H59" s="35">
        <f t="shared" si="5"/>
        <v>0</v>
      </c>
      <c r="I59" s="36" t="str">
        <f>IF(OR(E59="ACHATS",E59="VENTES",E59="INTRODUCTION"),IF(H59&lt;TECH!C$2,TECH!D$2,IF(H59&lt;TECH!C$3,TECH!D$3,IF(H59&lt;TECH!C$4,TECH!D$4,IF(H59&lt;TECH!C$5,TECH!D$5,H59*TECH!D$6)))),"")</f>
        <v/>
      </c>
      <c r="J59" s="36" t="str">
        <f t="shared" si="8"/>
        <v/>
      </c>
      <c r="K59" s="48" t="str">
        <f t="shared" si="7"/>
        <v/>
      </c>
      <c r="L59" s="20"/>
      <c r="M59" s="39" t="str">
        <f t="shared" si="6"/>
        <v/>
      </c>
    </row>
    <row r="60" spans="1:13" ht="15.75" x14ac:dyDescent="0.25">
      <c r="A60" s="6"/>
      <c r="B60" s="5"/>
      <c r="C60" s="5"/>
      <c r="D60" s="5"/>
      <c r="E60" s="26"/>
      <c r="F60" s="29"/>
      <c r="G60" s="24"/>
      <c r="H60" s="35">
        <f t="shared" si="5"/>
        <v>0</v>
      </c>
      <c r="I60" s="36" t="str">
        <f>IF(OR(E60="ACHATS",E60="VENTES",E60="INTRODUCTION"),IF(H60&lt;TECH!C$2,TECH!D$2,IF(H60&lt;TECH!C$3,TECH!D$3,IF(H60&lt;TECH!C$4,TECH!D$4,IF(H60&lt;TECH!C$5,TECH!D$5,H60*TECH!D$6)))),"")</f>
        <v/>
      </c>
      <c r="J60" s="36" t="str">
        <f t="shared" si="8"/>
        <v/>
      </c>
      <c r="K60" s="48" t="str">
        <f t="shared" si="7"/>
        <v/>
      </c>
      <c r="L60" s="20"/>
      <c r="M60" s="39" t="str">
        <f t="shared" si="6"/>
        <v/>
      </c>
    </row>
    <row r="61" spans="1:13" ht="15.75" x14ac:dyDescent="0.25">
      <c r="A61" s="6"/>
      <c r="B61" s="5"/>
      <c r="C61" s="5"/>
      <c r="D61" s="5"/>
      <c r="E61" s="26"/>
      <c r="F61" s="29"/>
      <c r="G61" s="24"/>
      <c r="H61" s="35">
        <f t="shared" si="5"/>
        <v>0</v>
      </c>
      <c r="I61" s="36" t="str">
        <f>IF(OR(E61="ACHATS",E61="VENTES",E61="INTRODUCTION"),IF(H61&lt;TECH!C$2,TECH!D$2,IF(H61&lt;TECH!C$3,TECH!D$3,IF(H61&lt;TECH!C$4,TECH!D$4,IF(H61&lt;TECH!C$5,TECH!D$5,H61*TECH!D$6)))),"")</f>
        <v/>
      </c>
      <c r="J61" s="36" t="str">
        <f t="shared" si="8"/>
        <v/>
      </c>
      <c r="K61" s="48" t="str">
        <f t="shared" si="7"/>
        <v/>
      </c>
      <c r="L61" s="20"/>
      <c r="M61" s="39" t="str">
        <f t="shared" si="6"/>
        <v/>
      </c>
    </row>
    <row r="62" spans="1:13" ht="15.75" x14ac:dyDescent="0.25">
      <c r="A62" s="6"/>
      <c r="B62" s="5"/>
      <c r="C62" s="5"/>
      <c r="D62" s="5"/>
      <c r="E62" s="26"/>
      <c r="F62" s="29"/>
      <c r="G62" s="24"/>
      <c r="H62" s="35">
        <f t="shared" si="5"/>
        <v>0</v>
      </c>
      <c r="I62" s="36" t="str">
        <f>IF(OR(E62="ACHATS",E62="VENTES",E62="INTRODUCTION"),IF(H62&lt;TECH!C$2,TECH!D$2,IF(H62&lt;TECH!C$3,TECH!D$3,IF(H62&lt;TECH!C$4,TECH!D$4,IF(H62&lt;TECH!C$5,TECH!D$5,H62*TECH!D$6)))),"")</f>
        <v/>
      </c>
      <c r="J62" s="36" t="str">
        <f t="shared" si="8"/>
        <v/>
      </c>
      <c r="K62" s="48" t="str">
        <f t="shared" si="7"/>
        <v/>
      </c>
      <c r="L62" s="20"/>
      <c r="M62" s="39" t="str">
        <f t="shared" si="6"/>
        <v/>
      </c>
    </row>
    <row r="63" spans="1:13" ht="15.75" x14ac:dyDescent="0.25">
      <c r="A63" s="6"/>
      <c r="B63" s="5"/>
      <c r="C63" s="5"/>
      <c r="D63" s="5"/>
      <c r="E63" s="26"/>
      <c r="F63" s="29"/>
      <c r="G63" s="24"/>
      <c r="H63" s="35">
        <f t="shared" si="5"/>
        <v>0</v>
      </c>
      <c r="I63" s="36" t="str">
        <f>IF(OR(E63="ACHATS",E63="VENTES",E63="INTRODUCTION"),IF(H63&lt;TECH!C$2,TECH!D$2,IF(H63&lt;TECH!C$3,TECH!D$3,IF(H63&lt;TECH!C$4,TECH!D$4,IF(H63&lt;TECH!C$5,TECH!D$5,H63*TECH!D$6)))),"")</f>
        <v/>
      </c>
      <c r="J63" s="36" t="str">
        <f t="shared" si="8"/>
        <v/>
      </c>
      <c r="K63" s="48" t="str">
        <f t="shared" si="7"/>
        <v/>
      </c>
      <c r="L63" s="20"/>
      <c r="M63" s="39" t="str">
        <f t="shared" ref="M63:M94" si="9">IF(E63="ACHATS",M62-K63,IF(E63="VENTES",M62+K63,IF(E63="DIVIDENDES",M62+K63,IF(E63="BONUS",M62-K63,IF(E63="INTRODUCTION",M62+K63,"")))))</f>
        <v/>
      </c>
    </row>
    <row r="64" spans="1:13" ht="15.75" x14ac:dyDescent="0.25">
      <c r="A64" s="6"/>
      <c r="B64" s="5"/>
      <c r="C64" s="5"/>
      <c r="D64" s="5"/>
      <c r="E64" s="26"/>
      <c r="F64" s="29"/>
      <c r="G64" s="24"/>
      <c r="H64" s="35">
        <f t="shared" si="5"/>
        <v>0</v>
      </c>
      <c r="I64" s="36" t="str">
        <f>IF(OR(E64="ACHATS",E64="VENTES",E64="INTRODUCTION"),IF(H64&lt;TECH!C$2,TECH!D$2,IF(H64&lt;TECH!C$3,TECH!D$3,IF(H64&lt;TECH!C$4,TECH!D$4,IF(H64&lt;TECH!C$5,TECH!D$5,H64*TECH!D$6)))),"")</f>
        <v/>
      </c>
      <c r="J64" s="36" t="str">
        <f t="shared" si="8"/>
        <v/>
      </c>
      <c r="K64" s="48" t="str">
        <f t="shared" si="7"/>
        <v/>
      </c>
      <c r="L64" s="20"/>
      <c r="M64" s="39" t="str">
        <f t="shared" si="9"/>
        <v/>
      </c>
    </row>
    <row r="65" spans="1:13" ht="15.75" x14ac:dyDescent="0.25">
      <c r="A65" s="6"/>
      <c r="B65" s="5"/>
      <c r="C65" s="5"/>
      <c r="D65" s="5"/>
      <c r="E65" s="26"/>
      <c r="F65" s="29"/>
      <c r="G65" s="24"/>
      <c r="H65" s="35">
        <f t="shared" si="5"/>
        <v>0</v>
      </c>
      <c r="I65" s="36" t="str">
        <f>IF(OR(E65="ACHATS",E65="VENTES",E65="INTRODUCTION"),IF(H65&lt;TECH!C$2,TECH!D$2,IF(H65&lt;TECH!C$3,TECH!D$3,IF(H65&lt;TECH!C$4,TECH!D$4,IF(H65&lt;TECH!C$5,TECH!D$5,H65*TECH!D$6)))),"")</f>
        <v/>
      </c>
      <c r="J65" s="36" t="str">
        <f t="shared" si="8"/>
        <v/>
      </c>
      <c r="K65" s="48" t="str">
        <f t="shared" si="7"/>
        <v/>
      </c>
      <c r="L65" s="20"/>
      <c r="M65" s="39" t="str">
        <f t="shared" si="9"/>
        <v/>
      </c>
    </row>
    <row r="66" spans="1:13" ht="15.75" x14ac:dyDescent="0.25">
      <c r="A66" s="6"/>
      <c r="B66" s="5"/>
      <c r="C66" s="5"/>
      <c r="D66" s="5"/>
      <c r="E66" s="26"/>
      <c r="F66" s="29"/>
      <c r="G66" s="24"/>
      <c r="H66" s="35">
        <f t="shared" si="5"/>
        <v>0</v>
      </c>
      <c r="I66" s="36" t="str">
        <f>IF(OR(E66="ACHATS",E66="VENTES",E66="INTRODUCTION"),IF(H66&lt;TECH!C$2,TECH!D$2,IF(H66&lt;TECH!C$3,TECH!D$3,IF(H66&lt;TECH!C$4,TECH!D$4,IF(H66&lt;TECH!C$5,TECH!D$5,H66*TECH!D$6)))),"")</f>
        <v/>
      </c>
      <c r="J66" s="36" t="str">
        <f t="shared" si="8"/>
        <v/>
      </c>
      <c r="K66" s="48" t="str">
        <f t="shared" si="7"/>
        <v/>
      </c>
      <c r="L66" s="20"/>
      <c r="M66" s="39" t="str">
        <f t="shared" si="9"/>
        <v/>
      </c>
    </row>
    <row r="67" spans="1:13" ht="15.75" x14ac:dyDescent="0.25">
      <c r="A67" s="6"/>
      <c r="B67" s="5"/>
      <c r="C67" s="5"/>
      <c r="D67" s="5"/>
      <c r="E67" s="26"/>
      <c r="F67" s="29"/>
      <c r="G67" s="24"/>
      <c r="H67" s="35">
        <f t="shared" si="5"/>
        <v>0</v>
      </c>
      <c r="I67" s="36" t="str">
        <f>IF(OR(E67="ACHATS",E67="VENTES",E67="INTRODUCTION"),IF(H67&lt;TECH!C$2,TECH!D$2,IF(H67&lt;TECH!C$3,TECH!D$3,IF(H67&lt;TECH!C$4,TECH!D$4,IF(H67&lt;TECH!C$5,TECH!D$5,H67*TECH!D$6)))),"")</f>
        <v/>
      </c>
      <c r="J67" s="36" t="str">
        <f t="shared" si="8"/>
        <v/>
      </c>
      <c r="K67" s="48" t="str">
        <f t="shared" si="7"/>
        <v/>
      </c>
      <c r="L67" s="20"/>
      <c r="M67" s="39" t="str">
        <f t="shared" si="9"/>
        <v/>
      </c>
    </row>
    <row r="68" spans="1:13" ht="15.75" x14ac:dyDescent="0.25">
      <c r="A68" s="6"/>
      <c r="B68" s="5"/>
      <c r="C68" s="5"/>
      <c r="D68" s="5"/>
      <c r="E68" s="26"/>
      <c r="F68" s="29"/>
      <c r="G68" s="24"/>
      <c r="H68" s="35">
        <f t="shared" si="5"/>
        <v>0</v>
      </c>
      <c r="I68" s="36" t="str">
        <f>IF(OR(E68="ACHATS",E68="VENTES",E68="INTRODUCTION"),IF(H68&lt;TECH!C$2,TECH!D$2,IF(H68&lt;TECH!C$3,TECH!D$3,IF(H68&lt;TECH!C$4,TECH!D$4,IF(H68&lt;TECH!C$5,TECH!D$5,H68*TECH!D$6)))),"")</f>
        <v/>
      </c>
      <c r="J68" s="36" t="str">
        <f t="shared" si="8"/>
        <v/>
      </c>
      <c r="K68" s="48" t="str">
        <f t="shared" si="7"/>
        <v/>
      </c>
      <c r="L68" s="20"/>
      <c r="M68" s="39" t="str">
        <f t="shared" si="9"/>
        <v/>
      </c>
    </row>
    <row r="69" spans="1:13" ht="15.75" x14ac:dyDescent="0.25">
      <c r="A69" s="6"/>
      <c r="B69" s="5"/>
      <c r="C69" s="5"/>
      <c r="D69" s="5"/>
      <c r="E69" s="26"/>
      <c r="F69" s="29"/>
      <c r="G69" s="24"/>
      <c r="H69" s="35">
        <f t="shared" si="5"/>
        <v>0</v>
      </c>
      <c r="I69" s="36" t="str">
        <f>IF(OR(E69="ACHATS",E69="VENTES",E69="INTRODUCTION"),IF(H69&lt;TECH!C$2,TECH!D$2,IF(H69&lt;TECH!C$3,TECH!D$3,IF(H69&lt;TECH!C$4,TECH!D$4,IF(H69&lt;TECH!C$5,TECH!D$5,H69*TECH!D$6)))),"")</f>
        <v/>
      </c>
      <c r="J69" s="36" t="str">
        <f t="shared" si="8"/>
        <v/>
      </c>
      <c r="K69" s="48" t="str">
        <f t="shared" si="7"/>
        <v/>
      </c>
      <c r="L69" s="20"/>
      <c r="M69" s="39" t="str">
        <f t="shared" si="9"/>
        <v/>
      </c>
    </row>
    <row r="70" spans="1:13" ht="15.75" x14ac:dyDescent="0.25">
      <c r="A70" s="6"/>
      <c r="B70" s="5"/>
      <c r="C70" s="5"/>
      <c r="D70" s="5"/>
      <c r="E70" s="26"/>
      <c r="F70" s="29"/>
      <c r="G70" s="24"/>
      <c r="H70" s="35">
        <f t="shared" si="5"/>
        <v>0</v>
      </c>
      <c r="I70" s="36" t="str">
        <f>IF(OR(E70="ACHATS",E70="VENTES",E70="INTRODUCTION"),IF(H70&lt;TECH!C$2,TECH!D$2,IF(H70&lt;TECH!C$3,TECH!D$3,IF(H70&lt;TECH!C$4,TECH!D$4,IF(H70&lt;TECH!C$5,TECH!D$5,H70*TECH!D$6)))),"")</f>
        <v/>
      </c>
      <c r="J70" s="36" t="str">
        <f t="shared" si="8"/>
        <v/>
      </c>
      <c r="K70" s="48" t="str">
        <f t="shared" ref="K70:K101" si="10">IF(E70="ACHATS",H70+I70+J70,IF(E70="VENTES",H70-I70,IF(E70="DIVIDENDES",H70,IF(E70="BONUS",H70,""))))</f>
        <v/>
      </c>
      <c r="L70" s="20"/>
      <c r="M70" s="39" t="str">
        <f t="shared" si="9"/>
        <v/>
      </c>
    </row>
    <row r="71" spans="1:13" ht="15.75" x14ac:dyDescent="0.25">
      <c r="A71" s="6"/>
      <c r="B71" s="5"/>
      <c r="C71" s="5"/>
      <c r="D71" s="5"/>
      <c r="E71" s="26"/>
      <c r="F71" s="29"/>
      <c r="G71" s="24"/>
      <c r="H71" s="35">
        <f t="shared" si="5"/>
        <v>0</v>
      </c>
      <c r="I71" s="36" t="str">
        <f>IF(OR(E71="ACHATS",E71="VENTES",E71="INTRODUCTION"),IF(H71&lt;TECH!C$2,TECH!D$2,IF(H71&lt;TECH!C$3,TECH!D$3,IF(H71&lt;TECH!C$4,TECH!D$4,IF(H71&lt;TECH!C$5,TECH!D$5,H71*TECH!D$6)))),"")</f>
        <v/>
      </c>
      <c r="J71" s="36" t="str">
        <f t="shared" si="8"/>
        <v/>
      </c>
      <c r="K71" s="48" t="str">
        <f t="shared" si="10"/>
        <v/>
      </c>
      <c r="L71" s="20"/>
      <c r="M71" s="39" t="str">
        <f t="shared" si="9"/>
        <v/>
      </c>
    </row>
    <row r="72" spans="1:13" ht="15.75" x14ac:dyDescent="0.25">
      <c r="A72" s="6"/>
      <c r="B72" s="5"/>
      <c r="C72" s="5"/>
      <c r="D72" s="5"/>
      <c r="E72" s="26"/>
      <c r="F72" s="29"/>
      <c r="G72" s="24"/>
      <c r="H72" s="35">
        <f t="shared" si="5"/>
        <v>0</v>
      </c>
      <c r="I72" s="36" t="str">
        <f>IF(OR(E72="ACHATS",E72="VENTES",E72="INTRODUCTION"),IF(H72&lt;TECH!C$2,TECH!D$2,IF(H72&lt;TECH!C$3,TECH!D$3,IF(H72&lt;TECH!C$4,TECH!D$4,IF(H72&lt;TECH!C$5,TECH!D$5,H72*TECH!D$6)))),"")</f>
        <v/>
      </c>
      <c r="J72" s="36" t="str">
        <f t="shared" si="8"/>
        <v/>
      </c>
      <c r="K72" s="48" t="str">
        <f t="shared" si="10"/>
        <v/>
      </c>
      <c r="L72" s="20"/>
      <c r="M72" s="39" t="str">
        <f t="shared" si="9"/>
        <v/>
      </c>
    </row>
    <row r="73" spans="1:13" ht="15.75" x14ac:dyDescent="0.25">
      <c r="A73" s="6"/>
      <c r="B73" s="5"/>
      <c r="C73" s="5"/>
      <c r="D73" s="5"/>
      <c r="E73" s="26"/>
      <c r="F73" s="29"/>
      <c r="G73" s="24"/>
      <c r="H73" s="35">
        <f t="shared" si="5"/>
        <v>0</v>
      </c>
      <c r="I73" s="36" t="str">
        <f>IF(OR(E73="ACHATS",E73="VENTES",E73="INTRODUCTION"),IF(H73&lt;TECH!C$2,TECH!D$2,IF(H73&lt;TECH!C$3,TECH!D$3,IF(H73&lt;TECH!C$4,TECH!D$4,IF(H73&lt;TECH!C$5,TECH!D$5,H73*TECH!D$6)))),"")</f>
        <v/>
      </c>
      <c r="J73" s="36" t="str">
        <f t="shared" si="8"/>
        <v/>
      </c>
      <c r="K73" s="48" t="str">
        <f t="shared" si="10"/>
        <v/>
      </c>
      <c r="L73" s="20"/>
      <c r="M73" s="39" t="str">
        <f t="shared" si="9"/>
        <v/>
      </c>
    </row>
    <row r="74" spans="1:13" ht="15.75" x14ac:dyDescent="0.25">
      <c r="A74" s="6"/>
      <c r="B74" s="5"/>
      <c r="C74" s="5"/>
      <c r="D74" s="5"/>
      <c r="E74" s="26"/>
      <c r="F74" s="29"/>
      <c r="G74" s="24"/>
      <c r="H74" s="35">
        <f t="shared" si="5"/>
        <v>0</v>
      </c>
      <c r="I74" s="36" t="str">
        <f>IF(OR(E74="ACHATS",E74="VENTES",E74="INTRODUCTION"),IF(H74&lt;TECH!C$2,TECH!D$2,IF(H74&lt;TECH!C$3,TECH!D$3,IF(H74&lt;TECH!C$4,TECH!D$4,IF(H74&lt;TECH!C$5,TECH!D$5,H74*TECH!D$6)))),"")</f>
        <v/>
      </c>
      <c r="J74" s="36" t="str">
        <f t="shared" si="8"/>
        <v/>
      </c>
      <c r="K74" s="48" t="str">
        <f t="shared" si="10"/>
        <v/>
      </c>
      <c r="L74" s="20"/>
      <c r="M74" s="39" t="str">
        <f t="shared" si="9"/>
        <v/>
      </c>
    </row>
    <row r="75" spans="1:13" ht="15.75" x14ac:dyDescent="0.25">
      <c r="A75" s="6"/>
      <c r="B75" s="5"/>
      <c r="C75" s="5"/>
      <c r="D75" s="5"/>
      <c r="E75" s="26"/>
      <c r="F75" s="29"/>
      <c r="G75" s="24"/>
      <c r="H75" s="35">
        <f t="shared" si="5"/>
        <v>0</v>
      </c>
      <c r="I75" s="36" t="str">
        <f>IF(OR(E75="ACHATS",E75="VENTES",E75="INTRODUCTION"),IF(H75&lt;TECH!C$2,TECH!D$2,IF(H75&lt;TECH!C$3,TECH!D$3,IF(H75&lt;TECH!C$4,TECH!D$4,IF(H75&lt;TECH!C$5,TECH!D$5,H75*TECH!D$6)))),"")</f>
        <v/>
      </c>
      <c r="J75" s="36" t="str">
        <f t="shared" si="8"/>
        <v/>
      </c>
      <c r="K75" s="48" t="str">
        <f t="shared" si="10"/>
        <v/>
      </c>
      <c r="L75" s="20"/>
      <c r="M75" s="39" t="str">
        <f t="shared" si="9"/>
        <v/>
      </c>
    </row>
    <row r="76" spans="1:13" ht="15.75" x14ac:dyDescent="0.25">
      <c r="A76" s="6"/>
      <c r="B76" s="5"/>
      <c r="C76" s="5"/>
      <c r="D76" s="5"/>
      <c r="E76" s="26"/>
      <c r="F76" s="29"/>
      <c r="G76" s="24"/>
      <c r="H76" s="35">
        <f t="shared" si="5"/>
        <v>0</v>
      </c>
      <c r="I76" s="36" t="str">
        <f>IF(OR(E76="ACHATS",E76="VENTES",E76="INTRODUCTION"),IF(H76&lt;TECH!C$2,TECH!D$2,IF(H76&lt;TECH!C$3,TECH!D$3,IF(H76&lt;TECH!C$4,TECH!D$4,IF(H76&lt;TECH!C$5,TECH!D$5,H76*TECH!D$6)))),"")</f>
        <v/>
      </c>
      <c r="J76" s="36" t="str">
        <f t="shared" si="8"/>
        <v/>
      </c>
      <c r="K76" s="48" t="str">
        <f t="shared" si="10"/>
        <v/>
      </c>
      <c r="L76" s="20"/>
      <c r="M76" s="39" t="str">
        <f t="shared" si="9"/>
        <v/>
      </c>
    </row>
    <row r="77" spans="1:13" ht="15.75" x14ac:dyDescent="0.25">
      <c r="A77" s="6"/>
      <c r="B77" s="5"/>
      <c r="C77" s="5"/>
      <c r="D77" s="5"/>
      <c r="E77" s="26"/>
      <c r="F77" s="29"/>
      <c r="G77" s="24"/>
      <c r="H77" s="35">
        <f t="shared" si="5"/>
        <v>0</v>
      </c>
      <c r="I77" s="36" t="str">
        <f>IF(OR(E77="ACHATS",E77="VENTES",E77="INTRODUCTION"),IF(H77&lt;TECH!C$2,TECH!D$2,IF(H77&lt;TECH!C$3,TECH!D$3,IF(H77&lt;TECH!C$4,TECH!D$4,IF(H77&lt;TECH!C$5,TECH!D$5,H77*TECH!D$6)))),"")</f>
        <v/>
      </c>
      <c r="J77" s="36" t="str">
        <f t="shared" si="8"/>
        <v/>
      </c>
      <c r="K77" s="48" t="str">
        <f t="shared" si="10"/>
        <v/>
      </c>
      <c r="L77" s="20"/>
      <c r="M77" s="39" t="str">
        <f t="shared" si="9"/>
        <v/>
      </c>
    </row>
    <row r="78" spans="1:13" ht="15.75" x14ac:dyDescent="0.25">
      <c r="A78" s="6"/>
      <c r="B78" s="5"/>
      <c r="C78" s="5"/>
      <c r="D78" s="5"/>
      <c r="E78" s="26"/>
      <c r="F78" s="29"/>
      <c r="G78" s="24"/>
      <c r="H78" s="35">
        <f t="shared" si="5"/>
        <v>0</v>
      </c>
      <c r="I78" s="36" t="str">
        <f>IF(OR(E78="ACHATS",E78="VENTES",E78="INTRODUCTION"),IF(H78&lt;TECH!C$2,TECH!D$2,IF(H78&lt;TECH!C$3,TECH!D$3,IF(H78&lt;TECH!C$4,TECH!D$4,IF(H78&lt;TECH!C$5,TECH!D$5,H78*TECH!D$6)))),"")</f>
        <v/>
      </c>
      <c r="J78" s="36" t="str">
        <f t="shared" si="8"/>
        <v/>
      </c>
      <c r="K78" s="48" t="str">
        <f t="shared" si="10"/>
        <v/>
      </c>
      <c r="L78" s="20"/>
      <c r="M78" s="39" t="str">
        <f t="shared" si="9"/>
        <v/>
      </c>
    </row>
    <row r="79" spans="1:13" ht="15.75" x14ac:dyDescent="0.25">
      <c r="A79" s="6"/>
      <c r="B79" s="5"/>
      <c r="C79" s="5"/>
      <c r="D79" s="5"/>
      <c r="E79" s="26"/>
      <c r="F79" s="29"/>
      <c r="G79" s="24"/>
      <c r="H79" s="35">
        <f t="shared" si="5"/>
        <v>0</v>
      </c>
      <c r="I79" s="36" t="str">
        <f>IF(OR(E79="ACHATS",E79="VENTES",E79="INTRODUCTION"),IF(H79&lt;TECH!C$2,TECH!D$2,IF(H79&lt;TECH!C$3,TECH!D$3,IF(H79&lt;TECH!C$4,TECH!D$4,IF(H79&lt;TECH!C$5,TECH!D$5,H79*TECH!D$6)))),"")</f>
        <v/>
      </c>
      <c r="J79" s="36" t="str">
        <f t="shared" si="8"/>
        <v/>
      </c>
      <c r="K79" s="48" t="str">
        <f t="shared" si="10"/>
        <v/>
      </c>
      <c r="L79" s="20"/>
      <c r="M79" s="39" t="str">
        <f t="shared" si="9"/>
        <v/>
      </c>
    </row>
    <row r="80" spans="1:13" ht="15.75" x14ac:dyDescent="0.25">
      <c r="A80" s="6"/>
      <c r="B80" s="5"/>
      <c r="C80" s="5"/>
      <c r="D80" s="5"/>
      <c r="E80" s="26"/>
      <c r="F80" s="29"/>
      <c r="G80" s="24"/>
      <c r="H80" s="35">
        <f t="shared" si="5"/>
        <v>0</v>
      </c>
      <c r="I80" s="36" t="str">
        <f>IF(OR(E80="ACHATS",E80="VENTES",E80="INTRODUCTION"),IF(H80&lt;TECH!C$2,TECH!D$2,IF(H80&lt;TECH!C$3,TECH!D$3,IF(H80&lt;TECH!C$4,TECH!D$4,IF(H80&lt;TECH!C$5,TECH!D$5,H80*TECH!D$6)))),"")</f>
        <v/>
      </c>
      <c r="J80" s="36" t="str">
        <f t="shared" si="8"/>
        <v/>
      </c>
      <c r="K80" s="48" t="str">
        <f t="shared" si="10"/>
        <v/>
      </c>
      <c r="L80" s="20"/>
      <c r="M80" s="39" t="str">
        <f t="shared" si="9"/>
        <v/>
      </c>
    </row>
    <row r="81" spans="1:13" ht="15.75" x14ac:dyDescent="0.25">
      <c r="A81" s="6"/>
      <c r="B81" s="5"/>
      <c r="C81" s="5"/>
      <c r="D81" s="5"/>
      <c r="E81" s="26"/>
      <c r="F81" s="29"/>
      <c r="G81" s="24"/>
      <c r="H81" s="35">
        <f t="shared" si="5"/>
        <v>0</v>
      </c>
      <c r="I81" s="36" t="str">
        <f>IF(OR(E81="ACHATS",E81="VENTES",E81="INTRODUCTION"),IF(H81&lt;TECH!C$2,TECH!D$2,IF(H81&lt;TECH!C$3,TECH!D$3,IF(H81&lt;TECH!C$4,TECH!D$4,IF(H81&lt;TECH!C$5,TECH!D$5,H81*TECH!D$6)))),"")</f>
        <v/>
      </c>
      <c r="J81" s="36" t="str">
        <f t="shared" ref="J81:J112" si="11">IF(E81="ACHATS",H81*0.3/100,"")</f>
        <v/>
      </c>
      <c r="K81" s="48" t="str">
        <f t="shared" si="10"/>
        <v/>
      </c>
      <c r="L81" s="20"/>
      <c r="M81" s="39" t="str">
        <f t="shared" si="9"/>
        <v/>
      </c>
    </row>
    <row r="82" spans="1:13" ht="15.75" x14ac:dyDescent="0.25">
      <c r="A82" s="6"/>
      <c r="B82" s="5"/>
      <c r="C82" s="5"/>
      <c r="D82" s="5"/>
      <c r="E82" s="26"/>
      <c r="F82" s="29"/>
      <c r="G82" s="24"/>
      <c r="H82" s="35">
        <f t="shared" si="5"/>
        <v>0</v>
      </c>
      <c r="I82" s="36" t="str">
        <f>IF(OR(E82="ACHATS",E82="VENTES",E82="INTRODUCTION"),IF(H82&lt;TECH!C$2,TECH!D$2,IF(H82&lt;TECH!C$3,TECH!D$3,IF(H82&lt;TECH!C$4,TECH!D$4,IF(H82&lt;TECH!C$5,TECH!D$5,H82*TECH!D$6)))),"")</f>
        <v/>
      </c>
      <c r="J82" s="36" t="str">
        <f t="shared" si="11"/>
        <v/>
      </c>
      <c r="K82" s="48" t="str">
        <f t="shared" si="10"/>
        <v/>
      </c>
      <c r="L82" s="20"/>
      <c r="M82" s="39" t="str">
        <f t="shared" si="9"/>
        <v/>
      </c>
    </row>
    <row r="83" spans="1:13" ht="15.75" x14ac:dyDescent="0.25">
      <c r="A83" s="6"/>
      <c r="B83" s="5"/>
      <c r="C83" s="5"/>
      <c r="D83" s="5"/>
      <c r="E83" s="26"/>
      <c r="F83" s="29"/>
      <c r="G83" s="24"/>
      <c r="H83" s="35">
        <f t="shared" si="5"/>
        <v>0</v>
      </c>
      <c r="I83" s="36" t="str">
        <f>IF(OR(E83="ACHATS",E83="VENTES",E83="INTRODUCTION"),IF(H83&lt;TECH!C$2,TECH!D$2,IF(H83&lt;TECH!C$3,TECH!D$3,IF(H83&lt;TECH!C$4,TECH!D$4,IF(H83&lt;TECH!C$5,TECH!D$5,H83*TECH!D$6)))),"")</f>
        <v/>
      </c>
      <c r="J83" s="36" t="str">
        <f t="shared" si="11"/>
        <v/>
      </c>
      <c r="K83" s="48" t="str">
        <f t="shared" si="10"/>
        <v/>
      </c>
      <c r="L83" s="20"/>
      <c r="M83" s="39" t="str">
        <f t="shared" si="9"/>
        <v/>
      </c>
    </row>
    <row r="84" spans="1:13" ht="15.75" x14ac:dyDescent="0.25">
      <c r="A84" s="6"/>
      <c r="B84" s="5"/>
      <c r="C84" s="5"/>
      <c r="D84" s="5"/>
      <c r="E84" s="26"/>
      <c r="F84" s="29"/>
      <c r="G84" s="24"/>
      <c r="H84" s="35">
        <f t="shared" si="5"/>
        <v>0</v>
      </c>
      <c r="I84" s="36" t="str">
        <f>IF(OR(E84="ACHATS",E84="VENTES",E84="INTRODUCTION"),IF(H84&lt;TECH!C$2,TECH!D$2,IF(H84&lt;TECH!C$3,TECH!D$3,IF(H84&lt;TECH!C$4,TECH!D$4,IF(H84&lt;TECH!C$5,TECH!D$5,H84*TECH!D$6)))),"")</f>
        <v/>
      </c>
      <c r="J84" s="36" t="str">
        <f t="shared" si="11"/>
        <v/>
      </c>
      <c r="K84" s="48" t="str">
        <f t="shared" si="10"/>
        <v/>
      </c>
      <c r="L84" s="20"/>
      <c r="M84" s="39" t="str">
        <f t="shared" si="9"/>
        <v/>
      </c>
    </row>
    <row r="85" spans="1:13" ht="15.75" x14ac:dyDescent="0.25">
      <c r="A85" s="6"/>
      <c r="B85" s="5"/>
      <c r="C85" s="5"/>
      <c r="D85" s="5"/>
      <c r="E85" s="26"/>
      <c r="F85" s="29"/>
      <c r="G85" s="24"/>
      <c r="H85" s="35">
        <f t="shared" si="5"/>
        <v>0</v>
      </c>
      <c r="I85" s="36" t="str">
        <f>IF(OR(E85="ACHATS",E85="VENTES",E85="INTRODUCTION"),IF(H85&lt;TECH!C$2,TECH!D$2,IF(H85&lt;TECH!C$3,TECH!D$3,IF(H85&lt;TECH!C$4,TECH!D$4,IF(H85&lt;TECH!C$5,TECH!D$5,H85*TECH!D$6)))),"")</f>
        <v/>
      </c>
      <c r="J85" s="36" t="str">
        <f t="shared" si="11"/>
        <v/>
      </c>
      <c r="K85" s="48" t="str">
        <f t="shared" si="10"/>
        <v/>
      </c>
      <c r="L85" s="20"/>
      <c r="M85" s="39" t="str">
        <f t="shared" si="9"/>
        <v/>
      </c>
    </row>
    <row r="86" spans="1:13" ht="15.75" x14ac:dyDescent="0.25">
      <c r="A86" s="6"/>
      <c r="B86" s="5"/>
      <c r="C86" s="5"/>
      <c r="D86" s="5"/>
      <c r="E86" s="26"/>
      <c r="F86" s="29"/>
      <c r="G86" s="24"/>
      <c r="H86" s="35">
        <f t="shared" si="5"/>
        <v>0</v>
      </c>
      <c r="I86" s="36" t="str">
        <f>IF(OR(E86="ACHATS",E86="VENTES",E86="INTRODUCTION"),IF(H86&lt;TECH!C$2,TECH!D$2,IF(H86&lt;TECH!C$3,TECH!D$3,IF(H86&lt;TECH!C$4,TECH!D$4,IF(H86&lt;TECH!C$5,TECH!D$5,H86*TECH!D$6)))),"")</f>
        <v/>
      </c>
      <c r="J86" s="36" t="str">
        <f t="shared" si="11"/>
        <v/>
      </c>
      <c r="K86" s="48" t="str">
        <f t="shared" si="10"/>
        <v/>
      </c>
      <c r="L86" s="20"/>
      <c r="M86" s="39" t="str">
        <f t="shared" si="9"/>
        <v/>
      </c>
    </row>
    <row r="87" spans="1:13" ht="15.75" x14ac:dyDescent="0.25">
      <c r="A87" s="6"/>
      <c r="B87" s="5"/>
      <c r="C87" s="5"/>
      <c r="D87" s="5"/>
      <c r="E87" s="26"/>
      <c r="F87" s="29"/>
      <c r="G87" s="24"/>
      <c r="H87" s="35">
        <f t="shared" si="5"/>
        <v>0</v>
      </c>
      <c r="I87" s="36" t="str">
        <f>IF(OR(E87="ACHATS",E87="VENTES",E87="INTRODUCTION"),IF(H87&lt;TECH!C$2,TECH!D$2,IF(H87&lt;TECH!C$3,TECH!D$3,IF(H87&lt;TECH!C$4,TECH!D$4,IF(H87&lt;TECH!C$5,TECH!D$5,H87*TECH!D$6)))),"")</f>
        <v/>
      </c>
      <c r="J87" s="36" t="str">
        <f t="shared" si="11"/>
        <v/>
      </c>
      <c r="K87" s="48" t="str">
        <f t="shared" si="10"/>
        <v/>
      </c>
      <c r="L87" s="20"/>
      <c r="M87" s="39" t="str">
        <f t="shared" si="9"/>
        <v/>
      </c>
    </row>
    <row r="88" spans="1:13" ht="15.75" x14ac:dyDescent="0.25">
      <c r="A88" s="6"/>
      <c r="B88" s="5"/>
      <c r="C88" s="5"/>
      <c r="D88" s="5"/>
      <c r="E88" s="26"/>
      <c r="F88" s="29"/>
      <c r="G88" s="24"/>
      <c r="H88" s="35">
        <f t="shared" si="5"/>
        <v>0</v>
      </c>
      <c r="I88" s="36" t="str">
        <f>IF(OR(E88="ACHATS",E88="VENTES",E88="INTRODUCTION"),IF(H88&lt;TECH!C$2,TECH!D$2,IF(H88&lt;TECH!C$3,TECH!D$3,IF(H88&lt;TECH!C$4,TECH!D$4,IF(H88&lt;TECH!C$5,TECH!D$5,H88*TECH!D$6)))),"")</f>
        <v/>
      </c>
      <c r="J88" s="36" t="str">
        <f t="shared" si="11"/>
        <v/>
      </c>
      <c r="K88" s="48" t="str">
        <f t="shared" si="10"/>
        <v/>
      </c>
      <c r="L88" s="20"/>
      <c r="M88" s="39" t="str">
        <f t="shared" si="9"/>
        <v/>
      </c>
    </row>
    <row r="89" spans="1:13" ht="15.75" x14ac:dyDescent="0.25">
      <c r="A89" s="6"/>
      <c r="B89" s="5"/>
      <c r="C89" s="5"/>
      <c r="D89" s="5"/>
      <c r="E89" s="26"/>
      <c r="F89" s="29"/>
      <c r="G89" s="24"/>
      <c r="H89" s="35">
        <f t="shared" si="5"/>
        <v>0</v>
      </c>
      <c r="I89" s="36" t="str">
        <f>IF(OR(E89="ACHATS",E89="VENTES",E89="INTRODUCTION"),IF(H89&lt;TECH!C$2,TECH!D$2,IF(H89&lt;TECH!C$3,TECH!D$3,IF(H89&lt;TECH!C$4,TECH!D$4,IF(H89&lt;TECH!C$5,TECH!D$5,H89*TECH!D$6)))),"")</f>
        <v/>
      </c>
      <c r="J89" s="36" t="str">
        <f t="shared" si="11"/>
        <v/>
      </c>
      <c r="K89" s="48" t="str">
        <f t="shared" si="10"/>
        <v/>
      </c>
      <c r="L89" s="20"/>
      <c r="M89" s="39" t="str">
        <f t="shared" si="9"/>
        <v/>
      </c>
    </row>
    <row r="90" spans="1:13" ht="15.75" x14ac:dyDescent="0.25">
      <c r="A90" s="6"/>
      <c r="B90" s="5"/>
      <c r="C90" s="5"/>
      <c r="D90" s="5"/>
      <c r="E90" s="26"/>
      <c r="F90" s="29"/>
      <c r="G90" s="24"/>
      <c r="H90" s="35">
        <f t="shared" si="5"/>
        <v>0</v>
      </c>
      <c r="I90" s="36" t="str">
        <f>IF(OR(E90="ACHATS",E90="VENTES",E90="INTRODUCTION"),IF(H90&lt;TECH!C$2,TECH!D$2,IF(H90&lt;TECH!C$3,TECH!D$3,IF(H90&lt;TECH!C$4,TECH!D$4,IF(H90&lt;TECH!C$5,TECH!D$5,H90*TECH!D$6)))),"")</f>
        <v/>
      </c>
      <c r="J90" s="36" t="str">
        <f t="shared" si="11"/>
        <v/>
      </c>
      <c r="K90" s="48" t="str">
        <f t="shared" si="10"/>
        <v/>
      </c>
      <c r="L90" s="20"/>
      <c r="M90" s="39" t="str">
        <f t="shared" si="9"/>
        <v/>
      </c>
    </row>
    <row r="91" spans="1:13" ht="15.75" x14ac:dyDescent="0.25">
      <c r="A91" s="6"/>
      <c r="B91" s="5"/>
      <c r="C91" s="5"/>
      <c r="D91" s="5"/>
      <c r="E91" s="26"/>
      <c r="F91" s="29"/>
      <c r="G91" s="24"/>
      <c r="H91" s="35">
        <f t="shared" ref="H91:H154" si="12">IF(C91="",0,F91*G91)</f>
        <v>0</v>
      </c>
      <c r="I91" s="36" t="str">
        <f>IF(OR(E91="ACHATS",E91="VENTES",E91="INTRODUCTION"),IF(H91&lt;TECH!C$2,TECH!D$2,IF(H91&lt;TECH!C$3,TECH!D$3,IF(H91&lt;TECH!C$4,TECH!D$4,IF(H91&lt;TECH!C$5,TECH!D$5,H91*TECH!D$6)))),"")</f>
        <v/>
      </c>
      <c r="J91" s="36" t="str">
        <f t="shared" si="11"/>
        <v/>
      </c>
      <c r="K91" s="48" t="str">
        <f t="shared" si="10"/>
        <v/>
      </c>
      <c r="L91" s="20"/>
      <c r="M91" s="39" t="str">
        <f t="shared" si="9"/>
        <v/>
      </c>
    </row>
    <row r="92" spans="1:13" ht="15.75" x14ac:dyDescent="0.25">
      <c r="A92" s="6"/>
      <c r="B92" s="5"/>
      <c r="C92" s="5"/>
      <c r="D92" s="5"/>
      <c r="E92" s="26"/>
      <c r="F92" s="29"/>
      <c r="G92" s="24"/>
      <c r="H92" s="35">
        <f t="shared" si="12"/>
        <v>0</v>
      </c>
      <c r="I92" s="36" t="str">
        <f>IF(OR(E92="ACHATS",E92="VENTES",E92="INTRODUCTION"),IF(H92&lt;TECH!C$2,TECH!D$2,IF(H92&lt;TECH!C$3,TECH!D$3,IF(H92&lt;TECH!C$4,TECH!D$4,IF(H92&lt;TECH!C$5,TECH!D$5,H92*TECH!D$6)))),"")</f>
        <v/>
      </c>
      <c r="J92" s="36" t="str">
        <f t="shared" si="11"/>
        <v/>
      </c>
      <c r="K92" s="48" t="str">
        <f t="shared" si="10"/>
        <v/>
      </c>
      <c r="L92" s="20"/>
      <c r="M92" s="39" t="str">
        <f t="shared" si="9"/>
        <v/>
      </c>
    </row>
    <row r="93" spans="1:13" ht="15.75" x14ac:dyDescent="0.25">
      <c r="A93" s="6"/>
      <c r="B93" s="5"/>
      <c r="C93" s="5"/>
      <c r="D93" s="5"/>
      <c r="E93" s="26"/>
      <c r="F93" s="29"/>
      <c r="G93" s="24"/>
      <c r="H93" s="35">
        <f t="shared" si="12"/>
        <v>0</v>
      </c>
      <c r="I93" s="36" t="str">
        <f>IF(OR(E93="ACHATS",E93="VENTES",E93="INTRODUCTION"),IF(H93&lt;TECH!C$2,TECH!D$2,IF(H93&lt;TECH!C$3,TECH!D$3,IF(H93&lt;TECH!C$4,TECH!D$4,IF(H93&lt;TECH!C$5,TECH!D$5,H93*TECH!D$6)))),"")</f>
        <v/>
      </c>
      <c r="J93" s="36" t="str">
        <f t="shared" si="11"/>
        <v/>
      </c>
      <c r="K93" s="48" t="str">
        <f t="shared" si="10"/>
        <v/>
      </c>
      <c r="L93" s="20"/>
      <c r="M93" s="39" t="str">
        <f t="shared" si="9"/>
        <v/>
      </c>
    </row>
    <row r="94" spans="1:13" ht="15.75" x14ac:dyDescent="0.25">
      <c r="A94" s="6"/>
      <c r="B94" s="5"/>
      <c r="C94" s="5"/>
      <c r="D94" s="5"/>
      <c r="E94" s="26"/>
      <c r="F94" s="29"/>
      <c r="G94" s="24"/>
      <c r="H94" s="35">
        <f t="shared" si="12"/>
        <v>0</v>
      </c>
      <c r="I94" s="36" t="str">
        <f>IF(OR(E94="ACHATS",E94="VENTES",E94="INTRODUCTION"),IF(H94&lt;TECH!C$2,TECH!D$2,IF(H94&lt;TECH!C$3,TECH!D$3,IF(H94&lt;TECH!C$4,TECH!D$4,IF(H94&lt;TECH!C$5,TECH!D$5,H94*TECH!D$6)))),"")</f>
        <v/>
      </c>
      <c r="J94" s="36" t="str">
        <f t="shared" si="11"/>
        <v/>
      </c>
      <c r="K94" s="48" t="str">
        <f t="shared" si="10"/>
        <v/>
      </c>
      <c r="L94" s="20"/>
      <c r="M94" s="39" t="str">
        <f t="shared" si="9"/>
        <v/>
      </c>
    </row>
    <row r="95" spans="1:13" ht="15.75" x14ac:dyDescent="0.25">
      <c r="A95" s="6"/>
      <c r="B95" s="5"/>
      <c r="C95" s="5"/>
      <c r="D95" s="5"/>
      <c r="E95" s="26"/>
      <c r="F95" s="29"/>
      <c r="G95" s="24"/>
      <c r="H95" s="35">
        <f t="shared" si="12"/>
        <v>0</v>
      </c>
      <c r="I95" s="36" t="str">
        <f>IF(OR(E95="ACHATS",E95="VENTES",E95="INTRODUCTION"),IF(H95&lt;TECH!C$2,TECH!D$2,IF(H95&lt;TECH!C$3,TECH!D$3,IF(H95&lt;TECH!C$4,TECH!D$4,IF(H95&lt;TECH!C$5,TECH!D$5,H95*TECH!D$6)))),"")</f>
        <v/>
      </c>
      <c r="J95" s="36" t="str">
        <f t="shared" si="11"/>
        <v/>
      </c>
      <c r="K95" s="48" t="str">
        <f t="shared" si="10"/>
        <v/>
      </c>
      <c r="L95" s="20"/>
      <c r="M95" s="39" t="str">
        <f t="shared" ref="M95:M126" si="13">IF(E95="ACHATS",M94-K95,IF(E95="VENTES",M94+K95,IF(E95="DIVIDENDES",M94+K95,IF(E95="BONUS",M94-K95,IF(E95="INTRODUCTION",M94+K95,"")))))</f>
        <v/>
      </c>
    </row>
    <row r="96" spans="1:13" ht="15.75" x14ac:dyDescent="0.25">
      <c r="A96" s="6"/>
      <c r="B96" s="5"/>
      <c r="C96" s="5"/>
      <c r="D96" s="5"/>
      <c r="E96" s="26"/>
      <c r="F96" s="29"/>
      <c r="G96" s="24"/>
      <c r="H96" s="35">
        <f t="shared" si="12"/>
        <v>0</v>
      </c>
      <c r="I96" s="36" t="str">
        <f>IF(OR(E96="ACHATS",E96="VENTES",E96="INTRODUCTION"),IF(H96&lt;TECH!C$2,TECH!D$2,IF(H96&lt;TECH!C$3,TECH!D$3,IF(H96&lt;TECH!C$4,TECH!D$4,IF(H96&lt;TECH!C$5,TECH!D$5,H96*TECH!D$6)))),"")</f>
        <v/>
      </c>
      <c r="J96" s="36" t="str">
        <f t="shared" si="11"/>
        <v/>
      </c>
      <c r="K96" s="48" t="str">
        <f t="shared" si="10"/>
        <v/>
      </c>
      <c r="L96" s="20"/>
      <c r="M96" s="39" t="str">
        <f t="shared" si="13"/>
        <v/>
      </c>
    </row>
    <row r="97" spans="1:13" ht="15.75" x14ac:dyDescent="0.25">
      <c r="A97" s="6"/>
      <c r="B97" s="5"/>
      <c r="C97" s="5"/>
      <c r="D97" s="5"/>
      <c r="E97" s="26"/>
      <c r="F97" s="29"/>
      <c r="G97" s="24"/>
      <c r="H97" s="35">
        <f t="shared" si="12"/>
        <v>0</v>
      </c>
      <c r="I97" s="36" t="str">
        <f>IF(OR(E97="ACHATS",E97="VENTES",E97="INTRODUCTION"),IF(H97&lt;TECH!C$2,TECH!D$2,IF(H97&lt;TECH!C$3,TECH!D$3,IF(H97&lt;TECH!C$4,TECH!D$4,IF(H97&lt;TECH!C$5,TECH!D$5,H97*TECH!D$6)))),"")</f>
        <v/>
      </c>
      <c r="J97" s="36" t="str">
        <f t="shared" si="11"/>
        <v/>
      </c>
      <c r="K97" s="48" t="str">
        <f t="shared" si="10"/>
        <v/>
      </c>
      <c r="L97" s="20"/>
      <c r="M97" s="39" t="str">
        <f t="shared" si="13"/>
        <v/>
      </c>
    </row>
    <row r="98" spans="1:13" ht="15.75" x14ac:dyDescent="0.25">
      <c r="A98" s="6"/>
      <c r="B98" s="5"/>
      <c r="C98" s="5"/>
      <c r="D98" s="5"/>
      <c r="E98" s="26"/>
      <c r="F98" s="29"/>
      <c r="G98" s="24"/>
      <c r="H98" s="35">
        <f t="shared" si="12"/>
        <v>0</v>
      </c>
      <c r="I98" s="36" t="str">
        <f>IF(OR(E98="ACHATS",E98="VENTES",E98="INTRODUCTION"),IF(H98&lt;TECH!C$2,TECH!D$2,IF(H98&lt;TECH!C$3,TECH!D$3,IF(H98&lt;TECH!C$4,TECH!D$4,IF(H98&lt;TECH!C$5,TECH!D$5,H98*TECH!D$6)))),"")</f>
        <v/>
      </c>
      <c r="J98" s="36" t="str">
        <f t="shared" si="11"/>
        <v/>
      </c>
      <c r="K98" s="48" t="str">
        <f t="shared" si="10"/>
        <v/>
      </c>
      <c r="L98" s="20"/>
      <c r="M98" s="39" t="str">
        <f t="shared" si="13"/>
        <v/>
      </c>
    </row>
    <row r="99" spans="1:13" ht="15.75" x14ac:dyDescent="0.25">
      <c r="A99" s="6"/>
      <c r="B99" s="5"/>
      <c r="C99" s="5"/>
      <c r="D99" s="5"/>
      <c r="E99" s="26"/>
      <c r="F99" s="29"/>
      <c r="G99" s="24"/>
      <c r="H99" s="35">
        <f t="shared" si="12"/>
        <v>0</v>
      </c>
      <c r="I99" s="36" t="str">
        <f>IF(OR(E99="ACHATS",E99="VENTES",E99="INTRODUCTION"),IF(H99&lt;TECH!C$2,TECH!D$2,IF(H99&lt;TECH!C$3,TECH!D$3,IF(H99&lt;TECH!C$4,TECH!D$4,IF(H99&lt;TECH!C$5,TECH!D$5,H99*TECH!D$6)))),"")</f>
        <v/>
      </c>
      <c r="J99" s="36" t="str">
        <f t="shared" si="11"/>
        <v/>
      </c>
      <c r="K99" s="48" t="str">
        <f t="shared" si="10"/>
        <v/>
      </c>
      <c r="L99" s="20"/>
      <c r="M99" s="39" t="str">
        <f t="shared" si="13"/>
        <v/>
      </c>
    </row>
    <row r="100" spans="1:13" ht="15.75" x14ac:dyDescent="0.25">
      <c r="A100" s="6"/>
      <c r="B100" s="5"/>
      <c r="C100" s="5"/>
      <c r="D100" s="5"/>
      <c r="E100" s="26"/>
      <c r="F100" s="29"/>
      <c r="G100" s="24"/>
      <c r="H100" s="35">
        <f t="shared" si="12"/>
        <v>0</v>
      </c>
      <c r="I100" s="36" t="str">
        <f>IF(OR(E100="ACHATS",E100="VENTES",E100="INTRODUCTION"),IF(H100&lt;TECH!C$2,TECH!D$2,IF(H100&lt;TECH!C$3,TECH!D$3,IF(H100&lt;TECH!C$4,TECH!D$4,IF(H100&lt;TECH!C$5,TECH!D$5,H100*TECH!D$6)))),"")</f>
        <v/>
      </c>
      <c r="J100" s="36" t="str">
        <f t="shared" si="11"/>
        <v/>
      </c>
      <c r="K100" s="48" t="str">
        <f t="shared" si="10"/>
        <v/>
      </c>
      <c r="L100" s="20"/>
      <c r="M100" s="39" t="str">
        <f t="shared" si="13"/>
        <v/>
      </c>
    </row>
    <row r="101" spans="1:13" ht="15.75" x14ac:dyDescent="0.25">
      <c r="A101" s="6"/>
      <c r="B101" s="5"/>
      <c r="C101" s="5"/>
      <c r="D101" s="5"/>
      <c r="E101" s="26"/>
      <c r="F101" s="29"/>
      <c r="G101" s="24"/>
      <c r="H101" s="35">
        <f t="shared" si="12"/>
        <v>0</v>
      </c>
      <c r="I101" s="36" t="str">
        <f>IF(OR(E101="ACHATS",E101="VENTES",E101="INTRODUCTION"),IF(H101&lt;TECH!C$2,TECH!D$2,IF(H101&lt;TECH!C$3,TECH!D$3,IF(H101&lt;TECH!C$4,TECH!D$4,IF(H101&lt;TECH!C$5,TECH!D$5,H101*TECH!D$6)))),"")</f>
        <v/>
      </c>
      <c r="J101" s="36" t="str">
        <f t="shared" si="11"/>
        <v/>
      </c>
      <c r="K101" s="48" t="str">
        <f t="shared" si="10"/>
        <v/>
      </c>
      <c r="L101" s="20"/>
      <c r="M101" s="39" t="str">
        <f t="shared" si="13"/>
        <v/>
      </c>
    </row>
    <row r="102" spans="1:13" ht="15.75" x14ac:dyDescent="0.25">
      <c r="A102" s="6"/>
      <c r="B102" s="5"/>
      <c r="C102" s="5"/>
      <c r="D102" s="5"/>
      <c r="E102" s="26"/>
      <c r="F102" s="29"/>
      <c r="G102" s="24"/>
      <c r="H102" s="35">
        <f t="shared" si="12"/>
        <v>0</v>
      </c>
      <c r="I102" s="36" t="str">
        <f>IF(OR(E102="ACHATS",E102="VENTES",E102="INTRODUCTION"),IF(H102&lt;TECH!C$2,TECH!D$2,IF(H102&lt;TECH!C$3,TECH!D$3,IF(H102&lt;TECH!C$4,TECH!D$4,IF(H102&lt;TECH!C$5,TECH!D$5,H102*TECH!D$6)))),"")</f>
        <v/>
      </c>
      <c r="J102" s="36" t="str">
        <f t="shared" si="11"/>
        <v/>
      </c>
      <c r="K102" s="48" t="str">
        <f t="shared" ref="K102:K133" si="14">IF(E102="ACHATS",H102+I102+J102,IF(E102="VENTES",H102-I102,IF(E102="DIVIDENDES",H102,IF(E102="BONUS",H102,""))))</f>
        <v/>
      </c>
      <c r="L102" s="20"/>
      <c r="M102" s="39" t="str">
        <f t="shared" si="13"/>
        <v/>
      </c>
    </row>
    <row r="103" spans="1:13" ht="15.75" x14ac:dyDescent="0.25">
      <c r="A103" s="6"/>
      <c r="B103" s="5"/>
      <c r="C103" s="5"/>
      <c r="D103" s="5"/>
      <c r="E103" s="26"/>
      <c r="F103" s="29"/>
      <c r="G103" s="24"/>
      <c r="H103" s="35">
        <f t="shared" si="12"/>
        <v>0</v>
      </c>
      <c r="I103" s="36" t="str">
        <f>IF(OR(E103="ACHATS",E103="VENTES",E103="INTRODUCTION"),IF(H103&lt;TECH!C$2,TECH!D$2,IF(H103&lt;TECH!C$3,TECH!D$3,IF(H103&lt;TECH!C$4,TECH!D$4,IF(H103&lt;TECH!C$5,TECH!D$5,H103*TECH!D$6)))),"")</f>
        <v/>
      </c>
      <c r="J103" s="36" t="str">
        <f t="shared" si="11"/>
        <v/>
      </c>
      <c r="K103" s="48" t="str">
        <f t="shared" si="14"/>
        <v/>
      </c>
      <c r="L103" s="20"/>
      <c r="M103" s="39" t="str">
        <f t="shared" si="13"/>
        <v/>
      </c>
    </row>
    <row r="104" spans="1:13" ht="15.75" x14ac:dyDescent="0.25">
      <c r="A104" s="6"/>
      <c r="B104" s="5"/>
      <c r="C104" s="5"/>
      <c r="D104" s="5"/>
      <c r="E104" s="26"/>
      <c r="F104" s="29"/>
      <c r="G104" s="24"/>
      <c r="H104" s="35">
        <f t="shared" si="12"/>
        <v>0</v>
      </c>
      <c r="I104" s="36" t="str">
        <f>IF(OR(E104="ACHATS",E104="VENTES",E104="INTRODUCTION"),IF(H104&lt;TECH!C$2,TECH!D$2,IF(H104&lt;TECH!C$3,TECH!D$3,IF(H104&lt;TECH!C$4,TECH!D$4,IF(H104&lt;TECH!C$5,TECH!D$5,H104*TECH!D$6)))),"")</f>
        <v/>
      </c>
      <c r="J104" s="36" t="str">
        <f t="shared" si="11"/>
        <v/>
      </c>
      <c r="K104" s="48" t="str">
        <f t="shared" si="14"/>
        <v/>
      </c>
      <c r="L104" s="20"/>
      <c r="M104" s="39" t="str">
        <f t="shared" si="13"/>
        <v/>
      </c>
    </row>
    <row r="105" spans="1:13" ht="15.75" x14ac:dyDescent="0.25">
      <c r="A105" s="6"/>
      <c r="B105" s="5"/>
      <c r="C105" s="5"/>
      <c r="D105" s="5"/>
      <c r="E105" s="26"/>
      <c r="F105" s="29"/>
      <c r="G105" s="24"/>
      <c r="H105" s="35">
        <f t="shared" si="12"/>
        <v>0</v>
      </c>
      <c r="I105" s="36" t="str">
        <f>IF(OR(E105="ACHATS",E105="VENTES",E105="INTRODUCTION"),IF(H105&lt;TECH!C$2,TECH!D$2,IF(H105&lt;TECH!C$3,TECH!D$3,IF(H105&lt;TECH!C$4,TECH!D$4,IF(H105&lt;TECH!C$5,TECH!D$5,H105*TECH!D$6)))),"")</f>
        <v/>
      </c>
      <c r="J105" s="36" t="str">
        <f t="shared" si="11"/>
        <v/>
      </c>
      <c r="K105" s="48" t="str">
        <f t="shared" si="14"/>
        <v/>
      </c>
      <c r="L105" s="20"/>
      <c r="M105" s="39" t="str">
        <f t="shared" si="13"/>
        <v/>
      </c>
    </row>
    <row r="106" spans="1:13" ht="15.75" x14ac:dyDescent="0.25">
      <c r="A106" s="6"/>
      <c r="B106" s="5"/>
      <c r="C106" s="5"/>
      <c r="D106" s="5"/>
      <c r="E106" s="26"/>
      <c r="F106" s="29"/>
      <c r="G106" s="24"/>
      <c r="H106" s="35">
        <f t="shared" si="12"/>
        <v>0</v>
      </c>
      <c r="I106" s="36" t="str">
        <f>IF(OR(E106="ACHATS",E106="VENTES",E106="INTRODUCTION"),IF(H106&lt;TECH!C$2,TECH!D$2,IF(H106&lt;TECH!C$3,TECH!D$3,IF(H106&lt;TECH!C$4,TECH!D$4,IF(H106&lt;TECH!C$5,TECH!D$5,H106*TECH!D$6)))),"")</f>
        <v/>
      </c>
      <c r="J106" s="36" t="str">
        <f t="shared" si="11"/>
        <v/>
      </c>
      <c r="K106" s="48" t="str">
        <f t="shared" si="14"/>
        <v/>
      </c>
      <c r="L106" s="20"/>
      <c r="M106" s="39" t="str">
        <f t="shared" si="13"/>
        <v/>
      </c>
    </row>
    <row r="107" spans="1:13" ht="15.75" x14ac:dyDescent="0.25">
      <c r="A107" s="6"/>
      <c r="B107" s="5"/>
      <c r="C107" s="5"/>
      <c r="D107" s="5"/>
      <c r="E107" s="26"/>
      <c r="F107" s="29"/>
      <c r="G107" s="24"/>
      <c r="H107" s="35">
        <f t="shared" si="12"/>
        <v>0</v>
      </c>
      <c r="I107" s="36" t="str">
        <f>IF(OR(E107="ACHATS",E107="VENTES",E107="INTRODUCTION"),IF(H107&lt;TECH!C$2,TECH!D$2,IF(H107&lt;TECH!C$3,TECH!D$3,IF(H107&lt;TECH!C$4,TECH!D$4,IF(H107&lt;TECH!C$5,TECH!D$5,H107*TECH!D$6)))),"")</f>
        <v/>
      </c>
      <c r="J107" s="36" t="str">
        <f t="shared" si="11"/>
        <v/>
      </c>
      <c r="K107" s="48" t="str">
        <f t="shared" si="14"/>
        <v/>
      </c>
      <c r="L107" s="20"/>
      <c r="M107" s="39" t="str">
        <f t="shared" si="13"/>
        <v/>
      </c>
    </row>
    <row r="108" spans="1:13" ht="15.75" x14ac:dyDescent="0.25">
      <c r="A108" s="6"/>
      <c r="B108" s="5"/>
      <c r="C108" s="5"/>
      <c r="D108" s="5"/>
      <c r="E108" s="26"/>
      <c r="F108" s="29"/>
      <c r="G108" s="24"/>
      <c r="H108" s="35">
        <f t="shared" si="12"/>
        <v>0</v>
      </c>
      <c r="I108" s="36" t="str">
        <f>IF(OR(E108="ACHATS",E108="VENTES",E108="INTRODUCTION"),IF(H108&lt;TECH!C$2,TECH!D$2,IF(H108&lt;TECH!C$3,TECH!D$3,IF(H108&lt;TECH!C$4,TECH!D$4,IF(H108&lt;TECH!C$5,TECH!D$5,H108*TECH!D$6)))),"")</f>
        <v/>
      </c>
      <c r="J108" s="36" t="str">
        <f t="shared" si="11"/>
        <v/>
      </c>
      <c r="K108" s="48" t="str">
        <f t="shared" si="14"/>
        <v/>
      </c>
      <c r="L108" s="20"/>
      <c r="M108" s="39" t="str">
        <f t="shared" si="13"/>
        <v/>
      </c>
    </row>
    <row r="109" spans="1:13" ht="15.75" x14ac:dyDescent="0.25">
      <c r="A109" s="6"/>
      <c r="B109" s="5"/>
      <c r="C109" s="5"/>
      <c r="D109" s="5"/>
      <c r="E109" s="26"/>
      <c r="F109" s="29"/>
      <c r="G109" s="24"/>
      <c r="H109" s="35">
        <f t="shared" si="12"/>
        <v>0</v>
      </c>
      <c r="I109" s="36" t="str">
        <f>IF(OR(E109="ACHATS",E109="VENTES",E109="INTRODUCTION"),IF(H109&lt;TECH!C$2,TECH!D$2,IF(H109&lt;TECH!C$3,TECH!D$3,IF(H109&lt;TECH!C$4,TECH!D$4,IF(H109&lt;TECH!C$5,TECH!D$5,H109*TECH!D$6)))),"")</f>
        <v/>
      </c>
      <c r="J109" s="36" t="str">
        <f t="shared" si="11"/>
        <v/>
      </c>
      <c r="K109" s="48" t="str">
        <f t="shared" si="14"/>
        <v/>
      </c>
      <c r="L109" s="20"/>
      <c r="M109" s="39" t="str">
        <f t="shared" si="13"/>
        <v/>
      </c>
    </row>
    <row r="110" spans="1:13" ht="15.75" x14ac:dyDescent="0.25">
      <c r="A110" s="6"/>
      <c r="B110" s="5"/>
      <c r="C110" s="5"/>
      <c r="D110" s="5"/>
      <c r="E110" s="26"/>
      <c r="F110" s="29"/>
      <c r="G110" s="24"/>
      <c r="H110" s="35">
        <f t="shared" si="12"/>
        <v>0</v>
      </c>
      <c r="I110" s="36" t="str">
        <f>IF(OR(E110="ACHATS",E110="VENTES",E110="INTRODUCTION"),IF(H110&lt;TECH!C$2,TECH!D$2,IF(H110&lt;TECH!C$3,TECH!D$3,IF(H110&lt;TECH!C$4,TECH!D$4,IF(H110&lt;TECH!C$5,TECH!D$5,H110*TECH!D$6)))),"")</f>
        <v/>
      </c>
      <c r="J110" s="36" t="str">
        <f t="shared" si="11"/>
        <v/>
      </c>
      <c r="K110" s="48" t="str">
        <f t="shared" si="14"/>
        <v/>
      </c>
      <c r="L110" s="20"/>
      <c r="M110" s="39" t="str">
        <f t="shared" si="13"/>
        <v/>
      </c>
    </row>
    <row r="111" spans="1:13" ht="15.75" x14ac:dyDescent="0.25">
      <c r="A111" s="6"/>
      <c r="B111" s="5"/>
      <c r="C111" s="5"/>
      <c r="D111" s="5"/>
      <c r="E111" s="26"/>
      <c r="F111" s="29"/>
      <c r="G111" s="24"/>
      <c r="H111" s="35">
        <f t="shared" si="12"/>
        <v>0</v>
      </c>
      <c r="I111" s="36" t="str">
        <f>IF(OR(E111="ACHATS",E111="VENTES",E111="INTRODUCTION"),IF(H111&lt;TECH!C$2,TECH!D$2,IF(H111&lt;TECH!C$3,TECH!D$3,IF(H111&lt;TECH!C$4,TECH!D$4,IF(H111&lt;TECH!C$5,TECH!D$5,H111*TECH!D$6)))),"")</f>
        <v/>
      </c>
      <c r="J111" s="36" t="str">
        <f t="shared" si="11"/>
        <v/>
      </c>
      <c r="K111" s="48" t="str">
        <f t="shared" si="14"/>
        <v/>
      </c>
      <c r="L111" s="20"/>
      <c r="M111" s="39" t="str">
        <f t="shared" si="13"/>
        <v/>
      </c>
    </row>
    <row r="112" spans="1:13" ht="15.75" x14ac:dyDescent="0.25">
      <c r="A112" s="6"/>
      <c r="B112" s="5"/>
      <c r="C112" s="5"/>
      <c r="D112" s="5"/>
      <c r="E112" s="26"/>
      <c r="F112" s="29"/>
      <c r="G112" s="24"/>
      <c r="H112" s="35">
        <f t="shared" si="12"/>
        <v>0</v>
      </c>
      <c r="I112" s="36" t="str">
        <f>IF(OR(E112="ACHATS",E112="VENTES",E112="INTRODUCTION"),IF(H112&lt;TECH!C$2,TECH!D$2,IF(H112&lt;TECH!C$3,TECH!D$3,IF(H112&lt;TECH!C$4,TECH!D$4,IF(H112&lt;TECH!C$5,TECH!D$5,H112*TECH!D$6)))),"")</f>
        <v/>
      </c>
      <c r="J112" s="36" t="str">
        <f t="shared" si="11"/>
        <v/>
      </c>
      <c r="K112" s="48" t="str">
        <f t="shared" si="14"/>
        <v/>
      </c>
      <c r="L112" s="20"/>
      <c r="M112" s="39" t="str">
        <f t="shared" si="13"/>
        <v/>
      </c>
    </row>
    <row r="113" spans="1:13" ht="15.75" x14ac:dyDescent="0.25">
      <c r="A113" s="6"/>
      <c r="B113" s="5"/>
      <c r="C113" s="5"/>
      <c r="D113" s="5"/>
      <c r="E113" s="26"/>
      <c r="F113" s="29"/>
      <c r="G113" s="24"/>
      <c r="H113" s="35">
        <f t="shared" si="12"/>
        <v>0</v>
      </c>
      <c r="I113" s="36" t="str">
        <f>IF(OR(E113="ACHATS",E113="VENTES",E113="INTRODUCTION"),IF(H113&lt;TECH!C$2,TECH!D$2,IF(H113&lt;TECH!C$3,TECH!D$3,IF(H113&lt;TECH!C$4,TECH!D$4,IF(H113&lt;TECH!C$5,TECH!D$5,H113*TECH!D$6)))),"")</f>
        <v/>
      </c>
      <c r="J113" s="36" t="str">
        <f t="shared" ref="J113:J144" si="15">IF(E113="ACHATS",H113*0.3/100,"")</f>
        <v/>
      </c>
      <c r="K113" s="48" t="str">
        <f t="shared" si="14"/>
        <v/>
      </c>
      <c r="L113" s="20"/>
      <c r="M113" s="39" t="str">
        <f t="shared" si="13"/>
        <v/>
      </c>
    </row>
    <row r="114" spans="1:13" ht="15.75" x14ac:dyDescent="0.25">
      <c r="A114" s="6"/>
      <c r="B114" s="5"/>
      <c r="C114" s="5"/>
      <c r="D114" s="5"/>
      <c r="E114" s="26"/>
      <c r="F114" s="29"/>
      <c r="G114" s="24"/>
      <c r="H114" s="35">
        <f t="shared" si="12"/>
        <v>0</v>
      </c>
      <c r="I114" s="36" t="str">
        <f>IF(OR(E114="ACHATS",E114="VENTES",E114="INTRODUCTION"),IF(H114&lt;TECH!C$2,TECH!D$2,IF(H114&lt;TECH!C$3,TECH!D$3,IF(H114&lt;TECH!C$4,TECH!D$4,IF(H114&lt;TECH!C$5,TECH!D$5,H114*TECH!D$6)))),"")</f>
        <v/>
      </c>
      <c r="J114" s="36" t="str">
        <f t="shared" si="15"/>
        <v/>
      </c>
      <c r="K114" s="48" t="str">
        <f t="shared" si="14"/>
        <v/>
      </c>
      <c r="L114" s="20"/>
      <c r="M114" s="39" t="str">
        <f t="shared" si="13"/>
        <v/>
      </c>
    </row>
    <row r="115" spans="1:13" ht="15.75" x14ac:dyDescent="0.25">
      <c r="A115" s="6"/>
      <c r="B115" s="5"/>
      <c r="C115" s="5"/>
      <c r="D115" s="5"/>
      <c r="E115" s="26"/>
      <c r="F115" s="29"/>
      <c r="G115" s="24"/>
      <c r="H115" s="35">
        <f t="shared" si="12"/>
        <v>0</v>
      </c>
      <c r="I115" s="36" t="str">
        <f>IF(OR(E115="ACHATS",E115="VENTES",E115="INTRODUCTION"),IF(H115&lt;TECH!C$2,TECH!D$2,IF(H115&lt;TECH!C$3,TECH!D$3,IF(H115&lt;TECH!C$4,TECH!D$4,IF(H115&lt;TECH!C$5,TECH!D$5,H115*TECH!D$6)))),"")</f>
        <v/>
      </c>
      <c r="J115" s="36" t="str">
        <f t="shared" si="15"/>
        <v/>
      </c>
      <c r="K115" s="48" t="str">
        <f t="shared" si="14"/>
        <v/>
      </c>
      <c r="L115" s="20"/>
      <c r="M115" s="39" t="str">
        <f t="shared" si="13"/>
        <v/>
      </c>
    </row>
    <row r="116" spans="1:13" ht="15.75" x14ac:dyDescent="0.25">
      <c r="A116" s="6"/>
      <c r="B116" s="5"/>
      <c r="C116" s="5"/>
      <c r="D116" s="5"/>
      <c r="E116" s="26"/>
      <c r="F116" s="29"/>
      <c r="G116" s="24"/>
      <c r="H116" s="35">
        <f t="shared" si="12"/>
        <v>0</v>
      </c>
      <c r="I116" s="36" t="str">
        <f>IF(OR(E116="ACHATS",E116="VENTES",E116="INTRODUCTION"),IF(H116&lt;TECH!C$2,TECH!D$2,IF(H116&lt;TECH!C$3,TECH!D$3,IF(H116&lt;TECH!C$4,TECH!D$4,IF(H116&lt;TECH!C$5,TECH!D$5,H116*TECH!D$6)))),"")</f>
        <v/>
      </c>
      <c r="J116" s="36" t="str">
        <f t="shared" si="15"/>
        <v/>
      </c>
      <c r="K116" s="48" t="str">
        <f t="shared" si="14"/>
        <v/>
      </c>
      <c r="L116" s="20"/>
      <c r="M116" s="39" t="str">
        <f t="shared" si="13"/>
        <v/>
      </c>
    </row>
    <row r="117" spans="1:13" ht="15.75" x14ac:dyDescent="0.25">
      <c r="A117" s="6"/>
      <c r="B117" s="5"/>
      <c r="C117" s="5"/>
      <c r="D117" s="5"/>
      <c r="E117" s="26"/>
      <c r="F117" s="29"/>
      <c r="G117" s="24"/>
      <c r="H117" s="35">
        <f t="shared" si="12"/>
        <v>0</v>
      </c>
      <c r="I117" s="36" t="str">
        <f>IF(OR(E117="ACHATS",E117="VENTES",E117="INTRODUCTION"),IF(H117&lt;TECH!C$2,TECH!D$2,IF(H117&lt;TECH!C$3,TECH!D$3,IF(H117&lt;TECH!C$4,TECH!D$4,IF(H117&lt;TECH!C$5,TECH!D$5,H117*TECH!D$6)))),"")</f>
        <v/>
      </c>
      <c r="J117" s="36" t="str">
        <f t="shared" si="15"/>
        <v/>
      </c>
      <c r="K117" s="48" t="str">
        <f t="shared" si="14"/>
        <v/>
      </c>
      <c r="L117" s="20"/>
      <c r="M117" s="39" t="str">
        <f t="shared" si="13"/>
        <v/>
      </c>
    </row>
    <row r="118" spans="1:13" ht="15.75" x14ac:dyDescent="0.25">
      <c r="A118" s="6"/>
      <c r="B118" s="5"/>
      <c r="C118" s="5"/>
      <c r="D118" s="5"/>
      <c r="E118" s="26"/>
      <c r="F118" s="29"/>
      <c r="G118" s="24"/>
      <c r="H118" s="35">
        <f t="shared" si="12"/>
        <v>0</v>
      </c>
      <c r="I118" s="36" t="str">
        <f>IF(OR(E118="ACHATS",E118="VENTES",E118="INTRODUCTION"),IF(H118&lt;TECH!C$2,TECH!D$2,IF(H118&lt;TECH!C$3,TECH!D$3,IF(H118&lt;TECH!C$4,TECH!D$4,IF(H118&lt;TECH!C$5,TECH!D$5,H118*TECH!D$6)))),"")</f>
        <v/>
      </c>
      <c r="J118" s="36" t="str">
        <f t="shared" si="15"/>
        <v/>
      </c>
      <c r="K118" s="48" t="str">
        <f t="shared" si="14"/>
        <v/>
      </c>
      <c r="L118" s="20"/>
      <c r="M118" s="39" t="str">
        <f t="shared" si="13"/>
        <v/>
      </c>
    </row>
    <row r="119" spans="1:13" ht="15.75" x14ac:dyDescent="0.25">
      <c r="A119" s="6"/>
      <c r="B119" s="5"/>
      <c r="C119" s="5"/>
      <c r="D119" s="5"/>
      <c r="E119" s="26"/>
      <c r="F119" s="29"/>
      <c r="G119" s="24"/>
      <c r="H119" s="35">
        <f t="shared" si="12"/>
        <v>0</v>
      </c>
      <c r="I119" s="36" t="str">
        <f>IF(OR(E119="ACHATS",E119="VENTES",E119="INTRODUCTION"),IF(H119&lt;TECH!C$2,TECH!D$2,IF(H119&lt;TECH!C$3,TECH!D$3,IF(H119&lt;TECH!C$4,TECH!D$4,IF(H119&lt;TECH!C$5,TECH!D$5,H119*TECH!D$6)))),"")</f>
        <v/>
      </c>
      <c r="J119" s="36" t="str">
        <f t="shared" si="15"/>
        <v/>
      </c>
      <c r="K119" s="48" t="str">
        <f t="shared" si="14"/>
        <v/>
      </c>
      <c r="L119" s="20"/>
      <c r="M119" s="39" t="str">
        <f t="shared" si="13"/>
        <v/>
      </c>
    </row>
    <row r="120" spans="1:13" ht="15.75" x14ac:dyDescent="0.25">
      <c r="A120" s="6"/>
      <c r="B120" s="5"/>
      <c r="C120" s="5"/>
      <c r="D120" s="5"/>
      <c r="E120" s="26"/>
      <c r="F120" s="29"/>
      <c r="G120" s="24"/>
      <c r="H120" s="35">
        <f t="shared" si="12"/>
        <v>0</v>
      </c>
      <c r="I120" s="36" t="str">
        <f>IF(OR(E120="ACHATS",E120="VENTES",E120="INTRODUCTION"),IF(H120&lt;TECH!C$2,TECH!D$2,IF(H120&lt;TECH!C$3,TECH!D$3,IF(H120&lt;TECH!C$4,TECH!D$4,IF(H120&lt;TECH!C$5,TECH!D$5,H120*TECH!D$6)))),"")</f>
        <v/>
      </c>
      <c r="J120" s="36" t="str">
        <f t="shared" si="15"/>
        <v/>
      </c>
      <c r="K120" s="48" t="str">
        <f t="shared" si="14"/>
        <v/>
      </c>
      <c r="L120" s="20"/>
      <c r="M120" s="39" t="str">
        <f t="shared" si="13"/>
        <v/>
      </c>
    </row>
    <row r="121" spans="1:13" ht="15.75" x14ac:dyDescent="0.25">
      <c r="A121" s="6"/>
      <c r="B121" s="5"/>
      <c r="C121" s="5"/>
      <c r="D121" s="5"/>
      <c r="E121" s="26"/>
      <c r="F121" s="29"/>
      <c r="G121" s="24"/>
      <c r="H121" s="35">
        <f t="shared" si="12"/>
        <v>0</v>
      </c>
      <c r="I121" s="36" t="str">
        <f>IF(OR(E121="ACHATS",E121="VENTES",E121="INTRODUCTION"),IF(H121&lt;TECH!C$2,TECH!D$2,IF(H121&lt;TECH!C$3,TECH!D$3,IF(H121&lt;TECH!C$4,TECH!D$4,IF(H121&lt;TECH!C$5,TECH!D$5,H121*TECH!D$6)))),"")</f>
        <v/>
      </c>
      <c r="J121" s="36" t="str">
        <f t="shared" si="15"/>
        <v/>
      </c>
      <c r="K121" s="48" t="str">
        <f t="shared" si="14"/>
        <v/>
      </c>
      <c r="L121" s="20"/>
      <c r="M121" s="39" t="str">
        <f t="shared" si="13"/>
        <v/>
      </c>
    </row>
    <row r="122" spans="1:13" ht="15.75" x14ac:dyDescent="0.25">
      <c r="A122" s="6"/>
      <c r="B122" s="5"/>
      <c r="C122" s="5"/>
      <c r="D122" s="5"/>
      <c r="E122" s="26"/>
      <c r="F122" s="29"/>
      <c r="G122" s="24"/>
      <c r="H122" s="35">
        <f t="shared" si="12"/>
        <v>0</v>
      </c>
      <c r="I122" s="36" t="str">
        <f>IF(OR(E122="ACHATS",E122="VENTES",E122="INTRODUCTION"),IF(H122&lt;TECH!C$2,TECH!D$2,IF(H122&lt;TECH!C$3,TECH!D$3,IF(H122&lt;TECH!C$4,TECH!D$4,IF(H122&lt;TECH!C$5,TECH!D$5,H122*TECH!D$6)))),"")</f>
        <v/>
      </c>
      <c r="J122" s="36" t="str">
        <f t="shared" si="15"/>
        <v/>
      </c>
      <c r="K122" s="48" t="str">
        <f t="shared" si="14"/>
        <v/>
      </c>
      <c r="L122" s="20"/>
      <c r="M122" s="39" t="str">
        <f t="shared" si="13"/>
        <v/>
      </c>
    </row>
    <row r="123" spans="1:13" ht="15.75" x14ac:dyDescent="0.25">
      <c r="A123" s="6"/>
      <c r="B123" s="5"/>
      <c r="C123" s="5"/>
      <c r="D123" s="5"/>
      <c r="E123" s="26"/>
      <c r="F123" s="29"/>
      <c r="G123" s="24"/>
      <c r="H123" s="35">
        <f t="shared" si="12"/>
        <v>0</v>
      </c>
      <c r="I123" s="36" t="str">
        <f>IF(OR(E123="ACHATS",E123="VENTES",E123="INTRODUCTION"),IF(H123&lt;TECH!C$2,TECH!D$2,IF(H123&lt;TECH!C$3,TECH!D$3,IF(H123&lt;TECH!C$4,TECH!D$4,IF(H123&lt;TECH!C$5,TECH!D$5,H123*TECH!D$6)))),"")</f>
        <v/>
      </c>
      <c r="J123" s="36" t="str">
        <f t="shared" si="15"/>
        <v/>
      </c>
      <c r="K123" s="48" t="str">
        <f t="shared" si="14"/>
        <v/>
      </c>
      <c r="L123" s="20"/>
      <c r="M123" s="39" t="str">
        <f t="shared" si="13"/>
        <v/>
      </c>
    </row>
    <row r="124" spans="1:13" ht="15.75" x14ac:dyDescent="0.25">
      <c r="A124" s="6"/>
      <c r="B124" s="5"/>
      <c r="C124" s="5"/>
      <c r="D124" s="5"/>
      <c r="E124" s="26"/>
      <c r="F124" s="29"/>
      <c r="G124" s="24"/>
      <c r="H124" s="35">
        <f t="shared" si="12"/>
        <v>0</v>
      </c>
      <c r="I124" s="36" t="str">
        <f>IF(OR(E124="ACHATS",E124="VENTES",E124="INTRODUCTION"),IF(H124&lt;TECH!C$2,TECH!D$2,IF(H124&lt;TECH!C$3,TECH!D$3,IF(H124&lt;TECH!C$4,TECH!D$4,IF(H124&lt;TECH!C$5,TECH!D$5,H124*TECH!D$6)))),"")</f>
        <v/>
      </c>
      <c r="J124" s="36" t="str">
        <f t="shared" si="15"/>
        <v/>
      </c>
      <c r="K124" s="48" t="str">
        <f t="shared" si="14"/>
        <v/>
      </c>
      <c r="L124" s="20"/>
      <c r="M124" s="39" t="str">
        <f t="shared" si="13"/>
        <v/>
      </c>
    </row>
    <row r="125" spans="1:13" ht="15.75" x14ac:dyDescent="0.25">
      <c r="A125" s="6"/>
      <c r="B125" s="5"/>
      <c r="C125" s="5"/>
      <c r="D125" s="5"/>
      <c r="E125" s="26"/>
      <c r="F125" s="29"/>
      <c r="G125" s="24"/>
      <c r="H125" s="35">
        <f t="shared" si="12"/>
        <v>0</v>
      </c>
      <c r="I125" s="36" t="str">
        <f>IF(OR(E125="ACHATS",E125="VENTES",E125="INTRODUCTION"),IF(H125&lt;TECH!C$2,TECH!D$2,IF(H125&lt;TECH!C$3,TECH!D$3,IF(H125&lt;TECH!C$4,TECH!D$4,IF(H125&lt;TECH!C$5,TECH!D$5,H125*TECH!D$6)))),"")</f>
        <v/>
      </c>
      <c r="J125" s="36" t="str">
        <f t="shared" si="15"/>
        <v/>
      </c>
      <c r="K125" s="48" t="str">
        <f t="shared" si="14"/>
        <v/>
      </c>
      <c r="L125" s="20"/>
      <c r="M125" s="39" t="str">
        <f t="shared" si="13"/>
        <v/>
      </c>
    </row>
    <row r="126" spans="1:13" ht="15.75" x14ac:dyDescent="0.25">
      <c r="A126" s="6"/>
      <c r="B126" s="5"/>
      <c r="C126" s="5"/>
      <c r="D126" s="5"/>
      <c r="E126" s="26"/>
      <c r="F126" s="29"/>
      <c r="G126" s="24"/>
      <c r="H126" s="35">
        <f t="shared" si="12"/>
        <v>0</v>
      </c>
      <c r="I126" s="36" t="str">
        <f>IF(OR(E126="ACHATS",E126="VENTES",E126="INTRODUCTION"),IF(H126&lt;TECH!C$2,TECH!D$2,IF(H126&lt;TECH!C$3,TECH!D$3,IF(H126&lt;TECH!C$4,TECH!D$4,IF(H126&lt;TECH!C$5,TECH!D$5,H126*TECH!D$6)))),"")</f>
        <v/>
      </c>
      <c r="J126" s="36" t="str">
        <f t="shared" si="15"/>
        <v/>
      </c>
      <c r="K126" s="48" t="str">
        <f t="shared" si="14"/>
        <v/>
      </c>
      <c r="L126" s="20"/>
      <c r="M126" s="39" t="str">
        <f t="shared" si="13"/>
        <v/>
      </c>
    </row>
    <row r="127" spans="1:13" ht="15.75" x14ac:dyDescent="0.25">
      <c r="A127" s="6"/>
      <c r="B127" s="5"/>
      <c r="C127" s="5"/>
      <c r="D127" s="5"/>
      <c r="E127" s="26"/>
      <c r="F127" s="29"/>
      <c r="G127" s="24"/>
      <c r="H127" s="35">
        <f t="shared" si="12"/>
        <v>0</v>
      </c>
      <c r="I127" s="36" t="str">
        <f>IF(OR(E127="ACHATS",E127="VENTES",E127="INTRODUCTION"),IF(H127&lt;TECH!C$2,TECH!D$2,IF(H127&lt;TECH!C$3,TECH!D$3,IF(H127&lt;TECH!C$4,TECH!D$4,IF(H127&lt;TECH!C$5,TECH!D$5,H127*TECH!D$6)))),"")</f>
        <v/>
      </c>
      <c r="J127" s="36" t="str">
        <f t="shared" si="15"/>
        <v/>
      </c>
      <c r="K127" s="48" t="str">
        <f t="shared" si="14"/>
        <v/>
      </c>
      <c r="L127" s="20"/>
      <c r="M127" s="39" t="str">
        <f t="shared" ref="M127:M158" si="16">IF(E127="ACHATS",M126-K127,IF(E127="VENTES",M126+K127,IF(E127="DIVIDENDES",M126+K127,IF(E127="BONUS",M126-K127,IF(E127="INTRODUCTION",M126+K127,"")))))</f>
        <v/>
      </c>
    </row>
    <row r="128" spans="1:13" ht="15.75" x14ac:dyDescent="0.25">
      <c r="A128" s="6"/>
      <c r="B128" s="5"/>
      <c r="C128" s="5"/>
      <c r="D128" s="5"/>
      <c r="E128" s="26"/>
      <c r="F128" s="29"/>
      <c r="G128" s="24"/>
      <c r="H128" s="35">
        <f t="shared" si="12"/>
        <v>0</v>
      </c>
      <c r="I128" s="36" t="str">
        <f>IF(OR(E128="ACHATS",E128="VENTES",E128="INTRODUCTION"),IF(H128&lt;TECH!C$2,TECH!D$2,IF(H128&lt;TECH!C$3,TECH!D$3,IF(H128&lt;TECH!C$4,TECH!D$4,IF(H128&lt;TECH!C$5,TECH!D$5,H128*TECH!D$6)))),"")</f>
        <v/>
      </c>
      <c r="J128" s="36" t="str">
        <f t="shared" si="15"/>
        <v/>
      </c>
      <c r="K128" s="48" t="str">
        <f t="shared" si="14"/>
        <v/>
      </c>
      <c r="L128" s="20"/>
      <c r="M128" s="39" t="str">
        <f t="shared" si="16"/>
        <v/>
      </c>
    </row>
    <row r="129" spans="1:13" ht="15.75" x14ac:dyDescent="0.25">
      <c r="A129" s="6"/>
      <c r="B129" s="5"/>
      <c r="C129" s="5"/>
      <c r="D129" s="5"/>
      <c r="E129" s="26"/>
      <c r="F129" s="29"/>
      <c r="G129" s="24"/>
      <c r="H129" s="35">
        <f t="shared" si="12"/>
        <v>0</v>
      </c>
      <c r="I129" s="36" t="str">
        <f>IF(OR(E129="ACHATS",E129="VENTES",E129="INTRODUCTION"),IF(H129&lt;TECH!C$2,TECH!D$2,IF(H129&lt;TECH!C$3,TECH!D$3,IF(H129&lt;TECH!C$4,TECH!D$4,IF(H129&lt;TECH!C$5,TECH!D$5,H129*TECH!D$6)))),"")</f>
        <v/>
      </c>
      <c r="J129" s="36" t="str">
        <f t="shared" si="15"/>
        <v/>
      </c>
      <c r="K129" s="48" t="str">
        <f t="shared" si="14"/>
        <v/>
      </c>
      <c r="L129" s="20"/>
      <c r="M129" s="39" t="str">
        <f t="shared" si="16"/>
        <v/>
      </c>
    </row>
    <row r="130" spans="1:13" ht="15.75" x14ac:dyDescent="0.25">
      <c r="A130" s="6"/>
      <c r="B130" s="5"/>
      <c r="C130" s="5"/>
      <c r="D130" s="5"/>
      <c r="E130" s="26"/>
      <c r="F130" s="29"/>
      <c r="G130" s="24"/>
      <c r="H130" s="35">
        <f t="shared" si="12"/>
        <v>0</v>
      </c>
      <c r="I130" s="36" t="str">
        <f>IF(OR(E130="ACHATS",E130="VENTES",E130="INTRODUCTION"),IF(H130&lt;TECH!C$2,TECH!D$2,IF(H130&lt;TECH!C$3,TECH!D$3,IF(H130&lt;TECH!C$4,TECH!D$4,IF(H130&lt;TECH!C$5,TECH!D$5,H130*TECH!D$6)))),"")</f>
        <v/>
      </c>
      <c r="J130" s="36" t="str">
        <f t="shared" si="15"/>
        <v/>
      </c>
      <c r="K130" s="48" t="str">
        <f t="shared" si="14"/>
        <v/>
      </c>
      <c r="L130" s="20"/>
      <c r="M130" s="39" t="str">
        <f t="shared" si="16"/>
        <v/>
      </c>
    </row>
    <row r="131" spans="1:13" ht="15.75" x14ac:dyDescent="0.25">
      <c r="A131" s="6"/>
      <c r="B131" s="5"/>
      <c r="C131" s="5"/>
      <c r="D131" s="5"/>
      <c r="E131" s="26"/>
      <c r="F131" s="29"/>
      <c r="G131" s="24"/>
      <c r="H131" s="35">
        <f t="shared" si="12"/>
        <v>0</v>
      </c>
      <c r="I131" s="36" t="str">
        <f>IF(OR(E131="ACHATS",E131="VENTES",E131="INTRODUCTION"),IF(H131&lt;TECH!C$2,TECH!D$2,IF(H131&lt;TECH!C$3,TECH!D$3,IF(H131&lt;TECH!C$4,TECH!D$4,IF(H131&lt;TECH!C$5,TECH!D$5,H131*TECH!D$6)))),"")</f>
        <v/>
      </c>
      <c r="J131" s="36" t="str">
        <f t="shared" si="15"/>
        <v/>
      </c>
      <c r="K131" s="48" t="str">
        <f t="shared" si="14"/>
        <v/>
      </c>
      <c r="L131" s="20"/>
      <c r="M131" s="39" t="str">
        <f t="shared" si="16"/>
        <v/>
      </c>
    </row>
    <row r="132" spans="1:13" ht="15.75" x14ac:dyDescent="0.25">
      <c r="A132" s="6"/>
      <c r="B132" s="5"/>
      <c r="C132" s="5"/>
      <c r="D132" s="5"/>
      <c r="E132" s="26"/>
      <c r="F132" s="29"/>
      <c r="G132" s="24"/>
      <c r="H132" s="35">
        <f t="shared" si="12"/>
        <v>0</v>
      </c>
      <c r="I132" s="36" t="str">
        <f>IF(OR(E132="ACHATS",E132="VENTES",E132="INTRODUCTION"),IF(H132&lt;TECH!C$2,TECH!D$2,IF(H132&lt;TECH!C$3,TECH!D$3,IF(H132&lt;TECH!C$4,TECH!D$4,IF(H132&lt;TECH!C$5,TECH!D$5,H132*TECH!D$6)))),"")</f>
        <v/>
      </c>
      <c r="J132" s="36" t="str">
        <f t="shared" si="15"/>
        <v/>
      </c>
      <c r="K132" s="48" t="str">
        <f t="shared" si="14"/>
        <v/>
      </c>
      <c r="L132" s="20"/>
      <c r="M132" s="39" t="str">
        <f t="shared" si="16"/>
        <v/>
      </c>
    </row>
    <row r="133" spans="1:13" ht="15.75" x14ac:dyDescent="0.25">
      <c r="A133" s="6"/>
      <c r="B133" s="5"/>
      <c r="C133" s="5"/>
      <c r="D133" s="5"/>
      <c r="E133" s="26"/>
      <c r="F133" s="29"/>
      <c r="G133" s="24"/>
      <c r="H133" s="35">
        <f t="shared" si="12"/>
        <v>0</v>
      </c>
      <c r="I133" s="36" t="str">
        <f>IF(OR(E133="ACHATS",E133="VENTES",E133="INTRODUCTION"),IF(H133&lt;TECH!C$2,TECH!D$2,IF(H133&lt;TECH!C$3,TECH!D$3,IF(H133&lt;TECH!C$4,TECH!D$4,IF(H133&lt;TECH!C$5,TECH!D$5,H133*TECH!D$6)))),"")</f>
        <v/>
      </c>
      <c r="J133" s="36" t="str">
        <f t="shared" si="15"/>
        <v/>
      </c>
      <c r="K133" s="48" t="str">
        <f t="shared" si="14"/>
        <v/>
      </c>
      <c r="L133" s="20"/>
      <c r="M133" s="39" t="str">
        <f t="shared" si="16"/>
        <v/>
      </c>
    </row>
    <row r="134" spans="1:13" ht="15.75" x14ac:dyDescent="0.25">
      <c r="A134" s="6"/>
      <c r="B134" s="5"/>
      <c r="C134" s="5"/>
      <c r="D134" s="5"/>
      <c r="E134" s="26"/>
      <c r="F134" s="29"/>
      <c r="G134" s="24"/>
      <c r="H134" s="35">
        <f t="shared" si="12"/>
        <v>0</v>
      </c>
      <c r="I134" s="36" t="str">
        <f>IF(OR(E134="ACHATS",E134="VENTES",E134="INTRODUCTION"),IF(H134&lt;TECH!C$2,TECH!D$2,IF(H134&lt;TECH!C$3,TECH!D$3,IF(H134&lt;TECH!C$4,TECH!D$4,IF(H134&lt;TECH!C$5,TECH!D$5,H134*TECH!D$6)))),"")</f>
        <v/>
      </c>
      <c r="J134" s="36" t="str">
        <f t="shared" si="15"/>
        <v/>
      </c>
      <c r="K134" s="48" t="str">
        <f t="shared" ref="K134:K165" si="17">IF(E134="ACHATS",H134+I134+J134,IF(E134="VENTES",H134-I134,IF(E134="DIVIDENDES",H134,IF(E134="BONUS",H134,""))))</f>
        <v/>
      </c>
      <c r="L134" s="20"/>
      <c r="M134" s="39" t="str">
        <f t="shared" si="16"/>
        <v/>
      </c>
    </row>
    <row r="135" spans="1:13" ht="15.75" x14ac:dyDescent="0.25">
      <c r="A135" s="6"/>
      <c r="B135" s="5"/>
      <c r="C135" s="5"/>
      <c r="D135" s="5"/>
      <c r="E135" s="26"/>
      <c r="F135" s="29"/>
      <c r="G135" s="24"/>
      <c r="H135" s="35">
        <f t="shared" si="12"/>
        <v>0</v>
      </c>
      <c r="I135" s="36" t="str">
        <f>IF(OR(E135="ACHATS",E135="VENTES",E135="INTRODUCTION"),IF(H135&lt;TECH!C$2,TECH!D$2,IF(H135&lt;TECH!C$3,TECH!D$3,IF(H135&lt;TECH!C$4,TECH!D$4,IF(H135&lt;TECH!C$5,TECH!D$5,H135*TECH!D$6)))),"")</f>
        <v/>
      </c>
      <c r="J135" s="36" t="str">
        <f t="shared" si="15"/>
        <v/>
      </c>
      <c r="K135" s="48" t="str">
        <f t="shared" si="17"/>
        <v/>
      </c>
      <c r="L135" s="20"/>
      <c r="M135" s="39" t="str">
        <f t="shared" si="16"/>
        <v/>
      </c>
    </row>
    <row r="136" spans="1:13" ht="15.75" x14ac:dyDescent="0.25">
      <c r="A136" s="6"/>
      <c r="B136" s="5"/>
      <c r="C136" s="5"/>
      <c r="D136" s="5"/>
      <c r="E136" s="26"/>
      <c r="F136" s="29"/>
      <c r="G136" s="24"/>
      <c r="H136" s="35">
        <f t="shared" si="12"/>
        <v>0</v>
      </c>
      <c r="I136" s="36" t="str">
        <f>IF(OR(E136="ACHATS",E136="VENTES",E136="INTRODUCTION"),IF(H136&lt;TECH!C$2,TECH!D$2,IF(H136&lt;TECH!C$3,TECH!D$3,IF(H136&lt;TECH!C$4,TECH!D$4,IF(H136&lt;TECH!C$5,TECH!D$5,H136*TECH!D$6)))),"")</f>
        <v/>
      </c>
      <c r="J136" s="36" t="str">
        <f t="shared" si="15"/>
        <v/>
      </c>
      <c r="K136" s="48" t="str">
        <f t="shared" si="17"/>
        <v/>
      </c>
      <c r="L136" s="20"/>
      <c r="M136" s="39" t="str">
        <f t="shared" si="16"/>
        <v/>
      </c>
    </row>
    <row r="137" spans="1:13" ht="15.75" x14ac:dyDescent="0.25">
      <c r="A137" s="6"/>
      <c r="B137" s="5"/>
      <c r="C137" s="5"/>
      <c r="D137" s="5"/>
      <c r="E137" s="26"/>
      <c r="F137" s="29"/>
      <c r="G137" s="24"/>
      <c r="H137" s="35">
        <f t="shared" si="12"/>
        <v>0</v>
      </c>
      <c r="I137" s="36" t="str">
        <f>IF(OR(E137="ACHATS",E137="VENTES",E137="INTRODUCTION"),IF(H137&lt;TECH!C$2,TECH!D$2,IF(H137&lt;TECH!C$3,TECH!D$3,IF(H137&lt;TECH!C$4,TECH!D$4,IF(H137&lt;TECH!C$5,TECH!D$5,H137*TECH!D$6)))),"")</f>
        <v/>
      </c>
      <c r="J137" s="36" t="str">
        <f t="shared" si="15"/>
        <v/>
      </c>
      <c r="K137" s="48" t="str">
        <f t="shared" si="17"/>
        <v/>
      </c>
      <c r="L137" s="20"/>
      <c r="M137" s="39" t="str">
        <f t="shared" si="16"/>
        <v/>
      </c>
    </row>
    <row r="138" spans="1:13" ht="15.75" x14ac:dyDescent="0.25">
      <c r="A138" s="6"/>
      <c r="B138" s="5"/>
      <c r="C138" s="5"/>
      <c r="D138" s="5"/>
      <c r="E138" s="26"/>
      <c r="F138" s="29"/>
      <c r="G138" s="24"/>
      <c r="H138" s="35">
        <f t="shared" si="12"/>
        <v>0</v>
      </c>
      <c r="I138" s="36" t="str">
        <f>IF(OR(E138="ACHATS",E138="VENTES",E138="INTRODUCTION"),IF(H138&lt;TECH!C$2,TECH!D$2,IF(H138&lt;TECH!C$3,TECH!D$3,IF(H138&lt;TECH!C$4,TECH!D$4,IF(H138&lt;TECH!C$5,TECH!D$5,H138*TECH!D$6)))),"")</f>
        <v/>
      </c>
      <c r="J138" s="36" t="str">
        <f t="shared" si="15"/>
        <v/>
      </c>
      <c r="K138" s="48" t="str">
        <f t="shared" si="17"/>
        <v/>
      </c>
      <c r="L138" s="20"/>
      <c r="M138" s="39" t="str">
        <f t="shared" si="16"/>
        <v/>
      </c>
    </row>
    <row r="139" spans="1:13" ht="15.75" x14ac:dyDescent="0.25">
      <c r="A139" s="6"/>
      <c r="B139" s="5"/>
      <c r="C139" s="5"/>
      <c r="D139" s="5"/>
      <c r="E139" s="26"/>
      <c r="F139" s="29"/>
      <c r="G139" s="24"/>
      <c r="H139" s="35">
        <f t="shared" si="12"/>
        <v>0</v>
      </c>
      <c r="I139" s="36" t="str">
        <f>IF(OR(E139="ACHATS",E139="VENTES",E139="INTRODUCTION"),IF(H139&lt;TECH!C$2,TECH!D$2,IF(H139&lt;TECH!C$3,TECH!D$3,IF(H139&lt;TECH!C$4,TECH!D$4,IF(H139&lt;TECH!C$5,TECH!D$5,H139*TECH!D$6)))),"")</f>
        <v/>
      </c>
      <c r="J139" s="36" t="str">
        <f t="shared" si="15"/>
        <v/>
      </c>
      <c r="K139" s="48" t="str">
        <f t="shared" si="17"/>
        <v/>
      </c>
      <c r="L139" s="20"/>
      <c r="M139" s="39" t="str">
        <f t="shared" si="16"/>
        <v/>
      </c>
    </row>
    <row r="140" spans="1:13" ht="15.75" x14ac:dyDescent="0.25">
      <c r="A140" s="6"/>
      <c r="B140" s="5"/>
      <c r="C140" s="5"/>
      <c r="D140" s="5"/>
      <c r="E140" s="26"/>
      <c r="F140" s="29"/>
      <c r="G140" s="24"/>
      <c r="H140" s="35">
        <f t="shared" si="12"/>
        <v>0</v>
      </c>
      <c r="I140" s="36" t="str">
        <f>IF(OR(E140="ACHATS",E140="VENTES",E140="INTRODUCTION"),IF(H140&lt;TECH!C$2,TECH!D$2,IF(H140&lt;TECH!C$3,TECH!D$3,IF(H140&lt;TECH!C$4,TECH!D$4,IF(H140&lt;TECH!C$5,TECH!D$5,H140*TECH!D$6)))),"")</f>
        <v/>
      </c>
      <c r="J140" s="36" t="str">
        <f t="shared" si="15"/>
        <v/>
      </c>
      <c r="K140" s="48" t="str">
        <f t="shared" si="17"/>
        <v/>
      </c>
      <c r="L140" s="20"/>
      <c r="M140" s="39" t="str">
        <f t="shared" si="16"/>
        <v/>
      </c>
    </row>
    <row r="141" spans="1:13" ht="15.75" x14ac:dyDescent="0.25">
      <c r="A141" s="6"/>
      <c r="B141" s="5"/>
      <c r="C141" s="5"/>
      <c r="D141" s="5"/>
      <c r="E141" s="26"/>
      <c r="F141" s="29"/>
      <c r="G141" s="24"/>
      <c r="H141" s="35">
        <f t="shared" si="12"/>
        <v>0</v>
      </c>
      <c r="I141" s="36" t="str">
        <f>IF(OR(E141="ACHATS",E141="VENTES",E141="INTRODUCTION"),IF(H141&lt;TECH!C$2,TECH!D$2,IF(H141&lt;TECH!C$3,TECH!D$3,IF(H141&lt;TECH!C$4,TECH!D$4,IF(H141&lt;TECH!C$5,TECH!D$5,H141*TECH!D$6)))),"")</f>
        <v/>
      </c>
      <c r="J141" s="36" t="str">
        <f t="shared" si="15"/>
        <v/>
      </c>
      <c r="K141" s="48" t="str">
        <f t="shared" si="17"/>
        <v/>
      </c>
      <c r="L141" s="20"/>
      <c r="M141" s="39" t="str">
        <f t="shared" si="16"/>
        <v/>
      </c>
    </row>
    <row r="142" spans="1:13" ht="15.75" x14ac:dyDescent="0.25">
      <c r="A142" s="6"/>
      <c r="B142" s="5"/>
      <c r="C142" s="5"/>
      <c r="D142" s="5"/>
      <c r="E142" s="26"/>
      <c r="F142" s="29"/>
      <c r="G142" s="24"/>
      <c r="H142" s="35">
        <f t="shared" si="12"/>
        <v>0</v>
      </c>
      <c r="I142" s="36" t="str">
        <f>IF(OR(E142="ACHATS",E142="VENTES",E142="INTRODUCTION"),IF(H142&lt;TECH!C$2,TECH!D$2,IF(H142&lt;TECH!C$3,TECH!D$3,IF(H142&lt;TECH!C$4,TECH!D$4,IF(H142&lt;TECH!C$5,TECH!D$5,H142*TECH!D$6)))),"")</f>
        <v/>
      </c>
      <c r="J142" s="36" t="str">
        <f t="shared" si="15"/>
        <v/>
      </c>
      <c r="K142" s="48" t="str">
        <f t="shared" si="17"/>
        <v/>
      </c>
      <c r="L142" s="20"/>
      <c r="M142" s="39" t="str">
        <f t="shared" si="16"/>
        <v/>
      </c>
    </row>
    <row r="143" spans="1:13" ht="15.75" x14ac:dyDescent="0.25">
      <c r="A143" s="6"/>
      <c r="B143" s="5"/>
      <c r="C143" s="5"/>
      <c r="D143" s="5"/>
      <c r="E143" s="26"/>
      <c r="F143" s="29"/>
      <c r="G143" s="24"/>
      <c r="H143" s="35">
        <f t="shared" si="12"/>
        <v>0</v>
      </c>
      <c r="I143" s="36" t="str">
        <f>IF(OR(E143="ACHATS",E143="VENTES",E143="INTRODUCTION"),IF(H143&lt;TECH!C$2,TECH!D$2,IF(H143&lt;TECH!C$3,TECH!D$3,IF(H143&lt;TECH!C$4,TECH!D$4,IF(H143&lt;TECH!C$5,TECH!D$5,H143*TECH!D$6)))),"")</f>
        <v/>
      </c>
      <c r="J143" s="36" t="str">
        <f t="shared" si="15"/>
        <v/>
      </c>
      <c r="K143" s="48" t="str">
        <f t="shared" si="17"/>
        <v/>
      </c>
      <c r="L143" s="20"/>
      <c r="M143" s="39" t="str">
        <f t="shared" si="16"/>
        <v/>
      </c>
    </row>
    <row r="144" spans="1:13" ht="15.75" x14ac:dyDescent="0.25">
      <c r="A144" s="6"/>
      <c r="B144" s="5"/>
      <c r="C144" s="5"/>
      <c r="D144" s="5"/>
      <c r="E144" s="26"/>
      <c r="F144" s="29"/>
      <c r="G144" s="24"/>
      <c r="H144" s="35">
        <f t="shared" si="12"/>
        <v>0</v>
      </c>
      <c r="I144" s="36" t="str">
        <f>IF(OR(E144="ACHATS",E144="VENTES",E144="INTRODUCTION"),IF(H144&lt;TECH!C$2,TECH!D$2,IF(H144&lt;TECH!C$3,TECH!D$3,IF(H144&lt;TECH!C$4,TECH!D$4,IF(H144&lt;TECH!C$5,TECH!D$5,H144*TECH!D$6)))),"")</f>
        <v/>
      </c>
      <c r="J144" s="36" t="str">
        <f t="shared" si="15"/>
        <v/>
      </c>
      <c r="K144" s="48" t="str">
        <f t="shared" si="17"/>
        <v/>
      </c>
      <c r="L144" s="20"/>
      <c r="M144" s="39" t="str">
        <f t="shared" si="16"/>
        <v/>
      </c>
    </row>
    <row r="145" spans="1:13" ht="15.75" x14ac:dyDescent="0.25">
      <c r="A145" s="6"/>
      <c r="B145" s="5"/>
      <c r="C145" s="5"/>
      <c r="D145" s="5"/>
      <c r="E145" s="26"/>
      <c r="F145" s="29"/>
      <c r="G145" s="24"/>
      <c r="H145" s="35">
        <f t="shared" si="12"/>
        <v>0</v>
      </c>
      <c r="I145" s="36" t="str">
        <f>IF(OR(E145="ACHATS",E145="VENTES",E145="INTRODUCTION"),IF(H145&lt;TECH!C$2,TECH!D$2,IF(H145&lt;TECH!C$3,TECH!D$3,IF(H145&lt;TECH!C$4,TECH!D$4,IF(H145&lt;TECH!C$5,TECH!D$5,H145*TECH!D$6)))),"")</f>
        <v/>
      </c>
      <c r="J145" s="36" t="str">
        <f t="shared" ref="J145:J176" si="18">IF(E145="ACHATS",H145*0.3/100,"")</f>
        <v/>
      </c>
      <c r="K145" s="48" t="str">
        <f t="shared" si="17"/>
        <v/>
      </c>
      <c r="L145" s="20"/>
      <c r="M145" s="39" t="str">
        <f t="shared" si="16"/>
        <v/>
      </c>
    </row>
    <row r="146" spans="1:13" ht="15.75" x14ac:dyDescent="0.25">
      <c r="A146" s="6"/>
      <c r="B146" s="5"/>
      <c r="C146" s="5"/>
      <c r="D146" s="5"/>
      <c r="E146" s="26"/>
      <c r="F146" s="29"/>
      <c r="G146" s="24"/>
      <c r="H146" s="35">
        <f t="shared" si="12"/>
        <v>0</v>
      </c>
      <c r="I146" s="36" t="str">
        <f>IF(OR(E146="ACHATS",E146="VENTES",E146="INTRODUCTION"),IF(H146&lt;TECH!C$2,TECH!D$2,IF(H146&lt;TECH!C$3,TECH!D$3,IF(H146&lt;TECH!C$4,TECH!D$4,IF(H146&lt;TECH!C$5,TECH!D$5,H146*TECH!D$6)))),"")</f>
        <v/>
      </c>
      <c r="J146" s="36" t="str">
        <f t="shared" si="18"/>
        <v/>
      </c>
      <c r="K146" s="48" t="str">
        <f t="shared" si="17"/>
        <v/>
      </c>
      <c r="L146" s="20"/>
      <c r="M146" s="39" t="str">
        <f t="shared" si="16"/>
        <v/>
      </c>
    </row>
    <row r="147" spans="1:13" ht="15.75" x14ac:dyDescent="0.25">
      <c r="A147" s="6"/>
      <c r="B147" s="5"/>
      <c r="C147" s="5"/>
      <c r="D147" s="5"/>
      <c r="E147" s="26"/>
      <c r="F147" s="29"/>
      <c r="G147" s="24"/>
      <c r="H147" s="35">
        <f t="shared" si="12"/>
        <v>0</v>
      </c>
      <c r="I147" s="36" t="str">
        <f>IF(OR(E147="ACHATS",E147="VENTES",E147="INTRODUCTION"),IF(H147&lt;TECH!C$2,TECH!D$2,IF(H147&lt;TECH!C$3,TECH!D$3,IF(H147&lt;TECH!C$4,TECH!D$4,IF(H147&lt;TECH!C$5,TECH!D$5,H147*TECH!D$6)))),"")</f>
        <v/>
      </c>
      <c r="J147" s="36" t="str">
        <f t="shared" si="18"/>
        <v/>
      </c>
      <c r="K147" s="48" t="str">
        <f t="shared" si="17"/>
        <v/>
      </c>
      <c r="L147" s="20"/>
      <c r="M147" s="39" t="str">
        <f t="shared" si="16"/>
        <v/>
      </c>
    </row>
    <row r="148" spans="1:13" ht="15.75" x14ac:dyDescent="0.25">
      <c r="A148" s="6"/>
      <c r="B148" s="5"/>
      <c r="C148" s="5"/>
      <c r="D148" s="5"/>
      <c r="E148" s="26"/>
      <c r="F148" s="29"/>
      <c r="G148" s="24"/>
      <c r="H148" s="35">
        <f t="shared" si="12"/>
        <v>0</v>
      </c>
      <c r="I148" s="36" t="str">
        <f>IF(OR(E148="ACHATS",E148="VENTES",E148="INTRODUCTION"),IF(H148&lt;TECH!C$2,TECH!D$2,IF(H148&lt;TECH!C$3,TECH!D$3,IF(H148&lt;TECH!C$4,TECH!D$4,IF(H148&lt;TECH!C$5,TECH!D$5,H148*TECH!D$6)))),"")</f>
        <v/>
      </c>
      <c r="J148" s="36" t="str">
        <f t="shared" si="18"/>
        <v/>
      </c>
      <c r="K148" s="48" t="str">
        <f t="shared" si="17"/>
        <v/>
      </c>
      <c r="L148" s="20"/>
      <c r="M148" s="39" t="str">
        <f t="shared" si="16"/>
        <v/>
      </c>
    </row>
    <row r="149" spans="1:13" ht="15.75" x14ac:dyDescent="0.25">
      <c r="A149" s="6"/>
      <c r="B149" s="5"/>
      <c r="C149" s="5"/>
      <c r="D149" s="5"/>
      <c r="E149" s="26"/>
      <c r="F149" s="29"/>
      <c r="G149" s="24"/>
      <c r="H149" s="35">
        <f t="shared" si="12"/>
        <v>0</v>
      </c>
      <c r="I149" s="36" t="str">
        <f>IF(OR(E149="ACHATS",E149="VENTES",E149="INTRODUCTION"),IF(H149&lt;TECH!C$2,TECH!D$2,IF(H149&lt;TECH!C$3,TECH!D$3,IF(H149&lt;TECH!C$4,TECH!D$4,IF(H149&lt;TECH!C$5,TECH!D$5,H149*TECH!D$6)))),"")</f>
        <v/>
      </c>
      <c r="J149" s="36" t="str">
        <f t="shared" si="18"/>
        <v/>
      </c>
      <c r="K149" s="48" t="str">
        <f t="shared" si="17"/>
        <v/>
      </c>
      <c r="L149" s="20"/>
      <c r="M149" s="39" t="str">
        <f t="shared" si="16"/>
        <v/>
      </c>
    </row>
    <row r="150" spans="1:13" ht="15.75" x14ac:dyDescent="0.25">
      <c r="A150" s="6"/>
      <c r="B150" s="5"/>
      <c r="C150" s="5"/>
      <c r="D150" s="5"/>
      <c r="E150" s="26"/>
      <c r="F150" s="29"/>
      <c r="G150" s="24"/>
      <c r="H150" s="35">
        <f t="shared" si="12"/>
        <v>0</v>
      </c>
      <c r="I150" s="36" t="str">
        <f>IF(OR(E150="ACHATS",E150="VENTES",E150="INTRODUCTION"),IF(H150&lt;TECH!C$2,TECH!D$2,IF(H150&lt;TECH!C$3,TECH!D$3,IF(H150&lt;TECH!C$4,TECH!D$4,IF(H150&lt;TECH!C$5,TECH!D$5,H150*TECH!D$6)))),"")</f>
        <v/>
      </c>
      <c r="J150" s="36" t="str">
        <f t="shared" si="18"/>
        <v/>
      </c>
      <c r="K150" s="48" t="str">
        <f t="shared" si="17"/>
        <v/>
      </c>
      <c r="L150" s="20"/>
      <c r="M150" s="39" t="str">
        <f t="shared" si="16"/>
        <v/>
      </c>
    </row>
    <row r="151" spans="1:13" ht="15.75" x14ac:dyDescent="0.25">
      <c r="A151" s="6"/>
      <c r="B151" s="5"/>
      <c r="C151" s="5"/>
      <c r="D151" s="5"/>
      <c r="E151" s="26"/>
      <c r="F151" s="29"/>
      <c r="G151" s="24"/>
      <c r="H151" s="35">
        <f t="shared" si="12"/>
        <v>0</v>
      </c>
      <c r="I151" s="36" t="str">
        <f>IF(OR(E151="ACHATS",E151="VENTES",E151="INTRODUCTION"),IF(H151&lt;TECH!C$2,TECH!D$2,IF(H151&lt;TECH!C$3,TECH!D$3,IF(H151&lt;TECH!C$4,TECH!D$4,IF(H151&lt;TECH!C$5,TECH!D$5,H151*TECH!D$6)))),"")</f>
        <v/>
      </c>
      <c r="J151" s="36" t="str">
        <f t="shared" si="18"/>
        <v/>
      </c>
      <c r="K151" s="48" t="str">
        <f t="shared" si="17"/>
        <v/>
      </c>
      <c r="L151" s="20"/>
      <c r="M151" s="39" t="str">
        <f t="shared" si="16"/>
        <v/>
      </c>
    </row>
    <row r="152" spans="1:13" ht="15.75" x14ac:dyDescent="0.25">
      <c r="A152" s="6"/>
      <c r="B152" s="5"/>
      <c r="C152" s="5"/>
      <c r="D152" s="5"/>
      <c r="E152" s="26"/>
      <c r="F152" s="29"/>
      <c r="G152" s="24"/>
      <c r="H152" s="35">
        <f t="shared" si="12"/>
        <v>0</v>
      </c>
      <c r="I152" s="36" t="str">
        <f>IF(OR(E152="ACHATS",E152="VENTES",E152="INTRODUCTION"),IF(H152&lt;TECH!C$2,TECH!D$2,IF(H152&lt;TECH!C$3,TECH!D$3,IF(H152&lt;TECH!C$4,TECH!D$4,IF(H152&lt;TECH!C$5,TECH!D$5,H152*TECH!D$6)))),"")</f>
        <v/>
      </c>
      <c r="J152" s="36" t="str">
        <f t="shared" si="18"/>
        <v/>
      </c>
      <c r="K152" s="48" t="str">
        <f t="shared" si="17"/>
        <v/>
      </c>
      <c r="L152" s="20"/>
      <c r="M152" s="39" t="str">
        <f t="shared" si="16"/>
        <v/>
      </c>
    </row>
    <row r="153" spans="1:13" ht="15.75" x14ac:dyDescent="0.25">
      <c r="A153" s="6"/>
      <c r="B153" s="5"/>
      <c r="C153" s="5"/>
      <c r="D153" s="5"/>
      <c r="E153" s="26"/>
      <c r="F153" s="29"/>
      <c r="G153" s="24"/>
      <c r="H153" s="35">
        <f t="shared" si="12"/>
        <v>0</v>
      </c>
      <c r="I153" s="36" t="str">
        <f>IF(OR(E153="ACHATS",E153="VENTES",E153="INTRODUCTION"),IF(H153&lt;TECH!C$2,TECH!D$2,IF(H153&lt;TECH!C$3,TECH!D$3,IF(H153&lt;TECH!C$4,TECH!D$4,IF(H153&lt;TECH!C$5,TECH!D$5,H153*TECH!D$6)))),"")</f>
        <v/>
      </c>
      <c r="J153" s="36" t="str">
        <f t="shared" si="18"/>
        <v/>
      </c>
      <c r="K153" s="48" t="str">
        <f t="shared" si="17"/>
        <v/>
      </c>
      <c r="L153" s="20"/>
      <c r="M153" s="39" t="str">
        <f t="shared" si="16"/>
        <v/>
      </c>
    </row>
    <row r="154" spans="1:13" ht="15.75" x14ac:dyDescent="0.25">
      <c r="A154" s="6"/>
      <c r="B154" s="5"/>
      <c r="C154" s="5"/>
      <c r="D154" s="5"/>
      <c r="E154" s="26"/>
      <c r="F154" s="29"/>
      <c r="G154" s="24"/>
      <c r="H154" s="35">
        <f t="shared" si="12"/>
        <v>0</v>
      </c>
      <c r="I154" s="36" t="str">
        <f>IF(OR(E154="ACHATS",E154="VENTES",E154="INTRODUCTION"),IF(H154&lt;TECH!C$2,TECH!D$2,IF(H154&lt;TECH!C$3,TECH!D$3,IF(H154&lt;TECH!C$4,TECH!D$4,IF(H154&lt;TECH!C$5,TECH!D$5,H154*TECH!D$6)))),"")</f>
        <v/>
      </c>
      <c r="J154" s="36" t="str">
        <f t="shared" si="18"/>
        <v/>
      </c>
      <c r="K154" s="48" t="str">
        <f t="shared" si="17"/>
        <v/>
      </c>
      <c r="L154" s="20"/>
      <c r="M154" s="39" t="str">
        <f t="shared" si="16"/>
        <v/>
      </c>
    </row>
    <row r="155" spans="1:13" ht="15.75" x14ac:dyDescent="0.25">
      <c r="A155" s="6"/>
      <c r="B155" s="5"/>
      <c r="C155" s="5"/>
      <c r="D155" s="5"/>
      <c r="E155" s="26"/>
      <c r="F155" s="29"/>
      <c r="G155" s="24"/>
      <c r="H155" s="35">
        <f t="shared" ref="H155:H203" si="19">IF(C155="",0,F155*G155)</f>
        <v>0</v>
      </c>
      <c r="I155" s="36" t="str">
        <f>IF(OR(E155="ACHATS",E155="VENTES",E155="INTRODUCTION"),IF(H155&lt;TECH!C$2,TECH!D$2,IF(H155&lt;TECH!C$3,TECH!D$3,IF(H155&lt;TECH!C$4,TECH!D$4,IF(H155&lt;TECH!C$5,TECH!D$5,H155*TECH!D$6)))),"")</f>
        <v/>
      </c>
      <c r="J155" s="36" t="str">
        <f t="shared" si="18"/>
        <v/>
      </c>
      <c r="K155" s="48" t="str">
        <f t="shared" si="17"/>
        <v/>
      </c>
      <c r="L155" s="20"/>
      <c r="M155" s="39" t="str">
        <f t="shared" si="16"/>
        <v/>
      </c>
    </row>
    <row r="156" spans="1:13" ht="15.75" x14ac:dyDescent="0.25">
      <c r="A156" s="6"/>
      <c r="B156" s="5"/>
      <c r="C156" s="5"/>
      <c r="D156" s="5"/>
      <c r="E156" s="26"/>
      <c r="F156" s="29"/>
      <c r="G156" s="24"/>
      <c r="H156" s="35">
        <f t="shared" si="19"/>
        <v>0</v>
      </c>
      <c r="I156" s="36" t="str">
        <f>IF(OR(E156="ACHATS",E156="VENTES",E156="INTRODUCTION"),IF(H156&lt;TECH!C$2,TECH!D$2,IF(H156&lt;TECH!C$3,TECH!D$3,IF(H156&lt;TECH!C$4,TECH!D$4,IF(H156&lt;TECH!C$5,TECH!D$5,H156*TECH!D$6)))),"")</f>
        <v/>
      </c>
      <c r="J156" s="36" t="str">
        <f t="shared" si="18"/>
        <v/>
      </c>
      <c r="K156" s="48" t="str">
        <f t="shared" si="17"/>
        <v/>
      </c>
      <c r="L156" s="20"/>
      <c r="M156" s="39" t="str">
        <f t="shared" si="16"/>
        <v/>
      </c>
    </row>
    <row r="157" spans="1:13" ht="15.75" x14ac:dyDescent="0.25">
      <c r="A157" s="6"/>
      <c r="B157" s="5"/>
      <c r="C157" s="5"/>
      <c r="D157" s="5"/>
      <c r="E157" s="26"/>
      <c r="F157" s="29"/>
      <c r="G157" s="24"/>
      <c r="H157" s="35">
        <f t="shared" si="19"/>
        <v>0</v>
      </c>
      <c r="I157" s="36" t="str">
        <f>IF(OR(E157="ACHATS",E157="VENTES",E157="INTRODUCTION"),IF(H157&lt;TECH!C$2,TECH!D$2,IF(H157&lt;TECH!C$3,TECH!D$3,IF(H157&lt;TECH!C$4,TECH!D$4,IF(H157&lt;TECH!C$5,TECH!D$5,H157*TECH!D$6)))),"")</f>
        <v/>
      </c>
      <c r="J157" s="36" t="str">
        <f t="shared" si="18"/>
        <v/>
      </c>
      <c r="K157" s="48" t="str">
        <f t="shared" si="17"/>
        <v/>
      </c>
      <c r="L157" s="20"/>
      <c r="M157" s="39" t="str">
        <f t="shared" si="16"/>
        <v/>
      </c>
    </row>
    <row r="158" spans="1:13" ht="15.75" x14ac:dyDescent="0.25">
      <c r="A158" s="6"/>
      <c r="B158" s="5"/>
      <c r="C158" s="5"/>
      <c r="D158" s="5"/>
      <c r="E158" s="26"/>
      <c r="F158" s="29"/>
      <c r="G158" s="24"/>
      <c r="H158" s="35">
        <f t="shared" si="19"/>
        <v>0</v>
      </c>
      <c r="I158" s="36" t="str">
        <f>IF(OR(E158="ACHATS",E158="VENTES",E158="INTRODUCTION"),IF(H158&lt;TECH!C$2,TECH!D$2,IF(H158&lt;TECH!C$3,TECH!D$3,IF(H158&lt;TECH!C$4,TECH!D$4,IF(H158&lt;TECH!C$5,TECH!D$5,H158*TECH!D$6)))),"")</f>
        <v/>
      </c>
      <c r="J158" s="36" t="str">
        <f t="shared" si="18"/>
        <v/>
      </c>
      <c r="K158" s="48" t="str">
        <f t="shared" si="17"/>
        <v/>
      </c>
      <c r="L158" s="20"/>
      <c r="M158" s="39" t="str">
        <f t="shared" si="16"/>
        <v/>
      </c>
    </row>
    <row r="159" spans="1:13" ht="15.75" x14ac:dyDescent="0.25">
      <c r="A159" s="6"/>
      <c r="B159" s="5"/>
      <c r="C159" s="5"/>
      <c r="D159" s="5"/>
      <c r="E159" s="26"/>
      <c r="F159" s="29"/>
      <c r="G159" s="24"/>
      <c r="H159" s="35">
        <f t="shared" si="19"/>
        <v>0</v>
      </c>
      <c r="I159" s="36" t="str">
        <f>IF(OR(E159="ACHATS",E159="VENTES",E159="INTRODUCTION"),IF(H159&lt;TECH!C$2,TECH!D$2,IF(H159&lt;TECH!C$3,TECH!D$3,IF(H159&lt;TECH!C$4,TECH!D$4,IF(H159&lt;TECH!C$5,TECH!D$5,H159*TECH!D$6)))),"")</f>
        <v/>
      </c>
      <c r="J159" s="36" t="str">
        <f t="shared" si="18"/>
        <v/>
      </c>
      <c r="K159" s="48" t="str">
        <f t="shared" si="17"/>
        <v/>
      </c>
      <c r="L159" s="20"/>
      <c r="M159" s="39" t="str">
        <f t="shared" ref="M159:M190" si="20">IF(E159="ACHATS",M158-K159,IF(E159="VENTES",M158+K159,IF(E159="DIVIDENDES",M158+K159,IF(E159="BONUS",M158-K159,IF(E159="INTRODUCTION",M158+K159,"")))))</f>
        <v/>
      </c>
    </row>
    <row r="160" spans="1:13" ht="15.75" x14ac:dyDescent="0.25">
      <c r="A160" s="6"/>
      <c r="B160" s="5"/>
      <c r="C160" s="5"/>
      <c r="D160" s="5"/>
      <c r="E160" s="26"/>
      <c r="F160" s="29"/>
      <c r="G160" s="24"/>
      <c r="H160" s="35">
        <f t="shared" si="19"/>
        <v>0</v>
      </c>
      <c r="I160" s="36" t="str">
        <f>IF(OR(E160="ACHATS",E160="VENTES",E160="INTRODUCTION"),IF(H160&lt;TECH!C$2,TECH!D$2,IF(H160&lt;TECH!C$3,TECH!D$3,IF(H160&lt;TECH!C$4,TECH!D$4,IF(H160&lt;TECH!C$5,TECH!D$5,H160*TECH!D$6)))),"")</f>
        <v/>
      </c>
      <c r="J160" s="36" t="str">
        <f t="shared" si="18"/>
        <v/>
      </c>
      <c r="K160" s="48" t="str">
        <f t="shared" si="17"/>
        <v/>
      </c>
      <c r="L160" s="20"/>
      <c r="M160" s="39" t="str">
        <f t="shared" si="20"/>
        <v/>
      </c>
    </row>
    <row r="161" spans="1:13" ht="15.75" x14ac:dyDescent="0.25">
      <c r="A161" s="6"/>
      <c r="B161" s="5"/>
      <c r="C161" s="5"/>
      <c r="D161" s="5"/>
      <c r="E161" s="26"/>
      <c r="F161" s="29"/>
      <c r="G161" s="24"/>
      <c r="H161" s="35">
        <f t="shared" si="19"/>
        <v>0</v>
      </c>
      <c r="I161" s="36" t="str">
        <f>IF(OR(E161="ACHATS",E161="VENTES",E161="INTRODUCTION"),IF(H161&lt;TECH!C$2,TECH!D$2,IF(H161&lt;TECH!C$3,TECH!D$3,IF(H161&lt;TECH!C$4,TECH!D$4,IF(H161&lt;TECH!C$5,TECH!D$5,H161*TECH!D$6)))),"")</f>
        <v/>
      </c>
      <c r="J161" s="36" t="str">
        <f t="shared" si="18"/>
        <v/>
      </c>
      <c r="K161" s="48" t="str">
        <f t="shared" si="17"/>
        <v/>
      </c>
      <c r="L161" s="20"/>
      <c r="M161" s="39" t="str">
        <f t="shared" si="20"/>
        <v/>
      </c>
    </row>
    <row r="162" spans="1:13" ht="15.75" x14ac:dyDescent="0.25">
      <c r="A162" s="6"/>
      <c r="B162" s="5"/>
      <c r="C162" s="5"/>
      <c r="D162" s="5"/>
      <c r="E162" s="26"/>
      <c r="F162" s="29"/>
      <c r="G162" s="24"/>
      <c r="H162" s="35">
        <f t="shared" si="19"/>
        <v>0</v>
      </c>
      <c r="I162" s="36" t="str">
        <f>IF(OR(E162="ACHATS",E162="VENTES",E162="INTRODUCTION"),IF(H162&lt;TECH!C$2,TECH!D$2,IF(H162&lt;TECH!C$3,TECH!D$3,IF(H162&lt;TECH!C$4,TECH!D$4,IF(H162&lt;TECH!C$5,TECH!D$5,H162*TECH!D$6)))),"")</f>
        <v/>
      </c>
      <c r="J162" s="36" t="str">
        <f t="shared" si="18"/>
        <v/>
      </c>
      <c r="K162" s="48" t="str">
        <f t="shared" si="17"/>
        <v/>
      </c>
      <c r="L162" s="20"/>
      <c r="M162" s="39" t="str">
        <f t="shared" si="20"/>
        <v/>
      </c>
    </row>
    <row r="163" spans="1:13" ht="15.75" x14ac:dyDescent="0.25">
      <c r="A163" s="6"/>
      <c r="B163" s="5"/>
      <c r="C163" s="5"/>
      <c r="D163" s="5"/>
      <c r="E163" s="26"/>
      <c r="F163" s="29"/>
      <c r="G163" s="24"/>
      <c r="H163" s="35">
        <f t="shared" si="19"/>
        <v>0</v>
      </c>
      <c r="I163" s="36" t="str">
        <f>IF(OR(E163="ACHATS",E163="VENTES",E163="INTRODUCTION"),IF(H163&lt;TECH!C$2,TECH!D$2,IF(H163&lt;TECH!C$3,TECH!D$3,IF(H163&lt;TECH!C$4,TECH!D$4,IF(H163&lt;TECH!C$5,TECH!D$5,H163*TECH!D$6)))),"")</f>
        <v/>
      </c>
      <c r="J163" s="36" t="str">
        <f t="shared" si="18"/>
        <v/>
      </c>
      <c r="K163" s="48" t="str">
        <f t="shared" si="17"/>
        <v/>
      </c>
      <c r="L163" s="20"/>
      <c r="M163" s="39" t="str">
        <f t="shared" si="20"/>
        <v/>
      </c>
    </row>
    <row r="164" spans="1:13" ht="15.75" x14ac:dyDescent="0.25">
      <c r="A164" s="6"/>
      <c r="B164" s="5"/>
      <c r="C164" s="5"/>
      <c r="D164" s="5"/>
      <c r="E164" s="26"/>
      <c r="F164" s="29"/>
      <c r="G164" s="24"/>
      <c r="H164" s="35">
        <f t="shared" si="19"/>
        <v>0</v>
      </c>
      <c r="I164" s="36" t="str">
        <f>IF(OR(E164="ACHATS",E164="VENTES",E164="INTRODUCTION"),IF(H164&lt;TECH!C$2,TECH!D$2,IF(H164&lt;TECH!C$3,TECH!D$3,IF(H164&lt;TECH!C$4,TECH!D$4,IF(H164&lt;TECH!C$5,TECH!D$5,H164*TECH!D$6)))),"")</f>
        <v/>
      </c>
      <c r="J164" s="36" t="str">
        <f t="shared" si="18"/>
        <v/>
      </c>
      <c r="K164" s="48" t="str">
        <f t="shared" si="17"/>
        <v/>
      </c>
      <c r="L164" s="20"/>
      <c r="M164" s="39" t="str">
        <f t="shared" si="20"/>
        <v/>
      </c>
    </row>
    <row r="165" spans="1:13" ht="15.75" x14ac:dyDescent="0.25">
      <c r="A165" s="6"/>
      <c r="B165" s="5"/>
      <c r="C165" s="5"/>
      <c r="D165" s="5"/>
      <c r="E165" s="26"/>
      <c r="F165" s="29"/>
      <c r="G165" s="24"/>
      <c r="H165" s="35">
        <f t="shared" si="19"/>
        <v>0</v>
      </c>
      <c r="I165" s="36" t="str">
        <f>IF(OR(E165="ACHATS",E165="VENTES",E165="INTRODUCTION"),IF(H165&lt;TECH!C$2,TECH!D$2,IF(H165&lt;TECH!C$3,TECH!D$3,IF(H165&lt;TECH!C$4,TECH!D$4,IF(H165&lt;TECH!C$5,TECH!D$5,H165*TECH!D$6)))),"")</f>
        <v/>
      </c>
      <c r="J165" s="36" t="str">
        <f t="shared" si="18"/>
        <v/>
      </c>
      <c r="K165" s="48" t="str">
        <f t="shared" si="17"/>
        <v/>
      </c>
      <c r="L165" s="20"/>
      <c r="M165" s="39" t="str">
        <f t="shared" si="20"/>
        <v/>
      </c>
    </row>
    <row r="166" spans="1:13" ht="15.75" x14ac:dyDescent="0.25">
      <c r="A166" s="6"/>
      <c r="B166" s="5"/>
      <c r="C166" s="5"/>
      <c r="D166" s="5"/>
      <c r="E166" s="26"/>
      <c r="F166" s="29"/>
      <c r="G166" s="24"/>
      <c r="H166" s="35">
        <f t="shared" si="19"/>
        <v>0</v>
      </c>
      <c r="I166" s="36" t="str">
        <f>IF(OR(E166="ACHATS",E166="VENTES",E166="INTRODUCTION"),IF(H166&lt;TECH!C$2,TECH!D$2,IF(H166&lt;TECH!C$3,TECH!D$3,IF(H166&lt;TECH!C$4,TECH!D$4,IF(H166&lt;TECH!C$5,TECH!D$5,H166*TECH!D$6)))),"")</f>
        <v/>
      </c>
      <c r="J166" s="36" t="str">
        <f t="shared" si="18"/>
        <v/>
      </c>
      <c r="K166" s="48" t="str">
        <f t="shared" ref="K166:K197" si="21">IF(E166="ACHATS",H166+I166+J166,IF(E166="VENTES",H166-I166,IF(E166="DIVIDENDES",H166,IF(E166="BONUS",H166,""))))</f>
        <v/>
      </c>
      <c r="L166" s="20"/>
      <c r="M166" s="39" t="str">
        <f t="shared" si="20"/>
        <v/>
      </c>
    </row>
    <row r="167" spans="1:13" ht="15.75" x14ac:dyDescent="0.25">
      <c r="A167" s="6"/>
      <c r="B167" s="5"/>
      <c r="C167" s="5"/>
      <c r="D167" s="5"/>
      <c r="E167" s="26"/>
      <c r="F167" s="29"/>
      <c r="G167" s="24"/>
      <c r="H167" s="35">
        <f t="shared" si="19"/>
        <v>0</v>
      </c>
      <c r="I167" s="36" t="str">
        <f>IF(OR(E167="ACHATS",E167="VENTES",E167="INTRODUCTION"),IF(H167&lt;TECH!C$2,TECH!D$2,IF(H167&lt;TECH!C$3,TECH!D$3,IF(H167&lt;TECH!C$4,TECH!D$4,IF(H167&lt;TECH!C$5,TECH!D$5,H167*TECH!D$6)))),"")</f>
        <v/>
      </c>
      <c r="J167" s="36" t="str">
        <f t="shared" si="18"/>
        <v/>
      </c>
      <c r="K167" s="48" t="str">
        <f t="shared" si="21"/>
        <v/>
      </c>
      <c r="L167" s="20"/>
      <c r="M167" s="39" t="str">
        <f t="shared" si="20"/>
        <v/>
      </c>
    </row>
    <row r="168" spans="1:13" ht="15.75" x14ac:dyDescent="0.25">
      <c r="A168" s="6"/>
      <c r="B168" s="5"/>
      <c r="C168" s="5"/>
      <c r="D168" s="5"/>
      <c r="E168" s="26"/>
      <c r="F168" s="29"/>
      <c r="G168" s="24"/>
      <c r="H168" s="35">
        <f t="shared" si="19"/>
        <v>0</v>
      </c>
      <c r="I168" s="36" t="str">
        <f>IF(OR(E168="ACHATS",E168="VENTES",E168="INTRODUCTION"),IF(H168&lt;TECH!C$2,TECH!D$2,IF(H168&lt;TECH!C$3,TECH!D$3,IF(H168&lt;TECH!C$4,TECH!D$4,IF(H168&lt;TECH!C$5,TECH!D$5,H168*TECH!D$6)))),"")</f>
        <v/>
      </c>
      <c r="J168" s="36" t="str">
        <f t="shared" si="18"/>
        <v/>
      </c>
      <c r="K168" s="48" t="str">
        <f t="shared" si="21"/>
        <v/>
      </c>
      <c r="L168" s="20"/>
      <c r="M168" s="39" t="str">
        <f t="shared" si="20"/>
        <v/>
      </c>
    </row>
    <row r="169" spans="1:13" ht="15.75" x14ac:dyDescent="0.25">
      <c r="A169" s="6"/>
      <c r="B169" s="5"/>
      <c r="C169" s="5"/>
      <c r="D169" s="5"/>
      <c r="E169" s="26"/>
      <c r="F169" s="29"/>
      <c r="G169" s="24"/>
      <c r="H169" s="35">
        <f t="shared" si="19"/>
        <v>0</v>
      </c>
      <c r="I169" s="36" t="str">
        <f>IF(OR(E169="ACHATS",E169="VENTES",E169="INTRODUCTION"),IF(H169&lt;TECH!C$2,TECH!D$2,IF(H169&lt;TECH!C$3,TECH!D$3,IF(H169&lt;TECH!C$4,TECH!D$4,IF(H169&lt;TECH!C$5,TECH!D$5,H169*TECH!D$6)))),"")</f>
        <v/>
      </c>
      <c r="J169" s="36" t="str">
        <f t="shared" si="18"/>
        <v/>
      </c>
      <c r="K169" s="48" t="str">
        <f t="shared" si="21"/>
        <v/>
      </c>
      <c r="L169" s="20"/>
      <c r="M169" s="39" t="str">
        <f t="shared" si="20"/>
        <v/>
      </c>
    </row>
    <row r="170" spans="1:13" ht="15.75" x14ac:dyDescent="0.25">
      <c r="A170" s="6"/>
      <c r="B170" s="5"/>
      <c r="C170" s="5"/>
      <c r="D170" s="5"/>
      <c r="E170" s="26"/>
      <c r="F170" s="29"/>
      <c r="G170" s="24"/>
      <c r="H170" s="35">
        <f t="shared" si="19"/>
        <v>0</v>
      </c>
      <c r="I170" s="36" t="str">
        <f>IF(OR(E170="ACHATS",E170="VENTES",E170="INTRODUCTION"),IF(H170&lt;TECH!C$2,TECH!D$2,IF(H170&lt;TECH!C$3,TECH!D$3,IF(H170&lt;TECH!C$4,TECH!D$4,IF(H170&lt;TECH!C$5,TECH!D$5,H170*TECH!D$6)))),"")</f>
        <v/>
      </c>
      <c r="J170" s="36" t="str">
        <f t="shared" si="18"/>
        <v/>
      </c>
      <c r="K170" s="48" t="str">
        <f t="shared" si="21"/>
        <v/>
      </c>
      <c r="L170" s="20"/>
      <c r="M170" s="39" t="str">
        <f t="shared" si="20"/>
        <v/>
      </c>
    </row>
    <row r="171" spans="1:13" ht="15.75" x14ac:dyDescent="0.25">
      <c r="A171" s="6"/>
      <c r="B171" s="5"/>
      <c r="C171" s="5"/>
      <c r="D171" s="5"/>
      <c r="E171" s="26"/>
      <c r="F171" s="29"/>
      <c r="G171" s="24"/>
      <c r="H171" s="35">
        <f t="shared" si="19"/>
        <v>0</v>
      </c>
      <c r="I171" s="36" t="str">
        <f>IF(OR(E171="ACHATS",E171="VENTES",E171="INTRODUCTION"),IF(H171&lt;TECH!C$2,TECH!D$2,IF(H171&lt;TECH!C$3,TECH!D$3,IF(H171&lt;TECH!C$4,TECH!D$4,IF(H171&lt;TECH!C$5,TECH!D$5,H171*TECH!D$6)))),"")</f>
        <v/>
      </c>
      <c r="J171" s="36" t="str">
        <f t="shared" si="18"/>
        <v/>
      </c>
      <c r="K171" s="48" t="str">
        <f t="shared" si="21"/>
        <v/>
      </c>
      <c r="L171" s="20"/>
      <c r="M171" s="39" t="str">
        <f t="shared" si="20"/>
        <v/>
      </c>
    </row>
    <row r="172" spans="1:13" ht="15.75" x14ac:dyDescent="0.25">
      <c r="A172" s="6"/>
      <c r="B172" s="5"/>
      <c r="C172" s="5"/>
      <c r="D172" s="5"/>
      <c r="E172" s="26"/>
      <c r="F172" s="29"/>
      <c r="G172" s="24"/>
      <c r="H172" s="35">
        <f t="shared" si="19"/>
        <v>0</v>
      </c>
      <c r="I172" s="36" t="str">
        <f>IF(OR(E172="ACHATS",E172="VENTES",E172="INTRODUCTION"),IF(H172&lt;TECH!C$2,TECH!D$2,IF(H172&lt;TECH!C$3,TECH!D$3,IF(H172&lt;TECH!C$4,TECH!D$4,IF(H172&lt;TECH!C$5,TECH!D$5,H172*TECH!D$6)))),"")</f>
        <v/>
      </c>
      <c r="J172" s="36" t="str">
        <f t="shared" si="18"/>
        <v/>
      </c>
      <c r="K172" s="48" t="str">
        <f t="shared" si="21"/>
        <v/>
      </c>
      <c r="L172" s="20"/>
      <c r="M172" s="39" t="str">
        <f t="shared" si="20"/>
        <v/>
      </c>
    </row>
    <row r="173" spans="1:13" ht="15.75" x14ac:dyDescent="0.25">
      <c r="A173" s="6"/>
      <c r="B173" s="5"/>
      <c r="C173" s="5"/>
      <c r="D173" s="5"/>
      <c r="E173" s="26"/>
      <c r="F173" s="29"/>
      <c r="G173" s="24"/>
      <c r="H173" s="35">
        <f t="shared" si="19"/>
        <v>0</v>
      </c>
      <c r="I173" s="36" t="str">
        <f>IF(OR(E173="ACHATS",E173="VENTES",E173="INTRODUCTION"),IF(H173&lt;TECH!C$2,TECH!D$2,IF(H173&lt;TECH!C$3,TECH!D$3,IF(H173&lt;TECH!C$4,TECH!D$4,IF(H173&lt;TECH!C$5,TECH!D$5,H173*TECH!D$6)))),"")</f>
        <v/>
      </c>
      <c r="J173" s="36" t="str">
        <f t="shared" si="18"/>
        <v/>
      </c>
      <c r="K173" s="48" t="str">
        <f t="shared" si="21"/>
        <v/>
      </c>
      <c r="L173" s="20"/>
      <c r="M173" s="39" t="str">
        <f t="shared" si="20"/>
        <v/>
      </c>
    </row>
    <row r="174" spans="1:13" ht="15.75" x14ac:dyDescent="0.25">
      <c r="A174" s="6"/>
      <c r="B174" s="5"/>
      <c r="C174" s="5"/>
      <c r="D174" s="5"/>
      <c r="E174" s="26"/>
      <c r="F174" s="29"/>
      <c r="G174" s="24"/>
      <c r="H174" s="35">
        <f t="shared" si="19"/>
        <v>0</v>
      </c>
      <c r="I174" s="36" t="str">
        <f>IF(OR(E174="ACHATS",E174="VENTES",E174="INTRODUCTION"),IF(H174&lt;TECH!C$2,TECH!D$2,IF(H174&lt;TECH!C$3,TECH!D$3,IF(H174&lt;TECH!C$4,TECH!D$4,IF(H174&lt;TECH!C$5,TECH!D$5,H174*TECH!D$6)))),"")</f>
        <v/>
      </c>
      <c r="J174" s="36" t="str">
        <f t="shared" si="18"/>
        <v/>
      </c>
      <c r="K174" s="48" t="str">
        <f t="shared" si="21"/>
        <v/>
      </c>
      <c r="L174" s="20"/>
      <c r="M174" s="39" t="str">
        <f t="shared" si="20"/>
        <v/>
      </c>
    </row>
    <row r="175" spans="1:13" ht="15.75" x14ac:dyDescent="0.25">
      <c r="A175" s="6"/>
      <c r="B175" s="5"/>
      <c r="C175" s="5"/>
      <c r="D175" s="5"/>
      <c r="E175" s="26"/>
      <c r="F175" s="29"/>
      <c r="G175" s="24"/>
      <c r="H175" s="35">
        <f t="shared" si="19"/>
        <v>0</v>
      </c>
      <c r="I175" s="36" t="str">
        <f>IF(OR(E175="ACHATS",E175="VENTES",E175="INTRODUCTION"),IF(H175&lt;TECH!C$2,TECH!D$2,IF(H175&lt;TECH!C$3,TECH!D$3,IF(H175&lt;TECH!C$4,TECH!D$4,IF(H175&lt;TECH!C$5,TECH!D$5,H175*TECH!D$6)))),"")</f>
        <v/>
      </c>
      <c r="J175" s="36" t="str">
        <f t="shared" si="18"/>
        <v/>
      </c>
      <c r="K175" s="48" t="str">
        <f t="shared" si="21"/>
        <v/>
      </c>
      <c r="L175" s="20"/>
      <c r="M175" s="39" t="str">
        <f t="shared" si="20"/>
        <v/>
      </c>
    </row>
    <row r="176" spans="1:13" ht="15.75" x14ac:dyDescent="0.25">
      <c r="A176" s="6"/>
      <c r="B176" s="5"/>
      <c r="C176" s="5"/>
      <c r="D176" s="5"/>
      <c r="E176" s="26"/>
      <c r="F176" s="29"/>
      <c r="G176" s="24"/>
      <c r="H176" s="35">
        <f t="shared" si="19"/>
        <v>0</v>
      </c>
      <c r="I176" s="36" t="str">
        <f>IF(OR(E176="ACHATS",E176="VENTES",E176="INTRODUCTION"),IF(H176&lt;TECH!C$2,TECH!D$2,IF(H176&lt;TECH!C$3,TECH!D$3,IF(H176&lt;TECH!C$4,TECH!D$4,IF(H176&lt;TECH!C$5,TECH!D$5,H176*TECH!D$6)))),"")</f>
        <v/>
      </c>
      <c r="J176" s="36" t="str">
        <f t="shared" si="18"/>
        <v/>
      </c>
      <c r="K176" s="48" t="str">
        <f t="shared" si="21"/>
        <v/>
      </c>
      <c r="L176" s="20"/>
      <c r="M176" s="39" t="str">
        <f t="shared" si="20"/>
        <v/>
      </c>
    </row>
    <row r="177" spans="1:13" ht="15.75" x14ac:dyDescent="0.25">
      <c r="A177" s="6"/>
      <c r="B177" s="5"/>
      <c r="C177" s="5"/>
      <c r="D177" s="5"/>
      <c r="E177" s="26"/>
      <c r="F177" s="29"/>
      <c r="G177" s="24"/>
      <c r="H177" s="35">
        <f t="shared" si="19"/>
        <v>0</v>
      </c>
      <c r="I177" s="36" t="str">
        <f>IF(OR(E177="ACHATS",E177="VENTES",E177="INTRODUCTION"),IF(H177&lt;TECH!C$2,TECH!D$2,IF(H177&lt;TECH!C$3,TECH!D$3,IF(H177&lt;TECH!C$4,TECH!D$4,IF(H177&lt;TECH!C$5,TECH!D$5,H177*TECH!D$6)))),"")</f>
        <v/>
      </c>
      <c r="J177" s="36" t="str">
        <f t="shared" ref="J177:J203" si="22">IF(E177="ACHATS",H177*0.3/100,"")</f>
        <v/>
      </c>
      <c r="K177" s="48" t="str">
        <f t="shared" si="21"/>
        <v/>
      </c>
      <c r="L177" s="20"/>
      <c r="M177" s="39" t="str">
        <f t="shared" si="20"/>
        <v/>
      </c>
    </row>
    <row r="178" spans="1:13" ht="15.75" x14ac:dyDescent="0.25">
      <c r="A178" s="6"/>
      <c r="B178" s="5"/>
      <c r="C178" s="5"/>
      <c r="D178" s="5"/>
      <c r="E178" s="26"/>
      <c r="F178" s="29"/>
      <c r="G178" s="24"/>
      <c r="H178" s="35">
        <f t="shared" si="19"/>
        <v>0</v>
      </c>
      <c r="I178" s="36" t="str">
        <f>IF(OR(E178="ACHATS",E178="VENTES",E178="INTRODUCTION"),IF(H178&lt;TECH!C$2,TECH!D$2,IF(H178&lt;TECH!C$3,TECH!D$3,IF(H178&lt;TECH!C$4,TECH!D$4,IF(H178&lt;TECH!C$5,TECH!D$5,H178*TECH!D$6)))),"")</f>
        <v/>
      </c>
      <c r="J178" s="36" t="str">
        <f t="shared" si="22"/>
        <v/>
      </c>
      <c r="K178" s="48" t="str">
        <f t="shared" si="21"/>
        <v/>
      </c>
      <c r="L178" s="20"/>
      <c r="M178" s="39" t="str">
        <f t="shared" si="20"/>
        <v/>
      </c>
    </row>
    <row r="179" spans="1:13" ht="15.75" x14ac:dyDescent="0.25">
      <c r="A179" s="6"/>
      <c r="B179" s="5"/>
      <c r="C179" s="5"/>
      <c r="D179" s="5"/>
      <c r="E179" s="26"/>
      <c r="F179" s="29"/>
      <c r="G179" s="24"/>
      <c r="H179" s="35">
        <f t="shared" si="19"/>
        <v>0</v>
      </c>
      <c r="I179" s="36" t="str">
        <f>IF(OR(E179="ACHATS",E179="VENTES",E179="INTRODUCTION"),IF(H179&lt;TECH!C$2,TECH!D$2,IF(H179&lt;TECH!C$3,TECH!D$3,IF(H179&lt;TECH!C$4,TECH!D$4,IF(H179&lt;TECH!C$5,TECH!D$5,H179*TECH!D$6)))),"")</f>
        <v/>
      </c>
      <c r="J179" s="36" t="str">
        <f t="shared" si="22"/>
        <v/>
      </c>
      <c r="K179" s="48" t="str">
        <f t="shared" si="21"/>
        <v/>
      </c>
      <c r="L179" s="20"/>
      <c r="M179" s="39" t="str">
        <f t="shared" si="20"/>
        <v/>
      </c>
    </row>
    <row r="180" spans="1:13" ht="15.75" x14ac:dyDescent="0.25">
      <c r="A180" s="6"/>
      <c r="B180" s="5"/>
      <c r="C180" s="5"/>
      <c r="D180" s="5"/>
      <c r="E180" s="26"/>
      <c r="F180" s="29"/>
      <c r="G180" s="24"/>
      <c r="H180" s="35">
        <f t="shared" si="19"/>
        <v>0</v>
      </c>
      <c r="I180" s="36" t="str">
        <f>IF(OR(E180="ACHATS",E180="VENTES",E180="INTRODUCTION"),IF(H180&lt;TECH!C$2,TECH!D$2,IF(H180&lt;TECH!C$3,TECH!D$3,IF(H180&lt;TECH!C$4,TECH!D$4,IF(H180&lt;TECH!C$5,TECH!D$5,H180*TECH!D$6)))),"")</f>
        <v/>
      </c>
      <c r="J180" s="36" t="str">
        <f t="shared" si="22"/>
        <v/>
      </c>
      <c r="K180" s="48" t="str">
        <f t="shared" si="21"/>
        <v/>
      </c>
      <c r="L180" s="20"/>
      <c r="M180" s="39" t="str">
        <f t="shared" si="20"/>
        <v/>
      </c>
    </row>
    <row r="181" spans="1:13" ht="15.75" x14ac:dyDescent="0.25">
      <c r="A181" s="6"/>
      <c r="B181" s="5"/>
      <c r="C181" s="5"/>
      <c r="D181" s="5"/>
      <c r="E181" s="26"/>
      <c r="F181" s="29"/>
      <c r="G181" s="24"/>
      <c r="H181" s="35">
        <f t="shared" si="19"/>
        <v>0</v>
      </c>
      <c r="I181" s="36" t="str">
        <f>IF(OR(E181="ACHATS",E181="VENTES",E181="INTRODUCTION"),IF(H181&lt;TECH!C$2,TECH!D$2,IF(H181&lt;TECH!C$3,TECH!D$3,IF(H181&lt;TECH!C$4,TECH!D$4,IF(H181&lt;TECH!C$5,TECH!D$5,H181*TECH!D$6)))),"")</f>
        <v/>
      </c>
      <c r="J181" s="36" t="str">
        <f t="shared" si="22"/>
        <v/>
      </c>
      <c r="K181" s="48" t="str">
        <f t="shared" si="21"/>
        <v/>
      </c>
      <c r="L181" s="20"/>
      <c r="M181" s="39" t="str">
        <f t="shared" si="20"/>
        <v/>
      </c>
    </row>
    <row r="182" spans="1:13" ht="15.75" x14ac:dyDescent="0.25">
      <c r="A182" s="6"/>
      <c r="B182" s="5"/>
      <c r="C182" s="5"/>
      <c r="D182" s="5"/>
      <c r="E182" s="26"/>
      <c r="F182" s="29"/>
      <c r="G182" s="24"/>
      <c r="H182" s="35">
        <f t="shared" si="19"/>
        <v>0</v>
      </c>
      <c r="I182" s="36" t="str">
        <f>IF(OR(E182="ACHATS",E182="VENTES",E182="INTRODUCTION"),IF(H182&lt;TECH!C$2,TECH!D$2,IF(H182&lt;TECH!C$3,TECH!D$3,IF(H182&lt;TECH!C$4,TECH!D$4,IF(H182&lt;TECH!C$5,TECH!D$5,H182*TECH!D$6)))),"")</f>
        <v/>
      </c>
      <c r="J182" s="36" t="str">
        <f t="shared" si="22"/>
        <v/>
      </c>
      <c r="K182" s="48" t="str">
        <f t="shared" si="21"/>
        <v/>
      </c>
      <c r="L182" s="20"/>
      <c r="M182" s="39" t="str">
        <f t="shared" si="20"/>
        <v/>
      </c>
    </row>
    <row r="183" spans="1:13" ht="15.75" x14ac:dyDescent="0.25">
      <c r="A183" s="6"/>
      <c r="B183" s="5"/>
      <c r="C183" s="5"/>
      <c r="D183" s="5"/>
      <c r="E183" s="26"/>
      <c r="F183" s="29"/>
      <c r="G183" s="24"/>
      <c r="H183" s="35">
        <f t="shared" si="19"/>
        <v>0</v>
      </c>
      <c r="I183" s="36" t="str">
        <f>IF(OR(E183="ACHATS",E183="VENTES",E183="INTRODUCTION"),IF(H183&lt;TECH!C$2,TECH!D$2,IF(H183&lt;TECH!C$3,TECH!D$3,IF(H183&lt;TECH!C$4,TECH!D$4,IF(H183&lt;TECH!C$5,TECH!D$5,H183*TECH!D$6)))),"")</f>
        <v/>
      </c>
      <c r="J183" s="36" t="str">
        <f t="shared" si="22"/>
        <v/>
      </c>
      <c r="K183" s="48" t="str">
        <f t="shared" si="21"/>
        <v/>
      </c>
      <c r="L183" s="20"/>
      <c r="M183" s="39" t="str">
        <f t="shared" si="20"/>
        <v/>
      </c>
    </row>
    <row r="184" spans="1:13" ht="15.75" x14ac:dyDescent="0.25">
      <c r="A184" s="6"/>
      <c r="B184" s="5"/>
      <c r="C184" s="5"/>
      <c r="D184" s="5"/>
      <c r="E184" s="26"/>
      <c r="F184" s="29"/>
      <c r="G184" s="24"/>
      <c r="H184" s="35">
        <f t="shared" si="19"/>
        <v>0</v>
      </c>
      <c r="I184" s="36" t="str">
        <f>IF(OR(E184="ACHATS",E184="VENTES",E184="INTRODUCTION"),IF(H184&lt;TECH!C$2,TECH!D$2,IF(H184&lt;TECH!C$3,TECH!D$3,IF(H184&lt;TECH!C$4,TECH!D$4,IF(H184&lt;TECH!C$5,TECH!D$5,H184*TECH!D$6)))),"")</f>
        <v/>
      </c>
      <c r="J184" s="36" t="str">
        <f t="shared" si="22"/>
        <v/>
      </c>
      <c r="K184" s="48" t="str">
        <f t="shared" si="21"/>
        <v/>
      </c>
      <c r="L184" s="20"/>
      <c r="M184" s="39" t="str">
        <f t="shared" si="20"/>
        <v/>
      </c>
    </row>
    <row r="185" spans="1:13" ht="15.75" x14ac:dyDescent="0.25">
      <c r="A185" s="6"/>
      <c r="B185" s="5"/>
      <c r="C185" s="5"/>
      <c r="D185" s="5"/>
      <c r="E185" s="26"/>
      <c r="F185" s="29"/>
      <c r="G185" s="24"/>
      <c r="H185" s="35">
        <f t="shared" si="19"/>
        <v>0</v>
      </c>
      <c r="I185" s="36" t="str">
        <f>IF(OR(E185="ACHATS",E185="VENTES",E185="INTRODUCTION"),IF(H185&lt;TECH!C$2,TECH!D$2,IF(H185&lt;TECH!C$3,TECH!D$3,IF(H185&lt;TECH!C$4,TECH!D$4,IF(H185&lt;TECH!C$5,TECH!D$5,H185*TECH!D$6)))),"")</f>
        <v/>
      </c>
      <c r="J185" s="36" t="str">
        <f t="shared" si="22"/>
        <v/>
      </c>
      <c r="K185" s="48" t="str">
        <f t="shared" si="21"/>
        <v/>
      </c>
      <c r="L185" s="20"/>
      <c r="M185" s="39" t="str">
        <f t="shared" si="20"/>
        <v/>
      </c>
    </row>
    <row r="186" spans="1:13" ht="15.75" x14ac:dyDescent="0.25">
      <c r="A186" s="6"/>
      <c r="B186" s="5"/>
      <c r="C186" s="5"/>
      <c r="D186" s="5"/>
      <c r="E186" s="26"/>
      <c r="F186" s="29"/>
      <c r="G186" s="24"/>
      <c r="H186" s="35">
        <f t="shared" si="19"/>
        <v>0</v>
      </c>
      <c r="I186" s="36" t="str">
        <f>IF(OR(E186="ACHATS",E186="VENTES",E186="INTRODUCTION"),IF(H186&lt;TECH!C$2,TECH!D$2,IF(H186&lt;TECH!C$3,TECH!D$3,IF(H186&lt;TECH!C$4,TECH!D$4,IF(H186&lt;TECH!C$5,TECH!D$5,H186*TECH!D$6)))),"")</f>
        <v/>
      </c>
      <c r="J186" s="36" t="str">
        <f t="shared" si="22"/>
        <v/>
      </c>
      <c r="K186" s="48" t="str">
        <f t="shared" si="21"/>
        <v/>
      </c>
      <c r="L186" s="20"/>
      <c r="M186" s="39" t="str">
        <f t="shared" si="20"/>
        <v/>
      </c>
    </row>
    <row r="187" spans="1:13" ht="15.75" x14ac:dyDescent="0.25">
      <c r="A187" s="6"/>
      <c r="B187" s="5"/>
      <c r="C187" s="5"/>
      <c r="D187" s="5"/>
      <c r="E187" s="26"/>
      <c r="F187" s="29"/>
      <c r="G187" s="24"/>
      <c r="H187" s="35">
        <f t="shared" si="19"/>
        <v>0</v>
      </c>
      <c r="I187" s="36" t="str">
        <f>IF(OR(E187="ACHATS",E187="VENTES",E187="INTRODUCTION"),IF(H187&lt;TECH!C$2,TECH!D$2,IF(H187&lt;TECH!C$3,TECH!D$3,IF(H187&lt;TECH!C$4,TECH!D$4,IF(H187&lt;TECH!C$5,TECH!D$5,H187*TECH!D$6)))),"")</f>
        <v/>
      </c>
      <c r="J187" s="36" t="str">
        <f t="shared" si="22"/>
        <v/>
      </c>
      <c r="K187" s="48" t="str">
        <f t="shared" si="21"/>
        <v/>
      </c>
      <c r="L187" s="20"/>
      <c r="M187" s="39" t="str">
        <f t="shared" si="20"/>
        <v/>
      </c>
    </row>
    <row r="188" spans="1:13" ht="15.75" x14ac:dyDescent="0.25">
      <c r="A188" s="6"/>
      <c r="B188" s="5"/>
      <c r="C188" s="5"/>
      <c r="D188" s="5"/>
      <c r="E188" s="26"/>
      <c r="F188" s="29"/>
      <c r="G188" s="24"/>
      <c r="H188" s="35">
        <f t="shared" si="19"/>
        <v>0</v>
      </c>
      <c r="I188" s="36" t="str">
        <f>IF(OR(E188="ACHATS",E188="VENTES",E188="INTRODUCTION"),IF(H188&lt;TECH!C$2,TECH!D$2,IF(H188&lt;TECH!C$3,TECH!D$3,IF(H188&lt;TECH!C$4,TECH!D$4,IF(H188&lt;TECH!C$5,TECH!D$5,H188*TECH!D$6)))),"")</f>
        <v/>
      </c>
      <c r="J188" s="36" t="str">
        <f t="shared" si="22"/>
        <v/>
      </c>
      <c r="K188" s="48" t="str">
        <f t="shared" si="21"/>
        <v/>
      </c>
      <c r="L188" s="20"/>
      <c r="M188" s="39" t="str">
        <f t="shared" si="20"/>
        <v/>
      </c>
    </row>
    <row r="189" spans="1:13" ht="15.75" x14ac:dyDescent="0.25">
      <c r="A189" s="6"/>
      <c r="B189" s="5"/>
      <c r="C189" s="5"/>
      <c r="D189" s="5"/>
      <c r="E189" s="26"/>
      <c r="F189" s="29"/>
      <c r="G189" s="24"/>
      <c r="H189" s="35">
        <f t="shared" si="19"/>
        <v>0</v>
      </c>
      <c r="I189" s="36" t="str">
        <f>IF(OR(E189="ACHATS",E189="VENTES",E189="INTRODUCTION"),IF(H189&lt;TECH!C$2,TECH!D$2,IF(H189&lt;TECH!C$3,TECH!D$3,IF(H189&lt;TECH!C$4,TECH!D$4,IF(H189&lt;TECH!C$5,TECH!D$5,H189*TECH!D$6)))),"")</f>
        <v/>
      </c>
      <c r="J189" s="36" t="str">
        <f t="shared" si="22"/>
        <v/>
      </c>
      <c r="K189" s="48" t="str">
        <f t="shared" si="21"/>
        <v/>
      </c>
      <c r="L189" s="20"/>
      <c r="M189" s="39" t="str">
        <f t="shared" si="20"/>
        <v/>
      </c>
    </row>
    <row r="190" spans="1:13" ht="15.75" x14ac:dyDescent="0.25">
      <c r="A190" s="6"/>
      <c r="B190" s="5"/>
      <c r="C190" s="5"/>
      <c r="D190" s="5"/>
      <c r="E190" s="26"/>
      <c r="F190" s="29"/>
      <c r="G190" s="24"/>
      <c r="H190" s="35">
        <f t="shared" si="19"/>
        <v>0</v>
      </c>
      <c r="I190" s="36" t="str">
        <f>IF(OR(E190="ACHATS",E190="VENTES",E190="INTRODUCTION"),IF(H190&lt;TECH!C$2,TECH!D$2,IF(H190&lt;TECH!C$3,TECH!D$3,IF(H190&lt;TECH!C$4,TECH!D$4,IF(H190&lt;TECH!C$5,TECH!D$5,H190*TECH!D$6)))),"")</f>
        <v/>
      </c>
      <c r="J190" s="36" t="str">
        <f t="shared" si="22"/>
        <v/>
      </c>
      <c r="K190" s="48" t="str">
        <f t="shared" si="21"/>
        <v/>
      </c>
      <c r="L190" s="20"/>
      <c r="M190" s="39" t="str">
        <f t="shared" si="20"/>
        <v/>
      </c>
    </row>
    <row r="191" spans="1:13" ht="15.75" x14ac:dyDescent="0.25">
      <c r="A191" s="6"/>
      <c r="B191" s="5"/>
      <c r="C191" s="5"/>
      <c r="D191" s="5"/>
      <c r="E191" s="26"/>
      <c r="F191" s="29"/>
      <c r="G191" s="24"/>
      <c r="H191" s="35">
        <f t="shared" si="19"/>
        <v>0</v>
      </c>
      <c r="I191" s="36" t="str">
        <f>IF(OR(E191="ACHATS",E191="VENTES",E191="INTRODUCTION"),IF(H191&lt;TECH!C$2,TECH!D$2,IF(H191&lt;TECH!C$3,TECH!D$3,IF(H191&lt;TECH!C$4,TECH!D$4,IF(H191&lt;TECH!C$5,TECH!D$5,H191*TECH!D$6)))),"")</f>
        <v/>
      </c>
      <c r="J191" s="36" t="str">
        <f t="shared" si="22"/>
        <v/>
      </c>
      <c r="K191" s="48" t="str">
        <f t="shared" si="21"/>
        <v/>
      </c>
      <c r="L191" s="20"/>
      <c r="M191" s="39" t="str">
        <f t="shared" ref="M191:M203" si="23">IF(E191="ACHATS",M190-K191,IF(E191="VENTES",M190+K191,IF(E191="DIVIDENDES",M190+K191,IF(E191="BONUS",M190-K191,IF(E191="INTRODUCTION",M190+K191,"")))))</f>
        <v/>
      </c>
    </row>
    <row r="192" spans="1:13" ht="15.75" x14ac:dyDescent="0.25">
      <c r="A192" s="6"/>
      <c r="B192" s="5"/>
      <c r="C192" s="5"/>
      <c r="D192" s="5"/>
      <c r="E192" s="26"/>
      <c r="F192" s="29"/>
      <c r="G192" s="24"/>
      <c r="H192" s="35">
        <f t="shared" si="19"/>
        <v>0</v>
      </c>
      <c r="I192" s="36" t="str">
        <f>IF(OR(E192="ACHATS",E192="VENTES",E192="INTRODUCTION"),IF(H192&lt;TECH!C$2,TECH!D$2,IF(H192&lt;TECH!C$3,TECH!D$3,IF(H192&lt;TECH!C$4,TECH!D$4,IF(H192&lt;TECH!C$5,TECH!D$5,H192*TECH!D$6)))),"")</f>
        <v/>
      </c>
      <c r="J192" s="36" t="str">
        <f t="shared" si="22"/>
        <v/>
      </c>
      <c r="K192" s="48" t="str">
        <f t="shared" si="21"/>
        <v/>
      </c>
      <c r="L192" s="20"/>
      <c r="M192" s="39" t="str">
        <f t="shared" si="23"/>
        <v/>
      </c>
    </row>
    <row r="193" spans="1:13" ht="15.75" x14ac:dyDescent="0.25">
      <c r="A193" s="6"/>
      <c r="B193" s="5"/>
      <c r="C193" s="5"/>
      <c r="D193" s="5"/>
      <c r="E193" s="26"/>
      <c r="F193" s="29"/>
      <c r="G193" s="24"/>
      <c r="H193" s="35">
        <f t="shared" si="19"/>
        <v>0</v>
      </c>
      <c r="I193" s="36" t="str">
        <f>IF(OR(E193="ACHATS",E193="VENTES",E193="INTRODUCTION"),IF(H193&lt;TECH!C$2,TECH!D$2,IF(H193&lt;TECH!C$3,TECH!D$3,IF(H193&lt;TECH!C$4,TECH!D$4,IF(H193&lt;TECH!C$5,TECH!D$5,H193*TECH!D$6)))),"")</f>
        <v/>
      </c>
      <c r="J193" s="36" t="str">
        <f t="shared" si="22"/>
        <v/>
      </c>
      <c r="K193" s="48" t="str">
        <f t="shared" si="21"/>
        <v/>
      </c>
      <c r="L193" s="20"/>
      <c r="M193" s="39" t="str">
        <f t="shared" si="23"/>
        <v/>
      </c>
    </row>
    <row r="194" spans="1:13" ht="15.75" x14ac:dyDescent="0.25">
      <c r="A194" s="6"/>
      <c r="B194" s="5"/>
      <c r="C194" s="5"/>
      <c r="D194" s="5"/>
      <c r="E194" s="26"/>
      <c r="F194" s="29"/>
      <c r="G194" s="24"/>
      <c r="H194" s="35">
        <f t="shared" si="19"/>
        <v>0</v>
      </c>
      <c r="I194" s="36" t="str">
        <f>IF(OR(E194="ACHATS",E194="VENTES",E194="INTRODUCTION"),IF(H194&lt;TECH!C$2,TECH!D$2,IF(H194&lt;TECH!C$3,TECH!D$3,IF(H194&lt;TECH!C$4,TECH!D$4,IF(H194&lt;TECH!C$5,TECH!D$5,H194*TECH!D$6)))),"")</f>
        <v/>
      </c>
      <c r="J194" s="36" t="str">
        <f t="shared" si="22"/>
        <v/>
      </c>
      <c r="K194" s="48" t="str">
        <f t="shared" si="21"/>
        <v/>
      </c>
      <c r="L194" s="20"/>
      <c r="M194" s="39" t="str">
        <f t="shared" si="23"/>
        <v/>
      </c>
    </row>
    <row r="195" spans="1:13" ht="15.75" x14ac:dyDescent="0.25">
      <c r="A195" s="6"/>
      <c r="B195" s="5"/>
      <c r="C195" s="5"/>
      <c r="D195" s="5"/>
      <c r="E195" s="26"/>
      <c r="F195" s="29"/>
      <c r="G195" s="24"/>
      <c r="H195" s="35">
        <f t="shared" si="19"/>
        <v>0</v>
      </c>
      <c r="I195" s="36" t="str">
        <f>IF(OR(E195="ACHATS",E195="VENTES",E195="INTRODUCTION"),IF(H195&lt;TECH!C$2,TECH!D$2,IF(H195&lt;TECH!C$3,TECH!D$3,IF(H195&lt;TECH!C$4,TECH!D$4,IF(H195&lt;TECH!C$5,TECH!D$5,H195*TECH!D$6)))),"")</f>
        <v/>
      </c>
      <c r="J195" s="36" t="str">
        <f t="shared" si="22"/>
        <v/>
      </c>
      <c r="K195" s="48" t="str">
        <f t="shared" si="21"/>
        <v/>
      </c>
      <c r="L195" s="20"/>
      <c r="M195" s="39" t="str">
        <f t="shared" si="23"/>
        <v/>
      </c>
    </row>
    <row r="196" spans="1:13" ht="15.75" x14ac:dyDescent="0.25">
      <c r="A196" s="6"/>
      <c r="B196" s="5"/>
      <c r="C196" s="5"/>
      <c r="D196" s="5"/>
      <c r="E196" s="26"/>
      <c r="F196" s="29"/>
      <c r="G196" s="24"/>
      <c r="H196" s="35">
        <f t="shared" si="19"/>
        <v>0</v>
      </c>
      <c r="I196" s="36" t="str">
        <f>IF(OR(E196="ACHATS",E196="VENTES",E196="INTRODUCTION"),IF(H196&lt;TECH!C$2,TECH!D$2,IF(H196&lt;TECH!C$3,TECH!D$3,IF(H196&lt;TECH!C$4,TECH!D$4,IF(H196&lt;TECH!C$5,TECH!D$5,H196*TECH!D$6)))),"")</f>
        <v/>
      </c>
      <c r="J196" s="36" t="str">
        <f t="shared" si="22"/>
        <v/>
      </c>
      <c r="K196" s="48" t="str">
        <f t="shared" si="21"/>
        <v/>
      </c>
      <c r="L196" s="20"/>
      <c r="M196" s="39" t="str">
        <f t="shared" si="23"/>
        <v/>
      </c>
    </row>
    <row r="197" spans="1:13" ht="15.75" x14ac:dyDescent="0.25">
      <c r="A197" s="6"/>
      <c r="B197" s="5"/>
      <c r="C197" s="5"/>
      <c r="D197" s="5"/>
      <c r="E197" s="26"/>
      <c r="F197" s="29"/>
      <c r="G197" s="24"/>
      <c r="H197" s="35">
        <f t="shared" si="19"/>
        <v>0</v>
      </c>
      <c r="I197" s="36" t="str">
        <f>IF(OR(E197="ACHATS",E197="VENTES",E197="INTRODUCTION"),IF(H197&lt;TECH!C$2,TECH!D$2,IF(H197&lt;TECH!C$3,TECH!D$3,IF(H197&lt;TECH!C$4,TECH!D$4,IF(H197&lt;TECH!C$5,TECH!D$5,H197*TECH!D$6)))),"")</f>
        <v/>
      </c>
      <c r="J197" s="36" t="str">
        <f t="shared" si="22"/>
        <v/>
      </c>
      <c r="K197" s="48" t="str">
        <f t="shared" si="21"/>
        <v/>
      </c>
      <c r="L197" s="20"/>
      <c r="M197" s="39" t="str">
        <f t="shared" si="23"/>
        <v/>
      </c>
    </row>
    <row r="198" spans="1:13" ht="15.75" x14ac:dyDescent="0.25">
      <c r="A198" s="6"/>
      <c r="B198" s="5"/>
      <c r="C198" s="5"/>
      <c r="D198" s="5"/>
      <c r="E198" s="26"/>
      <c r="F198" s="29"/>
      <c r="G198" s="24"/>
      <c r="H198" s="35">
        <f t="shared" si="19"/>
        <v>0</v>
      </c>
      <c r="I198" s="36" t="str">
        <f>IF(OR(E198="ACHATS",E198="VENTES",E198="INTRODUCTION"),IF(H198&lt;TECH!C$2,TECH!D$2,IF(H198&lt;TECH!C$3,TECH!D$3,IF(H198&lt;TECH!C$4,TECH!D$4,IF(H198&lt;TECH!C$5,TECH!D$5,H198*TECH!D$6)))),"")</f>
        <v/>
      </c>
      <c r="J198" s="36" t="str">
        <f t="shared" si="22"/>
        <v/>
      </c>
      <c r="K198" s="48" t="str">
        <f t="shared" ref="K198:K203" si="24">IF(E198="ACHATS",H198+I198+J198,IF(E198="VENTES",H198-I198,IF(E198="DIVIDENDES",H198,IF(E198="BONUS",H198,""))))</f>
        <v/>
      </c>
      <c r="L198" s="20"/>
      <c r="M198" s="39" t="str">
        <f t="shared" si="23"/>
        <v/>
      </c>
    </row>
    <row r="199" spans="1:13" ht="15.75" x14ac:dyDescent="0.25">
      <c r="A199" s="6"/>
      <c r="B199" s="5"/>
      <c r="C199" s="5"/>
      <c r="D199" s="5"/>
      <c r="E199" s="26"/>
      <c r="F199" s="29"/>
      <c r="G199" s="24"/>
      <c r="H199" s="35">
        <f t="shared" si="19"/>
        <v>0</v>
      </c>
      <c r="I199" s="36" t="str">
        <f>IF(OR(E199="ACHATS",E199="VENTES",E199="INTRODUCTION"),IF(H199&lt;TECH!C$2,TECH!D$2,IF(H199&lt;TECH!C$3,TECH!D$3,IF(H199&lt;TECH!C$4,TECH!D$4,IF(H199&lt;TECH!C$5,TECH!D$5,H199*TECH!D$6)))),"")</f>
        <v/>
      </c>
      <c r="J199" s="36" t="str">
        <f t="shared" si="22"/>
        <v/>
      </c>
      <c r="K199" s="48" t="str">
        <f t="shared" si="24"/>
        <v/>
      </c>
      <c r="L199" s="20"/>
      <c r="M199" s="39" t="str">
        <f t="shared" si="23"/>
        <v/>
      </c>
    </row>
    <row r="200" spans="1:13" ht="15.75" x14ac:dyDescent="0.25">
      <c r="A200" s="6"/>
      <c r="B200" s="5"/>
      <c r="C200" s="5"/>
      <c r="D200" s="5"/>
      <c r="E200" s="26"/>
      <c r="F200" s="29"/>
      <c r="G200" s="24"/>
      <c r="H200" s="35">
        <f t="shared" si="19"/>
        <v>0</v>
      </c>
      <c r="I200" s="36" t="str">
        <f>IF(OR(E200="ACHATS",E200="VENTES",E200="INTRODUCTION"),IF(H200&lt;TECH!C$2,TECH!D$2,IF(H200&lt;TECH!C$3,TECH!D$3,IF(H200&lt;TECH!C$4,TECH!D$4,IF(H200&lt;TECH!C$5,TECH!D$5,H200*TECH!D$6)))),"")</f>
        <v/>
      </c>
      <c r="J200" s="36" t="str">
        <f t="shared" si="22"/>
        <v/>
      </c>
      <c r="K200" s="48" t="str">
        <f t="shared" si="24"/>
        <v/>
      </c>
      <c r="L200" s="20"/>
      <c r="M200" s="39" t="str">
        <f t="shared" si="23"/>
        <v/>
      </c>
    </row>
    <row r="201" spans="1:13" ht="15.75" x14ac:dyDescent="0.25">
      <c r="A201" s="6"/>
      <c r="B201" s="5"/>
      <c r="C201" s="5"/>
      <c r="D201" s="5"/>
      <c r="E201" s="26"/>
      <c r="F201" s="29"/>
      <c r="G201" s="24"/>
      <c r="H201" s="35">
        <f t="shared" si="19"/>
        <v>0</v>
      </c>
      <c r="I201" s="36" t="str">
        <f>IF(OR(E201="ACHATS",E201="VENTES",E201="INTRODUCTION"),IF(H201&lt;TECH!C$2,TECH!D$2,IF(H201&lt;TECH!C$3,TECH!D$3,IF(H201&lt;TECH!C$4,TECH!D$4,IF(H201&lt;TECH!C$5,TECH!D$5,H201*TECH!D$6)))),"")</f>
        <v/>
      </c>
      <c r="J201" s="36" t="str">
        <f t="shared" si="22"/>
        <v/>
      </c>
      <c r="K201" s="48" t="str">
        <f t="shared" si="24"/>
        <v/>
      </c>
      <c r="L201" s="20"/>
      <c r="M201" s="39" t="str">
        <f t="shared" si="23"/>
        <v/>
      </c>
    </row>
    <row r="202" spans="1:13" ht="15.75" x14ac:dyDescent="0.25">
      <c r="A202" s="6"/>
      <c r="B202" s="5"/>
      <c r="C202" s="5"/>
      <c r="D202" s="5"/>
      <c r="E202" s="26"/>
      <c r="F202" s="29"/>
      <c r="G202" s="24"/>
      <c r="H202" s="35">
        <f t="shared" si="19"/>
        <v>0</v>
      </c>
      <c r="I202" s="36" t="str">
        <f>IF(OR(E202="ACHATS",E202="VENTES",E202="INTRODUCTION"),IF(H202&lt;TECH!C$2,TECH!D$2,IF(H202&lt;TECH!C$3,TECH!D$3,IF(H202&lt;TECH!C$4,TECH!D$4,IF(H202&lt;TECH!C$5,TECH!D$5,H202*TECH!D$6)))),"")</f>
        <v/>
      </c>
      <c r="J202" s="36" t="str">
        <f t="shared" si="22"/>
        <v/>
      </c>
      <c r="K202" s="48" t="str">
        <f t="shared" si="24"/>
        <v/>
      </c>
      <c r="L202" s="20"/>
      <c r="M202" s="39" t="str">
        <f t="shared" si="23"/>
        <v/>
      </c>
    </row>
    <row r="203" spans="1:13" ht="16.5" thickBot="1" x14ac:dyDescent="0.3">
      <c r="A203" s="7"/>
      <c r="B203" s="8"/>
      <c r="C203" s="8"/>
      <c r="D203" s="8"/>
      <c r="E203" s="27"/>
      <c r="F203" s="30"/>
      <c r="G203" s="31"/>
      <c r="H203" s="103">
        <f t="shared" si="19"/>
        <v>0</v>
      </c>
      <c r="I203" s="37" t="str">
        <f>IF(OR(E203="ACHATS",E203="VENTES",E203="INTRODUCTION"),IF(H203&lt;TECH!C$2,TECH!D$2,IF(H203&lt;TECH!C$3,TECH!D$3,IF(H203&lt;TECH!C$4,TECH!D$4,IF(H203&lt;TECH!C$5,TECH!D$5,H203*TECH!D$6)))),"")</f>
        <v/>
      </c>
      <c r="J203" s="37" t="str">
        <f t="shared" si="22"/>
        <v/>
      </c>
      <c r="K203" s="49" t="str">
        <f t="shared" si="24"/>
        <v/>
      </c>
      <c r="L203" s="21"/>
      <c r="M203" s="39" t="str">
        <f t="shared" si="23"/>
        <v/>
      </c>
    </row>
  </sheetData>
  <autoFilter ref="A4:K203">
    <sortState ref="A5:K203">
      <sortCondition ref="A4:A203"/>
    </sortState>
  </autoFilter>
  <mergeCells count="3">
    <mergeCell ref="A3:D3"/>
    <mergeCell ref="E3:K3"/>
    <mergeCell ref="M3:M4"/>
  </mergeCells>
  <conditionalFormatting sqref="K6:K203">
    <cfRule type="expression" dxfId="20" priority="2">
      <formula>AND($E6="BONUS")</formula>
    </cfRule>
    <cfRule type="expression" dxfId="19" priority="6">
      <formula>AND($E6="DIVIDENDES")</formula>
    </cfRule>
    <cfRule type="expression" dxfId="18" priority="12">
      <formula>AND($E6="VENTES")</formula>
    </cfRule>
    <cfRule type="expression" dxfId="17" priority="13">
      <formula>AND($E6="ACHATS")</formula>
    </cfRule>
    <cfRule type="expression" dxfId="16" priority="1">
      <formula>AND($E6="INTRODUCTION")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TECH!$A$2:$A$11</xm:f>
          </x14:formula1>
          <xm:sqref>B5:B203</xm:sqref>
        </x14:dataValidation>
        <x14:dataValidation type="list" allowBlank="1" showInputMessage="1" showErrorMessage="1">
          <x14:formula1>
            <xm:f>TECH!$F$2:$F$6</xm:f>
          </x14:formula1>
          <xm:sqref>E6:E203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1"/>
  <sheetViews>
    <sheetView showZeros="0" tabSelected="1" workbookViewId="0">
      <pane ySplit="5" topLeftCell="A6" activePane="bottomLeft" state="frozen"/>
      <selection pane="bottomLeft" activeCell="E21" sqref="E21"/>
    </sheetView>
  </sheetViews>
  <sheetFormatPr baseColWidth="10" defaultRowHeight="15" x14ac:dyDescent="0.25"/>
  <cols>
    <col min="1" max="1" width="30.7109375" style="87" customWidth="1"/>
    <col min="2" max="2" width="10.7109375" style="87" customWidth="1"/>
    <col min="3" max="3" width="19" style="87" customWidth="1"/>
    <col min="4" max="4" width="16.28515625" style="87" customWidth="1"/>
    <col min="5" max="5" width="10.7109375" style="87" customWidth="1"/>
    <col min="6" max="6" width="14.7109375" style="94" customWidth="1"/>
    <col min="7" max="7" width="16.7109375" style="95" customWidth="1"/>
    <col min="8" max="8" width="10.7109375" style="96" customWidth="1"/>
    <col min="9" max="9" width="14.7109375" style="86" customWidth="1"/>
    <col min="10" max="10" width="10.7109375" style="86" customWidth="1"/>
    <col min="11" max="11" width="20.7109375" style="87" customWidth="1"/>
    <col min="12" max="12" width="12.7109375" style="96" customWidth="1"/>
    <col min="13" max="13" width="16.7109375" style="86" customWidth="1"/>
    <col min="14" max="14" width="20.7109375" style="86" customWidth="1"/>
    <col min="15" max="16384" width="11.42578125" style="87"/>
  </cols>
  <sheetData>
    <row r="1" spans="1:16" s="1" customFormat="1" ht="9.9499999999999993" customHeight="1" thickBot="1" x14ac:dyDescent="0.3">
      <c r="F1" s="57"/>
      <c r="G1" s="58"/>
      <c r="H1" s="16"/>
      <c r="I1" s="54"/>
      <c r="J1" s="54"/>
      <c r="L1" s="16"/>
      <c r="M1" s="54"/>
      <c r="N1" s="54"/>
    </row>
    <row r="2" spans="1:16" s="1" customFormat="1" ht="20.100000000000001" customHeight="1" thickBot="1" x14ac:dyDescent="0.3">
      <c r="B2" s="71"/>
      <c r="F2" s="57"/>
      <c r="G2" s="54">
        <f>SUM(Tableau6[VALEUR])-SUM(Tableau6[MONTANT VENTE])</f>
        <v>3551.9437619999999</v>
      </c>
      <c r="H2" s="16"/>
      <c r="I2" s="115">
        <f>K2/G2</f>
        <v>5.1490117032995976E-2</v>
      </c>
      <c r="J2" s="54"/>
      <c r="K2" s="67">
        <f>SUM(K6:K201)</f>
        <v>182.89</v>
      </c>
      <c r="L2" s="186" t="s">
        <v>95</v>
      </c>
      <c r="M2" s="187"/>
      <c r="N2" s="67">
        <f>SUM(N6:N201)</f>
        <v>351.63376</v>
      </c>
    </row>
    <row r="3" spans="1:16" s="1" customFormat="1" ht="9.9499999999999993" customHeight="1" thickBot="1" x14ac:dyDescent="0.3">
      <c r="F3" s="57"/>
      <c r="G3" s="58"/>
      <c r="H3" s="16"/>
      <c r="I3" s="54"/>
      <c r="J3" s="54"/>
      <c r="L3" s="16"/>
      <c r="M3" s="54"/>
      <c r="N3" s="54"/>
    </row>
    <row r="4" spans="1:16" s="1" customFormat="1" ht="30" customHeight="1" thickBot="1" x14ac:dyDescent="0.3">
      <c r="A4" s="177" t="s">
        <v>19</v>
      </c>
      <c r="B4" s="178"/>
      <c r="C4" s="178"/>
      <c r="D4" s="178"/>
      <c r="E4" s="178"/>
      <c r="F4" s="178"/>
      <c r="G4" s="179"/>
      <c r="H4" s="180" t="s">
        <v>21</v>
      </c>
      <c r="I4" s="181"/>
      <c r="J4" s="182"/>
      <c r="K4" s="51" t="s">
        <v>54</v>
      </c>
      <c r="L4" s="183" t="s">
        <v>22</v>
      </c>
      <c r="M4" s="184"/>
      <c r="N4" s="185"/>
      <c r="P4" s="3"/>
    </row>
    <row r="5" spans="1:16" s="40" customFormat="1" ht="39.950000000000003" customHeight="1" thickBot="1" x14ac:dyDescent="0.3">
      <c r="A5" s="97" t="s">
        <v>1</v>
      </c>
      <c r="B5" s="98" t="s">
        <v>3</v>
      </c>
      <c r="C5" s="98" t="s">
        <v>43</v>
      </c>
      <c r="D5" s="98" t="s">
        <v>44</v>
      </c>
      <c r="E5" s="98" t="s">
        <v>5</v>
      </c>
      <c r="F5" s="98" t="s">
        <v>6</v>
      </c>
      <c r="G5" s="98" t="s">
        <v>48</v>
      </c>
      <c r="H5" s="98" t="s">
        <v>98</v>
      </c>
      <c r="I5" s="98" t="s">
        <v>45</v>
      </c>
      <c r="J5" s="98" t="s">
        <v>94</v>
      </c>
      <c r="K5" s="98" t="s">
        <v>57</v>
      </c>
      <c r="L5" s="98" t="s">
        <v>20</v>
      </c>
      <c r="M5" s="99" t="s">
        <v>46</v>
      </c>
      <c r="N5" s="98" t="s">
        <v>93</v>
      </c>
    </row>
    <row r="6" spans="1:16" s="1" customFormat="1" ht="20.100000000000001" customHeight="1" x14ac:dyDescent="0.25">
      <c r="A6" s="72" t="s">
        <v>23</v>
      </c>
      <c r="B6" s="69">
        <f>SUMPRODUCT(((TRANSACTIONS!$E$6:$E$2000="ACHATS")+(TRANSACTIONS!$E$6:$E$2000="BONUS"))*(TRANSACTIONS!$C$6:$C$2000=A6)*(TRANSACTIONS!$F$6:$F$2000))</f>
        <v>45</v>
      </c>
      <c r="C6" s="70">
        <f>SUMPRODUCT(((TRANSACTIONS!$E$6:$E$2000="ACHATS")+(TRANSACTIONS!$E$6:$E$2000="BONUS")+(TRANSACTIONS!$E$6:$E$2000="INTRODUCTION"))*(TRANSACTIONS!$C$6:$C$2000=A6)*(TRANSACTIONS!$H$6:$H$2000))</f>
        <v>289.8</v>
      </c>
      <c r="D6" s="188">
        <f>SUMIFS(TRANSACTIONS!$I$6:$I$2000,TRANSACTIONS!$E$6:$E$2000,"ACHATS",TRANSACTIONS!$C$6:$C$2000,A6)</f>
        <v>0.99</v>
      </c>
      <c r="E6" s="52">
        <f>SUMIFS(TRANSACTIONS!$J$6:$J$2000,TRANSACTIONS!$E$6:$E$2000,"ACHATS",TRANSACTIONS!$C$6:$C$2000,A6)</f>
        <v>0</v>
      </c>
      <c r="F6" s="151">
        <f>IF(Tableau6[[#This Row],[TITRE]]="","",(C6+D6+E6)/B6)</f>
        <v>6.4620000000000006</v>
      </c>
      <c r="G6" s="148">
        <f>IF(Tableau6[[#This Row],[TITRE]]="","",F6*B6)</f>
        <v>290.79000000000002</v>
      </c>
      <c r="H6" s="55">
        <f>SUMIFS(TRANSACTIONS!$F$6:$F$2000,TRANSACTIONS!$E$6:$E$2000,"VENTES",TRANSACTIONS!$C$6:$C$2000,A6)</f>
        <v>0</v>
      </c>
      <c r="I6" s="52">
        <f>IF(Tableau6[[#This Row],[TITRE]]="","",SUMIFS(TRANSACTIONS!$H$6:$H$2000,TRANSACTIONS!$E$6:$E$2000,"VENTES",TRANSACTIONS!$C$6:$C$2000,A6))</f>
        <v>0</v>
      </c>
      <c r="J6" s="59">
        <f>IF(Tableau6[[#This Row],[TITRE]]="","",SUMIFS(TRANSACTIONS!$I$6:$I$2000,TRANSACTIONS!$E$6:$E$2000,"VENTES",TRANSACTIONS!$C$6:$C$2000,A6))</f>
        <v>0</v>
      </c>
      <c r="K6" s="65">
        <f>SUMIFS(TRANSACTIONS!$H$6:$H$2000,TRANSACTIONS!$E$6:$E$2000,"DIVIDENDES",TRANSACTIONS!$C$6:$C$2000,A6)</f>
        <v>10.35</v>
      </c>
      <c r="L6" s="62" t="str">
        <f t="shared" ref="L6:L18" si="0">IF(H6-B6=0,((I6+J6)-G6)/G6*100,"")</f>
        <v/>
      </c>
      <c r="M6" s="63">
        <f t="shared" ref="M6:M18" si="1">IF(H6-B6=0,I6-J6-G6,0)</f>
        <v>0</v>
      </c>
      <c r="N6" s="74">
        <f t="shared" ref="N6:N18" si="2">IF(M6="","",K6+M6)</f>
        <v>10.35</v>
      </c>
    </row>
    <row r="7" spans="1:16" s="1" customFormat="1" ht="20.100000000000001" customHeight="1" x14ac:dyDescent="0.25">
      <c r="A7" s="73" t="s">
        <v>25</v>
      </c>
      <c r="B7" s="69">
        <f>SUMPRODUCT(((TRANSACTIONS!$E$6:$E$2000="ACHATS")+(TRANSACTIONS!$E$6:$E$2000="BONUS"))*(TRANSACTIONS!$C$6:$C$2000=A7)*(TRANSACTIONS!$F$6:$F$2000))</f>
        <v>18</v>
      </c>
      <c r="C7" s="70">
        <f>SUMPRODUCT(((TRANSACTIONS!$E$6:$E$2000="ACHATS")+(TRANSACTIONS!$E$6:$E$2000="BONUS")+(TRANSACTIONS!$E$6:$E$2000="INTRODUCTION"))*(TRANSACTIONS!$C$6:$C$2000=A7)*(TRANSACTIONS!$H$6:$H$2000))</f>
        <v>241.74</v>
      </c>
      <c r="D7" s="189">
        <f>SUMIFS(TRANSACTIONS!$I$6:$I$2000,TRANSACTIONS!$E$6:$E$2000,"ACHATS",TRANSACTIONS!$C$6:$C$2000,A7)</f>
        <v>0.99</v>
      </c>
      <c r="E7" s="53">
        <f>SUMIFS(TRANSACTIONS!$J$6:$J$2000,TRANSACTIONS!$E$6:$E$2000,"ACHATS",TRANSACTIONS!$C$6:$C$2000,A7)</f>
        <v>0.72522000000000009</v>
      </c>
      <c r="F7" s="152">
        <f>IF(Tableau6[[#This Row],[TITRE]]="","",(C7+D7+E7)/B7)</f>
        <v>13.525290000000002</v>
      </c>
      <c r="G7" s="149">
        <f>IF(Tableau6[[#This Row],[TITRE]]="","",F7*B7)</f>
        <v>243.45522000000003</v>
      </c>
      <c r="H7" s="56">
        <f>SUMIFS(TRANSACTIONS!$F$6:$F$2000,TRANSACTIONS!$E$6:$E$2000,"VENTES",TRANSACTIONS!$C$6:$C$2000,A7)</f>
        <v>0</v>
      </c>
      <c r="I7" s="53">
        <f>IF(Tableau6[[#This Row],[TITRE]]="","",SUMIFS(TRANSACTIONS!$H$6:$H$2000,TRANSACTIONS!$E$6:$E$2000,"VENTES",TRANSACTIONS!$C$6:$C$2000,A7))</f>
        <v>0</v>
      </c>
      <c r="J7" s="60">
        <f>IF(Tableau6[[#This Row],[TITRE]]="","",SUMIFS(TRANSACTIONS!$I$6:$I$2000,TRANSACTIONS!$E$6:$E$2000,"VENTES",TRANSACTIONS!$C$6:$C$2000,A7))</f>
        <v>0</v>
      </c>
      <c r="K7" s="66">
        <f>SUMIFS(TRANSACTIONS!$H$6:$H$2000,TRANSACTIONS!$E$6:$E$2000,"DIVIDENDES",TRANSACTIONS!$C$6:$C$2000,A7)</f>
        <v>10.44</v>
      </c>
      <c r="L7" s="64" t="str">
        <f t="shared" si="0"/>
        <v/>
      </c>
      <c r="M7" s="61">
        <f t="shared" si="1"/>
        <v>0</v>
      </c>
      <c r="N7" s="74">
        <f t="shared" si="2"/>
        <v>10.44</v>
      </c>
    </row>
    <row r="8" spans="1:16" s="1" customFormat="1" ht="20.100000000000001" customHeight="1" x14ac:dyDescent="0.25">
      <c r="A8" s="73" t="s">
        <v>84</v>
      </c>
      <c r="B8" s="69">
        <f>SUMPRODUCT(((TRANSACTIONS!$E$6:$E$2000="ACHATS")+(TRANSACTIONS!$E$6:$E$2000="BONUS"))*(TRANSACTIONS!$C$6:$C$2000=A8)*(TRANSACTIONS!$F$6:$F$2000))</f>
        <v>14</v>
      </c>
      <c r="C8" s="142">
        <f>SUMPRODUCT(((TRANSACTIONS!$E$6:$E$2000="ACHATS")+(TRANSACTIONS!$E$6:$E$2000="BONUS")+(TRANSACTIONS!$E$6:$E$2000="INTRODUCTION"))*(TRANSACTIONS!$C$6:$C$2000=A8)*(TRANSACTIONS!$H$6:$H$2000))</f>
        <v>294</v>
      </c>
      <c r="D8" s="190">
        <f>SUMIFS(TRANSACTIONS!$I$6:$I$2000,TRANSACTIONS!$E$6:$E$2000,"ACHATS",TRANSACTIONS!$C$6:$C$2000,A8)</f>
        <v>0.99</v>
      </c>
      <c r="E8" s="143">
        <f>SUMIFS(TRANSACTIONS!$J$6:$J$2000,TRANSACTIONS!$E$6:$E$2000,"ACHATS",TRANSACTIONS!$C$6:$C$2000,A8)</f>
        <v>0.88200000000000001</v>
      </c>
      <c r="F8" s="152">
        <f>IF(Tableau6[[#This Row],[TITRE]]="","",(C8+D8+E8)/B8)</f>
        <v>21.133714285714287</v>
      </c>
      <c r="G8" s="149">
        <f>IF(Tableau6[[#This Row],[TITRE]]="","",F8*B8)</f>
        <v>295.87200000000001</v>
      </c>
      <c r="H8" s="56">
        <f>SUMIFS(TRANSACTIONS!$F$6:$F$2000,TRANSACTIONS!$E$6:$E$2000,"VENTES",TRANSACTIONS!$C$6:$C$2000,A8)</f>
        <v>0</v>
      </c>
      <c r="I8" s="143">
        <f>IF(Tableau6[[#This Row],[TITRE]]="","",SUMIFS(TRANSACTIONS!$H$6:$H$2000,TRANSACTIONS!$E$6:$E$2000,"VENTES",TRANSACTIONS!$C$6:$C$2000,A8))</f>
        <v>0</v>
      </c>
      <c r="J8" s="144">
        <f>IF(Tableau6[[#This Row],[TITRE]]="","",SUMIFS(TRANSACTIONS!$I$6:$I$2000,TRANSACTIONS!$E$6:$E$2000,"VENTES",TRANSACTIONS!$C$6:$C$2000,A8))</f>
        <v>0</v>
      </c>
      <c r="K8" s="145">
        <f>SUMIFS(TRANSACTIONS!$H$6:$H$2000,TRANSACTIONS!$E$6:$E$2000,"DIVIDENDES",TRANSACTIONS!$C$6:$C$2000,A8)</f>
        <v>0</v>
      </c>
      <c r="L8" s="64" t="str">
        <f>IF(H8-B8=0,((I8+J8)-G8)/G8*100,"")</f>
        <v/>
      </c>
      <c r="M8" s="146">
        <f>IF(H8-B8=0,I8-J8-G8,0)</f>
        <v>0</v>
      </c>
      <c r="N8" s="147">
        <f>IF(M8="","",K8+M8)</f>
        <v>0</v>
      </c>
    </row>
    <row r="9" spans="1:16" s="1" customFormat="1" ht="20.100000000000001" customHeight="1" x14ac:dyDescent="0.25">
      <c r="A9" s="73" t="s">
        <v>27</v>
      </c>
      <c r="B9" s="69">
        <f>SUMPRODUCT(((TRANSACTIONS!$E$6:$E$2000="ACHATS")+(TRANSACTIONS!$E$6:$E$2000="BONUS"))*(TRANSACTIONS!$C$6:$C$2000=A9)*(TRANSACTIONS!$F$6:$F$2000))</f>
        <v>6</v>
      </c>
      <c r="C9" s="70">
        <f>SUMPRODUCT(((TRANSACTIONS!$E$6:$E$2000="ACHATS")+(TRANSACTIONS!$E$6:$E$2000="BONUS")+(TRANSACTIONS!$E$6:$E$2000="INTRODUCTION"))*(TRANSACTIONS!$C$6:$C$2000=A9)*(TRANSACTIONS!$H$6:$H$2000))</f>
        <v>272.52</v>
      </c>
      <c r="D9" s="189">
        <f>SUMIFS(TRANSACTIONS!$I$6:$I$2000,TRANSACTIONS!$E$6:$E$2000,"ACHATS",TRANSACTIONS!$C$6:$C$2000,A9)</f>
        <v>0.99</v>
      </c>
      <c r="E9" s="53">
        <f>SUMIFS(TRANSACTIONS!$J$6:$J$2000,TRANSACTIONS!$E$6:$E$2000,"ACHATS",TRANSACTIONS!$C$6:$C$2000,A9)</f>
        <v>0.81755999999999984</v>
      </c>
      <c r="F9" s="152">
        <f>IF(Tableau6[[#This Row],[TITRE]]="","",(C9+D9+E9)/B9)</f>
        <v>45.721260000000001</v>
      </c>
      <c r="G9" s="149">
        <f>IF(Tableau6[[#This Row],[TITRE]]="","",F9*B9)</f>
        <v>274.32756000000001</v>
      </c>
      <c r="H9" s="56">
        <f>SUMIFS(TRANSACTIONS!$F$6:$F$2000,TRANSACTIONS!$E$6:$E$2000,"VENTES",TRANSACTIONS!$C$6:$C$2000,A9)</f>
        <v>0</v>
      </c>
      <c r="I9" s="53">
        <f>IF(Tableau6[[#This Row],[TITRE]]="","",SUMIFS(TRANSACTIONS!$H$6:$H$2000,TRANSACTIONS!$E$6:$E$2000,"VENTES",TRANSACTIONS!$C$6:$C$2000,A9))</f>
        <v>0</v>
      </c>
      <c r="J9" s="60">
        <f>IF(Tableau6[[#This Row],[TITRE]]="","",SUMIFS(TRANSACTIONS!$I$6:$I$2000,TRANSACTIONS!$E$6:$E$2000,"VENTES",TRANSACTIONS!$C$6:$C$2000,A9))</f>
        <v>0</v>
      </c>
      <c r="K9" s="66">
        <f>SUMIFS(TRANSACTIONS!$H$6:$H$2000,TRANSACTIONS!$E$6:$E$2000,"DIVIDENDES",TRANSACTIONS!$C$6:$C$2000,A9)</f>
        <v>18.12</v>
      </c>
      <c r="L9" s="64" t="str">
        <f t="shared" si="0"/>
        <v/>
      </c>
      <c r="M9" s="61">
        <f t="shared" si="1"/>
        <v>0</v>
      </c>
      <c r="N9" s="74">
        <f t="shared" si="2"/>
        <v>18.12</v>
      </c>
    </row>
    <row r="10" spans="1:16" s="1" customFormat="1" ht="20.100000000000001" customHeight="1" x14ac:dyDescent="0.25">
      <c r="A10" s="73" t="s">
        <v>29</v>
      </c>
      <c r="B10" s="69">
        <f>SUMPRODUCT(((TRANSACTIONS!$E$6:$E$2000="ACHATS")+(TRANSACTIONS!$E$6:$E$2000="BONUS"))*(TRANSACTIONS!$C$6:$C$2000=A10)*(TRANSACTIONS!$F$6:$F$2000))</f>
        <v>37</v>
      </c>
      <c r="C10" s="70">
        <f>SUMPRODUCT(((TRANSACTIONS!$E$6:$E$2000="ACHATS")+(TRANSACTIONS!$E$6:$E$2000="BONUS")+(TRANSACTIONS!$E$6:$E$2000="INTRODUCTION"))*(TRANSACTIONS!$C$6:$C$2000=A10)*(TRANSACTIONS!$H$6:$H$2000))</f>
        <v>299.33</v>
      </c>
      <c r="D10" s="189">
        <f>SUMIFS(TRANSACTIONS!$I$6:$I$2000,TRANSACTIONS!$E$6:$E$2000,"ACHATS",TRANSACTIONS!$C$6:$C$2000,A10)</f>
        <v>0.99</v>
      </c>
      <c r="E10" s="53">
        <f>SUMIFS(TRANSACTIONS!$J$6:$J$2000,TRANSACTIONS!$E$6:$E$2000,"ACHATS",TRANSACTIONS!$C$6:$C$2000,A10)</f>
        <v>0.89798999999999995</v>
      </c>
      <c r="F10" s="152">
        <f>IF(Tableau6[[#This Row],[TITRE]]="","",(C10+D10+E10)/B10)</f>
        <v>8.1410267567567569</v>
      </c>
      <c r="G10" s="149">
        <f>IF(Tableau6[[#This Row],[TITRE]]="","",F10*B10)</f>
        <v>301.21798999999999</v>
      </c>
      <c r="H10" s="56">
        <f>SUMIFS(TRANSACTIONS!$F$6:$F$2000,TRANSACTIONS!$E$6:$E$2000,"VENTES",TRANSACTIONS!$C$6:$C$2000,A10)</f>
        <v>37</v>
      </c>
      <c r="I10" s="53">
        <f>IF(Tableau6[[#This Row],[TITRE]]="","",SUMIFS(TRANSACTIONS!$H$6:$H$2000,TRANSACTIONS!$E$6:$E$2000,"VENTES",TRANSACTIONS!$C$6:$C$2000,A10))</f>
        <v>407</v>
      </c>
      <c r="J10" s="60">
        <f>IF(Tableau6[[#This Row],[TITRE]]="","",SUMIFS(TRANSACTIONS!$I$6:$I$2000,TRANSACTIONS!$E$6:$E$2000,"VENTES",TRANSACTIONS!$C$6:$C$2000,A10))</f>
        <v>0.99</v>
      </c>
      <c r="K10" s="66">
        <f>SUMIFS(TRANSACTIONS!$H$6:$H$2000,TRANSACTIONS!$E$6:$E$2000,"DIVIDENDES",TRANSACTIONS!$C$6:$C$2000,A10)</f>
        <v>29.23</v>
      </c>
      <c r="L10" s="64">
        <f t="shared" si="0"/>
        <v>35.446757346730863</v>
      </c>
      <c r="M10" s="61">
        <f t="shared" si="1"/>
        <v>104.79201</v>
      </c>
      <c r="N10" s="74">
        <f t="shared" si="2"/>
        <v>134.02200999999999</v>
      </c>
    </row>
    <row r="11" spans="1:16" s="1" customFormat="1" ht="20.100000000000001" customHeight="1" x14ac:dyDescent="0.25">
      <c r="A11" s="73" t="s">
        <v>49</v>
      </c>
      <c r="B11" s="69">
        <f>SUMPRODUCT(((TRANSACTIONS!$E$6:$E$2000="ACHATS")+(TRANSACTIONS!$E$6:$E$2000="BONUS"))*(TRANSACTIONS!$C$6:$C$2000=A11)*(TRANSACTIONS!$F$6:$F$2000))</f>
        <v>48</v>
      </c>
      <c r="C11" s="70">
        <f>SUMPRODUCT(((TRANSACTIONS!$E$6:$E$2000="ACHATS")+(TRANSACTIONS!$E$6:$E$2000="BONUS")+(TRANSACTIONS!$E$6:$E$2000="INTRODUCTION"))*(TRANSACTIONS!$C$6:$C$2000=A11)*(TRANSACTIONS!$H$6:$H$2000))</f>
        <v>600.96</v>
      </c>
      <c r="D11" s="189">
        <f>SUMIFS(TRANSACTIONS!$I$6:$I$2000,TRANSACTIONS!$E$6:$E$2000,"ACHATS",TRANSACTIONS!$C$6:$C$2000,A11)</f>
        <v>1.98</v>
      </c>
      <c r="E11" s="53">
        <f>SUMIFS(TRANSACTIONS!$J$6:$J$2000,TRANSACTIONS!$E$6:$E$2000,"ACHATS",TRANSACTIONS!$C$6:$C$2000,A11)</f>
        <v>0.90144000000000002</v>
      </c>
      <c r="F11" s="153">
        <f>IF(Tableau6[[#This Row],[TITRE]]="","",(C11+D11+E11)/B11)</f>
        <v>12.580030000000001</v>
      </c>
      <c r="G11" s="149">
        <f>IF(Tableau6[[#This Row],[TITRE]]="","",F11*B11)</f>
        <v>603.84144000000003</v>
      </c>
      <c r="H11" s="56">
        <f>SUMIFS(TRANSACTIONS!$F$6:$F$2000,TRANSACTIONS!$E$6:$E$2000,"VENTES",TRANSACTIONS!$C$6:$C$2000,A11)</f>
        <v>24</v>
      </c>
      <c r="I11" s="53">
        <f>IF(Tableau6[[#This Row],[TITRE]]="","",SUMIFS(TRANSACTIONS!$H$6:$H$2000,TRANSACTIONS!$E$6:$E$2000,"VENTES",TRANSACTIONS!$C$6:$C$2000,A11))</f>
        <v>300.24</v>
      </c>
      <c r="J11" s="60">
        <f>IF(Tableau6[[#This Row],[TITRE]]="","",SUMIFS(TRANSACTIONS!$I$6:$I$2000,TRANSACTIONS!$E$6:$E$2000,"VENTES",TRANSACTIONS!$C$6:$C$2000,A11))</f>
        <v>0.99</v>
      </c>
      <c r="K11" s="66">
        <f>SUMIFS(TRANSACTIONS!$H$6:$H$2000,TRANSACTIONS!$E$6:$E$2000,"DIVIDENDES",TRANSACTIONS!$C$6:$C$2000,A11)</f>
        <v>0</v>
      </c>
      <c r="L11" s="64" t="str">
        <f t="shared" si="0"/>
        <v/>
      </c>
      <c r="M11" s="61">
        <f t="shared" si="1"/>
        <v>0</v>
      </c>
      <c r="N11" s="74">
        <f t="shared" si="2"/>
        <v>0</v>
      </c>
    </row>
    <row r="12" spans="1:16" s="1" customFormat="1" ht="20.100000000000001" customHeight="1" x14ac:dyDescent="0.25">
      <c r="A12" s="73" t="s">
        <v>31</v>
      </c>
      <c r="B12" s="69">
        <f>SUMPRODUCT(((TRANSACTIONS!$E$6:$E$2000="ACHATS")+(TRANSACTIONS!$E$6:$E$2000="BONUS"))*(TRANSACTIONS!$C$6:$C$2000=A12)*(TRANSACTIONS!$F$6:$F$2000))</f>
        <v>21</v>
      </c>
      <c r="C12" s="70">
        <f>SUMPRODUCT(((TRANSACTIONS!$E$6:$E$2000="ACHATS")+(TRANSACTIONS!$E$6:$E$2000="BONUS")+(TRANSACTIONS!$E$6:$E$2000="INTRODUCTION"))*(TRANSACTIONS!$C$6:$C$2000=A12)*(TRANSACTIONS!$H$6:$H$2000))</f>
        <v>294.63</v>
      </c>
      <c r="D12" s="189">
        <f>SUMIFS(TRANSACTIONS!$I$6:$I$2000,TRANSACTIONS!$E$6:$E$2000,"ACHATS",TRANSACTIONS!$C$6:$C$2000,A12)</f>
        <v>0.99</v>
      </c>
      <c r="E12" s="53">
        <f>SUMIFS(TRANSACTIONS!$J$6:$J$2000,TRANSACTIONS!$E$6:$E$2000,"ACHATS",TRANSACTIONS!$C$6:$C$2000,A12)</f>
        <v>0.88388999999999995</v>
      </c>
      <c r="F12" s="152">
        <f>IF(Tableau6[[#This Row],[TITRE]]="","",(C12+D12+E12)/B12)</f>
        <v>14.119232857142858</v>
      </c>
      <c r="G12" s="149">
        <f>IF(Tableau6[[#This Row],[TITRE]]="","",F12*B12)</f>
        <v>296.50389000000001</v>
      </c>
      <c r="H12" s="56">
        <f>SUMIFS(TRANSACTIONS!$F$6:$F$2000,TRANSACTIONS!$E$6:$E$2000,"VENTES",TRANSACTIONS!$C$6:$C$2000,A12)</f>
        <v>0</v>
      </c>
      <c r="I12" s="53">
        <f>IF(Tableau6[[#This Row],[TITRE]]="","",SUMIFS(TRANSACTIONS!$H$6:$H$2000,TRANSACTIONS!$E$6:$E$2000,"VENTES",TRANSACTIONS!$C$6:$C$2000,A12))</f>
        <v>0</v>
      </c>
      <c r="J12" s="60">
        <f>IF(Tableau6[[#This Row],[TITRE]]="","",SUMIFS(TRANSACTIONS!$I$6:$I$2000,TRANSACTIONS!$E$6:$E$2000,"VENTES",TRANSACTIONS!$C$6:$C$2000,A12))</f>
        <v>0</v>
      </c>
      <c r="K12" s="66">
        <f>SUMIFS(TRANSACTIONS!$H$6:$H$2000,TRANSACTIONS!$E$6:$E$2000,"DIVIDENDES",TRANSACTIONS!$C$6:$C$2000,A12)</f>
        <v>15.75</v>
      </c>
      <c r="L12" s="64" t="str">
        <f t="shared" si="0"/>
        <v/>
      </c>
      <c r="M12" s="61">
        <f t="shared" si="1"/>
        <v>0</v>
      </c>
      <c r="N12" s="74">
        <f t="shared" si="2"/>
        <v>15.75</v>
      </c>
    </row>
    <row r="13" spans="1:16" s="1" customFormat="1" ht="20.100000000000001" customHeight="1" x14ac:dyDescent="0.25">
      <c r="A13" s="73" t="s">
        <v>33</v>
      </c>
      <c r="B13" s="69">
        <f>SUMPRODUCT(((TRANSACTIONS!$E$6:$E$2000="ACHATS")+(TRANSACTIONS!$E$6:$E$2000="BONUS"))*(TRANSACTIONS!$C$6:$C$2000=A13)*(TRANSACTIONS!$F$6:$F$2000))</f>
        <v>124</v>
      </c>
      <c r="C13" s="70">
        <f>SUMPRODUCT(((TRANSACTIONS!$E$6:$E$2000="ACHATS")+(TRANSACTIONS!$E$6:$E$2000="BONUS")+(TRANSACTIONS!$E$6:$E$2000="INTRODUCTION"))*(TRANSACTIONS!$C$6:$C$2000=A13)*(TRANSACTIONS!$H$6:$H$2000))</f>
        <v>518.75400000000002</v>
      </c>
      <c r="D13" s="189">
        <f>SUMIFS(TRANSACTIONS!$I$6:$I$2000,TRANSACTIONS!$E$6:$E$2000,"ACHATS",TRANSACTIONS!$C$6:$C$2000,A13)</f>
        <v>1.98</v>
      </c>
      <c r="E13" s="53">
        <f>SUMIFS(TRANSACTIONS!$J$6:$J$2000,TRANSACTIONS!$E$6:$E$2000,"ACHATS",TRANSACTIONS!$C$6:$C$2000,A13)</f>
        <v>1.5562619999999998</v>
      </c>
      <c r="F13" s="152">
        <f>IF(Tableau6[[#This Row],[TITRE]]="","",(C13+D13+E13)/B13)</f>
        <v>4.2120182419354837</v>
      </c>
      <c r="G13" s="149">
        <f>IF(Tableau6[[#This Row],[TITRE]]="","",F13*B13)</f>
        <v>522.29026199999998</v>
      </c>
      <c r="H13" s="56">
        <f>SUMIFS(TRANSACTIONS!$F$6:$F$2000,TRANSACTIONS!$E$6:$E$2000,"VENTES",TRANSACTIONS!$C$6:$C$2000,A13)</f>
        <v>0</v>
      </c>
      <c r="I13" s="53">
        <f>IF(Tableau6[[#This Row],[TITRE]]="","",SUMIFS(TRANSACTIONS!$H$6:$H$2000,TRANSACTIONS!$E$6:$E$2000,"VENTES",TRANSACTIONS!$C$6:$C$2000,A13))</f>
        <v>0</v>
      </c>
      <c r="J13" s="60">
        <f>IF(Tableau6[[#This Row],[TITRE]]="","",SUMIFS(TRANSACTIONS!$I$6:$I$2000,TRANSACTIONS!$E$6:$E$2000,"VENTES",TRANSACTIONS!$C$6:$C$2000,A13))</f>
        <v>0</v>
      </c>
      <c r="K13" s="66">
        <f>SUMIFS(TRANSACTIONS!$H$6:$H$2000,TRANSACTIONS!$E$6:$E$2000,"DIVIDENDES",TRANSACTIONS!$C$6:$C$2000,A13)</f>
        <v>48.36</v>
      </c>
      <c r="L13" s="64" t="str">
        <f t="shared" si="0"/>
        <v/>
      </c>
      <c r="M13" s="61">
        <f t="shared" si="1"/>
        <v>0</v>
      </c>
      <c r="N13" s="74">
        <f t="shared" si="2"/>
        <v>48.36</v>
      </c>
    </row>
    <row r="14" spans="1:16" s="1" customFormat="1" ht="20.100000000000001" customHeight="1" x14ac:dyDescent="0.25">
      <c r="A14" s="73" t="s">
        <v>35</v>
      </c>
      <c r="B14" s="69">
        <f>SUMPRODUCT(((TRANSACTIONS!$E$6:$E$2000="ACHATS")+(TRANSACTIONS!$E$6:$E$2000="BONUS"))*(TRANSACTIONS!$C$6:$C$2000=A14)*(TRANSACTIONS!$F$6:$F$2000))</f>
        <v>20</v>
      </c>
      <c r="C14" s="70">
        <f>SUMPRODUCT(((TRANSACTIONS!$E$6:$E$2000="ACHATS")+(TRANSACTIONS!$E$6:$E$2000="BONUS")+(TRANSACTIONS!$E$6:$E$2000="INTRODUCTION"))*(TRANSACTIONS!$C$6:$C$2000=A14)*(TRANSACTIONS!$H$6:$H$2000))</f>
        <v>282.8</v>
      </c>
      <c r="D14" s="189">
        <f>SUMIFS(TRANSACTIONS!$I$6:$I$2000,TRANSACTIONS!$E$6:$E$2000,"ACHATS",TRANSACTIONS!$C$6:$C$2000,A14)</f>
        <v>0.99</v>
      </c>
      <c r="E14" s="53">
        <f>SUMIFS(TRANSACTIONS!$J$6:$J$2000,TRANSACTIONS!$E$6:$E$2000,"ACHATS",TRANSACTIONS!$C$6:$C$2000,A14)</f>
        <v>0.84840000000000004</v>
      </c>
      <c r="F14" s="152">
        <f>IF(Tableau6[[#This Row],[TITRE]]="","",(C14+D14+E14)/B14)</f>
        <v>14.231920000000002</v>
      </c>
      <c r="G14" s="149">
        <f>IF(Tableau6[[#This Row],[TITRE]]="","",F14*B14)</f>
        <v>284.63840000000005</v>
      </c>
      <c r="H14" s="56">
        <f>SUMIFS(TRANSACTIONS!$F$6:$F$2000,TRANSACTIONS!$E$6:$E$2000,"VENTES",TRANSACTIONS!$C$6:$C$2000,A14)</f>
        <v>0</v>
      </c>
      <c r="I14" s="53">
        <f>IF(Tableau6[[#This Row],[TITRE]]="","",SUMIFS(TRANSACTIONS!$H$6:$H$2000,TRANSACTIONS!$E$6:$E$2000,"VENTES",TRANSACTIONS!$C$6:$C$2000,A14))</f>
        <v>0</v>
      </c>
      <c r="J14" s="60">
        <f>IF(Tableau6[[#This Row],[TITRE]]="","",SUMIFS(TRANSACTIONS!$I$6:$I$2000,TRANSACTIONS!$E$6:$E$2000,"VENTES",TRANSACTIONS!$C$6:$C$2000,A14))</f>
        <v>0</v>
      </c>
      <c r="K14" s="66">
        <f>SUMIFS(TRANSACTIONS!$H$6:$H$2000,TRANSACTIONS!$E$6:$E$2000,"DIVIDENDES",TRANSACTIONS!$C$6:$C$2000,A14)</f>
        <v>8</v>
      </c>
      <c r="L14" s="64" t="str">
        <f t="shared" si="0"/>
        <v/>
      </c>
      <c r="M14" s="61">
        <f t="shared" si="1"/>
        <v>0</v>
      </c>
      <c r="N14" s="74">
        <f t="shared" si="2"/>
        <v>8</v>
      </c>
    </row>
    <row r="15" spans="1:16" s="1" customFormat="1" ht="20.100000000000001" customHeight="1" x14ac:dyDescent="0.25">
      <c r="A15" s="73" t="s">
        <v>37</v>
      </c>
      <c r="B15" s="69">
        <f>SUMPRODUCT(((TRANSACTIONS!$E$6:$E$2000="ACHATS")+(TRANSACTIONS!$E$6:$E$2000="BONUS"))*(TRANSACTIONS!$C$6:$C$2000=A15)*(TRANSACTIONS!$F$6:$F$2000))</f>
        <v>8</v>
      </c>
      <c r="C15" s="70">
        <f>SUMPRODUCT(((TRANSACTIONS!$E$6:$E$2000="ACHATS")+(TRANSACTIONS!$E$6:$E$2000="BONUS")+(TRANSACTIONS!$E$6:$E$2000="INTRODUCTION"))*(TRANSACTIONS!$C$6:$C$2000=A15)*(TRANSACTIONS!$H$6:$H$2000))</f>
        <v>307.44</v>
      </c>
      <c r="D15" s="189">
        <f>SUMIFS(TRANSACTIONS!$I$6:$I$2000,TRANSACTIONS!$E$6:$E$2000,"ACHATS",TRANSACTIONS!$C$6:$C$2000,A15)</f>
        <v>0.99</v>
      </c>
      <c r="E15" s="53">
        <f>SUMIFS(TRANSACTIONS!$J$6:$J$2000,TRANSACTIONS!$E$6:$E$2000,"ACHATS",TRANSACTIONS!$C$6:$C$2000,A15)</f>
        <v>0.92232000000000003</v>
      </c>
      <c r="F15" s="152">
        <f>IF(Tableau6[[#This Row],[TITRE]]="","",(C15+D15+E15)/B15)</f>
        <v>38.669040000000003</v>
      </c>
      <c r="G15" s="149">
        <f>IF(Tableau6[[#This Row],[TITRE]]="","",F15*B15)</f>
        <v>309.35232000000002</v>
      </c>
      <c r="H15" s="56">
        <f>SUMIFS(TRANSACTIONS!$F$6:$F$2000,TRANSACTIONS!$E$6:$E$2000,"VENTES",TRANSACTIONS!$C$6:$C$2000,A15)</f>
        <v>0</v>
      </c>
      <c r="I15" s="53">
        <f>IF(Tableau6[[#This Row],[TITRE]]="","",SUMIFS(TRANSACTIONS!$H$6:$H$2000,TRANSACTIONS!$E$6:$E$2000,"VENTES",TRANSACTIONS!$C$6:$C$2000,A15))</f>
        <v>0</v>
      </c>
      <c r="J15" s="60">
        <f>IF(Tableau6[[#This Row],[TITRE]]="","",SUMIFS(TRANSACTIONS!$I$6:$I$2000,TRANSACTIONS!$E$6:$E$2000,"VENTES",TRANSACTIONS!$C$6:$C$2000,A15))</f>
        <v>0</v>
      </c>
      <c r="K15" s="66">
        <f>SUMIFS(TRANSACTIONS!$H$6:$H$2000,TRANSACTIONS!$E$6:$E$2000,"DIVIDENDES",TRANSACTIONS!$C$6:$C$2000,A15)</f>
        <v>10.64</v>
      </c>
      <c r="L15" s="64" t="str">
        <f t="shared" si="0"/>
        <v/>
      </c>
      <c r="M15" s="61">
        <f t="shared" si="1"/>
        <v>0</v>
      </c>
      <c r="N15" s="74">
        <f t="shared" si="2"/>
        <v>10.64</v>
      </c>
    </row>
    <row r="16" spans="1:16" s="1" customFormat="1" ht="20.100000000000001" customHeight="1" x14ac:dyDescent="0.25">
      <c r="A16" s="73" t="s">
        <v>39</v>
      </c>
      <c r="B16" s="69">
        <f>SUMPRODUCT(((TRANSACTIONS!$E$6:$E$2000="ACHATS")+(TRANSACTIONS!$E$6:$E$2000="BONUS"))*(TRANSACTIONS!$C$6:$C$2000=A16)*(TRANSACTIONS!$F$6:$F$2000))</f>
        <v>5</v>
      </c>
      <c r="C16" s="70">
        <f>SUMPRODUCT(((TRANSACTIONS!$E$6:$E$2000="ACHATS")+(TRANSACTIONS!$E$6:$E$2000="BONUS")+(TRANSACTIONS!$E$6:$E$2000="INTRODUCTION"))*(TRANSACTIONS!$C$6:$C$2000=A16)*(TRANSACTIONS!$H$6:$H$2000))</f>
        <v>322.75</v>
      </c>
      <c r="D16" s="189">
        <f>SUMIFS(TRANSACTIONS!$I$6:$I$2000,TRANSACTIONS!$E$6:$E$2000,"ACHATS",TRANSACTIONS!$C$6:$C$2000,A16)</f>
        <v>0.99</v>
      </c>
      <c r="E16" s="53">
        <f>SUMIFS(TRANSACTIONS!$J$6:$J$2000,TRANSACTIONS!$E$6:$E$2000,"ACHATS",TRANSACTIONS!$C$6:$C$2000,A16)</f>
        <v>0.96825000000000006</v>
      </c>
      <c r="F16" s="152">
        <f>IF(Tableau6[[#This Row],[TITRE]]="","",(C16+D16+E16)/B16)</f>
        <v>64.94165000000001</v>
      </c>
      <c r="G16" s="149">
        <f>IF(Tableau6[[#This Row],[TITRE]]="","",F16*B16)</f>
        <v>324.70825000000002</v>
      </c>
      <c r="H16" s="56">
        <f>SUMIFS(TRANSACTIONS!$F$6:$F$2000,TRANSACTIONS!$E$6:$E$2000,"VENTES",TRANSACTIONS!$C$6:$C$2000,A16)</f>
        <v>5</v>
      </c>
      <c r="I16" s="53">
        <f>IF(Tableau6[[#This Row],[TITRE]]="","",SUMIFS(TRANSACTIONS!$H$6:$H$2000,TRANSACTIONS!$E$6:$E$2000,"VENTES",TRANSACTIONS!$C$6:$C$2000,A16))</f>
        <v>389.65000000000003</v>
      </c>
      <c r="J16" s="60">
        <f>IF(Tableau6[[#This Row],[TITRE]]="","",SUMIFS(TRANSACTIONS!$I$6:$I$2000,TRANSACTIONS!$E$6:$E$2000,"VENTES",TRANSACTIONS!$C$6:$C$2000,A16))</f>
        <v>0.99</v>
      </c>
      <c r="K16" s="66">
        <f>SUMIFS(TRANSACTIONS!$H$6:$H$2000,TRANSACTIONS!$E$6:$E$2000,"DIVIDENDES",TRANSACTIONS!$C$6:$C$2000,A16)</f>
        <v>0</v>
      </c>
      <c r="L16" s="64">
        <f t="shared" si="0"/>
        <v>20.304919878075172</v>
      </c>
      <c r="M16" s="61">
        <f t="shared" si="1"/>
        <v>63.951750000000004</v>
      </c>
      <c r="N16" s="74">
        <f t="shared" si="2"/>
        <v>63.951750000000004</v>
      </c>
    </row>
    <row r="17" spans="1:14" s="1" customFormat="1" ht="20.100000000000001" customHeight="1" x14ac:dyDescent="0.25">
      <c r="A17" s="73" t="s">
        <v>41</v>
      </c>
      <c r="B17" s="69">
        <f>SUMPRODUCT(((TRANSACTIONS!$E$6:$E$2000="ACHATS")+(TRANSACTIONS!$E$6:$E$2000="BONUS"))*(TRANSACTIONS!$C$6:$C$2000=A17)*(TRANSACTIONS!$F$6:$F$2000))</f>
        <v>12</v>
      </c>
      <c r="C17" s="70">
        <f>SUMPRODUCT(((TRANSACTIONS!$E$6:$E$2000="ACHATS")+(TRANSACTIONS!$E$6:$E$2000="BONUS")+(TRANSACTIONS!$E$6:$E$2000="INTRODUCTION"))*(TRANSACTIONS!$C$6:$C$2000=A17)*(TRANSACTIONS!$H$6:$H$2000))</f>
        <v>320.08</v>
      </c>
      <c r="D17" s="189">
        <f>SUMIFS(TRANSACTIONS!$I$6:$I$2000,TRANSACTIONS!$E$6:$E$2000,"ACHATS",TRANSACTIONS!$C$6:$C$2000,A17)</f>
        <v>0.99</v>
      </c>
      <c r="E17" s="53">
        <f>SUMIFS(TRANSACTIONS!$J$6:$J$2000,TRANSACTIONS!$E$6:$E$2000,"ACHATS",TRANSACTIONS!$C$6:$C$2000,A17)</f>
        <v>0.89330999999999994</v>
      </c>
      <c r="F17" s="152">
        <f>IF(Tableau6[[#This Row],[TITRE]]="","",(C17+D17+E17)/B17)</f>
        <v>26.830275833333332</v>
      </c>
      <c r="G17" s="149">
        <f>IF(Tableau6[[#This Row],[TITRE]]="","",F17*B17)</f>
        <v>321.96330999999998</v>
      </c>
      <c r="H17" s="56">
        <f>SUMIFS(TRANSACTIONS!$F$6:$F$2000,TRANSACTIONS!$E$6:$E$2000,"VENTES",TRANSACTIONS!$C$6:$C$2000,A17)</f>
        <v>0</v>
      </c>
      <c r="I17" s="53">
        <f>IF(Tableau6[[#This Row],[TITRE]]="","",SUMIFS(TRANSACTIONS!$H$6:$H$2000,TRANSACTIONS!$E$6:$E$2000,"VENTES",TRANSACTIONS!$C$6:$C$2000,A17))</f>
        <v>0</v>
      </c>
      <c r="J17" s="60">
        <f>IF(Tableau6[[#This Row],[TITRE]]="","",SUMIFS(TRANSACTIONS!$I$6:$I$2000,TRANSACTIONS!$E$6:$E$2000,"VENTES",TRANSACTIONS!$C$6:$C$2000,A17))</f>
        <v>0</v>
      </c>
      <c r="K17" s="66">
        <f>SUMIFS(TRANSACTIONS!$H$6:$H$2000,TRANSACTIONS!$E$6:$E$2000,"DIVIDENDES",TRANSACTIONS!$C$6:$C$2000,A17)</f>
        <v>24.200000000000003</v>
      </c>
      <c r="L17" s="64" t="str">
        <f t="shared" si="0"/>
        <v/>
      </c>
      <c r="M17" s="61">
        <f t="shared" si="1"/>
        <v>0</v>
      </c>
      <c r="N17" s="74">
        <f t="shared" si="2"/>
        <v>24.200000000000003</v>
      </c>
    </row>
    <row r="18" spans="1:14" s="1" customFormat="1" ht="20.100000000000001" customHeight="1" x14ac:dyDescent="0.25">
      <c r="A18" s="75" t="s">
        <v>57</v>
      </c>
      <c r="B18" s="76">
        <f>SUMPRODUCT(((TRANSACTIONS!$E$6:$E$2000="ACHATS")+(TRANSACTIONS!$E$6:$E$2000="BONUS"))*(TRANSACTIONS!$C$6:$C$2000=A18)*(TRANSACTIONS!$F$6:$F$2000))</f>
        <v>6</v>
      </c>
      <c r="C18" s="77">
        <f>SUMPRODUCT(((TRANSACTIONS!$E$6:$E$2000="ACHATS")+(TRANSACTIONS!$E$6:$E$2000="BONUS")+(TRANSACTIONS!$E$6:$E$2000="INTRODUCTION"))*(TRANSACTIONS!$C$6:$C$2000=A18)*(TRANSACTIONS!$H$6:$H$2000))</f>
        <v>281.04000000000002</v>
      </c>
      <c r="D18" s="191">
        <f>SUMIFS(TRANSACTIONS!$I$6:$I$2000,TRANSACTIONS!$E$6:$E$2000,"ACHATS",TRANSACTIONS!$C$6:$C$2000,A18)</f>
        <v>0.99</v>
      </c>
      <c r="E18" s="78">
        <f>SUMIFS(TRANSACTIONS!$J$6:$J$2000,TRANSACTIONS!$E$6:$E$2000,"ACHATS",TRANSACTIONS!$C$6:$C$2000,A18)</f>
        <v>0.84311999999999998</v>
      </c>
      <c r="F18" s="154">
        <f>IF(Tableau6[[#This Row],[TITRE]]="","",(C18+D18+E18)/B18)</f>
        <v>47.145520000000005</v>
      </c>
      <c r="G18" s="150">
        <f>IF(Tableau6[[#This Row],[TITRE]]="","",F18*B18)</f>
        <v>282.87312000000003</v>
      </c>
      <c r="H18" s="79">
        <f>SUMIFS(TRANSACTIONS!$F$6:$F$2000,TRANSACTIONS!$E$6:$E$2000,"VENTES",TRANSACTIONS!$C$6:$C$2000,A18)</f>
        <v>0</v>
      </c>
      <c r="I18" s="78">
        <f>IF(Tableau6[[#This Row],[TITRE]]="","",SUMIFS(TRANSACTIONS!$H$6:$H$2000,TRANSACTIONS!$E$6:$E$2000,"VENTES",TRANSACTIONS!$C$6:$C$2000,A18))</f>
        <v>0</v>
      </c>
      <c r="J18" s="80">
        <f>IF(Tableau6[[#This Row],[TITRE]]="","",SUMIFS(TRANSACTIONS!$I$6:$I$2000,TRANSACTIONS!$E$6:$E$2000,"VENTES",TRANSACTIONS!$C$6:$C$2000,A18))</f>
        <v>0</v>
      </c>
      <c r="K18" s="81">
        <f>SUMIFS(TRANSACTIONS!$H$6:$H$2000,TRANSACTIONS!$E$6:$E$2000,"DIVIDENDES",TRANSACTIONS!$C$6:$C$2000,A18)</f>
        <v>7.8</v>
      </c>
      <c r="L18" s="82" t="str">
        <f t="shared" si="0"/>
        <v/>
      </c>
      <c r="M18" s="83">
        <f t="shared" si="1"/>
        <v>0</v>
      </c>
      <c r="N18" s="84">
        <f t="shared" si="2"/>
        <v>7.8</v>
      </c>
    </row>
    <row r="19" spans="1:14" ht="15.75" x14ac:dyDescent="0.25">
      <c r="A19" s="157" t="s">
        <v>162</v>
      </c>
      <c r="B19" s="76">
        <f>SUMPRODUCT(((TRANSACTIONS!$E$6:$E$2000="ACHATS")+(TRANSACTIONS!$E$6:$E$2000="INTRODUCTION")+(TRANSACTIONS!$E$6:$E$2000="BONUS"))*(TRANSACTIONS!$C$6:$C$2000=A19)*(TRANSACTIONS!$F$6:$F$2000))</f>
        <v>11</v>
      </c>
      <c r="C19" s="158">
        <f>SUMPRODUCT(((TRANSACTIONS!$E$6:$E$2000="ACHATS")+(TRANSACTIONS!$E$6:$E$2000="BONUS")+(TRANSACTIONS!$E$6:$E$2000="INTRODUCTION"))*(TRANSACTIONS!$C$6:$C$2000=A19)*(TRANSACTIONS!$H$6:$H$2000))</f>
        <v>297</v>
      </c>
      <c r="D19" s="191">
        <f>SUMIFS(TRANSACTIONS!$I$6:$I$2000,TRANSACTIONS!$E$6:$E$2000,"ACHATS",TRANSACTIONS!$C$6:$C$2000,A19)</f>
        <v>0</v>
      </c>
      <c r="E19" s="78">
        <f>SUMIFS(TRANSACTIONS!$J$6:$J$2000,TRANSACTIONS!$E$6:$E$2000,"ACHATS",TRANSACTIONS!$C$6:$C$2000,A19)</f>
        <v>0</v>
      </c>
      <c r="F19" s="160">
        <f>IF(Tableau6[[#This Row],[TITRE]]="","",(C19+D19+E19)/B19)</f>
        <v>27</v>
      </c>
      <c r="G19" s="161">
        <f>IF(Tableau6[[#This Row],[TITRE]]="","",F19*B19)</f>
        <v>297</v>
      </c>
      <c r="H19" s="162">
        <f>SUMIFS(TRANSACTIONS!$F$6:$F$2000,TRANSACTIONS!$E$6:$E$2000,"VENTES",TRANSACTIONS!$C$6:$C$2000,A19)</f>
        <v>0</v>
      </c>
      <c r="I19" s="159">
        <f>IF(Tableau6[[#This Row],[TITRE]]="","",SUMIFS(TRANSACTIONS!$H$6:$H$2000,TRANSACTIONS!$E$6:$E$2000,"VENTES",TRANSACTIONS!$C$6:$C$2000,A19))</f>
        <v>0</v>
      </c>
      <c r="J19" s="163">
        <f>IF(Tableau6[[#This Row],[TITRE]]="","",SUMIFS(TRANSACTIONS!$I$6:$I$2000,TRANSACTIONS!$E$6:$E$2000,"VENTES",TRANSACTIONS!$C$6:$C$2000,A19))</f>
        <v>0</v>
      </c>
      <c r="K19" s="164">
        <f>SUMIFS(TRANSACTIONS!$H$6:$H$2000,TRANSACTIONS!$E$6:$E$2000,"DIVIDENDES",TRANSACTIONS!$C$6:$C$2000,A19)</f>
        <v>0</v>
      </c>
      <c r="L19" s="165" t="str">
        <f>IF(H19-B19=0,((I19+J19)-G19)/G19*100,"")</f>
        <v/>
      </c>
      <c r="M19" s="166">
        <f>IF(H19-B19=0,I19-J19-G19,0)</f>
        <v>0</v>
      </c>
      <c r="N19" s="167">
        <f>IF(M19="","",K19+M19)</f>
        <v>0</v>
      </c>
    </row>
    <row r="20" spans="1:14" x14ac:dyDescent="0.25">
      <c r="B20" s="85"/>
      <c r="C20" s="86"/>
      <c r="D20" s="86"/>
      <c r="E20" s="86"/>
      <c r="F20" s="88"/>
      <c r="G20" s="89"/>
      <c r="H20" s="85"/>
      <c r="J20" s="90"/>
      <c r="K20" s="91"/>
      <c r="L20" s="92"/>
      <c r="M20" s="93"/>
      <c r="N20" s="93"/>
    </row>
    <row r="21" spans="1:14" x14ac:dyDescent="0.25">
      <c r="B21" s="85"/>
      <c r="C21" s="86"/>
      <c r="D21" s="86"/>
      <c r="E21" s="86"/>
      <c r="F21" s="88"/>
      <c r="G21" s="89"/>
      <c r="H21" s="85"/>
      <c r="J21" s="90"/>
      <c r="K21" s="91"/>
      <c r="L21" s="92"/>
      <c r="M21" s="93"/>
      <c r="N21" s="93"/>
    </row>
    <row r="22" spans="1:14" x14ac:dyDescent="0.25">
      <c r="B22" s="85"/>
      <c r="C22" s="86"/>
      <c r="D22" s="86"/>
      <c r="E22" s="86"/>
      <c r="F22" s="88"/>
      <c r="G22" s="89"/>
      <c r="H22" s="85"/>
      <c r="J22" s="90"/>
      <c r="K22" s="91"/>
      <c r="L22" s="92"/>
      <c r="M22" s="93"/>
      <c r="N22" s="93"/>
    </row>
    <row r="23" spans="1:14" x14ac:dyDescent="0.25">
      <c r="B23" s="85"/>
      <c r="C23" s="86"/>
      <c r="D23" s="86"/>
      <c r="E23" s="86"/>
      <c r="F23" s="88"/>
      <c r="G23" s="89"/>
      <c r="H23" s="85"/>
      <c r="J23" s="90"/>
      <c r="K23" s="91"/>
      <c r="L23" s="92"/>
      <c r="M23" s="93"/>
      <c r="N23" s="93"/>
    </row>
    <row r="24" spans="1:14" x14ac:dyDescent="0.25">
      <c r="B24" s="85"/>
      <c r="C24" s="86"/>
      <c r="D24" s="86"/>
      <c r="E24" s="86"/>
      <c r="F24" s="88"/>
      <c r="G24" s="89"/>
      <c r="H24" s="85"/>
      <c r="J24" s="90"/>
      <c r="K24" s="91"/>
      <c r="L24" s="92"/>
      <c r="M24" s="93"/>
      <c r="N24" s="93"/>
    </row>
    <row r="25" spans="1:14" x14ac:dyDescent="0.25">
      <c r="B25" s="85"/>
      <c r="C25" s="86"/>
      <c r="D25" s="86"/>
      <c r="E25" s="86"/>
      <c r="F25" s="88"/>
      <c r="G25" s="89"/>
      <c r="H25" s="85"/>
      <c r="J25" s="90"/>
      <c r="K25" s="91"/>
      <c r="L25" s="92"/>
      <c r="M25" s="93"/>
      <c r="N25" s="93"/>
    </row>
    <row r="26" spans="1:14" x14ac:dyDescent="0.25">
      <c r="B26" s="85"/>
      <c r="C26" s="86"/>
      <c r="D26" s="86"/>
      <c r="E26" s="86"/>
      <c r="F26" s="88"/>
      <c r="G26" s="89"/>
      <c r="H26" s="85"/>
      <c r="J26" s="90"/>
      <c r="K26" s="91"/>
      <c r="L26" s="92"/>
      <c r="M26" s="93"/>
      <c r="N26" s="93"/>
    </row>
    <row r="27" spans="1:14" x14ac:dyDescent="0.25">
      <c r="B27" s="85"/>
      <c r="C27" s="86"/>
      <c r="D27" s="86"/>
      <c r="E27" s="86"/>
      <c r="F27" s="88"/>
      <c r="G27" s="89"/>
      <c r="H27" s="85"/>
      <c r="J27" s="90"/>
      <c r="K27" s="91"/>
      <c r="L27" s="92"/>
      <c r="M27" s="93"/>
      <c r="N27" s="93"/>
    </row>
    <row r="28" spans="1:14" x14ac:dyDescent="0.25">
      <c r="B28" s="85"/>
      <c r="C28" s="86"/>
      <c r="D28" s="86"/>
      <c r="E28" s="86"/>
      <c r="F28" s="88"/>
      <c r="G28" s="89"/>
      <c r="H28" s="85"/>
      <c r="J28" s="90"/>
      <c r="K28" s="91"/>
      <c r="L28" s="92"/>
      <c r="M28" s="93"/>
      <c r="N28" s="93"/>
    </row>
    <row r="29" spans="1:14" x14ac:dyDescent="0.25">
      <c r="B29" s="85"/>
      <c r="C29" s="86"/>
      <c r="D29" s="86"/>
      <c r="E29" s="86"/>
      <c r="F29" s="88"/>
      <c r="G29" s="89"/>
      <c r="H29" s="85"/>
      <c r="J29" s="90"/>
      <c r="K29" s="91"/>
      <c r="L29" s="92"/>
      <c r="M29" s="93"/>
      <c r="N29" s="93"/>
    </row>
    <row r="30" spans="1:14" x14ac:dyDescent="0.25">
      <c r="B30" s="85"/>
      <c r="C30" s="86"/>
      <c r="D30" s="86"/>
      <c r="E30" s="86"/>
      <c r="F30" s="88"/>
      <c r="G30" s="89"/>
      <c r="H30" s="85"/>
      <c r="J30" s="90"/>
      <c r="K30" s="91"/>
      <c r="L30" s="92"/>
      <c r="M30" s="93"/>
      <c r="N30" s="93"/>
    </row>
    <row r="31" spans="1:14" x14ac:dyDescent="0.25">
      <c r="B31" s="85"/>
      <c r="C31" s="86"/>
      <c r="D31" s="86"/>
      <c r="E31" s="86"/>
      <c r="F31" s="88"/>
      <c r="G31" s="89"/>
      <c r="H31" s="85"/>
      <c r="J31" s="90"/>
      <c r="K31" s="91"/>
      <c r="L31" s="92"/>
      <c r="M31" s="93"/>
      <c r="N31" s="93"/>
    </row>
    <row r="32" spans="1:14" x14ac:dyDescent="0.25">
      <c r="B32" s="85"/>
      <c r="C32" s="86"/>
      <c r="D32" s="86"/>
      <c r="E32" s="86"/>
      <c r="F32" s="88"/>
      <c r="G32" s="89"/>
      <c r="H32" s="85"/>
      <c r="J32" s="90"/>
      <c r="K32" s="91"/>
      <c r="L32" s="92"/>
      <c r="M32" s="93"/>
      <c r="N32" s="93"/>
    </row>
    <row r="33" spans="2:14" x14ac:dyDescent="0.25">
      <c r="B33" s="85"/>
      <c r="C33" s="86"/>
      <c r="D33" s="86"/>
      <c r="E33" s="86"/>
      <c r="F33" s="88"/>
      <c r="G33" s="89"/>
      <c r="H33" s="85"/>
      <c r="J33" s="90"/>
      <c r="K33" s="91"/>
      <c r="L33" s="92"/>
      <c r="M33" s="93"/>
      <c r="N33" s="93"/>
    </row>
    <row r="34" spans="2:14" x14ac:dyDescent="0.25">
      <c r="B34" s="85"/>
      <c r="C34" s="86"/>
      <c r="D34" s="86"/>
      <c r="E34" s="86"/>
      <c r="F34" s="88"/>
      <c r="G34" s="89"/>
      <c r="H34" s="85"/>
      <c r="J34" s="90"/>
      <c r="K34" s="91"/>
      <c r="L34" s="92"/>
      <c r="M34" s="93"/>
      <c r="N34" s="93"/>
    </row>
    <row r="35" spans="2:14" x14ac:dyDescent="0.25">
      <c r="B35" s="85"/>
      <c r="C35" s="86"/>
      <c r="D35" s="86"/>
      <c r="E35" s="86"/>
      <c r="F35" s="88"/>
      <c r="G35" s="89"/>
      <c r="H35" s="85"/>
      <c r="J35" s="90"/>
      <c r="K35" s="91"/>
      <c r="L35" s="92"/>
      <c r="M35" s="93"/>
      <c r="N35" s="93"/>
    </row>
    <row r="36" spans="2:14" x14ac:dyDescent="0.25">
      <c r="B36" s="85"/>
      <c r="C36" s="86"/>
      <c r="D36" s="86"/>
      <c r="E36" s="86"/>
      <c r="F36" s="88"/>
      <c r="G36" s="89"/>
      <c r="H36" s="85"/>
      <c r="J36" s="90"/>
      <c r="K36" s="91"/>
      <c r="L36" s="92"/>
      <c r="M36" s="93"/>
      <c r="N36" s="93"/>
    </row>
    <row r="37" spans="2:14" x14ac:dyDescent="0.25">
      <c r="B37" s="85"/>
      <c r="C37" s="86"/>
      <c r="D37" s="86"/>
      <c r="E37" s="86"/>
      <c r="F37" s="88"/>
      <c r="G37" s="89"/>
      <c r="H37" s="85"/>
      <c r="J37" s="90"/>
      <c r="K37" s="91"/>
      <c r="L37" s="92"/>
      <c r="M37" s="93"/>
      <c r="N37" s="93"/>
    </row>
    <row r="38" spans="2:14" x14ac:dyDescent="0.25">
      <c r="B38" s="85"/>
      <c r="C38" s="86"/>
      <c r="D38" s="86"/>
      <c r="E38" s="86"/>
      <c r="F38" s="88"/>
      <c r="G38" s="89"/>
      <c r="H38" s="85"/>
      <c r="J38" s="90"/>
      <c r="K38" s="91"/>
      <c r="L38" s="92"/>
      <c r="M38" s="93"/>
      <c r="N38" s="93"/>
    </row>
    <row r="39" spans="2:14" x14ac:dyDescent="0.25">
      <c r="B39" s="85"/>
      <c r="C39" s="86"/>
      <c r="D39" s="86"/>
      <c r="E39" s="86"/>
      <c r="F39" s="88"/>
      <c r="G39" s="89"/>
      <c r="H39" s="85"/>
      <c r="J39" s="90"/>
      <c r="K39" s="91"/>
      <c r="L39" s="92"/>
      <c r="M39" s="93"/>
      <c r="N39" s="93"/>
    </row>
    <row r="40" spans="2:14" x14ac:dyDescent="0.25">
      <c r="B40" s="85"/>
      <c r="C40" s="86"/>
      <c r="D40" s="86"/>
      <c r="E40" s="86"/>
      <c r="F40" s="88"/>
      <c r="G40" s="89"/>
      <c r="H40" s="85"/>
      <c r="J40" s="90"/>
      <c r="K40" s="91"/>
      <c r="L40" s="92"/>
      <c r="M40" s="93"/>
      <c r="N40" s="93"/>
    </row>
    <row r="41" spans="2:14" x14ac:dyDescent="0.25">
      <c r="B41" s="85"/>
      <c r="C41" s="86"/>
      <c r="D41" s="86"/>
      <c r="E41" s="86"/>
      <c r="F41" s="88"/>
      <c r="G41" s="89"/>
      <c r="H41" s="85"/>
      <c r="J41" s="90"/>
      <c r="K41" s="91"/>
      <c r="L41" s="92"/>
      <c r="M41" s="93"/>
      <c r="N41" s="93"/>
    </row>
    <row r="42" spans="2:14" x14ac:dyDescent="0.25">
      <c r="B42" s="85"/>
      <c r="C42" s="86"/>
      <c r="D42" s="86"/>
      <c r="E42" s="86"/>
      <c r="F42" s="88"/>
      <c r="G42" s="89"/>
      <c r="H42" s="85"/>
      <c r="J42" s="90"/>
      <c r="K42" s="91"/>
      <c r="L42" s="92"/>
      <c r="M42" s="93"/>
      <c r="N42" s="93"/>
    </row>
    <row r="43" spans="2:14" x14ac:dyDescent="0.25">
      <c r="B43" s="85"/>
      <c r="C43" s="86"/>
      <c r="D43" s="86"/>
      <c r="E43" s="86"/>
      <c r="F43" s="88"/>
      <c r="G43" s="89"/>
      <c r="H43" s="85"/>
      <c r="J43" s="90"/>
      <c r="K43" s="91"/>
      <c r="L43" s="92"/>
      <c r="M43" s="93"/>
      <c r="N43" s="93"/>
    </row>
    <row r="44" spans="2:14" x14ac:dyDescent="0.25">
      <c r="B44" s="85"/>
      <c r="C44" s="86"/>
      <c r="D44" s="86"/>
      <c r="E44" s="86"/>
      <c r="F44" s="88"/>
      <c r="G44" s="89"/>
      <c r="H44" s="85"/>
      <c r="J44" s="90"/>
      <c r="K44" s="91"/>
      <c r="L44" s="92"/>
      <c r="M44" s="93"/>
      <c r="N44" s="93"/>
    </row>
    <row r="45" spans="2:14" x14ac:dyDescent="0.25">
      <c r="B45" s="85"/>
      <c r="C45" s="86"/>
      <c r="D45" s="86"/>
      <c r="E45" s="86"/>
      <c r="F45" s="88"/>
      <c r="G45" s="89"/>
      <c r="H45" s="85"/>
      <c r="J45" s="90"/>
      <c r="K45" s="91"/>
      <c r="L45" s="92"/>
      <c r="M45" s="93"/>
      <c r="N45" s="93"/>
    </row>
    <row r="46" spans="2:14" x14ac:dyDescent="0.25">
      <c r="B46" s="85"/>
      <c r="C46" s="86"/>
      <c r="D46" s="86"/>
      <c r="E46" s="86"/>
      <c r="F46" s="88"/>
      <c r="G46" s="89"/>
      <c r="H46" s="85"/>
      <c r="J46" s="90"/>
      <c r="K46" s="91"/>
      <c r="L46" s="92"/>
      <c r="M46" s="93"/>
      <c r="N46" s="93"/>
    </row>
    <row r="47" spans="2:14" x14ac:dyDescent="0.25">
      <c r="B47" s="85"/>
      <c r="C47" s="86"/>
      <c r="D47" s="86"/>
      <c r="E47" s="86"/>
      <c r="F47" s="88"/>
      <c r="G47" s="89"/>
      <c r="H47" s="85"/>
      <c r="J47" s="90"/>
      <c r="K47" s="91"/>
      <c r="L47" s="92"/>
      <c r="M47" s="93"/>
      <c r="N47" s="93"/>
    </row>
    <row r="48" spans="2:14" x14ac:dyDescent="0.25">
      <c r="B48" s="85"/>
      <c r="C48" s="86"/>
      <c r="D48" s="86"/>
      <c r="E48" s="86"/>
      <c r="F48" s="88"/>
      <c r="G48" s="89"/>
      <c r="H48" s="85"/>
      <c r="J48" s="90"/>
      <c r="K48" s="91"/>
      <c r="L48" s="92"/>
      <c r="M48" s="93"/>
      <c r="N48" s="93"/>
    </row>
    <row r="49" spans="2:14" x14ac:dyDescent="0.25">
      <c r="B49" s="85"/>
      <c r="C49" s="86"/>
      <c r="D49" s="86"/>
      <c r="E49" s="86"/>
      <c r="F49" s="88"/>
      <c r="G49" s="89"/>
      <c r="H49" s="85"/>
      <c r="J49" s="90"/>
      <c r="K49" s="91"/>
      <c r="L49" s="92"/>
      <c r="M49" s="93"/>
      <c r="N49" s="93"/>
    </row>
    <row r="50" spans="2:14" x14ac:dyDescent="0.25">
      <c r="B50" s="85"/>
      <c r="C50" s="86"/>
      <c r="D50" s="86"/>
      <c r="E50" s="86"/>
      <c r="F50" s="88"/>
      <c r="G50" s="89"/>
      <c r="H50" s="85"/>
      <c r="J50" s="90"/>
      <c r="K50" s="91"/>
      <c r="L50" s="92"/>
      <c r="M50" s="93"/>
      <c r="N50" s="93"/>
    </row>
    <row r="51" spans="2:14" x14ac:dyDescent="0.25">
      <c r="B51" s="85"/>
      <c r="C51" s="86"/>
      <c r="D51" s="86"/>
      <c r="E51" s="86"/>
      <c r="F51" s="88"/>
      <c r="G51" s="89"/>
      <c r="H51" s="85"/>
      <c r="J51" s="90"/>
      <c r="K51" s="91"/>
      <c r="L51" s="92"/>
      <c r="M51" s="93"/>
      <c r="N51" s="93"/>
    </row>
    <row r="52" spans="2:14" x14ac:dyDescent="0.25">
      <c r="B52" s="85"/>
      <c r="C52" s="86"/>
      <c r="D52" s="86"/>
      <c r="E52" s="86"/>
      <c r="F52" s="88"/>
      <c r="G52" s="89"/>
      <c r="H52" s="85"/>
      <c r="J52" s="90"/>
      <c r="K52" s="91"/>
      <c r="L52" s="92"/>
      <c r="M52" s="93"/>
      <c r="N52" s="93"/>
    </row>
    <row r="53" spans="2:14" x14ac:dyDescent="0.25">
      <c r="B53" s="85"/>
      <c r="C53" s="86"/>
      <c r="D53" s="86"/>
      <c r="E53" s="86"/>
      <c r="F53" s="88"/>
      <c r="G53" s="89"/>
      <c r="H53" s="85"/>
      <c r="J53" s="90"/>
      <c r="K53" s="91"/>
      <c r="L53" s="92"/>
      <c r="M53" s="93"/>
      <c r="N53" s="93"/>
    </row>
    <row r="54" spans="2:14" x14ac:dyDescent="0.25">
      <c r="B54" s="85"/>
      <c r="C54" s="86"/>
      <c r="D54" s="86"/>
      <c r="E54" s="86"/>
      <c r="F54" s="88"/>
      <c r="G54" s="89"/>
      <c r="H54" s="85"/>
      <c r="J54" s="90"/>
      <c r="K54" s="91"/>
      <c r="L54" s="92"/>
      <c r="M54" s="93"/>
      <c r="N54" s="93"/>
    </row>
    <row r="55" spans="2:14" x14ac:dyDescent="0.25">
      <c r="B55" s="85"/>
      <c r="C55" s="86"/>
      <c r="D55" s="86"/>
      <c r="E55" s="86"/>
      <c r="F55" s="88"/>
      <c r="G55" s="89"/>
      <c r="H55" s="85"/>
      <c r="J55" s="90"/>
      <c r="K55" s="91"/>
      <c r="L55" s="92"/>
      <c r="M55" s="93"/>
      <c r="N55" s="93"/>
    </row>
    <row r="56" spans="2:14" x14ac:dyDescent="0.25">
      <c r="B56" s="85"/>
      <c r="C56" s="86"/>
      <c r="D56" s="86"/>
      <c r="E56" s="86"/>
      <c r="F56" s="88"/>
      <c r="G56" s="89"/>
      <c r="H56" s="85"/>
      <c r="J56" s="90"/>
      <c r="K56" s="91"/>
      <c r="L56" s="92"/>
      <c r="M56" s="93"/>
      <c r="N56" s="93"/>
    </row>
    <row r="57" spans="2:14" x14ac:dyDescent="0.25">
      <c r="B57" s="85"/>
      <c r="C57" s="86"/>
      <c r="D57" s="86"/>
      <c r="E57" s="86"/>
      <c r="F57" s="88"/>
      <c r="G57" s="89"/>
      <c r="H57" s="85"/>
      <c r="J57" s="90"/>
      <c r="K57" s="91"/>
      <c r="L57" s="92"/>
      <c r="M57" s="93"/>
      <c r="N57" s="93"/>
    </row>
    <row r="58" spans="2:14" x14ac:dyDescent="0.25">
      <c r="B58" s="85"/>
      <c r="C58" s="86"/>
      <c r="D58" s="86"/>
      <c r="E58" s="86"/>
      <c r="F58" s="88"/>
      <c r="G58" s="89"/>
      <c r="H58" s="85"/>
      <c r="J58" s="90"/>
      <c r="K58" s="91"/>
      <c r="L58" s="92"/>
      <c r="M58" s="93"/>
      <c r="N58" s="93"/>
    </row>
    <row r="59" spans="2:14" x14ac:dyDescent="0.25">
      <c r="B59" s="85"/>
      <c r="C59" s="86"/>
      <c r="D59" s="86"/>
      <c r="E59" s="86"/>
      <c r="F59" s="88"/>
      <c r="G59" s="89"/>
      <c r="H59" s="85"/>
      <c r="J59" s="90"/>
      <c r="K59" s="91"/>
      <c r="L59" s="92"/>
      <c r="M59" s="93"/>
      <c r="N59" s="93"/>
    </row>
    <row r="60" spans="2:14" x14ac:dyDescent="0.25">
      <c r="B60" s="85"/>
      <c r="C60" s="86"/>
      <c r="D60" s="86"/>
      <c r="E60" s="86"/>
      <c r="F60" s="88"/>
      <c r="G60" s="89"/>
      <c r="H60" s="85"/>
      <c r="J60" s="90"/>
      <c r="K60" s="91"/>
      <c r="L60" s="92"/>
      <c r="M60" s="93"/>
      <c r="N60" s="93"/>
    </row>
    <row r="61" spans="2:14" x14ac:dyDescent="0.25">
      <c r="B61" s="85"/>
      <c r="C61" s="86"/>
      <c r="D61" s="86"/>
      <c r="E61" s="86"/>
      <c r="F61" s="88"/>
      <c r="G61" s="89"/>
      <c r="H61" s="85"/>
      <c r="J61" s="90"/>
      <c r="K61" s="91"/>
      <c r="L61" s="92"/>
      <c r="M61" s="93"/>
      <c r="N61" s="93"/>
    </row>
    <row r="62" spans="2:14" x14ac:dyDescent="0.25">
      <c r="B62" s="85"/>
      <c r="C62" s="86"/>
      <c r="D62" s="86"/>
      <c r="E62" s="86"/>
      <c r="F62" s="88"/>
      <c r="G62" s="89"/>
      <c r="H62" s="85"/>
      <c r="J62" s="90"/>
      <c r="K62" s="91"/>
      <c r="L62" s="92"/>
      <c r="M62" s="93"/>
      <c r="N62" s="93"/>
    </row>
    <row r="63" spans="2:14" x14ac:dyDescent="0.25">
      <c r="B63" s="85"/>
      <c r="C63" s="86"/>
      <c r="D63" s="86"/>
      <c r="E63" s="86"/>
      <c r="F63" s="88"/>
      <c r="G63" s="89"/>
      <c r="H63" s="85"/>
      <c r="J63" s="90"/>
      <c r="K63" s="91"/>
      <c r="L63" s="92"/>
      <c r="M63" s="93"/>
      <c r="N63" s="93"/>
    </row>
    <row r="64" spans="2:14" x14ac:dyDescent="0.25">
      <c r="B64" s="85"/>
      <c r="C64" s="86"/>
      <c r="D64" s="86"/>
      <c r="E64" s="86"/>
      <c r="F64" s="88"/>
      <c r="G64" s="89"/>
      <c r="H64" s="85"/>
      <c r="J64" s="90"/>
      <c r="K64" s="91"/>
      <c r="L64" s="92"/>
      <c r="M64" s="93"/>
      <c r="N64" s="93"/>
    </row>
    <row r="65" spans="2:14" x14ac:dyDescent="0.25">
      <c r="B65" s="85"/>
      <c r="C65" s="86"/>
      <c r="D65" s="86"/>
      <c r="E65" s="86"/>
      <c r="F65" s="88"/>
      <c r="G65" s="89"/>
      <c r="H65" s="85"/>
      <c r="J65" s="90"/>
      <c r="K65" s="91"/>
      <c r="L65" s="92"/>
      <c r="M65" s="93"/>
      <c r="N65" s="93"/>
    </row>
    <row r="66" spans="2:14" x14ac:dyDescent="0.25">
      <c r="B66" s="85"/>
      <c r="C66" s="86"/>
      <c r="D66" s="86"/>
      <c r="E66" s="86"/>
      <c r="F66" s="88"/>
      <c r="G66" s="89"/>
      <c r="H66" s="85"/>
      <c r="J66" s="90"/>
      <c r="K66" s="91"/>
      <c r="L66" s="92"/>
      <c r="M66" s="93"/>
      <c r="N66" s="93"/>
    </row>
    <row r="67" spans="2:14" x14ac:dyDescent="0.25">
      <c r="B67" s="85"/>
      <c r="C67" s="86"/>
      <c r="D67" s="86"/>
      <c r="E67" s="86"/>
      <c r="F67" s="88"/>
      <c r="G67" s="89"/>
      <c r="H67" s="85"/>
      <c r="J67" s="90"/>
      <c r="K67" s="91"/>
      <c r="L67" s="92"/>
      <c r="M67" s="93"/>
      <c r="N67" s="93"/>
    </row>
    <row r="68" spans="2:14" x14ac:dyDescent="0.25">
      <c r="B68" s="85"/>
      <c r="C68" s="86"/>
      <c r="D68" s="86"/>
      <c r="E68" s="86"/>
      <c r="F68" s="88"/>
      <c r="G68" s="89"/>
      <c r="H68" s="85"/>
      <c r="J68" s="90"/>
      <c r="K68" s="91"/>
      <c r="L68" s="92"/>
      <c r="M68" s="93"/>
      <c r="N68" s="93"/>
    </row>
    <row r="69" spans="2:14" x14ac:dyDescent="0.25">
      <c r="B69" s="85"/>
      <c r="C69" s="86"/>
      <c r="D69" s="86"/>
      <c r="E69" s="86"/>
      <c r="F69" s="88"/>
      <c r="G69" s="89"/>
      <c r="H69" s="85"/>
      <c r="J69" s="90"/>
      <c r="K69" s="91"/>
      <c r="L69" s="92"/>
      <c r="M69" s="93"/>
      <c r="N69" s="93"/>
    </row>
    <row r="70" spans="2:14" x14ac:dyDescent="0.25">
      <c r="B70" s="85"/>
      <c r="C70" s="86"/>
      <c r="D70" s="86"/>
      <c r="E70" s="86"/>
      <c r="F70" s="88"/>
      <c r="G70" s="89"/>
      <c r="H70" s="85"/>
      <c r="J70" s="90"/>
      <c r="K70" s="91"/>
      <c r="L70" s="92"/>
      <c r="M70" s="93"/>
      <c r="N70" s="93"/>
    </row>
    <row r="71" spans="2:14" x14ac:dyDescent="0.25">
      <c r="B71" s="85"/>
      <c r="C71" s="86"/>
      <c r="D71" s="86"/>
      <c r="E71" s="86"/>
      <c r="F71" s="88"/>
      <c r="G71" s="89"/>
      <c r="H71" s="85"/>
      <c r="J71" s="90"/>
      <c r="K71" s="91"/>
      <c r="L71" s="92"/>
      <c r="M71" s="93"/>
      <c r="N71" s="93"/>
    </row>
    <row r="72" spans="2:14" x14ac:dyDescent="0.25">
      <c r="B72" s="85"/>
      <c r="C72" s="86"/>
      <c r="D72" s="86"/>
      <c r="E72" s="86"/>
      <c r="F72" s="88"/>
      <c r="G72" s="89"/>
      <c r="H72" s="85"/>
      <c r="J72" s="90"/>
      <c r="K72" s="91"/>
      <c r="L72" s="92"/>
      <c r="M72" s="93"/>
      <c r="N72" s="93"/>
    </row>
    <row r="73" spans="2:14" x14ac:dyDescent="0.25">
      <c r="B73" s="85"/>
      <c r="C73" s="86"/>
      <c r="D73" s="86"/>
      <c r="E73" s="86"/>
      <c r="F73" s="88"/>
      <c r="G73" s="89"/>
      <c r="H73" s="85"/>
      <c r="J73" s="90"/>
      <c r="K73" s="91"/>
      <c r="L73" s="92"/>
      <c r="M73" s="93"/>
      <c r="N73" s="93"/>
    </row>
    <row r="74" spans="2:14" x14ac:dyDescent="0.25">
      <c r="B74" s="85"/>
      <c r="C74" s="86"/>
      <c r="D74" s="86"/>
      <c r="E74" s="86"/>
      <c r="F74" s="88"/>
      <c r="G74" s="89"/>
      <c r="H74" s="85"/>
      <c r="J74" s="90"/>
      <c r="K74" s="91"/>
      <c r="L74" s="92"/>
      <c r="M74" s="93"/>
      <c r="N74" s="93"/>
    </row>
    <row r="75" spans="2:14" x14ac:dyDescent="0.25">
      <c r="B75" s="85"/>
      <c r="C75" s="86"/>
      <c r="D75" s="86"/>
      <c r="E75" s="86"/>
      <c r="F75" s="88"/>
      <c r="G75" s="89"/>
      <c r="H75" s="85"/>
      <c r="J75" s="90"/>
      <c r="K75" s="91"/>
      <c r="L75" s="92"/>
      <c r="M75" s="93"/>
      <c r="N75" s="93"/>
    </row>
    <row r="76" spans="2:14" x14ac:dyDescent="0.25">
      <c r="B76" s="85"/>
      <c r="C76" s="86"/>
      <c r="D76" s="86"/>
      <c r="E76" s="86"/>
      <c r="F76" s="88"/>
      <c r="G76" s="89"/>
      <c r="H76" s="85"/>
      <c r="J76" s="90"/>
      <c r="K76" s="91"/>
      <c r="L76" s="92"/>
      <c r="M76" s="93"/>
      <c r="N76" s="93"/>
    </row>
    <row r="77" spans="2:14" x14ac:dyDescent="0.25">
      <c r="B77" s="85"/>
      <c r="C77" s="86"/>
      <c r="D77" s="86"/>
      <c r="E77" s="86"/>
      <c r="F77" s="88"/>
      <c r="G77" s="89"/>
      <c r="H77" s="85"/>
      <c r="J77" s="90"/>
      <c r="K77" s="91"/>
      <c r="L77" s="92"/>
      <c r="M77" s="93"/>
      <c r="N77" s="93"/>
    </row>
    <row r="78" spans="2:14" x14ac:dyDescent="0.25">
      <c r="B78" s="85"/>
      <c r="C78" s="86"/>
      <c r="D78" s="86"/>
      <c r="E78" s="86"/>
      <c r="F78" s="88"/>
      <c r="G78" s="89"/>
      <c r="H78" s="85"/>
      <c r="J78" s="90"/>
      <c r="K78" s="91"/>
      <c r="L78" s="92"/>
      <c r="M78" s="93"/>
      <c r="N78" s="93"/>
    </row>
    <row r="79" spans="2:14" x14ac:dyDescent="0.25">
      <c r="B79" s="85"/>
      <c r="C79" s="86"/>
      <c r="D79" s="86"/>
      <c r="E79" s="86"/>
      <c r="F79" s="88"/>
      <c r="G79" s="89"/>
      <c r="H79" s="85"/>
      <c r="J79" s="90"/>
      <c r="K79" s="91"/>
      <c r="L79" s="92"/>
      <c r="M79" s="93"/>
      <c r="N79" s="93"/>
    </row>
    <row r="80" spans="2:14" x14ac:dyDescent="0.25">
      <c r="B80" s="85"/>
      <c r="C80" s="86"/>
      <c r="D80" s="86"/>
      <c r="E80" s="86"/>
      <c r="F80" s="88"/>
      <c r="G80" s="89"/>
      <c r="H80" s="85"/>
      <c r="J80" s="90"/>
      <c r="K80" s="91"/>
      <c r="L80" s="92"/>
      <c r="M80" s="93"/>
      <c r="N80" s="93"/>
    </row>
    <row r="81" spans="2:14" x14ac:dyDescent="0.25">
      <c r="B81" s="85"/>
      <c r="C81" s="86"/>
      <c r="D81" s="86"/>
      <c r="E81" s="86"/>
      <c r="F81" s="88"/>
      <c r="G81" s="89"/>
      <c r="H81" s="85"/>
      <c r="J81" s="90"/>
      <c r="K81" s="91"/>
      <c r="L81" s="92"/>
      <c r="M81" s="93"/>
      <c r="N81" s="93"/>
    </row>
    <row r="82" spans="2:14" x14ac:dyDescent="0.25">
      <c r="B82" s="85"/>
      <c r="C82" s="86"/>
      <c r="D82" s="86"/>
      <c r="E82" s="86"/>
      <c r="F82" s="88"/>
      <c r="G82" s="89"/>
      <c r="H82" s="85"/>
      <c r="J82" s="90"/>
      <c r="K82" s="91"/>
      <c r="L82" s="92"/>
      <c r="M82" s="93"/>
      <c r="N82" s="93"/>
    </row>
    <row r="83" spans="2:14" x14ac:dyDescent="0.25">
      <c r="B83" s="85"/>
      <c r="C83" s="86"/>
      <c r="D83" s="86"/>
      <c r="E83" s="86"/>
      <c r="F83" s="88"/>
      <c r="G83" s="89"/>
      <c r="H83" s="85"/>
      <c r="J83" s="90"/>
      <c r="K83" s="91"/>
      <c r="L83" s="92"/>
      <c r="M83" s="93"/>
      <c r="N83" s="93"/>
    </row>
    <row r="84" spans="2:14" x14ac:dyDescent="0.25">
      <c r="B84" s="85"/>
      <c r="C84" s="86"/>
      <c r="D84" s="86"/>
      <c r="E84" s="86"/>
      <c r="F84" s="88"/>
      <c r="G84" s="89"/>
      <c r="H84" s="85"/>
      <c r="J84" s="90"/>
      <c r="K84" s="91"/>
      <c r="L84" s="92"/>
      <c r="M84" s="93"/>
      <c r="N84" s="93"/>
    </row>
    <row r="85" spans="2:14" x14ac:dyDescent="0.25">
      <c r="B85" s="85"/>
      <c r="C85" s="86"/>
      <c r="D85" s="86"/>
      <c r="E85" s="86"/>
      <c r="F85" s="88"/>
      <c r="G85" s="89"/>
      <c r="H85" s="85"/>
      <c r="J85" s="90"/>
      <c r="K85" s="91"/>
      <c r="L85" s="92"/>
      <c r="M85" s="93"/>
      <c r="N85" s="93"/>
    </row>
    <row r="86" spans="2:14" x14ac:dyDescent="0.25">
      <c r="B86" s="85"/>
      <c r="C86" s="86"/>
      <c r="D86" s="86"/>
      <c r="E86" s="86"/>
      <c r="F86" s="88"/>
      <c r="G86" s="89"/>
      <c r="H86" s="85"/>
      <c r="J86" s="90"/>
      <c r="K86" s="91"/>
      <c r="L86" s="92"/>
      <c r="M86" s="93"/>
      <c r="N86" s="93"/>
    </row>
    <row r="87" spans="2:14" x14ac:dyDescent="0.25">
      <c r="B87" s="85"/>
      <c r="C87" s="86"/>
      <c r="D87" s="86"/>
      <c r="E87" s="86"/>
      <c r="F87" s="88"/>
      <c r="G87" s="89"/>
      <c r="H87" s="85"/>
      <c r="J87" s="90"/>
      <c r="K87" s="91"/>
      <c r="L87" s="92"/>
      <c r="M87" s="93"/>
      <c r="N87" s="93"/>
    </row>
    <row r="88" spans="2:14" x14ac:dyDescent="0.25">
      <c r="B88" s="85"/>
      <c r="C88" s="86"/>
      <c r="D88" s="86"/>
      <c r="E88" s="86"/>
      <c r="F88" s="88"/>
      <c r="G88" s="89"/>
      <c r="H88" s="85"/>
      <c r="J88" s="90"/>
      <c r="K88" s="91"/>
      <c r="L88" s="92"/>
      <c r="M88" s="93"/>
      <c r="N88" s="93"/>
    </row>
    <row r="89" spans="2:14" x14ac:dyDescent="0.25">
      <c r="B89" s="85"/>
      <c r="C89" s="86"/>
      <c r="D89" s="86"/>
      <c r="E89" s="86"/>
      <c r="F89" s="88"/>
      <c r="G89" s="89"/>
      <c r="H89" s="85"/>
      <c r="J89" s="90"/>
      <c r="K89" s="91"/>
      <c r="L89" s="92"/>
      <c r="M89" s="93"/>
      <c r="N89" s="93"/>
    </row>
    <row r="90" spans="2:14" x14ac:dyDescent="0.25">
      <c r="B90" s="85"/>
      <c r="C90" s="86"/>
      <c r="D90" s="86"/>
      <c r="E90" s="86"/>
      <c r="F90" s="88"/>
      <c r="G90" s="89"/>
      <c r="H90" s="85"/>
      <c r="J90" s="90"/>
      <c r="K90" s="91"/>
      <c r="L90" s="92"/>
      <c r="M90" s="93"/>
      <c r="N90" s="93"/>
    </row>
    <row r="91" spans="2:14" x14ac:dyDescent="0.25">
      <c r="B91" s="85"/>
      <c r="C91" s="86"/>
      <c r="D91" s="86"/>
      <c r="E91" s="86"/>
      <c r="F91" s="88"/>
      <c r="G91" s="89"/>
      <c r="H91" s="85"/>
      <c r="J91" s="90"/>
      <c r="K91" s="91"/>
      <c r="L91" s="92"/>
      <c r="M91" s="93"/>
      <c r="N91" s="93"/>
    </row>
    <row r="92" spans="2:14" x14ac:dyDescent="0.25">
      <c r="B92" s="85"/>
      <c r="C92" s="86"/>
      <c r="D92" s="86"/>
      <c r="E92" s="86"/>
      <c r="F92" s="88"/>
      <c r="G92" s="89"/>
      <c r="H92" s="85"/>
      <c r="J92" s="90"/>
      <c r="K92" s="91"/>
      <c r="L92" s="92"/>
      <c r="M92" s="93"/>
      <c r="N92" s="93"/>
    </row>
    <row r="93" spans="2:14" x14ac:dyDescent="0.25">
      <c r="B93" s="85"/>
      <c r="C93" s="86"/>
      <c r="D93" s="86"/>
      <c r="E93" s="86"/>
      <c r="F93" s="88"/>
      <c r="G93" s="89"/>
      <c r="H93" s="85"/>
      <c r="J93" s="90"/>
      <c r="K93" s="91"/>
      <c r="L93" s="92"/>
      <c r="M93" s="93"/>
      <c r="N93" s="93"/>
    </row>
    <row r="94" spans="2:14" x14ac:dyDescent="0.25">
      <c r="B94" s="85"/>
      <c r="C94" s="86"/>
      <c r="D94" s="86"/>
      <c r="E94" s="86"/>
      <c r="F94" s="88"/>
      <c r="G94" s="89"/>
      <c r="H94" s="85"/>
      <c r="J94" s="90"/>
      <c r="K94" s="91"/>
      <c r="L94" s="92"/>
      <c r="M94" s="93"/>
      <c r="N94" s="93"/>
    </row>
    <row r="95" spans="2:14" x14ac:dyDescent="0.25">
      <c r="B95" s="85"/>
      <c r="C95" s="86"/>
      <c r="D95" s="86"/>
      <c r="E95" s="86"/>
      <c r="F95" s="88"/>
      <c r="G95" s="89"/>
      <c r="H95" s="85"/>
      <c r="J95" s="90"/>
      <c r="K95" s="91"/>
      <c r="L95" s="92"/>
      <c r="M95" s="93"/>
      <c r="N95" s="93"/>
    </row>
    <row r="96" spans="2:14" x14ac:dyDescent="0.25">
      <c r="B96" s="85"/>
      <c r="C96" s="86"/>
      <c r="D96" s="86"/>
      <c r="E96" s="86"/>
      <c r="F96" s="88"/>
      <c r="G96" s="89"/>
      <c r="H96" s="85"/>
      <c r="J96" s="90"/>
      <c r="K96" s="91"/>
      <c r="L96" s="92"/>
      <c r="M96" s="93"/>
      <c r="N96" s="93"/>
    </row>
    <row r="97" spans="2:14" x14ac:dyDescent="0.25">
      <c r="B97" s="85"/>
      <c r="C97" s="86"/>
      <c r="D97" s="86"/>
      <c r="E97" s="86"/>
      <c r="F97" s="88"/>
      <c r="G97" s="89"/>
      <c r="H97" s="85"/>
      <c r="J97" s="90"/>
      <c r="K97" s="91"/>
      <c r="L97" s="92"/>
      <c r="M97" s="93"/>
      <c r="N97" s="93"/>
    </row>
    <row r="98" spans="2:14" x14ac:dyDescent="0.25">
      <c r="B98" s="85"/>
      <c r="C98" s="86"/>
      <c r="D98" s="86"/>
      <c r="E98" s="86"/>
      <c r="F98" s="88"/>
      <c r="G98" s="89"/>
      <c r="H98" s="85"/>
      <c r="J98" s="90"/>
      <c r="K98" s="91"/>
      <c r="L98" s="92"/>
      <c r="M98" s="93"/>
      <c r="N98" s="93"/>
    </row>
    <row r="99" spans="2:14" x14ac:dyDescent="0.25">
      <c r="B99" s="85"/>
      <c r="C99" s="86"/>
      <c r="D99" s="86"/>
      <c r="E99" s="86"/>
      <c r="F99" s="88"/>
      <c r="G99" s="89"/>
      <c r="H99" s="85"/>
      <c r="J99" s="90"/>
      <c r="K99" s="91"/>
      <c r="L99" s="92"/>
      <c r="M99" s="93"/>
      <c r="N99" s="93"/>
    </row>
    <row r="100" spans="2:14" x14ac:dyDescent="0.25">
      <c r="B100" s="85"/>
      <c r="C100" s="86"/>
      <c r="D100" s="86"/>
      <c r="E100" s="86"/>
      <c r="F100" s="88"/>
      <c r="G100" s="89"/>
      <c r="H100" s="85"/>
      <c r="J100" s="90"/>
      <c r="K100" s="91"/>
      <c r="L100" s="92"/>
      <c r="M100" s="93"/>
      <c r="N100" s="93"/>
    </row>
    <row r="101" spans="2:14" x14ac:dyDescent="0.25">
      <c r="B101" s="85"/>
      <c r="C101" s="86"/>
      <c r="D101" s="86"/>
      <c r="E101" s="86"/>
      <c r="F101" s="88"/>
      <c r="G101" s="89"/>
      <c r="H101" s="85"/>
      <c r="J101" s="90"/>
      <c r="K101" s="91"/>
      <c r="L101" s="92"/>
      <c r="M101" s="93"/>
      <c r="N101" s="93"/>
    </row>
    <row r="102" spans="2:14" x14ac:dyDescent="0.25">
      <c r="B102" s="85"/>
      <c r="C102" s="86"/>
      <c r="D102" s="86"/>
      <c r="E102" s="86"/>
      <c r="F102" s="88"/>
      <c r="G102" s="89"/>
      <c r="H102" s="85"/>
      <c r="J102" s="90"/>
      <c r="K102" s="91"/>
      <c r="L102" s="92"/>
      <c r="M102" s="93"/>
      <c r="N102" s="93"/>
    </row>
    <row r="103" spans="2:14" x14ac:dyDescent="0.25">
      <c r="B103" s="85"/>
      <c r="C103" s="86"/>
      <c r="D103" s="86"/>
      <c r="E103" s="86"/>
      <c r="F103" s="88"/>
      <c r="G103" s="89"/>
      <c r="H103" s="85"/>
      <c r="J103" s="90"/>
      <c r="K103" s="91"/>
      <c r="L103" s="92"/>
      <c r="M103" s="93"/>
      <c r="N103" s="93"/>
    </row>
    <row r="104" spans="2:14" x14ac:dyDescent="0.25">
      <c r="B104" s="85"/>
      <c r="C104" s="86"/>
      <c r="D104" s="86"/>
      <c r="E104" s="86"/>
      <c r="F104" s="88"/>
      <c r="G104" s="89"/>
      <c r="H104" s="85"/>
      <c r="J104" s="90"/>
      <c r="K104" s="91"/>
      <c r="L104" s="92"/>
      <c r="M104" s="93"/>
      <c r="N104" s="93"/>
    </row>
    <row r="105" spans="2:14" x14ac:dyDescent="0.25">
      <c r="B105" s="85"/>
      <c r="C105" s="86"/>
      <c r="D105" s="86"/>
      <c r="E105" s="86"/>
      <c r="F105" s="88"/>
      <c r="G105" s="89"/>
      <c r="H105" s="85"/>
      <c r="J105" s="90"/>
      <c r="K105" s="91"/>
      <c r="L105" s="92"/>
      <c r="M105" s="93"/>
      <c r="N105" s="93"/>
    </row>
    <row r="106" spans="2:14" x14ac:dyDescent="0.25">
      <c r="B106" s="85"/>
      <c r="C106" s="86"/>
      <c r="D106" s="86"/>
      <c r="E106" s="86"/>
      <c r="F106" s="88"/>
      <c r="G106" s="89"/>
      <c r="H106" s="85"/>
      <c r="J106" s="90"/>
      <c r="K106" s="91"/>
      <c r="L106" s="92"/>
      <c r="M106" s="93"/>
      <c r="N106" s="93"/>
    </row>
    <row r="107" spans="2:14" x14ac:dyDescent="0.25">
      <c r="B107" s="85"/>
      <c r="C107" s="86"/>
      <c r="D107" s="86"/>
      <c r="E107" s="86"/>
      <c r="F107" s="88"/>
      <c r="G107" s="89"/>
      <c r="H107" s="85"/>
      <c r="J107" s="90"/>
      <c r="K107" s="91"/>
      <c r="L107" s="92"/>
      <c r="M107" s="93"/>
      <c r="N107" s="93"/>
    </row>
    <row r="108" spans="2:14" x14ac:dyDescent="0.25">
      <c r="B108" s="85"/>
      <c r="C108" s="86"/>
      <c r="D108" s="86"/>
      <c r="E108" s="86"/>
      <c r="F108" s="88"/>
      <c r="G108" s="89"/>
      <c r="H108" s="85"/>
      <c r="J108" s="90"/>
      <c r="K108" s="91"/>
      <c r="L108" s="92"/>
      <c r="M108" s="93"/>
      <c r="N108" s="93"/>
    </row>
    <row r="109" spans="2:14" x14ac:dyDescent="0.25">
      <c r="B109" s="85"/>
      <c r="C109" s="86"/>
      <c r="D109" s="86"/>
      <c r="E109" s="86"/>
      <c r="F109" s="88"/>
      <c r="G109" s="89"/>
      <c r="H109" s="85"/>
      <c r="J109" s="90"/>
      <c r="K109" s="91"/>
      <c r="L109" s="92"/>
      <c r="M109" s="93"/>
      <c r="N109" s="93"/>
    </row>
    <row r="110" spans="2:14" x14ac:dyDescent="0.25">
      <c r="B110" s="85"/>
      <c r="C110" s="86"/>
      <c r="D110" s="86"/>
      <c r="E110" s="86"/>
      <c r="F110" s="88"/>
      <c r="G110" s="89"/>
      <c r="H110" s="85"/>
      <c r="J110" s="90"/>
      <c r="K110" s="91"/>
      <c r="L110" s="92"/>
      <c r="M110" s="93"/>
      <c r="N110" s="93"/>
    </row>
    <row r="111" spans="2:14" x14ac:dyDescent="0.25">
      <c r="B111" s="85"/>
      <c r="C111" s="86"/>
      <c r="D111" s="86"/>
      <c r="E111" s="86"/>
      <c r="F111" s="88"/>
      <c r="G111" s="89"/>
      <c r="H111" s="85"/>
      <c r="J111" s="90"/>
      <c r="K111" s="91"/>
      <c r="L111" s="92"/>
      <c r="M111" s="93"/>
      <c r="N111" s="93"/>
    </row>
    <row r="112" spans="2:14" x14ac:dyDescent="0.25">
      <c r="B112" s="85"/>
      <c r="C112" s="86"/>
      <c r="D112" s="86"/>
      <c r="E112" s="86"/>
      <c r="F112" s="88"/>
      <c r="G112" s="89"/>
      <c r="H112" s="85"/>
      <c r="J112" s="90"/>
      <c r="K112" s="91"/>
      <c r="L112" s="92"/>
      <c r="M112" s="93"/>
      <c r="N112" s="93"/>
    </row>
    <row r="113" spans="2:14" x14ac:dyDescent="0.25">
      <c r="B113" s="85"/>
      <c r="C113" s="86"/>
      <c r="D113" s="86"/>
      <c r="E113" s="86"/>
      <c r="F113" s="88"/>
      <c r="G113" s="89"/>
      <c r="H113" s="85"/>
      <c r="J113" s="90"/>
      <c r="K113" s="91"/>
      <c r="L113" s="92"/>
      <c r="M113" s="93"/>
      <c r="N113" s="93"/>
    </row>
    <row r="114" spans="2:14" x14ac:dyDescent="0.25">
      <c r="B114" s="85"/>
      <c r="C114" s="86"/>
      <c r="D114" s="86"/>
      <c r="E114" s="86"/>
      <c r="F114" s="88"/>
      <c r="G114" s="89"/>
      <c r="H114" s="85"/>
      <c r="J114" s="90"/>
      <c r="K114" s="91"/>
      <c r="L114" s="92"/>
      <c r="M114" s="93"/>
      <c r="N114" s="93"/>
    </row>
    <row r="115" spans="2:14" x14ac:dyDescent="0.25">
      <c r="B115" s="85"/>
      <c r="C115" s="86"/>
      <c r="D115" s="86"/>
      <c r="E115" s="86"/>
      <c r="F115" s="88"/>
      <c r="G115" s="89"/>
      <c r="H115" s="85"/>
      <c r="J115" s="90"/>
      <c r="K115" s="91"/>
      <c r="L115" s="92"/>
      <c r="M115" s="93"/>
      <c r="N115" s="93"/>
    </row>
    <row r="116" spans="2:14" x14ac:dyDescent="0.25">
      <c r="B116" s="85"/>
      <c r="C116" s="86"/>
      <c r="D116" s="86"/>
      <c r="E116" s="86"/>
      <c r="F116" s="88"/>
      <c r="G116" s="89"/>
      <c r="H116" s="85"/>
      <c r="J116" s="90"/>
      <c r="K116" s="91"/>
      <c r="L116" s="92"/>
      <c r="M116" s="93"/>
      <c r="N116" s="93"/>
    </row>
    <row r="117" spans="2:14" x14ac:dyDescent="0.25">
      <c r="B117" s="85"/>
      <c r="C117" s="86"/>
      <c r="D117" s="86"/>
      <c r="E117" s="86"/>
      <c r="F117" s="88"/>
      <c r="G117" s="89"/>
      <c r="H117" s="85"/>
      <c r="J117" s="90"/>
      <c r="K117" s="91"/>
      <c r="L117" s="92"/>
      <c r="M117" s="93"/>
      <c r="N117" s="93"/>
    </row>
    <row r="118" spans="2:14" x14ac:dyDescent="0.25">
      <c r="B118" s="85"/>
      <c r="C118" s="86"/>
      <c r="D118" s="86"/>
      <c r="E118" s="86"/>
      <c r="F118" s="88"/>
      <c r="G118" s="89"/>
      <c r="H118" s="85"/>
      <c r="J118" s="90"/>
      <c r="K118" s="91"/>
      <c r="L118" s="92"/>
      <c r="M118" s="93"/>
      <c r="N118" s="93"/>
    </row>
    <row r="119" spans="2:14" x14ac:dyDescent="0.25">
      <c r="B119" s="85"/>
      <c r="C119" s="86"/>
      <c r="D119" s="86"/>
      <c r="E119" s="86"/>
      <c r="F119" s="88"/>
      <c r="G119" s="89"/>
      <c r="H119" s="85"/>
      <c r="J119" s="90"/>
      <c r="K119" s="91"/>
      <c r="L119" s="92"/>
      <c r="M119" s="93"/>
      <c r="N119" s="93"/>
    </row>
    <row r="120" spans="2:14" x14ac:dyDescent="0.25">
      <c r="B120" s="85"/>
      <c r="C120" s="86"/>
      <c r="D120" s="86"/>
      <c r="E120" s="86"/>
      <c r="F120" s="88"/>
      <c r="G120" s="89"/>
      <c r="H120" s="85"/>
      <c r="J120" s="90"/>
      <c r="K120" s="91"/>
      <c r="L120" s="92"/>
      <c r="M120" s="93"/>
      <c r="N120" s="93"/>
    </row>
    <row r="121" spans="2:14" x14ac:dyDescent="0.25">
      <c r="B121" s="85"/>
      <c r="C121" s="86"/>
      <c r="D121" s="86"/>
      <c r="E121" s="86"/>
      <c r="F121" s="88"/>
      <c r="G121" s="89"/>
      <c r="H121" s="85"/>
      <c r="J121" s="90"/>
      <c r="K121" s="91"/>
      <c r="L121" s="92"/>
      <c r="M121" s="93"/>
      <c r="N121" s="93"/>
    </row>
    <row r="122" spans="2:14" x14ac:dyDescent="0.25">
      <c r="B122" s="85"/>
      <c r="C122" s="86"/>
      <c r="D122" s="86"/>
      <c r="E122" s="86"/>
      <c r="F122" s="88"/>
      <c r="G122" s="89"/>
      <c r="H122" s="85"/>
      <c r="J122" s="90"/>
      <c r="K122" s="91"/>
      <c r="L122" s="92"/>
      <c r="M122" s="93"/>
      <c r="N122" s="93"/>
    </row>
    <row r="123" spans="2:14" x14ac:dyDescent="0.25">
      <c r="B123" s="85"/>
      <c r="C123" s="86"/>
      <c r="D123" s="86"/>
      <c r="E123" s="86"/>
      <c r="F123" s="88"/>
      <c r="G123" s="89"/>
      <c r="H123" s="85"/>
      <c r="J123" s="90"/>
      <c r="K123" s="91"/>
      <c r="L123" s="92"/>
      <c r="M123" s="93"/>
      <c r="N123" s="93"/>
    </row>
    <row r="124" spans="2:14" x14ac:dyDescent="0.25">
      <c r="B124" s="85"/>
      <c r="C124" s="86"/>
      <c r="D124" s="86"/>
      <c r="E124" s="86"/>
      <c r="F124" s="88"/>
      <c r="G124" s="89"/>
      <c r="H124" s="85"/>
      <c r="J124" s="90"/>
      <c r="K124" s="91"/>
      <c r="L124" s="92"/>
      <c r="M124" s="93"/>
      <c r="N124" s="93"/>
    </row>
    <row r="125" spans="2:14" x14ac:dyDescent="0.25">
      <c r="B125" s="85"/>
      <c r="C125" s="86"/>
      <c r="D125" s="86"/>
      <c r="E125" s="86"/>
      <c r="F125" s="88"/>
      <c r="G125" s="89"/>
      <c r="H125" s="85"/>
      <c r="J125" s="90"/>
      <c r="K125" s="91"/>
      <c r="L125" s="92"/>
      <c r="M125" s="93"/>
      <c r="N125" s="93"/>
    </row>
    <row r="126" spans="2:14" x14ac:dyDescent="0.25">
      <c r="B126" s="85"/>
      <c r="C126" s="86"/>
      <c r="D126" s="86"/>
      <c r="E126" s="86"/>
      <c r="F126" s="88"/>
      <c r="G126" s="89"/>
      <c r="H126" s="85"/>
      <c r="J126" s="90"/>
      <c r="K126" s="91"/>
      <c r="L126" s="92"/>
      <c r="M126" s="93"/>
      <c r="N126" s="93"/>
    </row>
    <row r="127" spans="2:14" x14ac:dyDescent="0.25">
      <c r="B127" s="85"/>
      <c r="C127" s="86"/>
      <c r="D127" s="86"/>
      <c r="E127" s="86"/>
      <c r="F127" s="88"/>
      <c r="G127" s="89"/>
      <c r="H127" s="85"/>
      <c r="J127" s="90"/>
      <c r="K127" s="91"/>
      <c r="L127" s="92"/>
      <c r="M127" s="93"/>
      <c r="N127" s="93"/>
    </row>
    <row r="128" spans="2:14" x14ac:dyDescent="0.25">
      <c r="B128" s="85"/>
      <c r="C128" s="86"/>
      <c r="D128" s="86"/>
      <c r="E128" s="86"/>
      <c r="F128" s="88"/>
      <c r="G128" s="89"/>
      <c r="H128" s="85"/>
      <c r="J128" s="90"/>
      <c r="K128" s="91"/>
      <c r="L128" s="92"/>
      <c r="M128" s="93"/>
      <c r="N128" s="93"/>
    </row>
    <row r="129" spans="2:14" x14ac:dyDescent="0.25">
      <c r="B129" s="85"/>
      <c r="C129" s="86"/>
      <c r="D129" s="86"/>
      <c r="E129" s="86"/>
      <c r="F129" s="88"/>
      <c r="G129" s="89"/>
      <c r="H129" s="85"/>
      <c r="J129" s="90"/>
      <c r="K129" s="91"/>
      <c r="L129" s="92"/>
      <c r="M129" s="93"/>
      <c r="N129" s="93"/>
    </row>
    <row r="130" spans="2:14" x14ac:dyDescent="0.25">
      <c r="B130" s="85"/>
      <c r="C130" s="86"/>
      <c r="D130" s="86"/>
      <c r="E130" s="86"/>
      <c r="F130" s="88"/>
      <c r="G130" s="89"/>
      <c r="H130" s="85"/>
      <c r="J130" s="90"/>
      <c r="K130" s="91"/>
      <c r="L130" s="92"/>
      <c r="M130" s="93"/>
      <c r="N130" s="93"/>
    </row>
    <row r="131" spans="2:14" x14ac:dyDescent="0.25">
      <c r="B131" s="85"/>
      <c r="C131" s="86"/>
      <c r="D131" s="86"/>
      <c r="E131" s="86"/>
      <c r="F131" s="88"/>
      <c r="G131" s="89"/>
      <c r="H131" s="85"/>
      <c r="J131" s="90"/>
      <c r="K131" s="91"/>
      <c r="L131" s="92"/>
      <c r="M131" s="93"/>
      <c r="N131" s="93"/>
    </row>
    <row r="132" spans="2:14" x14ac:dyDescent="0.25">
      <c r="B132" s="85"/>
      <c r="C132" s="86"/>
      <c r="D132" s="86"/>
      <c r="E132" s="86"/>
      <c r="F132" s="88"/>
      <c r="G132" s="89"/>
      <c r="H132" s="85"/>
      <c r="J132" s="90"/>
      <c r="K132" s="91"/>
      <c r="L132" s="92"/>
      <c r="M132" s="93"/>
      <c r="N132" s="93"/>
    </row>
    <row r="133" spans="2:14" x14ac:dyDescent="0.25">
      <c r="B133" s="85"/>
      <c r="C133" s="86"/>
      <c r="D133" s="86"/>
      <c r="E133" s="86"/>
      <c r="F133" s="88"/>
      <c r="G133" s="89"/>
      <c r="H133" s="85"/>
      <c r="J133" s="90"/>
      <c r="K133" s="91"/>
      <c r="L133" s="92"/>
      <c r="M133" s="93"/>
      <c r="N133" s="93"/>
    </row>
    <row r="134" spans="2:14" x14ac:dyDescent="0.25">
      <c r="B134" s="85"/>
      <c r="C134" s="86"/>
      <c r="D134" s="86"/>
      <c r="E134" s="86"/>
      <c r="F134" s="88"/>
      <c r="G134" s="89"/>
      <c r="H134" s="85"/>
      <c r="J134" s="90"/>
      <c r="K134" s="91"/>
      <c r="L134" s="92"/>
      <c r="M134" s="93"/>
      <c r="N134" s="93"/>
    </row>
    <row r="135" spans="2:14" x14ac:dyDescent="0.25">
      <c r="B135" s="85"/>
      <c r="C135" s="86"/>
      <c r="D135" s="86"/>
      <c r="E135" s="86"/>
      <c r="F135" s="88"/>
      <c r="G135" s="89"/>
      <c r="H135" s="85"/>
      <c r="J135" s="90"/>
      <c r="K135" s="91"/>
      <c r="L135" s="92"/>
      <c r="M135" s="93"/>
      <c r="N135" s="93"/>
    </row>
    <row r="136" spans="2:14" x14ac:dyDescent="0.25">
      <c r="B136" s="85"/>
      <c r="C136" s="86"/>
      <c r="D136" s="86"/>
      <c r="E136" s="86"/>
      <c r="F136" s="88"/>
      <c r="G136" s="89"/>
      <c r="H136" s="85"/>
      <c r="J136" s="90"/>
      <c r="K136" s="91"/>
      <c r="L136" s="92"/>
      <c r="M136" s="93"/>
      <c r="N136" s="93"/>
    </row>
    <row r="137" spans="2:14" x14ac:dyDescent="0.25">
      <c r="B137" s="85"/>
      <c r="C137" s="86"/>
      <c r="D137" s="86"/>
      <c r="E137" s="86"/>
      <c r="F137" s="88"/>
      <c r="G137" s="89"/>
      <c r="H137" s="85"/>
      <c r="J137" s="90"/>
      <c r="K137" s="91"/>
      <c r="L137" s="92"/>
      <c r="M137" s="93"/>
      <c r="N137" s="93"/>
    </row>
    <row r="138" spans="2:14" x14ac:dyDescent="0.25">
      <c r="B138" s="85"/>
      <c r="C138" s="86"/>
      <c r="D138" s="86"/>
      <c r="E138" s="86"/>
      <c r="F138" s="88"/>
      <c r="G138" s="89"/>
      <c r="H138" s="85"/>
      <c r="J138" s="90"/>
      <c r="K138" s="91"/>
      <c r="L138" s="92"/>
      <c r="M138" s="93"/>
      <c r="N138" s="93"/>
    </row>
    <row r="139" spans="2:14" x14ac:dyDescent="0.25">
      <c r="B139" s="85"/>
      <c r="C139" s="86"/>
      <c r="D139" s="86"/>
      <c r="E139" s="86"/>
      <c r="F139" s="88"/>
      <c r="G139" s="89"/>
      <c r="H139" s="85"/>
      <c r="J139" s="90"/>
      <c r="K139" s="91"/>
      <c r="L139" s="92"/>
      <c r="M139" s="93"/>
      <c r="N139" s="93"/>
    </row>
    <row r="140" spans="2:14" x14ac:dyDescent="0.25">
      <c r="B140" s="85"/>
      <c r="C140" s="86"/>
      <c r="D140" s="86"/>
      <c r="E140" s="86"/>
      <c r="F140" s="88"/>
      <c r="G140" s="89"/>
      <c r="H140" s="85"/>
      <c r="J140" s="90"/>
      <c r="K140" s="91"/>
      <c r="L140" s="92"/>
      <c r="M140" s="93"/>
      <c r="N140" s="93"/>
    </row>
    <row r="141" spans="2:14" x14ac:dyDescent="0.25">
      <c r="B141" s="85"/>
      <c r="C141" s="86"/>
      <c r="D141" s="86"/>
      <c r="E141" s="86"/>
      <c r="F141" s="88"/>
      <c r="G141" s="89"/>
      <c r="H141" s="85"/>
      <c r="J141" s="90"/>
      <c r="K141" s="91"/>
      <c r="L141" s="92"/>
      <c r="M141" s="93"/>
      <c r="N141" s="93"/>
    </row>
    <row r="142" spans="2:14" x14ac:dyDescent="0.25">
      <c r="B142" s="85"/>
      <c r="C142" s="86"/>
      <c r="D142" s="86"/>
      <c r="E142" s="86"/>
      <c r="F142" s="88"/>
      <c r="G142" s="89"/>
      <c r="H142" s="85"/>
      <c r="J142" s="90"/>
      <c r="K142" s="91"/>
      <c r="L142" s="92"/>
      <c r="M142" s="93"/>
      <c r="N142" s="93"/>
    </row>
    <row r="143" spans="2:14" x14ac:dyDescent="0.25">
      <c r="B143" s="85"/>
      <c r="C143" s="86"/>
      <c r="D143" s="86"/>
      <c r="E143" s="86"/>
      <c r="F143" s="88"/>
      <c r="G143" s="89"/>
      <c r="H143" s="85"/>
      <c r="J143" s="90"/>
      <c r="K143" s="91"/>
      <c r="L143" s="92"/>
      <c r="M143" s="93"/>
      <c r="N143" s="93"/>
    </row>
    <row r="144" spans="2:14" x14ac:dyDescent="0.25">
      <c r="B144" s="85"/>
      <c r="C144" s="86"/>
      <c r="D144" s="86"/>
      <c r="E144" s="86"/>
      <c r="F144" s="88"/>
      <c r="G144" s="89"/>
      <c r="H144" s="85"/>
      <c r="J144" s="90"/>
      <c r="K144" s="91"/>
      <c r="L144" s="92"/>
      <c r="M144" s="93"/>
      <c r="N144" s="93"/>
    </row>
    <row r="145" spans="2:14" x14ac:dyDescent="0.25">
      <c r="B145" s="85"/>
      <c r="C145" s="86"/>
      <c r="D145" s="86"/>
      <c r="E145" s="86"/>
      <c r="F145" s="88"/>
      <c r="G145" s="89"/>
      <c r="H145" s="85"/>
      <c r="J145" s="90"/>
      <c r="K145" s="91"/>
      <c r="L145" s="92"/>
      <c r="M145" s="93"/>
      <c r="N145" s="93"/>
    </row>
    <row r="146" spans="2:14" x14ac:dyDescent="0.25">
      <c r="B146" s="85"/>
      <c r="C146" s="86"/>
      <c r="D146" s="86"/>
      <c r="E146" s="86"/>
      <c r="F146" s="88"/>
      <c r="G146" s="89"/>
      <c r="H146" s="85"/>
      <c r="J146" s="90"/>
      <c r="K146" s="91"/>
      <c r="L146" s="92"/>
      <c r="M146" s="93"/>
      <c r="N146" s="93"/>
    </row>
    <row r="147" spans="2:14" x14ac:dyDescent="0.25">
      <c r="B147" s="85"/>
      <c r="C147" s="86"/>
      <c r="D147" s="86"/>
      <c r="E147" s="86"/>
      <c r="F147" s="88"/>
      <c r="G147" s="89"/>
      <c r="H147" s="85"/>
      <c r="J147" s="90"/>
      <c r="K147" s="91"/>
      <c r="L147" s="92"/>
      <c r="M147" s="93"/>
      <c r="N147" s="93"/>
    </row>
    <row r="148" spans="2:14" x14ac:dyDescent="0.25">
      <c r="B148" s="85"/>
      <c r="C148" s="86"/>
      <c r="D148" s="86"/>
      <c r="E148" s="86"/>
      <c r="F148" s="88"/>
      <c r="G148" s="89"/>
      <c r="H148" s="85"/>
      <c r="J148" s="90"/>
      <c r="K148" s="91"/>
      <c r="L148" s="92"/>
      <c r="M148" s="93"/>
      <c r="N148" s="93"/>
    </row>
    <row r="149" spans="2:14" x14ac:dyDescent="0.25">
      <c r="B149" s="85"/>
      <c r="C149" s="86"/>
      <c r="D149" s="86"/>
      <c r="E149" s="86"/>
      <c r="F149" s="88"/>
      <c r="G149" s="89"/>
      <c r="H149" s="85"/>
      <c r="J149" s="90"/>
      <c r="K149" s="91"/>
      <c r="L149" s="92"/>
      <c r="M149" s="93"/>
      <c r="N149" s="93"/>
    </row>
    <row r="150" spans="2:14" x14ac:dyDescent="0.25">
      <c r="B150" s="85"/>
      <c r="C150" s="86"/>
      <c r="D150" s="86"/>
      <c r="E150" s="86"/>
      <c r="F150" s="88"/>
      <c r="G150" s="89"/>
      <c r="H150" s="85"/>
      <c r="J150" s="90"/>
      <c r="K150" s="91"/>
      <c r="L150" s="92"/>
      <c r="M150" s="93"/>
      <c r="N150" s="93"/>
    </row>
    <row r="151" spans="2:14" x14ac:dyDescent="0.25">
      <c r="B151" s="85"/>
      <c r="C151" s="86"/>
      <c r="D151" s="86"/>
      <c r="E151" s="86"/>
      <c r="F151" s="88"/>
      <c r="G151" s="89"/>
      <c r="H151" s="85"/>
      <c r="J151" s="90"/>
      <c r="K151" s="91"/>
      <c r="L151" s="92"/>
      <c r="M151" s="93"/>
      <c r="N151" s="93"/>
    </row>
    <row r="152" spans="2:14" x14ac:dyDescent="0.25">
      <c r="B152" s="85"/>
      <c r="C152" s="86"/>
      <c r="D152" s="86"/>
      <c r="E152" s="86"/>
      <c r="F152" s="88"/>
      <c r="G152" s="89"/>
      <c r="H152" s="85"/>
      <c r="J152" s="90"/>
      <c r="K152" s="91"/>
      <c r="L152" s="92"/>
      <c r="M152" s="93"/>
      <c r="N152" s="93"/>
    </row>
    <row r="153" spans="2:14" x14ac:dyDescent="0.25">
      <c r="B153" s="85"/>
      <c r="C153" s="86"/>
      <c r="D153" s="86"/>
      <c r="E153" s="86"/>
      <c r="F153" s="88"/>
      <c r="G153" s="89"/>
      <c r="H153" s="85"/>
      <c r="J153" s="90"/>
      <c r="K153" s="91"/>
      <c r="L153" s="92"/>
      <c r="M153" s="93"/>
      <c r="N153" s="93"/>
    </row>
    <row r="154" spans="2:14" x14ac:dyDescent="0.25">
      <c r="B154" s="85"/>
      <c r="C154" s="86"/>
      <c r="D154" s="86"/>
      <c r="E154" s="86"/>
      <c r="F154" s="88"/>
      <c r="G154" s="89"/>
      <c r="H154" s="85"/>
      <c r="J154" s="90"/>
      <c r="K154" s="91"/>
      <c r="L154" s="92"/>
      <c r="M154" s="93"/>
      <c r="N154" s="93"/>
    </row>
    <row r="155" spans="2:14" x14ac:dyDescent="0.25">
      <c r="B155" s="85"/>
      <c r="C155" s="86"/>
      <c r="D155" s="86"/>
      <c r="E155" s="86"/>
      <c r="F155" s="88"/>
      <c r="G155" s="89"/>
      <c r="H155" s="85"/>
      <c r="J155" s="90"/>
      <c r="K155" s="91"/>
      <c r="L155" s="92"/>
      <c r="M155" s="93"/>
      <c r="N155" s="93"/>
    </row>
    <row r="156" spans="2:14" x14ac:dyDescent="0.25">
      <c r="B156" s="85"/>
      <c r="C156" s="86"/>
      <c r="D156" s="86"/>
      <c r="E156" s="86"/>
      <c r="F156" s="88"/>
      <c r="G156" s="89"/>
      <c r="H156" s="85"/>
      <c r="J156" s="90"/>
      <c r="K156" s="91"/>
      <c r="L156" s="92"/>
      <c r="M156" s="93"/>
      <c r="N156" s="93"/>
    </row>
    <row r="157" spans="2:14" x14ac:dyDescent="0.25">
      <c r="B157" s="85"/>
      <c r="C157" s="86"/>
      <c r="D157" s="86"/>
      <c r="E157" s="86"/>
      <c r="F157" s="88"/>
      <c r="G157" s="89"/>
      <c r="H157" s="85"/>
      <c r="J157" s="90"/>
      <c r="K157" s="91"/>
      <c r="L157" s="92"/>
      <c r="M157" s="93"/>
      <c r="N157" s="93"/>
    </row>
    <row r="158" spans="2:14" x14ac:dyDescent="0.25">
      <c r="B158" s="85"/>
      <c r="C158" s="86"/>
      <c r="D158" s="86"/>
      <c r="E158" s="86"/>
      <c r="F158" s="88"/>
      <c r="G158" s="89"/>
      <c r="H158" s="85"/>
      <c r="J158" s="90"/>
      <c r="K158" s="91"/>
      <c r="L158" s="92"/>
      <c r="M158" s="93"/>
      <c r="N158" s="93"/>
    </row>
    <row r="159" spans="2:14" x14ac:dyDescent="0.25">
      <c r="B159" s="85"/>
      <c r="C159" s="86"/>
      <c r="D159" s="86"/>
      <c r="E159" s="86"/>
      <c r="F159" s="88"/>
      <c r="G159" s="89"/>
      <c r="H159" s="85"/>
      <c r="J159" s="90"/>
      <c r="K159" s="91"/>
      <c r="L159" s="92"/>
      <c r="M159" s="93"/>
      <c r="N159" s="93"/>
    </row>
    <row r="160" spans="2:14" x14ac:dyDescent="0.25">
      <c r="B160" s="85"/>
      <c r="C160" s="86"/>
      <c r="D160" s="86"/>
      <c r="E160" s="86"/>
      <c r="F160" s="88"/>
      <c r="G160" s="89"/>
      <c r="H160" s="85"/>
      <c r="J160" s="90"/>
      <c r="K160" s="91"/>
      <c r="L160" s="92"/>
      <c r="M160" s="93"/>
      <c r="N160" s="93"/>
    </row>
    <row r="161" spans="2:14" x14ac:dyDescent="0.25">
      <c r="B161" s="85"/>
      <c r="C161" s="86"/>
      <c r="D161" s="86"/>
      <c r="E161" s="86"/>
      <c r="F161" s="88"/>
      <c r="G161" s="89"/>
      <c r="H161" s="85"/>
      <c r="J161" s="90"/>
      <c r="K161" s="91"/>
      <c r="L161" s="92"/>
      <c r="M161" s="93"/>
      <c r="N161" s="93"/>
    </row>
    <row r="162" spans="2:14" x14ac:dyDescent="0.25">
      <c r="B162" s="85"/>
      <c r="C162" s="86"/>
      <c r="D162" s="86"/>
      <c r="E162" s="86"/>
      <c r="F162" s="88"/>
      <c r="G162" s="89"/>
      <c r="H162" s="85"/>
      <c r="J162" s="90"/>
      <c r="K162" s="91"/>
      <c r="L162" s="92"/>
      <c r="M162" s="93"/>
      <c r="N162" s="93"/>
    </row>
    <row r="163" spans="2:14" x14ac:dyDescent="0.25">
      <c r="B163" s="85"/>
      <c r="C163" s="86"/>
      <c r="D163" s="86"/>
      <c r="E163" s="86"/>
      <c r="F163" s="88"/>
      <c r="G163" s="89"/>
      <c r="H163" s="85"/>
      <c r="J163" s="90"/>
      <c r="K163" s="91"/>
      <c r="L163" s="92"/>
      <c r="M163" s="93"/>
      <c r="N163" s="93"/>
    </row>
    <row r="164" spans="2:14" x14ac:dyDescent="0.25">
      <c r="B164" s="85"/>
      <c r="C164" s="86"/>
      <c r="D164" s="86"/>
      <c r="E164" s="86"/>
      <c r="F164" s="88"/>
      <c r="G164" s="89"/>
      <c r="H164" s="85"/>
      <c r="J164" s="90"/>
      <c r="K164" s="91"/>
      <c r="L164" s="92"/>
      <c r="M164" s="93"/>
      <c r="N164" s="93"/>
    </row>
    <row r="165" spans="2:14" x14ac:dyDescent="0.25">
      <c r="B165" s="85"/>
      <c r="C165" s="86"/>
      <c r="D165" s="86"/>
      <c r="E165" s="86"/>
      <c r="F165" s="88"/>
      <c r="G165" s="89"/>
      <c r="H165" s="85"/>
      <c r="J165" s="90"/>
      <c r="K165" s="91"/>
      <c r="L165" s="92"/>
      <c r="M165" s="93"/>
      <c r="N165" s="93"/>
    </row>
    <row r="166" spans="2:14" x14ac:dyDescent="0.25">
      <c r="B166" s="85"/>
      <c r="C166" s="86"/>
      <c r="D166" s="86"/>
      <c r="E166" s="86"/>
      <c r="F166" s="88"/>
      <c r="G166" s="89"/>
      <c r="H166" s="85"/>
      <c r="J166" s="90"/>
      <c r="K166" s="91"/>
      <c r="L166" s="92"/>
      <c r="M166" s="93"/>
      <c r="N166" s="93"/>
    </row>
    <row r="167" spans="2:14" x14ac:dyDescent="0.25">
      <c r="B167" s="85"/>
      <c r="C167" s="86"/>
      <c r="D167" s="86"/>
      <c r="E167" s="86"/>
      <c r="F167" s="88"/>
      <c r="G167" s="89"/>
      <c r="H167" s="85"/>
      <c r="J167" s="90"/>
      <c r="K167" s="91"/>
      <c r="L167" s="92"/>
      <c r="M167" s="93"/>
      <c r="N167" s="93"/>
    </row>
    <row r="168" spans="2:14" x14ac:dyDescent="0.25">
      <c r="B168" s="85"/>
      <c r="C168" s="86"/>
      <c r="D168" s="86"/>
      <c r="E168" s="86"/>
      <c r="F168" s="88"/>
      <c r="G168" s="89"/>
      <c r="H168" s="85"/>
      <c r="J168" s="90"/>
      <c r="K168" s="91"/>
      <c r="L168" s="92"/>
      <c r="M168" s="93"/>
      <c r="N168" s="93"/>
    </row>
    <row r="169" spans="2:14" x14ac:dyDescent="0.25">
      <c r="B169" s="85"/>
      <c r="C169" s="86"/>
      <c r="D169" s="86"/>
      <c r="E169" s="86"/>
      <c r="F169" s="88"/>
      <c r="G169" s="89"/>
      <c r="H169" s="85"/>
      <c r="J169" s="90"/>
      <c r="K169" s="91"/>
      <c r="L169" s="92"/>
      <c r="M169" s="93"/>
      <c r="N169" s="93"/>
    </row>
    <row r="170" spans="2:14" x14ac:dyDescent="0.25">
      <c r="B170" s="85"/>
      <c r="C170" s="86"/>
      <c r="D170" s="86"/>
      <c r="E170" s="86"/>
      <c r="F170" s="88"/>
      <c r="G170" s="89"/>
      <c r="H170" s="85"/>
      <c r="J170" s="90"/>
      <c r="K170" s="91"/>
      <c r="L170" s="92"/>
      <c r="M170" s="93"/>
      <c r="N170" s="93"/>
    </row>
    <row r="171" spans="2:14" x14ac:dyDescent="0.25">
      <c r="B171" s="85"/>
      <c r="C171" s="86"/>
      <c r="D171" s="86"/>
      <c r="E171" s="86"/>
      <c r="F171" s="88"/>
      <c r="G171" s="89"/>
      <c r="H171" s="85"/>
      <c r="J171" s="90"/>
      <c r="K171" s="91"/>
      <c r="L171" s="92"/>
      <c r="M171" s="93"/>
      <c r="N171" s="93"/>
    </row>
    <row r="172" spans="2:14" x14ac:dyDescent="0.25">
      <c r="B172" s="85"/>
      <c r="C172" s="86"/>
      <c r="D172" s="86"/>
      <c r="E172" s="86"/>
      <c r="F172" s="88"/>
      <c r="G172" s="89"/>
      <c r="H172" s="85"/>
      <c r="J172" s="90"/>
      <c r="K172" s="91"/>
      <c r="L172" s="92"/>
      <c r="M172" s="93"/>
      <c r="N172" s="93"/>
    </row>
    <row r="173" spans="2:14" x14ac:dyDescent="0.25">
      <c r="B173" s="85"/>
      <c r="C173" s="86"/>
      <c r="D173" s="86"/>
      <c r="E173" s="86"/>
      <c r="F173" s="88"/>
      <c r="G173" s="89"/>
      <c r="H173" s="85"/>
      <c r="J173" s="90"/>
      <c r="K173" s="91"/>
      <c r="L173" s="92"/>
      <c r="M173" s="93"/>
      <c r="N173" s="93"/>
    </row>
    <row r="174" spans="2:14" x14ac:dyDescent="0.25">
      <c r="B174" s="85"/>
      <c r="C174" s="86"/>
      <c r="D174" s="86"/>
      <c r="E174" s="86"/>
      <c r="F174" s="88"/>
      <c r="G174" s="89"/>
      <c r="H174" s="85"/>
      <c r="J174" s="90"/>
      <c r="K174" s="91"/>
      <c r="L174" s="92"/>
      <c r="M174" s="93"/>
      <c r="N174" s="93"/>
    </row>
    <row r="175" spans="2:14" x14ac:dyDescent="0.25">
      <c r="B175" s="85"/>
      <c r="C175" s="86"/>
      <c r="D175" s="86"/>
      <c r="E175" s="86"/>
      <c r="F175" s="88"/>
      <c r="G175" s="89"/>
      <c r="H175" s="85"/>
      <c r="J175" s="90"/>
      <c r="K175" s="91"/>
      <c r="L175" s="92"/>
      <c r="M175" s="93"/>
      <c r="N175" s="93"/>
    </row>
    <row r="176" spans="2:14" x14ac:dyDescent="0.25">
      <c r="B176" s="85"/>
      <c r="C176" s="86"/>
      <c r="D176" s="86"/>
      <c r="E176" s="86"/>
      <c r="F176" s="88"/>
      <c r="G176" s="89"/>
      <c r="H176" s="85"/>
      <c r="J176" s="90"/>
      <c r="K176" s="91"/>
      <c r="L176" s="92"/>
      <c r="M176" s="93"/>
      <c r="N176" s="93"/>
    </row>
    <row r="177" spans="2:14" x14ac:dyDescent="0.25">
      <c r="B177" s="85"/>
      <c r="C177" s="86"/>
      <c r="D177" s="86"/>
      <c r="E177" s="86"/>
      <c r="F177" s="88"/>
      <c r="G177" s="89"/>
      <c r="H177" s="85"/>
      <c r="J177" s="90"/>
      <c r="K177" s="91"/>
      <c r="L177" s="92"/>
      <c r="M177" s="93"/>
      <c r="N177" s="93"/>
    </row>
    <row r="178" spans="2:14" x14ac:dyDescent="0.25">
      <c r="B178" s="85"/>
      <c r="C178" s="86"/>
      <c r="D178" s="86"/>
      <c r="E178" s="86"/>
      <c r="F178" s="88"/>
      <c r="G178" s="89"/>
      <c r="H178" s="85"/>
      <c r="J178" s="90"/>
      <c r="K178" s="91"/>
      <c r="L178" s="92"/>
      <c r="M178" s="93"/>
      <c r="N178" s="93"/>
    </row>
    <row r="179" spans="2:14" x14ac:dyDescent="0.25">
      <c r="B179" s="85"/>
      <c r="C179" s="86"/>
      <c r="D179" s="86"/>
      <c r="E179" s="86"/>
      <c r="F179" s="88"/>
      <c r="G179" s="89"/>
      <c r="H179" s="85"/>
      <c r="J179" s="90"/>
      <c r="K179" s="91"/>
      <c r="L179" s="92"/>
      <c r="M179" s="93"/>
      <c r="N179" s="93"/>
    </row>
    <row r="180" spans="2:14" x14ac:dyDescent="0.25">
      <c r="B180" s="85"/>
      <c r="C180" s="86"/>
      <c r="D180" s="86"/>
      <c r="E180" s="86"/>
      <c r="F180" s="88"/>
      <c r="G180" s="89"/>
      <c r="H180" s="85"/>
      <c r="J180" s="90"/>
      <c r="K180" s="91"/>
      <c r="L180" s="92"/>
      <c r="M180" s="93"/>
      <c r="N180" s="93"/>
    </row>
    <row r="181" spans="2:14" x14ac:dyDescent="0.25">
      <c r="B181" s="85"/>
      <c r="C181" s="86"/>
      <c r="D181" s="86"/>
      <c r="E181" s="86"/>
      <c r="F181" s="88"/>
      <c r="G181" s="89"/>
      <c r="H181" s="85"/>
      <c r="J181" s="90"/>
      <c r="K181" s="91"/>
      <c r="L181" s="92"/>
      <c r="M181" s="93"/>
      <c r="N181" s="93"/>
    </row>
    <row r="182" spans="2:14" x14ac:dyDescent="0.25">
      <c r="B182" s="85"/>
      <c r="C182" s="86"/>
      <c r="D182" s="86"/>
      <c r="E182" s="86"/>
      <c r="F182" s="88"/>
      <c r="G182" s="89"/>
      <c r="H182" s="85"/>
      <c r="J182" s="90"/>
      <c r="K182" s="91"/>
      <c r="L182" s="92"/>
      <c r="M182" s="93"/>
      <c r="N182" s="93"/>
    </row>
    <row r="183" spans="2:14" x14ac:dyDescent="0.25">
      <c r="B183" s="85"/>
      <c r="C183" s="86"/>
      <c r="D183" s="86"/>
      <c r="E183" s="86"/>
      <c r="F183" s="88"/>
      <c r="G183" s="89"/>
      <c r="H183" s="85"/>
      <c r="J183" s="90"/>
      <c r="K183" s="91"/>
      <c r="L183" s="92"/>
      <c r="M183" s="93"/>
      <c r="N183" s="93"/>
    </row>
    <row r="184" spans="2:14" x14ac:dyDescent="0.25">
      <c r="B184" s="85"/>
      <c r="C184" s="86"/>
      <c r="D184" s="86"/>
      <c r="E184" s="86"/>
      <c r="F184" s="88"/>
      <c r="G184" s="89"/>
      <c r="H184" s="85"/>
      <c r="J184" s="90"/>
      <c r="K184" s="91"/>
      <c r="L184" s="92"/>
      <c r="M184" s="93"/>
      <c r="N184" s="93"/>
    </row>
    <row r="185" spans="2:14" x14ac:dyDescent="0.25">
      <c r="B185" s="85"/>
      <c r="C185" s="86"/>
      <c r="D185" s="86"/>
      <c r="E185" s="86"/>
      <c r="F185" s="88"/>
      <c r="G185" s="89"/>
      <c r="H185" s="85"/>
      <c r="J185" s="90"/>
      <c r="K185" s="91"/>
      <c r="L185" s="92"/>
      <c r="M185" s="93"/>
      <c r="N185" s="93"/>
    </row>
    <row r="186" spans="2:14" x14ac:dyDescent="0.25">
      <c r="B186" s="85"/>
      <c r="C186" s="86"/>
      <c r="D186" s="86"/>
      <c r="E186" s="86"/>
      <c r="F186" s="88"/>
      <c r="G186" s="89"/>
      <c r="H186" s="85"/>
      <c r="J186" s="90"/>
      <c r="K186" s="91"/>
      <c r="L186" s="92"/>
      <c r="M186" s="93"/>
      <c r="N186" s="93"/>
    </row>
    <row r="187" spans="2:14" x14ac:dyDescent="0.25">
      <c r="B187" s="85"/>
      <c r="C187" s="86"/>
      <c r="D187" s="86"/>
      <c r="E187" s="86"/>
      <c r="F187" s="88"/>
      <c r="G187" s="89"/>
      <c r="H187" s="85"/>
      <c r="J187" s="90"/>
      <c r="K187" s="91"/>
      <c r="L187" s="92"/>
      <c r="M187" s="93"/>
      <c r="N187" s="93"/>
    </row>
    <row r="188" spans="2:14" x14ac:dyDescent="0.25">
      <c r="B188" s="85"/>
      <c r="C188" s="86"/>
      <c r="D188" s="86"/>
      <c r="E188" s="86"/>
      <c r="F188" s="88"/>
      <c r="G188" s="89"/>
      <c r="H188" s="85"/>
      <c r="J188" s="90"/>
      <c r="K188" s="91"/>
      <c r="L188" s="92"/>
      <c r="M188" s="93"/>
      <c r="N188" s="93"/>
    </row>
    <row r="189" spans="2:14" x14ac:dyDescent="0.25">
      <c r="B189" s="85"/>
      <c r="C189" s="86"/>
      <c r="D189" s="86"/>
      <c r="E189" s="86"/>
      <c r="F189" s="88"/>
      <c r="G189" s="89"/>
      <c r="H189" s="85"/>
      <c r="J189" s="90"/>
      <c r="K189" s="91"/>
      <c r="L189" s="92"/>
      <c r="M189" s="93"/>
      <c r="N189" s="93"/>
    </row>
    <row r="190" spans="2:14" x14ac:dyDescent="0.25">
      <c r="B190" s="85"/>
      <c r="C190" s="86"/>
      <c r="D190" s="86"/>
      <c r="E190" s="86"/>
      <c r="F190" s="88"/>
      <c r="G190" s="89"/>
      <c r="H190" s="85"/>
      <c r="J190" s="90"/>
      <c r="K190" s="91"/>
      <c r="L190" s="92"/>
      <c r="M190" s="93"/>
      <c r="N190" s="93"/>
    </row>
    <row r="191" spans="2:14" x14ac:dyDescent="0.25">
      <c r="B191" s="85"/>
      <c r="C191" s="86"/>
      <c r="D191" s="86"/>
      <c r="E191" s="86"/>
      <c r="F191" s="88"/>
      <c r="G191" s="89"/>
      <c r="H191" s="85"/>
      <c r="J191" s="90"/>
      <c r="K191" s="91"/>
      <c r="L191" s="92"/>
      <c r="M191" s="93"/>
      <c r="N191" s="93"/>
    </row>
    <row r="192" spans="2:14" x14ac:dyDescent="0.25">
      <c r="B192" s="85"/>
      <c r="C192" s="86"/>
      <c r="D192" s="86"/>
      <c r="E192" s="86"/>
      <c r="F192" s="88"/>
      <c r="G192" s="89"/>
      <c r="H192" s="85"/>
      <c r="J192" s="90"/>
      <c r="K192" s="91"/>
      <c r="L192" s="92"/>
      <c r="M192" s="93"/>
      <c r="N192" s="93"/>
    </row>
    <row r="193" spans="2:14" x14ac:dyDescent="0.25">
      <c r="B193" s="85"/>
      <c r="C193" s="86"/>
      <c r="D193" s="86"/>
      <c r="E193" s="86"/>
      <c r="F193" s="88"/>
      <c r="G193" s="89"/>
      <c r="H193" s="85"/>
      <c r="J193" s="90"/>
      <c r="K193" s="91"/>
      <c r="L193" s="92"/>
      <c r="M193" s="93"/>
      <c r="N193" s="93"/>
    </row>
    <row r="194" spans="2:14" x14ac:dyDescent="0.25">
      <c r="B194" s="85"/>
      <c r="C194" s="86"/>
      <c r="D194" s="86"/>
      <c r="E194" s="86"/>
      <c r="F194" s="88"/>
      <c r="G194" s="89"/>
      <c r="H194" s="85"/>
      <c r="J194" s="90"/>
      <c r="K194" s="91"/>
      <c r="L194" s="92"/>
      <c r="M194" s="93"/>
      <c r="N194" s="93"/>
    </row>
    <row r="195" spans="2:14" x14ac:dyDescent="0.25">
      <c r="B195" s="85"/>
      <c r="C195" s="86"/>
      <c r="D195" s="86"/>
      <c r="E195" s="86"/>
      <c r="F195" s="88"/>
      <c r="G195" s="89"/>
      <c r="H195" s="85"/>
      <c r="J195" s="90"/>
      <c r="K195" s="91"/>
      <c r="L195" s="92"/>
      <c r="M195" s="93"/>
      <c r="N195" s="93"/>
    </row>
    <row r="196" spans="2:14" x14ac:dyDescent="0.25">
      <c r="B196" s="85"/>
      <c r="C196" s="86"/>
      <c r="D196" s="86"/>
      <c r="E196" s="86"/>
      <c r="F196" s="88"/>
      <c r="G196" s="89"/>
      <c r="H196" s="85"/>
      <c r="J196" s="90"/>
      <c r="K196" s="91"/>
      <c r="L196" s="92"/>
      <c r="M196" s="93"/>
      <c r="N196" s="93"/>
    </row>
    <row r="197" spans="2:14" x14ac:dyDescent="0.25">
      <c r="B197" s="85"/>
      <c r="C197" s="86"/>
      <c r="D197" s="86"/>
      <c r="E197" s="86"/>
      <c r="F197" s="88"/>
      <c r="G197" s="89"/>
      <c r="H197" s="85"/>
      <c r="J197" s="90"/>
      <c r="K197" s="91"/>
      <c r="L197" s="92"/>
      <c r="M197" s="93"/>
      <c r="N197" s="93"/>
    </row>
    <row r="198" spans="2:14" x14ac:dyDescent="0.25">
      <c r="B198" s="85"/>
      <c r="C198" s="86"/>
      <c r="D198" s="86"/>
      <c r="E198" s="86"/>
      <c r="F198" s="88"/>
      <c r="G198" s="89"/>
      <c r="H198" s="85"/>
      <c r="J198" s="90"/>
      <c r="K198" s="91"/>
      <c r="L198" s="92"/>
      <c r="M198" s="93"/>
      <c r="N198" s="93"/>
    </row>
    <row r="199" spans="2:14" x14ac:dyDescent="0.25">
      <c r="B199" s="85"/>
      <c r="C199" s="86"/>
      <c r="D199" s="86"/>
      <c r="E199" s="86"/>
      <c r="F199" s="88"/>
      <c r="G199" s="89"/>
      <c r="H199" s="85"/>
      <c r="J199" s="90"/>
      <c r="K199" s="91"/>
      <c r="L199" s="92"/>
      <c r="M199" s="93"/>
      <c r="N199" s="93"/>
    </row>
    <row r="200" spans="2:14" x14ac:dyDescent="0.25">
      <c r="B200" s="85"/>
      <c r="C200" s="86"/>
      <c r="D200" s="86"/>
      <c r="E200" s="86"/>
      <c r="F200" s="88"/>
      <c r="G200" s="89"/>
      <c r="H200" s="85"/>
      <c r="J200" s="90"/>
      <c r="K200" s="91"/>
      <c r="L200" s="92"/>
      <c r="M200" s="93"/>
      <c r="N200" s="93"/>
    </row>
    <row r="201" spans="2:14" x14ac:dyDescent="0.25">
      <c r="B201" s="85"/>
      <c r="C201" s="86"/>
      <c r="D201" s="86"/>
      <c r="E201" s="86"/>
      <c r="F201" s="88"/>
      <c r="G201" s="89"/>
      <c r="H201" s="85"/>
      <c r="J201" s="90"/>
      <c r="K201" s="91"/>
      <c r="L201" s="92"/>
      <c r="M201" s="93"/>
      <c r="N201" s="93"/>
    </row>
  </sheetData>
  <dataConsolidate/>
  <mergeCells count="4">
    <mergeCell ref="A4:G4"/>
    <mergeCell ref="H4:J4"/>
    <mergeCell ref="L4:N4"/>
    <mergeCell ref="L2:M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TECH</vt:lpstr>
      <vt:lpstr>VALEURS UTILES</vt:lpstr>
      <vt:lpstr>VALEURS RENDEMENT</vt:lpstr>
      <vt:lpstr>DIVIDENDES POTENTIELS</vt:lpstr>
      <vt:lpstr>SUIVI COURS</vt:lpstr>
      <vt:lpstr>TRANSACTIONS</vt:lpstr>
      <vt:lpstr>RECAP_PEA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Sébastien BOUGON</cp:lastModifiedBy>
  <dcterms:created xsi:type="dcterms:W3CDTF">2019-04-11T06:40:50Z</dcterms:created>
  <dcterms:modified xsi:type="dcterms:W3CDTF">2019-10-04T09:04:56Z</dcterms:modified>
</cp:coreProperties>
</file>