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780" windowHeight="124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21" i="1" l="1"/>
  <c r="K21" i="1"/>
  <c r="J21" i="1"/>
  <c r="I21" i="1"/>
  <c r="H21" i="1"/>
  <c r="G21" i="1"/>
  <c r="F21" i="1"/>
  <c r="E21" i="1"/>
  <c r="D21" i="1"/>
  <c r="C21" i="1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44" i="2"/>
  <c r="J43" i="2"/>
  <c r="K41" i="2"/>
  <c r="A41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AS38" i="2" s="1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AS37" i="2" s="1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AS36" i="2" s="1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AS35" i="2" s="1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AS34" i="2" s="1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AS33" i="2" s="1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AS32" i="2" s="1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AS31" i="2" s="1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AS30" i="2" s="1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AS29" i="2" s="1"/>
  <c r="AS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M27" i="2"/>
  <c r="AS27" i="2" s="1"/>
  <c r="AS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AO25" i="2" s="1"/>
  <c r="AS24" i="2"/>
  <c r="AN24" i="2"/>
  <c r="AM24" i="2"/>
  <c r="AL24" i="2"/>
  <c r="AK24" i="2"/>
  <c r="AJ24" i="2"/>
  <c r="AI24" i="2"/>
  <c r="AH24" i="2"/>
  <c r="AG24" i="2"/>
  <c r="AF24" i="2"/>
  <c r="N24" i="2"/>
  <c r="M24" i="2"/>
  <c r="AO24" i="2" s="1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AO23" i="2" s="1"/>
  <c r="O22" i="2"/>
  <c r="N22" i="2"/>
  <c r="M22" i="2"/>
  <c r="AO22" i="2" s="1"/>
  <c r="T21" i="2"/>
  <c r="S21" i="2"/>
  <c r="R21" i="2"/>
  <c r="Q21" i="2"/>
  <c r="P21" i="2"/>
  <c r="O21" i="2"/>
  <c r="N21" i="2"/>
  <c r="M21" i="2"/>
  <c r="V20" i="2"/>
  <c r="U20" i="2"/>
  <c r="T20" i="2"/>
  <c r="S20" i="2"/>
  <c r="R20" i="2"/>
  <c r="Q20" i="2"/>
  <c r="P20" i="2"/>
  <c r="O20" i="2"/>
  <c r="N20" i="2"/>
  <c r="M20" i="2"/>
  <c r="AS19" i="2"/>
  <c r="O18" i="2"/>
  <c r="N18" i="2"/>
  <c r="M18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P15" i="2"/>
  <c r="O15" i="2"/>
  <c r="N15" i="2"/>
  <c r="M15" i="2"/>
  <c r="AS15" i="2" s="1"/>
  <c r="V14" i="2"/>
  <c r="U14" i="2"/>
  <c r="T14" i="2"/>
  <c r="S14" i="2"/>
  <c r="R14" i="2"/>
  <c r="Q14" i="2"/>
  <c r="P14" i="2"/>
  <c r="O14" i="2"/>
  <c r="N14" i="2"/>
  <c r="M14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AS13" i="2" s="1"/>
  <c r="P12" i="2"/>
  <c r="O12" i="2"/>
  <c r="N12" i="2"/>
  <c r="M12" i="2"/>
  <c r="AS12" i="2" s="1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AS11" i="2" s="1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AS10" i="2" s="1"/>
  <c r="AO9" i="2"/>
  <c r="S9" i="2"/>
  <c r="R9" i="2"/>
  <c r="Q9" i="2"/>
  <c r="P9" i="2"/>
  <c r="O9" i="2"/>
  <c r="N9" i="2"/>
  <c r="M9" i="2"/>
  <c r="AS9" i="2" s="1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AS8" i="2" s="1"/>
  <c r="AS7" i="2"/>
  <c r="Q7" i="2"/>
  <c r="P7" i="2"/>
  <c r="O7" i="2"/>
  <c r="N7" i="2"/>
  <c r="M7" i="2"/>
  <c r="AO7" i="2" s="1"/>
  <c r="Y6" i="2"/>
  <c r="X6" i="2"/>
  <c r="W6" i="2"/>
  <c r="V6" i="2"/>
  <c r="U6" i="2"/>
  <c r="T6" i="2"/>
  <c r="S6" i="2"/>
  <c r="R6" i="2"/>
  <c r="Q6" i="2"/>
  <c r="P6" i="2"/>
  <c r="O6" i="2"/>
  <c r="N6" i="2"/>
  <c r="M6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AO5" i="2" s="1"/>
  <c r="U4" i="2"/>
  <c r="T4" i="2"/>
  <c r="S4" i="2"/>
  <c r="R4" i="2"/>
  <c r="Q4" i="2"/>
  <c r="P4" i="2"/>
  <c r="O4" i="2"/>
  <c r="N4" i="2"/>
  <c r="M4" i="2"/>
  <c r="AS4" i="2" s="1"/>
  <c r="K86" i="2" l="1"/>
  <c r="AS5" i="2"/>
  <c r="AO10" i="2"/>
  <c r="AO12" i="2"/>
  <c r="AS22" i="2"/>
  <c r="AO30" i="2"/>
  <c r="AO32" i="2"/>
  <c r="AO34" i="2"/>
  <c r="AO36" i="2"/>
  <c r="AO38" i="2"/>
  <c r="AO8" i="2"/>
  <c r="AO11" i="2"/>
  <c r="AO15" i="2"/>
  <c r="AO29" i="2"/>
  <c r="AO31" i="2"/>
  <c r="AO33" i="2"/>
  <c r="AO35" i="2"/>
  <c r="AO37" i="2"/>
  <c r="K51" i="2"/>
  <c r="K53" i="2"/>
  <c r="K55" i="2"/>
  <c r="K57" i="2"/>
  <c r="K59" i="2"/>
  <c r="K61" i="2"/>
  <c r="K63" i="2"/>
  <c r="K65" i="2"/>
  <c r="K67" i="2"/>
  <c r="K69" i="2"/>
  <c r="K71" i="2"/>
  <c r="K73" i="2"/>
  <c r="K75" i="2"/>
  <c r="K77" i="2"/>
  <c r="K79" i="2"/>
  <c r="K81" i="2"/>
  <c r="K83" i="2"/>
  <c r="K85" i="2"/>
  <c r="K52" i="2"/>
  <c r="K54" i="2"/>
  <c r="K56" i="2"/>
  <c r="K58" i="2"/>
  <c r="K60" i="2"/>
  <c r="K62" i="2"/>
  <c r="K64" i="2"/>
  <c r="K66" i="2"/>
  <c r="K68" i="2"/>
  <c r="K70" i="2"/>
  <c r="K72" i="2"/>
  <c r="K74" i="2"/>
  <c r="K76" i="2"/>
  <c r="K78" i="2"/>
  <c r="K80" i="2"/>
  <c r="K82" i="2"/>
  <c r="K84" i="2"/>
</calcChain>
</file>

<file path=xl/comments1.xml><?xml version="1.0" encoding="utf-8"?>
<comments xmlns="http://schemas.openxmlformats.org/spreadsheetml/2006/main">
  <authors>
    <author>Natacha Maquigneau</author>
    <author>Administrateur</author>
    <author>ROBERT Angélina</author>
    <author>DESCHAMPS Angélique</author>
    <author>ZINZONI Vanessa</author>
    <author>Angélina ROBERT</author>
  </authors>
  <commentList>
    <comment ref="AS3" authorId="0">
      <text>
        <r>
          <rPr>
            <b/>
            <i/>
            <sz val="9"/>
            <color indexed="81"/>
            <rFont val="Tahoma"/>
            <family val="2"/>
          </rPr>
          <t>Natacha Maquigneau:</t>
        </r>
        <r>
          <rPr>
            <i/>
            <sz val="9"/>
            <color indexed="81"/>
            <rFont val="Tahoma"/>
            <family val="2"/>
          </rPr>
          <t xml:space="preserve">
statut vital, dépendance EER, créat, Barthel</t>
        </r>
      </text>
    </comment>
    <comment ref="AR4" authorId="1">
      <text>
        <r>
          <rPr>
            <b/>
            <i/>
            <sz val="9"/>
            <color indexed="81"/>
            <rFont val="Tahoma"/>
            <family val="2"/>
          </rPr>
          <t>CR:</t>
        </r>
        <r>
          <rPr>
            <i/>
            <sz val="9"/>
            <color indexed="81"/>
            <rFont val="Tahoma"/>
            <family val="2"/>
          </rPr>
          <t xml:space="preserve">
poursuite proche. Patient toujours confus
</t>
        </r>
      </text>
    </comment>
    <comment ref="C5" authorId="2">
      <text>
        <r>
          <rPr>
            <sz val="9"/>
            <color indexed="81"/>
            <rFont val="Tahoma"/>
            <family val="2"/>
          </rPr>
          <t>ROBERT Angélina:</t>
        </r>
        <r>
          <rPr>
            <b/>
            <i/>
            <sz val="9"/>
            <color indexed="81"/>
            <rFont val="Tahoma"/>
            <family val="2"/>
          </rPr>
          <t xml:space="preserve">
MO fait
</t>
        </r>
      </text>
    </comment>
    <comment ref="P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R0
</t>
        </r>
      </text>
    </comment>
    <comment ref="Q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R1
</t>
        </r>
      </text>
    </comment>
    <comment ref="R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R2
</t>
        </r>
      </text>
    </comment>
    <comment ref="S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R3
</t>
        </r>
      </text>
    </comment>
    <comment ref="T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R4
</t>
        </r>
      </text>
    </comment>
    <comment ref="U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R5
</t>
        </r>
      </text>
    </comment>
    <comment ref="V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R6
</t>
        </r>
      </text>
    </comment>
    <comment ref="W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R7
</t>
        </r>
      </text>
    </comment>
    <comment ref="X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R8
</t>
        </r>
      </text>
    </comment>
    <comment ref="Y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R9
</t>
        </r>
      </text>
    </comment>
    <comment ref="Z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R10
</t>
        </r>
      </text>
    </comment>
    <comment ref="AA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R11</t>
        </r>
      </text>
    </comment>
    <comment ref="AB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R12
</t>
        </r>
      </text>
    </comment>
    <comment ref="AC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R13
</t>
        </r>
      </text>
    </comment>
    <comment ref="AD10" authorId="2">
      <text>
        <r>
          <rPr>
            <sz val="9"/>
            <color indexed="81"/>
            <rFont val="Tahoma"/>
            <family val="2"/>
          </rPr>
          <t>ROBERT Angélina:</t>
        </r>
        <r>
          <rPr>
            <b/>
            <i/>
            <sz val="9"/>
            <color indexed="81"/>
            <rFont val="Tahoma"/>
            <family val="2"/>
          </rPr>
          <t xml:space="preserve">
R14
</t>
        </r>
      </text>
    </comment>
    <comment ref="AE10" authorId="2">
      <text>
        <r>
          <rPr>
            <sz val="9"/>
            <color indexed="81"/>
            <rFont val="Tahoma"/>
            <family val="2"/>
          </rPr>
          <t>ROBERT Angélina:</t>
        </r>
        <r>
          <rPr>
            <b/>
            <i/>
            <sz val="9"/>
            <color indexed="81"/>
            <rFont val="Tahoma"/>
            <family val="2"/>
          </rPr>
          <t xml:space="preserve">
R15
</t>
        </r>
      </text>
    </comment>
    <comment ref="AF10" authorId="2">
      <text>
        <r>
          <rPr>
            <sz val="9"/>
            <color indexed="81"/>
            <rFont val="Tahoma"/>
            <family val="2"/>
          </rPr>
          <t>ROBERT Angélina:</t>
        </r>
        <r>
          <rPr>
            <b/>
            <i/>
            <sz val="9"/>
            <color indexed="81"/>
            <rFont val="Tahoma"/>
            <family val="2"/>
          </rPr>
          <t xml:space="preserve">
R16
</t>
        </r>
      </text>
    </comment>
    <comment ref="AG10" authorId="2">
      <text>
        <r>
          <rPr>
            <sz val="9"/>
            <color indexed="81"/>
            <rFont val="Tahoma"/>
            <family val="2"/>
          </rPr>
          <t>ROBERT Angélina:</t>
        </r>
        <r>
          <rPr>
            <b/>
            <i/>
            <sz val="9"/>
            <color indexed="81"/>
            <rFont val="Tahoma"/>
            <family val="2"/>
          </rPr>
          <t xml:space="preserve">
R17
</t>
        </r>
      </text>
    </comment>
    <comment ref="AH10" authorId="4">
      <text>
        <r>
          <rPr>
            <sz val="9"/>
            <color indexed="81"/>
            <rFont val="Tahoma"/>
            <family val="2"/>
          </rPr>
          <t>ZINZONI Vanessa:</t>
        </r>
        <r>
          <rPr>
            <b/>
            <i/>
            <sz val="9"/>
            <color indexed="81"/>
            <rFont val="Tahoma"/>
            <family val="2"/>
          </rPr>
          <t xml:space="preserve">
R18
</t>
        </r>
      </text>
    </comment>
    <comment ref="AJ10" authorId="2">
      <text>
        <r>
          <rPr>
            <sz val="9"/>
            <color indexed="81"/>
            <rFont val="Tahoma"/>
            <family val="2"/>
          </rPr>
          <t>ROBERT Angélina:</t>
        </r>
        <r>
          <rPr>
            <b/>
            <i/>
            <sz val="9"/>
            <color indexed="81"/>
            <rFont val="Tahoma"/>
            <family val="2"/>
          </rPr>
          <t xml:space="preserve">
R20
</t>
        </r>
      </text>
    </comment>
    <comment ref="AM10" authorId="4">
      <text>
        <r>
          <rPr>
            <sz val="9"/>
            <color indexed="81"/>
            <rFont val="Tahoma"/>
            <family val="2"/>
          </rPr>
          <t>ZINZONI Vanessa:</t>
        </r>
        <r>
          <rPr>
            <b/>
            <i/>
            <sz val="9"/>
            <color indexed="81"/>
            <rFont val="Tahoma"/>
            <family val="2"/>
          </rPr>
          <t xml:space="preserve">
R23
</t>
        </r>
      </text>
    </comment>
    <comment ref="AN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R24
</t>
        </r>
      </text>
    </comment>
    <comment ref="AO10" authorId="3">
      <text>
        <r>
          <rPr>
            <sz val="9"/>
            <color indexed="81"/>
            <rFont val="Tahoma"/>
            <family val="2"/>
          </rPr>
          <t>DESCHAMPS Angélique:</t>
        </r>
        <r>
          <rPr>
            <b/>
            <i/>
            <sz val="9"/>
            <color indexed="81"/>
            <rFont val="Tahoma"/>
            <family val="2"/>
          </rPr>
          <t xml:space="preserve">
R25
</t>
        </r>
      </text>
    </comment>
    <comment ref="L21" authorId="5">
      <text>
        <r>
          <rPr>
            <b/>
            <i/>
            <sz val="9"/>
            <color indexed="81"/>
            <rFont val="Tahoma"/>
            <family val="2"/>
          </rPr>
          <t>Angélina ROBERT:</t>
        </r>
        <r>
          <rPr>
            <i/>
            <sz val="9"/>
            <color indexed="81"/>
            <rFont val="Tahoma"/>
            <family val="2"/>
          </rPr>
          <t xml:space="preserve">
EER en urgence sur hyperkaliémie
</t>
        </r>
      </text>
    </comment>
  </commentList>
</comments>
</file>

<file path=xl/sharedStrings.xml><?xml version="1.0" encoding="utf-8"?>
<sst xmlns="http://schemas.openxmlformats.org/spreadsheetml/2006/main" count="663" uniqueCount="154">
  <si>
    <t>date de naissance</t>
  </si>
  <si>
    <t>DATE D'INCLUSION</t>
  </si>
  <si>
    <t>CONSENTEMENT</t>
  </si>
  <si>
    <t>randomisation</t>
  </si>
  <si>
    <t>N° PATIENT</t>
  </si>
  <si>
    <t>N° eCRF</t>
  </si>
  <si>
    <t>dossier clos</t>
  </si>
  <si>
    <t>MO</t>
  </si>
  <si>
    <t>ICIP</t>
  </si>
  <si>
    <t>MEDECIN</t>
  </si>
  <si>
    <t>si décédé: etiquette mise sur le dossier</t>
  </si>
  <si>
    <t>suivi fini et MO cloturé</t>
  </si>
  <si>
    <t>J0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</si>
  <si>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</si>
  <si>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</si>
  <si>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</si>
  <si>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</si>
  <si>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</si>
  <si>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</si>
  <si>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</si>
  <si>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</si>
  <si>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</si>
  <si>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</si>
  <si>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</si>
  <si>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</si>
  <si>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</si>
  <si>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</si>
  <si>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</si>
  <si>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</si>
  <si>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</si>
  <si>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</si>
  <si>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</si>
  <si>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</si>
  <si>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</si>
  <si>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</si>
  <si>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</si>
  <si>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</si>
  <si>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</si>
  <si>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</si>
  <si>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</si>
  <si>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</si>
  <si>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sortie réa</t>
  </si>
  <si>
    <t>sortie hopital</t>
  </si>
  <si>
    <t>consentement de poursuite</t>
  </si>
  <si>
    <t>J60 ou R60</t>
  </si>
  <si>
    <t>décès</t>
  </si>
  <si>
    <t>Biobanque entrée</t>
  </si>
  <si>
    <t>Biobanque sortie</t>
  </si>
  <si>
    <t>1</t>
  </si>
  <si>
    <t>05001</t>
  </si>
  <si>
    <t>clos</t>
  </si>
  <si>
    <t>NM</t>
  </si>
  <si>
    <t>urgence</t>
  </si>
  <si>
    <t>NA</t>
  </si>
  <si>
    <t>x</t>
  </si>
  <si>
    <t>refus famille</t>
  </si>
  <si>
    <t>2</t>
  </si>
  <si>
    <t>05002</t>
  </si>
  <si>
    <t>proche</t>
  </si>
  <si>
    <t>3</t>
  </si>
  <si>
    <t>05003</t>
  </si>
  <si>
    <t>patient</t>
  </si>
  <si>
    <t>4</t>
  </si>
  <si>
    <t>05004</t>
  </si>
  <si>
    <t>5</t>
  </si>
  <si>
    <t>05005</t>
  </si>
  <si>
    <t>6</t>
  </si>
  <si>
    <t>05006</t>
  </si>
  <si>
    <t xml:space="preserve">7 </t>
  </si>
  <si>
    <t>05007</t>
  </si>
  <si>
    <t xml:space="preserve">clos </t>
  </si>
  <si>
    <t>CR</t>
  </si>
  <si>
    <t xml:space="preserve">NA </t>
  </si>
  <si>
    <t>8</t>
  </si>
  <si>
    <t>05008</t>
  </si>
  <si>
    <t>9</t>
  </si>
  <si>
    <t>05009</t>
  </si>
  <si>
    <t>10</t>
  </si>
  <si>
    <t>05010</t>
  </si>
  <si>
    <t>11</t>
  </si>
  <si>
    <t>05011</t>
  </si>
  <si>
    <t>ok</t>
  </si>
  <si>
    <t>MHL</t>
  </si>
  <si>
    <t>12</t>
  </si>
  <si>
    <t>05012</t>
  </si>
  <si>
    <t>Clos</t>
  </si>
  <si>
    <t>CP</t>
  </si>
  <si>
    <t>AD</t>
  </si>
  <si>
    <t>13</t>
  </si>
  <si>
    <t>05013</t>
  </si>
  <si>
    <r>
      <rPr>
        <b/>
        <sz val="10"/>
        <color rgb="FFFF0000"/>
        <rFont val="Arial"/>
        <family val="2"/>
      </rPr>
      <t>Clos</t>
    </r>
    <r>
      <rPr>
        <sz val="10"/>
        <rFont val="Arial"/>
        <family val="2"/>
      </rPr>
      <t xml:space="preserve"> </t>
    </r>
  </si>
  <si>
    <t>Lcam</t>
  </si>
  <si>
    <t>14</t>
  </si>
  <si>
    <t>05014</t>
  </si>
  <si>
    <t>MAA</t>
  </si>
  <si>
    <t>X</t>
  </si>
  <si>
    <t>R0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</si>
  <si>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</si>
  <si>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</si>
  <si>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</si>
  <si>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</si>
  <si>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</si>
  <si>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</si>
  <si>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</si>
  <si>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</si>
  <si>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</si>
  <si>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</si>
  <si>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</si>
  <si>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</si>
  <si>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</si>
  <si>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</si>
  <si>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</si>
  <si>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</si>
  <si>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</si>
  <si>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</si>
  <si>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</si>
  <si>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</si>
  <si>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</si>
  <si>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</si>
  <si>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</si>
  <si>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</si>
  <si>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15</t>
  </si>
  <si>
    <t>05015</t>
  </si>
  <si>
    <t>MF</t>
  </si>
  <si>
    <t>16</t>
  </si>
  <si>
    <t>05016</t>
  </si>
  <si>
    <t>17</t>
  </si>
  <si>
    <t>05017</t>
  </si>
  <si>
    <t>KB</t>
  </si>
  <si>
    <t>AR</t>
  </si>
  <si>
    <t>18</t>
  </si>
  <si>
    <t>05018</t>
  </si>
  <si>
    <t>IV</t>
  </si>
  <si>
    <t>19</t>
  </si>
  <si>
    <t>05019</t>
  </si>
  <si>
    <t>20</t>
  </si>
  <si>
    <t>05020</t>
  </si>
  <si>
    <t>JCL</t>
  </si>
  <si>
    <t>VZ</t>
  </si>
  <si>
    <t>refus</t>
  </si>
  <si>
    <t>na</t>
  </si>
  <si>
    <t>21</t>
  </si>
  <si>
    <t>05021</t>
  </si>
  <si>
    <t>LML</t>
  </si>
  <si>
    <t>22</t>
  </si>
  <si>
    <t>05022</t>
  </si>
  <si>
    <t>LCam</t>
  </si>
  <si>
    <t>YA</t>
  </si>
  <si>
    <t>23</t>
  </si>
  <si>
    <t>05023</t>
  </si>
  <si>
    <t>oubli dr</t>
  </si>
  <si>
    <t>non fait</t>
  </si>
  <si>
    <t>ü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</si>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</sst>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\-yy"/>
    <numFmt numFmtId="165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4"/>
      <name val="Arial"/>
      <family val="2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b/>
      <sz val="8"/>
      <color rgb="FFCC66FF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rgb="FFCC66FF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Wingdings"/>
      <charset val="2"/>
    </font>
    <font>
      <b/>
      <i/>
      <sz val="9"/>
      <color indexed="81"/>
      <name val="Tahoma"/>
      <family val="2"/>
    </font>
    <font>
      <i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3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wrapText="1"/>
    </xf>
    <xf numFmtId="164" fontId="6" fillId="2" borderId="11" xfId="0" applyNumberFormat="1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top"/>
    </xf>
    <xf numFmtId="49" fontId="0" fillId="4" borderId="7" xfId="0" applyNumberFormat="1" applyFill="1" applyBorder="1" applyAlignment="1">
      <alignment horizontal="center" vertical="top"/>
    </xf>
    <xf numFmtId="0" fontId="7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165" fontId="0" fillId="4" borderId="7" xfId="0" applyNumberFormat="1" applyFill="1" applyBorder="1" applyAlignment="1">
      <alignment horizontal="center" vertical="top"/>
    </xf>
    <xf numFmtId="165" fontId="0" fillId="4" borderId="7" xfId="0" applyNumberFormat="1" applyFill="1" applyBorder="1"/>
    <xf numFmtId="14" fontId="0" fillId="4" borderId="7" xfId="0" applyNumberFormat="1" applyFill="1" applyBorder="1" applyAlignment="1">
      <alignment horizontal="center" vertical="center"/>
    </xf>
    <xf numFmtId="14" fontId="1" fillId="4" borderId="7" xfId="0" applyNumberFormat="1" applyFont="1" applyFill="1" applyBorder="1" applyAlignment="1">
      <alignment horizontal="center" vertical="center"/>
    </xf>
    <xf numFmtId="14" fontId="0" fillId="4" borderId="7" xfId="0" applyNumberFormat="1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49" fontId="2" fillId="6" borderId="7" xfId="0" applyNumberFormat="1" applyFont="1" applyFill="1" applyBorder="1" applyAlignment="1">
      <alignment horizontal="center" vertical="top"/>
    </xf>
    <xf numFmtId="49" fontId="0" fillId="6" borderId="7" xfId="0" applyNumberFormat="1" applyFill="1" applyBorder="1" applyAlignment="1">
      <alignment horizontal="center" vertical="top"/>
    </xf>
    <xf numFmtId="14" fontId="0" fillId="6" borderId="7" xfId="0" applyNumberFormat="1" applyFill="1" applyBorder="1" applyAlignment="1">
      <alignment horizontal="center" vertical="center"/>
    </xf>
    <xf numFmtId="14" fontId="8" fillId="6" borderId="10" xfId="0" applyNumberFormat="1" applyFont="1" applyFill="1" applyBorder="1" applyAlignment="1">
      <alignment horizontal="center" vertical="center"/>
    </xf>
    <xf numFmtId="14" fontId="8" fillId="6" borderId="7" xfId="0" applyNumberFormat="1" applyFont="1" applyFill="1" applyBorder="1" applyAlignment="1">
      <alignment horizontal="center" vertical="center"/>
    </xf>
    <xf numFmtId="165" fontId="0" fillId="6" borderId="7" xfId="0" applyNumberFormat="1" applyFill="1" applyBorder="1" applyAlignment="1">
      <alignment horizontal="center" vertical="top"/>
    </xf>
    <xf numFmtId="165" fontId="1" fillId="6" borderId="7" xfId="0" applyNumberFormat="1" applyFont="1" applyFill="1" applyBorder="1"/>
    <xf numFmtId="14" fontId="0" fillId="6" borderId="7" xfId="0" applyNumberFormat="1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top"/>
    </xf>
    <xf numFmtId="165" fontId="0" fillId="4" borderId="7" xfId="0" applyNumberFormat="1" applyFill="1" applyBorder="1" applyAlignment="1">
      <alignment vertical="top" wrapText="1"/>
    </xf>
    <xf numFmtId="0" fontId="0" fillId="4" borderId="7" xfId="0" applyNumberFormat="1" applyFill="1" applyBorder="1" applyAlignment="1">
      <alignment horizontal="center" vertical="center"/>
    </xf>
    <xf numFmtId="165" fontId="0" fillId="6" borderId="7" xfId="0" applyNumberFormat="1" applyFill="1" applyBorder="1"/>
    <xf numFmtId="49" fontId="0" fillId="4" borderId="7" xfId="0" applyNumberFormat="1" applyFont="1" applyFill="1" applyBorder="1" applyAlignment="1">
      <alignment horizontal="center" vertical="top"/>
    </xf>
    <xf numFmtId="0" fontId="7" fillId="4" borderId="7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top"/>
    </xf>
    <xf numFmtId="14" fontId="0" fillId="4" borderId="7" xfId="0" applyNumberFormat="1" applyFill="1" applyBorder="1"/>
    <xf numFmtId="14" fontId="0" fillId="4" borderId="7" xfId="0" applyNumberFormat="1" applyFill="1" applyBorder="1" applyAlignment="1">
      <alignment horizontal="center"/>
    </xf>
    <xf numFmtId="14" fontId="0" fillId="4" borderId="7" xfId="0" applyNumberFormat="1" applyFill="1" applyBorder="1" applyAlignment="1">
      <alignment vertical="center"/>
    </xf>
    <xf numFmtId="14" fontId="7" fillId="4" borderId="7" xfId="0" applyNumberFormat="1" applyFont="1" applyFill="1" applyBorder="1" applyAlignment="1">
      <alignment horizontal="center" vertical="center"/>
    </xf>
    <xf numFmtId="14" fontId="8" fillId="4" borderId="10" xfId="0" applyNumberFormat="1" applyFont="1" applyFill="1" applyBorder="1" applyAlignment="1">
      <alignment horizontal="center" vertical="center"/>
    </xf>
    <xf numFmtId="14" fontId="8" fillId="4" borderId="7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 wrapText="1"/>
    </xf>
    <xf numFmtId="165" fontId="0" fillId="4" borderId="7" xfId="0" applyNumberFormat="1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3" borderId="0" xfId="0" applyFill="1"/>
    <xf numFmtId="14" fontId="0" fillId="4" borderId="12" xfId="0" applyNumberFormat="1" applyFill="1" applyBorder="1"/>
    <xf numFmtId="14" fontId="0" fillId="4" borderId="13" xfId="0" applyNumberFormat="1" applyFill="1" applyBorder="1"/>
    <xf numFmtId="0" fontId="0" fillId="4" borderId="13" xfId="0" applyFill="1" applyBorder="1" applyAlignment="1">
      <alignment horizontal="center"/>
    </xf>
    <xf numFmtId="14" fontId="0" fillId="4" borderId="13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top"/>
    </xf>
    <xf numFmtId="49" fontId="0" fillId="0" borderId="7" xfId="0" applyNumberForma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/>
    </xf>
    <xf numFmtId="14" fontId="0" fillId="7" borderId="7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vertical="center"/>
    </xf>
    <xf numFmtId="14" fontId="0" fillId="0" borderId="7" xfId="0" applyNumberFormat="1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top"/>
    </xf>
    <xf numFmtId="0" fontId="0" fillId="0" borderId="7" xfId="0" applyFill="1" applyBorder="1" applyAlignment="1">
      <alignment vertical="center"/>
    </xf>
    <xf numFmtId="165" fontId="0" fillId="0" borderId="7" xfId="0" applyNumberFormat="1" applyFill="1" applyBorder="1"/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49" fontId="2" fillId="0" borderId="0" xfId="0" applyNumberFormat="1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1" fontId="0" fillId="0" borderId="0" xfId="0" applyNumberFormat="1" applyFill="1"/>
    <xf numFmtId="0" fontId="2" fillId="0" borderId="0" xfId="0" applyFont="1" applyFill="1"/>
    <xf numFmtId="0" fontId="9" fillId="0" borderId="17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horizontal="center" vertical="top"/>
    </xf>
    <xf numFmtId="0" fontId="9" fillId="0" borderId="19" xfId="0" applyFont="1" applyFill="1" applyBorder="1" applyAlignment="1">
      <alignment horizontal="center" vertical="top"/>
    </xf>
    <xf numFmtId="0" fontId="9" fillId="0" borderId="20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9" fillId="0" borderId="22" xfId="0" applyFont="1" applyFill="1" applyBorder="1" applyAlignment="1">
      <alignment horizontal="center" vertical="top"/>
    </xf>
    <xf numFmtId="0" fontId="9" fillId="0" borderId="23" xfId="0" applyFont="1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11" fillId="3" borderId="0" xfId="0" applyFont="1" applyFill="1"/>
    <xf numFmtId="14" fontId="9" fillId="0" borderId="24" xfId="0" applyNumberFormat="1" applyFont="1" applyBorder="1" applyAlignment="1">
      <alignment horizontal="center" vertical="top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8" borderId="0" xfId="0" applyFill="1"/>
    <xf numFmtId="14" fontId="9" fillId="0" borderId="0" xfId="0" applyNumberFormat="1" applyFont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4" fontId="9" fillId="0" borderId="25" xfId="0" applyNumberFormat="1" applyFont="1" applyBorder="1" applyAlignment="1">
      <alignment horizontal="center" vertical="top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right"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xxx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théorique</c:v>
          </c:tx>
          <c:cat>
            <c:numRef>
              <c:f>[1]stats!$D$27:$N$27</c:f>
              <c:numCache>
                <c:formatCode>m/d/yyyy</c:formatCode>
                <c:ptCount val="11"/>
                <c:pt idx="0">
                  <c:v>43270</c:v>
                </c:pt>
                <c:pt idx="1">
                  <c:v>43373</c:v>
                </c:pt>
                <c:pt idx="2">
                  <c:v>43465</c:v>
                </c:pt>
                <c:pt idx="3">
                  <c:v>43555</c:v>
                </c:pt>
                <c:pt idx="4">
                  <c:v>43646</c:v>
                </c:pt>
                <c:pt idx="5">
                  <c:v>43738</c:v>
                </c:pt>
                <c:pt idx="6">
                  <c:v>43830</c:v>
                </c:pt>
                <c:pt idx="7">
                  <c:v>43921</c:v>
                </c:pt>
                <c:pt idx="8">
                  <c:v>44012</c:v>
                </c:pt>
                <c:pt idx="9">
                  <c:v>44104</c:v>
                </c:pt>
                <c:pt idx="10">
                  <c:v>44196</c:v>
                </c:pt>
              </c:numCache>
            </c:numRef>
          </c:cat>
          <c:val>
            <c:numRef>
              <c:f>[1]stats!$D$28:$N$28</c:f>
              <c:numCache>
                <c:formatCode>General</c:formatCode>
                <c:ptCount val="11"/>
                <c:pt idx="0">
                  <c:v>0</c:v>
                </c:pt>
                <c:pt idx="1">
                  <c:v>2.2999999999999998</c:v>
                </c:pt>
                <c:pt idx="2">
                  <c:v>4.5999999999999996</c:v>
                </c:pt>
                <c:pt idx="3">
                  <c:v>6.9</c:v>
                </c:pt>
                <c:pt idx="4">
                  <c:v>9.1999999999999993</c:v>
                </c:pt>
                <c:pt idx="5">
                  <c:v>11.5</c:v>
                </c:pt>
                <c:pt idx="6">
                  <c:v>13.8</c:v>
                </c:pt>
                <c:pt idx="7">
                  <c:v>16.100000000000001</c:v>
                </c:pt>
                <c:pt idx="8">
                  <c:v>18.399999999999999</c:v>
                </c:pt>
                <c:pt idx="9">
                  <c:v>20.7</c:v>
                </c:pt>
                <c:pt idx="10">
                  <c:v>23</c:v>
                </c:pt>
              </c:numCache>
            </c:numRef>
          </c:val>
          <c:smooth val="0"/>
        </c:ser>
        <c:ser>
          <c:idx val="1"/>
          <c:order val="1"/>
          <c:tx>
            <c:v>réel</c:v>
          </c:tx>
          <c:marker>
            <c:spPr>
              <a:solidFill>
                <a:srgbClr val="FFC000"/>
              </a:solidFill>
            </c:spPr>
          </c:marker>
          <c:cat>
            <c:numRef>
              <c:f>[1]stats!$D$27:$N$27</c:f>
              <c:numCache>
                <c:formatCode>m/d/yyyy</c:formatCode>
                <c:ptCount val="11"/>
                <c:pt idx="0">
                  <c:v>43270</c:v>
                </c:pt>
                <c:pt idx="1">
                  <c:v>43373</c:v>
                </c:pt>
                <c:pt idx="2">
                  <c:v>43465</c:v>
                </c:pt>
                <c:pt idx="3">
                  <c:v>43555</c:v>
                </c:pt>
                <c:pt idx="4">
                  <c:v>43646</c:v>
                </c:pt>
                <c:pt idx="5">
                  <c:v>43738</c:v>
                </c:pt>
                <c:pt idx="6">
                  <c:v>43830</c:v>
                </c:pt>
                <c:pt idx="7">
                  <c:v>43921</c:v>
                </c:pt>
                <c:pt idx="8">
                  <c:v>44012</c:v>
                </c:pt>
                <c:pt idx="9">
                  <c:v>44104</c:v>
                </c:pt>
                <c:pt idx="10">
                  <c:v>44196</c:v>
                </c:pt>
              </c:numCache>
            </c:numRef>
          </c:cat>
          <c:val>
            <c:numRef>
              <c:f>[1]stats!$D$29:$N$29</c:f>
              <c:numCache>
                <c:formatCode>General</c:formatCode>
                <c:ptCount val="11"/>
                <c:pt idx="0">
                  <c:v>0</c:v>
                </c:pt>
                <c:pt idx="1">
                  <c:v>6</c:v>
                </c:pt>
                <c:pt idx="2">
                  <c:v>11</c:v>
                </c:pt>
                <c:pt idx="3">
                  <c:v>21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marker val="1"/>
        <c:smooth val="0"/>
        <c:axId val="147084032"/>
        <c:axId val="147085568"/>
      </c:lineChart>
      <c:dateAx>
        <c:axId val="14708403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</c:spPr>
        <c:crossAx val="147085568"/>
        <c:crosses val="autoZero"/>
        <c:auto val="0"/>
        <c:lblOffset val="100"/>
        <c:baseTimeUnit val="months"/>
      </c:dateAx>
      <c:valAx>
        <c:axId val="1470855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470840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 scaled="0"/>
    </a:gradFill>
    <a:ln>
      <a:solidFill>
        <a:schemeClr val="accent1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12</xdr:col>
      <xdr:colOff>28575</xdr:colOff>
      <xdr:row>16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-%20R&#233;animation\TRC\TecRecCli\Les%20Etudes\SUIVI%20monitoring%20PAT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pour faisablilités"/>
      <sheetName val="RECAPITULATIF"/>
      <sheetName val="inclusions annuelles "/>
      <sheetName val="inclusion par mois"/>
      <sheetName val="stats 2017"/>
      <sheetName val="Stats 2018"/>
      <sheetName val="stats 2019"/>
      <sheetName val="stats"/>
      <sheetName val="FEUILLE SUIVI VIERGE"/>
      <sheetName val="ADRENOSS 2"/>
      <sheetName val="AERUCIN"/>
      <sheetName val="AKIKI2"/>
      <sheetName val="AMBROISIE"/>
      <sheetName val="AMIKINHAL"/>
      <sheetName val="ART 123"/>
      <sheetName val="BACLOREA"/>
      <sheetName val="BDG REA"/>
      <sheetName val="CAPE COD"/>
      <sheetName val="COSMIC EOL"/>
      <sheetName val="DECIPHER OBS"/>
      <sheetName val="EarlyMob"/>
      <sheetName val="ESCARD"/>
      <sheetName val="EVERDAC"/>
      <sheetName val="FLAGSTONE"/>
      <sheetName val="FLORALI IM"/>
      <sheetName val="HYPERION"/>
      <sheetName val="HYPOREME"/>
      <sheetName val="INTUBE STUDY"/>
      <sheetName val="IRIHS REA"/>
      <sheetName val="ISOCRATE"/>
      <sheetName val="MEDIKIKI"/>
      <sheetName val="MIDREA"/>
      <sheetName val="NUTRIREA 3"/>
      <sheetName val="PARTICIPATE"/>
      <sheetName val="PIC"/>
      <sheetName val="PROCOCO"/>
      <sheetName val="REAKT"/>
      <sheetName val="REA-LBA"/>
      <sheetName val="RENOMAP"/>
      <sheetName val="SAPPHIRE"/>
      <sheetName val="SHIONOGI"/>
      <sheetName val="SEPCELL"/>
      <sheetName val="STARRT AKI"/>
      <sheetName val="VISTERRA"/>
      <sheetName val="VALSE"/>
      <sheetName val="2003 décédé sur MO"/>
      <sheetName val="2003 inclus non décédé sur MO"/>
      <sheetName val="2004"/>
      <sheetName val="2004 décédés sur MO"/>
      <sheetName val="2004 inclus non décédé sur MO"/>
      <sheetName val="2005"/>
      <sheetName val="2005  décédés sur MO"/>
      <sheetName val="2005 non décédés sur MO"/>
      <sheetName val="2006"/>
      <sheetName val="2006 décédés sur MO"/>
      <sheetName val="2006 non décédés sur MO"/>
      <sheetName val="log"/>
      <sheetName val="Feuil3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7">
          <cell r="D27">
            <v>43270</v>
          </cell>
          <cell r="E27">
            <v>43373</v>
          </cell>
          <cell r="F27">
            <v>43465</v>
          </cell>
          <cell r="G27">
            <v>43555</v>
          </cell>
          <cell r="H27">
            <v>43646</v>
          </cell>
          <cell r="I27">
            <v>43738</v>
          </cell>
          <cell r="J27">
            <v>43830</v>
          </cell>
          <cell r="K27">
            <v>43921</v>
          </cell>
          <cell r="L27">
            <v>44012</v>
          </cell>
          <cell r="M27">
            <v>44104</v>
          </cell>
          <cell r="N27">
            <v>44196</v>
          </cell>
        </row>
        <row r="28">
          <cell r="D28">
            <v>0</v>
          </cell>
          <cell r="E28">
            <v>2.2999999999999998</v>
          </cell>
          <cell r="F28">
            <v>4.5999999999999996</v>
          </cell>
          <cell r="G28">
            <v>6.9</v>
          </cell>
          <cell r="H28">
            <v>9.1999999999999993</v>
          </cell>
          <cell r="I28">
            <v>11.5</v>
          </cell>
          <cell r="J28">
            <v>13.8</v>
          </cell>
          <cell r="K28">
            <v>16.100000000000001</v>
          </cell>
          <cell r="L28">
            <v>18.399999999999999</v>
          </cell>
          <cell r="M28">
            <v>20.7</v>
          </cell>
          <cell r="N28">
            <v>23</v>
          </cell>
        </row>
        <row r="29">
          <cell r="D29">
            <v>0</v>
          </cell>
          <cell r="E29">
            <v>6</v>
          </cell>
          <cell r="F29">
            <v>11</v>
          </cell>
          <cell r="G29">
            <v>21</v>
          </cell>
          <cell r="H29">
            <v>23</v>
          </cell>
          <cell r="I29">
            <v>23</v>
          </cell>
          <cell r="J29">
            <v>23</v>
          </cell>
          <cell r="K29">
            <v>23</v>
          </cell>
          <cell r="L29">
            <v>23</v>
          </cell>
          <cell r="M29">
            <v>23</v>
          </cell>
          <cell r="N29">
            <v>23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9:L21"/>
  <sheetViews>
    <sheetView tabSelected="1" workbookViewId="0">
      <selection activeCell="F25" sqref="F25"/>
    </sheetView>
  </sheetViews>
  <sheetFormatPr baseColWidth="10" defaultRowHeight="15" x14ac:dyDescent="0.25"/>
  <sheetData>
    <row r="19" spans="2:12" x14ac:dyDescent="0.25">
      <c r="B19" s="1">
        <v>43270</v>
      </c>
      <c r="C19" s="1">
        <v>43373</v>
      </c>
      <c r="D19" s="1">
        <v>43465</v>
      </c>
      <c r="E19" s="1">
        <v>43555</v>
      </c>
      <c r="F19" s="1">
        <v>43646</v>
      </c>
      <c r="G19" s="1">
        <v>43738</v>
      </c>
      <c r="H19" s="1">
        <v>43830</v>
      </c>
      <c r="I19" s="1">
        <v>43921</v>
      </c>
      <c r="J19" s="1">
        <v>44012</v>
      </c>
      <c r="K19" s="1">
        <v>44104</v>
      </c>
      <c r="L19" s="1">
        <v>44196</v>
      </c>
    </row>
    <row r="20" spans="2:12" x14ac:dyDescent="0.25">
      <c r="B20" s="2">
        <v>0</v>
      </c>
      <c r="C20" s="2">
        <v>2.2999999999999998</v>
      </c>
      <c r="D20" s="2">
        <v>4.5999999999999996</v>
      </c>
      <c r="E20" s="2">
        <v>6.9</v>
      </c>
      <c r="F20" s="2">
        <v>9.1999999999999993</v>
      </c>
      <c r="G20" s="2">
        <v>11.5</v>
      </c>
      <c r="H20" s="2">
        <v>13.8</v>
      </c>
      <c r="I20" s="2">
        <v>16.100000000000001</v>
      </c>
      <c r="J20" s="2">
        <v>18.399999999999999</v>
      </c>
      <c r="K20" s="2">
        <v>20.7</v>
      </c>
      <c r="L20" s="2">
        <v>23</v>
      </c>
    </row>
    <row r="21" spans="2:12" x14ac:dyDescent="0.25">
      <c r="B21" s="3">
        <v>0</v>
      </c>
      <c r="C21" s="3">
        <f>Feuil2!K59</f>
        <v>6</v>
      </c>
      <c r="D21" s="3">
        <f>Feuil2!K62</f>
        <v>11</v>
      </c>
      <c r="E21" s="3">
        <f>Feuil2!K65</f>
        <v>21</v>
      </c>
      <c r="F21" s="3">
        <f>Feuil2!K68</f>
        <v>23</v>
      </c>
      <c r="G21" s="3">
        <f>Feuil2!K71</f>
        <v>23</v>
      </c>
      <c r="H21" s="3">
        <f>Feuil2!K74</f>
        <v>23</v>
      </c>
      <c r="I21" s="3">
        <f>Feuil2!K77</f>
        <v>23</v>
      </c>
      <c r="J21" s="3">
        <f>Feuil2!K80</f>
        <v>23</v>
      </c>
      <c r="K21" s="3">
        <f>Feuil2!K83</f>
        <v>23</v>
      </c>
      <c r="L21" s="3">
        <f>Feuil2!K86</f>
        <v>23</v>
      </c>
    </row>
  </sheetData>
  <conditionalFormatting sqref="C19:L19">
    <cfRule type="cellIs" dxfId="1" priority="2" operator="lessThan">
      <formula>$O$1</formula>
    </cfRule>
  </conditionalFormatting>
  <conditionalFormatting sqref="B19">
    <cfRule type="cellIs" dxfId="0" priority="1" operator="lessThan">
      <formula>$O$1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87"/>
  <sheetViews>
    <sheetView topLeftCell="A49" workbookViewId="0">
      <selection activeCell="D25" sqref="D25"/>
    </sheetView>
  </sheetViews>
  <sheetFormatPr baseColWidth="10" defaultRowHeight="15" x14ac:dyDescent="0.25"/>
  <cols>
    <col min="1" max="1" width="11.42578125" style="4"/>
    <col min="3" max="3" width="14" bestFit="1" customWidth="1"/>
    <col min="7" max="8" width="11.42578125" style="5"/>
    <col min="9" max="9" width="16.85546875" customWidth="1"/>
    <col min="11" max="12" width="13" customWidth="1"/>
    <col min="27" max="27" width="11.42578125" style="132"/>
    <col min="44" max="44" width="13.5703125" style="7" customWidth="1"/>
    <col min="46" max="48" width="11.42578125" style="2"/>
  </cols>
  <sheetData>
    <row r="1" spans="1:48" ht="15.75" thickBot="1" x14ac:dyDescent="0.3">
      <c r="B1" t="s">
        <v>153</v>
      </c>
      <c r="AA1" s="6"/>
    </row>
    <row r="2" spans="1:48" ht="22.5" x14ac:dyDescent="0.25">
      <c r="A2" s="8"/>
      <c r="B2" s="9"/>
      <c r="C2" s="10"/>
      <c r="D2" s="11"/>
      <c r="E2" s="12"/>
      <c r="F2" s="12"/>
      <c r="G2" s="13"/>
      <c r="H2" s="14"/>
      <c r="I2" s="15" t="s">
        <v>0</v>
      </c>
      <c r="J2" s="16" t="s">
        <v>1</v>
      </c>
      <c r="K2" s="16" t="s">
        <v>2</v>
      </c>
      <c r="L2" s="16" t="s">
        <v>3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8"/>
      <c r="AP2" s="19"/>
      <c r="AQ2" s="20"/>
      <c r="AR2" s="17"/>
      <c r="AS2" s="17"/>
      <c r="AT2" s="17"/>
      <c r="AU2" s="21"/>
      <c r="AV2" s="22"/>
    </row>
    <row r="3" spans="1:48" ht="45.75" x14ac:dyDescent="0.25">
      <c r="A3" s="23" t="s">
        <v>4</v>
      </c>
      <c r="B3" s="24" t="s">
        <v>5</v>
      </c>
      <c r="C3" s="25" t="s">
        <v>6</v>
      </c>
      <c r="D3" s="26" t="s">
        <v>7</v>
      </c>
      <c r="E3" s="27" t="s">
        <v>8</v>
      </c>
      <c r="F3" s="27" t="s">
        <v>9</v>
      </c>
      <c r="G3" s="28" t="s">
        <v>10</v>
      </c>
      <c r="H3" s="29" t="s">
        <v>11</v>
      </c>
      <c r="I3" s="30"/>
      <c r="J3" s="31"/>
      <c r="K3" s="31"/>
      <c r="L3" s="31"/>
      <c r="M3" s="32" t="s">
        <v>12</v>
      </c>
      <c r="N3" s="32" t="s">
        <v>13</v>
      </c>
      <c r="O3" s="32" t="s">
        <v>14</v>
      </c>
      <c r="P3" s="32" t="s">
        <v>15</v>
      </c>
      <c r="Q3" s="32" t="s">
        <v>16</v>
      </c>
      <c r="R3" s="32" t="s">
        <v>17</v>
      </c>
      <c r="S3" s="32" t="s">
        <v>18</v>
      </c>
      <c r="T3" s="32" t="s">
        <v>19</v>
      </c>
      <c r="U3" s="32" t="s">
        <v>20</v>
      </c>
      <c r="V3" s="32" t="s">
        <v>21</v>
      </c>
      <c r="W3" s="32" t="s">
        <v>22</v>
      </c>
      <c r="X3" s="32" t="s">
        <v>23</v>
      </c>
      <c r="Y3" s="32" t="s">
        <v>24</v>
      </c>
      <c r="Z3" s="32" t="s">
        <v>25</v>
      </c>
      <c r="AA3" s="32" t="s">
        <v>26</v>
      </c>
      <c r="AB3" s="32" t="s">
        <v>27</v>
      </c>
      <c r="AC3" s="32" t="s">
        <v>28</v>
      </c>
      <c r="AD3" s="32" t="s">
        <v>29</v>
      </c>
      <c r="AE3" s="32" t="s">
        <v>30</v>
      </c>
      <c r="AF3" s="32" t="s">
        <v>31</v>
      </c>
      <c r="AG3" s="32" t="s">
        <v>32</v>
      </c>
      <c r="AH3" s="32" t="s">
        <v>33</v>
      </c>
      <c r="AI3" s="32" t="s">
        <v>34</v>
      </c>
      <c r="AJ3" s="32" t="s">
        <v>35</v>
      </c>
      <c r="AK3" s="32" t="s">
        <v>36</v>
      </c>
      <c r="AL3" s="32" t="s">
        <v>37</v>
      </c>
      <c r="AM3" s="32" t="s">
        <v>38</v>
      </c>
      <c r="AN3" s="32" t="s">
        <v>39</v>
      </c>
      <c r="AO3" s="32" t="s">
        <v>40</v>
      </c>
      <c r="AP3" s="33" t="s">
        <v>41</v>
      </c>
      <c r="AQ3" s="33" t="s">
        <v>42</v>
      </c>
      <c r="AR3" s="32" t="s">
        <v>43</v>
      </c>
      <c r="AS3" s="32" t="s">
        <v>44</v>
      </c>
      <c r="AT3" s="32" t="s">
        <v>45</v>
      </c>
      <c r="AU3" s="33" t="s">
        <v>46</v>
      </c>
      <c r="AV3" s="33" t="s">
        <v>47</v>
      </c>
    </row>
    <row r="4" spans="1:48" s="6" customFormat="1" x14ac:dyDescent="0.25">
      <c r="A4" s="34" t="s">
        <v>48</v>
      </c>
      <c r="B4" s="35" t="s">
        <v>49</v>
      </c>
      <c r="C4" s="36" t="s">
        <v>50</v>
      </c>
      <c r="D4" s="37"/>
      <c r="E4" s="38"/>
      <c r="F4" s="38"/>
      <c r="G4" s="39"/>
      <c r="H4" s="40" t="s">
        <v>51</v>
      </c>
      <c r="I4" s="41">
        <v>25808</v>
      </c>
      <c r="J4" s="42">
        <v>43272</v>
      </c>
      <c r="K4" s="43" t="s">
        <v>52</v>
      </c>
      <c r="L4" s="44" t="s">
        <v>53</v>
      </c>
      <c r="M4" s="43">
        <f>J4</f>
        <v>43272</v>
      </c>
      <c r="N4" s="43">
        <f>J4+1</f>
        <v>43273</v>
      </c>
      <c r="O4" s="43">
        <f>J4+2</f>
        <v>43274</v>
      </c>
      <c r="P4" s="43">
        <f>J4+3</f>
        <v>43275</v>
      </c>
      <c r="Q4" s="43">
        <f>J4+4</f>
        <v>43276</v>
      </c>
      <c r="R4" s="43">
        <f>J4+5</f>
        <v>43277</v>
      </c>
      <c r="S4" s="43">
        <f>J4+6</f>
        <v>43278</v>
      </c>
      <c r="T4" s="43">
        <f>J4+7</f>
        <v>43279</v>
      </c>
      <c r="U4" s="43">
        <f>J4+8</f>
        <v>43280</v>
      </c>
      <c r="V4" s="43" t="s">
        <v>53</v>
      </c>
      <c r="W4" s="43" t="s">
        <v>53</v>
      </c>
      <c r="X4" s="43" t="s">
        <v>53</v>
      </c>
      <c r="Y4" s="43" t="s">
        <v>53</v>
      </c>
      <c r="Z4" s="43" t="s">
        <v>53</v>
      </c>
      <c r="AA4" s="43" t="s">
        <v>53</v>
      </c>
      <c r="AB4" s="43" t="s">
        <v>53</v>
      </c>
      <c r="AC4" s="43" t="s">
        <v>53</v>
      </c>
      <c r="AD4" s="43" t="s">
        <v>53</v>
      </c>
      <c r="AE4" s="43" t="s">
        <v>53</v>
      </c>
      <c r="AF4" s="43" t="s">
        <v>53</v>
      </c>
      <c r="AG4" s="43" t="s">
        <v>53</v>
      </c>
      <c r="AH4" s="43" t="s">
        <v>53</v>
      </c>
      <c r="AI4" s="43" t="s">
        <v>53</v>
      </c>
      <c r="AJ4" s="43" t="s">
        <v>53</v>
      </c>
      <c r="AK4" s="43" t="s">
        <v>53</v>
      </c>
      <c r="AL4" s="43" t="s">
        <v>53</v>
      </c>
      <c r="AM4" s="43" t="s">
        <v>53</v>
      </c>
      <c r="AN4" s="43" t="s">
        <v>53</v>
      </c>
      <c r="AO4" s="43" t="s">
        <v>53</v>
      </c>
      <c r="AP4" s="43">
        <v>43280</v>
      </c>
      <c r="AQ4" s="43">
        <v>43320</v>
      </c>
      <c r="AR4" s="43">
        <v>43273</v>
      </c>
      <c r="AS4" s="45">
        <f t="shared" ref="AS4:AS38" si="0">M4+60</f>
        <v>43332</v>
      </c>
      <c r="AT4" s="46" t="s">
        <v>53</v>
      </c>
      <c r="AU4" s="47" t="s">
        <v>54</v>
      </c>
      <c r="AV4" s="48" t="s">
        <v>54</v>
      </c>
    </row>
    <row r="5" spans="1:48" s="6" customFormat="1" x14ac:dyDescent="0.25">
      <c r="A5" s="49"/>
      <c r="B5" s="50"/>
      <c r="C5" s="51">
        <v>43284</v>
      </c>
      <c r="D5" s="52"/>
      <c r="E5" s="53"/>
      <c r="F5" s="53"/>
      <c r="G5" s="39"/>
      <c r="H5" s="40" t="s">
        <v>51</v>
      </c>
      <c r="I5" s="54">
        <v>18692</v>
      </c>
      <c r="J5" s="55" t="s">
        <v>55</v>
      </c>
      <c r="K5" s="51"/>
      <c r="L5" s="51"/>
      <c r="M5" s="51" t="str">
        <f t="shared" ref="M5:M38" si="1">J5</f>
        <v>refus famille</v>
      </c>
      <c r="N5" s="51" t="e">
        <f t="shared" ref="N5:N38" si="2">J5+1</f>
        <v>#VALUE!</v>
      </c>
      <c r="O5" s="51" t="e">
        <f t="shared" ref="O5:O38" si="3">J5+2</f>
        <v>#VALUE!</v>
      </c>
      <c r="P5" s="51" t="e">
        <f t="shared" ref="P5:P38" si="4">J5+3</f>
        <v>#VALUE!</v>
      </c>
      <c r="Q5" s="51" t="e">
        <f t="shared" ref="Q5:Q38" si="5">J5+4</f>
        <v>#VALUE!</v>
      </c>
      <c r="R5" s="51" t="e">
        <f t="shared" ref="R5:R38" si="6">J5+5</f>
        <v>#VALUE!</v>
      </c>
      <c r="S5" s="51" t="e">
        <f t="shared" ref="S5:S38" si="7">J5+6</f>
        <v>#VALUE!</v>
      </c>
      <c r="T5" s="51" t="e">
        <f t="shared" ref="T5:T38" si="8">J5+7</f>
        <v>#VALUE!</v>
      </c>
      <c r="U5" s="51" t="e">
        <f t="shared" ref="U5:U38" si="9">J5+8</f>
        <v>#VALUE!</v>
      </c>
      <c r="V5" s="51" t="e">
        <f t="shared" ref="V5:V38" si="10">J5+9</f>
        <v>#VALUE!</v>
      </c>
      <c r="W5" s="51" t="e">
        <f t="shared" ref="W5:W38" si="11">J5+10</f>
        <v>#VALUE!</v>
      </c>
      <c r="X5" s="51" t="e">
        <f t="shared" ref="X5:X38" si="12">J5+11</f>
        <v>#VALUE!</v>
      </c>
      <c r="Y5" s="51" t="e">
        <f t="shared" ref="Y5:Y38" si="13">J5+12</f>
        <v>#VALUE!</v>
      </c>
      <c r="Z5" s="51" t="e">
        <f t="shared" ref="Z5:Z38" si="14">J5+13</f>
        <v>#VALUE!</v>
      </c>
      <c r="AA5" s="51" t="e">
        <f t="shared" ref="AA5:AA38" si="15">J5+14</f>
        <v>#VALUE!</v>
      </c>
      <c r="AB5" s="51" t="e">
        <f t="shared" ref="AB5:AB38" si="16">J5+15</f>
        <v>#VALUE!</v>
      </c>
      <c r="AC5" s="51" t="e">
        <f t="shared" ref="AC5:AC38" si="17">J5+16</f>
        <v>#VALUE!</v>
      </c>
      <c r="AD5" s="51" t="e">
        <f t="shared" ref="AD5:AD38" si="18">J5+17</f>
        <v>#VALUE!</v>
      </c>
      <c r="AE5" s="51" t="e">
        <f t="shared" ref="AE5:AE38" si="19">J5+18</f>
        <v>#VALUE!</v>
      </c>
      <c r="AF5" s="51" t="e">
        <f t="shared" ref="AF5:AF38" si="20">J5+19</f>
        <v>#VALUE!</v>
      </c>
      <c r="AG5" s="51" t="e">
        <f t="shared" ref="AG5:AG38" si="21">J5+20</f>
        <v>#VALUE!</v>
      </c>
      <c r="AH5" s="51" t="e">
        <f t="shared" ref="AH5:AH38" si="22">J5+21</f>
        <v>#VALUE!</v>
      </c>
      <c r="AI5" s="51" t="e">
        <f t="shared" ref="AI5:AI38" si="23">J5+22</f>
        <v>#VALUE!</v>
      </c>
      <c r="AJ5" s="51" t="e">
        <f t="shared" ref="AJ5:AJ38" si="24">J5+23</f>
        <v>#VALUE!</v>
      </c>
      <c r="AK5" s="51" t="e">
        <f t="shared" ref="AK5:AK38" si="25">J5+24</f>
        <v>#VALUE!</v>
      </c>
      <c r="AL5" s="51" t="e">
        <f t="shared" ref="AL5:AL38" si="26">J5+25</f>
        <v>#VALUE!</v>
      </c>
      <c r="AM5" s="51" t="e">
        <f t="shared" ref="AM5:AM38" si="27">J5+26</f>
        <v>#VALUE!</v>
      </c>
      <c r="AN5" s="51" t="e">
        <f t="shared" ref="AN5:AN38" si="28">J5+27</f>
        <v>#VALUE!</v>
      </c>
      <c r="AO5" s="51" t="e">
        <f t="shared" ref="AO5:AO38" si="29">M5+28</f>
        <v>#VALUE!</v>
      </c>
      <c r="AP5" s="51"/>
      <c r="AQ5" s="51"/>
      <c r="AR5" s="51"/>
      <c r="AS5" s="56" t="e">
        <f t="shared" si="0"/>
        <v>#VALUE!</v>
      </c>
      <c r="AT5" s="57"/>
      <c r="AU5" s="58"/>
      <c r="AV5" s="59"/>
    </row>
    <row r="6" spans="1:48" s="6" customFormat="1" x14ac:dyDescent="0.25">
      <c r="A6" s="34" t="s">
        <v>56</v>
      </c>
      <c r="B6" s="60" t="s">
        <v>57</v>
      </c>
      <c r="C6" s="36" t="s">
        <v>50</v>
      </c>
      <c r="D6" s="37"/>
      <c r="E6" s="38"/>
      <c r="F6" s="38"/>
      <c r="G6" s="39"/>
      <c r="H6" s="40" t="s">
        <v>51</v>
      </c>
      <c r="I6" s="41">
        <v>24680</v>
      </c>
      <c r="J6" s="61">
        <v>43286</v>
      </c>
      <c r="K6" s="44" t="s">
        <v>58</v>
      </c>
      <c r="L6" s="44" t="s">
        <v>53</v>
      </c>
      <c r="M6" s="43">
        <f t="shared" si="1"/>
        <v>43286</v>
      </c>
      <c r="N6" s="43">
        <f t="shared" si="2"/>
        <v>43287</v>
      </c>
      <c r="O6" s="43">
        <f t="shared" si="3"/>
        <v>43288</v>
      </c>
      <c r="P6" s="43">
        <f t="shared" si="4"/>
        <v>43289</v>
      </c>
      <c r="Q6" s="43">
        <f t="shared" si="5"/>
        <v>43290</v>
      </c>
      <c r="R6" s="43">
        <f t="shared" si="6"/>
        <v>43291</v>
      </c>
      <c r="S6" s="43">
        <f t="shared" si="7"/>
        <v>43292</v>
      </c>
      <c r="T6" s="43">
        <f t="shared" si="8"/>
        <v>43293</v>
      </c>
      <c r="U6" s="43">
        <f t="shared" si="9"/>
        <v>43294</v>
      </c>
      <c r="V6" s="43">
        <f t="shared" si="10"/>
        <v>43295</v>
      </c>
      <c r="W6" s="43">
        <f t="shared" si="11"/>
        <v>43296</v>
      </c>
      <c r="X6" s="43">
        <f t="shared" si="12"/>
        <v>43297</v>
      </c>
      <c r="Y6" s="43">
        <f t="shared" si="13"/>
        <v>43298</v>
      </c>
      <c r="Z6" s="44" t="s">
        <v>53</v>
      </c>
      <c r="AA6" s="44" t="s">
        <v>53</v>
      </c>
      <c r="AB6" s="44" t="s">
        <v>53</v>
      </c>
      <c r="AC6" s="44" t="s">
        <v>53</v>
      </c>
      <c r="AD6" s="44" t="s">
        <v>53</v>
      </c>
      <c r="AE6" s="44" t="s">
        <v>53</v>
      </c>
      <c r="AF6" s="44" t="s">
        <v>53</v>
      </c>
      <c r="AG6" s="44" t="s">
        <v>53</v>
      </c>
      <c r="AH6" s="44" t="s">
        <v>53</v>
      </c>
      <c r="AI6" s="44" t="s">
        <v>53</v>
      </c>
      <c r="AJ6" s="44" t="s">
        <v>53</v>
      </c>
      <c r="AK6" s="44" t="s">
        <v>53</v>
      </c>
      <c r="AL6" s="44" t="s">
        <v>53</v>
      </c>
      <c r="AM6" s="44" t="s">
        <v>53</v>
      </c>
      <c r="AN6" s="44" t="s">
        <v>53</v>
      </c>
      <c r="AO6" s="44" t="s">
        <v>53</v>
      </c>
      <c r="AP6" s="43">
        <v>43298</v>
      </c>
      <c r="AQ6" s="43">
        <v>43298</v>
      </c>
      <c r="AR6" s="44" t="s">
        <v>53</v>
      </c>
      <c r="AS6" s="45" t="s">
        <v>53</v>
      </c>
      <c r="AT6" s="43">
        <v>43298</v>
      </c>
      <c r="AU6" s="47" t="s">
        <v>54</v>
      </c>
      <c r="AV6" s="59"/>
    </row>
    <row r="7" spans="1:48" s="6" customFormat="1" x14ac:dyDescent="0.25">
      <c r="A7" s="34" t="s">
        <v>59</v>
      </c>
      <c r="B7" s="35" t="s">
        <v>60</v>
      </c>
      <c r="C7" s="36" t="s">
        <v>50</v>
      </c>
      <c r="D7" s="37"/>
      <c r="E7" s="38"/>
      <c r="F7" s="38"/>
      <c r="G7" s="39"/>
      <c r="H7" s="40" t="s">
        <v>51</v>
      </c>
      <c r="I7" s="41">
        <v>15085</v>
      </c>
      <c r="J7" s="42">
        <v>43333</v>
      </c>
      <c r="K7" s="43" t="s">
        <v>61</v>
      </c>
      <c r="L7" s="44" t="s">
        <v>53</v>
      </c>
      <c r="M7" s="43">
        <f t="shared" si="1"/>
        <v>43333</v>
      </c>
      <c r="N7" s="43">
        <f t="shared" si="2"/>
        <v>43334</v>
      </c>
      <c r="O7" s="43">
        <f t="shared" si="3"/>
        <v>43335</v>
      </c>
      <c r="P7" s="43">
        <f t="shared" si="4"/>
        <v>43336</v>
      </c>
      <c r="Q7" s="43">
        <f t="shared" si="5"/>
        <v>43337</v>
      </c>
      <c r="R7" s="44" t="s">
        <v>53</v>
      </c>
      <c r="S7" s="44" t="s">
        <v>53</v>
      </c>
      <c r="T7" s="44" t="s">
        <v>53</v>
      </c>
      <c r="U7" s="44" t="s">
        <v>53</v>
      </c>
      <c r="V7" s="44" t="s">
        <v>53</v>
      </c>
      <c r="W7" s="44" t="s">
        <v>53</v>
      </c>
      <c r="X7" s="44" t="s">
        <v>53</v>
      </c>
      <c r="Y7" s="44" t="s">
        <v>53</v>
      </c>
      <c r="Z7" s="44" t="s">
        <v>53</v>
      </c>
      <c r="AA7" s="44" t="s">
        <v>53</v>
      </c>
      <c r="AB7" s="44" t="s">
        <v>53</v>
      </c>
      <c r="AC7" s="44" t="s">
        <v>53</v>
      </c>
      <c r="AD7" s="44" t="s">
        <v>53</v>
      </c>
      <c r="AE7" s="44" t="s">
        <v>53</v>
      </c>
      <c r="AF7" s="44" t="s">
        <v>53</v>
      </c>
      <c r="AG7" s="44" t="s">
        <v>53</v>
      </c>
      <c r="AH7" s="44" t="s">
        <v>53</v>
      </c>
      <c r="AI7" s="44" t="s">
        <v>53</v>
      </c>
      <c r="AJ7" s="44" t="s">
        <v>53</v>
      </c>
      <c r="AK7" s="44" t="s">
        <v>53</v>
      </c>
      <c r="AL7" s="44" t="s">
        <v>53</v>
      </c>
      <c r="AM7" s="44" t="s">
        <v>53</v>
      </c>
      <c r="AN7" s="44" t="s">
        <v>53</v>
      </c>
      <c r="AO7" s="43">
        <f>M7+28</f>
        <v>43361</v>
      </c>
      <c r="AP7" s="43">
        <v>43337</v>
      </c>
      <c r="AQ7" s="43">
        <v>43339</v>
      </c>
      <c r="AR7" s="43">
        <v>43333</v>
      </c>
      <c r="AS7" s="45">
        <f t="shared" si="0"/>
        <v>43393</v>
      </c>
      <c r="AT7" s="62" t="s">
        <v>53</v>
      </c>
      <c r="AU7" s="58"/>
      <c r="AV7" s="59"/>
    </row>
    <row r="8" spans="1:48" s="6" customFormat="1" x14ac:dyDescent="0.25">
      <c r="A8" s="49"/>
      <c r="B8" s="50"/>
      <c r="C8" s="51">
        <v>43329</v>
      </c>
      <c r="D8" s="52"/>
      <c r="E8" s="53"/>
      <c r="F8" s="53"/>
      <c r="G8" s="39"/>
      <c r="H8" s="40" t="s">
        <v>51</v>
      </c>
      <c r="I8" s="54">
        <v>16196</v>
      </c>
      <c r="J8" s="63" t="s">
        <v>55</v>
      </c>
      <c r="K8" s="51"/>
      <c r="L8" s="51"/>
      <c r="M8" s="51" t="str">
        <f t="shared" si="1"/>
        <v>refus famille</v>
      </c>
      <c r="N8" s="51" t="e">
        <f t="shared" si="2"/>
        <v>#VALUE!</v>
      </c>
      <c r="O8" s="51" t="e">
        <f t="shared" si="3"/>
        <v>#VALUE!</v>
      </c>
      <c r="P8" s="51" t="e">
        <f t="shared" si="4"/>
        <v>#VALUE!</v>
      </c>
      <c r="Q8" s="51" t="e">
        <f t="shared" si="5"/>
        <v>#VALUE!</v>
      </c>
      <c r="R8" s="51" t="e">
        <f t="shared" si="6"/>
        <v>#VALUE!</v>
      </c>
      <c r="S8" s="51" t="e">
        <f t="shared" si="7"/>
        <v>#VALUE!</v>
      </c>
      <c r="T8" s="51" t="e">
        <f t="shared" si="8"/>
        <v>#VALUE!</v>
      </c>
      <c r="U8" s="51" t="e">
        <f t="shared" si="9"/>
        <v>#VALUE!</v>
      </c>
      <c r="V8" s="51" t="e">
        <f t="shared" si="10"/>
        <v>#VALUE!</v>
      </c>
      <c r="W8" s="51" t="e">
        <f t="shared" si="11"/>
        <v>#VALUE!</v>
      </c>
      <c r="X8" s="51" t="e">
        <f t="shared" si="12"/>
        <v>#VALUE!</v>
      </c>
      <c r="Y8" s="51" t="e">
        <f t="shared" si="13"/>
        <v>#VALUE!</v>
      </c>
      <c r="Z8" s="51" t="e">
        <f t="shared" si="14"/>
        <v>#VALUE!</v>
      </c>
      <c r="AA8" s="51" t="e">
        <f t="shared" si="15"/>
        <v>#VALUE!</v>
      </c>
      <c r="AB8" s="51" t="e">
        <f t="shared" si="16"/>
        <v>#VALUE!</v>
      </c>
      <c r="AC8" s="51" t="e">
        <f t="shared" si="17"/>
        <v>#VALUE!</v>
      </c>
      <c r="AD8" s="51" t="e">
        <f t="shared" si="18"/>
        <v>#VALUE!</v>
      </c>
      <c r="AE8" s="51" t="e">
        <f t="shared" si="19"/>
        <v>#VALUE!</v>
      </c>
      <c r="AF8" s="51" t="e">
        <f t="shared" si="20"/>
        <v>#VALUE!</v>
      </c>
      <c r="AG8" s="51" t="e">
        <f t="shared" si="21"/>
        <v>#VALUE!</v>
      </c>
      <c r="AH8" s="51" t="e">
        <f t="shared" si="22"/>
        <v>#VALUE!</v>
      </c>
      <c r="AI8" s="51" t="e">
        <f t="shared" si="23"/>
        <v>#VALUE!</v>
      </c>
      <c r="AJ8" s="51" t="e">
        <f t="shared" si="24"/>
        <v>#VALUE!</v>
      </c>
      <c r="AK8" s="51" t="e">
        <f t="shared" si="25"/>
        <v>#VALUE!</v>
      </c>
      <c r="AL8" s="51" t="e">
        <f t="shared" si="26"/>
        <v>#VALUE!</v>
      </c>
      <c r="AM8" s="51" t="e">
        <f t="shared" si="27"/>
        <v>#VALUE!</v>
      </c>
      <c r="AN8" s="51" t="e">
        <f t="shared" si="28"/>
        <v>#VALUE!</v>
      </c>
      <c r="AO8" s="51" t="e">
        <f t="shared" si="29"/>
        <v>#VALUE!</v>
      </c>
      <c r="AP8" s="51"/>
      <c r="AQ8" s="51"/>
      <c r="AR8" s="51"/>
      <c r="AS8" s="56" t="e">
        <f t="shared" si="0"/>
        <v>#VALUE!</v>
      </c>
      <c r="AT8" s="51"/>
      <c r="AU8" s="58"/>
      <c r="AV8" s="59"/>
    </row>
    <row r="9" spans="1:48" s="6" customFormat="1" x14ac:dyDescent="0.25">
      <c r="A9" s="34" t="s">
        <v>62</v>
      </c>
      <c r="B9" s="64" t="s">
        <v>63</v>
      </c>
      <c r="C9" s="65" t="s">
        <v>50</v>
      </c>
      <c r="D9" s="66"/>
      <c r="E9" s="67"/>
      <c r="F9" s="67"/>
      <c r="G9" s="39"/>
      <c r="H9" s="40" t="s">
        <v>54</v>
      </c>
      <c r="I9" s="41">
        <v>19043</v>
      </c>
      <c r="J9" s="42">
        <v>43342</v>
      </c>
      <c r="K9" s="43" t="s">
        <v>58</v>
      </c>
      <c r="L9" s="44" t="s">
        <v>53</v>
      </c>
      <c r="M9" s="43">
        <f t="shared" si="1"/>
        <v>43342</v>
      </c>
      <c r="N9" s="43">
        <f t="shared" si="2"/>
        <v>43343</v>
      </c>
      <c r="O9" s="43">
        <f t="shared" si="3"/>
        <v>43344</v>
      </c>
      <c r="P9" s="43">
        <f t="shared" si="4"/>
        <v>43345</v>
      </c>
      <c r="Q9" s="43">
        <f t="shared" si="5"/>
        <v>43346</v>
      </c>
      <c r="R9" s="43">
        <f t="shared" si="6"/>
        <v>43347</v>
      </c>
      <c r="S9" s="43">
        <f t="shared" si="7"/>
        <v>43348</v>
      </c>
      <c r="T9" s="43" t="s">
        <v>53</v>
      </c>
      <c r="U9" s="43" t="s">
        <v>53</v>
      </c>
      <c r="V9" s="43" t="s">
        <v>53</v>
      </c>
      <c r="W9" s="43" t="s">
        <v>53</v>
      </c>
      <c r="X9" s="43" t="s">
        <v>53</v>
      </c>
      <c r="Y9" s="43" t="s">
        <v>53</v>
      </c>
      <c r="Z9" s="43" t="s">
        <v>53</v>
      </c>
      <c r="AA9" s="43" t="s">
        <v>53</v>
      </c>
      <c r="AB9" s="43" t="s">
        <v>53</v>
      </c>
      <c r="AC9" s="43" t="s">
        <v>53</v>
      </c>
      <c r="AD9" s="43" t="s">
        <v>53</v>
      </c>
      <c r="AE9" s="43" t="s">
        <v>53</v>
      </c>
      <c r="AF9" s="43" t="s">
        <v>53</v>
      </c>
      <c r="AG9" s="43" t="s">
        <v>53</v>
      </c>
      <c r="AH9" s="43" t="s">
        <v>53</v>
      </c>
      <c r="AI9" s="43" t="s">
        <v>53</v>
      </c>
      <c r="AJ9" s="43" t="s">
        <v>53</v>
      </c>
      <c r="AK9" s="43" t="s">
        <v>53</v>
      </c>
      <c r="AL9" s="43" t="s">
        <v>53</v>
      </c>
      <c r="AM9" s="43" t="s">
        <v>53</v>
      </c>
      <c r="AN9" s="43" t="s">
        <v>53</v>
      </c>
      <c r="AO9" s="43">
        <f t="shared" si="29"/>
        <v>43370</v>
      </c>
      <c r="AP9" s="68">
        <v>43347</v>
      </c>
      <c r="AQ9" s="69">
        <v>43363</v>
      </c>
      <c r="AR9" s="70">
        <v>43360</v>
      </c>
      <c r="AS9" s="45">
        <f t="shared" si="0"/>
        <v>43402</v>
      </c>
      <c r="AT9" s="43" t="s">
        <v>53</v>
      </c>
      <c r="AU9" s="47" t="s">
        <v>54</v>
      </c>
      <c r="AV9" s="48" t="s">
        <v>54</v>
      </c>
    </row>
    <row r="10" spans="1:48" s="6" customFormat="1" x14ac:dyDescent="0.25">
      <c r="A10" s="34" t="s">
        <v>64</v>
      </c>
      <c r="B10" s="35" t="s">
        <v>65</v>
      </c>
      <c r="C10" s="65" t="s">
        <v>50</v>
      </c>
      <c r="D10" s="37"/>
      <c r="E10" s="38"/>
      <c r="F10" s="38"/>
      <c r="G10" s="39"/>
      <c r="H10" s="40" t="s">
        <v>54</v>
      </c>
      <c r="I10" s="41">
        <v>18081</v>
      </c>
      <c r="J10" s="42">
        <v>43354</v>
      </c>
      <c r="K10" s="44" t="s">
        <v>52</v>
      </c>
      <c r="L10" s="44">
        <v>43357</v>
      </c>
      <c r="M10" s="43">
        <f t="shared" si="1"/>
        <v>43354</v>
      </c>
      <c r="N10" s="43">
        <f t="shared" si="2"/>
        <v>43355</v>
      </c>
      <c r="O10" s="43">
        <f t="shared" si="3"/>
        <v>43356</v>
      </c>
      <c r="P10" s="43">
        <f t="shared" si="4"/>
        <v>43357</v>
      </c>
      <c r="Q10" s="43">
        <f t="shared" si="5"/>
        <v>43358</v>
      </c>
      <c r="R10" s="43">
        <f t="shared" si="6"/>
        <v>43359</v>
      </c>
      <c r="S10" s="43">
        <f t="shared" si="7"/>
        <v>43360</v>
      </c>
      <c r="T10" s="43">
        <f t="shared" si="8"/>
        <v>43361</v>
      </c>
      <c r="U10" s="43">
        <f t="shared" si="9"/>
        <v>43362</v>
      </c>
      <c r="V10" s="43">
        <f t="shared" si="10"/>
        <v>43363</v>
      </c>
      <c r="W10" s="43">
        <f t="shared" si="11"/>
        <v>43364</v>
      </c>
      <c r="X10" s="43">
        <f t="shared" si="12"/>
        <v>43365</v>
      </c>
      <c r="Y10" s="43">
        <f t="shared" si="13"/>
        <v>43366</v>
      </c>
      <c r="Z10" s="43">
        <f t="shared" si="14"/>
        <v>43367</v>
      </c>
      <c r="AA10" s="43">
        <f t="shared" si="15"/>
        <v>43368</v>
      </c>
      <c r="AB10" s="43">
        <f t="shared" si="16"/>
        <v>43369</v>
      </c>
      <c r="AC10" s="43">
        <f t="shared" si="17"/>
        <v>43370</v>
      </c>
      <c r="AD10" s="43">
        <f t="shared" si="18"/>
        <v>43371</v>
      </c>
      <c r="AE10" s="43">
        <f t="shared" si="19"/>
        <v>43372</v>
      </c>
      <c r="AF10" s="43">
        <f t="shared" si="20"/>
        <v>43373</v>
      </c>
      <c r="AG10" s="43">
        <f t="shared" si="21"/>
        <v>43374</v>
      </c>
      <c r="AH10" s="43">
        <f t="shared" si="22"/>
        <v>43375</v>
      </c>
      <c r="AI10" s="43">
        <f t="shared" si="23"/>
        <v>43376</v>
      </c>
      <c r="AJ10" s="43">
        <f t="shared" si="24"/>
        <v>43377</v>
      </c>
      <c r="AK10" s="43">
        <f t="shared" si="25"/>
        <v>43378</v>
      </c>
      <c r="AL10" s="43">
        <f t="shared" si="26"/>
        <v>43379</v>
      </c>
      <c r="AM10" s="43">
        <f t="shared" si="27"/>
        <v>43380</v>
      </c>
      <c r="AN10" s="43">
        <f t="shared" si="28"/>
        <v>43381</v>
      </c>
      <c r="AO10" s="43">
        <f t="shared" si="29"/>
        <v>43382</v>
      </c>
      <c r="AP10" s="71">
        <v>43417</v>
      </c>
      <c r="AQ10" s="71">
        <v>43438</v>
      </c>
      <c r="AR10" s="43">
        <v>43417</v>
      </c>
      <c r="AS10" s="45">
        <f t="shared" si="0"/>
        <v>43414</v>
      </c>
      <c r="AT10" s="48" t="s">
        <v>53</v>
      </c>
      <c r="AU10" s="47" t="s">
        <v>54</v>
      </c>
      <c r="AV10" s="48" t="s">
        <v>54</v>
      </c>
    </row>
    <row r="11" spans="1:48" s="6" customFormat="1" x14ac:dyDescent="0.25">
      <c r="A11" s="34" t="s">
        <v>66</v>
      </c>
      <c r="B11" s="35" t="s">
        <v>67</v>
      </c>
      <c r="C11" s="65" t="s">
        <v>50</v>
      </c>
      <c r="D11" s="37"/>
      <c r="E11" s="38"/>
      <c r="F11" s="38"/>
      <c r="G11" s="39"/>
      <c r="H11" s="40" t="s">
        <v>54</v>
      </c>
      <c r="I11" s="41">
        <v>16844</v>
      </c>
      <c r="J11" s="42">
        <v>43369</v>
      </c>
      <c r="K11" s="43" t="s">
        <v>52</v>
      </c>
      <c r="L11" s="43" t="s">
        <v>53</v>
      </c>
      <c r="M11" s="43">
        <f t="shared" si="1"/>
        <v>43369</v>
      </c>
      <c r="N11" s="43">
        <f t="shared" si="2"/>
        <v>43370</v>
      </c>
      <c r="O11" s="43">
        <f t="shared" si="3"/>
        <v>43371</v>
      </c>
      <c r="P11" s="43">
        <f t="shared" si="4"/>
        <v>43372</v>
      </c>
      <c r="Q11" s="43">
        <f t="shared" si="5"/>
        <v>43373</v>
      </c>
      <c r="R11" s="43">
        <f t="shared" si="6"/>
        <v>43374</v>
      </c>
      <c r="S11" s="43">
        <f t="shared" si="7"/>
        <v>43375</v>
      </c>
      <c r="T11" s="43">
        <f t="shared" si="8"/>
        <v>43376</v>
      </c>
      <c r="U11" s="43">
        <f t="shared" si="9"/>
        <v>43377</v>
      </c>
      <c r="V11" s="43">
        <f t="shared" si="10"/>
        <v>43378</v>
      </c>
      <c r="W11" s="43">
        <f t="shared" si="11"/>
        <v>43379</v>
      </c>
      <c r="X11" s="43">
        <f t="shared" si="12"/>
        <v>43380</v>
      </c>
      <c r="Y11" s="43">
        <f t="shared" si="13"/>
        <v>43381</v>
      </c>
      <c r="Z11" s="43">
        <f t="shared" si="14"/>
        <v>43382</v>
      </c>
      <c r="AA11" s="43">
        <f t="shared" si="15"/>
        <v>43383</v>
      </c>
      <c r="AB11" s="43">
        <f t="shared" si="16"/>
        <v>43384</v>
      </c>
      <c r="AC11" s="43">
        <f t="shared" si="17"/>
        <v>43385</v>
      </c>
      <c r="AD11" s="43">
        <f t="shared" si="18"/>
        <v>43386</v>
      </c>
      <c r="AE11" s="43">
        <f t="shared" si="19"/>
        <v>43387</v>
      </c>
      <c r="AF11" s="43">
        <f t="shared" si="20"/>
        <v>43388</v>
      </c>
      <c r="AG11" s="43">
        <f t="shared" si="21"/>
        <v>43389</v>
      </c>
      <c r="AH11" s="43">
        <f t="shared" si="22"/>
        <v>43390</v>
      </c>
      <c r="AI11" s="43">
        <f t="shared" si="23"/>
        <v>43391</v>
      </c>
      <c r="AJ11" s="43">
        <f t="shared" si="24"/>
        <v>43392</v>
      </c>
      <c r="AK11" s="43">
        <f t="shared" si="25"/>
        <v>43393</v>
      </c>
      <c r="AL11" s="43">
        <f t="shared" si="26"/>
        <v>43394</v>
      </c>
      <c r="AM11" s="43">
        <f t="shared" si="27"/>
        <v>43395</v>
      </c>
      <c r="AN11" s="43">
        <f t="shared" si="28"/>
        <v>43396</v>
      </c>
      <c r="AO11" s="43">
        <f t="shared" si="29"/>
        <v>43397</v>
      </c>
      <c r="AP11" s="71">
        <v>43384</v>
      </c>
      <c r="AQ11" s="71">
        <v>43389</v>
      </c>
      <c r="AR11" s="44" t="s">
        <v>53</v>
      </c>
      <c r="AS11" s="45">
        <f t="shared" si="0"/>
        <v>43429</v>
      </c>
      <c r="AT11" s="43">
        <v>43389</v>
      </c>
      <c r="AU11" s="58"/>
      <c r="AV11" s="59"/>
    </row>
    <row r="12" spans="1:48" s="6" customFormat="1" x14ac:dyDescent="0.25">
      <c r="A12" s="34" t="s">
        <v>68</v>
      </c>
      <c r="B12" s="35" t="s">
        <v>69</v>
      </c>
      <c r="C12" s="72" t="s">
        <v>70</v>
      </c>
      <c r="D12" s="73"/>
      <c r="E12" s="74"/>
      <c r="F12" s="74"/>
      <c r="G12" s="39"/>
      <c r="H12" s="75" t="s">
        <v>71</v>
      </c>
      <c r="I12" s="41">
        <v>28198</v>
      </c>
      <c r="J12" s="41">
        <v>43385</v>
      </c>
      <c r="K12" s="43" t="s">
        <v>52</v>
      </c>
      <c r="L12" s="43" t="s">
        <v>53</v>
      </c>
      <c r="M12" s="43">
        <f t="shared" si="1"/>
        <v>43385</v>
      </c>
      <c r="N12" s="43">
        <f t="shared" si="2"/>
        <v>43386</v>
      </c>
      <c r="O12" s="43">
        <f t="shared" si="3"/>
        <v>43387</v>
      </c>
      <c r="P12" s="43">
        <f t="shared" si="4"/>
        <v>43388</v>
      </c>
      <c r="Q12" s="44" t="s">
        <v>53</v>
      </c>
      <c r="R12" s="44" t="s">
        <v>53</v>
      </c>
      <c r="S12" s="44" t="s">
        <v>53</v>
      </c>
      <c r="T12" s="44" t="s">
        <v>53</v>
      </c>
      <c r="U12" s="44" t="s">
        <v>53</v>
      </c>
      <c r="V12" s="44" t="s">
        <v>53</v>
      </c>
      <c r="W12" s="44" t="s">
        <v>53</v>
      </c>
      <c r="X12" s="44" t="s">
        <v>53</v>
      </c>
      <c r="Y12" s="44" t="s">
        <v>53</v>
      </c>
      <c r="Z12" s="44" t="s">
        <v>53</v>
      </c>
      <c r="AA12" s="44" t="s">
        <v>53</v>
      </c>
      <c r="AB12" s="44" t="s">
        <v>53</v>
      </c>
      <c r="AC12" s="44" t="s">
        <v>53</v>
      </c>
      <c r="AD12" s="44" t="s">
        <v>53</v>
      </c>
      <c r="AE12" s="44" t="s">
        <v>53</v>
      </c>
      <c r="AF12" s="44" t="s">
        <v>53</v>
      </c>
      <c r="AG12" s="44" t="s">
        <v>53</v>
      </c>
      <c r="AH12" s="44" t="s">
        <v>53</v>
      </c>
      <c r="AI12" s="44" t="s">
        <v>53</v>
      </c>
      <c r="AJ12" s="44" t="s">
        <v>53</v>
      </c>
      <c r="AK12" s="44" t="s">
        <v>53</v>
      </c>
      <c r="AL12" s="44" t="s">
        <v>53</v>
      </c>
      <c r="AM12" s="44" t="s">
        <v>53</v>
      </c>
      <c r="AN12" s="44" t="s">
        <v>53</v>
      </c>
      <c r="AO12" s="43">
        <f>M12+28</f>
        <v>43413</v>
      </c>
      <c r="AP12" s="71">
        <v>43388</v>
      </c>
      <c r="AQ12" s="71">
        <v>43400</v>
      </c>
      <c r="AR12" s="43">
        <v>43389</v>
      </c>
      <c r="AS12" s="45">
        <f t="shared" si="0"/>
        <v>43445</v>
      </c>
      <c r="AT12" s="46" t="s">
        <v>72</v>
      </c>
      <c r="AU12" s="47" t="s">
        <v>54</v>
      </c>
      <c r="AV12" s="76"/>
    </row>
    <row r="13" spans="1:48" s="6" customFormat="1" x14ac:dyDescent="0.25">
      <c r="A13" s="34" t="s">
        <v>73</v>
      </c>
      <c r="B13" s="35" t="s">
        <v>74</v>
      </c>
      <c r="C13" s="72" t="s">
        <v>70</v>
      </c>
      <c r="D13" s="73"/>
      <c r="E13" s="74"/>
      <c r="F13" s="74"/>
      <c r="G13" s="39"/>
      <c r="H13" s="40" t="s">
        <v>54</v>
      </c>
      <c r="I13" s="41">
        <v>17188</v>
      </c>
      <c r="J13" s="41">
        <v>43389</v>
      </c>
      <c r="K13" s="43" t="s">
        <v>58</v>
      </c>
      <c r="L13" s="43" t="s">
        <v>53</v>
      </c>
      <c r="M13" s="43">
        <f t="shared" si="1"/>
        <v>43389</v>
      </c>
      <c r="N13" s="43">
        <f t="shared" si="2"/>
        <v>43390</v>
      </c>
      <c r="O13" s="43">
        <f t="shared" si="3"/>
        <v>43391</v>
      </c>
      <c r="P13" s="43">
        <f t="shared" si="4"/>
        <v>43392</v>
      </c>
      <c r="Q13" s="43">
        <f t="shared" si="5"/>
        <v>43393</v>
      </c>
      <c r="R13" s="43">
        <f t="shared" si="6"/>
        <v>43394</v>
      </c>
      <c r="S13" s="43">
        <f t="shared" si="7"/>
        <v>43395</v>
      </c>
      <c r="T13" s="43">
        <f t="shared" si="8"/>
        <v>43396</v>
      </c>
      <c r="U13" s="43">
        <f t="shared" si="9"/>
        <v>43397</v>
      </c>
      <c r="V13" s="43">
        <f t="shared" si="10"/>
        <v>43398</v>
      </c>
      <c r="W13" s="43">
        <f t="shared" si="11"/>
        <v>43399</v>
      </c>
      <c r="X13" s="43">
        <f t="shared" si="12"/>
        <v>43400</v>
      </c>
      <c r="Y13" s="43">
        <f t="shared" si="13"/>
        <v>43401</v>
      </c>
      <c r="Z13" s="43">
        <f t="shared" si="14"/>
        <v>43402</v>
      </c>
      <c r="AA13" s="43">
        <f t="shared" si="15"/>
        <v>43403</v>
      </c>
      <c r="AB13" s="43">
        <f t="shared" si="16"/>
        <v>43404</v>
      </c>
      <c r="AC13" s="43">
        <f t="shared" si="17"/>
        <v>43405</v>
      </c>
      <c r="AD13" s="43" t="s">
        <v>53</v>
      </c>
      <c r="AE13" s="43" t="s">
        <v>53</v>
      </c>
      <c r="AF13" s="43" t="s">
        <v>53</v>
      </c>
      <c r="AG13" s="43" t="s">
        <v>53</v>
      </c>
      <c r="AH13" s="43" t="s">
        <v>53</v>
      </c>
      <c r="AI13" s="43" t="s">
        <v>53</v>
      </c>
      <c r="AJ13" s="43" t="s">
        <v>53</v>
      </c>
      <c r="AK13" s="43" t="s">
        <v>53</v>
      </c>
      <c r="AL13" s="43" t="s">
        <v>53</v>
      </c>
      <c r="AM13" s="43" t="s">
        <v>53</v>
      </c>
      <c r="AN13" s="43" t="s">
        <v>53</v>
      </c>
      <c r="AO13" s="43" t="s">
        <v>53</v>
      </c>
      <c r="AP13" s="71">
        <v>43405</v>
      </c>
      <c r="AQ13" s="71">
        <v>43418</v>
      </c>
      <c r="AR13" s="43">
        <v>43411</v>
      </c>
      <c r="AS13" s="45">
        <f t="shared" si="0"/>
        <v>43449</v>
      </c>
      <c r="AT13" s="46" t="s">
        <v>72</v>
      </c>
      <c r="AU13" s="58"/>
      <c r="AV13" s="59"/>
    </row>
    <row r="14" spans="1:48" s="6" customFormat="1" x14ac:dyDescent="0.25">
      <c r="A14" s="34" t="s">
        <v>75</v>
      </c>
      <c r="B14" s="35" t="s">
        <v>76</v>
      </c>
      <c r="C14" s="72" t="s">
        <v>70</v>
      </c>
      <c r="D14" s="37"/>
      <c r="E14" s="38"/>
      <c r="F14" s="38"/>
      <c r="G14" s="39"/>
      <c r="H14" s="40" t="s">
        <v>54</v>
      </c>
      <c r="I14" s="41">
        <v>28216</v>
      </c>
      <c r="J14" s="42">
        <v>43436</v>
      </c>
      <c r="K14" s="45" t="s">
        <v>58</v>
      </c>
      <c r="L14" s="45" t="s">
        <v>53</v>
      </c>
      <c r="M14" s="43">
        <f t="shared" si="1"/>
        <v>43436</v>
      </c>
      <c r="N14" s="43">
        <f t="shared" si="2"/>
        <v>43437</v>
      </c>
      <c r="O14" s="43">
        <f t="shared" si="3"/>
        <v>43438</v>
      </c>
      <c r="P14" s="43">
        <f t="shared" si="4"/>
        <v>43439</v>
      </c>
      <c r="Q14" s="43">
        <f t="shared" si="5"/>
        <v>43440</v>
      </c>
      <c r="R14" s="43">
        <f t="shared" si="6"/>
        <v>43441</v>
      </c>
      <c r="S14" s="43">
        <f t="shared" si="7"/>
        <v>43442</v>
      </c>
      <c r="T14" s="43">
        <f t="shared" si="8"/>
        <v>43443</v>
      </c>
      <c r="U14" s="43">
        <f t="shared" si="9"/>
        <v>43444</v>
      </c>
      <c r="V14" s="43">
        <f t="shared" si="10"/>
        <v>43445</v>
      </c>
      <c r="W14" s="44" t="s">
        <v>53</v>
      </c>
      <c r="X14" s="44" t="s">
        <v>53</v>
      </c>
      <c r="Y14" s="44" t="s">
        <v>53</v>
      </c>
      <c r="Z14" s="44" t="s">
        <v>53</v>
      </c>
      <c r="AA14" s="44" t="s">
        <v>53</v>
      </c>
      <c r="AB14" s="44" t="s">
        <v>53</v>
      </c>
      <c r="AC14" s="44" t="s">
        <v>53</v>
      </c>
      <c r="AD14" s="44" t="s">
        <v>53</v>
      </c>
      <c r="AE14" s="44" t="s">
        <v>53</v>
      </c>
      <c r="AF14" s="44" t="s">
        <v>53</v>
      </c>
      <c r="AG14" s="44" t="s">
        <v>53</v>
      </c>
      <c r="AH14" s="44" t="s">
        <v>53</v>
      </c>
      <c r="AI14" s="44" t="s">
        <v>53</v>
      </c>
      <c r="AJ14" s="44" t="s">
        <v>53</v>
      </c>
      <c r="AK14" s="44" t="s">
        <v>53</v>
      </c>
      <c r="AL14" s="44" t="s">
        <v>53</v>
      </c>
      <c r="AM14" s="44" t="s">
        <v>53</v>
      </c>
      <c r="AN14" s="44" t="s">
        <v>53</v>
      </c>
      <c r="AO14" s="44" t="s">
        <v>53</v>
      </c>
      <c r="AP14" s="71">
        <v>43444</v>
      </c>
      <c r="AQ14" s="71">
        <v>43444</v>
      </c>
      <c r="AR14" s="43">
        <v>43444</v>
      </c>
      <c r="AS14" s="45">
        <v>43498</v>
      </c>
      <c r="AT14" s="48" t="s">
        <v>53</v>
      </c>
      <c r="AU14" s="58"/>
      <c r="AV14" s="59"/>
    </row>
    <row r="15" spans="1:48" s="6" customFormat="1" x14ac:dyDescent="0.25">
      <c r="A15" s="34" t="s">
        <v>77</v>
      </c>
      <c r="B15" s="60" t="s">
        <v>78</v>
      </c>
      <c r="C15" s="77" t="s">
        <v>50</v>
      </c>
      <c r="D15" s="78"/>
      <c r="E15" s="79"/>
      <c r="F15" s="79"/>
      <c r="G15" s="80" t="s">
        <v>53</v>
      </c>
      <c r="H15" s="40" t="s">
        <v>51</v>
      </c>
      <c r="I15" s="41">
        <v>16548</v>
      </c>
      <c r="J15" s="42">
        <v>43444</v>
      </c>
      <c r="K15" s="45" t="s">
        <v>52</v>
      </c>
      <c r="L15" s="44" t="s">
        <v>53</v>
      </c>
      <c r="M15" s="43">
        <f t="shared" si="1"/>
        <v>43444</v>
      </c>
      <c r="N15" s="43">
        <f t="shared" si="2"/>
        <v>43445</v>
      </c>
      <c r="O15" s="43">
        <f t="shared" si="3"/>
        <v>43446</v>
      </c>
      <c r="P15" s="43">
        <f t="shared" si="4"/>
        <v>43447</v>
      </c>
      <c r="Q15" s="44" t="s">
        <v>53</v>
      </c>
      <c r="R15" s="44" t="s">
        <v>53</v>
      </c>
      <c r="S15" s="44" t="s">
        <v>53</v>
      </c>
      <c r="T15" s="44" t="s">
        <v>53</v>
      </c>
      <c r="U15" s="44" t="s">
        <v>53</v>
      </c>
      <c r="V15" s="44" t="s">
        <v>53</v>
      </c>
      <c r="W15" s="44" t="s">
        <v>53</v>
      </c>
      <c r="X15" s="44" t="s">
        <v>53</v>
      </c>
      <c r="Y15" s="44" t="s">
        <v>53</v>
      </c>
      <c r="Z15" s="44" t="s">
        <v>53</v>
      </c>
      <c r="AA15" s="44" t="s">
        <v>53</v>
      </c>
      <c r="AB15" s="44" t="s">
        <v>53</v>
      </c>
      <c r="AC15" s="44" t="s">
        <v>53</v>
      </c>
      <c r="AD15" s="44" t="s">
        <v>53</v>
      </c>
      <c r="AE15" s="44" t="s">
        <v>53</v>
      </c>
      <c r="AF15" s="44" t="s">
        <v>53</v>
      </c>
      <c r="AG15" s="44" t="s">
        <v>53</v>
      </c>
      <c r="AH15" s="44" t="s">
        <v>53</v>
      </c>
      <c r="AI15" s="44" t="s">
        <v>53</v>
      </c>
      <c r="AJ15" s="44" t="s">
        <v>53</v>
      </c>
      <c r="AK15" s="44" t="s">
        <v>53</v>
      </c>
      <c r="AL15" s="44" t="s">
        <v>53</v>
      </c>
      <c r="AM15" s="44" t="s">
        <v>53</v>
      </c>
      <c r="AN15" s="44" t="s">
        <v>53</v>
      </c>
      <c r="AO15" s="43">
        <f t="shared" si="29"/>
        <v>43472</v>
      </c>
      <c r="AP15" s="71">
        <v>43447</v>
      </c>
      <c r="AQ15" s="71">
        <v>43447</v>
      </c>
      <c r="AR15" s="43">
        <v>43446</v>
      </c>
      <c r="AS15" s="45">
        <f t="shared" si="0"/>
        <v>43504</v>
      </c>
      <c r="AT15" s="46" t="s">
        <v>72</v>
      </c>
      <c r="AU15" s="58"/>
      <c r="AV15" s="59"/>
    </row>
    <row r="16" spans="1:48" s="6" customFormat="1" x14ac:dyDescent="0.25">
      <c r="A16" s="34" t="s">
        <v>79</v>
      </c>
      <c r="B16" s="64" t="s">
        <v>80</v>
      </c>
      <c r="C16" s="77" t="s">
        <v>50</v>
      </c>
      <c r="D16" s="78" t="s">
        <v>81</v>
      </c>
      <c r="E16" s="79" t="s">
        <v>81</v>
      </c>
      <c r="F16" s="79" t="s">
        <v>82</v>
      </c>
      <c r="G16" s="80" t="s">
        <v>54</v>
      </c>
      <c r="H16" s="40" t="s">
        <v>54</v>
      </c>
      <c r="I16" s="41">
        <v>20139</v>
      </c>
      <c r="J16" s="42">
        <v>43464</v>
      </c>
      <c r="K16" s="45" t="s">
        <v>52</v>
      </c>
      <c r="L16" s="45">
        <v>43467</v>
      </c>
      <c r="M16" s="43">
        <f t="shared" si="1"/>
        <v>43464</v>
      </c>
      <c r="N16" s="43">
        <f t="shared" si="2"/>
        <v>43465</v>
      </c>
      <c r="O16" s="43">
        <f t="shared" si="3"/>
        <v>43466</v>
      </c>
      <c r="P16" s="43">
        <f t="shared" si="4"/>
        <v>43467</v>
      </c>
      <c r="Q16" s="43">
        <f t="shared" si="5"/>
        <v>43468</v>
      </c>
      <c r="R16" s="43">
        <f t="shared" si="6"/>
        <v>43469</v>
      </c>
      <c r="S16" s="43">
        <f t="shared" si="7"/>
        <v>43470</v>
      </c>
      <c r="T16" s="43">
        <f t="shared" si="8"/>
        <v>43471</v>
      </c>
      <c r="U16" s="43">
        <f t="shared" si="9"/>
        <v>43472</v>
      </c>
      <c r="V16" s="43">
        <f t="shared" si="10"/>
        <v>43473</v>
      </c>
      <c r="W16" s="43">
        <f t="shared" si="11"/>
        <v>43474</v>
      </c>
      <c r="X16" s="43">
        <f t="shared" si="12"/>
        <v>43475</v>
      </c>
      <c r="Y16" s="43">
        <f t="shared" si="13"/>
        <v>43476</v>
      </c>
      <c r="Z16" s="43">
        <f t="shared" si="14"/>
        <v>43477</v>
      </c>
      <c r="AA16" s="43">
        <f t="shared" si="15"/>
        <v>43478</v>
      </c>
      <c r="AB16" s="43">
        <f t="shared" si="16"/>
        <v>43479</v>
      </c>
      <c r="AC16" s="43">
        <f t="shared" si="17"/>
        <v>43480</v>
      </c>
      <c r="AD16" s="43">
        <f t="shared" si="18"/>
        <v>43481</v>
      </c>
      <c r="AE16" s="43">
        <f t="shared" si="19"/>
        <v>43482</v>
      </c>
      <c r="AF16" s="43">
        <f t="shared" si="20"/>
        <v>43483</v>
      </c>
      <c r="AG16" s="43">
        <f t="shared" si="21"/>
        <v>43484</v>
      </c>
      <c r="AH16" s="43">
        <f t="shared" si="22"/>
        <v>43485</v>
      </c>
      <c r="AI16" s="43">
        <f t="shared" si="23"/>
        <v>43486</v>
      </c>
      <c r="AJ16" s="43">
        <f t="shared" si="24"/>
        <v>43487</v>
      </c>
      <c r="AK16" s="43">
        <f t="shared" si="25"/>
        <v>43488</v>
      </c>
      <c r="AL16" s="43">
        <f t="shared" si="26"/>
        <v>43489</v>
      </c>
      <c r="AM16" s="43">
        <f t="shared" si="27"/>
        <v>43490</v>
      </c>
      <c r="AN16" s="43">
        <f t="shared" si="28"/>
        <v>43491</v>
      </c>
      <c r="AO16" s="43" t="s">
        <v>53</v>
      </c>
      <c r="AP16" s="43">
        <v>43491</v>
      </c>
      <c r="AQ16" s="71">
        <v>43491</v>
      </c>
      <c r="AR16" s="44" t="s">
        <v>53</v>
      </c>
      <c r="AS16" s="45" t="s">
        <v>53</v>
      </c>
      <c r="AT16" s="43">
        <v>43491</v>
      </c>
      <c r="AU16" s="58"/>
      <c r="AV16" s="59"/>
    </row>
    <row r="17" spans="1:49" s="6" customFormat="1" x14ac:dyDescent="0.25">
      <c r="A17" s="34" t="s">
        <v>83</v>
      </c>
      <c r="B17" s="60" t="s">
        <v>84</v>
      </c>
      <c r="C17" s="77" t="s">
        <v>85</v>
      </c>
      <c r="D17" s="78" t="s">
        <v>81</v>
      </c>
      <c r="E17" s="79" t="s">
        <v>81</v>
      </c>
      <c r="F17" s="79" t="s">
        <v>86</v>
      </c>
      <c r="G17" s="80" t="s">
        <v>54</v>
      </c>
      <c r="H17" s="40" t="s">
        <v>87</v>
      </c>
      <c r="I17" s="41">
        <v>18991</v>
      </c>
      <c r="J17" s="42">
        <v>43475</v>
      </c>
      <c r="K17" s="44" t="s">
        <v>58</v>
      </c>
      <c r="L17" s="43">
        <v>43476</v>
      </c>
      <c r="M17" s="43">
        <f t="shared" si="1"/>
        <v>43475</v>
      </c>
      <c r="N17" s="43">
        <f t="shared" si="2"/>
        <v>43476</v>
      </c>
      <c r="O17" s="43">
        <f t="shared" si="3"/>
        <v>43477</v>
      </c>
      <c r="P17" s="43">
        <f t="shared" si="4"/>
        <v>43478</v>
      </c>
      <c r="Q17" s="43">
        <f t="shared" si="5"/>
        <v>43479</v>
      </c>
      <c r="R17" s="43">
        <f t="shared" si="6"/>
        <v>43480</v>
      </c>
      <c r="S17" s="43">
        <f t="shared" si="7"/>
        <v>43481</v>
      </c>
      <c r="T17" s="43">
        <f t="shared" si="8"/>
        <v>43482</v>
      </c>
      <c r="U17" s="43">
        <f t="shared" si="9"/>
        <v>43483</v>
      </c>
      <c r="V17" s="43">
        <f t="shared" si="10"/>
        <v>43484</v>
      </c>
      <c r="W17" s="43">
        <f t="shared" si="11"/>
        <v>43485</v>
      </c>
      <c r="X17" s="43">
        <f t="shared" si="12"/>
        <v>43486</v>
      </c>
      <c r="Y17" s="43">
        <f t="shared" si="13"/>
        <v>43487</v>
      </c>
      <c r="Z17" s="43">
        <f t="shared" si="14"/>
        <v>43488</v>
      </c>
      <c r="AA17" s="44" t="s">
        <v>53</v>
      </c>
      <c r="AB17" s="44" t="s">
        <v>53</v>
      </c>
      <c r="AC17" s="44" t="s">
        <v>53</v>
      </c>
      <c r="AD17" s="44" t="s">
        <v>53</v>
      </c>
      <c r="AE17" s="44" t="s">
        <v>53</v>
      </c>
      <c r="AF17" s="44" t="s">
        <v>53</v>
      </c>
      <c r="AG17" s="44" t="s">
        <v>53</v>
      </c>
      <c r="AH17" s="44" t="s">
        <v>53</v>
      </c>
      <c r="AI17" s="44" t="s">
        <v>53</v>
      </c>
      <c r="AJ17" s="44" t="s">
        <v>53</v>
      </c>
      <c r="AK17" s="44" t="s">
        <v>53</v>
      </c>
      <c r="AL17" s="44" t="s">
        <v>53</v>
      </c>
      <c r="AM17" s="44" t="s">
        <v>53</v>
      </c>
      <c r="AN17" s="44" t="s">
        <v>53</v>
      </c>
      <c r="AO17" s="44" t="s">
        <v>53</v>
      </c>
      <c r="AP17" s="71">
        <v>43488</v>
      </c>
      <c r="AQ17" s="71">
        <v>43488</v>
      </c>
      <c r="AR17" s="44" t="s">
        <v>53</v>
      </c>
      <c r="AS17" s="44" t="s">
        <v>53</v>
      </c>
      <c r="AT17" s="43">
        <v>43488</v>
      </c>
      <c r="AU17" s="47" t="s">
        <v>54</v>
      </c>
      <c r="AV17" s="59"/>
    </row>
    <row r="18" spans="1:49" s="6" customFormat="1" x14ac:dyDescent="0.25">
      <c r="A18" s="34" t="s">
        <v>88</v>
      </c>
      <c r="B18" s="64" t="s">
        <v>89</v>
      </c>
      <c r="C18" s="81" t="s">
        <v>90</v>
      </c>
      <c r="D18" s="78" t="s">
        <v>81</v>
      </c>
      <c r="E18" s="79" t="s">
        <v>81</v>
      </c>
      <c r="F18" s="79" t="s">
        <v>91</v>
      </c>
      <c r="G18" s="80"/>
      <c r="H18" s="40" t="s">
        <v>51</v>
      </c>
      <c r="I18" s="41">
        <v>21552</v>
      </c>
      <c r="J18" s="82">
        <v>43483</v>
      </c>
      <c r="K18" s="45" t="s">
        <v>61</v>
      </c>
      <c r="L18" s="45" t="s">
        <v>53</v>
      </c>
      <c r="M18" s="43">
        <f t="shared" si="1"/>
        <v>43483</v>
      </c>
      <c r="N18" s="43">
        <f t="shared" si="2"/>
        <v>43484</v>
      </c>
      <c r="O18" s="43">
        <f t="shared" si="3"/>
        <v>43485</v>
      </c>
      <c r="P18" s="43" t="s">
        <v>53</v>
      </c>
      <c r="Q18" s="43" t="s">
        <v>53</v>
      </c>
      <c r="R18" s="43" t="s">
        <v>53</v>
      </c>
      <c r="S18" s="43" t="s">
        <v>53</v>
      </c>
      <c r="T18" s="43" t="s">
        <v>53</v>
      </c>
      <c r="U18" s="43" t="s">
        <v>53</v>
      </c>
      <c r="V18" s="43" t="s">
        <v>53</v>
      </c>
      <c r="W18" s="43" t="s">
        <v>53</v>
      </c>
      <c r="X18" s="43" t="s">
        <v>53</v>
      </c>
      <c r="Y18" s="43" t="s">
        <v>53</v>
      </c>
      <c r="Z18" s="43" t="s">
        <v>53</v>
      </c>
      <c r="AA18" s="43" t="s">
        <v>53</v>
      </c>
      <c r="AB18" s="43" t="s">
        <v>53</v>
      </c>
      <c r="AC18" s="43" t="s">
        <v>53</v>
      </c>
      <c r="AD18" s="43" t="s">
        <v>53</v>
      </c>
      <c r="AE18" s="43" t="s">
        <v>53</v>
      </c>
      <c r="AF18" s="43" t="s">
        <v>53</v>
      </c>
      <c r="AG18" s="43" t="s">
        <v>53</v>
      </c>
      <c r="AH18" s="43" t="s">
        <v>53</v>
      </c>
      <c r="AI18" s="43" t="s">
        <v>53</v>
      </c>
      <c r="AJ18" s="43" t="s">
        <v>53</v>
      </c>
      <c r="AK18" s="43" t="s">
        <v>53</v>
      </c>
      <c r="AL18" s="43" t="s">
        <v>53</v>
      </c>
      <c r="AM18" s="43" t="s">
        <v>53</v>
      </c>
      <c r="AN18" s="43" t="s">
        <v>53</v>
      </c>
      <c r="AO18" s="43" t="s">
        <v>53</v>
      </c>
      <c r="AP18" s="71">
        <v>43484</v>
      </c>
      <c r="AQ18" s="71">
        <v>43484</v>
      </c>
      <c r="AR18" s="43" t="s">
        <v>53</v>
      </c>
      <c r="AS18" s="45" t="s">
        <v>53</v>
      </c>
      <c r="AT18" s="43">
        <v>43484</v>
      </c>
      <c r="AU18" s="47" t="s">
        <v>54</v>
      </c>
      <c r="AV18" s="48" t="s">
        <v>54</v>
      </c>
    </row>
    <row r="19" spans="1:49" s="6" customFormat="1" x14ac:dyDescent="0.25">
      <c r="A19" s="34" t="s">
        <v>92</v>
      </c>
      <c r="B19" s="64" t="s">
        <v>93</v>
      </c>
      <c r="C19" s="36" t="s">
        <v>50</v>
      </c>
      <c r="D19" s="78" t="s">
        <v>81</v>
      </c>
      <c r="E19" s="79" t="s">
        <v>81</v>
      </c>
      <c r="F19" s="79" t="s">
        <v>94</v>
      </c>
      <c r="G19" s="80" t="s">
        <v>53</v>
      </c>
      <c r="H19" s="40" t="s">
        <v>95</v>
      </c>
      <c r="I19" s="41">
        <v>16891</v>
      </c>
      <c r="J19" s="42">
        <v>43483</v>
      </c>
      <c r="K19" s="45" t="s">
        <v>52</v>
      </c>
      <c r="L19" s="45">
        <v>43483</v>
      </c>
      <c r="M19" s="44" t="s">
        <v>96</v>
      </c>
      <c r="N19" s="44" t="s">
        <v>97</v>
      </c>
      <c r="O19" s="44" t="s">
        <v>98</v>
      </c>
      <c r="P19" s="44" t="s">
        <v>99</v>
      </c>
      <c r="Q19" s="44" t="s">
        <v>100</v>
      </c>
      <c r="R19" s="44" t="s">
        <v>101</v>
      </c>
      <c r="S19" s="44" t="s">
        <v>102</v>
      </c>
      <c r="T19" s="43" t="s">
        <v>103</v>
      </c>
      <c r="U19" s="43" t="s">
        <v>104</v>
      </c>
      <c r="V19" s="43" t="s">
        <v>105</v>
      </c>
      <c r="W19" s="44" t="s">
        <v>106</v>
      </c>
      <c r="X19" s="44" t="s">
        <v>107</v>
      </c>
      <c r="Y19" s="45" t="s">
        <v>108</v>
      </c>
      <c r="Z19" s="45" t="s">
        <v>109</v>
      </c>
      <c r="AA19" s="43" t="s">
        <v>110</v>
      </c>
      <c r="AB19" s="45" t="s">
        <v>111</v>
      </c>
      <c r="AC19" s="43" t="s">
        <v>112</v>
      </c>
      <c r="AD19" s="45" t="s">
        <v>113</v>
      </c>
      <c r="AE19" s="43" t="s">
        <v>114</v>
      </c>
      <c r="AF19" s="44" t="s">
        <v>115</v>
      </c>
      <c r="AG19" s="45" t="s">
        <v>116</v>
      </c>
      <c r="AH19" s="45" t="s">
        <v>117</v>
      </c>
      <c r="AI19" s="45" t="s">
        <v>118</v>
      </c>
      <c r="AJ19" s="45" t="s">
        <v>119</v>
      </c>
      <c r="AK19" s="45" t="s">
        <v>120</v>
      </c>
      <c r="AL19" s="43" t="s">
        <v>53</v>
      </c>
      <c r="AM19" s="43" t="s">
        <v>53</v>
      </c>
      <c r="AN19" s="43" t="s">
        <v>53</v>
      </c>
      <c r="AO19" s="43">
        <v>43511</v>
      </c>
      <c r="AP19" s="71">
        <v>43507</v>
      </c>
      <c r="AQ19" s="71">
        <v>43528</v>
      </c>
      <c r="AR19" s="43">
        <v>43516</v>
      </c>
      <c r="AS19" s="45">
        <f>L19+60</f>
        <v>43543</v>
      </c>
      <c r="AT19" s="44" t="s">
        <v>53</v>
      </c>
      <c r="AU19" s="47" t="s">
        <v>54</v>
      </c>
      <c r="AV19" s="48" t="s">
        <v>54</v>
      </c>
    </row>
    <row r="20" spans="1:49" s="6" customFormat="1" x14ac:dyDescent="0.25">
      <c r="A20" s="34" t="s">
        <v>121</v>
      </c>
      <c r="B20" s="35" t="s">
        <v>122</v>
      </c>
      <c r="C20" s="81" t="s">
        <v>90</v>
      </c>
      <c r="D20" s="78" t="s">
        <v>81</v>
      </c>
      <c r="E20" s="79" t="s">
        <v>81</v>
      </c>
      <c r="F20" s="79" t="s">
        <v>123</v>
      </c>
      <c r="G20" s="80" t="s">
        <v>54</v>
      </c>
      <c r="H20" s="80" t="s">
        <v>87</v>
      </c>
      <c r="I20" s="41">
        <v>14867</v>
      </c>
      <c r="J20" s="42">
        <v>43483</v>
      </c>
      <c r="K20" s="43" t="s">
        <v>58</v>
      </c>
      <c r="L20" s="43" t="s">
        <v>53</v>
      </c>
      <c r="M20" s="43">
        <f t="shared" si="1"/>
        <v>43483</v>
      </c>
      <c r="N20" s="43">
        <f t="shared" si="2"/>
        <v>43484</v>
      </c>
      <c r="O20" s="43">
        <f t="shared" si="3"/>
        <v>43485</v>
      </c>
      <c r="P20" s="43">
        <f t="shared" si="4"/>
        <v>43486</v>
      </c>
      <c r="Q20" s="43">
        <f t="shared" si="5"/>
        <v>43487</v>
      </c>
      <c r="R20" s="43">
        <f t="shared" si="6"/>
        <v>43488</v>
      </c>
      <c r="S20" s="43">
        <f t="shared" si="7"/>
        <v>43489</v>
      </c>
      <c r="T20" s="43">
        <f t="shared" si="8"/>
        <v>43490</v>
      </c>
      <c r="U20" s="43">
        <f t="shared" si="9"/>
        <v>43491</v>
      </c>
      <c r="V20" s="43">
        <f t="shared" si="10"/>
        <v>43492</v>
      </c>
      <c r="W20" s="44" t="s">
        <v>53</v>
      </c>
      <c r="X20" s="44" t="s">
        <v>53</v>
      </c>
      <c r="Y20" s="44" t="s">
        <v>53</v>
      </c>
      <c r="Z20" s="44" t="s">
        <v>53</v>
      </c>
      <c r="AA20" s="44" t="s">
        <v>53</v>
      </c>
      <c r="AB20" s="44" t="s">
        <v>53</v>
      </c>
      <c r="AC20" s="44" t="s">
        <v>53</v>
      </c>
      <c r="AD20" s="44" t="s">
        <v>53</v>
      </c>
      <c r="AE20" s="44" t="s">
        <v>53</v>
      </c>
      <c r="AF20" s="44" t="s">
        <v>53</v>
      </c>
      <c r="AG20" s="44" t="s">
        <v>53</v>
      </c>
      <c r="AH20" s="44" t="s">
        <v>53</v>
      </c>
      <c r="AI20" s="44" t="s">
        <v>53</v>
      </c>
      <c r="AJ20" s="44" t="s">
        <v>53</v>
      </c>
      <c r="AK20" s="44" t="s">
        <v>53</v>
      </c>
      <c r="AL20" s="44" t="s">
        <v>53</v>
      </c>
      <c r="AM20" s="44" t="s">
        <v>53</v>
      </c>
      <c r="AN20" s="44" t="s">
        <v>53</v>
      </c>
      <c r="AO20" s="44" t="s">
        <v>53</v>
      </c>
      <c r="AP20" s="71">
        <v>43492</v>
      </c>
      <c r="AQ20" s="71">
        <v>43492</v>
      </c>
      <c r="AR20" s="44" t="s">
        <v>53</v>
      </c>
      <c r="AS20" s="44" t="s">
        <v>53</v>
      </c>
      <c r="AT20" s="43">
        <v>43492</v>
      </c>
      <c r="AU20" s="83"/>
      <c r="AV20" s="84"/>
      <c r="AW20" s="85"/>
    </row>
    <row r="21" spans="1:49" s="6" customFormat="1" x14ac:dyDescent="0.25">
      <c r="A21" s="34" t="s">
        <v>124</v>
      </c>
      <c r="B21" s="60" t="s">
        <v>125</v>
      </c>
      <c r="C21" s="81" t="s">
        <v>90</v>
      </c>
      <c r="D21" s="78" t="s">
        <v>81</v>
      </c>
      <c r="E21" s="79" t="s">
        <v>81</v>
      </c>
      <c r="F21" s="79" t="s">
        <v>123</v>
      </c>
      <c r="G21" s="80" t="s">
        <v>54</v>
      </c>
      <c r="H21" s="80" t="s">
        <v>87</v>
      </c>
      <c r="I21" s="41">
        <v>15828</v>
      </c>
      <c r="J21" s="42">
        <v>43486</v>
      </c>
      <c r="K21" s="44" t="s">
        <v>58</v>
      </c>
      <c r="L21" s="43" t="s">
        <v>53</v>
      </c>
      <c r="M21" s="43">
        <f t="shared" si="1"/>
        <v>43486</v>
      </c>
      <c r="N21" s="43">
        <f t="shared" si="2"/>
        <v>43487</v>
      </c>
      <c r="O21" s="43">
        <f t="shared" si="3"/>
        <v>43488</v>
      </c>
      <c r="P21" s="43">
        <f t="shared" si="4"/>
        <v>43489</v>
      </c>
      <c r="Q21" s="43">
        <f t="shared" si="5"/>
        <v>43490</v>
      </c>
      <c r="R21" s="43">
        <f t="shared" si="6"/>
        <v>43491</v>
      </c>
      <c r="S21" s="43">
        <f t="shared" si="7"/>
        <v>43492</v>
      </c>
      <c r="T21" s="43">
        <f t="shared" si="8"/>
        <v>43493</v>
      </c>
      <c r="U21" s="44" t="s">
        <v>53</v>
      </c>
      <c r="V21" s="44" t="s">
        <v>53</v>
      </c>
      <c r="W21" s="44" t="s">
        <v>53</v>
      </c>
      <c r="X21" s="44" t="s">
        <v>53</v>
      </c>
      <c r="Y21" s="44" t="s">
        <v>53</v>
      </c>
      <c r="Z21" s="44" t="s">
        <v>53</v>
      </c>
      <c r="AA21" s="44" t="s">
        <v>53</v>
      </c>
      <c r="AB21" s="44" t="s">
        <v>53</v>
      </c>
      <c r="AC21" s="44" t="s">
        <v>53</v>
      </c>
      <c r="AD21" s="44" t="s">
        <v>53</v>
      </c>
      <c r="AE21" s="44" t="s">
        <v>53</v>
      </c>
      <c r="AF21" s="44" t="s">
        <v>53</v>
      </c>
      <c r="AG21" s="44" t="s">
        <v>53</v>
      </c>
      <c r="AH21" s="44" t="s">
        <v>53</v>
      </c>
      <c r="AI21" s="44" t="s">
        <v>53</v>
      </c>
      <c r="AJ21" s="44" t="s">
        <v>53</v>
      </c>
      <c r="AK21" s="44" t="s">
        <v>53</v>
      </c>
      <c r="AL21" s="44" t="s">
        <v>53</v>
      </c>
      <c r="AM21" s="44" t="s">
        <v>53</v>
      </c>
      <c r="AN21" s="44" t="s">
        <v>53</v>
      </c>
      <c r="AO21" s="44" t="s">
        <v>53</v>
      </c>
      <c r="AP21" s="71">
        <v>43493</v>
      </c>
      <c r="AQ21" s="71">
        <v>43493</v>
      </c>
      <c r="AR21" s="44" t="s">
        <v>53</v>
      </c>
      <c r="AS21" s="44" t="s">
        <v>53</v>
      </c>
      <c r="AT21" s="43">
        <v>43493</v>
      </c>
      <c r="AU21" s="83"/>
      <c r="AV21" s="84"/>
    </row>
    <row r="22" spans="1:49" s="6" customFormat="1" x14ac:dyDescent="0.25">
      <c r="A22" s="34" t="s">
        <v>126</v>
      </c>
      <c r="B22" s="60" t="s">
        <v>127</v>
      </c>
      <c r="C22" s="76"/>
      <c r="D22" s="78" t="s">
        <v>81</v>
      </c>
      <c r="E22" s="79" t="s">
        <v>81</v>
      </c>
      <c r="F22" s="79" t="s">
        <v>128</v>
      </c>
      <c r="G22" s="80" t="s">
        <v>53</v>
      </c>
      <c r="H22" s="80" t="s">
        <v>129</v>
      </c>
      <c r="I22" s="41">
        <v>19169</v>
      </c>
      <c r="J22" s="42">
        <v>43494</v>
      </c>
      <c r="K22" s="44" t="s">
        <v>58</v>
      </c>
      <c r="L22" s="43">
        <v>43497</v>
      </c>
      <c r="M22" s="43">
        <f t="shared" si="1"/>
        <v>43494</v>
      </c>
      <c r="N22" s="43">
        <f t="shared" si="2"/>
        <v>43495</v>
      </c>
      <c r="O22" s="43">
        <f t="shared" si="3"/>
        <v>43496</v>
      </c>
      <c r="P22" s="43" t="s">
        <v>96</v>
      </c>
      <c r="Q22" s="43" t="s">
        <v>97</v>
      </c>
      <c r="R22" s="43" t="s">
        <v>98</v>
      </c>
      <c r="S22" s="43" t="s">
        <v>99</v>
      </c>
      <c r="T22" s="43" t="s">
        <v>100</v>
      </c>
      <c r="U22" s="43" t="s">
        <v>101</v>
      </c>
      <c r="V22" s="43" t="s">
        <v>102</v>
      </c>
      <c r="W22" s="43" t="s">
        <v>103</v>
      </c>
      <c r="X22" s="43" t="s">
        <v>104</v>
      </c>
      <c r="Y22" s="43" t="s">
        <v>105</v>
      </c>
      <c r="Z22" s="43" t="s">
        <v>106</v>
      </c>
      <c r="AA22" s="43" t="s">
        <v>107</v>
      </c>
      <c r="AB22" s="45" t="s">
        <v>108</v>
      </c>
      <c r="AC22" s="43" t="s">
        <v>109</v>
      </c>
      <c r="AD22" s="43" t="s">
        <v>110</v>
      </c>
      <c r="AE22" s="43" t="s">
        <v>111</v>
      </c>
      <c r="AF22" s="43" t="s">
        <v>112</v>
      </c>
      <c r="AG22" s="43" t="s">
        <v>113</v>
      </c>
      <c r="AH22" s="43" t="s">
        <v>114</v>
      </c>
      <c r="AI22" s="43" t="s">
        <v>115</v>
      </c>
      <c r="AJ22" s="44" t="s">
        <v>53</v>
      </c>
      <c r="AK22" s="44" t="s">
        <v>53</v>
      </c>
      <c r="AL22" s="44" t="s">
        <v>53</v>
      </c>
      <c r="AM22" s="44" t="s">
        <v>53</v>
      </c>
      <c r="AN22" s="44" t="s">
        <v>53</v>
      </c>
      <c r="AO22" s="45">
        <f t="shared" si="29"/>
        <v>43522</v>
      </c>
      <c r="AP22" s="71">
        <v>43516</v>
      </c>
      <c r="AQ22" s="71">
        <v>43533</v>
      </c>
      <c r="AR22" s="43">
        <v>43516</v>
      </c>
      <c r="AS22" s="45">
        <f t="shared" si="0"/>
        <v>43554</v>
      </c>
      <c r="AT22" s="43" t="s">
        <v>53</v>
      </c>
      <c r="AU22" s="58"/>
      <c r="AV22" s="59"/>
    </row>
    <row r="23" spans="1:49" s="6" customFormat="1" x14ac:dyDescent="0.25">
      <c r="A23" s="34" t="s">
        <v>130</v>
      </c>
      <c r="B23" s="60" t="s">
        <v>131</v>
      </c>
      <c r="C23" s="81" t="s">
        <v>90</v>
      </c>
      <c r="D23" s="78" t="s">
        <v>81</v>
      </c>
      <c r="E23" s="79" t="s">
        <v>81</v>
      </c>
      <c r="F23" s="79" t="s">
        <v>132</v>
      </c>
      <c r="G23" s="80"/>
      <c r="H23" s="80" t="s">
        <v>54</v>
      </c>
      <c r="I23" s="41">
        <v>27202</v>
      </c>
      <c r="J23" s="42">
        <v>43502</v>
      </c>
      <c r="K23" s="44" t="s">
        <v>58</v>
      </c>
      <c r="L23" s="43" t="s">
        <v>53</v>
      </c>
      <c r="M23" s="43">
        <f t="shared" si="1"/>
        <v>43502</v>
      </c>
      <c r="N23" s="43">
        <f t="shared" si="2"/>
        <v>43503</v>
      </c>
      <c r="O23" s="43">
        <f t="shared" si="3"/>
        <v>43504</v>
      </c>
      <c r="P23" s="43">
        <f t="shared" si="4"/>
        <v>43505</v>
      </c>
      <c r="Q23" s="43">
        <f t="shared" si="5"/>
        <v>43506</v>
      </c>
      <c r="R23" s="43">
        <f t="shared" si="6"/>
        <v>43507</v>
      </c>
      <c r="S23" s="43">
        <f t="shared" si="7"/>
        <v>43508</v>
      </c>
      <c r="T23" s="43">
        <f t="shared" si="8"/>
        <v>43509</v>
      </c>
      <c r="U23" s="43">
        <f t="shared" si="9"/>
        <v>43510</v>
      </c>
      <c r="V23" s="43">
        <f t="shared" si="10"/>
        <v>43511</v>
      </c>
      <c r="W23" s="43">
        <f t="shared" si="11"/>
        <v>43512</v>
      </c>
      <c r="X23" s="43">
        <f t="shared" si="12"/>
        <v>43513</v>
      </c>
      <c r="Y23" s="43">
        <f t="shared" si="13"/>
        <v>43514</v>
      </c>
      <c r="Z23" s="43">
        <f t="shared" si="14"/>
        <v>43515</v>
      </c>
      <c r="AA23" s="43">
        <f t="shared" si="15"/>
        <v>43516</v>
      </c>
      <c r="AB23" s="43">
        <f t="shared" si="16"/>
        <v>43517</v>
      </c>
      <c r="AC23" s="43">
        <f t="shared" si="17"/>
        <v>43518</v>
      </c>
      <c r="AD23" s="43">
        <f t="shared" si="18"/>
        <v>43519</v>
      </c>
      <c r="AE23" s="43">
        <f t="shared" si="19"/>
        <v>43520</v>
      </c>
      <c r="AF23" s="43">
        <f t="shared" si="20"/>
        <v>43521</v>
      </c>
      <c r="AG23" s="43">
        <f t="shared" si="21"/>
        <v>43522</v>
      </c>
      <c r="AH23" s="43">
        <f t="shared" si="22"/>
        <v>43523</v>
      </c>
      <c r="AI23" s="43">
        <f t="shared" si="23"/>
        <v>43524</v>
      </c>
      <c r="AJ23" s="43" t="s">
        <v>53</v>
      </c>
      <c r="AK23" s="43" t="s">
        <v>53</v>
      </c>
      <c r="AL23" s="43" t="s">
        <v>53</v>
      </c>
      <c r="AM23" s="43" t="s">
        <v>53</v>
      </c>
      <c r="AN23" s="43" t="s">
        <v>53</v>
      </c>
      <c r="AO23" s="43">
        <f t="shared" si="29"/>
        <v>43530</v>
      </c>
      <c r="AP23" s="71">
        <v>43523</v>
      </c>
      <c r="AQ23" s="71">
        <v>43532</v>
      </c>
      <c r="AR23" s="43">
        <v>43516</v>
      </c>
      <c r="AS23" s="45">
        <v>43563</v>
      </c>
      <c r="AT23" s="43" t="s">
        <v>53</v>
      </c>
      <c r="AU23" s="47" t="s">
        <v>54</v>
      </c>
      <c r="AV23" s="84"/>
    </row>
    <row r="24" spans="1:49" s="6" customFormat="1" x14ac:dyDescent="0.25">
      <c r="A24" s="34" t="s">
        <v>133</v>
      </c>
      <c r="B24" s="64" t="s">
        <v>134</v>
      </c>
      <c r="C24" s="81" t="s">
        <v>90</v>
      </c>
      <c r="D24" s="78" t="s">
        <v>81</v>
      </c>
      <c r="E24" s="79" t="s">
        <v>81</v>
      </c>
      <c r="F24" s="79" t="s">
        <v>91</v>
      </c>
      <c r="G24" s="80" t="s">
        <v>53</v>
      </c>
      <c r="H24" s="40" t="s">
        <v>71</v>
      </c>
      <c r="I24" s="41">
        <v>29279</v>
      </c>
      <c r="J24" s="42">
        <v>43509</v>
      </c>
      <c r="K24" s="45" t="s">
        <v>58</v>
      </c>
      <c r="L24" s="43">
        <v>43511</v>
      </c>
      <c r="M24" s="43">
        <f t="shared" si="1"/>
        <v>43509</v>
      </c>
      <c r="N24" s="43">
        <f t="shared" si="2"/>
        <v>43510</v>
      </c>
      <c r="O24" s="44" t="s">
        <v>96</v>
      </c>
      <c r="P24" s="44" t="s">
        <v>97</v>
      </c>
      <c r="Q24" s="44" t="s">
        <v>98</v>
      </c>
      <c r="R24" s="44" t="s">
        <v>99</v>
      </c>
      <c r="S24" s="44" t="s">
        <v>100</v>
      </c>
      <c r="T24" s="44" t="s">
        <v>101</v>
      </c>
      <c r="U24" s="44" t="s">
        <v>102</v>
      </c>
      <c r="V24" s="44" t="s">
        <v>103</v>
      </c>
      <c r="W24" s="44" t="s">
        <v>104</v>
      </c>
      <c r="X24" s="44" t="s">
        <v>105</v>
      </c>
      <c r="Y24" s="44" t="s">
        <v>106</v>
      </c>
      <c r="Z24" s="44" t="s">
        <v>107</v>
      </c>
      <c r="AA24" s="43" t="s">
        <v>108</v>
      </c>
      <c r="AB24" s="43" t="s">
        <v>109</v>
      </c>
      <c r="AC24" s="43" t="s">
        <v>110</v>
      </c>
      <c r="AD24" s="43" t="s">
        <v>111</v>
      </c>
      <c r="AE24" s="43" t="s">
        <v>112</v>
      </c>
      <c r="AF24" s="43">
        <f t="shared" si="20"/>
        <v>43528</v>
      </c>
      <c r="AG24" s="43">
        <f t="shared" si="21"/>
        <v>43529</v>
      </c>
      <c r="AH24" s="43">
        <f t="shared" si="22"/>
        <v>43530</v>
      </c>
      <c r="AI24" s="43">
        <f t="shared" si="23"/>
        <v>43531</v>
      </c>
      <c r="AJ24" s="43">
        <f t="shared" si="24"/>
        <v>43532</v>
      </c>
      <c r="AK24" s="43">
        <f t="shared" si="25"/>
        <v>43533</v>
      </c>
      <c r="AL24" s="43">
        <f t="shared" si="26"/>
        <v>43534</v>
      </c>
      <c r="AM24" s="43">
        <f t="shared" si="27"/>
        <v>43535</v>
      </c>
      <c r="AN24" s="43">
        <f t="shared" si="28"/>
        <v>43536</v>
      </c>
      <c r="AO24" s="43">
        <f t="shared" si="29"/>
        <v>43537</v>
      </c>
      <c r="AP24" s="71">
        <v>43537</v>
      </c>
      <c r="AQ24" s="71">
        <v>43546</v>
      </c>
      <c r="AR24" s="43">
        <v>43535</v>
      </c>
      <c r="AS24" s="45">
        <f>L24+60</f>
        <v>43571</v>
      </c>
      <c r="AT24" s="48" t="s">
        <v>53</v>
      </c>
      <c r="AU24" s="58"/>
      <c r="AV24" s="59"/>
    </row>
    <row r="25" spans="1:49" s="6" customFormat="1" x14ac:dyDescent="0.25">
      <c r="A25" s="34" t="s">
        <v>135</v>
      </c>
      <c r="B25" s="35" t="s">
        <v>136</v>
      </c>
      <c r="C25" s="36" t="s">
        <v>50</v>
      </c>
      <c r="D25" s="78" t="s">
        <v>95</v>
      </c>
      <c r="E25" s="79" t="s">
        <v>95</v>
      </c>
      <c r="F25" s="79" t="s">
        <v>137</v>
      </c>
      <c r="G25" s="80" t="s">
        <v>138</v>
      </c>
      <c r="H25" s="40" t="s">
        <v>138</v>
      </c>
      <c r="I25" s="41">
        <v>22264</v>
      </c>
      <c r="J25" s="42">
        <v>43534</v>
      </c>
      <c r="K25" s="45" t="s">
        <v>58</v>
      </c>
      <c r="L25" s="43" t="s">
        <v>139</v>
      </c>
      <c r="M25" s="43">
        <f t="shared" si="1"/>
        <v>43534</v>
      </c>
      <c r="N25" s="43">
        <f t="shared" si="2"/>
        <v>43535</v>
      </c>
      <c r="O25" s="43">
        <f t="shared" si="3"/>
        <v>43536</v>
      </c>
      <c r="P25" s="43">
        <f t="shared" si="4"/>
        <v>43537</v>
      </c>
      <c r="Q25" s="43">
        <f t="shared" si="5"/>
        <v>43538</v>
      </c>
      <c r="R25" s="43">
        <f t="shared" si="6"/>
        <v>43539</v>
      </c>
      <c r="S25" s="43">
        <f t="shared" si="7"/>
        <v>43540</v>
      </c>
      <c r="T25" s="43">
        <f t="shared" si="8"/>
        <v>43541</v>
      </c>
      <c r="U25" s="43">
        <f t="shared" si="9"/>
        <v>43542</v>
      </c>
      <c r="V25" s="43">
        <f>J25+9</f>
        <v>43543</v>
      </c>
      <c r="W25" s="43">
        <f>J25+10</f>
        <v>43544</v>
      </c>
      <c r="X25" s="43">
        <f>J25+11</f>
        <v>43545</v>
      </c>
      <c r="Y25" s="43">
        <f>J25+12</f>
        <v>43546</v>
      </c>
      <c r="Z25" s="43">
        <f>J25+13</f>
        <v>43547</v>
      </c>
      <c r="AA25" s="43">
        <f>J25+14</f>
        <v>43548</v>
      </c>
      <c r="AB25" s="43">
        <f>J25+15</f>
        <v>43549</v>
      </c>
      <c r="AC25" s="43">
        <f>J25+16</f>
        <v>43550</v>
      </c>
      <c r="AD25" s="43">
        <f>J25+17</f>
        <v>43551</v>
      </c>
      <c r="AE25" s="43">
        <f>J25+18</f>
        <v>43552</v>
      </c>
      <c r="AF25" s="43">
        <f>J25+19</f>
        <v>43553</v>
      </c>
      <c r="AG25" s="43">
        <f>J25+20</f>
        <v>43554</v>
      </c>
      <c r="AH25" s="43">
        <f>J25+21</f>
        <v>43555</v>
      </c>
      <c r="AI25" s="43">
        <f>J25+22</f>
        <v>43556</v>
      </c>
      <c r="AJ25" s="43">
        <f>J25+23</f>
        <v>43557</v>
      </c>
      <c r="AK25" s="43">
        <f t="shared" si="25"/>
        <v>43558</v>
      </c>
      <c r="AL25" s="43">
        <f t="shared" si="26"/>
        <v>43559</v>
      </c>
      <c r="AM25" s="43">
        <f t="shared" si="27"/>
        <v>43560</v>
      </c>
      <c r="AN25" s="43">
        <f t="shared" si="28"/>
        <v>43561</v>
      </c>
      <c r="AO25" s="43">
        <f t="shared" si="29"/>
        <v>43562</v>
      </c>
      <c r="AP25" s="86">
        <v>43611</v>
      </c>
      <c r="AQ25" s="87">
        <v>43611</v>
      </c>
      <c r="AR25" s="88" t="s">
        <v>140</v>
      </c>
      <c r="AS25" s="45" t="e">
        <f>L25+60</f>
        <v>#VALUE!</v>
      </c>
      <c r="AT25" s="89">
        <v>43611</v>
      </c>
      <c r="AU25" s="58"/>
      <c r="AV25" s="59"/>
    </row>
    <row r="26" spans="1:49" s="6" customFormat="1" x14ac:dyDescent="0.25">
      <c r="A26" s="34" t="s">
        <v>141</v>
      </c>
      <c r="B26" s="35" t="s">
        <v>142</v>
      </c>
      <c r="C26" s="90"/>
      <c r="D26" s="91" t="s">
        <v>54</v>
      </c>
      <c r="E26" s="92" t="s">
        <v>54</v>
      </c>
      <c r="F26" s="92" t="s">
        <v>143</v>
      </c>
      <c r="G26" s="39"/>
      <c r="H26" s="40" t="s">
        <v>87</v>
      </c>
      <c r="I26" s="41">
        <v>16219</v>
      </c>
      <c r="J26" s="42">
        <v>43536</v>
      </c>
      <c r="K26" s="43" t="s">
        <v>52</v>
      </c>
      <c r="L26" s="43">
        <v>43536</v>
      </c>
      <c r="M26" s="43" t="s">
        <v>96</v>
      </c>
      <c r="N26" s="43" t="s">
        <v>97</v>
      </c>
      <c r="O26" s="43" t="s">
        <v>98</v>
      </c>
      <c r="P26" s="43" t="s">
        <v>99</v>
      </c>
      <c r="Q26" s="43" t="s">
        <v>53</v>
      </c>
      <c r="R26" s="43" t="s">
        <v>53</v>
      </c>
      <c r="S26" s="43" t="s">
        <v>53</v>
      </c>
      <c r="T26" s="43" t="s">
        <v>53</v>
      </c>
      <c r="U26" s="43" t="s">
        <v>53</v>
      </c>
      <c r="V26" s="43" t="s">
        <v>53</v>
      </c>
      <c r="W26" s="43" t="s">
        <v>53</v>
      </c>
      <c r="X26" s="43" t="s">
        <v>53</v>
      </c>
      <c r="Y26" s="43" t="s">
        <v>53</v>
      </c>
      <c r="Z26" s="43" t="s">
        <v>53</v>
      </c>
      <c r="AA26" s="43" t="s">
        <v>53</v>
      </c>
      <c r="AB26" s="43" t="s">
        <v>53</v>
      </c>
      <c r="AC26" s="43" t="s">
        <v>53</v>
      </c>
      <c r="AD26" s="43" t="s">
        <v>53</v>
      </c>
      <c r="AE26" s="43" t="s">
        <v>53</v>
      </c>
      <c r="AF26" s="43" t="s">
        <v>53</v>
      </c>
      <c r="AG26" s="43" t="s">
        <v>53</v>
      </c>
      <c r="AH26" s="43" t="s">
        <v>53</v>
      </c>
      <c r="AI26" s="43" t="s">
        <v>53</v>
      </c>
      <c r="AJ26" s="43" t="s">
        <v>53</v>
      </c>
      <c r="AK26" s="43" t="s">
        <v>53</v>
      </c>
      <c r="AL26" s="43" t="s">
        <v>53</v>
      </c>
      <c r="AM26" s="43" t="s">
        <v>53</v>
      </c>
      <c r="AN26" s="43" t="s">
        <v>53</v>
      </c>
      <c r="AO26" s="43" t="s">
        <v>53</v>
      </c>
      <c r="AP26" s="44">
        <v>43539</v>
      </c>
      <c r="AQ26" s="44">
        <v>43539</v>
      </c>
      <c r="AR26" s="44" t="s">
        <v>53</v>
      </c>
      <c r="AS26" s="44" t="s">
        <v>53</v>
      </c>
      <c r="AT26" s="44">
        <v>43539</v>
      </c>
      <c r="AU26" s="58"/>
      <c r="AV26" s="59"/>
    </row>
    <row r="27" spans="1:49" s="6" customFormat="1" x14ac:dyDescent="0.25">
      <c r="A27" s="34" t="s">
        <v>144</v>
      </c>
      <c r="B27" s="35" t="s">
        <v>145</v>
      </c>
      <c r="C27" s="81" t="s">
        <v>90</v>
      </c>
      <c r="D27" s="37" t="s">
        <v>54</v>
      </c>
      <c r="E27" s="92" t="s">
        <v>54</v>
      </c>
      <c r="F27" s="92" t="s">
        <v>146</v>
      </c>
      <c r="G27" s="80" t="s">
        <v>53</v>
      </c>
      <c r="H27" s="40" t="s">
        <v>147</v>
      </c>
      <c r="I27" s="41">
        <v>19058</v>
      </c>
      <c r="J27" s="42">
        <v>43564</v>
      </c>
      <c r="K27" s="43" t="s">
        <v>52</v>
      </c>
      <c r="L27" s="43">
        <v>43565</v>
      </c>
      <c r="M27" s="43">
        <f t="shared" si="1"/>
        <v>43564</v>
      </c>
      <c r="N27" s="43" t="s">
        <v>96</v>
      </c>
      <c r="O27" s="43" t="s">
        <v>97</v>
      </c>
      <c r="P27" s="43" t="s">
        <v>98</v>
      </c>
      <c r="Q27" s="43" t="s">
        <v>99</v>
      </c>
      <c r="R27" s="43" t="s">
        <v>100</v>
      </c>
      <c r="S27" s="43" t="s">
        <v>101</v>
      </c>
      <c r="T27" s="43" t="s">
        <v>102</v>
      </c>
      <c r="U27" s="43" t="s">
        <v>103</v>
      </c>
      <c r="V27" s="43" t="s">
        <v>104</v>
      </c>
      <c r="W27" s="43" t="s">
        <v>53</v>
      </c>
      <c r="X27" s="43" t="s">
        <v>53</v>
      </c>
      <c r="Y27" s="43" t="s">
        <v>53</v>
      </c>
      <c r="Z27" s="43" t="s">
        <v>53</v>
      </c>
      <c r="AA27" s="43" t="s">
        <v>53</v>
      </c>
      <c r="AB27" s="43" t="s">
        <v>53</v>
      </c>
      <c r="AC27" s="43" t="s">
        <v>53</v>
      </c>
      <c r="AD27" s="43" t="s">
        <v>53</v>
      </c>
      <c r="AE27" s="43" t="s">
        <v>53</v>
      </c>
      <c r="AF27" s="43" t="s">
        <v>53</v>
      </c>
      <c r="AG27" s="43" t="s">
        <v>53</v>
      </c>
      <c r="AH27" s="43" t="s">
        <v>53</v>
      </c>
      <c r="AI27" s="43" t="s">
        <v>53</v>
      </c>
      <c r="AJ27" s="43" t="s">
        <v>53</v>
      </c>
      <c r="AK27" s="43" t="s">
        <v>53</v>
      </c>
      <c r="AL27" s="43" t="s">
        <v>53</v>
      </c>
      <c r="AM27" s="43" t="s">
        <v>53</v>
      </c>
      <c r="AN27" s="43" t="s">
        <v>53</v>
      </c>
      <c r="AO27" s="43" t="s">
        <v>53</v>
      </c>
      <c r="AP27" s="71">
        <v>43573</v>
      </c>
      <c r="AQ27" s="71">
        <v>43573</v>
      </c>
      <c r="AR27" s="43">
        <v>43573</v>
      </c>
      <c r="AS27" s="45">
        <f t="shared" si="0"/>
        <v>43624</v>
      </c>
      <c r="AT27" s="48" t="s">
        <v>53</v>
      </c>
      <c r="AU27" s="58"/>
      <c r="AV27" s="59"/>
    </row>
    <row r="28" spans="1:49" s="6" customFormat="1" x14ac:dyDescent="0.25">
      <c r="A28" s="93" t="s">
        <v>148</v>
      </c>
      <c r="B28" s="94" t="s">
        <v>149</v>
      </c>
      <c r="C28" s="59"/>
      <c r="D28" s="91" t="s">
        <v>71</v>
      </c>
      <c r="E28" s="92" t="s">
        <v>71</v>
      </c>
      <c r="F28" s="92" t="s">
        <v>86</v>
      </c>
      <c r="G28" s="39"/>
      <c r="H28" s="95"/>
      <c r="I28" s="41">
        <v>15392</v>
      </c>
      <c r="J28" s="42">
        <v>43595</v>
      </c>
      <c r="K28" s="43" t="s">
        <v>58</v>
      </c>
      <c r="L28" s="43" t="s">
        <v>150</v>
      </c>
      <c r="M28" s="43">
        <f t="shared" si="1"/>
        <v>43595</v>
      </c>
      <c r="N28" s="43">
        <f t="shared" si="2"/>
        <v>43596</v>
      </c>
      <c r="O28" s="43">
        <f t="shared" si="3"/>
        <v>43597</v>
      </c>
      <c r="P28" s="43">
        <f t="shared" si="4"/>
        <v>43598</v>
      </c>
      <c r="Q28" s="43">
        <f t="shared" si="5"/>
        <v>43599</v>
      </c>
      <c r="R28" s="43">
        <f t="shared" si="6"/>
        <v>43600</v>
      </c>
      <c r="S28" s="96">
        <f t="shared" si="7"/>
        <v>43601</v>
      </c>
      <c r="T28" s="43">
        <f t="shared" si="8"/>
        <v>43602</v>
      </c>
      <c r="U28" s="43">
        <f t="shared" si="9"/>
        <v>43603</v>
      </c>
      <c r="V28" s="45">
        <f t="shared" si="10"/>
        <v>43604</v>
      </c>
      <c r="W28" s="45">
        <f t="shared" si="11"/>
        <v>43605</v>
      </c>
      <c r="X28" s="45">
        <f t="shared" si="12"/>
        <v>43606</v>
      </c>
      <c r="Y28" s="45">
        <f t="shared" si="13"/>
        <v>43607</v>
      </c>
      <c r="Z28" s="45">
        <f t="shared" si="14"/>
        <v>43608</v>
      </c>
      <c r="AA28" s="45">
        <f t="shared" si="15"/>
        <v>43609</v>
      </c>
      <c r="AB28" s="45">
        <f t="shared" si="16"/>
        <v>43610</v>
      </c>
      <c r="AC28" s="45">
        <f t="shared" si="17"/>
        <v>43611</v>
      </c>
      <c r="AD28" s="45">
        <f t="shared" si="18"/>
        <v>43612</v>
      </c>
      <c r="AE28" s="45">
        <f t="shared" si="19"/>
        <v>43613</v>
      </c>
      <c r="AF28" s="45">
        <f t="shared" si="20"/>
        <v>43614</v>
      </c>
      <c r="AG28" s="45">
        <f t="shared" si="21"/>
        <v>43615</v>
      </c>
      <c r="AH28" s="45">
        <f t="shared" si="22"/>
        <v>43616</v>
      </c>
      <c r="AI28" s="45">
        <f t="shared" si="23"/>
        <v>43617</v>
      </c>
      <c r="AJ28" s="45" t="s">
        <v>53</v>
      </c>
      <c r="AK28" s="45" t="s">
        <v>53</v>
      </c>
      <c r="AL28" s="45" t="s">
        <v>53</v>
      </c>
      <c r="AM28" s="45" t="s">
        <v>53</v>
      </c>
      <c r="AN28" s="45" t="s">
        <v>53</v>
      </c>
      <c r="AO28" s="45">
        <v>43623</v>
      </c>
      <c r="AP28" s="71">
        <v>43617</v>
      </c>
      <c r="AQ28" s="97"/>
      <c r="AR28" s="43">
        <v>43621</v>
      </c>
      <c r="AS28" s="98">
        <f t="shared" si="0"/>
        <v>43655</v>
      </c>
      <c r="AT28" s="59"/>
      <c r="AU28" s="99" t="s">
        <v>54</v>
      </c>
      <c r="AV28" s="100" t="s">
        <v>151</v>
      </c>
    </row>
    <row r="29" spans="1:49" s="6" customFormat="1" x14ac:dyDescent="0.25">
      <c r="A29" s="93"/>
      <c r="B29" s="94"/>
      <c r="C29" s="101"/>
      <c r="D29" s="102"/>
      <c r="E29" s="103"/>
      <c r="F29" s="103"/>
      <c r="G29" s="39"/>
      <c r="H29" s="95"/>
      <c r="I29" s="104"/>
      <c r="J29" s="104"/>
      <c r="K29" s="59"/>
      <c r="L29" s="59"/>
      <c r="M29" s="101">
        <f t="shared" si="1"/>
        <v>0</v>
      </c>
      <c r="N29" s="101">
        <f t="shared" si="2"/>
        <v>1</v>
      </c>
      <c r="O29" s="101">
        <f t="shared" si="3"/>
        <v>2</v>
      </c>
      <c r="P29" s="101">
        <f t="shared" si="4"/>
        <v>3</v>
      </c>
      <c r="Q29" s="101">
        <f t="shared" si="5"/>
        <v>4</v>
      </c>
      <c r="R29" s="101">
        <f t="shared" si="6"/>
        <v>5</v>
      </c>
      <c r="S29" s="101">
        <f t="shared" si="7"/>
        <v>6</v>
      </c>
      <c r="T29" s="101">
        <f t="shared" si="8"/>
        <v>7</v>
      </c>
      <c r="U29" s="101">
        <f t="shared" si="9"/>
        <v>8</v>
      </c>
      <c r="V29" s="101">
        <f t="shared" si="10"/>
        <v>9</v>
      </c>
      <c r="W29" s="101">
        <f t="shared" si="11"/>
        <v>10</v>
      </c>
      <c r="X29" s="101">
        <f t="shared" si="12"/>
        <v>11</v>
      </c>
      <c r="Y29" s="101">
        <f t="shared" si="13"/>
        <v>12</v>
      </c>
      <c r="Z29" s="101">
        <f t="shared" si="14"/>
        <v>13</v>
      </c>
      <c r="AA29" s="101">
        <f t="shared" si="15"/>
        <v>14</v>
      </c>
      <c r="AB29" s="101">
        <f t="shared" si="16"/>
        <v>15</v>
      </c>
      <c r="AC29" s="101">
        <f t="shared" si="17"/>
        <v>16</v>
      </c>
      <c r="AD29" s="101">
        <f t="shared" si="18"/>
        <v>17</v>
      </c>
      <c r="AE29" s="101">
        <f t="shared" si="19"/>
        <v>18</v>
      </c>
      <c r="AF29" s="101">
        <f t="shared" si="20"/>
        <v>19</v>
      </c>
      <c r="AG29" s="101">
        <f t="shared" si="21"/>
        <v>20</v>
      </c>
      <c r="AH29" s="101">
        <f t="shared" si="22"/>
        <v>21</v>
      </c>
      <c r="AI29" s="101">
        <f t="shared" si="23"/>
        <v>22</v>
      </c>
      <c r="AJ29" s="101">
        <f t="shared" si="24"/>
        <v>23</v>
      </c>
      <c r="AK29" s="101">
        <f t="shared" si="25"/>
        <v>24</v>
      </c>
      <c r="AL29" s="101">
        <f t="shared" si="26"/>
        <v>25</v>
      </c>
      <c r="AM29" s="101">
        <f t="shared" si="27"/>
        <v>26</v>
      </c>
      <c r="AN29" s="101">
        <f t="shared" si="28"/>
        <v>27</v>
      </c>
      <c r="AO29" s="101">
        <f t="shared" si="29"/>
        <v>28</v>
      </c>
      <c r="AP29" s="105"/>
      <c r="AQ29" s="105"/>
      <c r="AR29" s="59"/>
      <c r="AS29" s="98">
        <f t="shared" si="0"/>
        <v>60</v>
      </c>
      <c r="AT29" s="59"/>
      <c r="AU29" s="58"/>
      <c r="AV29" s="59"/>
    </row>
    <row r="30" spans="1:49" s="6" customFormat="1" x14ac:dyDescent="0.25">
      <c r="A30" s="93"/>
      <c r="B30" s="94"/>
      <c r="C30" s="101"/>
      <c r="D30" s="102"/>
      <c r="E30" s="103"/>
      <c r="F30" s="103"/>
      <c r="G30" s="39"/>
      <c r="H30" s="95"/>
      <c r="I30" s="104"/>
      <c r="J30" s="104"/>
      <c r="K30" s="59"/>
      <c r="L30" s="59"/>
      <c r="M30" s="101">
        <f t="shared" si="1"/>
        <v>0</v>
      </c>
      <c r="N30" s="101">
        <f t="shared" si="2"/>
        <v>1</v>
      </c>
      <c r="O30" s="101">
        <f t="shared" si="3"/>
        <v>2</v>
      </c>
      <c r="P30" s="101">
        <f t="shared" si="4"/>
        <v>3</v>
      </c>
      <c r="Q30" s="101">
        <f t="shared" si="5"/>
        <v>4</v>
      </c>
      <c r="R30" s="101">
        <f t="shared" si="6"/>
        <v>5</v>
      </c>
      <c r="S30" s="101">
        <f t="shared" si="7"/>
        <v>6</v>
      </c>
      <c r="T30" s="101">
        <f t="shared" si="8"/>
        <v>7</v>
      </c>
      <c r="U30" s="101">
        <f t="shared" si="9"/>
        <v>8</v>
      </c>
      <c r="V30" s="101">
        <f t="shared" si="10"/>
        <v>9</v>
      </c>
      <c r="W30" s="101">
        <f t="shared" si="11"/>
        <v>10</v>
      </c>
      <c r="X30" s="101">
        <f t="shared" si="12"/>
        <v>11</v>
      </c>
      <c r="Y30" s="101">
        <f t="shared" si="13"/>
        <v>12</v>
      </c>
      <c r="Z30" s="101">
        <f t="shared" si="14"/>
        <v>13</v>
      </c>
      <c r="AA30" s="101">
        <f t="shared" si="15"/>
        <v>14</v>
      </c>
      <c r="AB30" s="101">
        <f t="shared" si="16"/>
        <v>15</v>
      </c>
      <c r="AC30" s="101">
        <f t="shared" si="17"/>
        <v>16</v>
      </c>
      <c r="AD30" s="101">
        <f t="shared" si="18"/>
        <v>17</v>
      </c>
      <c r="AE30" s="101">
        <f t="shared" si="19"/>
        <v>18</v>
      </c>
      <c r="AF30" s="101">
        <f t="shared" si="20"/>
        <v>19</v>
      </c>
      <c r="AG30" s="101">
        <f t="shared" si="21"/>
        <v>20</v>
      </c>
      <c r="AH30" s="101">
        <f t="shared" si="22"/>
        <v>21</v>
      </c>
      <c r="AI30" s="101">
        <f t="shared" si="23"/>
        <v>22</v>
      </c>
      <c r="AJ30" s="101">
        <f t="shared" si="24"/>
        <v>23</v>
      </c>
      <c r="AK30" s="101">
        <f t="shared" si="25"/>
        <v>24</v>
      </c>
      <c r="AL30" s="101">
        <f t="shared" si="26"/>
        <v>25</v>
      </c>
      <c r="AM30" s="101">
        <f t="shared" si="27"/>
        <v>26</v>
      </c>
      <c r="AN30" s="101">
        <f t="shared" si="28"/>
        <v>27</v>
      </c>
      <c r="AO30" s="101">
        <f t="shared" si="29"/>
        <v>28</v>
      </c>
      <c r="AP30" s="105"/>
      <c r="AQ30" s="105"/>
      <c r="AR30" s="59"/>
      <c r="AS30" s="98">
        <f t="shared" si="0"/>
        <v>60</v>
      </c>
      <c r="AT30" s="59"/>
      <c r="AU30" s="58"/>
      <c r="AV30" s="59"/>
    </row>
    <row r="31" spans="1:49" s="6" customFormat="1" x14ac:dyDescent="0.25">
      <c r="A31" s="93"/>
      <c r="B31" s="94"/>
      <c r="C31" s="59"/>
      <c r="D31" s="91"/>
      <c r="E31" s="92"/>
      <c r="F31" s="92"/>
      <c r="G31" s="39"/>
      <c r="H31" s="95"/>
      <c r="I31" s="104"/>
      <c r="J31" s="106"/>
      <c r="K31" s="59"/>
      <c r="L31" s="59"/>
      <c r="M31" s="101">
        <f t="shared" si="1"/>
        <v>0</v>
      </c>
      <c r="N31" s="101">
        <f t="shared" si="2"/>
        <v>1</v>
      </c>
      <c r="O31" s="101">
        <f t="shared" si="3"/>
        <v>2</v>
      </c>
      <c r="P31" s="101">
        <f t="shared" si="4"/>
        <v>3</v>
      </c>
      <c r="Q31" s="101">
        <f t="shared" si="5"/>
        <v>4</v>
      </c>
      <c r="R31" s="101">
        <f t="shared" si="6"/>
        <v>5</v>
      </c>
      <c r="S31" s="101">
        <f t="shared" si="7"/>
        <v>6</v>
      </c>
      <c r="T31" s="101">
        <f t="shared" si="8"/>
        <v>7</v>
      </c>
      <c r="U31" s="101">
        <f t="shared" si="9"/>
        <v>8</v>
      </c>
      <c r="V31" s="101">
        <f t="shared" si="10"/>
        <v>9</v>
      </c>
      <c r="W31" s="101">
        <f t="shared" si="11"/>
        <v>10</v>
      </c>
      <c r="X31" s="101">
        <f t="shared" si="12"/>
        <v>11</v>
      </c>
      <c r="Y31" s="101">
        <f t="shared" si="13"/>
        <v>12</v>
      </c>
      <c r="Z31" s="101">
        <f t="shared" si="14"/>
        <v>13</v>
      </c>
      <c r="AA31" s="101">
        <f t="shared" si="15"/>
        <v>14</v>
      </c>
      <c r="AB31" s="101">
        <f t="shared" si="16"/>
        <v>15</v>
      </c>
      <c r="AC31" s="101">
        <f t="shared" si="17"/>
        <v>16</v>
      </c>
      <c r="AD31" s="101">
        <f t="shared" si="18"/>
        <v>17</v>
      </c>
      <c r="AE31" s="101">
        <f t="shared" si="19"/>
        <v>18</v>
      </c>
      <c r="AF31" s="101">
        <f t="shared" si="20"/>
        <v>19</v>
      </c>
      <c r="AG31" s="101">
        <f t="shared" si="21"/>
        <v>20</v>
      </c>
      <c r="AH31" s="101">
        <f t="shared" si="22"/>
        <v>21</v>
      </c>
      <c r="AI31" s="101">
        <f t="shared" si="23"/>
        <v>22</v>
      </c>
      <c r="AJ31" s="101">
        <f t="shared" si="24"/>
        <v>23</v>
      </c>
      <c r="AK31" s="101">
        <f t="shared" si="25"/>
        <v>24</v>
      </c>
      <c r="AL31" s="101">
        <f t="shared" si="26"/>
        <v>25</v>
      </c>
      <c r="AM31" s="101">
        <f t="shared" si="27"/>
        <v>26</v>
      </c>
      <c r="AN31" s="101">
        <f t="shared" si="28"/>
        <v>27</v>
      </c>
      <c r="AO31" s="101">
        <f t="shared" si="29"/>
        <v>28</v>
      </c>
      <c r="AP31" s="105"/>
      <c r="AQ31" s="105"/>
      <c r="AR31" s="59"/>
      <c r="AS31" s="98">
        <f t="shared" si="0"/>
        <v>60</v>
      </c>
      <c r="AT31" s="59"/>
      <c r="AU31" s="58"/>
      <c r="AV31" s="59"/>
    </row>
    <row r="32" spans="1:49" s="6" customFormat="1" x14ac:dyDescent="0.25">
      <c r="A32" s="93"/>
      <c r="B32" s="94"/>
      <c r="C32" s="59"/>
      <c r="D32" s="91"/>
      <c r="E32" s="92"/>
      <c r="F32" s="92"/>
      <c r="G32" s="39"/>
      <c r="H32" s="95"/>
      <c r="I32" s="104"/>
      <c r="J32" s="106"/>
      <c r="K32" s="59"/>
      <c r="L32" s="59"/>
      <c r="M32" s="101">
        <f t="shared" si="1"/>
        <v>0</v>
      </c>
      <c r="N32" s="101">
        <f t="shared" si="2"/>
        <v>1</v>
      </c>
      <c r="O32" s="101">
        <f t="shared" si="3"/>
        <v>2</v>
      </c>
      <c r="P32" s="101">
        <f t="shared" si="4"/>
        <v>3</v>
      </c>
      <c r="Q32" s="101">
        <f t="shared" si="5"/>
        <v>4</v>
      </c>
      <c r="R32" s="101">
        <f t="shared" si="6"/>
        <v>5</v>
      </c>
      <c r="S32" s="101">
        <f t="shared" si="7"/>
        <v>6</v>
      </c>
      <c r="T32" s="101">
        <f t="shared" si="8"/>
        <v>7</v>
      </c>
      <c r="U32" s="101">
        <f t="shared" si="9"/>
        <v>8</v>
      </c>
      <c r="V32" s="101">
        <f t="shared" si="10"/>
        <v>9</v>
      </c>
      <c r="W32" s="101">
        <f t="shared" si="11"/>
        <v>10</v>
      </c>
      <c r="X32" s="101">
        <f t="shared" si="12"/>
        <v>11</v>
      </c>
      <c r="Y32" s="101">
        <f t="shared" si="13"/>
        <v>12</v>
      </c>
      <c r="Z32" s="101">
        <f t="shared" si="14"/>
        <v>13</v>
      </c>
      <c r="AA32" s="101">
        <f t="shared" si="15"/>
        <v>14</v>
      </c>
      <c r="AB32" s="101">
        <f t="shared" si="16"/>
        <v>15</v>
      </c>
      <c r="AC32" s="101">
        <f t="shared" si="17"/>
        <v>16</v>
      </c>
      <c r="AD32" s="101">
        <f t="shared" si="18"/>
        <v>17</v>
      </c>
      <c r="AE32" s="101">
        <f t="shared" si="19"/>
        <v>18</v>
      </c>
      <c r="AF32" s="101">
        <f t="shared" si="20"/>
        <v>19</v>
      </c>
      <c r="AG32" s="101">
        <f t="shared" si="21"/>
        <v>20</v>
      </c>
      <c r="AH32" s="101">
        <f t="shared" si="22"/>
        <v>21</v>
      </c>
      <c r="AI32" s="101">
        <f t="shared" si="23"/>
        <v>22</v>
      </c>
      <c r="AJ32" s="101">
        <f t="shared" si="24"/>
        <v>23</v>
      </c>
      <c r="AK32" s="101">
        <f t="shared" si="25"/>
        <v>24</v>
      </c>
      <c r="AL32" s="101">
        <f t="shared" si="26"/>
        <v>25</v>
      </c>
      <c r="AM32" s="101">
        <f t="shared" si="27"/>
        <v>26</v>
      </c>
      <c r="AN32" s="101">
        <f t="shared" si="28"/>
        <v>27</v>
      </c>
      <c r="AO32" s="101">
        <f t="shared" si="29"/>
        <v>28</v>
      </c>
      <c r="AP32" s="105"/>
      <c r="AQ32" s="105"/>
      <c r="AR32" s="59"/>
      <c r="AS32" s="98">
        <f t="shared" si="0"/>
        <v>60</v>
      </c>
      <c r="AT32" s="59"/>
      <c r="AU32" s="58"/>
      <c r="AV32" s="59"/>
    </row>
    <row r="33" spans="1:48" s="6" customFormat="1" x14ac:dyDescent="0.25">
      <c r="A33" s="93"/>
      <c r="B33" s="94"/>
      <c r="C33" s="59"/>
      <c r="D33" s="91"/>
      <c r="E33" s="92"/>
      <c r="F33" s="92"/>
      <c r="G33" s="39"/>
      <c r="H33" s="95"/>
      <c r="I33" s="104"/>
      <c r="J33" s="106"/>
      <c r="K33" s="59"/>
      <c r="L33" s="59"/>
      <c r="M33" s="101">
        <f t="shared" si="1"/>
        <v>0</v>
      </c>
      <c r="N33" s="101">
        <f t="shared" si="2"/>
        <v>1</v>
      </c>
      <c r="O33" s="101">
        <f t="shared" si="3"/>
        <v>2</v>
      </c>
      <c r="P33" s="101">
        <f t="shared" si="4"/>
        <v>3</v>
      </c>
      <c r="Q33" s="101">
        <f t="shared" si="5"/>
        <v>4</v>
      </c>
      <c r="R33" s="101">
        <f t="shared" si="6"/>
        <v>5</v>
      </c>
      <c r="S33" s="101">
        <f t="shared" si="7"/>
        <v>6</v>
      </c>
      <c r="T33" s="101">
        <f t="shared" si="8"/>
        <v>7</v>
      </c>
      <c r="U33" s="101">
        <f t="shared" si="9"/>
        <v>8</v>
      </c>
      <c r="V33" s="101">
        <f t="shared" si="10"/>
        <v>9</v>
      </c>
      <c r="W33" s="101">
        <f t="shared" si="11"/>
        <v>10</v>
      </c>
      <c r="X33" s="101">
        <f t="shared" si="12"/>
        <v>11</v>
      </c>
      <c r="Y33" s="101">
        <f t="shared" si="13"/>
        <v>12</v>
      </c>
      <c r="Z33" s="101">
        <f t="shared" si="14"/>
        <v>13</v>
      </c>
      <c r="AA33" s="101">
        <f t="shared" si="15"/>
        <v>14</v>
      </c>
      <c r="AB33" s="101">
        <f t="shared" si="16"/>
        <v>15</v>
      </c>
      <c r="AC33" s="101">
        <f t="shared" si="17"/>
        <v>16</v>
      </c>
      <c r="AD33" s="101">
        <f t="shared" si="18"/>
        <v>17</v>
      </c>
      <c r="AE33" s="101">
        <f t="shared" si="19"/>
        <v>18</v>
      </c>
      <c r="AF33" s="101">
        <f t="shared" si="20"/>
        <v>19</v>
      </c>
      <c r="AG33" s="101">
        <f t="shared" si="21"/>
        <v>20</v>
      </c>
      <c r="AH33" s="101">
        <f t="shared" si="22"/>
        <v>21</v>
      </c>
      <c r="AI33" s="101">
        <f t="shared" si="23"/>
        <v>22</v>
      </c>
      <c r="AJ33" s="101">
        <f t="shared" si="24"/>
        <v>23</v>
      </c>
      <c r="AK33" s="101">
        <f t="shared" si="25"/>
        <v>24</v>
      </c>
      <c r="AL33" s="101">
        <f t="shared" si="26"/>
        <v>25</v>
      </c>
      <c r="AM33" s="101">
        <f t="shared" si="27"/>
        <v>26</v>
      </c>
      <c r="AN33" s="101">
        <f t="shared" si="28"/>
        <v>27</v>
      </c>
      <c r="AO33" s="101">
        <f t="shared" si="29"/>
        <v>28</v>
      </c>
      <c r="AP33" s="105"/>
      <c r="AQ33" s="105"/>
      <c r="AR33" s="59"/>
      <c r="AS33" s="98">
        <f t="shared" si="0"/>
        <v>60</v>
      </c>
      <c r="AT33" s="59"/>
      <c r="AU33" s="58"/>
      <c r="AV33" s="59"/>
    </row>
    <row r="34" spans="1:48" s="6" customFormat="1" x14ac:dyDescent="0.25">
      <c r="A34" s="93"/>
      <c r="B34" s="94"/>
      <c r="C34" s="59"/>
      <c r="D34" s="91"/>
      <c r="E34" s="92"/>
      <c r="F34" s="92"/>
      <c r="G34" s="39"/>
      <c r="H34" s="95"/>
      <c r="I34" s="104"/>
      <c r="J34" s="106"/>
      <c r="K34" s="59"/>
      <c r="L34" s="59"/>
      <c r="M34" s="101">
        <f t="shared" si="1"/>
        <v>0</v>
      </c>
      <c r="N34" s="101">
        <f t="shared" si="2"/>
        <v>1</v>
      </c>
      <c r="O34" s="101">
        <f t="shared" si="3"/>
        <v>2</v>
      </c>
      <c r="P34" s="101">
        <f t="shared" si="4"/>
        <v>3</v>
      </c>
      <c r="Q34" s="101">
        <f t="shared" si="5"/>
        <v>4</v>
      </c>
      <c r="R34" s="101">
        <f t="shared" si="6"/>
        <v>5</v>
      </c>
      <c r="S34" s="101">
        <f t="shared" si="7"/>
        <v>6</v>
      </c>
      <c r="T34" s="101">
        <f t="shared" si="8"/>
        <v>7</v>
      </c>
      <c r="U34" s="101">
        <f t="shared" si="9"/>
        <v>8</v>
      </c>
      <c r="V34" s="101">
        <f t="shared" si="10"/>
        <v>9</v>
      </c>
      <c r="W34" s="101">
        <f t="shared" si="11"/>
        <v>10</v>
      </c>
      <c r="X34" s="101">
        <f t="shared" si="12"/>
        <v>11</v>
      </c>
      <c r="Y34" s="101">
        <f t="shared" si="13"/>
        <v>12</v>
      </c>
      <c r="Z34" s="101">
        <f t="shared" si="14"/>
        <v>13</v>
      </c>
      <c r="AA34" s="101">
        <f t="shared" si="15"/>
        <v>14</v>
      </c>
      <c r="AB34" s="101">
        <f t="shared" si="16"/>
        <v>15</v>
      </c>
      <c r="AC34" s="101">
        <f t="shared" si="17"/>
        <v>16</v>
      </c>
      <c r="AD34" s="101">
        <f t="shared" si="18"/>
        <v>17</v>
      </c>
      <c r="AE34" s="101">
        <f t="shared" si="19"/>
        <v>18</v>
      </c>
      <c r="AF34" s="101">
        <f t="shared" si="20"/>
        <v>19</v>
      </c>
      <c r="AG34" s="101">
        <f t="shared" si="21"/>
        <v>20</v>
      </c>
      <c r="AH34" s="101">
        <f t="shared" si="22"/>
        <v>21</v>
      </c>
      <c r="AI34" s="101">
        <f t="shared" si="23"/>
        <v>22</v>
      </c>
      <c r="AJ34" s="101">
        <f t="shared" si="24"/>
        <v>23</v>
      </c>
      <c r="AK34" s="101">
        <f t="shared" si="25"/>
        <v>24</v>
      </c>
      <c r="AL34" s="101">
        <f t="shared" si="26"/>
        <v>25</v>
      </c>
      <c r="AM34" s="101">
        <f t="shared" si="27"/>
        <v>26</v>
      </c>
      <c r="AN34" s="101">
        <f t="shared" si="28"/>
        <v>27</v>
      </c>
      <c r="AO34" s="101">
        <f t="shared" si="29"/>
        <v>28</v>
      </c>
      <c r="AP34" s="105"/>
      <c r="AQ34" s="105"/>
      <c r="AR34" s="59"/>
      <c r="AS34" s="98">
        <f t="shared" si="0"/>
        <v>60</v>
      </c>
      <c r="AT34" s="59"/>
      <c r="AU34" s="58"/>
      <c r="AV34" s="59"/>
    </row>
    <row r="35" spans="1:48" s="6" customFormat="1" x14ac:dyDescent="0.25">
      <c r="A35" s="93"/>
      <c r="B35" s="94"/>
      <c r="C35" s="59"/>
      <c r="D35" s="91"/>
      <c r="E35" s="92"/>
      <c r="F35" s="92"/>
      <c r="G35" s="39"/>
      <c r="H35" s="95"/>
      <c r="I35" s="104"/>
      <c r="J35" s="106"/>
      <c r="K35" s="59"/>
      <c r="L35" s="59"/>
      <c r="M35" s="101">
        <f t="shared" si="1"/>
        <v>0</v>
      </c>
      <c r="N35" s="101">
        <f t="shared" si="2"/>
        <v>1</v>
      </c>
      <c r="O35" s="101">
        <f t="shared" si="3"/>
        <v>2</v>
      </c>
      <c r="P35" s="101">
        <f t="shared" si="4"/>
        <v>3</v>
      </c>
      <c r="Q35" s="101">
        <f t="shared" si="5"/>
        <v>4</v>
      </c>
      <c r="R35" s="101">
        <f t="shared" si="6"/>
        <v>5</v>
      </c>
      <c r="S35" s="101">
        <f t="shared" si="7"/>
        <v>6</v>
      </c>
      <c r="T35" s="101">
        <f t="shared" si="8"/>
        <v>7</v>
      </c>
      <c r="U35" s="101">
        <f t="shared" si="9"/>
        <v>8</v>
      </c>
      <c r="V35" s="101">
        <f t="shared" si="10"/>
        <v>9</v>
      </c>
      <c r="W35" s="101">
        <f t="shared" si="11"/>
        <v>10</v>
      </c>
      <c r="X35" s="101">
        <f t="shared" si="12"/>
        <v>11</v>
      </c>
      <c r="Y35" s="101">
        <f t="shared" si="13"/>
        <v>12</v>
      </c>
      <c r="Z35" s="101">
        <f t="shared" si="14"/>
        <v>13</v>
      </c>
      <c r="AA35" s="101">
        <f t="shared" si="15"/>
        <v>14</v>
      </c>
      <c r="AB35" s="101">
        <f t="shared" si="16"/>
        <v>15</v>
      </c>
      <c r="AC35" s="101">
        <f t="shared" si="17"/>
        <v>16</v>
      </c>
      <c r="AD35" s="101">
        <f t="shared" si="18"/>
        <v>17</v>
      </c>
      <c r="AE35" s="101">
        <f t="shared" si="19"/>
        <v>18</v>
      </c>
      <c r="AF35" s="101">
        <f t="shared" si="20"/>
        <v>19</v>
      </c>
      <c r="AG35" s="101">
        <f t="shared" si="21"/>
        <v>20</v>
      </c>
      <c r="AH35" s="101">
        <f t="shared" si="22"/>
        <v>21</v>
      </c>
      <c r="AI35" s="101">
        <f t="shared" si="23"/>
        <v>22</v>
      </c>
      <c r="AJ35" s="101">
        <f t="shared" si="24"/>
        <v>23</v>
      </c>
      <c r="AK35" s="101">
        <f t="shared" si="25"/>
        <v>24</v>
      </c>
      <c r="AL35" s="101">
        <f t="shared" si="26"/>
        <v>25</v>
      </c>
      <c r="AM35" s="101">
        <f t="shared" si="27"/>
        <v>26</v>
      </c>
      <c r="AN35" s="101">
        <f t="shared" si="28"/>
        <v>27</v>
      </c>
      <c r="AO35" s="101">
        <f t="shared" si="29"/>
        <v>28</v>
      </c>
      <c r="AP35" s="105"/>
      <c r="AQ35" s="105"/>
      <c r="AR35" s="59"/>
      <c r="AS35" s="98">
        <f t="shared" si="0"/>
        <v>60</v>
      </c>
      <c r="AT35" s="59"/>
      <c r="AU35" s="58"/>
      <c r="AV35" s="59"/>
    </row>
    <row r="36" spans="1:48" s="6" customFormat="1" x14ac:dyDescent="0.25">
      <c r="A36" s="93"/>
      <c r="B36" s="94"/>
      <c r="C36" s="59"/>
      <c r="D36" s="91"/>
      <c r="E36" s="92"/>
      <c r="F36" s="92"/>
      <c r="G36" s="39"/>
      <c r="H36" s="95"/>
      <c r="I36" s="104"/>
      <c r="J36" s="106"/>
      <c r="K36" s="59"/>
      <c r="L36" s="59"/>
      <c r="M36" s="101">
        <f t="shared" si="1"/>
        <v>0</v>
      </c>
      <c r="N36" s="101">
        <f t="shared" si="2"/>
        <v>1</v>
      </c>
      <c r="O36" s="101">
        <f t="shared" si="3"/>
        <v>2</v>
      </c>
      <c r="P36" s="101">
        <f t="shared" si="4"/>
        <v>3</v>
      </c>
      <c r="Q36" s="101">
        <f t="shared" si="5"/>
        <v>4</v>
      </c>
      <c r="R36" s="101">
        <f t="shared" si="6"/>
        <v>5</v>
      </c>
      <c r="S36" s="101">
        <f t="shared" si="7"/>
        <v>6</v>
      </c>
      <c r="T36" s="101">
        <f t="shared" si="8"/>
        <v>7</v>
      </c>
      <c r="U36" s="101">
        <f t="shared" si="9"/>
        <v>8</v>
      </c>
      <c r="V36" s="101">
        <f t="shared" si="10"/>
        <v>9</v>
      </c>
      <c r="W36" s="101">
        <f t="shared" si="11"/>
        <v>10</v>
      </c>
      <c r="X36" s="101">
        <f t="shared" si="12"/>
        <v>11</v>
      </c>
      <c r="Y36" s="101">
        <f t="shared" si="13"/>
        <v>12</v>
      </c>
      <c r="Z36" s="101">
        <f t="shared" si="14"/>
        <v>13</v>
      </c>
      <c r="AA36" s="101">
        <f t="shared" si="15"/>
        <v>14</v>
      </c>
      <c r="AB36" s="101">
        <f t="shared" si="16"/>
        <v>15</v>
      </c>
      <c r="AC36" s="101">
        <f t="shared" si="17"/>
        <v>16</v>
      </c>
      <c r="AD36" s="101">
        <f t="shared" si="18"/>
        <v>17</v>
      </c>
      <c r="AE36" s="101">
        <f t="shared" si="19"/>
        <v>18</v>
      </c>
      <c r="AF36" s="101">
        <f t="shared" si="20"/>
        <v>19</v>
      </c>
      <c r="AG36" s="101">
        <f t="shared" si="21"/>
        <v>20</v>
      </c>
      <c r="AH36" s="101">
        <f t="shared" si="22"/>
        <v>21</v>
      </c>
      <c r="AI36" s="101">
        <f t="shared" si="23"/>
        <v>22</v>
      </c>
      <c r="AJ36" s="101">
        <f t="shared" si="24"/>
        <v>23</v>
      </c>
      <c r="AK36" s="101">
        <f t="shared" si="25"/>
        <v>24</v>
      </c>
      <c r="AL36" s="101">
        <f t="shared" si="26"/>
        <v>25</v>
      </c>
      <c r="AM36" s="101">
        <f t="shared" si="27"/>
        <v>26</v>
      </c>
      <c r="AN36" s="101">
        <f t="shared" si="28"/>
        <v>27</v>
      </c>
      <c r="AO36" s="101">
        <f t="shared" si="29"/>
        <v>28</v>
      </c>
      <c r="AP36" s="105"/>
      <c r="AQ36" s="105"/>
      <c r="AR36" s="59"/>
      <c r="AS36" s="98">
        <f t="shared" si="0"/>
        <v>60</v>
      </c>
      <c r="AT36" s="59"/>
      <c r="AU36" s="58"/>
      <c r="AV36" s="59"/>
    </row>
    <row r="37" spans="1:48" s="6" customFormat="1" x14ac:dyDescent="0.25">
      <c r="A37" s="93"/>
      <c r="B37" s="94"/>
      <c r="C37" s="59"/>
      <c r="D37" s="91"/>
      <c r="E37" s="92"/>
      <c r="F37" s="92"/>
      <c r="G37" s="39"/>
      <c r="H37" s="95"/>
      <c r="I37" s="104"/>
      <c r="J37" s="106"/>
      <c r="K37" s="59"/>
      <c r="L37" s="59"/>
      <c r="M37" s="101">
        <f t="shared" si="1"/>
        <v>0</v>
      </c>
      <c r="N37" s="101">
        <f t="shared" si="2"/>
        <v>1</v>
      </c>
      <c r="O37" s="101">
        <f t="shared" si="3"/>
        <v>2</v>
      </c>
      <c r="P37" s="101">
        <f t="shared" si="4"/>
        <v>3</v>
      </c>
      <c r="Q37" s="101">
        <f t="shared" si="5"/>
        <v>4</v>
      </c>
      <c r="R37" s="101">
        <f t="shared" si="6"/>
        <v>5</v>
      </c>
      <c r="S37" s="101">
        <f t="shared" si="7"/>
        <v>6</v>
      </c>
      <c r="T37" s="101">
        <f t="shared" si="8"/>
        <v>7</v>
      </c>
      <c r="U37" s="101">
        <f t="shared" si="9"/>
        <v>8</v>
      </c>
      <c r="V37" s="101">
        <f t="shared" si="10"/>
        <v>9</v>
      </c>
      <c r="W37" s="101">
        <f t="shared" si="11"/>
        <v>10</v>
      </c>
      <c r="X37" s="101">
        <f t="shared" si="12"/>
        <v>11</v>
      </c>
      <c r="Y37" s="101">
        <f t="shared" si="13"/>
        <v>12</v>
      </c>
      <c r="Z37" s="101">
        <f t="shared" si="14"/>
        <v>13</v>
      </c>
      <c r="AA37" s="101">
        <f t="shared" si="15"/>
        <v>14</v>
      </c>
      <c r="AB37" s="101">
        <f t="shared" si="16"/>
        <v>15</v>
      </c>
      <c r="AC37" s="101">
        <f t="shared" si="17"/>
        <v>16</v>
      </c>
      <c r="AD37" s="101">
        <f t="shared" si="18"/>
        <v>17</v>
      </c>
      <c r="AE37" s="101">
        <f t="shared" si="19"/>
        <v>18</v>
      </c>
      <c r="AF37" s="101">
        <f t="shared" si="20"/>
        <v>19</v>
      </c>
      <c r="AG37" s="101">
        <f t="shared" si="21"/>
        <v>20</v>
      </c>
      <c r="AH37" s="101">
        <f t="shared" si="22"/>
        <v>21</v>
      </c>
      <c r="AI37" s="101">
        <f t="shared" si="23"/>
        <v>22</v>
      </c>
      <c r="AJ37" s="101">
        <f t="shared" si="24"/>
        <v>23</v>
      </c>
      <c r="AK37" s="101">
        <f t="shared" si="25"/>
        <v>24</v>
      </c>
      <c r="AL37" s="101">
        <f t="shared" si="26"/>
        <v>25</v>
      </c>
      <c r="AM37" s="101">
        <f t="shared" si="27"/>
        <v>26</v>
      </c>
      <c r="AN37" s="101">
        <f t="shared" si="28"/>
        <v>27</v>
      </c>
      <c r="AO37" s="101">
        <f t="shared" si="29"/>
        <v>28</v>
      </c>
      <c r="AP37" s="105"/>
      <c r="AQ37" s="105"/>
      <c r="AR37" s="59"/>
      <c r="AS37" s="98">
        <f t="shared" si="0"/>
        <v>60</v>
      </c>
      <c r="AT37" s="59"/>
      <c r="AU37" s="58"/>
      <c r="AV37" s="59"/>
    </row>
    <row r="38" spans="1:48" s="6" customFormat="1" ht="15.75" thickBot="1" x14ac:dyDescent="0.3">
      <c r="A38" s="93"/>
      <c r="B38" s="94"/>
      <c r="C38" s="59"/>
      <c r="D38" s="107"/>
      <c r="E38" s="108"/>
      <c r="F38" s="108"/>
      <c r="G38" s="109"/>
      <c r="H38" s="110"/>
      <c r="I38" s="104"/>
      <c r="J38" s="106"/>
      <c r="K38" s="59"/>
      <c r="L38" s="59"/>
      <c r="M38" s="101">
        <f t="shared" si="1"/>
        <v>0</v>
      </c>
      <c r="N38" s="101">
        <f t="shared" si="2"/>
        <v>1</v>
      </c>
      <c r="O38" s="101">
        <f t="shared" si="3"/>
        <v>2</v>
      </c>
      <c r="P38" s="101">
        <f t="shared" si="4"/>
        <v>3</v>
      </c>
      <c r="Q38" s="101">
        <f t="shared" si="5"/>
        <v>4</v>
      </c>
      <c r="R38" s="101">
        <f t="shared" si="6"/>
        <v>5</v>
      </c>
      <c r="S38" s="101">
        <f t="shared" si="7"/>
        <v>6</v>
      </c>
      <c r="T38" s="101">
        <f t="shared" si="8"/>
        <v>7</v>
      </c>
      <c r="U38" s="101">
        <f t="shared" si="9"/>
        <v>8</v>
      </c>
      <c r="V38" s="101">
        <f t="shared" si="10"/>
        <v>9</v>
      </c>
      <c r="W38" s="101">
        <f t="shared" si="11"/>
        <v>10</v>
      </c>
      <c r="X38" s="101">
        <f t="shared" si="12"/>
        <v>11</v>
      </c>
      <c r="Y38" s="101">
        <f t="shared" si="13"/>
        <v>12</v>
      </c>
      <c r="Z38" s="101">
        <f t="shared" si="14"/>
        <v>13</v>
      </c>
      <c r="AA38" s="101">
        <f t="shared" si="15"/>
        <v>14</v>
      </c>
      <c r="AB38" s="101">
        <f t="shared" si="16"/>
        <v>15</v>
      </c>
      <c r="AC38" s="101">
        <f t="shared" si="17"/>
        <v>16</v>
      </c>
      <c r="AD38" s="101">
        <f t="shared" si="18"/>
        <v>17</v>
      </c>
      <c r="AE38" s="101">
        <f t="shared" si="19"/>
        <v>18</v>
      </c>
      <c r="AF38" s="101">
        <f t="shared" si="20"/>
        <v>19</v>
      </c>
      <c r="AG38" s="101">
        <f t="shared" si="21"/>
        <v>20</v>
      </c>
      <c r="AH38" s="101">
        <f t="shared" si="22"/>
        <v>21</v>
      </c>
      <c r="AI38" s="101">
        <f t="shared" si="23"/>
        <v>22</v>
      </c>
      <c r="AJ38" s="101">
        <f t="shared" si="24"/>
        <v>23</v>
      </c>
      <c r="AK38" s="101">
        <f t="shared" si="25"/>
        <v>24</v>
      </c>
      <c r="AL38" s="101">
        <f t="shared" si="26"/>
        <v>25</v>
      </c>
      <c r="AM38" s="101">
        <f t="shared" si="27"/>
        <v>26</v>
      </c>
      <c r="AN38" s="101">
        <f t="shared" si="28"/>
        <v>27</v>
      </c>
      <c r="AO38" s="101">
        <f t="shared" si="29"/>
        <v>28</v>
      </c>
      <c r="AP38" s="105"/>
      <c r="AQ38" s="105"/>
      <c r="AR38" s="59"/>
      <c r="AS38" s="98">
        <f t="shared" si="0"/>
        <v>60</v>
      </c>
      <c r="AT38" s="59"/>
      <c r="AU38" s="58"/>
      <c r="AV38" s="59"/>
    </row>
    <row r="39" spans="1:48" x14ac:dyDescent="0.25">
      <c r="A39" s="111"/>
      <c r="B39" s="112"/>
      <c r="C39" s="6"/>
      <c r="D39" s="6"/>
      <c r="E39" s="6"/>
      <c r="F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113"/>
      <c r="AS39" s="6"/>
      <c r="AT39" s="114"/>
    </row>
    <row r="40" spans="1:48" x14ac:dyDescent="0.25">
      <c r="A40" s="111"/>
      <c r="B40" s="112"/>
      <c r="C40" s="6"/>
      <c r="D40" s="6"/>
      <c r="E40" s="6"/>
      <c r="F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113"/>
      <c r="AS40" s="6"/>
      <c r="AT40" s="114"/>
    </row>
    <row r="41" spans="1:48" x14ac:dyDescent="0.25">
      <c r="A41" s="115">
        <f>COUNTA(A4:A38)</f>
        <v>23</v>
      </c>
      <c r="B41" s="6"/>
      <c r="C41" s="6"/>
      <c r="D41" s="6"/>
      <c r="E41" s="6"/>
      <c r="F41" s="6"/>
      <c r="I41" s="116"/>
      <c r="J41" s="116"/>
      <c r="K41" s="117">
        <f>J41</f>
        <v>0</v>
      </c>
      <c r="L41" s="117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113"/>
      <c r="AS41" s="6"/>
      <c r="AT41" s="114"/>
    </row>
    <row r="42" spans="1:48" ht="15.75" thickBot="1" x14ac:dyDescent="0.3">
      <c r="A42" s="118"/>
      <c r="B42" s="6"/>
      <c r="C42" s="6"/>
      <c r="D42" s="6"/>
      <c r="E42" s="6"/>
      <c r="F42" s="6"/>
      <c r="I42" s="119"/>
      <c r="J42" s="11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113"/>
      <c r="AS42" s="6"/>
      <c r="AT42" s="114"/>
    </row>
    <row r="43" spans="1:48" ht="15.75" thickTop="1" x14ac:dyDescent="0.25">
      <c r="A43" s="118"/>
      <c r="B43" s="6"/>
      <c r="C43" s="6"/>
      <c r="D43" s="6"/>
      <c r="E43" s="6"/>
      <c r="F43" s="6"/>
      <c r="I43" s="120">
        <v>2018</v>
      </c>
      <c r="J43" s="121">
        <f>COUNTIF(J4:J40,"&lt;01/01/2019")-COUNTIF(J4:J40,"&lt;01/01/2018")</f>
        <v>11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113"/>
      <c r="AS43" s="6"/>
      <c r="AT43" s="114"/>
    </row>
    <row r="44" spans="1:48" x14ac:dyDescent="0.25">
      <c r="A44" s="118"/>
      <c r="B44" s="6"/>
      <c r="C44" s="6"/>
      <c r="D44" s="6"/>
      <c r="E44" s="6"/>
      <c r="F44" s="6"/>
      <c r="I44" s="122">
        <v>2019</v>
      </c>
      <c r="J44" s="123">
        <f>COUNTIF(J4:J39,"&lt;01/01/2020")-COUNTIF(J4:J39,"&lt;01/01/2019")</f>
        <v>12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113"/>
      <c r="AS44" s="6"/>
      <c r="AT44" s="114"/>
    </row>
    <row r="45" spans="1:48" x14ac:dyDescent="0.25">
      <c r="A45" s="118"/>
      <c r="B45" s="6"/>
      <c r="C45" s="6"/>
      <c r="D45" s="6"/>
      <c r="E45" s="6"/>
      <c r="F45" s="6"/>
      <c r="I45" s="122"/>
      <c r="J45" s="123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113"/>
      <c r="AS45" s="6"/>
      <c r="AT45" s="114"/>
    </row>
    <row r="46" spans="1:48" x14ac:dyDescent="0.25">
      <c r="A46" s="118"/>
      <c r="B46" s="6"/>
      <c r="C46" s="6"/>
      <c r="D46" s="6"/>
      <c r="E46" s="6"/>
      <c r="F46" s="6"/>
      <c r="I46" s="122"/>
      <c r="J46" s="123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113"/>
      <c r="AS46" s="6"/>
      <c r="AT46" s="114"/>
    </row>
    <row r="47" spans="1:48" ht="15.75" thickBot="1" x14ac:dyDescent="0.3">
      <c r="A47" s="118"/>
      <c r="B47" s="6"/>
      <c r="C47" s="6"/>
      <c r="D47" s="6"/>
      <c r="E47" s="6"/>
      <c r="F47" s="6"/>
      <c r="I47" s="124"/>
      <c r="J47" s="125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113"/>
      <c r="AS47" s="6"/>
      <c r="AT47" s="114"/>
    </row>
    <row r="48" spans="1:48" ht="15.75" thickTop="1" x14ac:dyDescent="0.25">
      <c r="A48" s="118"/>
      <c r="B48" s="6"/>
      <c r="C48" s="6"/>
      <c r="D48" s="6"/>
      <c r="E48" s="6"/>
      <c r="F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113"/>
      <c r="AS48" s="6"/>
      <c r="AT48" s="114"/>
    </row>
    <row r="49" spans="1:48" x14ac:dyDescent="0.25">
      <c r="A49" s="118"/>
      <c r="B49" s="6"/>
      <c r="C49" s="6"/>
      <c r="D49" s="6"/>
      <c r="E49" s="6"/>
      <c r="F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113"/>
      <c r="AS49" s="6"/>
      <c r="AT49" s="114"/>
      <c r="AU49"/>
      <c r="AV49"/>
    </row>
    <row r="50" spans="1:48" ht="15.75" thickBot="1" x14ac:dyDescent="0.3">
      <c r="A50" s="118"/>
      <c r="B50" s="6"/>
      <c r="C50" s="6"/>
      <c r="D50" s="6"/>
      <c r="E50" s="6"/>
      <c r="F50" s="6"/>
      <c r="I50" s="6"/>
      <c r="J50" s="12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113"/>
      <c r="AS50" s="6"/>
      <c r="AT50" s="114"/>
      <c r="AU50"/>
      <c r="AV50"/>
    </row>
    <row r="51" spans="1:48" ht="15.75" thickTop="1" x14ac:dyDescent="0.25">
      <c r="B51" s="127" t="s">
        <v>152</v>
      </c>
      <c r="C51" s="128">
        <v>43101</v>
      </c>
      <c r="D51" s="128"/>
      <c r="E51" s="128"/>
      <c r="F51" s="128"/>
      <c r="I51" s="128">
        <v>43131</v>
      </c>
      <c r="J51" s="129">
        <f>COUNTIF($J$4:$J$38,"&lt;01/02/18")-COUNTIF($J$4:$J$38,"&lt;01/01/18")</f>
        <v>0</v>
      </c>
      <c r="K51" s="130">
        <f>SUM(J$50:J51)</f>
        <v>0</v>
      </c>
      <c r="L51" s="131"/>
      <c r="AU51"/>
      <c r="AV51"/>
    </row>
    <row r="52" spans="1:48" x14ac:dyDescent="0.25">
      <c r="B52" s="127" t="s">
        <v>152</v>
      </c>
      <c r="C52" s="133">
        <v>43132</v>
      </c>
      <c r="D52" s="133"/>
      <c r="E52" s="133"/>
      <c r="F52" s="133"/>
      <c r="I52" s="133">
        <v>43159</v>
      </c>
      <c r="J52" s="2">
        <f>COUNTIF($J$4:$J$38,"&lt;01/03/18")-COUNTIF($J$4:$J$38,"&lt;01/02/18")</f>
        <v>0</v>
      </c>
      <c r="K52">
        <f>SUM(J$50:J52)</f>
        <v>0</v>
      </c>
      <c r="AU52"/>
      <c r="AV52"/>
    </row>
    <row r="53" spans="1:48" x14ac:dyDescent="0.25">
      <c r="B53" s="127" t="s">
        <v>152</v>
      </c>
      <c r="C53" s="133">
        <v>43160</v>
      </c>
      <c r="D53" s="133"/>
      <c r="E53" s="133"/>
      <c r="F53" s="133"/>
      <c r="I53" s="133">
        <v>43190</v>
      </c>
      <c r="J53" s="2">
        <f>COUNTIF($J$4:$J$38,"&lt;01/04/18")-COUNTIF($J$4:$J$38,"&lt;01/03/18")</f>
        <v>0</v>
      </c>
      <c r="K53">
        <f>SUM(J$50:J53)</f>
        <v>0</v>
      </c>
      <c r="AU53"/>
      <c r="AV53"/>
    </row>
    <row r="54" spans="1:48" x14ac:dyDescent="0.25">
      <c r="B54" s="127" t="s">
        <v>152</v>
      </c>
      <c r="C54" s="133">
        <v>43191</v>
      </c>
      <c r="D54" s="133"/>
      <c r="E54" s="133"/>
      <c r="F54" s="133"/>
      <c r="I54" s="133">
        <v>43220</v>
      </c>
      <c r="J54" s="134">
        <f>COUNTIF($J$4:$J$38,"&lt;01/05/18")-COUNTIF($J$4:$J$38,"&lt;01/04/18")</f>
        <v>0</v>
      </c>
      <c r="K54">
        <f>SUM(J$50:J54)</f>
        <v>0</v>
      </c>
      <c r="AU54"/>
      <c r="AV54"/>
    </row>
    <row r="55" spans="1:48" x14ac:dyDescent="0.25">
      <c r="B55" s="127" t="s">
        <v>152</v>
      </c>
      <c r="C55" s="133">
        <v>43221</v>
      </c>
      <c r="D55" s="133"/>
      <c r="E55" s="133"/>
      <c r="F55" s="133"/>
      <c r="I55" s="133">
        <v>43251</v>
      </c>
      <c r="J55" s="134">
        <f>COUNTIF($J$4:$J$38,"&lt;01/06/18")-COUNTIF($J$4:$J$38,"&lt;01/05/18")</f>
        <v>0</v>
      </c>
      <c r="K55" s="135">
        <f>SUM(J$50:J55)</f>
        <v>0</v>
      </c>
      <c r="L55" s="135"/>
      <c r="AU55"/>
      <c r="AV55"/>
    </row>
    <row r="56" spans="1:48" x14ac:dyDescent="0.25">
      <c r="B56" s="127" t="s">
        <v>152</v>
      </c>
      <c r="C56" s="133">
        <v>43252</v>
      </c>
      <c r="D56" s="133"/>
      <c r="E56" s="133"/>
      <c r="F56" s="133"/>
      <c r="I56" s="133">
        <v>43281</v>
      </c>
      <c r="J56" s="2">
        <f>COUNTIF($J$4:$J$38,"&lt;01/07/18")-COUNTIF($J$4:$J$38,"&lt;01/06/18")</f>
        <v>1</v>
      </c>
      <c r="K56" s="131">
        <f>SUM(J$50:J56)</f>
        <v>1</v>
      </c>
      <c r="L56" s="131"/>
      <c r="AU56"/>
      <c r="AV56"/>
    </row>
    <row r="57" spans="1:48" x14ac:dyDescent="0.25">
      <c r="B57" s="127" t="s">
        <v>152</v>
      </c>
      <c r="C57" s="133">
        <v>43282</v>
      </c>
      <c r="D57" s="133"/>
      <c r="E57" s="133"/>
      <c r="F57" s="133"/>
      <c r="I57" s="133">
        <v>43312</v>
      </c>
      <c r="J57" s="2">
        <f>COUNTIF($J$4:$J$38,"&lt;01/08/18")-COUNTIF($J$4:$J$38,"&lt;01/07/18")</f>
        <v>1</v>
      </c>
      <c r="K57">
        <f>SUM(J$50:J57)</f>
        <v>2</v>
      </c>
      <c r="AU57"/>
      <c r="AV57"/>
    </row>
    <row r="58" spans="1:48" x14ac:dyDescent="0.25">
      <c r="B58" s="127" t="s">
        <v>152</v>
      </c>
      <c r="C58" s="133">
        <v>43313</v>
      </c>
      <c r="D58" s="133"/>
      <c r="E58" s="133"/>
      <c r="F58" s="133"/>
      <c r="I58" s="133">
        <v>43343</v>
      </c>
      <c r="J58" s="134">
        <f>COUNTIF($J$4:$J$38,"&lt;01/09/18")-COUNTIF($J$4:$J$38,"&lt;01/08/18")</f>
        <v>2</v>
      </c>
      <c r="K58">
        <f>SUM(J$50:J58)</f>
        <v>4</v>
      </c>
      <c r="AU58"/>
      <c r="AV58"/>
    </row>
    <row r="59" spans="1:48" x14ac:dyDescent="0.25">
      <c r="B59" s="127" t="s">
        <v>152</v>
      </c>
      <c r="C59" s="133">
        <v>43344</v>
      </c>
      <c r="D59" s="133"/>
      <c r="E59" s="133"/>
      <c r="F59" s="133"/>
      <c r="I59" s="133">
        <v>43373</v>
      </c>
      <c r="J59" s="134">
        <f>COUNTIF($J$4:$J$38,"&lt;01/10/18")-COUNTIF($J$4:$J$38,"&lt;01/09/18")</f>
        <v>2</v>
      </c>
      <c r="K59">
        <f>SUM(J$50:J59)</f>
        <v>6</v>
      </c>
      <c r="AU59"/>
      <c r="AV59"/>
    </row>
    <row r="60" spans="1:48" x14ac:dyDescent="0.25">
      <c r="B60" s="127" t="s">
        <v>152</v>
      </c>
      <c r="C60" s="133">
        <v>43374</v>
      </c>
      <c r="D60" s="133"/>
      <c r="E60" s="133"/>
      <c r="F60" s="133"/>
      <c r="I60" s="133">
        <v>43404</v>
      </c>
      <c r="J60" s="2">
        <f>COUNTIF($J$4:$J$38,"&lt;01/11/18")-COUNTIF($J$4:$J$38,"&lt;01/10/18")</f>
        <v>2</v>
      </c>
      <c r="K60" s="135">
        <f>SUM(J$50:J60)</f>
        <v>8</v>
      </c>
      <c r="L60" s="135"/>
      <c r="AU60"/>
      <c r="AV60"/>
    </row>
    <row r="61" spans="1:48" x14ac:dyDescent="0.25">
      <c r="A61"/>
      <c r="B61" s="127" t="s">
        <v>152</v>
      </c>
      <c r="C61" s="133">
        <v>43405</v>
      </c>
      <c r="D61" s="133"/>
      <c r="E61" s="133"/>
      <c r="F61" s="133"/>
      <c r="I61" s="133">
        <v>43434</v>
      </c>
      <c r="J61" s="2">
        <f>COUNTIF($J$4:$J$38,"&lt;01/12/18")-COUNTIF($J$4:$J$38,"&lt;01/11/18")</f>
        <v>0</v>
      </c>
      <c r="K61" s="131">
        <f>SUM(J$50:J61)</f>
        <v>8</v>
      </c>
      <c r="L61" s="131"/>
      <c r="AA61"/>
      <c r="AU61"/>
      <c r="AV61"/>
    </row>
    <row r="62" spans="1:48" ht="15.75" thickBot="1" x14ac:dyDescent="0.3">
      <c r="A62"/>
      <c r="B62" s="127" t="s">
        <v>152</v>
      </c>
      <c r="C62" s="136">
        <v>43435</v>
      </c>
      <c r="D62" s="136"/>
      <c r="E62" s="136"/>
      <c r="F62" s="136"/>
      <c r="I62" s="136">
        <v>43465</v>
      </c>
      <c r="J62" s="137">
        <f>COUNTIF($J$4:$J$38,"&lt;01/01/19")-COUNTIF($J$4:$J$38,"&lt;01/12/18")</f>
        <v>3</v>
      </c>
      <c r="K62" s="138">
        <f>SUM(J$50:J62)</f>
        <v>11</v>
      </c>
      <c r="L62" s="135"/>
      <c r="AA62"/>
      <c r="AU62"/>
      <c r="AV62"/>
    </row>
    <row r="63" spans="1:48" ht="15.75" thickTop="1" x14ac:dyDescent="0.25">
      <c r="A63"/>
      <c r="C63" s="128">
        <v>43466</v>
      </c>
      <c r="D63" s="128"/>
      <c r="E63" s="128"/>
      <c r="F63" s="128"/>
      <c r="I63" s="128">
        <v>43496</v>
      </c>
      <c r="J63" s="134">
        <f>COUNTIF($J$4:$J$38,"&lt;01/02/19")-COUNTIF($J$4:$J$38,"&lt;01/01/19")</f>
        <v>6</v>
      </c>
      <c r="K63" s="131">
        <f>SUM(J$50:J63)</f>
        <v>17</v>
      </c>
      <c r="AA63"/>
      <c r="AU63"/>
      <c r="AV63"/>
    </row>
    <row r="64" spans="1:48" x14ac:dyDescent="0.25">
      <c r="C64" s="133">
        <v>43497</v>
      </c>
      <c r="D64" s="133"/>
      <c r="E64" s="133"/>
      <c r="F64" s="133"/>
      <c r="I64" s="133">
        <v>43524</v>
      </c>
      <c r="J64" s="134">
        <f>COUNTIF($J$4:$J$38,"&lt;01/03/19")-COUNTIF($J$4:$J$38,"&lt;01/02/19")</f>
        <v>2</v>
      </c>
      <c r="K64" s="135">
        <f>SUM(J$50:J64)</f>
        <v>19</v>
      </c>
      <c r="AU64"/>
      <c r="AV64"/>
    </row>
    <row r="65" spans="3:11" customFormat="1" x14ac:dyDescent="0.25">
      <c r="C65" s="133">
        <v>43525</v>
      </c>
      <c r="D65" s="133"/>
      <c r="E65" s="133"/>
      <c r="F65" s="133"/>
      <c r="G65" s="5"/>
      <c r="H65" s="5"/>
      <c r="I65" s="133">
        <v>43555</v>
      </c>
      <c r="J65" s="134">
        <f>COUNTIF($J$4:$J$38,"&lt;01/04/19")-COUNTIF($J$4:$J$38,"&lt;01/03/19")</f>
        <v>2</v>
      </c>
      <c r="K65" s="131">
        <f>SUM(J$50:J65)</f>
        <v>21</v>
      </c>
    </row>
    <row r="66" spans="3:11" customFormat="1" x14ac:dyDescent="0.25">
      <c r="C66" s="133">
        <v>43556</v>
      </c>
      <c r="D66" s="133"/>
      <c r="E66" s="133"/>
      <c r="F66" s="133"/>
      <c r="G66" s="5"/>
      <c r="H66" s="5"/>
      <c r="I66" s="133">
        <v>43585</v>
      </c>
      <c r="J66" s="134">
        <f>COUNTIF($J$4:$J$38,"&lt;01/05/19")-COUNTIF($J$4:$J$38,"&lt;01/04/19")</f>
        <v>1</v>
      </c>
      <c r="K66" s="135">
        <f>SUM(J$50:J66)</f>
        <v>22</v>
      </c>
    </row>
    <row r="67" spans="3:11" customFormat="1" x14ac:dyDescent="0.25">
      <c r="C67" s="133">
        <v>43586</v>
      </c>
      <c r="D67" s="133"/>
      <c r="E67" s="133"/>
      <c r="F67" s="133"/>
      <c r="G67" s="5"/>
      <c r="H67" s="5"/>
      <c r="I67" s="133">
        <v>43616</v>
      </c>
      <c r="J67" s="134">
        <f>COUNTIF($J$4:$J$38,"&lt;01/06/19")-COUNTIF($J$4:$J$38,"&lt;01/05/19")</f>
        <v>1</v>
      </c>
      <c r="K67" s="131">
        <f>SUM(J$50:J67)</f>
        <v>23</v>
      </c>
    </row>
    <row r="68" spans="3:11" customFormat="1" x14ac:dyDescent="0.25">
      <c r="C68" s="133">
        <v>43617</v>
      </c>
      <c r="D68" s="133"/>
      <c r="E68" s="133"/>
      <c r="F68" s="133"/>
      <c r="G68" s="5"/>
      <c r="H68" s="5"/>
      <c r="I68" s="133">
        <v>43646</v>
      </c>
      <c r="J68" s="134">
        <f>COUNTIF($J$4:$J$38,"&lt;01/07/19")-COUNTIF($J$4:$J$38,"&lt;01/06/19")</f>
        <v>0</v>
      </c>
      <c r="K68" s="135">
        <f>SUM(J$50:J68)</f>
        <v>23</v>
      </c>
    </row>
    <row r="69" spans="3:11" customFormat="1" x14ac:dyDescent="0.25">
      <c r="C69" s="133">
        <v>43647</v>
      </c>
      <c r="D69" s="133"/>
      <c r="E69" s="133"/>
      <c r="F69" s="133"/>
      <c r="G69" s="5"/>
      <c r="H69" s="5"/>
      <c r="I69" s="133">
        <v>43677</v>
      </c>
      <c r="J69" s="134">
        <f>COUNTIF($J$4:$J$38,"&lt;01/08/19")-COUNTIF($J$4:$J$38,"&lt;01/07/19")</f>
        <v>0</v>
      </c>
      <c r="K69" s="131">
        <f>SUM(J$50:J69)</f>
        <v>23</v>
      </c>
    </row>
    <row r="70" spans="3:11" customFormat="1" x14ac:dyDescent="0.25">
      <c r="C70" s="133">
        <v>43678</v>
      </c>
      <c r="D70" s="133"/>
      <c r="E70" s="133"/>
      <c r="F70" s="133"/>
      <c r="G70" s="5"/>
      <c r="H70" s="5"/>
      <c r="I70" s="133">
        <v>43708</v>
      </c>
      <c r="J70" s="134">
        <f>COUNTIF($J$4:$J$38,"&lt;01/09/19")-COUNTIF($J$4:$J$38,"&lt;01/08/19")</f>
        <v>0</v>
      </c>
      <c r="K70" s="135">
        <f>SUM(J$50:J70)</f>
        <v>23</v>
      </c>
    </row>
    <row r="71" spans="3:11" customFormat="1" x14ac:dyDescent="0.25">
      <c r="C71" s="133">
        <v>43709</v>
      </c>
      <c r="D71" s="133"/>
      <c r="E71" s="133"/>
      <c r="F71" s="133"/>
      <c r="G71" s="5"/>
      <c r="H71" s="5"/>
      <c r="I71" s="133">
        <v>43738</v>
      </c>
      <c r="J71" s="134">
        <f>COUNTIF($J$4:$J$38,"&lt;01/10/19")-COUNTIF($J$4:$J$38,"&lt;01/09/19")</f>
        <v>0</v>
      </c>
      <c r="K71" s="131">
        <f>SUM(J$50:J71)</f>
        <v>23</v>
      </c>
    </row>
    <row r="72" spans="3:11" customFormat="1" x14ac:dyDescent="0.25">
      <c r="C72" s="133">
        <v>43739</v>
      </c>
      <c r="D72" s="133"/>
      <c r="E72" s="133"/>
      <c r="F72" s="133"/>
      <c r="G72" s="5"/>
      <c r="H72" s="5"/>
      <c r="I72" s="133">
        <v>43769</v>
      </c>
      <c r="J72" s="134">
        <f>COUNTIF($J$4:$J$38,"&lt;01/11/19")-COUNTIF($J$4:$J$38,"&lt;01/10/19")</f>
        <v>0</v>
      </c>
      <c r="K72" s="135">
        <f>SUM(J$50:J72)</f>
        <v>23</v>
      </c>
    </row>
    <row r="73" spans="3:11" customFormat="1" x14ac:dyDescent="0.25">
      <c r="C73" s="133">
        <v>43770</v>
      </c>
      <c r="D73" s="133"/>
      <c r="E73" s="133"/>
      <c r="F73" s="133"/>
      <c r="G73" s="5"/>
      <c r="H73" s="5"/>
      <c r="I73" s="133">
        <v>43799</v>
      </c>
      <c r="J73" s="134">
        <f>COUNTIF($J$4:$J$38,"&lt;01/12/19")-COUNTIF($J$4:$J$38,"&lt;01/11/19")</f>
        <v>0</v>
      </c>
      <c r="K73" s="131">
        <f>SUM(J$50:J73)</f>
        <v>23</v>
      </c>
    </row>
    <row r="74" spans="3:11" customFormat="1" ht="15.75" thickBot="1" x14ac:dyDescent="0.3">
      <c r="C74" s="136">
        <v>43800</v>
      </c>
      <c r="D74" s="136"/>
      <c r="E74" s="136"/>
      <c r="F74" s="136"/>
      <c r="G74" s="5"/>
      <c r="H74" s="5"/>
      <c r="I74" s="136">
        <v>43830</v>
      </c>
      <c r="J74" s="137">
        <f>COUNTIF($J$4:$J$38,"&lt;01/01/20")-COUNTIF($J$4:$J$38,"&lt;01/12/19")</f>
        <v>0</v>
      </c>
      <c r="K74" s="138">
        <f>SUM(J$50:J74)</f>
        <v>23</v>
      </c>
    </row>
    <row r="75" spans="3:11" customFormat="1" ht="15.75" thickTop="1" x14ac:dyDescent="0.25">
      <c r="C75" s="128">
        <v>43831</v>
      </c>
      <c r="G75" s="5"/>
      <c r="H75" s="5"/>
      <c r="I75" s="128">
        <v>43861</v>
      </c>
      <c r="J75" s="134">
        <f>COUNTIF($J$4:$J$38,"&lt;01/02/20")-COUNTIF($J$4:$J$38,"&lt;01/01/20")</f>
        <v>0</v>
      </c>
      <c r="K75" s="131">
        <f>SUM(J$50:J75)</f>
        <v>23</v>
      </c>
    </row>
    <row r="76" spans="3:11" customFormat="1" x14ac:dyDescent="0.25">
      <c r="C76" s="133">
        <v>43862</v>
      </c>
      <c r="G76" s="5"/>
      <c r="H76" s="5"/>
      <c r="I76" s="133">
        <v>43890</v>
      </c>
      <c r="J76" s="134">
        <f>COUNTIF($J$4:$J$38,"&lt;01/03/20")-COUNTIF($J$4:$J$38,"&lt;01/02/20")</f>
        <v>0</v>
      </c>
      <c r="K76" s="135">
        <f>SUM(J$50:J76)</f>
        <v>23</v>
      </c>
    </row>
    <row r="77" spans="3:11" customFormat="1" x14ac:dyDescent="0.25">
      <c r="C77" s="133">
        <v>43891</v>
      </c>
      <c r="G77" s="5"/>
      <c r="H77" s="5"/>
      <c r="I77" s="133">
        <v>43921</v>
      </c>
      <c r="J77" s="134">
        <f>COUNTIF($J$4:$J$38,"&lt;01/04/20")-COUNTIF($J$4:$J$38,"&lt;01/03/20")</f>
        <v>0</v>
      </c>
      <c r="K77" s="131">
        <f>SUM(J$50:J77)</f>
        <v>23</v>
      </c>
    </row>
    <row r="78" spans="3:11" customFormat="1" x14ac:dyDescent="0.25">
      <c r="C78" s="133">
        <v>43922</v>
      </c>
      <c r="G78" s="5"/>
      <c r="H78" s="5"/>
      <c r="I78" s="133">
        <v>43951</v>
      </c>
      <c r="J78" s="134">
        <f>COUNTIF($J$4:$J$38,"&lt;01/05/20")-COUNTIF($J$4:$J$38,"&lt;01/04/20")</f>
        <v>0</v>
      </c>
      <c r="K78" s="135">
        <f>SUM(J$50:J78)</f>
        <v>23</v>
      </c>
    </row>
    <row r="79" spans="3:11" customFormat="1" x14ac:dyDescent="0.25">
      <c r="C79" s="133">
        <v>43952</v>
      </c>
      <c r="G79" s="5"/>
      <c r="H79" s="5"/>
      <c r="I79" s="133">
        <v>43982</v>
      </c>
      <c r="J79" s="134">
        <f>COUNTIF($J$4:$J$38,"&lt;01/06/20")-COUNTIF($J$4:$J$38,"&lt;01/05/20")</f>
        <v>0</v>
      </c>
      <c r="K79" s="131">
        <f>SUM(J$50:J79)</f>
        <v>23</v>
      </c>
    </row>
    <row r="80" spans="3:11" customFormat="1" x14ac:dyDescent="0.25">
      <c r="C80" s="133">
        <v>43983</v>
      </c>
      <c r="G80" s="5"/>
      <c r="H80" s="5"/>
      <c r="I80" s="133">
        <v>44012</v>
      </c>
      <c r="J80" s="134">
        <f>COUNTIF($J$4:$J$38,"&lt;01/07/20")-COUNTIF($J$4:$J$38,"&lt;01/06/20")</f>
        <v>0</v>
      </c>
      <c r="K80" s="135">
        <f>SUM(J$50:J80)</f>
        <v>23</v>
      </c>
    </row>
    <row r="81" spans="3:11" customFormat="1" x14ac:dyDescent="0.25">
      <c r="C81" s="133">
        <v>44013</v>
      </c>
      <c r="G81" s="5"/>
      <c r="H81" s="5"/>
      <c r="I81" s="133">
        <v>44043</v>
      </c>
      <c r="J81" s="134">
        <f>COUNTIF($J$4:$J$38,"&lt;01/08/20")-COUNTIF($J$4:$J$38,"&lt;01/07/20")</f>
        <v>0</v>
      </c>
      <c r="K81" s="131">
        <f>SUM(J$50:J81)</f>
        <v>23</v>
      </c>
    </row>
    <row r="82" spans="3:11" customFormat="1" x14ac:dyDescent="0.25">
      <c r="C82" s="133">
        <v>44044</v>
      </c>
      <c r="G82" s="5"/>
      <c r="H82" s="5"/>
      <c r="I82" s="133">
        <v>44074</v>
      </c>
      <c r="J82" s="134">
        <f>COUNTIF($J$4:$J$38,"&lt;01/09/20")-COUNTIF($J$4:$J$38,"&lt;01/08/20")</f>
        <v>0</v>
      </c>
      <c r="K82" s="135">
        <f>SUM(J$50:J82)</f>
        <v>23</v>
      </c>
    </row>
    <row r="83" spans="3:11" customFormat="1" x14ac:dyDescent="0.25">
      <c r="C83" s="133">
        <v>44075</v>
      </c>
      <c r="G83" s="5"/>
      <c r="H83" s="5"/>
      <c r="I83" s="133">
        <v>44104</v>
      </c>
      <c r="J83" s="134">
        <f>COUNTIF($J$4:$J$38,"&lt;01/10/20")-COUNTIF($J$4:$J$38,"&lt;01/09/20")</f>
        <v>0</v>
      </c>
      <c r="K83" s="131">
        <f>SUM(J$50:J83)</f>
        <v>23</v>
      </c>
    </row>
    <row r="84" spans="3:11" customFormat="1" x14ac:dyDescent="0.25">
      <c r="C84" s="133">
        <v>44105</v>
      </c>
      <c r="G84" s="5"/>
      <c r="H84" s="5"/>
      <c r="I84" s="133">
        <v>44135</v>
      </c>
      <c r="J84" s="134">
        <f>COUNTIF($J$4:$J$38,"&lt;01/11/20")-COUNTIF($J$4:$J$38,"&lt;01/10/20")</f>
        <v>0</v>
      </c>
      <c r="K84" s="135">
        <f>SUM(J$50:J84)</f>
        <v>23</v>
      </c>
    </row>
    <row r="85" spans="3:11" customFormat="1" x14ac:dyDescent="0.25">
      <c r="C85" s="133">
        <v>44136</v>
      </c>
      <c r="G85" s="5"/>
      <c r="H85" s="5"/>
      <c r="I85" s="133">
        <v>44165</v>
      </c>
      <c r="J85" s="134">
        <f>COUNTIF($J$4:$J$38,"&lt;01/12/20")-COUNTIF($J$4:$J$38,"&lt;01/11/20")</f>
        <v>0</v>
      </c>
      <c r="K85" s="131">
        <f>SUM(J$50:J85)</f>
        <v>23</v>
      </c>
    </row>
    <row r="86" spans="3:11" customFormat="1" ht="15.75" thickBot="1" x14ac:dyDescent="0.3">
      <c r="C86" s="136">
        <v>44166</v>
      </c>
      <c r="G86" s="5"/>
      <c r="H86" s="5"/>
      <c r="I86" s="136">
        <v>44196</v>
      </c>
      <c r="J86" s="137">
        <f>COUNTIF($J$4:$J$38,"&lt;01/01/21")-COUNTIF($J$4:$J$38,"&lt;01/12/20")</f>
        <v>0</v>
      </c>
      <c r="K86" s="138">
        <f>SUM(J$50:J86)</f>
        <v>23</v>
      </c>
    </row>
    <row r="87" spans="3:11" customFormat="1" ht="15.75" thickTop="1" x14ac:dyDescent="0.25">
      <c r="G87" s="5"/>
      <c r="H87" s="5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CHD Vendee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 Maquigneau</dc:creator>
  <cp:lastModifiedBy>Natacha Maquigneau</cp:lastModifiedBy>
  <dcterms:created xsi:type="dcterms:W3CDTF">2019-06-13T13:41:47Z</dcterms:created>
  <dcterms:modified xsi:type="dcterms:W3CDTF">2019-06-14T14:07:33Z</dcterms:modified>
</cp:coreProperties>
</file>