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8915" windowHeight="11310" activeTab="3"/>
  </bookViews>
  <sheets>
    <sheet name="Base" sheetId="5" r:id="rId1"/>
    <sheet name="Selection" sheetId="7" r:id="rId2"/>
    <sheet name="Info" sheetId="8" r:id="rId3"/>
    <sheet name="Listes" sheetId="9" r:id="rId4"/>
    <sheet name="Compétences" sheetId="10" r:id="rId5"/>
  </sheets>
  <definedNames>
    <definedName name="Contrats">Tableau2[CONTRATS]</definedName>
    <definedName name="NOTATION">Tableau47[NOTATION]</definedName>
    <definedName name="SERVICE">#REF!</definedName>
    <definedName name="TABLBASE">TABL[[#All],[U]:[SERVICE]]</definedName>
    <definedName name="TOUS">TABL[[#All],[U]:[SERVICE]]</definedName>
  </definedNames>
  <calcPr calcId="125725"/>
</workbook>
</file>

<file path=xl/calcChain.xml><?xml version="1.0" encoding="utf-8"?>
<calcChain xmlns="http://schemas.openxmlformats.org/spreadsheetml/2006/main">
  <c r="K7" i="5"/>
  <c r="A6" i="7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28"/>
  <c r="B28" s="1"/>
  <c r="A29"/>
  <c r="B29" s="1"/>
  <c r="A30"/>
  <c r="B30" s="1"/>
  <c r="A31"/>
  <c r="B31" s="1"/>
  <c r="A32"/>
  <c r="B32" s="1"/>
  <c r="A33"/>
  <c r="B33" s="1"/>
  <c r="A34"/>
  <c r="B34" s="1"/>
  <c r="A35"/>
  <c r="B35" s="1"/>
  <c r="A36"/>
  <c r="B36" s="1"/>
  <c r="A37"/>
  <c r="B37" s="1"/>
  <c r="A38"/>
  <c r="B38" s="1"/>
  <c r="A39"/>
  <c r="B39" s="1"/>
  <c r="A40"/>
  <c r="B40" s="1"/>
  <c r="A41"/>
  <c r="B41" s="1"/>
  <c r="A42"/>
  <c r="B42" s="1"/>
  <c r="A43"/>
  <c r="B43" s="1"/>
  <c r="A44"/>
  <c r="B44" s="1"/>
  <c r="A45"/>
  <c r="B45" s="1"/>
  <c r="A46"/>
  <c r="B46" s="1"/>
  <c r="A47"/>
  <c r="B47" s="1"/>
  <c r="A48"/>
  <c r="B48" s="1"/>
  <c r="A49"/>
  <c r="B49" s="1"/>
  <c r="A50"/>
  <c r="B50" s="1"/>
  <c r="A51"/>
  <c r="B51" s="1"/>
  <c r="A52"/>
  <c r="B52" s="1"/>
  <c r="A53"/>
  <c r="B53" s="1"/>
  <c r="A54"/>
  <c r="B54" s="1"/>
  <c r="A55"/>
  <c r="B55" s="1"/>
  <c r="A56"/>
  <c r="B56" s="1"/>
  <c r="A57"/>
  <c r="B57" s="1"/>
  <c r="A58"/>
  <c r="B58" s="1"/>
  <c r="A59"/>
  <c r="B59" s="1"/>
  <c r="A60"/>
  <c r="B60" s="1"/>
  <c r="A61"/>
  <c r="B61" s="1"/>
  <c r="A62"/>
  <c r="B62" s="1"/>
  <c r="A63"/>
  <c r="B63" s="1"/>
  <c r="A64"/>
  <c r="B64" s="1"/>
  <c r="A65"/>
  <c r="B65" s="1"/>
  <c r="A66"/>
  <c r="B66" s="1"/>
  <c r="A67"/>
  <c r="B67" s="1"/>
  <c r="A68"/>
  <c r="B68" s="1"/>
  <c r="A69"/>
  <c r="B69" s="1"/>
  <c r="A70"/>
  <c r="B70" s="1"/>
  <c r="A71"/>
  <c r="B71" s="1"/>
  <c r="A72"/>
  <c r="B72" s="1"/>
  <c r="A73"/>
  <c r="B73" s="1"/>
  <c r="A74"/>
  <c r="B74" s="1"/>
  <c r="A75"/>
  <c r="B75" s="1"/>
  <c r="A76"/>
  <c r="B76" s="1"/>
  <c r="A77"/>
  <c r="B77" s="1"/>
  <c r="A78"/>
  <c r="B78" s="1"/>
  <c r="A79"/>
  <c r="B79" s="1"/>
  <c r="A80"/>
  <c r="B80" s="1"/>
  <c r="A81"/>
  <c r="B81" s="1"/>
  <c r="A82"/>
  <c r="B82" s="1"/>
  <c r="A5"/>
  <c r="B5" s="1"/>
  <c r="D2"/>
  <c r="E9"/>
  <c r="E11"/>
  <c r="E12"/>
  <c r="E8"/>
  <c r="E10"/>
  <c r="C2"/>
  <c r="K5" i="5"/>
  <c r="B2" i="8"/>
  <c r="K2" i="5"/>
  <c r="K3"/>
  <c r="K4"/>
  <c r="K6"/>
  <c r="E2" i="7" l="1"/>
  <c r="F5"/>
  <c r="B2"/>
  <c r="E13"/>
  <c r="E5" l="1"/>
</calcChain>
</file>

<file path=xl/sharedStrings.xml><?xml version="1.0" encoding="utf-8"?>
<sst xmlns="http://schemas.openxmlformats.org/spreadsheetml/2006/main" count="166" uniqueCount="132">
  <si>
    <t>Service</t>
  </si>
  <si>
    <t>Manager</t>
  </si>
  <si>
    <t>MDP1</t>
  </si>
  <si>
    <t>Nom + Prénom</t>
  </si>
  <si>
    <t>CDD</t>
  </si>
  <si>
    <t>U</t>
  </si>
  <si>
    <t>CDI</t>
  </si>
  <si>
    <t>FONCTION</t>
  </si>
  <si>
    <t>PIERRE</t>
  </si>
  <si>
    <t>Nom Prénom</t>
  </si>
  <si>
    <t>ADMINISTRATEUR</t>
  </si>
  <si>
    <t>Niveau Accès</t>
  </si>
  <si>
    <t>NIVEAU</t>
  </si>
  <si>
    <t>Nombre de salariés enregistrés :</t>
  </si>
  <si>
    <t>Interim</t>
  </si>
  <si>
    <t>VISION</t>
  </si>
  <si>
    <t>DIRECTEUR</t>
  </si>
  <si>
    <t>MANAGER</t>
  </si>
  <si>
    <t>UTILISATEUR</t>
  </si>
  <si>
    <t>NOTATION</t>
  </si>
  <si>
    <t>CONTRATS</t>
  </si>
  <si>
    <t>SERVICE</t>
  </si>
  <si>
    <t>NOM</t>
  </si>
  <si>
    <t>PRÉNOM</t>
  </si>
  <si>
    <t>Q</t>
  </si>
  <si>
    <t>CONTRAT</t>
  </si>
  <si>
    <t>DATE D'ENTRÉE</t>
  </si>
  <si>
    <t>*</t>
  </si>
  <si>
    <t>NB</t>
  </si>
  <si>
    <t>NOMBRE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</si>
  <si>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</si>
  <si>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</si>
  <si>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</si>
  <si>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</si>
  <si>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</si>
  <si>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</si>
  <si>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</si>
  <si>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</si>
  <si>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</si>
  <si>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</si>
  <si>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 xml:space="preserve">10 Traiter les réclamation niveau1 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</si>
  <si>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</si>
  <si>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</si>
  <si>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</si>
  <si>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</si>
  <si>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</si>
  <si>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</si>
  <si>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</si>
  <si>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</si>
  <si>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</si>
  <si>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</si>
  <si>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</si>
  <si>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</si>
  <si>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</si>
  <si>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</si>
  <si>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</si>
  <si>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</si>
  <si>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</si>
  <si>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</si>
  <si>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</si>
  <si>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</si>
  <si>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</si>
  <si>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</si>
  <si>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</si>
  <si>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</si>
  <si>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</si>
  <si>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</si>
  <si>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</si>
  <si>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</si>
  <si>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</si>
  <si>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</si>
  <si>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</si>
  <si>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</si>
  <si>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</si>
  <si>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</si>
  <si>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</si>
  <si>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</si>
  <si>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</si>
  <si>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</si>
  <si>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</si>
  <si>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</si>
  <si>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</si>
  <si>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</si>
  <si>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</si>
  <si>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</si>
  <si>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</si>
  <si>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</si>
  <si>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</si>
  <si>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</si>
  <si>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</si>
  <si>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</si>
  <si>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</si>
  <si>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</si>
  <si>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Q63</t>
  </si>
  <si>
    <t>Q64</t>
  </si>
  <si>
    <t>Q65</t>
  </si>
  <si>
    <t>Q66</t>
  </si>
  <si>
    <t>Q67</t>
  </si>
  <si>
    <t>Q68</t>
  </si>
  <si>
    <t>Q69</t>
  </si>
  <si>
    <t>Q70</t>
  </si>
  <si>
    <t>Q71</t>
  </si>
  <si>
    <t>Q72</t>
  </si>
  <si>
    <t>Q73</t>
  </si>
  <si>
    <t>Q74</t>
  </si>
  <si>
    <t>Q75</t>
  </si>
  <si>
    <t>Q76</t>
  </si>
  <si>
    <t>Q77</t>
  </si>
  <si>
    <t>Q78</t>
  </si>
  <si>
    <t>Q79</t>
  </si>
  <si>
    <t>R</t>
  </si>
  <si>
    <t>C/NC</t>
  </si>
  <si>
    <t>NUM1</t>
  </si>
  <si>
    <t>NUM2</t>
  </si>
  <si>
    <t>NUM3</t>
  </si>
  <si>
    <t>NUM4</t>
  </si>
  <si>
    <t>NUM5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</si>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</sst>
</file>

<file path=xl/styles.xml><?xml version="1.0" encoding="utf-8"?>
<styleSheet xmlns="http://schemas.openxmlformats.org/spreadsheetml/2006/main">
  <numFmts count="1">
    <numFmt numFmtId="164" formatCode="m/d/yyyy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3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3"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numFmt numFmtId="164" formatCode="m/d/yyyy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" displayName="TABL" ref="A1:CL7" totalsRowShown="0">
  <autoFilter ref="A1:CL7">
    <filterColumn colId="6"/>
    <filterColumn colId="9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  <filterColumn colId="38"/>
    <filterColumn colId="39"/>
    <filterColumn colId="40"/>
    <filterColumn colId="41"/>
    <filterColumn colId="42"/>
    <filterColumn colId="43"/>
    <filterColumn colId="44"/>
    <filterColumn colId="45"/>
    <filterColumn colId="46"/>
    <filterColumn colId="47"/>
    <filterColumn colId="48"/>
    <filterColumn colId="49"/>
    <filterColumn colId="50"/>
    <filterColumn colId="51"/>
    <filterColumn colId="52"/>
    <filterColumn colId="53"/>
    <filterColumn colId="54"/>
    <filterColumn colId="55"/>
    <filterColumn colId="56"/>
    <filterColumn colId="57"/>
    <filterColumn colId="58"/>
    <filterColumn colId="59"/>
    <filterColumn colId="60"/>
    <filterColumn colId="61"/>
    <filterColumn colId="62"/>
    <filterColumn colId="63"/>
    <filterColumn colId="64"/>
    <filterColumn colId="65"/>
    <filterColumn colId="66"/>
    <filterColumn colId="67"/>
    <filterColumn colId="68"/>
    <filterColumn colId="69"/>
    <filterColumn colId="70"/>
    <filterColumn colId="71"/>
    <filterColumn colId="72"/>
    <filterColumn colId="73"/>
    <filterColumn colId="74"/>
    <filterColumn colId="75"/>
    <filterColumn colId="76"/>
    <filterColumn colId="77"/>
    <filterColumn colId="78"/>
    <filterColumn colId="79"/>
    <filterColumn colId="80"/>
    <filterColumn colId="81"/>
    <filterColumn colId="82"/>
    <filterColumn colId="83"/>
    <filterColumn colId="84"/>
    <filterColumn colId="85"/>
    <filterColumn colId="86"/>
    <filterColumn colId="87"/>
    <filterColumn colId="88"/>
    <filterColumn colId="89"/>
  </autoFilter>
  <sortState ref="A2:CL7">
    <sortCondition ref="A1:A7"/>
  </sortState>
  <tableColumns count="90">
    <tableColumn id="1" name="U"/>
    <tableColumn id="2" name="NOM" dataDxfId="12"/>
    <tableColumn id="3" name="PRÉNOM" dataDxfId="11"/>
    <tableColumn id="4" name="FONCTION" dataDxfId="10"/>
    <tableColumn id="5" name="CONTRAT" dataDxfId="9"/>
    <tableColumn id="6" name="DATE D'ENTRÉE" dataDxfId="8"/>
    <tableColumn id="7" name="SERVICE" dataDxfId="7"/>
    <tableColumn id="8" name="Manager" dataDxfId="6"/>
    <tableColumn id="9" name="MDP1" dataDxfId="5"/>
    <tableColumn id="11" name="NIVEAU" dataDxfId="4"/>
    <tableColumn id="10" name="Nom + Prénom">
      <calculatedColumnFormula>B2&amp;" "&amp;C2</calculatedColumnFormula>
    </tableColumn>
    <tableColumn id="12" name="Q1"/>
    <tableColumn id="13" name="Q2"/>
    <tableColumn id="14" name="Q3"/>
    <tableColumn id="15" name="Q4"/>
    <tableColumn id="16" name="Q5"/>
    <tableColumn id="17" name="Q6"/>
    <tableColumn id="18" name="Q7"/>
    <tableColumn id="19" name="Q8"/>
    <tableColumn id="20" name="Q9"/>
    <tableColumn id="21" name="Q10"/>
    <tableColumn id="22" name="Q11"/>
    <tableColumn id="23" name="Q12"/>
    <tableColumn id="24" name="Q13"/>
    <tableColumn id="25" name="Q14"/>
    <tableColumn id="26" name="Q15"/>
    <tableColumn id="27" name="Q16"/>
    <tableColumn id="28" name="Q17"/>
    <tableColumn id="29" name="Q18"/>
    <tableColumn id="30" name="Q19"/>
    <tableColumn id="31" name="Q20"/>
    <tableColumn id="32" name="Q21"/>
    <tableColumn id="33" name="Q22"/>
    <tableColumn id="34" name="Q23"/>
    <tableColumn id="35" name="Q24"/>
    <tableColumn id="36" name="Q25"/>
    <tableColumn id="37" name="Q26"/>
    <tableColumn id="38" name="Q27"/>
    <tableColumn id="39" name="Q28"/>
    <tableColumn id="40" name="Q29"/>
    <tableColumn id="41" name="Q30"/>
    <tableColumn id="42" name="Q31"/>
    <tableColumn id="43" name="Q32"/>
    <tableColumn id="44" name="Q33"/>
    <tableColumn id="45" name="Q34"/>
    <tableColumn id="46" name="Q35"/>
    <tableColumn id="47" name="Q36"/>
    <tableColumn id="48" name="Q37"/>
    <tableColumn id="49" name="Q38"/>
    <tableColumn id="50" name="Q39"/>
    <tableColumn id="51" name="Q40"/>
    <tableColumn id="52" name="Q41"/>
    <tableColumn id="53" name="Q42"/>
    <tableColumn id="54" name="Q43"/>
    <tableColumn id="55" name="Q44"/>
    <tableColumn id="56" name="Q45"/>
    <tableColumn id="57" name="Q46"/>
    <tableColumn id="58" name="Q47"/>
    <tableColumn id="59" name="Q48"/>
    <tableColumn id="60" name="Q49"/>
    <tableColumn id="61" name="Q50"/>
    <tableColumn id="62" name="Q51"/>
    <tableColumn id="63" name="Q52"/>
    <tableColumn id="64" name="Q53"/>
    <tableColumn id="65" name="Q54"/>
    <tableColumn id="66" name="Q55"/>
    <tableColumn id="67" name="Q56"/>
    <tableColumn id="68" name="Q57"/>
    <tableColumn id="69" name="Q58"/>
    <tableColumn id="70" name="Q59"/>
    <tableColumn id="71" name="Q60"/>
    <tableColumn id="72" name="Q61"/>
    <tableColumn id="73" name="Q62"/>
    <tableColumn id="74" name="Q63"/>
    <tableColumn id="75" name="Q64"/>
    <tableColumn id="76" name="Q65"/>
    <tableColumn id="77" name="Q66"/>
    <tableColumn id="78" name="Q67"/>
    <tableColumn id="79" name="Q68"/>
    <tableColumn id="80" name="Q69"/>
    <tableColumn id="81" name="Q70"/>
    <tableColumn id="82" name="Q71"/>
    <tableColumn id="83" name="Q72"/>
    <tableColumn id="84" name="Q73"/>
    <tableColumn id="85" name="Q74"/>
    <tableColumn id="86" name="Q75"/>
    <tableColumn id="87" name="Q76"/>
    <tableColumn id="88" name="Q77"/>
    <tableColumn id="89" name="Q78"/>
    <tableColumn id="90" name="Q7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D7:E12" totalsRowShown="0" headerRowDxfId="3" dataDxfId="2">
  <autoFilter ref="D7:E12"/>
  <sortState ref="D8:E12">
    <sortCondition ref="D7:D12"/>
  </sortState>
  <tableColumns count="2">
    <tableColumn id="1" name="SERVICE" dataDxfId="1"/>
    <tableColumn id="2" name="NB" dataDxfId="0">
      <calculatedColumnFormula>COUNTIF(TABL[SERVICE],D8)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474" displayName="Tableau474" ref="G7:G12" totalsRowShown="0">
  <autoFilter ref="G7:G12"/>
  <tableColumns count="1">
    <tableColumn id="1" name="NOTATION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1:B4" totalsRowShown="0">
  <autoFilter ref="B1:B4"/>
  <tableColumns count="1">
    <tableColumn id="1" name="CONTRA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D1:D6" totalsRowShown="0">
  <autoFilter ref="D1:D6"/>
  <tableColumns count="1">
    <tableColumn id="1" name="SERVICE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ableau47" displayName="Tableau47" ref="F1:F6" totalsRowShown="0">
  <autoFilter ref="F1:F6"/>
  <tableColumns count="1">
    <tableColumn id="1" name="NOTATION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7" name="Tableau6" displayName="Tableau6" ref="H1:H5" totalsRowShown="0">
  <autoFilter ref="H1:H5"/>
  <tableColumns count="1">
    <tableColumn id="1" name="VISION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L13"/>
  <sheetViews>
    <sheetView workbookViewId="0">
      <selection activeCell="A2" sqref="A2:CL7"/>
    </sheetView>
  </sheetViews>
  <sheetFormatPr baseColWidth="10" defaultRowHeight="15"/>
  <cols>
    <col min="1" max="1" width="7.28515625" bestFit="1" customWidth="1"/>
    <col min="2" max="2" width="18.5703125" bestFit="1" customWidth="1"/>
    <col min="3" max="3" width="12.140625" bestFit="1" customWidth="1"/>
    <col min="4" max="4" width="13" bestFit="1" customWidth="1"/>
    <col min="5" max="5" width="9.85546875" bestFit="1" customWidth="1"/>
    <col min="6" max="6" width="13.7109375" bestFit="1" customWidth="1"/>
    <col min="7" max="7" width="25" style="14" bestFit="1" customWidth="1"/>
    <col min="8" max="8" width="11.140625" bestFit="1" customWidth="1"/>
    <col min="9" max="9" width="8.5703125" style="7" bestFit="1" customWidth="1"/>
    <col min="10" max="10" width="8.5703125" style="8" customWidth="1"/>
    <col min="11" max="11" width="26" bestFit="1" customWidth="1"/>
    <col min="12" max="20" width="5.7109375" bestFit="1" customWidth="1"/>
    <col min="21" max="90" width="6.7109375" bestFit="1" customWidth="1"/>
  </cols>
  <sheetData>
    <row r="1" spans="1:90">
      <c r="A1" s="6" t="s">
        <v>5</v>
      </c>
      <c r="B1" s="6" t="s">
        <v>22</v>
      </c>
      <c r="C1" s="6" t="s">
        <v>23</v>
      </c>
      <c r="D1" s="6" t="s">
        <v>7</v>
      </c>
      <c r="E1" s="6" t="s">
        <v>25</v>
      </c>
      <c r="F1" s="6" t="s">
        <v>26</v>
      </c>
      <c r="G1" s="14" t="s">
        <v>21</v>
      </c>
      <c r="H1" t="s">
        <v>1</v>
      </c>
      <c r="I1" s="7" t="s">
        <v>2</v>
      </c>
      <c r="J1" s="7" t="s">
        <v>12</v>
      </c>
      <c r="K1" t="s">
        <v>3</v>
      </c>
      <c r="L1" s="6" t="s">
        <v>30</v>
      </c>
      <c r="M1" s="6" t="s">
        <v>31</v>
      </c>
      <c r="N1" s="6" t="s">
        <v>32</v>
      </c>
      <c r="O1" s="6" t="s">
        <v>33</v>
      </c>
      <c r="P1" s="6" t="s">
        <v>34</v>
      </c>
      <c r="Q1" s="6" t="s">
        <v>35</v>
      </c>
      <c r="R1" s="6" t="s">
        <v>36</v>
      </c>
      <c r="S1" s="6" t="s">
        <v>37</v>
      </c>
      <c r="T1" s="6" t="s">
        <v>38</v>
      </c>
      <c r="U1" s="6" t="s">
        <v>39</v>
      </c>
      <c r="V1" s="6" t="s">
        <v>41</v>
      </c>
      <c r="W1" s="6" t="s">
        <v>42</v>
      </c>
      <c r="X1" s="6" t="s">
        <v>43</v>
      </c>
      <c r="Y1" s="6" t="s">
        <v>44</v>
      </c>
      <c r="Z1" s="6" t="s">
        <v>45</v>
      </c>
      <c r="AA1" s="6" t="s">
        <v>46</v>
      </c>
      <c r="AB1" s="6" t="s">
        <v>47</v>
      </c>
      <c r="AC1" s="6" t="s">
        <v>48</v>
      </c>
      <c r="AD1" s="6" t="s">
        <v>49</v>
      </c>
      <c r="AE1" s="6" t="s">
        <v>50</v>
      </c>
      <c r="AF1" s="6" t="s">
        <v>51</v>
      </c>
      <c r="AG1" s="6" t="s">
        <v>52</v>
      </c>
      <c r="AH1" s="6" t="s">
        <v>53</v>
      </c>
      <c r="AI1" s="6" t="s">
        <v>54</v>
      </c>
      <c r="AJ1" s="6" t="s">
        <v>55</v>
      </c>
      <c r="AK1" s="6" t="s">
        <v>56</v>
      </c>
      <c r="AL1" s="6" t="s">
        <v>57</v>
      </c>
      <c r="AM1" s="6" t="s">
        <v>58</v>
      </c>
      <c r="AN1" s="6" t="s">
        <v>59</v>
      </c>
      <c r="AO1" s="6" t="s">
        <v>60</v>
      </c>
      <c r="AP1" s="6" t="s">
        <v>61</v>
      </c>
      <c r="AQ1" s="6" t="s">
        <v>62</v>
      </c>
      <c r="AR1" s="6" t="s">
        <v>63</v>
      </c>
      <c r="AS1" s="6" t="s">
        <v>64</v>
      </c>
      <c r="AT1" s="6" t="s">
        <v>65</v>
      </c>
      <c r="AU1" s="6" t="s">
        <v>66</v>
      </c>
      <c r="AV1" s="6" t="s">
        <v>67</v>
      </c>
      <c r="AW1" s="6" t="s">
        <v>68</v>
      </c>
      <c r="AX1" s="6" t="s">
        <v>69</v>
      </c>
      <c r="AY1" s="6" t="s">
        <v>70</v>
      </c>
      <c r="AZ1" s="6" t="s">
        <v>71</v>
      </c>
      <c r="BA1" s="6" t="s">
        <v>72</v>
      </c>
      <c r="BB1" s="6" t="s">
        <v>73</v>
      </c>
      <c r="BC1" s="6" t="s">
        <v>74</v>
      </c>
      <c r="BD1" s="6" t="s">
        <v>75</v>
      </c>
      <c r="BE1" s="6" t="s">
        <v>76</v>
      </c>
      <c r="BF1" s="6" t="s">
        <v>77</v>
      </c>
      <c r="BG1" s="6" t="s">
        <v>78</v>
      </c>
      <c r="BH1" s="6" t="s">
        <v>79</v>
      </c>
      <c r="BI1" s="6" t="s">
        <v>80</v>
      </c>
      <c r="BJ1" s="6" t="s">
        <v>81</v>
      </c>
      <c r="BK1" s="6" t="s">
        <v>82</v>
      </c>
      <c r="BL1" s="6" t="s">
        <v>83</v>
      </c>
      <c r="BM1" s="6" t="s">
        <v>84</v>
      </c>
      <c r="BN1" s="6" t="s">
        <v>85</v>
      </c>
      <c r="BO1" s="6" t="s">
        <v>86</v>
      </c>
      <c r="BP1" s="6" t="s">
        <v>87</v>
      </c>
      <c r="BQ1" s="6" t="s">
        <v>88</v>
      </c>
      <c r="BR1" s="6" t="s">
        <v>89</v>
      </c>
      <c r="BS1" s="6" t="s">
        <v>90</v>
      </c>
      <c r="BT1" s="6" t="s">
        <v>91</v>
      </c>
      <c r="BU1" s="6" t="s">
        <v>92</v>
      </c>
      <c r="BV1" s="6" t="s">
        <v>93</v>
      </c>
      <c r="BW1" s="6" t="s">
        <v>94</v>
      </c>
      <c r="BX1" s="6" t="s">
        <v>95</v>
      </c>
      <c r="BY1" s="6" t="s">
        <v>96</v>
      </c>
      <c r="BZ1" s="6" t="s">
        <v>97</v>
      </c>
      <c r="CA1" s="6" t="s">
        <v>98</v>
      </c>
      <c r="CB1" s="6" t="s">
        <v>99</v>
      </c>
      <c r="CC1" s="6" t="s">
        <v>100</v>
      </c>
      <c r="CD1" s="6" t="s">
        <v>101</v>
      </c>
      <c r="CE1" s="6" t="s">
        <v>102</v>
      </c>
      <c r="CF1" s="6" t="s">
        <v>103</v>
      </c>
      <c r="CG1" s="6" t="s">
        <v>104</v>
      </c>
      <c r="CH1" s="6" t="s">
        <v>105</v>
      </c>
      <c r="CI1" s="6" t="s">
        <v>106</v>
      </c>
      <c r="CJ1" s="6" t="s">
        <v>107</v>
      </c>
      <c r="CK1" s="6" t="s">
        <v>108</v>
      </c>
      <c r="CL1" s="6" t="s">
        <v>109</v>
      </c>
    </row>
    <row r="2" spans="1:90">
      <c r="A2" s="3">
        <v>1</v>
      </c>
      <c r="B2" s="1" t="s">
        <v>119</v>
      </c>
      <c r="C2" s="1" t="s">
        <v>8</v>
      </c>
      <c r="D2" s="4" t="s">
        <v>130</v>
      </c>
      <c r="E2" s="1" t="s">
        <v>6</v>
      </c>
      <c r="F2" s="5">
        <v>42736</v>
      </c>
      <c r="G2" s="15" t="s">
        <v>112</v>
      </c>
      <c r="H2" s="4" t="s">
        <v>117</v>
      </c>
      <c r="I2" s="9">
        <v>123</v>
      </c>
      <c r="J2" s="9">
        <v>2</v>
      </c>
      <c r="K2" s="3" t="str">
        <f>B2&amp;" "&amp;C2</f>
        <v>PERRET PIERRE</v>
      </c>
      <c r="CK2" s="6"/>
      <c r="CL2" s="6"/>
    </row>
    <row r="3" spans="1:90">
      <c r="A3" s="6">
        <v>2</v>
      </c>
      <c r="B3" s="1" t="s">
        <v>120</v>
      </c>
      <c r="C3" s="1" t="s">
        <v>121</v>
      </c>
      <c r="D3" s="1" t="s">
        <v>131</v>
      </c>
      <c r="E3" s="1" t="s">
        <v>6</v>
      </c>
      <c r="F3" s="2">
        <v>43191</v>
      </c>
      <c r="G3" s="15" t="s">
        <v>112</v>
      </c>
      <c r="H3" s="4" t="s">
        <v>117</v>
      </c>
      <c r="I3" s="10">
        <v>123</v>
      </c>
      <c r="J3" s="10"/>
      <c r="K3" s="6" t="str">
        <f>B3&amp;" "&amp;C3</f>
        <v>HANKS TOM</v>
      </c>
      <c r="L3" s="6"/>
      <c r="CK3" s="6"/>
      <c r="CL3" s="6"/>
    </row>
    <row r="4" spans="1:90">
      <c r="A4" s="6">
        <v>3</v>
      </c>
      <c r="B4" s="1" t="s">
        <v>122</v>
      </c>
      <c r="C4" s="1" t="s">
        <v>123</v>
      </c>
      <c r="D4" s="1" t="s">
        <v>131</v>
      </c>
      <c r="E4" s="1" t="s">
        <v>6</v>
      </c>
      <c r="F4" s="2">
        <v>43466</v>
      </c>
      <c r="G4" s="15" t="s">
        <v>114</v>
      </c>
      <c r="H4" s="1" t="s">
        <v>118</v>
      </c>
      <c r="I4" s="10">
        <v>123</v>
      </c>
      <c r="J4" s="10"/>
      <c r="K4" s="6" t="str">
        <f>B4&amp;" "&amp;C4</f>
        <v>BILON SARAH</v>
      </c>
      <c r="BK4" s="6"/>
      <c r="BL4" s="6"/>
      <c r="BM4" s="6"/>
      <c r="BN4" s="6"/>
      <c r="BO4" s="6"/>
      <c r="CK4" s="6"/>
      <c r="CL4" s="6"/>
    </row>
    <row r="5" spans="1:90">
      <c r="A5" s="3">
        <v>4</v>
      </c>
      <c r="B5" s="1" t="s">
        <v>124</v>
      </c>
      <c r="C5" s="1" t="s">
        <v>125</v>
      </c>
      <c r="D5" s="1" t="s">
        <v>131</v>
      </c>
      <c r="E5" s="1" t="s">
        <v>4</v>
      </c>
      <c r="F5" s="2">
        <v>43435</v>
      </c>
      <c r="G5" s="15" t="s">
        <v>112</v>
      </c>
      <c r="H5" s="4" t="s">
        <v>117</v>
      </c>
      <c r="I5" s="9">
        <v>123</v>
      </c>
      <c r="J5" s="11"/>
      <c r="K5" s="3" t="str">
        <f>B5&amp;" "&amp;C5</f>
        <v>MARTIN SIMON</v>
      </c>
      <c r="CK5" s="6"/>
      <c r="CL5" s="6"/>
    </row>
    <row r="6" spans="1:90">
      <c r="A6" s="6">
        <v>5</v>
      </c>
      <c r="B6" s="1" t="s">
        <v>126</v>
      </c>
      <c r="C6" s="1" t="s">
        <v>127</v>
      </c>
      <c r="D6" s="1" t="s">
        <v>131</v>
      </c>
      <c r="E6" s="1" t="s">
        <v>4</v>
      </c>
      <c r="F6" s="2">
        <v>43619</v>
      </c>
      <c r="G6" s="15" t="s">
        <v>114</v>
      </c>
      <c r="H6" s="1" t="s">
        <v>118</v>
      </c>
      <c r="I6" s="10">
        <v>123</v>
      </c>
      <c r="J6" s="10"/>
      <c r="K6" s="6" t="str">
        <f>B6&amp;" "&amp;C6</f>
        <v>CAILLON LOLA</v>
      </c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AA6" s="6"/>
      <c r="AF6" s="6"/>
      <c r="AK6" s="6"/>
      <c r="AL6" s="6"/>
      <c r="AM6" s="6"/>
      <c r="AO6" s="6"/>
      <c r="AP6" s="6"/>
      <c r="AQ6" s="6"/>
      <c r="AR6" s="6"/>
      <c r="AS6" s="6"/>
      <c r="AV6" s="6"/>
      <c r="AW6" s="6"/>
      <c r="AX6" s="6"/>
      <c r="BI6" s="6"/>
      <c r="BJ6" s="6"/>
      <c r="CJ6" s="6"/>
      <c r="CK6" s="6"/>
      <c r="CL6" s="6"/>
    </row>
    <row r="7" spans="1:90">
      <c r="A7">
        <v>6</v>
      </c>
      <c r="B7" s="4" t="s">
        <v>128</v>
      </c>
      <c r="C7" s="4" t="s">
        <v>129</v>
      </c>
      <c r="D7" s="1" t="s">
        <v>131</v>
      </c>
      <c r="E7" s="1" t="s">
        <v>6</v>
      </c>
      <c r="F7" s="20">
        <v>43500</v>
      </c>
      <c r="G7" s="15" t="s">
        <v>114</v>
      </c>
      <c r="H7" s="1" t="s">
        <v>118</v>
      </c>
      <c r="I7" s="9">
        <v>123</v>
      </c>
      <c r="J7" s="10"/>
      <c r="K7" t="str">
        <f>B7&amp;" "&amp;C7</f>
        <v>RISTE FRANCK</v>
      </c>
    </row>
    <row r="13" spans="1:90">
      <c r="J13" s="7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82"/>
  <sheetViews>
    <sheetView workbookViewId="0">
      <selection activeCell="A3" sqref="A3"/>
    </sheetView>
  </sheetViews>
  <sheetFormatPr baseColWidth="10" defaultRowHeight="15"/>
  <cols>
    <col min="1" max="1" width="9.140625" style="1" customWidth="1"/>
    <col min="2" max="2" width="22.140625" customWidth="1"/>
    <col min="3" max="3" width="19.5703125" style="14" customWidth="1"/>
    <col min="4" max="4" width="23.5703125" customWidth="1"/>
  </cols>
  <sheetData>
    <row r="1" spans="1:12">
      <c r="A1" s="12" t="s">
        <v>5</v>
      </c>
      <c r="B1" s="12" t="s">
        <v>9</v>
      </c>
      <c r="C1" s="12" t="s">
        <v>11</v>
      </c>
      <c r="D1" s="12" t="s">
        <v>0</v>
      </c>
      <c r="E1" s="12" t="s">
        <v>29</v>
      </c>
    </row>
    <row r="2" spans="1:12">
      <c r="A2" s="1">
        <v>1</v>
      </c>
      <c r="B2" s="1" t="str">
        <f>VLOOKUP(A2,TABL[],11)</f>
        <v>PERRET PIERRE</v>
      </c>
      <c r="C2" s="1">
        <f>IF(VLOOKUP(A2,TABL[],10)="",0,VLOOKUP(A2,TABL[],10))</f>
        <v>2</v>
      </c>
      <c r="D2" s="1" t="str">
        <f>VLOOKUP(A2,TABL[],7)</f>
        <v>NUM1</v>
      </c>
      <c r="E2" s="1">
        <f>VLOOKUP(D2,Tableau4[],2)</f>
        <v>3</v>
      </c>
    </row>
    <row r="4" spans="1:12">
      <c r="A4" s="19" t="s">
        <v>24</v>
      </c>
      <c r="B4" s="19" t="s">
        <v>110</v>
      </c>
      <c r="C4" s="19" t="s">
        <v>111</v>
      </c>
      <c r="D4" s="16" t="s">
        <v>21</v>
      </c>
      <c r="E4" s="16" t="s">
        <v>29</v>
      </c>
    </row>
    <row r="5" spans="1:12">
      <c r="A5" s="6">
        <f>VLOOKUP($A$2,TABL[],12)</f>
        <v>0</v>
      </c>
      <c r="B5" s="6" t="str">
        <f>IF(A5=$G$8,1,IF(A5=$G$9,2,IF(A5=$G$10,3,IF(A5=$G$11,4,IF(A5=$G$12,5,"")))))</f>
        <v/>
      </c>
      <c r="D5" s="1" t="s">
        <v>27</v>
      </c>
      <c r="E5" s="1">
        <f>IFERROR(F5,E13)</f>
        <v>6</v>
      </c>
      <c r="F5" s="1" t="e">
        <f>VLOOKUP(D5,Tableau4[],2)</f>
        <v>#N/A</v>
      </c>
      <c r="G5" s="1"/>
      <c r="H5" s="1"/>
      <c r="I5" s="1"/>
      <c r="J5" s="1"/>
      <c r="K5" s="1"/>
      <c r="L5" s="1"/>
    </row>
    <row r="6" spans="1:12">
      <c r="A6" s="6">
        <f>VLOOKUP($A$2,TABL[],13)</f>
        <v>0</v>
      </c>
      <c r="B6" s="6" t="str">
        <f t="shared" ref="B6:B69" si="0">IF(A6=$G$8,1,IF(A6=$G$9,2,IF(A6=$G$10,3,IF(A6=$G$11,4,IF(A6=$G$12,5,"")))))</f>
        <v/>
      </c>
      <c r="D6" s="1"/>
      <c r="E6" s="1"/>
      <c r="F6" s="1"/>
      <c r="G6" s="1"/>
      <c r="H6" s="1"/>
      <c r="I6" s="1"/>
      <c r="J6" s="1"/>
    </row>
    <row r="7" spans="1:12">
      <c r="A7" s="6">
        <f>VLOOKUP($A$2,TABL[],14)</f>
        <v>0</v>
      </c>
      <c r="B7" s="6" t="str">
        <f t="shared" si="0"/>
        <v/>
      </c>
      <c r="D7" s="17" t="s">
        <v>21</v>
      </c>
      <c r="E7" s="17" t="s">
        <v>28</v>
      </c>
      <c r="F7" s="1"/>
      <c r="G7" s="6" t="s">
        <v>19</v>
      </c>
      <c r="H7" s="1"/>
      <c r="I7" s="1"/>
      <c r="J7" s="1"/>
    </row>
    <row r="8" spans="1:12">
      <c r="A8" s="6">
        <f>VLOOKUP($A$2,TABL[],15)</f>
        <v>0</v>
      </c>
      <c r="B8" s="6" t="str">
        <f t="shared" si="0"/>
        <v/>
      </c>
      <c r="D8" s="18" t="s">
        <v>112</v>
      </c>
      <c r="E8" s="18">
        <f>COUNTIF(TABL[SERVICE],D8)</f>
        <v>3</v>
      </c>
      <c r="F8" s="1"/>
      <c r="G8" s="6">
        <v>1</v>
      </c>
      <c r="H8" s="1"/>
      <c r="I8" s="1"/>
      <c r="J8" s="1"/>
    </row>
    <row r="9" spans="1:12">
      <c r="A9" s="6">
        <f>VLOOKUP($A$2,TABL[],16)</f>
        <v>0</v>
      </c>
      <c r="B9" s="6" t="str">
        <f>IF(A9=$G$8,1,IF(A9=$G$9,2,IF(A9=$G$10,3,IF(A9=$G$11,4,IF(A9=$G$12,5,"")))))</f>
        <v/>
      </c>
      <c r="D9" s="18" t="s">
        <v>113</v>
      </c>
      <c r="E9" s="18">
        <f>COUNTIF(TABL[SERVICE],D9)</f>
        <v>0</v>
      </c>
      <c r="F9" s="1"/>
      <c r="G9" s="6">
        <v>2</v>
      </c>
      <c r="H9" s="1"/>
      <c r="I9" s="1"/>
      <c r="J9" s="1"/>
    </row>
    <row r="10" spans="1:12">
      <c r="A10" s="6">
        <f>VLOOKUP($A$2,TABL[],17)</f>
        <v>0</v>
      </c>
      <c r="B10" s="6" t="str">
        <f t="shared" si="0"/>
        <v/>
      </c>
      <c r="D10" s="18" t="s">
        <v>114</v>
      </c>
      <c r="E10" s="18">
        <f>COUNTIF(TABL[SERVICE],D10)</f>
        <v>3</v>
      </c>
      <c r="F10" s="1"/>
      <c r="G10" s="6">
        <v>3</v>
      </c>
      <c r="H10" s="1"/>
      <c r="I10" s="1"/>
      <c r="J10" s="1"/>
    </row>
    <row r="11" spans="1:12">
      <c r="A11" s="6">
        <f>VLOOKUP($A$2,TABL[],18)</f>
        <v>0</v>
      </c>
      <c r="B11" s="6" t="str">
        <f t="shared" si="0"/>
        <v/>
      </c>
      <c r="D11" s="18" t="s">
        <v>115</v>
      </c>
      <c r="E11" s="18">
        <f>COUNTIF(TABL[SERVICE],D11)</f>
        <v>0</v>
      </c>
      <c r="F11" s="1"/>
      <c r="G11" s="6">
        <v>4</v>
      </c>
      <c r="H11" s="1"/>
      <c r="I11" s="1"/>
      <c r="J11" s="1"/>
    </row>
    <row r="12" spans="1:12">
      <c r="A12" s="6">
        <f>VLOOKUP($A$2,TABL[],19)</f>
        <v>0</v>
      </c>
      <c r="B12" s="6" t="str">
        <f t="shared" si="0"/>
        <v/>
      </c>
      <c r="D12" s="18" t="s">
        <v>116</v>
      </c>
      <c r="E12" s="18">
        <f>COUNTIF(TABL[SERVICE],D12)</f>
        <v>0</v>
      </c>
      <c r="F12" s="1"/>
      <c r="G12" s="6">
        <v>5</v>
      </c>
      <c r="H12" s="1"/>
      <c r="I12" s="1"/>
      <c r="J12" s="1"/>
    </row>
    <row r="13" spans="1:12">
      <c r="A13" s="6">
        <f>VLOOKUP($A$2,TABL[],20)</f>
        <v>0</v>
      </c>
      <c r="B13" s="6" t="str">
        <f t="shared" si="0"/>
        <v/>
      </c>
      <c r="D13" s="1" t="s">
        <v>27</v>
      </c>
      <c r="E13" s="1">
        <f>SUM(E8:E12)</f>
        <v>6</v>
      </c>
      <c r="F13" s="1"/>
      <c r="G13" s="1"/>
      <c r="H13" s="1"/>
      <c r="I13" s="1"/>
      <c r="J13" s="1"/>
    </row>
    <row r="14" spans="1:12">
      <c r="A14" s="6">
        <f>VLOOKUP($A$2,TABL[],21)</f>
        <v>0</v>
      </c>
      <c r="B14" s="6" t="str">
        <f t="shared" si="0"/>
        <v/>
      </c>
      <c r="D14" s="1"/>
      <c r="E14" s="1"/>
      <c r="F14" s="1"/>
      <c r="G14" s="1"/>
      <c r="H14" s="1"/>
      <c r="I14" s="1"/>
      <c r="J14" s="1"/>
    </row>
    <row r="15" spans="1:12">
      <c r="A15" s="6">
        <f>VLOOKUP($A$2,TABL[],22)</f>
        <v>0</v>
      </c>
      <c r="B15" s="6" t="str">
        <f t="shared" si="0"/>
        <v/>
      </c>
      <c r="D15" s="1"/>
      <c r="E15" s="1"/>
      <c r="F15" s="1"/>
      <c r="G15" s="1"/>
      <c r="H15" s="1"/>
      <c r="I15" s="1"/>
      <c r="J15" s="1"/>
    </row>
    <row r="16" spans="1:12">
      <c r="A16" s="6">
        <f>VLOOKUP($A$2,TABL[],23)</f>
        <v>0</v>
      </c>
      <c r="B16" s="6" t="str">
        <f t="shared" si="0"/>
        <v/>
      </c>
      <c r="D16" s="1"/>
      <c r="E16" s="1"/>
      <c r="F16" s="1"/>
      <c r="G16" s="1"/>
      <c r="H16" s="1"/>
      <c r="I16" s="1"/>
      <c r="J16" s="1"/>
    </row>
    <row r="17" spans="1:10">
      <c r="A17" s="6">
        <f>VLOOKUP($A$2,TABL[],24)</f>
        <v>0</v>
      </c>
      <c r="B17" s="6" t="str">
        <f t="shared" si="0"/>
        <v/>
      </c>
      <c r="D17" s="1"/>
      <c r="E17" s="1"/>
      <c r="F17" s="1"/>
      <c r="G17" s="1"/>
      <c r="H17" s="1"/>
      <c r="I17" s="1"/>
      <c r="J17" s="1"/>
    </row>
    <row r="18" spans="1:10">
      <c r="A18" s="6">
        <f>VLOOKUP($A$2,TABL[],25)</f>
        <v>0</v>
      </c>
      <c r="B18" s="6" t="str">
        <f t="shared" si="0"/>
        <v/>
      </c>
      <c r="D18" s="1"/>
      <c r="E18" s="1"/>
      <c r="F18" s="1"/>
      <c r="G18" s="1"/>
      <c r="H18" s="1"/>
      <c r="I18" s="1"/>
      <c r="J18" s="1"/>
    </row>
    <row r="19" spans="1:10">
      <c r="A19" s="6">
        <f>VLOOKUP($A$2,TABL[],26)</f>
        <v>0</v>
      </c>
      <c r="B19" s="6" t="str">
        <f t="shared" si="0"/>
        <v/>
      </c>
      <c r="D19" s="1"/>
      <c r="E19" s="1"/>
      <c r="F19" s="1"/>
      <c r="G19" s="1"/>
      <c r="H19" s="1"/>
      <c r="I19" s="1"/>
      <c r="J19" s="1"/>
    </row>
    <row r="20" spans="1:10">
      <c r="A20" s="6">
        <f>VLOOKUP($A$2,TABL[],27)</f>
        <v>0</v>
      </c>
      <c r="B20" s="6" t="str">
        <f t="shared" si="0"/>
        <v/>
      </c>
      <c r="D20" s="1"/>
      <c r="E20" s="1"/>
      <c r="F20" s="1"/>
      <c r="G20" s="1"/>
      <c r="H20" s="1"/>
      <c r="I20" s="1"/>
      <c r="J20" s="1"/>
    </row>
    <row r="21" spans="1:10">
      <c r="A21" s="6">
        <f>VLOOKUP($A$2,TABL[],28)</f>
        <v>0</v>
      </c>
      <c r="B21" s="6" t="str">
        <f t="shared" si="0"/>
        <v/>
      </c>
      <c r="D21" s="1"/>
      <c r="E21" s="1"/>
      <c r="F21" s="1"/>
      <c r="G21" s="1"/>
      <c r="H21" s="1"/>
      <c r="I21" s="1"/>
      <c r="J21" s="1"/>
    </row>
    <row r="22" spans="1:10">
      <c r="A22" s="6">
        <f>VLOOKUP($A$2,TABL[],29)</f>
        <v>0</v>
      </c>
      <c r="B22" s="6" t="str">
        <f t="shared" si="0"/>
        <v/>
      </c>
      <c r="D22" s="1"/>
      <c r="E22" s="1"/>
      <c r="F22" s="1"/>
      <c r="G22" s="1"/>
      <c r="H22" s="1"/>
      <c r="I22" s="1"/>
      <c r="J22" s="1"/>
    </row>
    <row r="23" spans="1:10">
      <c r="A23" s="6">
        <f>VLOOKUP($A$2,TABL[],30)</f>
        <v>0</v>
      </c>
      <c r="B23" s="6" t="str">
        <f t="shared" si="0"/>
        <v/>
      </c>
      <c r="D23" s="1"/>
      <c r="E23" s="1"/>
      <c r="F23" s="1"/>
      <c r="G23" s="1"/>
      <c r="H23" s="1"/>
      <c r="I23" s="1"/>
      <c r="J23" s="1"/>
    </row>
    <row r="24" spans="1:10">
      <c r="A24" s="6">
        <f>VLOOKUP($A$2,TABL[],31)</f>
        <v>0</v>
      </c>
      <c r="B24" s="6" t="str">
        <f t="shared" si="0"/>
        <v/>
      </c>
      <c r="D24" s="1"/>
      <c r="E24" s="1"/>
      <c r="F24" s="1"/>
      <c r="G24" s="1"/>
      <c r="H24" s="1"/>
      <c r="I24" s="1"/>
      <c r="J24" s="1"/>
    </row>
    <row r="25" spans="1:10">
      <c r="A25" s="6">
        <f>VLOOKUP($A$2,TABL[],32)</f>
        <v>0</v>
      </c>
      <c r="B25" s="6" t="str">
        <f t="shared" si="0"/>
        <v/>
      </c>
      <c r="D25" s="1"/>
      <c r="E25" s="1"/>
      <c r="F25" s="1"/>
      <c r="G25" s="1"/>
      <c r="H25" s="1"/>
      <c r="I25" s="1"/>
      <c r="J25" s="1"/>
    </row>
    <row r="26" spans="1:10">
      <c r="A26" s="6">
        <f>VLOOKUP($A$2,TABL[],33)</f>
        <v>0</v>
      </c>
      <c r="B26" s="6" t="str">
        <f t="shared" si="0"/>
        <v/>
      </c>
      <c r="D26" s="1"/>
      <c r="E26" s="1"/>
      <c r="F26" s="1"/>
      <c r="G26" s="1"/>
      <c r="H26" s="1"/>
      <c r="I26" s="1"/>
      <c r="J26" s="1"/>
    </row>
    <row r="27" spans="1:10">
      <c r="A27" s="6">
        <f>VLOOKUP($A$2,TABL[],34)</f>
        <v>0</v>
      </c>
      <c r="B27" s="6" t="str">
        <f t="shared" si="0"/>
        <v/>
      </c>
      <c r="D27" s="1"/>
      <c r="E27" s="1"/>
      <c r="F27" s="1"/>
      <c r="G27" s="1"/>
      <c r="H27" s="1"/>
      <c r="I27" s="1"/>
      <c r="J27" s="1"/>
    </row>
    <row r="28" spans="1:10">
      <c r="A28" s="6">
        <f>VLOOKUP($A$2,TABL[],35)</f>
        <v>0</v>
      </c>
      <c r="B28" s="6" t="str">
        <f t="shared" si="0"/>
        <v/>
      </c>
      <c r="D28" s="1"/>
      <c r="E28" s="1"/>
      <c r="F28" s="1"/>
      <c r="G28" s="1"/>
      <c r="H28" s="1"/>
      <c r="I28" s="1"/>
      <c r="J28" s="1"/>
    </row>
    <row r="29" spans="1:10">
      <c r="A29" s="6">
        <f>VLOOKUP($A$2,TABL[],36)</f>
        <v>0</v>
      </c>
      <c r="B29" s="6" t="str">
        <f t="shared" si="0"/>
        <v/>
      </c>
      <c r="D29" s="1"/>
      <c r="E29" s="1"/>
      <c r="F29" s="1"/>
      <c r="G29" s="1"/>
      <c r="H29" s="1"/>
      <c r="I29" s="1"/>
      <c r="J29" s="1"/>
    </row>
    <row r="30" spans="1:10">
      <c r="A30" s="6">
        <f>VLOOKUP($A$2,TABL[],37)</f>
        <v>0</v>
      </c>
      <c r="B30" s="6" t="str">
        <f t="shared" si="0"/>
        <v/>
      </c>
      <c r="D30" s="1"/>
      <c r="E30" s="1"/>
      <c r="F30" s="1"/>
      <c r="G30" s="1"/>
      <c r="H30" s="1"/>
      <c r="I30" s="1"/>
      <c r="J30" s="1"/>
    </row>
    <row r="31" spans="1:10">
      <c r="A31" s="6">
        <f>VLOOKUP($A$2,TABL[],38)</f>
        <v>0</v>
      </c>
      <c r="B31" s="6" t="str">
        <f t="shared" si="0"/>
        <v/>
      </c>
      <c r="D31" s="1"/>
      <c r="E31" s="1"/>
      <c r="F31" s="1"/>
      <c r="G31" s="1"/>
      <c r="H31" s="1"/>
      <c r="I31" s="1"/>
      <c r="J31" s="1"/>
    </row>
    <row r="32" spans="1:10">
      <c r="A32" s="6">
        <f>VLOOKUP($A$2,TABL[],39)</f>
        <v>0</v>
      </c>
      <c r="B32" s="6" t="str">
        <f t="shared" si="0"/>
        <v/>
      </c>
      <c r="D32" s="1"/>
      <c r="E32" s="1"/>
      <c r="F32" s="1"/>
      <c r="G32" s="1"/>
      <c r="H32" s="1"/>
      <c r="I32" s="1"/>
      <c r="J32" s="1"/>
    </row>
    <row r="33" spans="1:2">
      <c r="A33" s="6">
        <f>VLOOKUP($A$2,TABL[],40)</f>
        <v>0</v>
      </c>
      <c r="B33" s="6" t="str">
        <f t="shared" si="0"/>
        <v/>
      </c>
    </row>
    <row r="34" spans="1:2">
      <c r="A34" s="6">
        <f>VLOOKUP($A$2,TABL[],41)</f>
        <v>0</v>
      </c>
      <c r="B34" s="6" t="str">
        <f t="shared" si="0"/>
        <v/>
      </c>
    </row>
    <row r="35" spans="1:2">
      <c r="A35" s="6">
        <f>VLOOKUP($A$2,TABL[],42)</f>
        <v>0</v>
      </c>
      <c r="B35" s="6" t="str">
        <f t="shared" si="0"/>
        <v/>
      </c>
    </row>
    <row r="36" spans="1:2">
      <c r="A36" s="6">
        <f>VLOOKUP($A$2,TABL[],43)</f>
        <v>0</v>
      </c>
      <c r="B36" s="6" t="str">
        <f t="shared" si="0"/>
        <v/>
      </c>
    </row>
    <row r="37" spans="1:2">
      <c r="A37" s="6">
        <f>VLOOKUP($A$2,TABL[],44)</f>
        <v>0</v>
      </c>
      <c r="B37" s="6" t="str">
        <f t="shared" si="0"/>
        <v/>
      </c>
    </row>
    <row r="38" spans="1:2">
      <c r="A38" s="6">
        <f>VLOOKUP($A$2,TABL[],45)</f>
        <v>0</v>
      </c>
      <c r="B38" s="6" t="str">
        <f t="shared" si="0"/>
        <v/>
      </c>
    </row>
    <row r="39" spans="1:2">
      <c r="A39" s="6">
        <f>VLOOKUP($A$2,TABL[],46)</f>
        <v>0</v>
      </c>
      <c r="B39" s="6" t="str">
        <f t="shared" si="0"/>
        <v/>
      </c>
    </row>
    <row r="40" spans="1:2">
      <c r="A40" s="6">
        <f>VLOOKUP($A$2,TABL[],47)</f>
        <v>0</v>
      </c>
      <c r="B40" s="6" t="str">
        <f t="shared" si="0"/>
        <v/>
      </c>
    </row>
    <row r="41" spans="1:2">
      <c r="A41" s="6">
        <f>VLOOKUP($A$2,TABL[],48)</f>
        <v>0</v>
      </c>
      <c r="B41" s="6" t="str">
        <f t="shared" si="0"/>
        <v/>
      </c>
    </row>
    <row r="42" spans="1:2">
      <c r="A42" s="6">
        <f>VLOOKUP($A$2,TABL[],49)</f>
        <v>0</v>
      </c>
      <c r="B42" s="6" t="str">
        <f t="shared" si="0"/>
        <v/>
      </c>
    </row>
    <row r="43" spans="1:2">
      <c r="A43" s="6">
        <f>VLOOKUP($A$2,TABL[],50)</f>
        <v>0</v>
      </c>
      <c r="B43" s="6" t="str">
        <f t="shared" si="0"/>
        <v/>
      </c>
    </row>
    <row r="44" spans="1:2">
      <c r="A44" s="6">
        <f>VLOOKUP($A$2,TABL[],51)</f>
        <v>0</v>
      </c>
      <c r="B44" s="6" t="str">
        <f t="shared" si="0"/>
        <v/>
      </c>
    </row>
    <row r="45" spans="1:2">
      <c r="A45" s="6">
        <f>VLOOKUP($A$2,TABL[],52)</f>
        <v>0</v>
      </c>
      <c r="B45" s="6" t="str">
        <f t="shared" si="0"/>
        <v/>
      </c>
    </row>
    <row r="46" spans="1:2">
      <c r="A46" s="6">
        <f>VLOOKUP($A$2,TABL[],53)</f>
        <v>0</v>
      </c>
      <c r="B46" s="6" t="str">
        <f t="shared" si="0"/>
        <v/>
      </c>
    </row>
    <row r="47" spans="1:2">
      <c r="A47" s="6">
        <f>VLOOKUP($A$2,TABL[],54)</f>
        <v>0</v>
      </c>
      <c r="B47" s="6" t="str">
        <f t="shared" si="0"/>
        <v/>
      </c>
    </row>
    <row r="48" spans="1:2">
      <c r="A48" s="6">
        <f>VLOOKUP($A$2,TABL[],55)</f>
        <v>0</v>
      </c>
      <c r="B48" s="6" t="str">
        <f t="shared" si="0"/>
        <v/>
      </c>
    </row>
    <row r="49" spans="1:2">
      <c r="A49" s="6">
        <f>VLOOKUP($A$2,TABL[],56)</f>
        <v>0</v>
      </c>
      <c r="B49" s="6" t="str">
        <f t="shared" si="0"/>
        <v/>
      </c>
    </row>
    <row r="50" spans="1:2">
      <c r="A50" s="6">
        <f>VLOOKUP($A$2,TABL[],57)</f>
        <v>0</v>
      </c>
      <c r="B50" s="6" t="str">
        <f t="shared" si="0"/>
        <v/>
      </c>
    </row>
    <row r="51" spans="1:2">
      <c r="A51" s="6">
        <f>VLOOKUP($A$2,TABL[],58)</f>
        <v>0</v>
      </c>
      <c r="B51" s="6" t="str">
        <f t="shared" si="0"/>
        <v/>
      </c>
    </row>
    <row r="52" spans="1:2">
      <c r="A52" s="6">
        <f>VLOOKUP($A$2,TABL[],59)</f>
        <v>0</v>
      </c>
      <c r="B52" s="6" t="str">
        <f t="shared" si="0"/>
        <v/>
      </c>
    </row>
    <row r="53" spans="1:2">
      <c r="A53" s="6">
        <f>VLOOKUP($A$2,TABL[],60)</f>
        <v>0</v>
      </c>
      <c r="B53" s="6" t="str">
        <f t="shared" si="0"/>
        <v/>
      </c>
    </row>
    <row r="54" spans="1:2">
      <c r="A54" s="6">
        <f>VLOOKUP($A$2,TABL[],61)</f>
        <v>0</v>
      </c>
      <c r="B54" s="6" t="str">
        <f t="shared" si="0"/>
        <v/>
      </c>
    </row>
    <row r="55" spans="1:2">
      <c r="A55" s="6">
        <f>VLOOKUP($A$2,TABL[],62)</f>
        <v>0</v>
      </c>
      <c r="B55" s="6" t="str">
        <f t="shared" si="0"/>
        <v/>
      </c>
    </row>
    <row r="56" spans="1:2">
      <c r="A56" s="6">
        <f>VLOOKUP($A$2,TABL[],63)</f>
        <v>0</v>
      </c>
      <c r="B56" s="6" t="str">
        <f t="shared" si="0"/>
        <v/>
      </c>
    </row>
    <row r="57" spans="1:2">
      <c r="A57" s="6">
        <f>VLOOKUP($A$2,TABL[],64)</f>
        <v>0</v>
      </c>
      <c r="B57" s="6" t="str">
        <f t="shared" si="0"/>
        <v/>
      </c>
    </row>
    <row r="58" spans="1:2">
      <c r="A58" s="6">
        <f>VLOOKUP($A$2,TABL[],65)</f>
        <v>0</v>
      </c>
      <c r="B58" s="6" t="str">
        <f t="shared" si="0"/>
        <v/>
      </c>
    </row>
    <row r="59" spans="1:2">
      <c r="A59" s="6">
        <f>VLOOKUP($A$2,TABL[],66)</f>
        <v>0</v>
      </c>
      <c r="B59" s="6" t="str">
        <f t="shared" si="0"/>
        <v/>
      </c>
    </row>
    <row r="60" spans="1:2">
      <c r="A60" s="6">
        <f>VLOOKUP($A$2,TABL[],67)</f>
        <v>0</v>
      </c>
      <c r="B60" s="6" t="str">
        <f t="shared" si="0"/>
        <v/>
      </c>
    </row>
    <row r="61" spans="1:2">
      <c r="A61" s="6">
        <f>VLOOKUP($A$2,TABL[],68)</f>
        <v>0</v>
      </c>
      <c r="B61" s="6" t="str">
        <f t="shared" si="0"/>
        <v/>
      </c>
    </row>
    <row r="62" spans="1:2">
      <c r="A62" s="6">
        <f>VLOOKUP($A$2,TABL[],69)</f>
        <v>0</v>
      </c>
      <c r="B62" s="6" t="str">
        <f t="shared" si="0"/>
        <v/>
      </c>
    </row>
    <row r="63" spans="1:2">
      <c r="A63" s="6">
        <f>VLOOKUP($A$2,TABL[],60)</f>
        <v>0</v>
      </c>
      <c r="B63" s="6" t="str">
        <f t="shared" si="0"/>
        <v/>
      </c>
    </row>
    <row r="64" spans="1:2">
      <c r="A64" s="6">
        <f>VLOOKUP($A$2,TABL[],71)</f>
        <v>0</v>
      </c>
      <c r="B64" s="6" t="str">
        <f t="shared" si="0"/>
        <v/>
      </c>
    </row>
    <row r="65" spans="1:2">
      <c r="A65" s="6">
        <f>VLOOKUP($A$2,TABL[],72)</f>
        <v>0</v>
      </c>
      <c r="B65" s="6" t="str">
        <f t="shared" si="0"/>
        <v/>
      </c>
    </row>
    <row r="66" spans="1:2">
      <c r="A66" s="6">
        <f>VLOOKUP($A$2,TABL[],73)</f>
        <v>0</v>
      </c>
      <c r="B66" s="6" t="str">
        <f t="shared" si="0"/>
        <v/>
      </c>
    </row>
    <row r="67" spans="1:2">
      <c r="A67" s="6">
        <f>VLOOKUP($A$2,TABL[],74)</f>
        <v>0</v>
      </c>
      <c r="B67" s="6" t="str">
        <f t="shared" si="0"/>
        <v/>
      </c>
    </row>
    <row r="68" spans="1:2">
      <c r="A68" s="6">
        <f>VLOOKUP($A$2,TABL[],75)</f>
        <v>0</v>
      </c>
      <c r="B68" s="6" t="str">
        <f t="shared" si="0"/>
        <v/>
      </c>
    </row>
    <row r="69" spans="1:2">
      <c r="A69" s="6">
        <f>VLOOKUP($A$2,TABL[],76)</f>
        <v>0</v>
      </c>
      <c r="B69" s="6" t="str">
        <f t="shared" si="0"/>
        <v/>
      </c>
    </row>
    <row r="70" spans="1:2">
      <c r="A70" s="6">
        <f>VLOOKUP($A$2,TABL[],77)</f>
        <v>0</v>
      </c>
      <c r="B70" s="6" t="str">
        <f t="shared" ref="B70:B82" si="1">IF(A70=$G$8,1,IF(A70=$G$9,2,IF(A70=$G$10,3,IF(A70=$G$11,4,IF(A70=$G$12,5,"")))))</f>
        <v/>
      </c>
    </row>
    <row r="71" spans="1:2">
      <c r="A71" s="6">
        <f>VLOOKUP($A$2,TABL[],78)</f>
        <v>0</v>
      </c>
      <c r="B71" s="6" t="str">
        <f t="shared" si="1"/>
        <v/>
      </c>
    </row>
    <row r="72" spans="1:2">
      <c r="A72" s="6">
        <f>VLOOKUP($A$2,TABL[],79)</f>
        <v>0</v>
      </c>
      <c r="B72" s="6" t="str">
        <f t="shared" si="1"/>
        <v/>
      </c>
    </row>
    <row r="73" spans="1:2">
      <c r="A73" s="6">
        <f>VLOOKUP($A$2,TABL[],80)</f>
        <v>0</v>
      </c>
      <c r="B73" s="6" t="str">
        <f t="shared" si="1"/>
        <v/>
      </c>
    </row>
    <row r="74" spans="1:2">
      <c r="A74" s="6">
        <f>VLOOKUP($A$2,TABL[],81)</f>
        <v>0</v>
      </c>
      <c r="B74" s="6" t="str">
        <f t="shared" si="1"/>
        <v/>
      </c>
    </row>
    <row r="75" spans="1:2">
      <c r="A75" s="6">
        <f>VLOOKUP($A$2,TABL[],82)</f>
        <v>0</v>
      </c>
      <c r="B75" s="6" t="str">
        <f t="shared" si="1"/>
        <v/>
      </c>
    </row>
    <row r="76" spans="1:2">
      <c r="A76" s="6">
        <f>VLOOKUP($A$2,TABL[],83)</f>
        <v>0</v>
      </c>
      <c r="B76" s="6" t="str">
        <f t="shared" si="1"/>
        <v/>
      </c>
    </row>
    <row r="77" spans="1:2">
      <c r="A77" s="6">
        <f>VLOOKUP($A$2,TABL[],84)</f>
        <v>0</v>
      </c>
      <c r="B77" s="6" t="str">
        <f t="shared" si="1"/>
        <v/>
      </c>
    </row>
    <row r="78" spans="1:2">
      <c r="A78" s="6">
        <f>VLOOKUP($A$2,TABL[],85)</f>
        <v>0</v>
      </c>
      <c r="B78" s="6" t="str">
        <f t="shared" si="1"/>
        <v/>
      </c>
    </row>
    <row r="79" spans="1:2">
      <c r="A79" s="6">
        <f>VLOOKUP($A$2,TABL[],86)</f>
        <v>0</v>
      </c>
      <c r="B79" s="6" t="str">
        <f t="shared" si="1"/>
        <v/>
      </c>
    </row>
    <row r="80" spans="1:2">
      <c r="A80" s="6">
        <f>VLOOKUP($A$2,TABL[],87)</f>
        <v>0</v>
      </c>
      <c r="B80" s="6" t="str">
        <f t="shared" si="1"/>
        <v/>
      </c>
    </row>
    <row r="81" spans="1:2">
      <c r="A81" s="6">
        <f>VLOOKUP($A$2,TABL[],88)</f>
        <v>0</v>
      </c>
      <c r="B81" s="6" t="str">
        <f t="shared" si="1"/>
        <v/>
      </c>
    </row>
    <row r="82" spans="1:2">
      <c r="A82" s="1">
        <f>VLOOKUP($A$2,TABL[],89)</f>
        <v>0</v>
      </c>
      <c r="B82" s="6" t="str">
        <f t="shared" si="1"/>
        <v/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B2"/>
  <sheetViews>
    <sheetView workbookViewId="0">
      <selection activeCell="B37" sqref="B37"/>
    </sheetView>
  </sheetViews>
  <sheetFormatPr baseColWidth="10" defaultRowHeight="15"/>
  <cols>
    <col min="1" max="1" width="30" bestFit="1" customWidth="1"/>
  </cols>
  <sheetData>
    <row r="2" spans="1:2">
      <c r="A2" s="6" t="s">
        <v>13</v>
      </c>
      <c r="B2" s="1">
        <f>COUNT(TABL[U])-1</f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H6"/>
  <sheetViews>
    <sheetView tabSelected="1" workbookViewId="0">
      <selection activeCell="F7" sqref="F7"/>
    </sheetView>
  </sheetViews>
  <sheetFormatPr baseColWidth="10" defaultRowHeight="15"/>
  <cols>
    <col min="1" max="1" width="3.7109375" customWidth="1"/>
    <col min="3" max="3" width="3.7109375" customWidth="1"/>
    <col min="4" max="4" width="21.42578125" bestFit="1" customWidth="1"/>
    <col min="5" max="5" width="3.7109375" customWidth="1"/>
    <col min="6" max="6" width="12.85546875" bestFit="1" customWidth="1"/>
    <col min="7" max="7" width="3.7109375" customWidth="1"/>
    <col min="8" max="8" width="16.85546875" bestFit="1" customWidth="1"/>
  </cols>
  <sheetData>
    <row r="1" spans="2:8">
      <c r="B1" s="6" t="s">
        <v>20</v>
      </c>
      <c r="D1" s="6" t="s">
        <v>21</v>
      </c>
      <c r="F1" s="6" t="s">
        <v>19</v>
      </c>
      <c r="H1" s="6" t="s">
        <v>15</v>
      </c>
    </row>
    <row r="2" spans="2:8">
      <c r="B2" s="6" t="s">
        <v>6</v>
      </c>
      <c r="D2" s="6" t="s">
        <v>112</v>
      </c>
      <c r="F2" s="6">
        <v>1</v>
      </c>
      <c r="H2" s="6" t="s">
        <v>10</v>
      </c>
    </row>
    <row r="3" spans="2:8">
      <c r="B3" s="6" t="s">
        <v>4</v>
      </c>
      <c r="D3" s="6" t="s">
        <v>113</v>
      </c>
      <c r="F3" s="6">
        <v>2</v>
      </c>
      <c r="H3" s="6" t="s">
        <v>16</v>
      </c>
    </row>
    <row r="4" spans="2:8">
      <c r="B4" s="6" t="s">
        <v>14</v>
      </c>
      <c r="D4" s="6" t="s">
        <v>114</v>
      </c>
      <c r="F4" s="6">
        <v>3</v>
      </c>
      <c r="H4" s="6" t="s">
        <v>17</v>
      </c>
    </row>
    <row r="5" spans="2:8">
      <c r="D5" s="6" t="s">
        <v>115</v>
      </c>
      <c r="F5" s="6">
        <v>4</v>
      </c>
      <c r="H5" s="3" t="s">
        <v>18</v>
      </c>
    </row>
    <row r="6" spans="2:8">
      <c r="D6" s="6" t="s">
        <v>116</v>
      </c>
      <c r="F6" s="6">
        <v>5</v>
      </c>
    </row>
  </sheetData>
  <pageMargins left="0.7" right="0.7" top="0.75" bottom="0.75" header="0.3" footer="0.3"/>
  <pageSetup paperSize="9" orientation="portrait" horizontalDpi="300" verticalDpi="30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84"/>
  <sheetViews>
    <sheetView workbookViewId="0">
      <selection activeCell="A20" sqref="A20"/>
    </sheetView>
  </sheetViews>
  <sheetFormatPr baseColWidth="10" defaultRowHeight="15"/>
  <cols>
    <col min="1" max="1" width="57.42578125" bestFit="1" customWidth="1"/>
    <col min="2" max="2" width="68" bestFit="1" customWidth="1"/>
  </cols>
  <sheetData>
    <row r="1" spans="1:2">
      <c r="A1" s="13"/>
      <c r="B1" s="13"/>
    </row>
    <row r="2" spans="1:2">
      <c r="A2" s="6"/>
      <c r="B2" s="6"/>
    </row>
    <row r="3" spans="1:2">
      <c r="A3" s="6"/>
      <c r="B3" s="6"/>
    </row>
    <row r="4" spans="1:2">
      <c r="A4" s="6"/>
      <c r="B4" s="6"/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  <row r="10" spans="1:2">
      <c r="A10" s="6"/>
      <c r="B10" s="6"/>
    </row>
    <row r="11" spans="1:2">
      <c r="A11" s="6"/>
      <c r="B11" s="6"/>
    </row>
    <row r="12" spans="1:2">
      <c r="A12" s="6"/>
      <c r="B12" s="6"/>
    </row>
    <row r="13" spans="1:2">
      <c r="A13" s="6"/>
      <c r="B13" s="6"/>
    </row>
    <row r="14" spans="1:2">
      <c r="A14" s="6"/>
      <c r="B14" s="6"/>
    </row>
    <row r="15" spans="1:2">
      <c r="A15" s="6"/>
      <c r="B15" s="6"/>
    </row>
    <row r="16" spans="1:2">
      <c r="A16" s="6"/>
      <c r="B16" s="6"/>
    </row>
    <row r="17" spans="1:2">
      <c r="A17" s="6"/>
      <c r="B17" s="6"/>
    </row>
    <row r="18" spans="1:2">
      <c r="A18" s="6"/>
      <c r="B18" s="6"/>
    </row>
    <row r="19" spans="1:2">
      <c r="A19" s="6"/>
      <c r="B19" s="6"/>
    </row>
    <row r="20" spans="1:2">
      <c r="A20" s="6"/>
      <c r="B20" s="6"/>
    </row>
    <row r="21" spans="1:2">
      <c r="A21" s="6"/>
      <c r="B21" s="6"/>
    </row>
    <row r="22" spans="1:2">
      <c r="A22" s="6"/>
      <c r="B22" s="6"/>
    </row>
    <row r="23" spans="1:2">
      <c r="A23" s="6"/>
      <c r="B23" s="6"/>
    </row>
    <row r="24" spans="1:2">
      <c r="A24" s="6"/>
      <c r="B24" s="6"/>
    </row>
    <row r="25" spans="1:2">
      <c r="A25" s="6"/>
      <c r="B25" s="6"/>
    </row>
    <row r="26" spans="1:2">
      <c r="A26" s="6"/>
      <c r="B26" s="6"/>
    </row>
    <row r="27" spans="1:2">
      <c r="A27" s="6"/>
      <c r="B27" s="6"/>
    </row>
    <row r="28" spans="1:2">
      <c r="A28" s="6"/>
      <c r="B28" s="6"/>
    </row>
    <row r="29" spans="1:2">
      <c r="A29" s="6"/>
      <c r="B29" s="6"/>
    </row>
    <row r="30" spans="1:2">
      <c r="A30" s="6"/>
      <c r="B30" s="6"/>
    </row>
    <row r="31" spans="1:2">
      <c r="A31" s="6"/>
      <c r="B31" s="6"/>
    </row>
    <row r="32" spans="1:2">
      <c r="A32" s="6"/>
      <c r="B32" s="6"/>
    </row>
    <row r="33" spans="1:2">
      <c r="A33" s="6"/>
      <c r="B33" s="6"/>
    </row>
    <row r="34" spans="1:2">
      <c r="A34" s="6"/>
      <c r="B34" s="6"/>
    </row>
    <row r="35" spans="1:2">
      <c r="A35" s="6"/>
      <c r="B35" s="6"/>
    </row>
    <row r="36" spans="1:2">
      <c r="A36" s="6"/>
      <c r="B36" s="6"/>
    </row>
    <row r="37" spans="1:2">
      <c r="A37" s="6"/>
      <c r="B37" s="6"/>
    </row>
    <row r="38" spans="1:2">
      <c r="A38" s="6"/>
      <c r="B38" s="6"/>
    </row>
    <row r="39" spans="1:2">
      <c r="A39" s="6"/>
      <c r="B39" s="6"/>
    </row>
    <row r="40" spans="1:2">
      <c r="A40" s="6"/>
      <c r="B40" s="6"/>
    </row>
    <row r="41" spans="1:2">
      <c r="A41" s="6"/>
      <c r="B41" s="6"/>
    </row>
    <row r="42" spans="1:2">
      <c r="A42" s="6"/>
      <c r="B42" s="6"/>
    </row>
    <row r="43" spans="1:2">
      <c r="A43" s="6"/>
      <c r="B43" s="6"/>
    </row>
    <row r="44" spans="1:2">
      <c r="A44" s="6"/>
      <c r="B44" s="6"/>
    </row>
    <row r="45" spans="1:2">
      <c r="A45" s="6"/>
      <c r="B45" s="6"/>
    </row>
    <row r="46" spans="1:2">
      <c r="A46" s="6"/>
      <c r="B46" s="6"/>
    </row>
    <row r="47" spans="1:2">
      <c r="A47" s="6"/>
      <c r="B47" s="6"/>
    </row>
    <row r="48" spans="1:2">
      <c r="A48" s="6"/>
      <c r="B48" s="6"/>
    </row>
    <row r="49" spans="1:2">
      <c r="A49" s="6"/>
      <c r="B49" s="6"/>
    </row>
    <row r="50" spans="1:2">
      <c r="A50" s="6"/>
      <c r="B50" s="6"/>
    </row>
    <row r="51" spans="1:2">
      <c r="A51" s="6"/>
      <c r="B51" s="6"/>
    </row>
    <row r="52" spans="1:2">
      <c r="A52" s="6"/>
      <c r="B52" s="6"/>
    </row>
    <row r="53" spans="1:2">
      <c r="A53" s="6"/>
      <c r="B53" s="6"/>
    </row>
    <row r="54" spans="1:2">
      <c r="A54" s="6"/>
      <c r="B54" s="6"/>
    </row>
    <row r="55" spans="1:2">
      <c r="A55" s="6"/>
      <c r="B55" s="6"/>
    </row>
    <row r="56" spans="1:2">
      <c r="A56" s="6"/>
      <c r="B56" s="6"/>
    </row>
    <row r="57" spans="1:2">
      <c r="A57" s="6"/>
      <c r="B57" s="6"/>
    </row>
    <row r="58" spans="1:2">
      <c r="A58" s="6"/>
      <c r="B58" s="6"/>
    </row>
    <row r="59" spans="1:2">
      <c r="A59" s="6"/>
      <c r="B59" s="6"/>
    </row>
    <row r="60" spans="1:2">
      <c r="A60" s="6"/>
      <c r="B60" s="6"/>
    </row>
    <row r="61" spans="1:2">
      <c r="A61" s="6"/>
      <c r="B61" s="6"/>
    </row>
    <row r="62" spans="1:2">
      <c r="A62" s="6"/>
      <c r="B62" s="6"/>
    </row>
    <row r="63" spans="1:2">
      <c r="A63" s="6"/>
      <c r="B63" s="6"/>
    </row>
    <row r="64" spans="1:2">
      <c r="A64" s="6"/>
      <c r="B64" s="6"/>
    </row>
    <row r="65" spans="1:2">
      <c r="A65" s="6"/>
      <c r="B65" s="6"/>
    </row>
    <row r="66" spans="1:2">
      <c r="A66" s="6"/>
      <c r="B66" s="6"/>
    </row>
    <row r="67" spans="1:2">
      <c r="A67" s="6"/>
      <c r="B67" s="6"/>
    </row>
    <row r="68" spans="1:2">
      <c r="A68" s="6"/>
      <c r="B68" s="6"/>
    </row>
    <row r="69" spans="1:2">
      <c r="A69" s="6"/>
      <c r="B69" s="6"/>
    </row>
    <row r="70" spans="1:2">
      <c r="A70" s="6"/>
      <c r="B70" s="6"/>
    </row>
    <row r="71" spans="1:2">
      <c r="A71" s="6"/>
      <c r="B71" s="6"/>
    </row>
    <row r="72" spans="1:2">
      <c r="A72" s="6"/>
      <c r="B72" s="6"/>
    </row>
    <row r="73" spans="1:2">
      <c r="A73" s="6"/>
      <c r="B73" s="6"/>
    </row>
    <row r="74" spans="1:2">
      <c r="A74" s="6"/>
      <c r="B74" s="6"/>
    </row>
    <row r="75" spans="1:2">
      <c r="A75" s="6"/>
      <c r="B75" s="6"/>
    </row>
    <row r="76" spans="1:2">
      <c r="A76" s="6"/>
      <c r="B76" s="6"/>
    </row>
    <row r="77" spans="1:2">
      <c r="A77" s="6"/>
      <c r="B77" s="6"/>
    </row>
    <row r="78" spans="1:2">
      <c r="A78" s="6"/>
      <c r="B78" s="6"/>
    </row>
    <row r="82" spans="1:1">
      <c r="A82" t="s">
        <v>40</v>
      </c>
    </row>
    <row r="83" spans="1:1">
      <c r="A83" t="s">
        <v>40</v>
      </c>
    </row>
    <row r="84" spans="1:1">
      <c r="A84" t="s">
        <v>40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</vt:lpstr>
      <vt:lpstr>Selection</vt:lpstr>
      <vt:lpstr>Info</vt:lpstr>
      <vt:lpstr>Listes</vt:lpstr>
      <vt:lpstr>Compétences</vt:lpstr>
      <vt:lpstr>Contrats</vt:lpstr>
      <vt:lpstr>NOTATION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2019-03-26T13:45:06Z</dcterms:created>
  <dcterms:modified xsi:type="dcterms:W3CDTF">2019-06-24T14:50:51Z</dcterms:modified>
</cp:coreProperties>
</file>