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loodraxel/Desktop/"/>
    </mc:Choice>
  </mc:AlternateContent>
  <xr:revisionPtr revIDLastSave="0" documentId="13_ncr:1_{E39A488A-9F32-2E46-8BD1-563D09D289F1}" xr6:coauthVersionLast="43" xr6:coauthVersionMax="43" xr10:uidLastSave="{00000000-0000-0000-0000-000000000000}"/>
  <bookViews>
    <workbookView xWindow="780" yWindow="980" windowWidth="27640" windowHeight="15600" xr2:uid="{7330E90F-0B04-2C44-8ACD-50878F37DD1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Z5" i="1" l="1"/>
  <c r="R3" i="1"/>
  <c r="AD3" i="1"/>
  <c r="AD4" i="1"/>
  <c r="AD5" i="1"/>
  <c r="AD6" i="1"/>
  <c r="W11" i="1"/>
  <c r="AB1" i="1"/>
  <c r="X1" i="1"/>
  <c r="T1" i="1"/>
  <c r="P1" i="1"/>
  <c r="V4" i="1"/>
  <c r="O3" i="1"/>
  <c r="AE6" i="1"/>
  <c r="AA6" i="1"/>
  <c r="W6" i="1"/>
  <c r="S6" i="1"/>
  <c r="J6" i="1"/>
  <c r="I6" i="1"/>
  <c r="H6" i="1"/>
  <c r="AE5" i="1"/>
  <c r="AA5" i="1"/>
  <c r="W5" i="1"/>
  <c r="S5" i="1"/>
  <c r="J5" i="1"/>
  <c r="I5" i="1"/>
  <c r="H5" i="1"/>
  <c r="AE4" i="1"/>
  <c r="AA4" i="1"/>
  <c r="W4" i="1"/>
  <c r="S4" i="1"/>
  <c r="J4" i="1"/>
  <c r="I4" i="1"/>
  <c r="H4" i="1"/>
  <c r="AE3" i="1"/>
  <c r="AA3" i="1"/>
  <c r="W3" i="1"/>
  <c r="S3" i="1"/>
  <c r="J3" i="1"/>
  <c r="I3" i="1"/>
  <c r="H3" i="1"/>
  <c r="V6" i="1" l="1"/>
  <c r="Z6" i="1"/>
  <c r="N5" i="1"/>
  <c r="Z4" i="1"/>
  <c r="V5" i="1"/>
  <c r="R5" i="1"/>
  <c r="AH5" i="1"/>
  <c r="R6" i="1"/>
  <c r="AH6" i="1"/>
  <c r="N6" i="1"/>
  <c r="R4" i="1"/>
  <c r="AH4" i="1"/>
  <c r="N4" i="1"/>
  <c r="V3" i="1"/>
  <c r="N3" i="1"/>
  <c r="Z3" i="1"/>
  <c r="AH3" i="1"/>
</calcChain>
</file>

<file path=xl/sharedStrings.xml><?xml version="1.0" encoding="utf-8"?>
<sst xmlns="http://schemas.openxmlformats.org/spreadsheetml/2006/main" count="30" uniqueCount="18">
  <si>
    <t>Conducteur de travaux</t>
  </si>
  <si>
    <t>Chantié</t>
  </si>
  <si>
    <t>Date fin étude</t>
  </si>
  <si>
    <t xml:space="preserve">date pose </t>
  </si>
  <si>
    <t>personnel</t>
  </si>
  <si>
    <t xml:space="preserve">tmps fab </t>
  </si>
  <si>
    <t>temps de fab programmé</t>
  </si>
  <si>
    <t>Débit (en h)</t>
  </si>
  <si>
    <t>Usinage (en h)</t>
  </si>
  <si>
    <t>Montage (en h)</t>
  </si>
  <si>
    <t>temps de montage programé</t>
  </si>
  <si>
    <t>débit</t>
  </si>
  <si>
    <t>usinage</t>
  </si>
  <si>
    <t>montage</t>
  </si>
  <si>
    <t>BBN</t>
  </si>
  <si>
    <t>RBR</t>
  </si>
  <si>
    <t>MGL</t>
  </si>
  <si>
    <t>liste déroulante ?     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</si>
</sst>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5" tint="-0.249977111117893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499984740745262"/>
        <bgColor theme="1"/>
      </patternFill>
    </fill>
    <fill>
      <patternFill patternType="solid">
        <fgColor theme="7" tint="-0.249977111117893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theme="0" tint="-0.14999847407452621"/>
      </patternFill>
    </fill>
    <fill>
      <patternFill patternType="solid">
        <fgColor theme="4" tint="-0.249977111117893"/>
        <bgColor theme="1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theme="0" tint="-0.14999847407452621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6" xfId="0" applyFont="1" applyFill="1" applyBorder="1"/>
    <xf numFmtId="0" fontId="2" fillId="2" borderId="7" xfId="0" applyFont="1" applyFill="1" applyBorder="1" applyAlignment="1">
      <alignment wrapText="1"/>
    </xf>
    <xf numFmtId="14" fontId="2" fillId="3" borderId="7" xfId="0" applyNumberFormat="1" applyFont="1" applyFill="1" applyBorder="1" applyAlignment="1">
      <alignment wrapText="1"/>
    </xf>
    <xf numFmtId="0" fontId="2" fillId="4" borderId="7" xfId="0" applyFont="1" applyFill="1" applyBorder="1"/>
    <xf numFmtId="0" fontId="2" fillId="2" borderId="7" xfId="0" applyFont="1" applyFill="1" applyBorder="1"/>
    <xf numFmtId="0" fontId="2" fillId="5" borderId="7" xfId="0" applyFont="1" applyFill="1" applyBorder="1"/>
    <xf numFmtId="0" fontId="2" fillId="6" borderId="7" xfId="0" applyFont="1" applyFill="1" applyBorder="1" applyAlignment="1">
      <alignment wrapText="1"/>
    </xf>
    <xf numFmtId="0" fontId="2" fillId="2" borderId="0" xfId="0" applyFont="1" applyFill="1" applyAlignment="1">
      <alignment wrapText="1"/>
    </xf>
    <xf numFmtId="0" fontId="2" fillId="2" borderId="8" xfId="0" applyFont="1" applyFill="1" applyBorder="1" applyAlignment="1">
      <alignment wrapText="1"/>
    </xf>
    <xf numFmtId="0" fontId="4" fillId="7" borderId="6" xfId="0" applyFont="1" applyFill="1" applyBorder="1"/>
    <xf numFmtId="0" fontId="0" fillId="7" borderId="7" xfId="0" applyFill="1" applyBorder="1"/>
    <xf numFmtId="14" fontId="0" fillId="3" borderId="7" xfId="0" applyNumberFormat="1" applyFill="1" applyBorder="1" applyAlignment="1">
      <alignment horizontal="center"/>
    </xf>
    <xf numFmtId="14" fontId="0" fillId="4" borderId="7" xfId="0" applyNumberFormat="1" applyFill="1" applyBorder="1" applyAlignment="1">
      <alignment horizontal="center"/>
    </xf>
    <xf numFmtId="0" fontId="4" fillId="0" borderId="6" xfId="0" applyFont="1" applyBorder="1"/>
    <xf numFmtId="0" fontId="5" fillId="0" borderId="7" xfId="0" applyFont="1" applyBorder="1"/>
    <xf numFmtId="14" fontId="5" fillId="3" borderId="7" xfId="0" applyNumberFormat="1" applyFont="1" applyFill="1" applyBorder="1" applyAlignment="1">
      <alignment horizontal="center"/>
    </xf>
    <xf numFmtId="14" fontId="5" fillId="4" borderId="7" xfId="0" applyNumberFormat="1" applyFont="1" applyFill="1" applyBorder="1"/>
    <xf numFmtId="14" fontId="0" fillId="4" borderId="7" xfId="0" applyNumberFormat="1" applyFill="1" applyBorder="1"/>
    <xf numFmtId="14" fontId="6" fillId="3" borderId="7" xfId="0" applyNumberFormat="1" applyFont="1" applyFill="1" applyBorder="1" applyAlignment="1">
      <alignment horizontal="center"/>
    </xf>
    <xf numFmtId="0" fontId="2" fillId="15" borderId="3" xfId="0" applyFont="1" applyFill="1" applyBorder="1" applyAlignment="1">
      <alignment horizontal="center" wrapText="1"/>
    </xf>
    <xf numFmtId="0" fontId="2" fillId="15" borderId="4" xfId="0" applyFont="1" applyFill="1" applyBorder="1" applyAlignment="1">
      <alignment horizontal="center" wrapText="1"/>
    </xf>
    <xf numFmtId="0" fontId="2" fillId="15" borderId="5" xfId="0" applyFont="1" applyFill="1" applyBorder="1" applyAlignment="1">
      <alignment horizontal="center" wrapText="1"/>
    </xf>
    <xf numFmtId="0" fontId="2" fillId="15" borderId="8" xfId="0" applyFont="1" applyFill="1" applyBorder="1" applyAlignment="1">
      <alignment wrapText="1"/>
    </xf>
    <xf numFmtId="0" fontId="5" fillId="16" borderId="9" xfId="0" applyFont="1" applyFill="1" applyBorder="1"/>
    <xf numFmtId="0" fontId="5" fillId="16" borderId="10" xfId="0" applyFont="1" applyFill="1" applyBorder="1"/>
    <xf numFmtId="0" fontId="5" fillId="16" borderId="11" xfId="0" applyFont="1" applyFill="1" applyBorder="1"/>
    <xf numFmtId="0" fontId="0" fillId="16" borderId="0" xfId="0" applyFill="1"/>
    <xf numFmtId="0" fontId="0" fillId="17" borderId="9" xfId="0" applyFill="1" applyBorder="1"/>
    <xf numFmtId="0" fontId="0" fillId="16" borderId="10" xfId="0" applyFill="1" applyBorder="1"/>
    <xf numFmtId="0" fontId="6" fillId="16" borderId="9" xfId="0" applyFont="1" applyFill="1" applyBorder="1"/>
    <xf numFmtId="0" fontId="6" fillId="16" borderId="10" xfId="0" applyFont="1" applyFill="1" applyBorder="1"/>
    <xf numFmtId="0" fontId="3" fillId="0" borderId="0" xfId="0" applyFont="1"/>
    <xf numFmtId="165" fontId="0" fillId="8" borderId="7" xfId="0" applyNumberFormat="1" applyFill="1" applyBorder="1"/>
    <xf numFmtId="165" fontId="0" fillId="9" borderId="7" xfId="0" applyNumberFormat="1" applyFill="1" applyBorder="1"/>
    <xf numFmtId="165" fontId="0" fillId="10" borderId="7" xfId="1" applyNumberFormat="1" applyFont="1" applyFill="1" applyBorder="1"/>
    <xf numFmtId="165" fontId="0" fillId="10" borderId="7" xfId="0" applyNumberFormat="1" applyFill="1" applyBorder="1"/>
    <xf numFmtId="165" fontId="5" fillId="11" borderId="9" xfId="0" applyNumberFormat="1" applyFont="1" applyFill="1" applyBorder="1"/>
    <xf numFmtId="165" fontId="5" fillId="12" borderId="10" xfId="0" applyNumberFormat="1" applyFont="1" applyFill="1" applyBorder="1"/>
    <xf numFmtId="165" fontId="5" fillId="13" borderId="11" xfId="0" applyNumberFormat="1" applyFont="1" applyFill="1" applyBorder="1"/>
    <xf numFmtId="165" fontId="5" fillId="8" borderId="7" xfId="0" applyNumberFormat="1" applyFont="1" applyFill="1" applyBorder="1"/>
    <xf numFmtId="165" fontId="5" fillId="9" borderId="7" xfId="0" applyNumberFormat="1" applyFont="1" applyFill="1" applyBorder="1"/>
    <xf numFmtId="165" fontId="5" fillId="10" borderId="7" xfId="0" applyNumberFormat="1" applyFont="1" applyFill="1" applyBorder="1"/>
    <xf numFmtId="165" fontId="0" fillId="14" borderId="9" xfId="0" applyNumberFormat="1" applyFill="1" applyBorder="1"/>
    <xf numFmtId="165" fontId="0" fillId="12" borderId="10" xfId="0" applyNumberFormat="1" applyFill="1" applyBorder="1"/>
    <xf numFmtId="165" fontId="6" fillId="11" borderId="9" xfId="0" applyNumberFormat="1" applyFont="1" applyFill="1" applyBorder="1"/>
    <xf numFmtId="165" fontId="6" fillId="12" borderId="10" xfId="0" applyNumberFormat="1" applyFont="1" applyFill="1" applyBorder="1"/>
    <xf numFmtId="2" fontId="5" fillId="13" borderId="11" xfId="1" applyNumberFormat="1" applyFont="1" applyFill="1" applyBorder="1"/>
    <xf numFmtId="165" fontId="5" fillId="4" borderId="11" xfId="0" applyNumberFormat="1" applyFont="1" applyFill="1" applyBorder="1"/>
    <xf numFmtId="2" fontId="5" fillId="18" borderId="11" xfId="0" applyNumberFormat="1" applyFont="1" applyFill="1" applyBorder="1"/>
    <xf numFmtId="2" fontId="5" fillId="18" borderId="11" xfId="1" applyNumberFormat="1" applyFont="1" applyFill="1" applyBorder="1"/>
  </cellXfs>
  <cellStyles count="2">
    <cellStyle name="Normal" xfId="0" builtinId="0"/>
    <cellStyle name="Pourcentage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48C5C-606A-4A4B-9C14-41385F270FB9}">
  <dimension ref="A1:AI11"/>
  <sheetViews>
    <sheetView tabSelected="1" topLeftCell="G1" workbookViewId="0">
      <selection activeCell="R18" sqref="R18"/>
    </sheetView>
  </sheetViews>
  <sheetFormatPr baseColWidth="10" defaultRowHeight="16" x14ac:dyDescent="0.2"/>
  <sheetData>
    <row r="1" spans="1:35" x14ac:dyDescent="0.2">
      <c r="J1" s="38" t="s">
        <v>17</v>
      </c>
      <c r="K1" s="38"/>
      <c r="L1" s="1">
        <v>17</v>
      </c>
      <c r="M1" s="2"/>
      <c r="N1" s="2"/>
      <c r="O1" s="3"/>
      <c r="P1" s="1">
        <f>L1+1</f>
        <v>18</v>
      </c>
      <c r="Q1" s="2"/>
      <c r="R1" s="2"/>
      <c r="S1" s="3"/>
      <c r="T1" s="4">
        <f>P1+1</f>
        <v>19</v>
      </c>
      <c r="U1" s="5"/>
      <c r="V1" s="5"/>
      <c r="W1" s="6"/>
      <c r="X1" s="4">
        <f>T1+1</f>
        <v>20</v>
      </c>
      <c r="Y1" s="5"/>
      <c r="Z1" s="5"/>
      <c r="AA1" s="6"/>
      <c r="AB1" s="4">
        <f>X1+1</f>
        <v>21</v>
      </c>
      <c r="AC1" s="5"/>
      <c r="AD1" s="5"/>
      <c r="AE1" s="6"/>
      <c r="AF1" s="26">
        <v>22</v>
      </c>
      <c r="AG1" s="27"/>
      <c r="AH1" s="27"/>
      <c r="AI1" s="28"/>
    </row>
    <row r="2" spans="1:35" ht="51" x14ac:dyDescent="0.2">
      <c r="A2" s="7" t="s">
        <v>0</v>
      </c>
      <c r="B2" s="8" t="s">
        <v>1</v>
      </c>
      <c r="C2" s="9" t="s">
        <v>2</v>
      </c>
      <c r="D2" s="10" t="s">
        <v>3</v>
      </c>
      <c r="E2" s="11" t="s">
        <v>4</v>
      </c>
      <c r="F2" s="12" t="s">
        <v>5</v>
      </c>
      <c r="G2" s="13" t="s">
        <v>6</v>
      </c>
      <c r="H2" s="11" t="s">
        <v>7</v>
      </c>
      <c r="I2" s="11" t="s">
        <v>8</v>
      </c>
      <c r="J2" s="11" t="s">
        <v>9</v>
      </c>
      <c r="K2" s="14" t="s">
        <v>10</v>
      </c>
      <c r="L2" s="15" t="s">
        <v>11</v>
      </c>
      <c r="M2" s="15" t="s">
        <v>12</v>
      </c>
      <c r="N2" s="15" t="s">
        <v>13</v>
      </c>
      <c r="O2" s="15"/>
      <c r="P2" s="15" t="s">
        <v>11</v>
      </c>
      <c r="Q2" s="15" t="s">
        <v>12</v>
      </c>
      <c r="R2" s="15" t="s">
        <v>13</v>
      </c>
      <c r="S2" s="15"/>
      <c r="T2" s="15" t="s">
        <v>11</v>
      </c>
      <c r="U2" s="15" t="s">
        <v>12</v>
      </c>
      <c r="V2" s="15" t="s">
        <v>13</v>
      </c>
      <c r="W2" s="15"/>
      <c r="X2" s="15" t="s">
        <v>11</v>
      </c>
      <c r="Y2" s="15" t="s">
        <v>12</v>
      </c>
      <c r="Z2" s="15"/>
      <c r="AA2" s="15"/>
      <c r="AB2" s="15" t="s">
        <v>11</v>
      </c>
      <c r="AC2" s="15" t="s">
        <v>12</v>
      </c>
      <c r="AD2" s="15" t="s">
        <v>13</v>
      </c>
      <c r="AE2" s="15"/>
      <c r="AF2" s="29"/>
      <c r="AG2" s="29"/>
      <c r="AH2" s="29"/>
      <c r="AI2" s="29"/>
    </row>
    <row r="3" spans="1:35" x14ac:dyDescent="0.2">
      <c r="A3" s="16" t="s">
        <v>14</v>
      </c>
      <c r="B3" s="17">
        <v>7007406</v>
      </c>
      <c r="C3" s="18">
        <v>43480</v>
      </c>
      <c r="D3" s="19">
        <v>43586</v>
      </c>
      <c r="E3" s="17"/>
      <c r="F3" s="39">
        <v>76</v>
      </c>
      <c r="G3" s="40"/>
      <c r="H3" s="41">
        <f>F3*0.08</f>
        <v>6.08</v>
      </c>
      <c r="I3" s="41">
        <f>0.12*F3</f>
        <v>9.1199999999999992</v>
      </c>
      <c r="J3" s="42">
        <f t="shared" ref="J3:J6" si="0">F3*0.8</f>
        <v>60.800000000000004</v>
      </c>
      <c r="K3" s="40"/>
      <c r="L3" s="43"/>
      <c r="M3" s="44"/>
      <c r="N3" s="54">
        <f ca="1">IF(WEEKNUM(D3,2)=$L$1,40,J3-SUM(R3,V3,Z3,AD3))</f>
        <v>0</v>
      </c>
      <c r="O3" t="str">
        <f>IF(WEEKNUM(D3,2)=$L$1,"pose","")</f>
        <v/>
      </c>
      <c r="P3" s="43"/>
      <c r="Q3" s="44"/>
      <c r="R3" s="45">
        <f>IF(WEEKNUM(D3,2)=$P$1,40,J3-SUM(AD3,Z3,N3,V3))</f>
        <v>40</v>
      </c>
      <c r="S3" t="str">
        <f>IF(WEEKNUM(D3,2)=$P$1,"pose","")</f>
        <v>pose</v>
      </c>
      <c r="T3" s="43"/>
      <c r="U3" s="44"/>
      <c r="V3" s="55">
        <f ca="1">IF(WEEKNUM(D3,2)=$T$1,40,J3-SUM(AD3,Z3,N3,R3))</f>
        <v>0</v>
      </c>
      <c r="W3" t="str">
        <f>IF(WEEKNUM(D3,2)=$T$1,"pose","")</f>
        <v/>
      </c>
      <c r="X3" s="43"/>
      <c r="Y3" s="44"/>
      <c r="Z3" s="56">
        <f ca="1">IF(WEEKNUM(D3,2)=$X$1,40,J3-SUM(AD3,R3,N3,V3))</f>
        <v>0</v>
      </c>
      <c r="AA3" t="str">
        <f>IF(WEEKNUM(D3,2)=$X$1,"pose","")</f>
        <v/>
      </c>
      <c r="AB3" s="43"/>
      <c r="AC3" s="44"/>
      <c r="AD3" s="45" t="str">
        <f>IF(WEEKNUM(D3,2)=$AB$1,40,"")</f>
        <v/>
      </c>
      <c r="AE3" t="str">
        <f>IF(WEEKNUM(D3,2)=$AB$1,"pose","")</f>
        <v/>
      </c>
      <c r="AF3" s="30"/>
      <c r="AG3" s="31"/>
      <c r="AH3" s="32" t="str">
        <f ca="1">IF(WEEKNUM(D3,2)=$AF$1,40,IF(AND(J3&gt;SUM(R3,AL3,AP3,AD3,Z3,N3,V3),J3-SUM(R3,AL3,AP3,AD3,Z3,N3,V3)&lt;40),J3-SUM(R3,AL3,AP3,AD3,Z3,N3,V3),IF(AND(J3&gt;SUM(R3,AL3,AP3,AD3,Z3,N3,V3),J3-SUM(R3,AL3,AP3,AD3,Z3,N3,V3)&gt;40),40,"")))</f>
        <v/>
      </c>
      <c r="AI3" s="33"/>
    </row>
    <row r="4" spans="1:35" x14ac:dyDescent="0.2">
      <c r="A4" s="20" t="s">
        <v>15</v>
      </c>
      <c r="B4" s="21">
        <v>7007445</v>
      </c>
      <c r="C4" s="22"/>
      <c r="D4" s="23">
        <v>43592</v>
      </c>
      <c r="E4" s="21"/>
      <c r="F4" s="46">
        <v>50</v>
      </c>
      <c r="G4" s="47"/>
      <c r="H4" s="41">
        <f t="shared" ref="H4:H6" si="1">F4*0.08</f>
        <v>4</v>
      </c>
      <c r="I4" s="41">
        <f t="shared" ref="I4:I6" si="2">0.12*F4</f>
        <v>6</v>
      </c>
      <c r="J4" s="48">
        <f t="shared" si="0"/>
        <v>40</v>
      </c>
      <c r="K4" s="40"/>
      <c r="L4" s="49"/>
      <c r="M4" s="50"/>
      <c r="N4" s="45">
        <f ca="1">IF(WEEKNUM(D4,2)=$L$1,40,IF(AND(J4&gt;SUM(AH4,AL4,AP4,AD4,Z4,R4,V4),J4-SUM(AH4,AL4,AP4,AD4,Z4,R4,V4)&lt;40),J4-SUM(AH4,AL4,AP4,AD4,Z4,R4,V4),IF(AND(J4&gt;SUM(AH4,AL4,AP4,AD4,Z4,R4,V4),J4-SUM(AH4,AL4,AP4,AD4,Z4,R4,V4)&gt;40),40,"")))</f>
        <v>0</v>
      </c>
      <c r="P4" s="49"/>
      <c r="Q4" s="50"/>
      <c r="R4" s="45">
        <f ca="1">IF(WEEKNUM(D4,2)=$P$1,40,IF(AND(J4&gt;SUM(AH4,AL4,AP4,AD4,Z4,N4,V4),J4-SUM(AH4,AL4,AP4,AD4,Z4,N4,V4)&lt;40),J4-SUM(AH4,AL4,AP4,AD4,Z4,N4,V4),IF(AND(J4&gt;SUM(AH4,AL4,AP4,AD4,Z4,N4,V4),J4-SUM(AH4,AL4,AP4,AD4,Z4,N4,V4)&gt;40),40,"")))</f>
        <v>0</v>
      </c>
      <c r="S4" t="str">
        <f>IF(WEEKNUM(D4,2)=$P$1,"pose","")</f>
        <v/>
      </c>
      <c r="T4" s="49"/>
      <c r="U4" s="50"/>
      <c r="V4" s="45">
        <f>IF(WEEKNUM(D4,2)=$T$1,40,IF(AND(J4&gt;SUM(R4,AL4,AP4,AH4,AD4,N4,Z4),J4-SUM(R4,AL4,AP4,AH4,AD4,N4,Z4)&lt;40),J4-SUM(R4,AL4,AP4,AH4,AD4,N4,Z4),IF(AND(J4&gt;SUM(R4,AL4,AP4,AH4,AD4,N4,Z4),J4-SUM(R4,AL4,AP4,AH4,AD4,N4,Z4)&gt;40),40,"")))</f>
        <v>40</v>
      </c>
      <c r="W4" t="str">
        <f>IF(WEEKNUM(D4,2)=$T$1,"pose","")</f>
        <v>pose</v>
      </c>
      <c r="X4" s="49"/>
      <c r="Y4" s="50"/>
      <c r="Z4" s="53">
        <f t="shared" ref="Z4:Z6" ca="1" si="3">IF(WEEKNUM(D4,2)=$X$1,40,J4-SUM(AD4,R4,N4,V4))</f>
        <v>0</v>
      </c>
      <c r="AA4" t="str">
        <f>IF(WEEKNUM(D4,2)=$X$1,"pose","")</f>
        <v/>
      </c>
      <c r="AB4" s="49"/>
      <c r="AC4" s="50"/>
      <c r="AD4" s="45" t="str">
        <f t="shared" ref="AD4:AD6" si="4">IF(WEEKNUM(D4,2)=$AB$1,40,"")</f>
        <v/>
      </c>
      <c r="AE4" t="str">
        <f>IF(WEEKNUM(D4,2)=$AB$1,"pose","")</f>
        <v/>
      </c>
      <c r="AF4" s="34"/>
      <c r="AG4" s="35"/>
      <c r="AH4" s="32">
        <f ca="1">IF(WEEKNUM(D4,2)=$AF$1,40,IF(AND(J4&gt;SUM(R4,AL4,AP4,AD4,Z4,N4,V4),J4-SUM(R4,AL4,AP4,AD4,Z4,N4,V4)&lt;40),J4-SUM(R4,AL4,AP4,AD4,Z4,N4,V4),IF(AND(J4&gt;SUM(R4,AL4,AP4,AD4,Z4,N4,V4),J4-SUM(R4,AL4,AP4,AD4,Z4,N4,V4)&gt;40),40,"")))</f>
        <v>0</v>
      </c>
      <c r="AI4" s="33"/>
    </row>
    <row r="5" spans="1:35" x14ac:dyDescent="0.2">
      <c r="A5" s="16" t="s">
        <v>16</v>
      </c>
      <c r="B5" s="17">
        <v>7007505</v>
      </c>
      <c r="C5" s="18"/>
      <c r="D5" s="24">
        <v>43600</v>
      </c>
      <c r="E5" s="17"/>
      <c r="F5" s="39">
        <v>180</v>
      </c>
      <c r="G5" s="40"/>
      <c r="H5" s="41">
        <f t="shared" si="1"/>
        <v>14.4</v>
      </c>
      <c r="I5" s="41">
        <f t="shared" si="2"/>
        <v>21.599999999999998</v>
      </c>
      <c r="J5" s="42">
        <f t="shared" si="0"/>
        <v>144</v>
      </c>
      <c r="K5" s="40"/>
      <c r="L5" s="51"/>
      <c r="M5" s="52"/>
      <c r="N5" s="45">
        <f ca="1">IF(WEEKNUM(D5,2)=$L$1,40,IF(AND(J5&gt;SUM(AH5,AL5,AP5,AD5,Z5,R5,V5),J5-SUM(AH5,AL5,AP5,AD5,Z5,R5,V5)&lt;40),J5-SUM(AH5,AL5,AP5,AD5,Z5,R5,V5),IF(AND(J5&gt;SUM(AH5,AL5,AP5,AD5,Z5,R5,V5),J5-SUM(AH5,AL5,AP5,AD5,Z5,R5,V5)&gt;40),40,"")))</f>
        <v>0</v>
      </c>
      <c r="P5" s="51"/>
      <c r="Q5" s="52"/>
      <c r="R5" s="45">
        <f ca="1">IF(WEEKNUM(D5,2)=$P$1,40,IF(AND(J5&gt;SUM(AH5,AL5,AP5,AD5,Z5,N5,V5),J5-SUM(AH5,AL5,AP5,AD5,Z5,N5,V5)&lt;40),J5-SUM(AH5,AL5,AP5,AD5,Z5,N5,V5),IF(AND(J5&gt;SUM(AH5,AL5,AP5,AD5,Z5,N5,V5),J5-SUM(AH5,AL5,AP5,AD5,Z5,N5,V5)&gt;40),40,"")))</f>
        <v>0</v>
      </c>
      <c r="S5" t="str">
        <f>IF(WEEKNUM(D5,2)=$P$1,"pose","")</f>
        <v/>
      </c>
      <c r="T5" s="51"/>
      <c r="U5" s="52"/>
      <c r="V5" s="45">
        <f ca="1">IF(WEEKNUM(D5,2)=$T$1,40,IF(AND(J5&gt;SUM(R5,AL5,AP5,AH5,AD5,N5,Z5),J5-SUM(R5,AL5,AP5,AH5,AD5,N5,Z5)&lt;40),J5-SUM(R5,AL5,AP5,AH5,AD5,N5,Z5),IF(AND(J5&gt;SUM(R5,AL5,AP5,AH5,AD5,N5,Z5),J5-SUM(R5,AL5,AP5,AH5,AD5,N5,Z5)&gt;40),40,"")))</f>
        <v>0</v>
      </c>
      <c r="W5" t="str">
        <f>IF(WEEKNUM(D5,2)=$T$1,"pose","")</f>
        <v/>
      </c>
      <c r="X5" s="51"/>
      <c r="Y5" s="52"/>
      <c r="Z5" s="53">
        <f t="shared" si="3"/>
        <v>40</v>
      </c>
      <c r="AA5" t="str">
        <f>IF(WEEKNUM(D5,2)=$X$1,"pose","")</f>
        <v>pose</v>
      </c>
      <c r="AB5" s="51"/>
      <c r="AC5" s="52"/>
      <c r="AD5" s="45" t="str">
        <f t="shared" si="4"/>
        <v/>
      </c>
      <c r="AE5" t="str">
        <f>IF(WEEKNUM(D5,2)=$AB$1,"pose","")</f>
        <v/>
      </c>
      <c r="AF5" s="36"/>
      <c r="AG5" s="37"/>
      <c r="AH5" s="32">
        <f ca="1">IF(WEEKNUM(D5,2)=$AF$1,40,IF(AND(J5&gt;SUM(R5,AL5,AP5,AD5,Z5,N5,V5),J5-SUM(R5,AL5,AP5,AD5,Z5,N5,V5)&lt;40),J5-SUM(R5,AL5,AP5,AD5,Z5,N5,V5),IF(AND(J5&gt;SUM(R5,AL5,AP5,AD5,Z5,N5,V5),J5-SUM(R5,AL5,AP5,AD5,Z5,N5,V5)&gt;40),40,"")))</f>
        <v>0</v>
      </c>
      <c r="AI5" s="33"/>
    </row>
    <row r="6" spans="1:35" x14ac:dyDescent="0.2">
      <c r="A6" s="20" t="s">
        <v>14</v>
      </c>
      <c r="B6" s="21">
        <v>7007166</v>
      </c>
      <c r="C6" s="25"/>
      <c r="D6" s="23">
        <v>43610</v>
      </c>
      <c r="E6" s="21"/>
      <c r="F6" s="46">
        <v>68</v>
      </c>
      <c r="G6" s="47"/>
      <c r="H6" s="41">
        <f t="shared" si="1"/>
        <v>5.44</v>
      </c>
      <c r="I6" s="41">
        <f t="shared" si="2"/>
        <v>8.16</v>
      </c>
      <c r="J6" s="48">
        <f t="shared" si="0"/>
        <v>54.400000000000006</v>
      </c>
      <c r="K6" s="40"/>
      <c r="L6" s="51"/>
      <c r="M6" s="52"/>
      <c r="N6" s="45">
        <f ca="1">IF(WEEKNUM(D6,2)=$L$1,40,IF(AND(J6&gt;SUM(AH6,AL6,AP6,AD6,Z6,R6,V6),J6-SUM(AH6,AL6,AP6,AD6,Z6,R6,V6)&lt;40),J6-SUM(AH6,AL6,AP6,AD6,Z6,R6,V6),IF(AND(J6&gt;SUM(AH6,AL6,AP6,AD6,Z6,R6,V6),J6-SUM(AH6,AL6,AP6,AD6,Z6,R6,V6)&gt;40),40,"")))</f>
        <v>0</v>
      </c>
      <c r="P6" s="51"/>
      <c r="Q6" s="52"/>
      <c r="R6" s="45">
        <f ca="1">IF(WEEKNUM(D6,2)=$P$1,40,IF(AND(J6&gt;SUM(AH6,AL6,AP6,AD6,Z6,N6,V6),J6-SUM(AH6,AL6,AP6,AD6,Z6,N6,V6)&lt;40),J6-SUM(AH6,AL6,AP6,AD6,Z6,N6,V6),IF(AND(J6&gt;SUM(AH6,AL6,AP6,AD6,Z6,N6,V6),J6-SUM(AH6,AL6,AP6,AD6,Z6,N6,V6)&gt;40),40,"")))</f>
        <v>0</v>
      </c>
      <c r="S6" t="str">
        <f>IF(WEEKNUM(D6,2)=$P$1,"pose","")</f>
        <v/>
      </c>
      <c r="T6" s="51"/>
      <c r="U6" s="52"/>
      <c r="V6" s="45">
        <f ca="1">IF(WEEKNUM(D6,2)=$T$1,40,IF(AND(J6&gt;SUM(R6,AL6,AP6,AH6,AD6,N6,Z6),J6-SUM(R6,AL6,AP6,AH6,AD6,N6,Z6)&lt;40),J6-SUM(R6,AL6,AP6,AH6,AD6,N6,Z6),IF(AND(J6&gt;SUM(R6,AL6,AP6,AH6,AD6,N6,Z6),J6-SUM(R6,AL6,AP6,AH6,AD6,N6,Z6)&gt;40),40,"")))</f>
        <v>0</v>
      </c>
      <c r="W6" t="str">
        <f>IF(WEEKNUM(D6,2)=$T$1,"pose","")</f>
        <v/>
      </c>
      <c r="X6" s="51"/>
      <c r="Y6" s="52"/>
      <c r="Z6" s="53">
        <f t="shared" ca="1" si="3"/>
        <v>0</v>
      </c>
      <c r="AA6" t="str">
        <f>IF(WEEKNUM(D6,2)=$X$1,"pose","")</f>
        <v/>
      </c>
      <c r="AB6" s="51"/>
      <c r="AC6" s="52"/>
      <c r="AD6" s="45">
        <f t="shared" si="4"/>
        <v>40</v>
      </c>
      <c r="AE6" t="str">
        <f>IF(WEEKNUM(D6,2)=$AB$1,"pose","")</f>
        <v>pose</v>
      </c>
      <c r="AF6" s="36"/>
      <c r="AG6" s="37"/>
      <c r="AH6" s="32">
        <f t="shared" ref="AH4:AH6" ca="1" si="5">IF(WEEKNUM(D6,2)=$AF$1,40,IF(AND(J6&gt;SUM(R6,AL6,AP6,AD6,Z6,N6,V6),J6-SUM(R6,AL6,AP6,AD6,Z6,N6,V6)&lt;40),J6-SUM(R6,AL6,AP6,AD6,Z6,N6,V6),IF(AND(J6&gt;SUM(R6,AL6,AP6,AD6,Z6,N6,V6),J6-SUM(R6,AL6,AP6,AD6,Z6,N6,V6)&gt;40),40,"")))</f>
        <v>0</v>
      </c>
      <c r="AI6" s="33"/>
    </row>
    <row r="11" spans="1:35" x14ac:dyDescent="0.2">
      <c r="W11">
        <f>IF(WEEKNUM(D6,2)=$AB$1,40,IF(AND(J6&gt;SUM(R6,AL6,AP6,AH6,Z6,N6,V6),J6-SUM(R6,AL6,AP6,AH6,Z6,N6,V6)&lt;40),J6-SUM(R6,AL6,AP6,AH6,Z6,N6,V6),IF(AND(J6&gt;SUM(R6,AL6,AP6,AH6,Z6,N6,V6),J6-SUM(R6,AL6,AP6,AH6,Z6,N6,V6)&gt;40),40,"")))</f>
        <v>40</v>
      </c>
    </row>
  </sheetData>
  <mergeCells count="6">
    <mergeCell ref="L1:O1"/>
    <mergeCell ref="P1:S1"/>
    <mergeCell ref="T1:W1"/>
    <mergeCell ref="X1:AA1"/>
    <mergeCell ref="AB1:AE1"/>
    <mergeCell ref="AF1:AI1"/>
  </mergeCells>
  <conditionalFormatting sqref="A2:AI6">
    <cfRule type="containsText" dxfId="0" priority="1" operator="containsText" text="pose">
      <formula>NOT(ISERROR(SEARCH("pose",A2)))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2019-06-06T07:57:52Z</dcterms:created>
  <dcterms:modified xsi:type="dcterms:W3CDTF">2019-06-06T11:41:36Z</dcterms:modified>
</cp:coreProperties>
</file>