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comments2.xml" ContentType="application/vnd.openxmlformats-officedocument.spreadsheetml.comments+xml"/>
  <Override PartName="/xl/drawings/drawing4.xml" ContentType="application/vnd.openxmlformats-officedocument.drawing+xml"/>
  <Override PartName="/xl/tables/table3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cgaborieau\Desktop\"/>
    </mc:Choice>
  </mc:AlternateContent>
  <bookViews>
    <workbookView xWindow="0" yWindow="0" windowWidth="20490" windowHeight="8445" tabRatio="858" activeTab="3"/>
  </bookViews>
  <sheets>
    <sheet name="Page de garde" sheetId="1" r:id="rId1"/>
    <sheet name="Page de garde (2)" sheetId="14" r:id="rId2"/>
    <sheet name="devis vpu" sheetId="15" r:id="rId3"/>
    <sheet name="Feuil2" sheetId="16" r:id="rId4"/>
    <sheet name="data" sheetId="7" r:id="rId5"/>
  </sheets>
  <externalReferences>
    <externalReference r:id="rId6"/>
  </externalReferences>
  <definedNames>
    <definedName name="_xlnm.Print_Area" localSheetId="0">'Page de garde'!$A$1:$N$92</definedName>
    <definedName name="_xlnm.Print_Area" localSheetId="1">'Page de garde (2)'!$A$1:$N$80</definedName>
  </definedNames>
  <calcPr calcId="152511"/>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1" i="16" l="1"/>
  <c r="D255" i="7" l="1"/>
  <c r="A18" i="7"/>
  <c r="B109" i="16"/>
  <c r="K108" i="16"/>
  <c r="L71" i="16"/>
  <c r="L69" i="16"/>
  <c r="L67" i="16"/>
  <c r="L65" i="16"/>
  <c r="L63" i="16"/>
  <c r="L61" i="16"/>
  <c r="L59" i="16"/>
  <c r="L57" i="16"/>
  <c r="L55" i="16"/>
  <c r="L53" i="16"/>
  <c r="L51" i="16"/>
  <c r="L49" i="16"/>
  <c r="L47" i="16"/>
  <c r="L45" i="16"/>
  <c r="L43" i="16"/>
  <c r="L41" i="16"/>
  <c r="L39" i="16"/>
  <c r="L37" i="16"/>
  <c r="L35" i="16"/>
  <c r="L33" i="16"/>
  <c r="L31" i="16"/>
  <c r="L29" i="16"/>
  <c r="L27" i="16"/>
  <c r="L25" i="16"/>
  <c r="L23" i="16"/>
  <c r="L21" i="16"/>
  <c r="L19" i="16"/>
  <c r="L17" i="16"/>
  <c r="L15" i="16"/>
  <c r="M74" i="16"/>
  <c r="C6" i="16"/>
  <c r="M3" i="16"/>
  <c r="D346" i="15"/>
  <c r="D345" i="15"/>
  <c r="D347" i="15" s="1"/>
  <c r="C345" i="15"/>
  <c r="D337" i="15"/>
  <c r="D336" i="15"/>
  <c r="D338" i="15" s="1"/>
  <c r="C336" i="15"/>
  <c r="D328" i="15"/>
  <c r="D327" i="15"/>
  <c r="D329" i="15" s="1"/>
  <c r="C327" i="15"/>
  <c r="D319" i="15"/>
  <c r="D318" i="15"/>
  <c r="D320" i="15" s="1"/>
  <c r="C318" i="15"/>
  <c r="D309" i="15"/>
  <c r="D308" i="15"/>
  <c r="D310" i="15" s="1"/>
  <c r="C308" i="15"/>
  <c r="D300" i="15"/>
  <c r="D299" i="15"/>
  <c r="D301" i="15" s="1"/>
  <c r="C299" i="15"/>
  <c r="D290" i="15"/>
  <c r="D289" i="15"/>
  <c r="D291" i="15" s="1"/>
  <c r="C289" i="15"/>
  <c r="D281" i="15"/>
  <c r="D280" i="15"/>
  <c r="D282" i="15" s="1"/>
  <c r="C280" i="15"/>
  <c r="D272" i="15"/>
  <c r="D271" i="15"/>
  <c r="D273" i="15" s="1"/>
  <c r="C271" i="15"/>
  <c r="D263" i="15"/>
  <c r="D262" i="15"/>
  <c r="D264" i="15" s="1"/>
  <c r="C262" i="15"/>
  <c r="D254" i="15"/>
  <c r="D253" i="15"/>
  <c r="D255" i="15" s="1"/>
  <c r="C253" i="15"/>
  <c r="D245" i="15"/>
  <c r="D244" i="15"/>
  <c r="D246" i="15" s="1"/>
  <c r="C244" i="15"/>
  <c r="D235" i="15"/>
  <c r="D234" i="15"/>
  <c r="D236" i="15" s="1"/>
  <c r="C234" i="15"/>
  <c r="D225" i="15"/>
  <c r="D224" i="15"/>
  <c r="D226" i="15" s="1"/>
  <c r="C224" i="15"/>
  <c r="D216" i="15"/>
  <c r="D215" i="15"/>
  <c r="D217" i="15" s="1"/>
  <c r="C215" i="15"/>
  <c r="D207" i="15"/>
  <c r="D206" i="15"/>
  <c r="D208" i="15" s="1"/>
  <c r="C206" i="15"/>
  <c r="D198" i="15"/>
  <c r="D197" i="15"/>
  <c r="D199" i="15" s="1"/>
  <c r="C197" i="15"/>
  <c r="D189" i="15"/>
  <c r="D188" i="15"/>
  <c r="D190" i="15" s="1"/>
  <c r="C188" i="15"/>
  <c r="D180" i="15"/>
  <c r="D179" i="15"/>
  <c r="D181" i="15" s="1"/>
  <c r="C179" i="15"/>
  <c r="D171" i="15"/>
  <c r="D170" i="15"/>
  <c r="D172" i="15" s="1"/>
  <c r="C170" i="15"/>
  <c r="D162" i="15"/>
  <c r="D161" i="15"/>
  <c r="D163" i="15" s="1"/>
  <c r="C161" i="15"/>
  <c r="D152" i="15"/>
  <c r="D151" i="15"/>
  <c r="D153" i="15" s="1"/>
  <c r="C151" i="15"/>
  <c r="D143" i="15"/>
  <c r="D142" i="15"/>
  <c r="D144" i="15" s="1"/>
  <c r="C142" i="15"/>
  <c r="D135" i="15"/>
  <c r="D134" i="15"/>
  <c r="D136" i="15" s="1"/>
  <c r="C134" i="15"/>
  <c r="D126" i="15"/>
  <c r="D125" i="15"/>
  <c r="D127" i="15" s="1"/>
  <c r="C125" i="15"/>
  <c r="D117" i="15"/>
  <c r="D116" i="15"/>
  <c r="D118" i="15" s="1"/>
  <c r="C116" i="15"/>
  <c r="D108" i="15"/>
  <c r="D107" i="15"/>
  <c r="D109" i="15" s="1"/>
  <c r="C107" i="15"/>
  <c r="D99" i="15"/>
  <c r="D98" i="15"/>
  <c r="D100" i="15" s="1"/>
  <c r="C98" i="15"/>
  <c r="D90" i="15"/>
  <c r="D89" i="15"/>
  <c r="D91" i="15" s="1"/>
  <c r="C89" i="15"/>
  <c r="D81" i="15"/>
  <c r="D80" i="15"/>
  <c r="D82" i="15" s="1"/>
  <c r="C80" i="15"/>
  <c r="D72" i="15"/>
  <c r="D71" i="15"/>
  <c r="D73" i="15" s="1"/>
  <c r="C71" i="15"/>
  <c r="A75" i="14"/>
  <c r="E69" i="14"/>
  <c r="J59" i="14"/>
  <c r="B59" i="14"/>
  <c r="F52" i="14"/>
  <c r="J45" i="14"/>
  <c r="B45" i="14"/>
  <c r="B10" i="14"/>
  <c r="E6" i="14"/>
  <c r="K2" i="14"/>
  <c r="J81" i="1"/>
  <c r="J80" i="1"/>
  <c r="J79" i="1"/>
  <c r="L13" i="16" l="1"/>
</calcChain>
</file>

<file path=xl/comments1.xml><?xml version="1.0" encoding="utf-8"?>
<comments xmlns="http://schemas.openxmlformats.org/spreadsheetml/2006/main">
  <authors>
    <author>Claire GABORIEAU</author>
  </authors>
  <commentList>
    <comment ref="E5" authorId="0" shapeId="0">
      <text>
        <r>
          <rPr>
            <sz val="9"/>
            <color indexed="81"/>
            <rFont val="Tahoma"/>
            <family val="2"/>
          </rPr>
          <t xml:space="preserve">noter les références du devis ASM
</t>
        </r>
      </text>
    </comment>
    <comment ref="E7" authorId="0" shapeId="0">
      <text>
        <r>
          <rPr>
            <sz val="9"/>
            <color indexed="81"/>
            <rFont val="Tahoma"/>
            <family val="2"/>
          </rPr>
          <t>noter les références clients</t>
        </r>
      </text>
    </comment>
    <comment ref="D77" authorId="0" shapeId="0">
      <text>
        <r>
          <rPr>
            <b/>
            <sz val="9"/>
            <color indexed="81"/>
            <rFont val="Tahoma"/>
            <family val="2"/>
          </rPr>
          <t xml:space="preserve">noter ici nom du client
</t>
        </r>
      </text>
    </comment>
  </commentList>
</comments>
</file>

<file path=xl/comments2.xml><?xml version="1.0" encoding="utf-8"?>
<comments xmlns="http://schemas.openxmlformats.org/spreadsheetml/2006/main">
  <authors>
    <author>Claire GABORIEAU</author>
  </authors>
  <commentList>
    <comment ref="A115" authorId="0" shapeId="0">
      <text>
        <r>
          <rPr>
            <b/>
            <sz val="9"/>
            <color indexed="81"/>
            <rFont val="Tahoma"/>
            <family val="2"/>
          </rPr>
          <t xml:space="preserve">choisir le bon site
</t>
        </r>
        <r>
          <rPr>
            <sz val="9"/>
            <color indexed="81"/>
            <rFont val="Tahoma"/>
            <family val="2"/>
          </rPr>
          <t xml:space="preserve">
</t>
        </r>
      </text>
    </comment>
  </commentList>
</comments>
</file>

<file path=xl/sharedStrings.xml><?xml version="1.0" encoding="utf-8"?>
<sst xmlns="http://schemas.openxmlformats.org/spreadsheetml/2006/main" count="1248" uniqueCount="781">
  <si>
    <t>logo client</t>
  </si>
  <si>
    <t>Denis LUNEAU</t>
  </si>
  <si>
    <t>Jean Michel DILE</t>
  </si>
  <si>
    <t>Nicolas ROUCOU</t>
  </si>
  <si>
    <t>Anne Sophie AUGER</t>
  </si>
  <si>
    <t>1.</t>
  </si>
  <si>
    <t>2.</t>
  </si>
  <si>
    <t>3.</t>
  </si>
  <si>
    <t>copie écran des fichiers reçus et renregistrés</t>
  </si>
  <si>
    <t>Commercial:</t>
  </si>
  <si>
    <t>Désignation</t>
  </si>
  <si>
    <t>Référence</t>
  </si>
  <si>
    <t>Dimension</t>
  </si>
  <si>
    <t>119x110x34</t>
  </si>
  <si>
    <t xml:space="preserve">Matière </t>
  </si>
  <si>
    <r>
      <rPr>
        <b/>
        <sz val="10"/>
        <color theme="0" tint="-0.499984740745262"/>
        <rFont val="Calibri"/>
        <family val="2"/>
        <scheme val="minor"/>
      </rPr>
      <t>ASM  Protoplast</t>
    </r>
    <r>
      <rPr>
        <sz val="10"/>
        <color theme="0" tint="-0.499984740745262"/>
        <rFont val="Calibri"/>
        <family val="2"/>
        <scheme val="minor"/>
      </rPr>
      <t xml:space="preserve">
SARL au capital de 15 000 €
Parc d’Activité Vendée Sud Loire 1 / S Impasse Archimède / 85600 BOUFFERE / France
N° Siret : 804 845 725 00014 – N° TVA : FR92804845725
</t>
    </r>
    <r>
      <rPr>
        <sz val="10"/>
        <color theme="0" tint="-0.499984740745262"/>
        <rFont val="Wingdings"/>
        <charset val="2"/>
      </rPr>
      <t></t>
    </r>
    <r>
      <rPr>
        <sz val="10"/>
        <color theme="0" tint="-0.499984740745262"/>
        <rFont val="Calibri"/>
        <family val="2"/>
        <scheme val="minor"/>
      </rPr>
      <t xml:space="preserve">www.asmolding.fr      </t>
    </r>
    <r>
      <rPr>
        <sz val="10"/>
        <color theme="0" tint="-0.499984740745262"/>
        <rFont val="Wingdings"/>
        <charset val="2"/>
      </rPr>
      <t xml:space="preserve"> </t>
    </r>
    <r>
      <rPr>
        <sz val="10"/>
        <color theme="0" tint="-0.499984740745262"/>
        <rFont val="Calibri"/>
        <family val="2"/>
        <scheme val="minor"/>
      </rPr>
      <t xml:space="preserve"> contact@asmolding.com</t>
    </r>
  </si>
  <si>
    <t>composition de l'offre:</t>
  </si>
  <si>
    <t>4.</t>
  </si>
  <si>
    <t>1.1730.</t>
  </si>
  <si>
    <t xml:space="preserve">sous marins + directs sur pièce </t>
  </si>
  <si>
    <t xml:space="preserve">Ejection mécanique </t>
  </si>
  <si>
    <t>Acier 110kg</t>
  </si>
  <si>
    <t>Acier 110kg pré traité</t>
  </si>
  <si>
    <t>Acier 140kg</t>
  </si>
  <si>
    <t>Nuance des aciers empreinte :</t>
  </si>
  <si>
    <t>…</t>
  </si>
  <si>
    <t xml:space="preserve">Carcasse : </t>
  </si>
  <si>
    <t xml:space="preserve">Concept outillage : </t>
  </si>
  <si>
    <t xml:space="preserve">Système d’injection : </t>
  </si>
  <si>
    <t xml:space="preserve">Système d’éjection : </t>
  </si>
  <si>
    <t>OFFRE COMMERCIALE</t>
  </si>
  <si>
    <r>
      <rPr>
        <sz val="12"/>
        <color theme="1"/>
        <rFont val="Wingdings"/>
        <charset val="2"/>
      </rPr>
      <t></t>
    </r>
    <r>
      <rPr>
        <sz val="12"/>
        <color theme="1"/>
        <rFont val="Calibri"/>
        <family val="2"/>
        <scheme val="minor"/>
      </rPr>
      <t xml:space="preserve"> :</t>
    </r>
  </si>
  <si>
    <r>
      <rPr>
        <sz val="12"/>
        <color theme="1"/>
        <rFont val="Wingdings"/>
        <charset val="2"/>
      </rPr>
      <t></t>
    </r>
    <r>
      <rPr>
        <sz val="12"/>
        <color theme="1"/>
        <rFont val="Calibri"/>
        <family val="2"/>
        <scheme val="minor"/>
      </rPr>
      <t xml:space="preserve"> :  </t>
    </r>
  </si>
  <si>
    <r>
      <rPr>
        <sz val="12"/>
        <color theme="1"/>
        <rFont val="Wingdings 2"/>
        <family val="1"/>
        <charset val="2"/>
      </rPr>
      <t></t>
    </r>
    <r>
      <rPr>
        <sz val="12"/>
        <color theme="1"/>
        <rFont val="Calibri"/>
        <family val="2"/>
        <scheme val="minor"/>
      </rPr>
      <t xml:space="preserve"> : </t>
    </r>
  </si>
  <si>
    <t>+33 (0) 2 XXX</t>
  </si>
  <si>
    <r>
      <rPr>
        <sz val="12"/>
        <color theme="1"/>
        <rFont val="Wingdings"/>
        <charset val="2"/>
      </rPr>
      <t></t>
    </r>
    <r>
      <rPr>
        <sz val="12"/>
        <color theme="1"/>
        <rFont val="Calibri"/>
        <family val="2"/>
        <scheme val="minor"/>
      </rPr>
      <t xml:space="preserve"> : </t>
    </r>
  </si>
  <si>
    <t xml:space="preserve">06 XXX </t>
  </si>
  <si>
    <r>
      <rPr>
        <sz val="12"/>
        <color theme="1"/>
        <rFont val="Wingdings"/>
        <charset val="2"/>
      </rPr>
      <t></t>
    </r>
    <r>
      <rPr>
        <sz val="12"/>
        <color theme="1"/>
        <rFont val="Calibri"/>
        <family val="2"/>
        <scheme val="minor"/>
      </rPr>
      <t xml:space="preserve"> : </t>
    </r>
  </si>
  <si>
    <t xml:space="preserve">XXX </t>
  </si>
  <si>
    <t>Finition</t>
  </si>
  <si>
    <t>Démontage Noyau</t>
  </si>
  <si>
    <t>Soudure</t>
  </si>
  <si>
    <t>CAO / CFAO</t>
  </si>
  <si>
    <t xml:space="preserve">Usinage </t>
  </si>
  <si>
    <t>Ajustage</t>
  </si>
  <si>
    <t>Démontage Empreinte</t>
  </si>
  <si>
    <t>Suivi</t>
  </si>
  <si>
    <t>4.2, Coût de production petite série</t>
  </si>
  <si>
    <t>Remontage outillage</t>
  </si>
  <si>
    <t>Transport Outillage A/R</t>
  </si>
  <si>
    <t>Production / packaging</t>
  </si>
  <si>
    <t>image des produits</t>
  </si>
  <si>
    <t>logo interne du DAS</t>
  </si>
  <si>
    <t>XXXX</t>
  </si>
  <si>
    <t>Expédition Pièces</t>
  </si>
  <si>
    <t>25T</t>
  </si>
  <si>
    <t>60T</t>
  </si>
  <si>
    <t>100T</t>
  </si>
  <si>
    <t>110T</t>
  </si>
  <si>
    <t>200T</t>
  </si>
  <si>
    <t>350T</t>
  </si>
  <si>
    <t>Opérateur</t>
  </si>
  <si>
    <t>Base Taux plein</t>
  </si>
  <si>
    <t xml:space="preserve">Partenaire </t>
  </si>
  <si>
    <t>Tx horaire : 59€/h</t>
  </si>
  <si>
    <t>ASM interne</t>
  </si>
  <si>
    <t>Journée</t>
  </si>
  <si>
    <t>Partenaire</t>
  </si>
  <si>
    <t>1/2 journée</t>
  </si>
  <si>
    <t>Forfait préparation machine/production  (heure)</t>
  </si>
  <si>
    <t>Montage / 1 journée 25T</t>
  </si>
  <si>
    <t>Montage / 1 journée 60T</t>
  </si>
  <si>
    <t>Montage / 1 journée 100T</t>
  </si>
  <si>
    <t>Montage / 1 journée 110T</t>
  </si>
  <si>
    <t>Montage / 1 journée 200T</t>
  </si>
  <si>
    <t>Montage / 1 journée 350T</t>
  </si>
  <si>
    <t>Nous espérons que cette offre retiendra votre attention. N’hésitez pas à nous contacter pour d’éventuels commentaires ou demandes plus précises.</t>
  </si>
  <si>
    <t xml:space="preserve">Je vous prie de bien vouloir agréer, </t>
  </si>
  <si>
    <t>, nos salutations distinguées.</t>
  </si>
  <si>
    <t>Nom projet :</t>
  </si>
  <si>
    <t>Réalisation de Prototypes usinés 'VPU'</t>
  </si>
  <si>
    <t>Réalisation de moules petites séries 'VPI'</t>
  </si>
  <si>
    <t>Injection de pièces petites série 'PR'</t>
  </si>
  <si>
    <t>Suite à la réception de vos données d'entrée listées ci-dessous, nous vous prions de bien vouloir trouver ci-joint notre offre de prix correspondante aux prestations suivantes :</t>
  </si>
  <si>
    <t>Nous vous proposons de mettre en place le processus suivant:</t>
  </si>
  <si>
    <t>ABS</t>
  </si>
  <si>
    <t>Pa</t>
  </si>
  <si>
    <t>Pa 66</t>
  </si>
  <si>
    <t>Pa 6 10% FV</t>
  </si>
  <si>
    <t>Pa 6 20% FV</t>
  </si>
  <si>
    <t>Pa 6 30% FV</t>
  </si>
  <si>
    <t>Pc</t>
  </si>
  <si>
    <t>PMMA</t>
  </si>
  <si>
    <t>POM</t>
  </si>
  <si>
    <t>PP</t>
  </si>
  <si>
    <t>Matière pour VPU</t>
  </si>
  <si>
    <t>Quantité pour VPU</t>
  </si>
  <si>
    <t>,</t>
  </si>
  <si>
    <t>Couleur VPU</t>
  </si>
  <si>
    <t>Ral 1000</t>
  </si>
  <si>
    <t>Pantone 4525</t>
  </si>
  <si>
    <t>Ral 1001</t>
  </si>
  <si>
    <t>Pantone 728</t>
  </si>
  <si>
    <t>Ral 1002</t>
  </si>
  <si>
    <t>Pantone 465</t>
  </si>
  <si>
    <t>Ral 1003</t>
  </si>
  <si>
    <t>Pantone 137</t>
  </si>
  <si>
    <t>Ral 1004</t>
  </si>
  <si>
    <t>Pantone 124</t>
  </si>
  <si>
    <t>Ral 1005</t>
  </si>
  <si>
    <t>Pantone 131</t>
  </si>
  <si>
    <t>Ral 1006</t>
  </si>
  <si>
    <t>Pantone 144</t>
  </si>
  <si>
    <t>Ral 1007</t>
  </si>
  <si>
    <t>Ral 1011</t>
  </si>
  <si>
    <t>Pantone 723</t>
  </si>
  <si>
    <t>Ral 1012</t>
  </si>
  <si>
    <t>Pantone 612</t>
  </si>
  <si>
    <t>Ral 1013</t>
  </si>
  <si>
    <t>Pantone 468</t>
  </si>
  <si>
    <t>Ral 1014</t>
  </si>
  <si>
    <t>Pantone 467</t>
  </si>
  <si>
    <t>Ral 1015</t>
  </si>
  <si>
    <t>Pantone 726</t>
  </si>
  <si>
    <t>Ral 1016</t>
  </si>
  <si>
    <t>Pantone 604</t>
  </si>
  <si>
    <t>Ral 1017</t>
  </si>
  <si>
    <t>Pantone 150</t>
  </si>
  <si>
    <t>Ral 1018</t>
  </si>
  <si>
    <t>Pantone 123</t>
  </si>
  <si>
    <t>Ral 1019</t>
  </si>
  <si>
    <t>Pantone 479</t>
  </si>
  <si>
    <t>Ral 1020</t>
  </si>
  <si>
    <t>Pantone 4505</t>
  </si>
  <si>
    <t>Ral 1021</t>
  </si>
  <si>
    <t>Pantone 1235</t>
  </si>
  <si>
    <t>Ral 1023</t>
  </si>
  <si>
    <t>Ral 1024</t>
  </si>
  <si>
    <t>Pantone 722</t>
  </si>
  <si>
    <t>Ral 1027</t>
  </si>
  <si>
    <t>Pantone 1255</t>
  </si>
  <si>
    <t>Ral 1028</t>
  </si>
  <si>
    <t>Ral 1032</t>
  </si>
  <si>
    <t>Ral 1033</t>
  </si>
  <si>
    <t>Pantone 1375</t>
  </si>
  <si>
    <t>Ral 1034</t>
  </si>
  <si>
    <t>Pantone 715</t>
  </si>
  <si>
    <t>Ral 1037</t>
  </si>
  <si>
    <t>Ral 2000</t>
  </si>
  <si>
    <t>Pantone 152</t>
  </si>
  <si>
    <t>Ral 2001</t>
  </si>
  <si>
    <t>Pantone 173</t>
  </si>
  <si>
    <t>Ral 2002</t>
  </si>
  <si>
    <t>Pantone 485</t>
  </si>
  <si>
    <t>Ral 2003</t>
  </si>
  <si>
    <t>Pantone 164</t>
  </si>
  <si>
    <t>Ral 2004</t>
  </si>
  <si>
    <t>Pantone 1655</t>
  </si>
  <si>
    <t>Ral 2008</t>
  </si>
  <si>
    <t>Pantone 1585</t>
  </si>
  <si>
    <t>Ral 2009</t>
  </si>
  <si>
    <t>Pantone 172</t>
  </si>
  <si>
    <t>Ral 2010</t>
  </si>
  <si>
    <t>Pantone 1665</t>
  </si>
  <si>
    <t>Ral 2011</t>
  </si>
  <si>
    <t>Ral 2012</t>
  </si>
  <si>
    <t>Pantone 178</t>
  </si>
  <si>
    <t>Ral 3000</t>
  </si>
  <si>
    <t>Pantone 484</t>
  </si>
  <si>
    <t>Ral 3001</t>
  </si>
  <si>
    <t>Ral 3002</t>
  </si>
  <si>
    <t>Pantone 187</t>
  </si>
  <si>
    <t>Ral 3003</t>
  </si>
  <si>
    <t>Pantone 704</t>
  </si>
  <si>
    <t>Ral 3004</t>
  </si>
  <si>
    <t>Pantone 491</t>
  </si>
  <si>
    <t>Ral 3005</t>
  </si>
  <si>
    <t>Pantone 490</t>
  </si>
  <si>
    <t>Ral 3007</t>
  </si>
  <si>
    <t>Pantone 4975</t>
  </si>
  <si>
    <t>Ral 3009</t>
  </si>
  <si>
    <t>Pantone 181</t>
  </si>
  <si>
    <t>Ral 3011</t>
  </si>
  <si>
    <t>Pantone 1815</t>
  </si>
  <si>
    <t>Ral 3012</t>
  </si>
  <si>
    <t>Pantone 729</t>
  </si>
  <si>
    <t>Ral 3013</t>
  </si>
  <si>
    <t>Ral 3014</t>
  </si>
  <si>
    <t>Pantone 709</t>
  </si>
  <si>
    <t>Ral 3015</t>
  </si>
  <si>
    <t>Pantone 197</t>
  </si>
  <si>
    <t>Ral 3016</t>
  </si>
  <si>
    <t>Pantone 180</t>
  </si>
  <si>
    <t>Ral 3017</t>
  </si>
  <si>
    <t>Pantone 1787</t>
  </si>
  <si>
    <t>Ral 3018</t>
  </si>
  <si>
    <t>Pantone 710</t>
  </si>
  <si>
    <t>Ral 3020</t>
  </si>
  <si>
    <t>Ral 3022</t>
  </si>
  <si>
    <t>Ral 3027</t>
  </si>
  <si>
    <t>Pantone 186</t>
  </si>
  <si>
    <t>Ral 3031</t>
  </si>
  <si>
    <t>Pantone 1805</t>
  </si>
  <si>
    <t>Ral 4001</t>
  </si>
  <si>
    <t>Pantone 682</t>
  </si>
  <si>
    <t>Ral 4002</t>
  </si>
  <si>
    <t>Pantone 201</t>
  </si>
  <si>
    <t>Ral 4003</t>
  </si>
  <si>
    <t>Pantone 205</t>
  </si>
  <si>
    <t>Ral 4004</t>
  </si>
  <si>
    <t>Pantone 505</t>
  </si>
  <si>
    <t>Ral 4005</t>
  </si>
  <si>
    <t>Pantone 667</t>
  </si>
  <si>
    <t>Ral 4006</t>
  </si>
  <si>
    <t>Ral 4007</t>
  </si>
  <si>
    <t>Pantone 5185</t>
  </si>
  <si>
    <t>Ral 4008</t>
  </si>
  <si>
    <t>Pantone 689</t>
  </si>
  <si>
    <t>Ral 4009</t>
  </si>
  <si>
    <t>Pantone Cool gray</t>
  </si>
  <si>
    <t>Ral 5000</t>
  </si>
  <si>
    <t>Pantone 533</t>
  </si>
  <si>
    <t>Ral 5001</t>
  </si>
  <si>
    <t>Pantone 302</t>
  </si>
  <si>
    <t>Ral 5002</t>
  </si>
  <si>
    <t>Pantone 288</t>
  </si>
  <si>
    <t>Ral 5003</t>
  </si>
  <si>
    <t>Pantone 540</t>
  </si>
  <si>
    <t>Ral 5004</t>
  </si>
  <si>
    <t>Pantone Black 6</t>
  </si>
  <si>
    <t>Ral 5005</t>
  </si>
  <si>
    <t>Pantone 294</t>
  </si>
  <si>
    <t>Ral 5007</t>
  </si>
  <si>
    <t>Pantone 5405</t>
  </si>
  <si>
    <t>Ral 5008</t>
  </si>
  <si>
    <t>Pantone 433</t>
  </si>
  <si>
    <t>Ral 5009</t>
  </si>
  <si>
    <t>Pantone 3025</t>
  </si>
  <si>
    <t>Ral 5010</t>
  </si>
  <si>
    <t>Pantone 541</t>
  </si>
  <si>
    <t>Ral 5011</t>
  </si>
  <si>
    <t>Pantone 289</t>
  </si>
  <si>
    <t>Ral 5012</t>
  </si>
  <si>
    <t>Pantone 307</t>
  </si>
  <si>
    <t>Ral 5013</t>
  </si>
  <si>
    <t>Pantone 5255</t>
  </si>
  <si>
    <t>Ral 5014</t>
  </si>
  <si>
    <t>Pantone 646</t>
  </si>
  <si>
    <t>Ral 5015</t>
  </si>
  <si>
    <t>Pantone 3015</t>
  </si>
  <si>
    <t>Ral 5017</t>
  </si>
  <si>
    <t>Pantone 2945</t>
  </si>
  <si>
    <t>Ral 5018</t>
  </si>
  <si>
    <t>Pantone 3145</t>
  </si>
  <si>
    <t>Ral 5019</t>
  </si>
  <si>
    <t>Pantone 301</t>
  </si>
  <si>
    <t>Ral 5020</t>
  </si>
  <si>
    <t>Pantone 3155</t>
  </si>
  <si>
    <t>Ral 5021</t>
  </si>
  <si>
    <t>Ral 5022</t>
  </si>
  <si>
    <t>Pantone 276</t>
  </si>
  <si>
    <t>Ral 5023</t>
  </si>
  <si>
    <t>Ral 5024</t>
  </si>
  <si>
    <t>Pantone 5483</t>
  </si>
  <si>
    <t>Ral 6000</t>
  </si>
  <si>
    <t>Pantone 568</t>
  </si>
  <si>
    <t>Ral 6001</t>
  </si>
  <si>
    <t>Pantone 349</t>
  </si>
  <si>
    <t>Ral 6002</t>
  </si>
  <si>
    <t>Ral 6003</t>
  </si>
  <si>
    <t>Pantone 448</t>
  </si>
  <si>
    <t>Ral 6004</t>
  </si>
  <si>
    <t>Pantone 316</t>
  </si>
  <si>
    <t>Ral 6005</t>
  </si>
  <si>
    <t>Pantone 3308</t>
  </si>
  <si>
    <t>Ral 6006</t>
  </si>
  <si>
    <t>Pantone Black</t>
  </si>
  <si>
    <t>Ral 6007</t>
  </si>
  <si>
    <t>Pantone 5605</t>
  </si>
  <si>
    <t>Ral 6008</t>
  </si>
  <si>
    <t>Pantone Black 4</t>
  </si>
  <si>
    <t>Ral 6009</t>
  </si>
  <si>
    <t>Pantone 5467</t>
  </si>
  <si>
    <t>Ral 6010</t>
  </si>
  <si>
    <t>Ral 6011</t>
  </si>
  <si>
    <t>Pantone 625</t>
  </si>
  <si>
    <t>Ral 6012</t>
  </si>
  <si>
    <t>Ral 6013</t>
  </si>
  <si>
    <t>Pantone 417</t>
  </si>
  <si>
    <t>Ral 6014</t>
  </si>
  <si>
    <t>Ral 6015</t>
  </si>
  <si>
    <t>Pantone 426</t>
  </si>
  <si>
    <t>Ral 6016</t>
  </si>
  <si>
    <t>Pantone 342</t>
  </si>
  <si>
    <t>Ral 6017</t>
  </si>
  <si>
    <t>Pantone 364</t>
  </si>
  <si>
    <t>Ral 6018</t>
  </si>
  <si>
    <t>Pantone 363</t>
  </si>
  <si>
    <t>Ral 6019</t>
  </si>
  <si>
    <t>Pantone 557</t>
  </si>
  <si>
    <t>Ral 6020</t>
  </si>
  <si>
    <t>Pantone 5535</t>
  </si>
  <si>
    <t>Ral 6021</t>
  </si>
  <si>
    <t>Pantone 624</t>
  </si>
  <si>
    <t>Ral 6022</t>
  </si>
  <si>
    <t>Pantone Black 2</t>
  </si>
  <si>
    <t>Ral 6024</t>
  </si>
  <si>
    <t>Pantone 348</t>
  </si>
  <si>
    <t>Ral 6025</t>
  </si>
  <si>
    <t>Pantone 371</t>
  </si>
  <si>
    <t>Ral 6026</t>
  </si>
  <si>
    <t>Pantone 2735</t>
  </si>
  <si>
    <t>Ral 6027</t>
  </si>
  <si>
    <t>Pantone 631</t>
  </si>
  <si>
    <t>Ral 6028</t>
  </si>
  <si>
    <t>Pantone 3305</t>
  </si>
  <si>
    <t>Ral 6029</t>
  </si>
  <si>
    <t>Ral 6032</t>
  </si>
  <si>
    <t>Pantone 3288</t>
  </si>
  <si>
    <t>Ral 6033</t>
  </si>
  <si>
    <t>Pantone 569</t>
  </si>
  <si>
    <t>Ral 6034</t>
  </si>
  <si>
    <t>Ral 7000</t>
  </si>
  <si>
    <t>Pantone 424</t>
  </si>
  <si>
    <t>Ral 7001</t>
  </si>
  <si>
    <t>Pantone 444</t>
  </si>
  <si>
    <t>Ral 7002</t>
  </si>
  <si>
    <t>Pantone Warm gray, 10</t>
  </si>
  <si>
    <t>Ral 7003</t>
  </si>
  <si>
    <t>Ral 7004</t>
  </si>
  <si>
    <t>Pantone 423</t>
  </si>
  <si>
    <t>Ral 7005</t>
  </si>
  <si>
    <t>Pantone 431</t>
  </si>
  <si>
    <t>Ral 7006</t>
  </si>
  <si>
    <t>Pantone Warm Gray 11</t>
  </si>
  <si>
    <t>Ral 7008</t>
  </si>
  <si>
    <t>Pantone 463</t>
  </si>
  <si>
    <t>Ral 7009</t>
  </si>
  <si>
    <t>Pantone 405</t>
  </si>
  <si>
    <t>Ral 7010</t>
  </si>
  <si>
    <t>Pantone 5477</t>
  </si>
  <si>
    <t>Ral 7011</t>
  </si>
  <si>
    <t>Ral 7012</t>
  </si>
  <si>
    <t>Pantone 445</t>
  </si>
  <si>
    <t>Ral 7013</t>
  </si>
  <si>
    <t>Pantone 449</t>
  </si>
  <si>
    <t>Ral 7015</t>
  </si>
  <si>
    <t>Pantone 446</t>
  </si>
  <si>
    <t>Ral 7016</t>
  </si>
  <si>
    <t>Ral 7021</t>
  </si>
  <si>
    <t>Pantone 419</t>
  </si>
  <si>
    <t>Ral 7022</t>
  </si>
  <si>
    <t>Ral 7023</t>
  </si>
  <si>
    <t>Ral 7024</t>
  </si>
  <si>
    <t>Pantone 432</t>
  </si>
  <si>
    <t>Ral 7026</t>
  </si>
  <si>
    <t>Pantone Black 7</t>
  </si>
  <si>
    <t>Ral 7030</t>
  </si>
  <si>
    <t>Pantone 416</t>
  </si>
  <si>
    <t>Ral 7031</t>
  </si>
  <si>
    <t>Ral 7032</t>
  </si>
  <si>
    <t>Pantone Warm gray 5</t>
  </si>
  <si>
    <t>Ral 7033</t>
  </si>
  <si>
    <t>Pantone 5625</t>
  </si>
  <si>
    <t>Ral 7034</t>
  </si>
  <si>
    <t>Pantone Warm gray 8</t>
  </si>
  <si>
    <t>Ral 7035</t>
  </si>
  <si>
    <t>Pantone 421</t>
  </si>
  <si>
    <t>Ral 7036</t>
  </si>
  <si>
    <t>Pantone Cool gray 8</t>
  </si>
  <si>
    <t>Ral 7037</t>
  </si>
  <si>
    <t>Ral 7038</t>
  </si>
  <si>
    <t>Pantone 429</t>
  </si>
  <si>
    <t>Ral 7039</t>
  </si>
  <si>
    <t>Ral 7040</t>
  </si>
  <si>
    <t>Ral 7042</t>
  </si>
  <si>
    <t>Pantone 430</t>
  </si>
  <si>
    <t>Ral 7043</t>
  </si>
  <si>
    <t>Ral 8000</t>
  </si>
  <si>
    <t>Pantone 464</t>
  </si>
  <si>
    <t>Ral 8001</t>
  </si>
  <si>
    <t>Pantone 471</t>
  </si>
  <si>
    <t>Ral 8002</t>
  </si>
  <si>
    <t>Pantone 478</t>
  </si>
  <si>
    <t>Ral 8003</t>
  </si>
  <si>
    <t>Pantone 4635</t>
  </si>
  <si>
    <t>Ral 8004</t>
  </si>
  <si>
    <t>Ral 8007</t>
  </si>
  <si>
    <t>Ral 8008</t>
  </si>
  <si>
    <t>Ral 8011</t>
  </si>
  <si>
    <t>Pantone 477</t>
  </si>
  <si>
    <t>Ral 8012</t>
  </si>
  <si>
    <t>Pantone 175</t>
  </si>
  <si>
    <t>Ral 8014</t>
  </si>
  <si>
    <t>Pantone 4695</t>
  </si>
  <si>
    <t>Ral 8015</t>
  </si>
  <si>
    <t>Ral 8016</t>
  </si>
  <si>
    <t>Ral 8017</t>
  </si>
  <si>
    <t>Pantone 497</t>
  </si>
  <si>
    <t>Ral 8019</t>
  </si>
  <si>
    <t>Pantone 412</t>
  </si>
  <si>
    <t>Ral 8022</t>
  </si>
  <si>
    <t>Ral 8023</t>
  </si>
  <si>
    <t>Ral 8024</t>
  </si>
  <si>
    <t>Pantone 4705</t>
  </si>
  <si>
    <t>Ral 8025</t>
  </si>
  <si>
    <t>Ral 8028</t>
  </si>
  <si>
    <t>Ral 9001</t>
  </si>
  <si>
    <t>Pantone Warm gray 1</t>
  </si>
  <si>
    <t>Ral 9002</t>
  </si>
  <si>
    <t>Pantone 420</t>
  </si>
  <si>
    <t>Ral 9003</t>
  </si>
  <si>
    <t>Pantone 705</t>
  </si>
  <si>
    <t>Ral 9004</t>
  </si>
  <si>
    <t>Ral 9005</t>
  </si>
  <si>
    <t>Ral 9010</t>
  </si>
  <si>
    <t>Pantone Cool gray 1</t>
  </si>
  <si>
    <t>Ral 9011</t>
  </si>
  <si>
    <t>Ral 9016</t>
  </si>
  <si>
    <t>Ral 9017</t>
  </si>
  <si>
    <t>Ral 9018</t>
  </si>
  <si>
    <t>Aspect VPU</t>
  </si>
  <si>
    <t>prêt à peindre</t>
  </si>
  <si>
    <t>peint</t>
  </si>
  <si>
    <t>poli 300</t>
  </si>
  <si>
    <t>poli 600</t>
  </si>
  <si>
    <t>Acier VPI</t>
  </si>
  <si>
    <t>Acier 1-2311</t>
  </si>
  <si>
    <t>5.</t>
  </si>
  <si>
    <t>ref2</t>
  </si>
  <si>
    <r>
      <t>Volume cm</t>
    </r>
    <r>
      <rPr>
        <b/>
        <sz val="12"/>
        <rFont val="Calibri"/>
        <family val="2"/>
      </rPr>
      <t>³</t>
    </r>
  </si>
  <si>
    <t>Société XXX</t>
  </si>
  <si>
    <t>….</t>
  </si>
  <si>
    <t>..</t>
  </si>
  <si>
    <t>Type carcasse</t>
  </si>
  <si>
    <t>MP01</t>
  </si>
  <si>
    <t>MP02</t>
  </si>
  <si>
    <t>MP03</t>
  </si>
  <si>
    <t>MP04</t>
  </si>
  <si>
    <t>MP05</t>
  </si>
  <si>
    <t>MP06</t>
  </si>
  <si>
    <t>MP07</t>
  </si>
  <si>
    <t>MP08</t>
  </si>
  <si>
    <t>Moule Protoplast  (brevet ASM)</t>
  </si>
  <si>
    <t>Afin de répondre au mieux à vos enjeux, 2 interlocuteurs dédiés vous suivront à chacune des étapes de notre collaboration (Commercial / Chef de Projet).</t>
  </si>
  <si>
    <t>Analyse, Expertise, Co-développement 'PS'</t>
  </si>
  <si>
    <t>Historique :</t>
  </si>
  <si>
    <t xml:space="preserve">Indice A </t>
  </si>
  <si>
    <t>-</t>
  </si>
  <si>
    <t>Indice B</t>
  </si>
  <si>
    <t>Indice C</t>
  </si>
  <si>
    <t>Indice D</t>
  </si>
  <si>
    <t>Indice E</t>
  </si>
  <si>
    <t>page 1</t>
  </si>
  <si>
    <t>poli 400</t>
  </si>
  <si>
    <t>sablage</t>
  </si>
  <si>
    <t>grainage chimique</t>
  </si>
  <si>
    <t>xx</t>
  </si>
  <si>
    <t>xxx</t>
  </si>
  <si>
    <t>xxxx</t>
  </si>
  <si>
    <t>direct 1 point</t>
  </si>
  <si>
    <t>Buse chaude spécifique</t>
  </si>
  <si>
    <t>page x</t>
  </si>
  <si>
    <t>Faisabilité Produit</t>
  </si>
  <si>
    <t>Faisabilité Outillage</t>
  </si>
  <si>
    <t>Fiabilité Concept &amp; Economique</t>
  </si>
  <si>
    <t>Accompagnement, Conduite projet, Analyse des Risques</t>
  </si>
  <si>
    <t>Fabrication de Moyen</t>
  </si>
  <si>
    <t>Design to cost</t>
  </si>
  <si>
    <t>Etude Produit</t>
  </si>
  <si>
    <t>Etude Outillage</t>
  </si>
  <si>
    <t>Etude Process</t>
  </si>
  <si>
    <t>Finalisation Etude 3D</t>
  </si>
  <si>
    <t>Calcul de Stucture, Rhéologie</t>
  </si>
  <si>
    <t>Valeurs ASM:</t>
  </si>
  <si>
    <t>Fabrication de Bien</t>
  </si>
  <si>
    <t>Outillage Série tevhnique (MNT)</t>
  </si>
  <si>
    <t>Outillage Petite Série (VPI)</t>
  </si>
  <si>
    <t>Outillage Série Economique (MNE)</t>
  </si>
  <si>
    <t>Outillage Série technique (MNT)</t>
  </si>
  <si>
    <t>Produit prototype Bonne Matière (VPU)</t>
  </si>
  <si>
    <t>Produit Petite Série (PR)</t>
  </si>
  <si>
    <t>Expertise, Evaluation Risques Process</t>
  </si>
  <si>
    <t>Prestation de service (PS)</t>
  </si>
  <si>
    <t>Expertise Métier en Amont (Pré-PS)</t>
  </si>
  <si>
    <t>Prestation de Service en Aval</t>
  </si>
  <si>
    <t>Essais &amp; Mise Au Point Outillage</t>
  </si>
  <si>
    <t>Essais &amp; Mise Au Point Produit</t>
  </si>
  <si>
    <t>Modification de bien confié</t>
  </si>
  <si>
    <t>Prestation Ext., traitement, logistique, Parachèvement</t>
  </si>
  <si>
    <t>Prestation d'Usinage, Ajustage</t>
  </si>
  <si>
    <t>Mise à Disposition de Ressources</t>
  </si>
  <si>
    <t>Risques &amp; Réserves liés à votre projet :</t>
  </si>
  <si>
    <t>x</t>
  </si>
  <si>
    <t>Offre préparée par:</t>
  </si>
  <si>
    <t>Représenté par:</t>
  </si>
  <si>
    <t xml:space="preserve"> ALU 7075 (70 Kg)</t>
  </si>
  <si>
    <t>expertise étude</t>
  </si>
  <si>
    <t>MO</t>
  </si>
  <si>
    <t>%</t>
  </si>
  <si>
    <t xml:space="preserve">resp. </t>
  </si>
  <si>
    <t>ASM</t>
  </si>
  <si>
    <t>statut</t>
  </si>
  <si>
    <t>P</t>
  </si>
  <si>
    <t>D</t>
  </si>
  <si>
    <t>C</t>
  </si>
  <si>
    <t>A</t>
  </si>
  <si>
    <r>
      <rPr>
        <b/>
        <sz val="10"/>
        <color theme="0" tint="-0.499984740745262"/>
        <rFont val="Calibri"/>
        <family val="2"/>
        <scheme val="minor"/>
      </rPr>
      <t>ASM  FRANCE</t>
    </r>
    <r>
      <rPr>
        <sz val="10"/>
        <color theme="0" tint="-0.499984740745262"/>
        <rFont val="Calibri"/>
        <family val="2"/>
        <scheme val="minor"/>
      </rPr>
      <t xml:space="preserve">
SARL au capital de 120 000 €
ZA du mortier Est / 85610 CUGAND / France
N° Siret : 498 579 630 00027 – N° TVA : FR66498579630 
</t>
    </r>
    <r>
      <rPr>
        <sz val="10"/>
        <color theme="0" tint="-0.499984740745262"/>
        <rFont val="Wingdings"/>
        <charset val="2"/>
      </rPr>
      <t></t>
    </r>
    <r>
      <rPr>
        <sz val="10"/>
        <color theme="0" tint="-0.499984740745262"/>
        <rFont val="Calibri"/>
        <family val="2"/>
        <scheme val="minor"/>
      </rPr>
      <t xml:space="preserve">www.asmolding.fr      </t>
    </r>
    <r>
      <rPr>
        <sz val="10"/>
        <color theme="0" tint="-0.499984740745262"/>
        <rFont val="Wingdings"/>
        <charset val="2"/>
      </rPr>
      <t xml:space="preserve"> </t>
    </r>
    <r>
      <rPr>
        <sz val="10"/>
        <color theme="0" tint="-0.499984740745262"/>
        <rFont val="Calibri"/>
        <family val="2"/>
        <scheme val="minor"/>
      </rPr>
      <t xml:space="preserve"> contact@asmolding.com</t>
    </r>
  </si>
  <si>
    <t xml:space="preserve">Plan d'actions des Modifications </t>
  </si>
  <si>
    <t>representé par:</t>
  </si>
  <si>
    <t>préparé par</t>
  </si>
  <si>
    <t>Pascal Quillec</t>
  </si>
  <si>
    <t>François Moutray</t>
  </si>
  <si>
    <t>Denis Luneau</t>
  </si>
  <si>
    <t>Alain Lepommelet</t>
  </si>
  <si>
    <t>Olivier Jaunet</t>
  </si>
  <si>
    <t>Jean-François Cesbron</t>
  </si>
  <si>
    <t>Stéphane Raveleau</t>
  </si>
  <si>
    <t>Jean-Michel Dile</t>
  </si>
  <si>
    <t>Nicolas Roucou</t>
  </si>
  <si>
    <t>pquillec@asmolding.com</t>
  </si>
  <si>
    <t>jfcesbron@asmolding.com</t>
  </si>
  <si>
    <t>dluneau@asmolding.com</t>
  </si>
  <si>
    <t>sraveleau@asmolding.com</t>
  </si>
  <si>
    <t>jmdile@asmolding.com</t>
  </si>
  <si>
    <t>fmoutray@asmolding.com</t>
  </si>
  <si>
    <t>Colonne1</t>
  </si>
  <si>
    <t>Colonne3</t>
  </si>
  <si>
    <t>Colonne4</t>
  </si>
  <si>
    <t>Colonne5</t>
  </si>
  <si>
    <t>Colonne6</t>
  </si>
  <si>
    <t>Colonne7</t>
  </si>
  <si>
    <t>02 51 43 33 30</t>
  </si>
  <si>
    <t>07 50 15 89 46</t>
  </si>
  <si>
    <t>02 51 48 63 95</t>
  </si>
  <si>
    <t>06 20 82 08 03</t>
  </si>
  <si>
    <t>02 51 48 65 98</t>
  </si>
  <si>
    <t>06 22 24 59 22</t>
  </si>
  <si>
    <t>alepommelet@asmolding.com</t>
  </si>
  <si>
    <t>ojaunet@asmolding.com</t>
  </si>
  <si>
    <t>nroucou@asmolding.com</t>
  </si>
  <si>
    <t xml:space="preserve"> </t>
  </si>
  <si>
    <t>19-XXX IND</t>
  </si>
  <si>
    <t>02 51 94 23 23</t>
  </si>
  <si>
    <t>02 51 94 43 44</t>
  </si>
  <si>
    <t>02 51 94 93 99</t>
  </si>
  <si>
    <t>02 51 94 94 01</t>
  </si>
  <si>
    <t>02 51 43 33 33</t>
  </si>
  <si>
    <t>02 51 94 43 43</t>
  </si>
  <si>
    <t>07 50 15 89 45</t>
  </si>
  <si>
    <t>06 25 78 88 41</t>
  </si>
  <si>
    <t>06 20 82 08 64</t>
  </si>
  <si>
    <t>06 23 85 57 95</t>
  </si>
  <si>
    <t>06 46 21 07 64</t>
  </si>
  <si>
    <t>06 20 82 08 57</t>
  </si>
  <si>
    <t>ref3</t>
  </si>
  <si>
    <t>ref4</t>
  </si>
  <si>
    <t>ref5</t>
  </si>
  <si>
    <t>ref6</t>
  </si>
  <si>
    <t>ref7</t>
  </si>
  <si>
    <t>ref8</t>
  </si>
  <si>
    <t>ref9</t>
  </si>
  <si>
    <t>ref10</t>
  </si>
  <si>
    <t>ref11</t>
  </si>
  <si>
    <t>ref12</t>
  </si>
  <si>
    <t>ref13</t>
  </si>
  <si>
    <t>ref14</t>
  </si>
  <si>
    <t>ref15</t>
  </si>
  <si>
    <t>ref16</t>
  </si>
  <si>
    <t>ref17</t>
  </si>
  <si>
    <t>ref18</t>
  </si>
  <si>
    <t>ref19</t>
  </si>
  <si>
    <t>ref20</t>
  </si>
  <si>
    <t>ref21</t>
  </si>
  <si>
    <t>ref22</t>
  </si>
  <si>
    <t>ref23</t>
  </si>
  <si>
    <t>ref24</t>
  </si>
  <si>
    <t>ref25</t>
  </si>
  <si>
    <t>ref26</t>
  </si>
  <si>
    <t>ref27</t>
  </si>
  <si>
    <t>ref28</t>
  </si>
  <si>
    <t>ref29</t>
  </si>
  <si>
    <t>ref30</t>
  </si>
  <si>
    <t>ref31</t>
  </si>
  <si>
    <t>produit3</t>
  </si>
  <si>
    <t>produit4</t>
  </si>
  <si>
    <t>produit5</t>
  </si>
  <si>
    <t>produit6</t>
  </si>
  <si>
    <t>produit7</t>
  </si>
  <si>
    <t>produit8</t>
  </si>
  <si>
    <t>produit9</t>
  </si>
  <si>
    <t>produit10</t>
  </si>
  <si>
    <t>produit11</t>
  </si>
  <si>
    <t>produit12</t>
  </si>
  <si>
    <t>produit13</t>
  </si>
  <si>
    <t>produit14</t>
  </si>
  <si>
    <t>produit15</t>
  </si>
  <si>
    <t>produit16</t>
  </si>
  <si>
    <t>produit17</t>
  </si>
  <si>
    <t>produit18</t>
  </si>
  <si>
    <t>produit19</t>
  </si>
  <si>
    <t>produit20</t>
  </si>
  <si>
    <t>produit21</t>
  </si>
  <si>
    <t>produit22</t>
  </si>
  <si>
    <t>produit23</t>
  </si>
  <si>
    <t>produit24</t>
  </si>
  <si>
    <t>produit25</t>
  </si>
  <si>
    <t>produit26</t>
  </si>
  <si>
    <t>produit27</t>
  </si>
  <si>
    <t>produit28</t>
  </si>
  <si>
    <t>produit29</t>
  </si>
  <si>
    <t>produit30</t>
  </si>
  <si>
    <t>produit31</t>
  </si>
  <si>
    <t>look sort</t>
  </si>
  <si>
    <t>Mr Pierre DUBOIis</t>
  </si>
  <si>
    <t>test</t>
  </si>
  <si>
    <t>test10</t>
  </si>
  <si>
    <t>test2</t>
  </si>
  <si>
    <t xml:space="preserve">EUR EUR </t>
  </si>
  <si>
    <t xml:space="preserve">GBP GBP </t>
  </si>
  <si>
    <t xml:space="preserve">USD USD </t>
  </si>
  <si>
    <t xml:space="preserve">INR INR </t>
  </si>
  <si>
    <t xml:space="preserve">CAD CAD </t>
  </si>
  <si>
    <t xml:space="preserve">AUD AUD </t>
  </si>
  <si>
    <t xml:space="preserve">CHF CHF </t>
  </si>
  <si>
    <t xml:space="preserve">MXN MXN </t>
  </si>
  <si>
    <t xml:space="preserve">1 EUR Euro </t>
  </si>
  <si>
    <t xml:space="preserve">1 GBP British Pound </t>
  </si>
  <si>
    <t xml:space="preserve">1 USD US Dollar </t>
  </si>
  <si>
    <t xml:space="preserve">1 INR Indian Rupee </t>
  </si>
  <si>
    <t>Méfiez-vous des mauvais taux de change. Les banques et les prestataires traditionnels ont souvent des coûts supplémentaires qu'ils cachent dans le taux qui vous est proposé. Notre technologie intelligente signifie que nous sommes plus efficaces et que vous obtenez un taux excellent. À chaque fois.</t>
  </si>
  <si>
    <t>Comparer les taux de change</t>
  </si>
  <si>
    <t>Dollar Américain</t>
  </si>
  <si>
    <t>Euro</t>
  </si>
  <si>
    <t>1 USD</t>
  </si>
  <si>
    <t>0,88255 EUR</t>
  </si>
  <si>
    <t>5 USD</t>
  </si>
  <si>
    <t>4,41275 EUR</t>
  </si>
  <si>
    <t>10 USD</t>
  </si>
  <si>
    <t>8,82550 EUR</t>
  </si>
  <si>
    <t>20 USD</t>
  </si>
  <si>
    <t>17,65100 EUR</t>
  </si>
  <si>
    <t>50 USD</t>
  </si>
  <si>
    <t>44,12750 EUR</t>
  </si>
  <si>
    <t>100 USD</t>
  </si>
  <si>
    <t>88,25500 EUR</t>
  </si>
  <si>
    <t>250 USD</t>
  </si>
  <si>
    <t>220,63750 EUR</t>
  </si>
  <si>
    <t>500 USD</t>
  </si>
  <si>
    <t>441,27500 EUR</t>
  </si>
  <si>
    <t>1000 USD</t>
  </si>
  <si>
    <t>882,55000 EUR</t>
  </si>
  <si>
    <t>2000 USD</t>
  </si>
  <si>
    <t>1765,10000 EUR</t>
  </si>
  <si>
    <t>5000 USD</t>
  </si>
  <si>
    <t>4412,75000 EUR</t>
  </si>
  <si>
    <t>10000 USD</t>
  </si>
  <si>
    <t>8825,50000 EUR</t>
  </si>
  <si>
    <t>1 EUR</t>
  </si>
  <si>
    <t>1,13310 USD</t>
  </si>
  <si>
    <t>5 EUR</t>
  </si>
  <si>
    <t>5,66550 USD</t>
  </si>
  <si>
    <t>10 EUR</t>
  </si>
  <si>
    <t>11,33100 USD</t>
  </si>
  <si>
    <t>20 EUR</t>
  </si>
  <si>
    <t>22,66200 USD</t>
  </si>
  <si>
    <t>50 EUR</t>
  </si>
  <si>
    <t>56,65500 USD</t>
  </si>
  <si>
    <t>100 EUR</t>
  </si>
  <si>
    <t>113,31000 USD</t>
  </si>
  <si>
    <t>250 EUR</t>
  </si>
  <si>
    <t>283,27500 USD</t>
  </si>
  <si>
    <t>500 EUR</t>
  </si>
  <si>
    <t>566,55000 USD</t>
  </si>
  <si>
    <t>1000 EUR</t>
  </si>
  <si>
    <t>1133,10000 USD</t>
  </si>
  <si>
    <t>2000 EUR</t>
  </si>
  <si>
    <t>2266,20000 USD</t>
  </si>
  <si>
    <t>5000 EUR</t>
  </si>
  <si>
    <t>5665,50000 USD</t>
  </si>
  <si>
    <t>10000 EUR</t>
  </si>
  <si>
    <t>11331,00000 USD</t>
  </si>
  <si>
    <t>×</t>
  </si>
  <si>
    <t>Qu'est ce que le taux de change moyen du marché ?</t>
  </si>
  <si>
    <t>Il n'y a qu'un taux de change honnête.</t>
  </si>
  <si>
    <t>Les banques et autres prestataires fixent souvent leur propre taux de change défavorable. Cela signifie que vous payez plus que vous ne devriez, ils ne font qu'empocher la différence.</t>
  </si>
  <si>
    <t>Nous faisons les choses différemment. Nous offrons toujours le taux de change moyen du marché réel, comme vous le trouveriez sur Google ou Reuters.</t>
  </si>
  <si>
    <t>TransferWise</t>
  </si>
  <si>
    <t>Entreprise et équipe</t>
  </si>
  <si>
    <t>Actualités et blog</t>
  </si>
  <si>
    <t>Presse</t>
  </si>
  <si>
    <t>Recrutement</t>
  </si>
  <si>
    <t>Partenariats &amp; Affiliations</t>
  </si>
  <si>
    <t>Aide et service client</t>
  </si>
  <si>
    <t>Centre d'aide</t>
  </si>
  <si>
    <t>Taux moyen du marché</t>
  </si>
  <si>
    <t>Tarification</t>
  </si>
  <si>
    <t>En savoir plus</t>
  </si>
  <si>
    <t>Envoyer de l'argent à l’étranger</t>
  </si>
  <si>
    <t>Codes SWIFT / BIC</t>
  </si>
  <si>
    <t>Convertisseur de devises</t>
  </si>
  <si>
    <t>Alerte du taux</t>
  </si>
  <si>
    <t>Suivez-nous</t>
  </si>
  <si>
    <t>Juridique</t>
  </si>
  <si>
    <t>Charte de confidentialité</t>
  </si>
  <si>
    <t>Les sites locaux</t>
  </si>
  <si>
    <t>© TransferWise Ltd 2019</t>
  </si>
  <si>
    <t>TransferWise est agrémenté par la FCA (Financial Conduct Authority) conformément à la loi "Electronic Money Regulations 2011", numéro 900507, pour l'émission de monnaie électronique.</t>
  </si>
  <si>
    <t>A remplir</t>
  </si>
  <si>
    <t>VPU 1</t>
  </si>
  <si>
    <t>Prix d'achat-fournisseur chinois</t>
  </si>
  <si>
    <t>Prix de vente</t>
  </si>
  <si>
    <t>PRIX en USD</t>
  </si>
  <si>
    <t>prix en Euro</t>
  </si>
  <si>
    <t>prix calculé</t>
  </si>
  <si>
    <t>Si en US dollard</t>
  </si>
  <si>
    <t>Si en Euro</t>
  </si>
  <si>
    <t>prix total</t>
  </si>
  <si>
    <t>VPU 2</t>
  </si>
  <si>
    <t>VPU 3</t>
  </si>
  <si>
    <t>VPU 4</t>
  </si>
  <si>
    <t>VPU 5</t>
  </si>
  <si>
    <t>VPU 6</t>
  </si>
  <si>
    <t>VPU 7</t>
  </si>
  <si>
    <t>VPU 8</t>
  </si>
  <si>
    <t>VPU 9</t>
  </si>
  <si>
    <t>VPU 10</t>
  </si>
  <si>
    <t>VPU 11</t>
  </si>
  <si>
    <t>VPU 12</t>
  </si>
  <si>
    <t>VPU 13</t>
  </si>
  <si>
    <t>VPU 14</t>
  </si>
  <si>
    <t>VPU 15</t>
  </si>
  <si>
    <t>VPU 16</t>
  </si>
  <si>
    <t>VPU 17</t>
  </si>
  <si>
    <t>VPU 18</t>
  </si>
  <si>
    <t>VPU 19</t>
  </si>
  <si>
    <t>VPU 20</t>
  </si>
  <si>
    <t>VPU 21</t>
  </si>
  <si>
    <t>VPU 22</t>
  </si>
  <si>
    <t>VPU 23</t>
  </si>
  <si>
    <t>VPU 24</t>
  </si>
  <si>
    <t>VPU 25</t>
  </si>
  <si>
    <t>VPU 26</t>
  </si>
  <si>
    <t>VPU 27</t>
  </si>
  <si>
    <t>VPU 28</t>
  </si>
  <si>
    <t>VPU 29</t>
  </si>
  <si>
    <t>VPU 30</t>
  </si>
  <si>
    <t>VPU 31</t>
  </si>
  <si>
    <t>V/Réf :</t>
  </si>
  <si>
    <t>page X</t>
  </si>
  <si>
    <t>N/Réf :</t>
  </si>
  <si>
    <t>Date :</t>
  </si>
  <si>
    <t xml:space="preserve">             </t>
  </si>
  <si>
    <t>Matière</t>
  </si>
  <si>
    <t>Quantité</t>
  </si>
  <si>
    <t>Prix Unitaire</t>
  </si>
  <si>
    <t xml:space="preserve">Total </t>
  </si>
  <si>
    <t xml:space="preserve"> Unitaire</t>
  </si>
  <si>
    <t>Frais de Port</t>
  </si>
  <si>
    <t xml:space="preserve">TOTAL : </t>
  </si>
  <si>
    <r>
      <t>Délai</t>
    </r>
    <r>
      <rPr>
        <sz val="12"/>
        <color theme="1"/>
        <rFont val="Calibri"/>
        <family val="2"/>
        <scheme val="minor"/>
      </rPr>
      <t xml:space="preserve"> : </t>
    </r>
  </si>
  <si>
    <t>jours ouvrés, livré à votre société.</t>
  </si>
  <si>
    <t>Validité de l’offre : 10 jours. Prix calculé sur une commande globale et suivant les volumes annoncés.</t>
  </si>
  <si>
    <t>Détails :</t>
  </si>
  <si>
    <t xml:space="preserve">¤ Fourniture par le client des fichiers 3D des pièces 100% exploitable au format step. </t>
  </si>
  <si>
    <t>Si exigences de tolérances inférieures à  ±  0,2 mm ou spécificités techniques, un plan 2D avec cotation doit nous être communiqué obligatoirement  pour valider la faisabilité technique en terme de précision en fonction de la géométrie pièce et de la matière utilisée. Une DFN centrée en milieu de tolérance pourra vous être demandée.</t>
  </si>
  <si>
    <t>¤ Dans certaines zones inaccessibles en usinage, certaines formes pourront être rapportées par collage et maintien mécanique.</t>
  </si>
  <si>
    <t>¤ En cas d’arrêt du projet les parties restent redevables des charges liées aux frais engagés au moment de l’arrêt du projet. Démarrage étude: CAD Parts 100% OK / Commande validée.</t>
  </si>
  <si>
    <t xml:space="preserve">¤ Démarrage étude: CAD Parts 100% OK / Commande validée. </t>
  </si>
  <si>
    <t>Conditions de livraison :</t>
  </si>
  <si>
    <t>¤ Envoi de photos et validation visuel avant expédition.</t>
  </si>
  <si>
    <t>¤ Réception commande officielle, obligatoire 2 jours avant date de livraison.</t>
  </si>
  <si>
    <t xml:space="preserve">         </t>
  </si>
  <si>
    <r>
      <t>Conditions de paiement </t>
    </r>
    <r>
      <rPr>
        <b/>
        <sz val="9"/>
        <color rgb="FF2157A7"/>
        <rFont val="Calibri"/>
        <family val="2"/>
        <scheme val="minor"/>
      </rPr>
      <t xml:space="preserve">: </t>
    </r>
  </si>
  <si>
    <t xml:space="preserve">[A]  40 % TTC  au dépôt à la commande (virement sous 15 jours) paiement impératif avant livraison des pièces. 
[B]  60 % TTC  à la livraison des pièces  (virement sous 30 jours nets) </t>
  </si>
  <si>
    <t>Cordialement,</t>
  </si>
  <si>
    <t xml:space="preserve">Société  : </t>
  </si>
  <si>
    <t>Bon pour accord :</t>
  </si>
  <si>
    <t>Signature</t>
  </si>
  <si>
    <r>
      <t>ASM  Protoplas</t>
    </r>
    <r>
      <rPr>
        <sz val="10"/>
        <color theme="0" tint="-0.499984740745262"/>
        <rFont val="Calibri"/>
        <family val="2"/>
      </rPr>
      <t>t
SARL au capital de 15 000 €
Parc d’Activité Vendée Sud Loire 1 / S Impasse Archimède / 85600 BOUFFERE / France
N° Siret : 804 845 725 00014 – N° TVA : FR92804845725</t>
    </r>
    <r>
      <rPr>
        <sz val="10"/>
        <color theme="0" tint="-0.499984740745262"/>
        <rFont val="Wingdings"/>
        <charset val="2"/>
      </rPr>
      <t xml:space="preserve">
</t>
    </r>
    <r>
      <rPr>
        <sz val="10"/>
        <color theme="0" tint="-0.499984740745262"/>
        <rFont val="Calibri"/>
        <family val="2"/>
      </rPr>
      <t xml:space="preserve">www.asmolding.fr </t>
    </r>
    <r>
      <rPr>
        <sz val="10"/>
        <color theme="0" tint="-0.499984740745262"/>
        <rFont val="Wingdings"/>
        <charset val="2"/>
      </rPr>
      <t xml:space="preserve">       </t>
    </r>
    <r>
      <rPr>
        <sz val="10"/>
        <color theme="0" tint="-0.499984740745262"/>
        <rFont val="Calibri"/>
        <family val="2"/>
      </rPr>
      <t>contact@asmolding.com</t>
    </r>
  </si>
  <si>
    <t>pa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</si>
</sst>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0\ &quot;€&quot;;[Red]\-#,##0\ &quot;€&quot;"/>
    <numFmt numFmtId="44" formatCode="_-* #,##0.00\ &quot;€&quot;_-;\-* #,##0.00\ &quot;€&quot;_-;_-* &quot;-&quot;??\ &quot;€&quot;_-;_-@_-"/>
    <numFmt numFmtId="164" formatCode="dd/mm/yy;@"/>
    <numFmt numFmtId="165" formatCode="0.000"/>
    <numFmt numFmtId="166" formatCode="_-* #,##0\ [$€-40C]_-;\-* #,##0\ [$€-40C]_-;_-* &quot;-&quot;??\ [$€-40C]_-;_-@_-"/>
    <numFmt numFmtId="167" formatCode="_-* #,##0.00\ [$€-40C]_-;\-* #,##0.00\ [$€-40C]_-;_-* &quot;-&quot;??\ [$€-40C]_-;_-@_-"/>
  </numFmts>
  <fonts count="58" x14ac:knownFonts="1">
    <font>
      <sz val="11"/>
      <color theme="1"/>
      <name val="Calibri"/>
      <family val="2"/>
      <scheme val="minor"/>
    </font>
    <font>
      <sz val="12"/>
      <color theme="1"/>
      <name val="Calibri"/>
      <family val="2"/>
      <scheme val="minor"/>
    </font>
    <font>
      <b/>
      <sz val="12"/>
      <color theme="1"/>
      <name val="Calibri"/>
      <family val="2"/>
      <scheme val="minor"/>
    </font>
    <font>
      <sz val="12"/>
      <color rgb="FF000000"/>
      <name val="Calibri"/>
      <family val="2"/>
      <scheme val="minor"/>
    </font>
    <font>
      <b/>
      <sz val="12"/>
      <color rgb="FF808080"/>
      <name val="Calibri"/>
      <family val="2"/>
      <scheme val="minor"/>
    </font>
    <font>
      <b/>
      <sz val="12"/>
      <color rgb="FF000000"/>
      <name val="Calibri"/>
      <family val="2"/>
      <scheme val="minor"/>
    </font>
    <font>
      <sz val="12"/>
      <color theme="1"/>
      <name val="Wingdings 2"/>
      <family val="1"/>
      <charset val="2"/>
    </font>
    <font>
      <sz val="12"/>
      <color theme="1"/>
      <name val="Wingdings"/>
      <charset val="2"/>
    </font>
    <font>
      <sz val="36"/>
      <color theme="1"/>
      <name val="Calibri"/>
      <family val="2"/>
      <scheme val="minor"/>
    </font>
    <font>
      <i/>
      <sz val="12"/>
      <color theme="5"/>
      <name val="Calibri"/>
      <family val="2"/>
      <scheme val="minor"/>
    </font>
    <font>
      <sz val="12"/>
      <color theme="8"/>
      <name val="Calibri"/>
      <family val="2"/>
      <scheme val="minor"/>
    </font>
    <font>
      <sz val="10"/>
      <color theme="0" tint="-0.499984740745262"/>
      <name val="Calibri"/>
      <family val="2"/>
      <scheme val="minor"/>
    </font>
    <font>
      <b/>
      <sz val="10"/>
      <color theme="0" tint="-0.499984740745262"/>
      <name val="Calibri"/>
      <family val="2"/>
      <scheme val="minor"/>
    </font>
    <font>
      <sz val="10"/>
      <color theme="0" tint="-0.499984740745262"/>
      <name val="Wingdings"/>
      <charset val="2"/>
    </font>
    <font>
      <b/>
      <sz val="10"/>
      <color theme="1"/>
      <name val="Calibri"/>
      <family val="2"/>
      <scheme val="minor"/>
    </font>
    <font>
      <b/>
      <u/>
      <sz val="9"/>
      <color theme="1"/>
      <name val="Arial"/>
      <family val="2"/>
    </font>
    <font>
      <b/>
      <sz val="9"/>
      <color theme="1"/>
      <name val="Arial"/>
      <family val="2"/>
    </font>
    <font>
      <sz val="9"/>
      <color theme="1"/>
      <name val="Arial"/>
      <family val="2"/>
    </font>
    <font>
      <sz val="10"/>
      <color theme="1"/>
      <name val="Calibri"/>
      <family val="2"/>
      <scheme val="minor"/>
    </font>
    <font>
      <u/>
      <sz val="11"/>
      <color theme="10"/>
      <name val="Calibri"/>
      <family val="2"/>
      <scheme val="minor"/>
    </font>
    <font>
      <sz val="10"/>
      <color theme="1"/>
      <name val="Times New Roman"/>
      <family val="1"/>
    </font>
    <font>
      <sz val="11"/>
      <color rgb="FF000000"/>
      <name val="Calibri"/>
      <family val="2"/>
      <scheme val="minor"/>
    </font>
    <font>
      <sz val="10"/>
      <color rgb="FF000000"/>
      <name val="Calibri"/>
      <family val="2"/>
      <scheme val="minor"/>
    </font>
    <font>
      <sz val="36"/>
      <color theme="5"/>
      <name val="Calibri"/>
      <family val="2"/>
      <scheme val="minor"/>
    </font>
    <font>
      <sz val="12"/>
      <name val="Calibri"/>
      <family val="2"/>
      <scheme val="minor"/>
    </font>
    <font>
      <sz val="36"/>
      <name val="Calibri"/>
      <family val="2"/>
      <scheme val="minor"/>
    </font>
    <font>
      <sz val="10"/>
      <color rgb="FFFF0000"/>
      <name val="Calibri"/>
      <family val="2"/>
      <scheme val="minor"/>
    </font>
    <font>
      <i/>
      <sz val="12"/>
      <color theme="8"/>
      <name val="Calibri"/>
      <family val="2"/>
      <scheme val="minor"/>
    </font>
    <font>
      <sz val="36"/>
      <color theme="8"/>
      <name val="Calibri"/>
      <family val="2"/>
      <scheme val="minor"/>
    </font>
    <font>
      <b/>
      <i/>
      <sz val="12"/>
      <color theme="8"/>
      <name val="Calibri"/>
      <family val="2"/>
      <scheme val="minor"/>
    </font>
    <font>
      <b/>
      <sz val="12"/>
      <name val="Calibri"/>
      <family val="2"/>
      <scheme val="minor"/>
    </font>
    <font>
      <b/>
      <sz val="12"/>
      <name val="Calibri"/>
      <family val="2"/>
    </font>
    <font>
      <b/>
      <sz val="12"/>
      <color theme="8"/>
      <name val="Calibri"/>
      <family val="2"/>
      <scheme val="minor"/>
    </font>
    <font>
      <b/>
      <sz val="10"/>
      <color theme="8"/>
      <name val="Calibri"/>
      <family val="2"/>
      <scheme val="minor"/>
    </font>
    <font>
      <b/>
      <i/>
      <sz val="12"/>
      <color theme="0"/>
      <name val="Calibri"/>
      <family val="2"/>
      <scheme val="minor"/>
    </font>
    <font>
      <i/>
      <sz val="10"/>
      <name val="Calibri"/>
      <family val="2"/>
      <scheme val="minor"/>
    </font>
    <font>
      <u/>
      <sz val="12"/>
      <color theme="1"/>
      <name val="Calibri"/>
      <family val="2"/>
      <scheme val="minor"/>
    </font>
    <font>
      <u/>
      <sz val="10"/>
      <color indexed="12"/>
      <name val="Arial"/>
      <family val="2"/>
    </font>
    <font>
      <sz val="10"/>
      <color theme="0"/>
      <name val="Calibri"/>
      <family val="2"/>
      <scheme val="minor"/>
    </font>
    <font>
      <sz val="10"/>
      <color theme="1"/>
      <name val="Calibri"/>
      <family val="2"/>
      <scheme val="minor"/>
    </font>
    <font>
      <sz val="36"/>
      <color theme="4" tint="-0.249977111117893"/>
      <name val="Calibri"/>
      <family val="2"/>
      <scheme val="minor"/>
    </font>
    <font>
      <sz val="9"/>
      <color indexed="81"/>
      <name val="Tahoma"/>
      <family val="2"/>
    </font>
    <font>
      <b/>
      <sz val="9"/>
      <color indexed="81"/>
      <name val="Tahoma"/>
      <family val="2"/>
    </font>
    <font>
      <sz val="12"/>
      <color theme="4" tint="-0.249977111117893"/>
      <name val="Calibri"/>
      <family val="2"/>
      <scheme val="minor"/>
    </font>
    <font>
      <sz val="11"/>
      <color theme="1"/>
      <name val="Calibri"/>
      <family val="2"/>
      <scheme val="minor"/>
    </font>
    <font>
      <b/>
      <sz val="22"/>
      <color theme="1"/>
      <name val="Calibri"/>
      <family val="2"/>
      <scheme val="minor"/>
    </font>
    <font>
      <b/>
      <sz val="14"/>
      <color theme="1"/>
      <name val="Calibri"/>
      <family val="2"/>
      <scheme val="minor"/>
    </font>
    <font>
      <b/>
      <sz val="18"/>
      <color theme="1"/>
      <name val="Calibri"/>
      <family val="2"/>
      <scheme val="minor"/>
    </font>
    <font>
      <b/>
      <sz val="20"/>
      <color theme="1"/>
      <name val="Calibri"/>
      <family val="2"/>
      <scheme val="minor"/>
    </font>
    <font>
      <b/>
      <sz val="36"/>
      <color theme="1"/>
      <name val="Calibri"/>
      <family val="2"/>
      <scheme val="minor"/>
    </font>
    <font>
      <b/>
      <sz val="20"/>
      <color rgb="FF000000"/>
      <name val="Calibri"/>
      <family val="2"/>
      <scheme val="minor"/>
    </font>
    <font>
      <sz val="9"/>
      <color theme="1"/>
      <name val="Calibri"/>
      <family val="2"/>
      <scheme val="minor"/>
    </font>
    <font>
      <b/>
      <sz val="20"/>
      <color theme="8"/>
      <name val="Calibri"/>
      <family val="2"/>
      <scheme val="minor"/>
    </font>
    <font>
      <sz val="10"/>
      <color theme="8"/>
      <name val="Calibri"/>
      <family val="2"/>
      <scheme val="minor"/>
    </font>
    <font>
      <b/>
      <sz val="7"/>
      <color rgb="FFB2CA00"/>
      <name val="Calibri"/>
      <family val="2"/>
      <scheme val="minor"/>
    </font>
    <font>
      <b/>
      <sz val="9"/>
      <color rgb="FF2157A7"/>
      <name val="Calibri"/>
      <family val="2"/>
      <scheme val="minor"/>
    </font>
    <font>
      <b/>
      <sz val="10"/>
      <color theme="0" tint="-0.499984740745262"/>
      <name val="Calibri"/>
      <family val="2"/>
    </font>
    <font>
      <sz val="10"/>
      <color theme="0" tint="-0.499984740745262"/>
      <name val="Calibri"/>
      <family val="2"/>
    </font>
  </fonts>
  <fills count="192">
    <fill>
      <patternFill patternType="none"/>
    </fill>
    <fill>
      <patternFill patternType="gray125"/>
    </fill>
    <fill>
      <patternFill patternType="solid">
        <fgColor rgb="FFFFFF00"/>
        <bgColor indexed="64"/>
      </patternFill>
    </fill>
    <fill>
      <patternFill patternType="solid">
        <fgColor rgb="FFDDEBF7"/>
        <bgColor indexed="64"/>
      </patternFill>
    </fill>
    <fill>
      <patternFill patternType="solid">
        <fgColor rgb="FFCCC188"/>
        <bgColor indexed="64"/>
      </patternFill>
    </fill>
    <fill>
      <patternFill patternType="solid">
        <fgColor rgb="FFCEB487"/>
        <bgColor indexed="64"/>
      </patternFill>
    </fill>
    <fill>
      <patternFill patternType="solid">
        <fgColor rgb="FFD0B173"/>
        <bgColor indexed="64"/>
      </patternFill>
    </fill>
    <fill>
      <patternFill patternType="solid">
        <fgColor rgb="FFF2AD00"/>
        <bgColor indexed="64"/>
      </patternFill>
    </fill>
    <fill>
      <patternFill patternType="solid">
        <fgColor rgb="FFE4A700"/>
        <bgColor indexed="64"/>
      </patternFill>
    </fill>
    <fill>
      <patternFill patternType="solid">
        <fgColor rgb="FFC79600"/>
        <bgColor indexed="64"/>
      </patternFill>
    </fill>
    <fill>
      <patternFill patternType="solid">
        <fgColor rgb="FFD99300"/>
        <bgColor indexed="64"/>
      </patternFill>
    </fill>
    <fill>
      <patternFill patternType="solid">
        <fgColor rgb="FFE69400"/>
        <bgColor indexed="64"/>
      </patternFill>
    </fill>
    <fill>
      <patternFill patternType="solid">
        <fgColor rgb="FFAF8552"/>
        <bgColor indexed="64"/>
      </patternFill>
    </fill>
    <fill>
      <patternFill patternType="solid">
        <fgColor rgb="FFD8BA2E"/>
        <bgColor indexed="64"/>
      </patternFill>
    </fill>
    <fill>
      <patternFill patternType="solid">
        <fgColor rgb="FFE5DFCC"/>
        <bgColor indexed="64"/>
      </patternFill>
    </fill>
    <fill>
      <patternFill patternType="solid">
        <fgColor rgb="FFDFCEA1"/>
        <bgColor indexed="64"/>
      </patternFill>
    </fill>
    <fill>
      <patternFill patternType="solid">
        <fgColor rgb="FFE6D9BD"/>
        <bgColor indexed="64"/>
      </patternFill>
    </fill>
    <fill>
      <patternFill patternType="solid">
        <fgColor rgb="FFECEA41"/>
        <bgColor indexed="64"/>
      </patternFill>
    </fill>
    <fill>
      <patternFill patternType="solid">
        <fgColor rgb="FFF6B256"/>
        <bgColor indexed="64"/>
      </patternFill>
    </fill>
    <fill>
      <patternFill patternType="solid">
        <fgColor rgb="FFFDDA38"/>
        <bgColor indexed="64"/>
      </patternFill>
    </fill>
    <fill>
      <patternFill patternType="solid">
        <fgColor rgb="FFA6937B"/>
        <bgColor indexed="64"/>
      </patternFill>
    </fill>
    <fill>
      <patternFill patternType="solid">
        <fgColor rgb="FFA09465"/>
        <bgColor indexed="64"/>
      </patternFill>
    </fill>
    <fill>
      <patternFill patternType="solid">
        <fgColor rgb="FFF2C000"/>
        <bgColor indexed="64"/>
      </patternFill>
    </fill>
    <fill>
      <patternFill patternType="solid">
        <fgColor rgb="FFF2BF00"/>
        <bgColor indexed="64"/>
      </patternFill>
    </fill>
    <fill>
      <patternFill patternType="solid">
        <fgColor rgb="FFB89650"/>
        <bgColor indexed="64"/>
      </patternFill>
    </fill>
    <fill>
      <patternFill patternType="solid">
        <fgColor rgb="FFA4861A"/>
        <bgColor indexed="64"/>
      </patternFill>
    </fill>
    <fill>
      <patternFill patternType="solid">
        <fgColor rgb="FFFFA600"/>
        <bgColor indexed="64"/>
      </patternFill>
    </fill>
    <fill>
      <patternFill patternType="solid">
        <fgColor rgb="FFE2AC00"/>
        <bgColor indexed="64"/>
      </patternFill>
    </fill>
    <fill>
      <patternFill patternType="solid">
        <fgColor rgb="FFF7A11F"/>
        <bgColor indexed="64"/>
      </patternFill>
    </fill>
    <fill>
      <patternFill patternType="solid">
        <fgColor rgb="FFEBA557"/>
        <bgColor indexed="64"/>
      </patternFill>
    </fill>
    <fill>
      <patternFill patternType="solid">
        <fgColor rgb="FFD97604"/>
        <bgColor indexed="64"/>
      </patternFill>
    </fill>
    <fill>
      <patternFill patternType="solid">
        <fgColor rgb="FFBB4926"/>
        <bgColor indexed="64"/>
      </patternFill>
    </fill>
    <fill>
      <patternFill patternType="solid">
        <fgColor rgb="FFC13524"/>
        <bgColor indexed="64"/>
      </patternFill>
    </fill>
    <fill>
      <patternFill patternType="solid">
        <fgColor rgb="FFF97A31"/>
        <bgColor indexed="64"/>
      </patternFill>
    </fill>
    <fill>
      <patternFill patternType="solid">
        <fgColor rgb="FFE8540D"/>
        <bgColor indexed="64"/>
      </patternFill>
    </fill>
    <fill>
      <patternFill patternType="solid">
        <fgColor rgb="FFF46F29"/>
        <bgColor indexed="64"/>
      </patternFill>
    </fill>
    <fill>
      <patternFill patternType="solid">
        <fgColor rgb="FFDB5316"/>
        <bgColor indexed="64"/>
      </patternFill>
    </fill>
    <fill>
      <patternFill patternType="solid">
        <fgColor rgb="FFD55D23"/>
        <bgColor indexed="64"/>
      </patternFill>
    </fill>
    <fill>
      <patternFill patternType="solid">
        <fgColor rgb="FFEA7625"/>
        <bgColor indexed="64"/>
      </patternFill>
    </fill>
    <fill>
      <patternFill patternType="solid">
        <fgColor rgb="FFD6654E"/>
        <bgColor indexed="64"/>
      </patternFill>
    </fill>
    <fill>
      <patternFill patternType="solid">
        <fgColor rgb="FFA02725"/>
        <bgColor indexed="64"/>
      </patternFill>
    </fill>
    <fill>
      <patternFill patternType="solid">
        <fgColor rgb="FFA0001C"/>
        <bgColor indexed="64"/>
      </patternFill>
    </fill>
    <fill>
      <patternFill patternType="solid">
        <fgColor rgb="FF991424"/>
        <bgColor indexed="64"/>
      </patternFill>
    </fill>
    <fill>
      <patternFill patternType="solid">
        <fgColor rgb="FF870A24"/>
        <bgColor indexed="64"/>
      </patternFill>
    </fill>
    <fill>
      <patternFill patternType="solid">
        <fgColor rgb="FF6C1B2A"/>
        <bgColor indexed="64"/>
      </patternFill>
    </fill>
    <fill>
      <patternFill patternType="solid">
        <fgColor rgb="FF581E29"/>
        <bgColor indexed="64"/>
      </patternFill>
    </fill>
    <fill>
      <patternFill patternType="solid">
        <fgColor rgb="FF402226"/>
        <bgColor indexed="64"/>
      </patternFill>
    </fill>
    <fill>
      <patternFill patternType="solid">
        <fgColor rgb="FF6D312B"/>
        <bgColor indexed="64"/>
      </patternFill>
    </fill>
    <fill>
      <patternFill patternType="solid">
        <fgColor rgb="FF791F24"/>
        <bgColor indexed="64"/>
      </patternFill>
    </fill>
    <fill>
      <patternFill patternType="solid">
        <fgColor rgb="FFC68873"/>
        <bgColor indexed="64"/>
      </patternFill>
    </fill>
    <fill>
      <patternFill patternType="solid">
        <fgColor rgb="FF992A28"/>
        <bgColor indexed="64"/>
      </patternFill>
    </fill>
    <fill>
      <patternFill patternType="solid">
        <fgColor rgb="FFCF7278"/>
        <bgColor indexed="64"/>
      </patternFill>
    </fill>
    <fill>
      <patternFill patternType="solid">
        <fgColor rgb="FFE3A0AC"/>
        <bgColor indexed="64"/>
      </patternFill>
    </fill>
    <fill>
      <patternFill patternType="solid">
        <fgColor rgb="FFAB392D"/>
        <bgColor indexed="64"/>
      </patternFill>
    </fill>
    <fill>
      <patternFill patternType="solid">
        <fgColor rgb="FFCC515E"/>
        <bgColor indexed="64"/>
      </patternFill>
    </fill>
    <fill>
      <patternFill patternType="solid">
        <fgColor rgb="FFCA3F51"/>
        <bgColor indexed="64"/>
      </patternFill>
    </fill>
    <fill>
      <patternFill patternType="solid">
        <fgColor rgb="FFBF111B"/>
        <bgColor indexed="64"/>
      </patternFill>
    </fill>
    <fill>
      <patternFill patternType="solid">
        <fgColor rgb="FFD36B56"/>
        <bgColor indexed="64"/>
      </patternFill>
    </fill>
    <fill>
      <patternFill patternType="solid">
        <fgColor rgb="FFB01D42"/>
        <bgColor indexed="64"/>
      </patternFill>
    </fill>
    <fill>
      <patternFill patternType="solid">
        <fgColor rgb="FFA7323E"/>
        <bgColor indexed="64"/>
      </patternFill>
    </fill>
    <fill>
      <patternFill patternType="solid">
        <fgColor rgb="FF865D86"/>
        <bgColor indexed="64"/>
      </patternFill>
    </fill>
    <fill>
      <patternFill patternType="solid">
        <fgColor rgb="FF8F3F51"/>
        <bgColor indexed="64"/>
      </patternFill>
    </fill>
    <fill>
      <patternFill patternType="solid">
        <fgColor rgb="FFCA5B91"/>
        <bgColor indexed="64"/>
      </patternFill>
    </fill>
    <fill>
      <patternFill patternType="solid">
        <fgColor rgb="FF69193B"/>
        <bgColor indexed="64"/>
      </patternFill>
    </fill>
    <fill>
      <patternFill patternType="solid">
        <fgColor rgb="FF7E63A1"/>
        <bgColor indexed="64"/>
      </patternFill>
    </fill>
    <fill>
      <patternFill patternType="solid">
        <fgColor rgb="FF912D76"/>
        <bgColor indexed="64"/>
      </patternFill>
    </fill>
    <fill>
      <patternFill patternType="solid">
        <fgColor rgb="FF48233E"/>
        <bgColor indexed="64"/>
      </patternFill>
    </fill>
    <fill>
      <patternFill patternType="solid">
        <fgColor rgb="FF853D7D"/>
        <bgColor indexed="64"/>
      </patternFill>
    </fill>
    <fill>
      <patternFill patternType="solid">
        <fgColor rgb="FF9D8493"/>
        <bgColor indexed="64"/>
      </patternFill>
    </fill>
    <fill>
      <patternFill patternType="solid">
        <fgColor rgb="FF2F4A71"/>
        <bgColor indexed="64"/>
      </patternFill>
    </fill>
    <fill>
      <patternFill patternType="solid">
        <fgColor rgb="FF0E4666"/>
        <bgColor indexed="64"/>
      </patternFill>
    </fill>
    <fill>
      <patternFill patternType="solid">
        <fgColor rgb="FF162E7B"/>
        <bgColor indexed="64"/>
      </patternFill>
    </fill>
    <fill>
      <patternFill patternType="solid">
        <fgColor rgb="FF193058"/>
        <bgColor indexed="64"/>
      </patternFill>
    </fill>
    <fill>
      <patternFill patternType="solid">
        <fgColor rgb="FF1A1D2A"/>
        <bgColor indexed="64"/>
      </patternFill>
    </fill>
    <fill>
      <patternFill patternType="solid">
        <fgColor rgb="FF004389"/>
        <bgColor indexed="64"/>
      </patternFill>
    </fill>
    <fill>
      <patternFill patternType="solid">
        <fgColor rgb="FF38618C"/>
        <bgColor indexed="64"/>
      </patternFill>
    </fill>
    <fill>
      <patternFill patternType="solid">
        <fgColor rgb="FF2D3944"/>
        <bgColor indexed="64"/>
      </patternFill>
    </fill>
    <fill>
      <patternFill patternType="solid">
        <fgColor rgb="FF245878"/>
        <bgColor indexed="64"/>
      </patternFill>
    </fill>
    <fill>
      <patternFill patternType="solid">
        <fgColor rgb="FF00427F"/>
        <bgColor indexed="64"/>
      </patternFill>
    </fill>
    <fill>
      <patternFill patternType="solid">
        <fgColor rgb="FF1A2740"/>
        <bgColor indexed="64"/>
      </patternFill>
    </fill>
    <fill>
      <patternFill patternType="solid">
        <fgColor rgb="FF2781BB"/>
        <bgColor indexed="64"/>
      </patternFill>
    </fill>
    <fill>
      <patternFill patternType="solid">
        <fgColor rgb="FF202E53"/>
        <bgColor indexed="64"/>
      </patternFill>
    </fill>
    <fill>
      <patternFill patternType="solid">
        <fgColor rgb="FF667B9A"/>
        <bgColor indexed="64"/>
      </patternFill>
    </fill>
    <fill>
      <patternFill patternType="solid">
        <fgColor rgb="FF0071B5"/>
        <bgColor indexed="64"/>
      </patternFill>
    </fill>
    <fill>
      <patternFill patternType="solid">
        <fgColor rgb="FF004C91"/>
        <bgColor indexed="64"/>
      </patternFill>
    </fill>
    <fill>
      <patternFill patternType="solid">
        <fgColor rgb="FF138992"/>
        <bgColor indexed="64"/>
      </patternFill>
    </fill>
    <fill>
      <patternFill patternType="solid">
        <fgColor rgb="FF005688"/>
        <bgColor indexed="64"/>
      </patternFill>
    </fill>
    <fill>
      <patternFill patternType="solid">
        <fgColor rgb="FF00747D"/>
        <bgColor indexed="64"/>
      </patternFill>
    </fill>
    <fill>
      <patternFill patternType="solid">
        <fgColor rgb="FF28275A"/>
        <bgColor indexed="64"/>
      </patternFill>
    </fill>
    <fill>
      <patternFill patternType="solid">
        <fgColor rgb="FF486591"/>
        <bgColor indexed="64"/>
      </patternFill>
    </fill>
    <fill>
      <patternFill patternType="solid">
        <fgColor rgb="FF6391B0"/>
        <bgColor indexed="64"/>
      </patternFill>
    </fill>
    <fill>
      <patternFill patternType="solid">
        <fgColor rgb="FF327663"/>
        <bgColor indexed="64"/>
      </patternFill>
    </fill>
    <fill>
      <patternFill patternType="solid">
        <fgColor rgb="FF266D3B"/>
        <bgColor indexed="64"/>
      </patternFill>
    </fill>
    <fill>
      <patternFill patternType="solid">
        <fgColor rgb="FF276230"/>
        <bgColor indexed="64"/>
      </patternFill>
    </fill>
    <fill>
      <patternFill patternType="solid">
        <fgColor rgb="FF4E553D"/>
        <bgColor indexed="64"/>
      </patternFill>
    </fill>
    <fill>
      <patternFill patternType="solid">
        <fgColor rgb="FF004547"/>
        <bgColor indexed="64"/>
      </patternFill>
    </fill>
    <fill>
      <patternFill patternType="solid">
        <fgColor rgb="FF0E4438"/>
        <bgColor indexed="64"/>
      </patternFill>
    </fill>
    <fill>
      <patternFill patternType="solid">
        <fgColor rgb="FF3B3D33"/>
        <bgColor indexed="64"/>
      </patternFill>
    </fill>
    <fill>
      <patternFill patternType="solid">
        <fgColor rgb="FF2B3626"/>
        <bgColor indexed="64"/>
      </patternFill>
    </fill>
    <fill>
      <patternFill patternType="solid">
        <fgColor rgb="FF302F22"/>
        <bgColor indexed="64"/>
      </patternFill>
    </fill>
    <fill>
      <patternFill patternType="solid">
        <fgColor rgb="FF213529"/>
        <bgColor indexed="64"/>
      </patternFill>
    </fill>
    <fill>
      <patternFill patternType="solid">
        <fgColor rgb="FF426E38"/>
        <bgColor indexed="64"/>
      </patternFill>
    </fill>
    <fill>
      <patternFill patternType="solid">
        <fgColor rgb="FF68825F"/>
        <bgColor indexed="64"/>
      </patternFill>
    </fill>
    <fill>
      <patternFill patternType="solid">
        <fgColor rgb="FF293A37"/>
        <bgColor indexed="64"/>
      </patternFill>
    </fill>
    <fill>
      <patternFill patternType="solid">
        <fgColor rgb="FF76785B"/>
        <bgColor indexed="64"/>
      </patternFill>
    </fill>
    <fill>
      <patternFill patternType="solid">
        <fgColor rgb="FF443F31"/>
        <bgColor indexed="64"/>
      </patternFill>
    </fill>
    <fill>
      <patternFill patternType="solid">
        <fgColor rgb="FF383B34"/>
        <bgColor indexed="64"/>
      </patternFill>
    </fill>
    <fill>
      <patternFill patternType="solid">
        <fgColor rgb="FF00664F"/>
        <bgColor indexed="64"/>
      </patternFill>
    </fill>
    <fill>
      <patternFill patternType="solid">
        <fgColor rgb="FF4D8542"/>
        <bgColor indexed="64"/>
      </patternFill>
    </fill>
    <fill>
      <patternFill patternType="solid">
        <fgColor rgb="FF4B9B3E"/>
        <bgColor indexed="64"/>
      </patternFill>
    </fill>
    <fill>
      <patternFill patternType="solid">
        <fgColor rgb="FFB2D8B4"/>
        <bgColor indexed="64"/>
      </patternFill>
    </fill>
    <fill>
      <patternFill patternType="solid">
        <fgColor rgb="FF394937"/>
        <bgColor indexed="64"/>
      </patternFill>
    </fill>
    <fill>
      <patternFill patternType="solid">
        <fgColor rgb="FF87A180"/>
        <bgColor indexed="64"/>
      </patternFill>
    </fill>
    <fill>
      <patternFill patternType="solid">
        <fgColor rgb="FF3C372A"/>
        <bgColor indexed="64"/>
      </patternFill>
    </fill>
    <fill>
      <patternFill patternType="solid">
        <fgColor rgb="FF008455"/>
        <bgColor indexed="64"/>
      </patternFill>
    </fill>
    <fill>
      <patternFill patternType="solid">
        <fgColor rgb="FF56723D"/>
        <bgColor indexed="64"/>
      </patternFill>
    </fill>
    <fill>
      <patternFill patternType="solid">
        <fgColor rgb="FF005C54"/>
        <bgColor indexed="64"/>
      </patternFill>
    </fill>
    <fill>
      <patternFill patternType="solid">
        <fgColor rgb="FF77BBBD"/>
        <bgColor indexed="64"/>
      </patternFill>
    </fill>
    <fill>
      <patternFill patternType="solid">
        <fgColor rgb="FF2E554B"/>
        <bgColor indexed="64"/>
      </patternFill>
    </fill>
    <fill>
      <patternFill patternType="solid">
        <fgColor rgb="FF006F43"/>
        <bgColor indexed="64"/>
      </patternFill>
    </fill>
    <fill>
      <patternFill patternType="solid">
        <fgColor rgb="FF00855A"/>
        <bgColor indexed="64"/>
      </patternFill>
    </fill>
    <fill>
      <patternFill patternType="solid">
        <fgColor rgb="FF3F8884"/>
        <bgColor indexed="64"/>
      </patternFill>
    </fill>
    <fill>
      <patternFill patternType="solid">
        <fgColor rgb="FF75ADB1"/>
        <bgColor indexed="64"/>
      </patternFill>
    </fill>
    <fill>
      <patternFill patternType="solid">
        <fgColor rgb="FF798790"/>
        <bgColor indexed="64"/>
      </patternFill>
    </fill>
    <fill>
      <patternFill patternType="solid">
        <fgColor rgb="FF8C969F"/>
        <bgColor indexed="64"/>
      </patternFill>
    </fill>
    <fill>
      <patternFill patternType="solid">
        <fgColor rgb="FF827D67"/>
        <bgColor indexed="64"/>
      </patternFill>
    </fill>
    <fill>
      <patternFill patternType="solid">
        <fgColor rgb="FF79796C"/>
        <bgColor indexed="64"/>
      </patternFill>
    </fill>
    <fill>
      <patternFill patternType="solid">
        <fgColor rgb="FF999A9F"/>
        <bgColor indexed="64"/>
      </patternFill>
    </fill>
    <fill>
      <patternFill patternType="solid">
        <fgColor rgb="FF6D7270"/>
        <bgColor indexed="64"/>
      </patternFill>
    </fill>
    <fill>
      <patternFill patternType="solid">
        <fgColor rgb="FF766A5D"/>
        <bgColor indexed="64"/>
      </patternFill>
    </fill>
    <fill>
      <patternFill patternType="solid">
        <fgColor rgb="FF756444"/>
        <bgColor indexed="64"/>
      </patternFill>
    </fill>
    <fill>
      <patternFill patternType="solid">
        <fgColor rgb="FF585E55"/>
        <bgColor indexed="64"/>
      </patternFill>
    </fill>
    <fill>
      <patternFill patternType="solid">
        <fgColor rgb="FF565957"/>
        <bgColor indexed="64"/>
      </patternFill>
    </fill>
    <fill>
      <patternFill patternType="solid">
        <fgColor rgb="FF525A60"/>
        <bgColor indexed="64"/>
      </patternFill>
    </fill>
    <fill>
      <patternFill patternType="solid">
        <fgColor rgb="FF575E62"/>
        <bgColor indexed="64"/>
      </patternFill>
    </fill>
    <fill>
      <patternFill patternType="solid">
        <fgColor rgb="FF585346"/>
        <bgColor indexed="64"/>
      </patternFill>
    </fill>
    <fill>
      <patternFill patternType="solid">
        <fgColor rgb="FF4C5057"/>
        <bgColor indexed="64"/>
      </patternFill>
    </fill>
    <fill>
      <patternFill patternType="solid">
        <fgColor rgb="FF363D43"/>
        <bgColor indexed="64"/>
      </patternFill>
    </fill>
    <fill>
      <patternFill patternType="solid">
        <fgColor rgb="FF2E3236"/>
        <bgColor indexed="64"/>
      </patternFill>
    </fill>
    <fill>
      <patternFill patternType="solid">
        <fgColor rgb="FF464644"/>
        <bgColor indexed="64"/>
      </patternFill>
    </fill>
    <fill>
      <patternFill patternType="solid">
        <fgColor rgb="FF7F8279"/>
        <bgColor indexed="64"/>
      </patternFill>
    </fill>
    <fill>
      <patternFill patternType="solid">
        <fgColor rgb="FF484B52"/>
        <bgColor indexed="64"/>
      </patternFill>
    </fill>
    <fill>
      <patternFill patternType="solid">
        <fgColor rgb="FF354044"/>
        <bgColor indexed="64"/>
      </patternFill>
    </fill>
    <fill>
      <patternFill patternType="solid">
        <fgColor rgb="FF919089"/>
        <bgColor indexed="64"/>
      </patternFill>
    </fill>
    <fill>
      <patternFill patternType="solid">
        <fgColor rgb="FF5B686F"/>
        <bgColor indexed="64"/>
      </patternFill>
    </fill>
    <fill>
      <patternFill patternType="solid">
        <fgColor rgb="FFB5B5A7"/>
        <bgColor indexed="64"/>
      </patternFill>
    </fill>
    <fill>
      <patternFill patternType="solid">
        <fgColor rgb="FF7A8376"/>
        <bgColor indexed="64"/>
      </patternFill>
    </fill>
    <fill>
      <patternFill patternType="solid">
        <fgColor rgb="FF928D75"/>
        <bgColor indexed="64"/>
      </patternFill>
    </fill>
    <fill>
      <patternFill patternType="solid">
        <fgColor rgb="FFC4CACA"/>
        <bgColor indexed="64"/>
      </patternFill>
    </fill>
    <fill>
      <patternFill patternType="solid">
        <fgColor rgb="FF949294"/>
        <bgColor indexed="64"/>
      </patternFill>
    </fill>
    <fill>
      <patternFill patternType="solid">
        <fgColor rgb="FF7E8082"/>
        <bgColor indexed="64"/>
      </patternFill>
    </fill>
    <fill>
      <patternFill patternType="solid">
        <fgColor rgb="FFB0B3AF"/>
        <bgColor indexed="64"/>
      </patternFill>
    </fill>
    <fill>
      <patternFill patternType="solid">
        <fgColor rgb="FF6D6B64"/>
        <bgColor indexed="64"/>
      </patternFill>
    </fill>
    <fill>
      <patternFill patternType="solid">
        <fgColor rgb="FF9AA0A7"/>
        <bgColor indexed="64"/>
      </patternFill>
    </fill>
    <fill>
      <patternFill patternType="solid">
        <fgColor rgb="FF929899"/>
        <bgColor indexed="64"/>
      </patternFill>
    </fill>
    <fill>
      <patternFill patternType="solid">
        <fgColor rgb="FF505455"/>
        <bgColor indexed="64"/>
      </patternFill>
    </fill>
    <fill>
      <patternFill patternType="solid">
        <fgColor rgb="FF8B7045"/>
        <bgColor indexed="64"/>
      </patternFill>
    </fill>
    <fill>
      <patternFill patternType="solid">
        <fgColor rgb="FF9C6935"/>
        <bgColor indexed="64"/>
      </patternFill>
    </fill>
    <fill>
      <patternFill patternType="solid">
        <fgColor rgb="FF774C3B"/>
        <bgColor indexed="64"/>
      </patternFill>
    </fill>
    <fill>
      <patternFill patternType="solid">
        <fgColor rgb="FF815333"/>
        <bgColor indexed="64"/>
      </patternFill>
    </fill>
    <fill>
      <patternFill patternType="solid">
        <fgColor rgb="FF904E3B"/>
        <bgColor indexed="64"/>
      </patternFill>
    </fill>
    <fill>
      <patternFill patternType="solid">
        <fgColor rgb="FF6B442A"/>
        <bgColor indexed="64"/>
      </patternFill>
    </fill>
    <fill>
      <patternFill patternType="solid">
        <fgColor rgb="FF735230"/>
        <bgColor indexed="64"/>
      </patternFill>
    </fill>
    <fill>
      <patternFill patternType="solid">
        <fgColor rgb="FF5B3927"/>
        <bgColor indexed="64"/>
      </patternFill>
    </fill>
    <fill>
      <patternFill patternType="solid">
        <fgColor rgb="FF64312A"/>
        <bgColor indexed="64"/>
      </patternFill>
    </fill>
    <fill>
      <patternFill patternType="solid">
        <fgColor rgb="FF49372A"/>
        <bgColor indexed="64"/>
      </patternFill>
    </fill>
    <fill>
      <patternFill patternType="solid">
        <fgColor rgb="FF5A2E2A"/>
        <bgColor indexed="64"/>
      </patternFill>
    </fill>
    <fill>
      <patternFill patternType="solid">
        <fgColor rgb="FF4F3128"/>
        <bgColor indexed="64"/>
      </patternFill>
    </fill>
    <fill>
      <patternFill patternType="solid">
        <fgColor rgb="FF45302B"/>
        <bgColor indexed="64"/>
      </patternFill>
    </fill>
    <fill>
      <patternFill patternType="solid">
        <fgColor rgb="FF3B3332"/>
        <bgColor indexed="64"/>
      </patternFill>
    </fill>
    <fill>
      <patternFill patternType="solid">
        <fgColor rgb="FF1E1A1A"/>
        <bgColor indexed="64"/>
      </patternFill>
    </fill>
    <fill>
      <patternFill patternType="solid">
        <fgColor rgb="FFA45C32"/>
        <bgColor indexed="64"/>
      </patternFill>
    </fill>
    <fill>
      <patternFill patternType="solid">
        <fgColor rgb="FF7B5741"/>
        <bgColor indexed="64"/>
      </patternFill>
    </fill>
    <fill>
      <patternFill patternType="solid">
        <fgColor rgb="FF765D4D"/>
        <bgColor indexed="64"/>
      </patternFill>
    </fill>
    <fill>
      <patternFill patternType="solid">
        <fgColor rgb="FF4F3B2B"/>
        <bgColor indexed="64"/>
      </patternFill>
    </fill>
    <fill>
      <patternFill patternType="solid">
        <fgColor rgb="FFEEE9DA"/>
        <bgColor indexed="64"/>
      </patternFill>
    </fill>
    <fill>
      <patternFill patternType="solid">
        <fgColor rgb="FFDADBD5"/>
        <bgColor indexed="64"/>
      </patternFill>
    </fill>
    <fill>
      <patternFill patternType="solid">
        <fgColor rgb="FFF8F9FB"/>
        <bgColor indexed="64"/>
      </patternFill>
    </fill>
    <fill>
      <patternFill patternType="solid">
        <fgColor rgb="FF252427"/>
        <bgColor indexed="64"/>
      </patternFill>
    </fill>
    <fill>
      <patternFill patternType="solid">
        <fgColor rgb="FF151619"/>
        <bgColor indexed="64"/>
      </patternFill>
    </fill>
    <fill>
      <patternFill patternType="solid">
        <fgColor rgb="FFF4F4ED"/>
        <bgColor indexed="64"/>
      </patternFill>
    </fill>
    <fill>
      <patternFill patternType="solid">
        <fgColor rgb="FF1F2126"/>
        <bgColor indexed="64"/>
      </patternFill>
    </fill>
    <fill>
      <patternFill patternType="solid">
        <fgColor rgb="FFF3F6F6"/>
        <bgColor indexed="64"/>
      </patternFill>
    </fill>
    <fill>
      <patternFill patternType="solid">
        <fgColor rgb="FF1B191D"/>
        <bgColor indexed="64"/>
      </patternFill>
    </fill>
    <fill>
      <patternFill patternType="solid">
        <fgColor theme="6"/>
        <bgColor indexed="64"/>
      </patternFill>
    </fill>
    <fill>
      <patternFill patternType="solid">
        <fgColor theme="9" tint="-0.249977111117893"/>
        <bgColor theme="9" tint="-0.249977111117893"/>
      </patternFill>
    </fill>
    <fill>
      <patternFill patternType="solid">
        <fgColor theme="9"/>
        <bgColor theme="9"/>
      </patternFill>
    </fill>
    <fill>
      <patternFill patternType="solid">
        <fgColor theme="5"/>
        <bgColor indexed="64"/>
      </patternFill>
    </fill>
    <fill>
      <patternFill patternType="solid">
        <fgColor theme="1" tint="0.249977111117893"/>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s>
  <borders count="40">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style="thin">
        <color theme="6"/>
      </left>
      <right/>
      <top/>
      <bottom/>
      <diagonal/>
    </border>
    <border>
      <left/>
      <right style="thin">
        <color theme="6"/>
      </right>
      <top/>
      <bottom/>
      <diagonal/>
    </border>
    <border>
      <left style="thin">
        <color theme="6"/>
      </left>
      <right/>
      <top/>
      <bottom style="thin">
        <color theme="6"/>
      </bottom>
      <diagonal/>
    </border>
    <border>
      <left/>
      <right/>
      <top/>
      <bottom style="thin">
        <color theme="6"/>
      </bottom>
      <diagonal/>
    </border>
    <border>
      <left/>
      <right style="thin">
        <color theme="6"/>
      </right>
      <top/>
      <bottom style="thin">
        <color theme="6"/>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style="medium">
        <color indexed="64"/>
      </right>
      <top/>
      <bottom/>
      <diagonal/>
    </border>
    <border>
      <left style="thin">
        <color theme="6"/>
      </left>
      <right/>
      <top style="thin">
        <color theme="0" tint="-0.499984740745262"/>
      </top>
      <bottom/>
      <diagonal/>
    </border>
    <border>
      <left/>
      <right style="thin">
        <color theme="6"/>
      </right>
      <top style="thin">
        <color theme="0" tint="-0.499984740745262"/>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9" fillId="0" borderId="0" applyNumberFormat="0" applyFill="0" applyBorder="0" applyAlignment="0" applyProtection="0"/>
    <xf numFmtId="0" fontId="37" fillId="0" borderId="0" applyNumberFormat="0" applyFill="0" applyBorder="0" applyAlignment="0" applyProtection="0">
      <alignment vertical="top"/>
      <protection locked="0"/>
    </xf>
    <xf numFmtId="44" fontId="44" fillId="0" borderId="0" applyFont="0" applyFill="0" applyBorder="0" applyAlignment="0" applyProtection="0"/>
  </cellStyleXfs>
  <cellXfs count="504">
    <xf numFmtId="0" fontId="0" fillId="0" borderId="0" xfId="0"/>
    <xf numFmtId="0" fontId="1" fillId="0" borderId="0" xfId="0" applyFont="1" applyBorder="1" applyAlignment="1">
      <alignment vertical="center" wrapText="1"/>
    </xf>
    <xf numFmtId="0" fontId="3" fillId="0" borderId="0" xfId="0" applyFont="1" applyBorder="1" applyAlignment="1">
      <alignment vertical="center"/>
    </xf>
    <xf numFmtId="0" fontId="1" fillId="0" borderId="5" xfId="0" applyFont="1" applyBorder="1" applyAlignment="1">
      <alignment vertical="center" wrapText="1"/>
    </xf>
    <xf numFmtId="0" fontId="5" fillId="0" borderId="0" xfId="0" applyFont="1" applyBorder="1" applyAlignment="1">
      <alignment vertical="center" wrapText="1"/>
    </xf>
    <xf numFmtId="0" fontId="1" fillId="0" borderId="0" xfId="0" applyFont="1" applyBorder="1" applyAlignment="1">
      <alignment vertical="center"/>
    </xf>
    <xf numFmtId="0" fontId="3" fillId="0" borderId="0" xfId="0" applyFont="1" applyBorder="1" applyAlignment="1">
      <alignment vertical="center" wrapText="1"/>
    </xf>
    <xf numFmtId="0" fontId="3" fillId="0" borderId="5" xfId="0" applyFont="1" applyBorder="1" applyAlignment="1">
      <alignment vertical="center" wrapText="1"/>
    </xf>
    <xf numFmtId="0" fontId="9" fillId="0" borderId="0" xfId="0" applyFont="1" applyFill="1" applyBorder="1" applyAlignment="1">
      <alignment horizontal="center" vertical="center"/>
    </xf>
    <xf numFmtId="0" fontId="1" fillId="0" borderId="5" xfId="0" applyFont="1" applyBorder="1" applyAlignment="1">
      <alignment vertical="center"/>
    </xf>
    <xf numFmtId="0" fontId="1" fillId="0" borderId="4" xfId="0" applyFont="1" applyBorder="1" applyAlignment="1">
      <alignment vertical="center"/>
    </xf>
    <xf numFmtId="0" fontId="16" fillId="0" borderId="0" xfId="0" applyFont="1" applyAlignment="1">
      <alignment vertical="center"/>
    </xf>
    <xf numFmtId="0" fontId="17" fillId="0" borderId="0" xfId="0" applyFont="1" applyAlignment="1">
      <alignment horizontal="left" vertical="center" indent="2"/>
    </xf>
    <xf numFmtId="0" fontId="15"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vertical="center"/>
    </xf>
    <xf numFmtId="0" fontId="1" fillId="0" borderId="12" xfId="0" applyFont="1" applyBorder="1" applyAlignment="1">
      <alignment vertical="center"/>
    </xf>
    <xf numFmtId="0" fontId="1" fillId="0" borderId="7" xfId="0" applyFont="1" applyBorder="1" applyAlignment="1">
      <alignment vertical="center" wrapText="1"/>
    </xf>
    <xf numFmtId="0" fontId="1" fillId="0" borderId="14"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wrapText="1"/>
    </xf>
    <xf numFmtId="0" fontId="1" fillId="0" borderId="11" xfId="0" applyFont="1" applyBorder="1" applyAlignment="1">
      <alignment vertical="center" wrapText="1"/>
    </xf>
    <xf numFmtId="0" fontId="1" fillId="0" borderId="12" xfId="0" applyFont="1" applyBorder="1" applyAlignment="1">
      <alignment vertical="center" wrapText="1"/>
    </xf>
    <xf numFmtId="0" fontId="1" fillId="0" borderId="13" xfId="0" applyFont="1" applyBorder="1" applyAlignment="1">
      <alignment vertical="center" wrapText="1"/>
    </xf>
    <xf numFmtId="0" fontId="1" fillId="0" borderId="15" xfId="0" applyFont="1" applyBorder="1" applyAlignment="1">
      <alignment vertical="center" wrapText="1"/>
    </xf>
    <xf numFmtId="0" fontId="1" fillId="0" borderId="16" xfId="0" applyFont="1" applyBorder="1" applyAlignment="1">
      <alignment vertical="center" wrapText="1"/>
    </xf>
    <xf numFmtId="0" fontId="1" fillId="0" borderId="0" xfId="0" quotePrefix="1" applyFont="1" applyBorder="1" applyAlignment="1">
      <alignment vertical="center"/>
    </xf>
    <xf numFmtId="0" fontId="18" fillId="0" borderId="0" xfId="0" applyFont="1" applyBorder="1" applyAlignment="1">
      <alignment horizontal="left" vertical="center"/>
    </xf>
    <xf numFmtId="0" fontId="18" fillId="0" borderId="0" xfId="0" applyFont="1" applyAlignment="1">
      <alignment horizontal="left" vertical="center"/>
    </xf>
    <xf numFmtId="0" fontId="2" fillId="0" borderId="0" xfId="0" applyFont="1" applyBorder="1" applyAlignment="1">
      <alignment vertical="center"/>
    </xf>
    <xf numFmtId="0" fontId="9" fillId="0" borderId="0" xfId="0" applyFont="1" applyBorder="1" applyAlignment="1">
      <alignment vertical="center"/>
    </xf>
    <xf numFmtId="0" fontId="23" fillId="0" borderId="0" xfId="0" applyFont="1" applyBorder="1" applyAlignment="1">
      <alignment horizontal="left" vertical="center"/>
    </xf>
    <xf numFmtId="0" fontId="10" fillId="0" borderId="0" xfId="0" applyFont="1" applyBorder="1" applyAlignment="1">
      <alignment horizontal="center" vertical="center"/>
    </xf>
    <xf numFmtId="0" fontId="19" fillId="0" borderId="0" xfId="1" applyBorder="1" applyAlignment="1">
      <alignment horizontal="center" vertical="center"/>
    </xf>
    <xf numFmtId="0" fontId="24" fillId="0" borderId="0" xfId="0" applyFont="1" applyBorder="1" applyAlignment="1">
      <alignment vertical="center"/>
    </xf>
    <xf numFmtId="0" fontId="24" fillId="0" borderId="0" xfId="0" applyFont="1" applyBorder="1" applyAlignment="1">
      <alignment vertical="center" wrapText="1"/>
    </xf>
    <xf numFmtId="0" fontId="27" fillId="0" borderId="0" xfId="0" quotePrefix="1" applyFont="1" applyBorder="1" applyAlignment="1">
      <alignment vertical="center"/>
    </xf>
    <xf numFmtId="0" fontId="27" fillId="0" borderId="0" xfId="0" applyFont="1" applyBorder="1" applyAlignment="1">
      <alignment vertical="center"/>
    </xf>
    <xf numFmtId="0" fontId="27" fillId="0" borderId="15" xfId="0" applyFont="1" applyBorder="1" applyAlignment="1">
      <alignment vertical="center"/>
    </xf>
    <xf numFmtId="0" fontId="29" fillId="0" borderId="9" xfId="0" applyFont="1" applyBorder="1" applyAlignment="1">
      <alignment vertical="center" wrapText="1"/>
    </xf>
    <xf numFmtId="0" fontId="8" fillId="0" borderId="0" xfId="0" applyFont="1" applyBorder="1" applyAlignment="1">
      <alignment horizontal="right" vertical="center"/>
    </xf>
    <xf numFmtId="0" fontId="3" fillId="0" borderId="0" xfId="0" applyFont="1" applyBorder="1" applyAlignment="1">
      <alignment horizontal="left" vertical="center" wrapText="1"/>
    </xf>
    <xf numFmtId="0" fontId="25" fillId="0" borderId="0" xfId="0" applyFont="1" applyBorder="1" applyAlignment="1">
      <alignment horizontal="left" vertical="center"/>
    </xf>
    <xf numFmtId="0" fontId="18" fillId="0" borderId="0" xfId="0" applyFont="1" applyBorder="1" applyAlignment="1">
      <alignment horizontal="left" vertical="center" wrapText="1"/>
    </xf>
    <xf numFmtId="0" fontId="14" fillId="0" borderId="0" xfId="0" applyFont="1" applyBorder="1" applyAlignment="1">
      <alignment horizontal="left" vertical="center" wrapText="1"/>
    </xf>
    <xf numFmtId="0" fontId="1" fillId="0" borderId="0" xfId="0" applyFont="1" applyBorder="1" applyAlignment="1">
      <alignment horizontal="center" vertical="center"/>
    </xf>
    <xf numFmtId="0" fontId="24" fillId="0" borderId="0" xfId="0" applyFont="1" applyBorder="1" applyAlignment="1">
      <alignment horizontal="center" vertical="center"/>
    </xf>
    <xf numFmtId="0" fontId="21" fillId="0" borderId="20" xfId="0" applyFont="1" applyBorder="1" applyAlignment="1">
      <alignment horizontal="left" vertical="center"/>
    </xf>
    <xf numFmtId="0" fontId="14" fillId="0" borderId="0" xfId="0" applyFont="1" applyAlignment="1">
      <alignment horizontal="left" vertical="center"/>
    </xf>
    <xf numFmtId="0" fontId="18" fillId="0" borderId="0" xfId="0" quotePrefix="1" applyFont="1" applyAlignment="1">
      <alignment horizontal="left" vertical="center"/>
    </xf>
    <xf numFmtId="0" fontId="22" fillId="0" borderId="0" xfId="0" applyFont="1" applyFill="1" applyBorder="1" applyAlignment="1">
      <alignment horizontal="left" vertical="center"/>
    </xf>
    <xf numFmtId="0" fontId="0" fillId="0" borderId="0" xfId="0" applyAlignment="1">
      <alignment horizontal="left" vertical="center"/>
    </xf>
    <xf numFmtId="0" fontId="21" fillId="2" borderId="23" xfId="0" applyFont="1" applyFill="1" applyBorder="1" applyAlignment="1">
      <alignment horizontal="left" vertical="center"/>
    </xf>
    <xf numFmtId="0" fontId="21" fillId="2" borderId="20" xfId="0" applyFont="1" applyFill="1" applyBorder="1" applyAlignment="1">
      <alignment horizontal="left" vertical="center"/>
    </xf>
    <xf numFmtId="0" fontId="21" fillId="3" borderId="17" xfId="0" applyFont="1" applyFill="1" applyBorder="1" applyAlignment="1">
      <alignment horizontal="left" vertical="center"/>
    </xf>
    <xf numFmtId="0" fontId="21" fillId="0" borderId="17" xfId="0" applyFont="1" applyBorder="1" applyAlignment="1">
      <alignment horizontal="left" vertical="center"/>
    </xf>
    <xf numFmtId="9" fontId="21" fillId="0" borderId="20" xfId="0" applyNumberFormat="1" applyFont="1" applyBorder="1" applyAlignment="1">
      <alignment horizontal="left" vertical="center"/>
    </xf>
    <xf numFmtId="0" fontId="21" fillId="0" borderId="23" xfId="0" applyFont="1" applyBorder="1" applyAlignment="1">
      <alignment horizontal="left" vertical="center"/>
    </xf>
    <xf numFmtId="6" fontId="21" fillId="0" borderId="23" xfId="0" applyNumberFormat="1" applyFont="1" applyBorder="1" applyAlignment="1">
      <alignment horizontal="left" vertical="center"/>
    </xf>
    <xf numFmtId="6" fontId="21" fillId="0" borderId="21" xfId="0" applyNumberFormat="1" applyFont="1" applyBorder="1" applyAlignment="1">
      <alignment horizontal="left" vertical="center"/>
    </xf>
    <xf numFmtId="0" fontId="21" fillId="0" borderId="19" xfId="0" applyFont="1" applyBorder="1" applyAlignment="1">
      <alignment horizontal="left" vertical="center"/>
    </xf>
    <xf numFmtId="9" fontId="21" fillId="0" borderId="21" xfId="0" applyNumberFormat="1" applyFont="1" applyBorder="1" applyAlignment="1">
      <alignment horizontal="left" vertical="center"/>
    </xf>
    <xf numFmtId="0" fontId="0" fillId="0" borderId="24" xfId="0" applyBorder="1" applyAlignment="1">
      <alignment horizontal="left" vertical="center"/>
    </xf>
    <xf numFmtId="6" fontId="21" fillId="0" borderId="20" xfId="0" applyNumberFormat="1" applyFont="1" applyBorder="1" applyAlignment="1">
      <alignment horizontal="left" vertical="center"/>
    </xf>
    <xf numFmtId="0" fontId="21" fillId="0" borderId="0" xfId="0" applyFont="1" applyAlignment="1">
      <alignment horizontal="left" vertical="center"/>
    </xf>
    <xf numFmtId="0" fontId="20" fillId="0" borderId="22" xfId="0" applyFont="1" applyBorder="1" applyAlignment="1">
      <alignment horizontal="left" vertical="center"/>
    </xf>
    <xf numFmtId="0" fontId="21" fillId="0" borderId="21" xfId="0" applyFont="1" applyBorder="1" applyAlignment="1">
      <alignment horizontal="left" vertical="center"/>
    </xf>
    <xf numFmtId="0" fontId="20" fillId="0" borderId="0" xfId="0" applyFont="1" applyAlignment="1">
      <alignment horizontal="left" vertical="center"/>
    </xf>
    <xf numFmtId="0" fontId="0" fillId="0" borderId="0" xfId="0" applyAlignment="1">
      <alignment horizontal="left" vertical="center" wrapText="1"/>
    </xf>
    <xf numFmtId="0" fontId="0" fillId="4" borderId="0" xfId="0" applyFill="1" applyAlignment="1">
      <alignment horizontal="left" vertical="center"/>
    </xf>
    <xf numFmtId="0" fontId="0" fillId="5" borderId="0" xfId="0" applyFill="1" applyAlignment="1">
      <alignment horizontal="left" vertical="center"/>
    </xf>
    <xf numFmtId="0" fontId="0" fillId="6" borderId="0" xfId="0" applyFill="1" applyAlignment="1">
      <alignment horizontal="left" vertical="center"/>
    </xf>
    <xf numFmtId="0" fontId="0" fillId="7" borderId="0" xfId="0" applyFill="1" applyAlignment="1">
      <alignment horizontal="left" vertical="center"/>
    </xf>
    <xf numFmtId="0" fontId="0" fillId="8" borderId="0" xfId="0" applyFill="1" applyAlignment="1">
      <alignment horizontal="left" vertical="center"/>
    </xf>
    <xf numFmtId="0" fontId="0" fillId="9" borderId="0" xfId="0" applyFill="1" applyAlignment="1">
      <alignment horizontal="left" vertical="center"/>
    </xf>
    <xf numFmtId="0" fontId="0" fillId="10" borderId="0" xfId="0" applyFill="1" applyAlignment="1">
      <alignment horizontal="left" vertical="center"/>
    </xf>
    <xf numFmtId="0" fontId="0" fillId="11" borderId="0" xfId="0" applyFill="1" applyAlignment="1">
      <alignment horizontal="left" vertical="center"/>
    </xf>
    <xf numFmtId="0" fontId="0" fillId="12" borderId="0" xfId="0" applyFill="1" applyAlignment="1">
      <alignment horizontal="left" vertical="center"/>
    </xf>
    <xf numFmtId="0" fontId="0" fillId="13" borderId="0" xfId="0" applyFill="1" applyAlignment="1">
      <alignment horizontal="left" vertical="center"/>
    </xf>
    <xf numFmtId="0" fontId="0" fillId="14" borderId="0" xfId="0" applyFill="1" applyAlignment="1">
      <alignment horizontal="left" vertical="center"/>
    </xf>
    <xf numFmtId="0" fontId="0" fillId="15" borderId="0" xfId="0" applyFill="1" applyAlignment="1">
      <alignment horizontal="left" vertical="center"/>
    </xf>
    <xf numFmtId="0" fontId="0" fillId="16" borderId="0" xfId="0" applyFill="1" applyAlignment="1">
      <alignment horizontal="left" vertical="center"/>
    </xf>
    <xf numFmtId="0" fontId="0" fillId="17" borderId="0" xfId="0" applyFill="1" applyAlignment="1">
      <alignment horizontal="left" vertical="center"/>
    </xf>
    <xf numFmtId="0" fontId="0" fillId="18" borderId="0" xfId="0" applyFill="1" applyAlignment="1">
      <alignment horizontal="left" vertical="center"/>
    </xf>
    <xf numFmtId="0" fontId="0" fillId="19" borderId="0" xfId="0" applyFill="1" applyAlignment="1">
      <alignment horizontal="left" vertical="center"/>
    </xf>
    <xf numFmtId="0" fontId="0" fillId="20" borderId="0" xfId="0" applyFill="1" applyAlignment="1">
      <alignment horizontal="left" vertical="center"/>
    </xf>
    <xf numFmtId="0" fontId="0" fillId="21" borderId="0" xfId="0" applyFill="1" applyAlignment="1">
      <alignment horizontal="left" vertical="center"/>
    </xf>
    <xf numFmtId="0" fontId="0" fillId="22" borderId="0" xfId="0" applyFill="1" applyAlignment="1">
      <alignment horizontal="left" vertical="center"/>
    </xf>
    <xf numFmtId="0" fontId="0" fillId="23" borderId="0" xfId="0" applyFill="1" applyAlignment="1">
      <alignment horizontal="left" vertical="center"/>
    </xf>
    <xf numFmtId="0" fontId="0" fillId="24" borderId="0" xfId="0" applyFill="1" applyAlignment="1">
      <alignment horizontal="left" vertical="center"/>
    </xf>
    <xf numFmtId="0" fontId="0" fillId="25" borderId="0" xfId="0" applyFill="1" applyAlignment="1">
      <alignment horizontal="left" vertical="center"/>
    </xf>
    <xf numFmtId="0" fontId="0" fillId="26" borderId="0" xfId="0" applyFill="1" applyAlignment="1">
      <alignment horizontal="left" vertical="center"/>
    </xf>
    <xf numFmtId="0" fontId="0" fillId="27" borderId="0" xfId="0" applyFill="1" applyAlignment="1">
      <alignment horizontal="left" vertical="center"/>
    </xf>
    <xf numFmtId="0" fontId="0" fillId="28" borderId="0" xfId="0" applyFill="1" applyAlignment="1">
      <alignment horizontal="left" vertical="center"/>
    </xf>
    <xf numFmtId="0" fontId="0" fillId="29" borderId="0" xfId="0" applyFill="1" applyAlignment="1">
      <alignment horizontal="left" vertical="center"/>
    </xf>
    <xf numFmtId="0" fontId="0" fillId="30" borderId="0" xfId="0" applyFill="1" applyAlignment="1">
      <alignment horizontal="left" vertical="center"/>
    </xf>
    <xf numFmtId="0" fontId="0" fillId="31" borderId="0" xfId="0" applyFill="1" applyAlignment="1">
      <alignment horizontal="left" vertical="center"/>
    </xf>
    <xf numFmtId="0" fontId="0" fillId="32" borderId="0" xfId="0" applyFill="1" applyAlignment="1">
      <alignment horizontal="left" vertical="center"/>
    </xf>
    <xf numFmtId="0" fontId="0" fillId="33" borderId="0" xfId="0" applyFill="1" applyAlignment="1">
      <alignment horizontal="left" vertical="center"/>
    </xf>
    <xf numFmtId="0" fontId="0" fillId="34" borderId="0" xfId="0" applyFill="1" applyAlignment="1">
      <alignment horizontal="left" vertical="center"/>
    </xf>
    <xf numFmtId="0" fontId="0" fillId="35" borderId="0" xfId="0" applyFill="1" applyAlignment="1">
      <alignment horizontal="left" vertical="center"/>
    </xf>
    <xf numFmtId="0" fontId="0" fillId="36" borderId="0" xfId="0" applyFill="1" applyAlignment="1">
      <alignment horizontal="left" vertical="center"/>
    </xf>
    <xf numFmtId="0" fontId="0" fillId="37" borderId="0" xfId="0" applyFill="1" applyAlignment="1">
      <alignment horizontal="left" vertical="center"/>
    </xf>
    <xf numFmtId="0" fontId="0" fillId="38" borderId="0" xfId="0" applyFill="1" applyAlignment="1">
      <alignment horizontal="left" vertical="center"/>
    </xf>
    <xf numFmtId="0" fontId="0" fillId="39" borderId="0" xfId="0" applyFill="1" applyAlignment="1">
      <alignment horizontal="left" vertical="center"/>
    </xf>
    <xf numFmtId="0" fontId="0" fillId="40" borderId="0" xfId="0" applyFill="1" applyAlignment="1">
      <alignment horizontal="left" vertical="center"/>
    </xf>
    <xf numFmtId="0" fontId="0" fillId="41" borderId="0" xfId="0" applyFill="1" applyAlignment="1">
      <alignment horizontal="left" vertical="center"/>
    </xf>
    <xf numFmtId="0" fontId="0" fillId="42" borderId="0" xfId="0" applyFill="1" applyAlignment="1">
      <alignment horizontal="left" vertical="center"/>
    </xf>
    <xf numFmtId="0" fontId="0" fillId="43" borderId="0" xfId="0" applyFill="1" applyAlignment="1">
      <alignment horizontal="left" vertical="center"/>
    </xf>
    <xf numFmtId="0" fontId="0" fillId="44" borderId="0" xfId="0" applyFill="1" applyAlignment="1">
      <alignment horizontal="left" vertical="center"/>
    </xf>
    <xf numFmtId="0" fontId="0" fillId="45" borderId="0" xfId="0" applyFill="1" applyAlignment="1">
      <alignment horizontal="left" vertical="center"/>
    </xf>
    <xf numFmtId="0" fontId="0" fillId="46" borderId="0" xfId="0" applyFill="1" applyAlignment="1">
      <alignment horizontal="left" vertical="center"/>
    </xf>
    <xf numFmtId="0" fontId="0" fillId="47" borderId="0" xfId="0" applyFill="1" applyAlignment="1">
      <alignment horizontal="left" vertical="center"/>
    </xf>
    <xf numFmtId="0" fontId="0" fillId="48" borderId="0" xfId="0" applyFill="1" applyAlignment="1">
      <alignment horizontal="left" vertical="center"/>
    </xf>
    <xf numFmtId="0" fontId="0" fillId="49" borderId="0" xfId="0" applyFill="1" applyAlignment="1">
      <alignment horizontal="left" vertical="center"/>
    </xf>
    <xf numFmtId="0" fontId="0" fillId="50" borderId="0" xfId="0" applyFill="1" applyAlignment="1">
      <alignment horizontal="left" vertical="center"/>
    </xf>
    <xf numFmtId="0" fontId="0" fillId="51" borderId="0" xfId="0" applyFill="1" applyAlignment="1">
      <alignment horizontal="left" vertical="center"/>
    </xf>
    <xf numFmtId="0" fontId="0" fillId="52" borderId="0" xfId="0" applyFill="1" applyAlignment="1">
      <alignment horizontal="left" vertical="center"/>
    </xf>
    <xf numFmtId="0" fontId="0" fillId="53" borderId="0" xfId="0" applyFill="1" applyAlignment="1">
      <alignment horizontal="left" vertical="center"/>
    </xf>
    <xf numFmtId="0" fontId="0" fillId="54" borderId="0" xfId="0" applyFill="1" applyAlignment="1">
      <alignment horizontal="left" vertical="center"/>
    </xf>
    <xf numFmtId="0" fontId="0" fillId="55" borderId="0" xfId="0" applyFill="1" applyAlignment="1">
      <alignment horizontal="left" vertical="center"/>
    </xf>
    <xf numFmtId="0" fontId="0" fillId="56" borderId="0" xfId="0" applyFill="1" applyAlignment="1">
      <alignment horizontal="left" vertical="center"/>
    </xf>
    <xf numFmtId="0" fontId="0" fillId="57" borderId="0" xfId="0" applyFill="1" applyAlignment="1">
      <alignment horizontal="left" vertical="center"/>
    </xf>
    <xf numFmtId="0" fontId="0" fillId="58" borderId="0" xfId="0" applyFill="1" applyAlignment="1">
      <alignment horizontal="left" vertical="center"/>
    </xf>
    <xf numFmtId="0" fontId="0" fillId="59" borderId="0" xfId="0" applyFill="1" applyAlignment="1">
      <alignment horizontal="left" vertical="center"/>
    </xf>
    <xf numFmtId="0" fontId="0" fillId="60" borderId="0" xfId="0" applyFill="1" applyAlignment="1">
      <alignment horizontal="left" vertical="center"/>
    </xf>
    <xf numFmtId="0" fontId="0" fillId="61" borderId="0" xfId="0" applyFill="1" applyAlignment="1">
      <alignment horizontal="left" vertical="center"/>
    </xf>
    <xf numFmtId="0" fontId="0" fillId="62" borderId="0" xfId="0" applyFill="1" applyAlignment="1">
      <alignment horizontal="left" vertical="center"/>
    </xf>
    <xf numFmtId="0" fontId="0" fillId="63" borderId="0" xfId="0" applyFill="1" applyAlignment="1">
      <alignment horizontal="left" vertical="center"/>
    </xf>
    <xf numFmtId="0" fontId="0" fillId="64" borderId="0" xfId="0" applyFill="1" applyAlignment="1">
      <alignment horizontal="left" vertical="center"/>
    </xf>
    <xf numFmtId="0" fontId="0" fillId="65" borderId="0" xfId="0" applyFill="1" applyAlignment="1">
      <alignment horizontal="left" vertical="center"/>
    </xf>
    <xf numFmtId="0" fontId="0" fillId="66" borderId="0" xfId="0" applyFill="1" applyAlignment="1">
      <alignment horizontal="left" vertical="center"/>
    </xf>
    <xf numFmtId="0" fontId="0" fillId="67" borderId="0" xfId="0" applyFill="1" applyAlignment="1">
      <alignment horizontal="left" vertical="center"/>
    </xf>
    <xf numFmtId="0" fontId="0" fillId="68" borderId="0" xfId="0" applyFill="1" applyAlignment="1">
      <alignment horizontal="left" vertical="center"/>
    </xf>
    <xf numFmtId="0" fontId="0" fillId="69" borderId="0" xfId="0" applyFill="1" applyAlignment="1">
      <alignment horizontal="left" vertical="center"/>
    </xf>
    <xf numFmtId="0" fontId="0" fillId="70" borderId="0" xfId="0" applyFill="1" applyAlignment="1">
      <alignment horizontal="left" vertical="center"/>
    </xf>
    <xf numFmtId="0" fontId="0" fillId="71" borderId="0" xfId="0" applyFill="1" applyAlignment="1">
      <alignment horizontal="left" vertical="center"/>
    </xf>
    <xf numFmtId="0" fontId="0" fillId="72" borderId="0" xfId="0" applyFill="1" applyAlignment="1">
      <alignment horizontal="left" vertical="center"/>
    </xf>
    <xf numFmtId="0" fontId="0" fillId="73" borderId="0" xfId="0" applyFill="1" applyAlignment="1">
      <alignment horizontal="left" vertical="center"/>
    </xf>
    <xf numFmtId="0" fontId="0" fillId="74" borderId="0" xfId="0" applyFill="1" applyAlignment="1">
      <alignment horizontal="left" vertical="center"/>
    </xf>
    <xf numFmtId="0" fontId="0" fillId="75" borderId="0" xfId="0" applyFill="1" applyAlignment="1">
      <alignment horizontal="left" vertical="center"/>
    </xf>
    <xf numFmtId="0" fontId="0" fillId="76" borderId="0" xfId="0" applyFill="1" applyAlignment="1">
      <alignment horizontal="left" vertical="center"/>
    </xf>
    <xf numFmtId="0" fontId="0" fillId="77" borderId="0" xfId="0" applyFill="1" applyAlignment="1">
      <alignment horizontal="left" vertical="center"/>
    </xf>
    <xf numFmtId="0" fontId="0" fillId="78" borderId="0" xfId="0" applyFill="1" applyAlignment="1">
      <alignment horizontal="left" vertical="center"/>
    </xf>
    <xf numFmtId="0" fontId="0" fillId="79" borderId="0" xfId="0" applyFill="1" applyAlignment="1">
      <alignment horizontal="left" vertical="center"/>
    </xf>
    <xf numFmtId="0" fontId="0" fillId="80" borderId="0" xfId="0" applyFill="1" applyAlignment="1">
      <alignment horizontal="left" vertical="center"/>
    </xf>
    <xf numFmtId="0" fontId="0" fillId="81" borderId="0" xfId="0" applyFill="1" applyAlignment="1">
      <alignment horizontal="left" vertical="center"/>
    </xf>
    <xf numFmtId="0" fontId="0" fillId="82" borderId="0" xfId="0" applyFill="1" applyAlignment="1">
      <alignment horizontal="left" vertical="center"/>
    </xf>
    <xf numFmtId="0" fontId="0" fillId="83" borderId="0" xfId="0" applyFill="1" applyAlignment="1">
      <alignment horizontal="left" vertical="center"/>
    </xf>
    <xf numFmtId="0" fontId="0" fillId="84" borderId="0" xfId="0" applyFill="1" applyAlignment="1">
      <alignment horizontal="left" vertical="center"/>
    </xf>
    <xf numFmtId="0" fontId="0" fillId="85" borderId="0" xfId="0" applyFill="1" applyAlignment="1">
      <alignment horizontal="left" vertical="center"/>
    </xf>
    <xf numFmtId="0" fontId="0" fillId="86" borderId="0" xfId="0" applyFill="1" applyAlignment="1">
      <alignment horizontal="left" vertical="center"/>
    </xf>
    <xf numFmtId="0" fontId="0" fillId="87" borderId="0" xfId="0" applyFill="1" applyAlignment="1">
      <alignment horizontal="left" vertical="center"/>
    </xf>
    <xf numFmtId="0" fontId="0" fillId="88" borderId="0" xfId="0" applyFill="1" applyAlignment="1">
      <alignment horizontal="left" vertical="center"/>
    </xf>
    <xf numFmtId="0" fontId="0" fillId="89" borderId="0" xfId="0" applyFill="1" applyAlignment="1">
      <alignment horizontal="left" vertical="center"/>
    </xf>
    <xf numFmtId="0" fontId="0" fillId="90" borderId="0" xfId="0" applyFill="1" applyAlignment="1">
      <alignment horizontal="left" vertical="center"/>
    </xf>
    <xf numFmtId="0" fontId="0" fillId="91" borderId="0" xfId="0" applyFill="1" applyAlignment="1">
      <alignment horizontal="left" vertical="center"/>
    </xf>
    <xf numFmtId="0" fontId="0" fillId="92" borderId="0" xfId="0" applyFill="1" applyAlignment="1">
      <alignment horizontal="left" vertical="center"/>
    </xf>
    <xf numFmtId="0" fontId="0" fillId="93" borderId="0" xfId="0" applyFill="1" applyAlignment="1">
      <alignment horizontal="left" vertical="center"/>
    </xf>
    <xf numFmtId="0" fontId="0" fillId="94" borderId="0" xfId="0" applyFill="1" applyAlignment="1">
      <alignment horizontal="left" vertical="center"/>
    </xf>
    <xf numFmtId="0" fontId="0" fillId="95" borderId="0" xfId="0" applyFill="1" applyAlignment="1">
      <alignment horizontal="left" vertical="center"/>
    </xf>
    <xf numFmtId="0" fontId="0" fillId="96" borderId="0" xfId="0" applyFill="1" applyAlignment="1">
      <alignment horizontal="left" vertical="center"/>
    </xf>
    <xf numFmtId="0" fontId="0" fillId="97" borderId="0" xfId="0" applyFill="1" applyAlignment="1">
      <alignment horizontal="left" vertical="center"/>
    </xf>
    <xf numFmtId="0" fontId="0" fillId="98" borderId="0" xfId="0" applyFill="1" applyAlignment="1">
      <alignment horizontal="left" vertical="center"/>
    </xf>
    <xf numFmtId="0" fontId="0" fillId="99" borderId="0" xfId="0" applyFill="1" applyAlignment="1">
      <alignment horizontal="left" vertical="center"/>
    </xf>
    <xf numFmtId="0" fontId="0" fillId="100" borderId="0" xfId="0" applyFill="1" applyAlignment="1">
      <alignment horizontal="left" vertical="center"/>
    </xf>
    <xf numFmtId="0" fontId="0" fillId="101" borderId="0" xfId="0" applyFill="1" applyAlignment="1">
      <alignment horizontal="left" vertical="center"/>
    </xf>
    <xf numFmtId="0" fontId="0" fillId="102" borderId="0" xfId="0" applyFill="1" applyAlignment="1">
      <alignment horizontal="left" vertical="center"/>
    </xf>
    <xf numFmtId="0" fontId="0" fillId="103" borderId="0" xfId="0" applyFill="1" applyAlignment="1">
      <alignment horizontal="left" vertical="center"/>
    </xf>
    <xf numFmtId="0" fontId="0" fillId="104" borderId="0" xfId="0" applyFill="1" applyAlignment="1">
      <alignment horizontal="left" vertical="center"/>
    </xf>
    <xf numFmtId="0" fontId="0" fillId="105" borderId="0" xfId="0" applyFill="1" applyAlignment="1">
      <alignment horizontal="left" vertical="center"/>
    </xf>
    <xf numFmtId="0" fontId="0" fillId="106" borderId="0" xfId="0" applyFill="1" applyAlignment="1">
      <alignment horizontal="left" vertical="center"/>
    </xf>
    <xf numFmtId="0" fontId="0" fillId="107" borderId="0" xfId="0" applyFill="1" applyAlignment="1">
      <alignment horizontal="left" vertical="center"/>
    </xf>
    <xf numFmtId="0" fontId="0" fillId="108" borderId="0" xfId="0" applyFill="1" applyAlignment="1">
      <alignment horizontal="left" vertical="center"/>
    </xf>
    <xf numFmtId="0" fontId="0" fillId="109" borderId="0" xfId="0" applyFill="1" applyAlignment="1">
      <alignment horizontal="left" vertical="center"/>
    </xf>
    <xf numFmtId="0" fontId="0" fillId="110" borderId="0" xfId="0" applyFill="1" applyAlignment="1">
      <alignment horizontal="left" vertical="center"/>
    </xf>
    <xf numFmtId="0" fontId="0" fillId="111" borderId="0" xfId="0" applyFill="1" applyAlignment="1">
      <alignment horizontal="left" vertical="center"/>
    </xf>
    <xf numFmtId="0" fontId="0" fillId="112" borderId="0" xfId="0" applyFill="1" applyAlignment="1">
      <alignment horizontal="left" vertical="center"/>
    </xf>
    <xf numFmtId="0" fontId="0" fillId="113" borderId="0" xfId="0" applyFill="1" applyAlignment="1">
      <alignment horizontal="left" vertical="center"/>
    </xf>
    <xf numFmtId="0" fontId="0" fillId="114" borderId="0" xfId="0" applyFill="1" applyAlignment="1">
      <alignment horizontal="left" vertical="center"/>
    </xf>
    <xf numFmtId="0" fontId="0" fillId="115" borderId="0" xfId="0" applyFill="1" applyAlignment="1">
      <alignment horizontal="left" vertical="center"/>
    </xf>
    <xf numFmtId="0" fontId="0" fillId="116" borderId="0" xfId="0" applyFill="1" applyAlignment="1">
      <alignment horizontal="left" vertical="center"/>
    </xf>
    <xf numFmtId="0" fontId="0" fillId="117" borderId="0" xfId="0" applyFill="1" applyAlignment="1">
      <alignment horizontal="left" vertical="center"/>
    </xf>
    <xf numFmtId="0" fontId="0" fillId="118" borderId="0" xfId="0" applyFill="1" applyAlignment="1">
      <alignment horizontal="left" vertical="center"/>
    </xf>
    <xf numFmtId="0" fontId="0" fillId="119" borderId="0" xfId="0" applyFill="1" applyAlignment="1">
      <alignment horizontal="left" vertical="center"/>
    </xf>
    <xf numFmtId="0" fontId="0" fillId="120" borderId="0" xfId="0" applyFill="1" applyAlignment="1">
      <alignment horizontal="left" vertical="center"/>
    </xf>
    <xf numFmtId="0" fontId="0" fillId="121" borderId="0" xfId="0" applyFill="1" applyAlignment="1">
      <alignment horizontal="left" vertical="center"/>
    </xf>
    <xf numFmtId="0" fontId="0" fillId="122" borderId="0" xfId="0" applyFill="1" applyAlignment="1">
      <alignment horizontal="left" vertical="center"/>
    </xf>
    <xf numFmtId="0" fontId="0" fillId="123" borderId="0" xfId="0" applyFill="1" applyAlignment="1">
      <alignment horizontal="left" vertical="center"/>
    </xf>
    <xf numFmtId="0" fontId="0" fillId="124" borderId="0" xfId="0" applyFill="1" applyAlignment="1">
      <alignment horizontal="left" vertical="center"/>
    </xf>
    <xf numFmtId="0" fontId="0" fillId="125" borderId="0" xfId="0" applyFill="1" applyAlignment="1">
      <alignment horizontal="left" vertical="center"/>
    </xf>
    <xf numFmtId="0" fontId="0" fillId="126" borderId="0" xfId="0" applyFill="1" applyAlignment="1">
      <alignment horizontal="left" vertical="center"/>
    </xf>
    <xf numFmtId="0" fontId="0" fillId="127" borderId="0" xfId="0" applyFill="1" applyAlignment="1">
      <alignment horizontal="left" vertical="center"/>
    </xf>
    <xf numFmtId="0" fontId="0" fillId="128" borderId="0" xfId="0" applyFill="1" applyAlignment="1">
      <alignment horizontal="left" vertical="center"/>
    </xf>
    <xf numFmtId="0" fontId="0" fillId="129" borderId="0" xfId="0" applyFill="1" applyAlignment="1">
      <alignment horizontal="left" vertical="center"/>
    </xf>
    <xf numFmtId="0" fontId="0" fillId="130" borderId="0" xfId="0" applyFill="1" applyAlignment="1">
      <alignment horizontal="left" vertical="center"/>
    </xf>
    <xf numFmtId="0" fontId="0" fillId="131" borderId="0" xfId="0" applyFill="1" applyAlignment="1">
      <alignment horizontal="left" vertical="center"/>
    </xf>
    <xf numFmtId="0" fontId="0" fillId="132" borderId="0" xfId="0" applyFill="1" applyAlignment="1">
      <alignment horizontal="left" vertical="center"/>
    </xf>
    <xf numFmtId="0" fontId="0" fillId="133" borderId="0" xfId="0" applyFill="1" applyAlignment="1">
      <alignment horizontal="left" vertical="center"/>
    </xf>
    <xf numFmtId="0" fontId="0" fillId="134" borderId="0" xfId="0" applyFill="1" applyAlignment="1">
      <alignment horizontal="left" vertical="center"/>
    </xf>
    <xf numFmtId="0" fontId="0" fillId="135" borderId="0" xfId="0" applyFill="1" applyAlignment="1">
      <alignment horizontal="left" vertical="center"/>
    </xf>
    <xf numFmtId="0" fontId="0" fillId="136" borderId="0" xfId="0" applyFill="1" applyAlignment="1">
      <alignment horizontal="left" vertical="center"/>
    </xf>
    <xf numFmtId="0" fontId="0" fillId="137" borderId="0" xfId="0" applyFill="1" applyAlignment="1">
      <alignment horizontal="left" vertical="center"/>
    </xf>
    <xf numFmtId="0" fontId="0" fillId="138" borderId="0" xfId="0" applyFill="1" applyAlignment="1">
      <alignment horizontal="left" vertical="center"/>
    </xf>
    <xf numFmtId="0" fontId="0" fillId="139" borderId="0" xfId="0" applyFill="1" applyAlignment="1">
      <alignment horizontal="left" vertical="center"/>
    </xf>
    <xf numFmtId="0" fontId="0" fillId="140" borderId="0" xfId="0" applyFill="1" applyAlignment="1">
      <alignment horizontal="left" vertical="center"/>
    </xf>
    <xf numFmtId="0" fontId="0" fillId="141" borderId="0" xfId="0" applyFill="1" applyAlignment="1">
      <alignment horizontal="left" vertical="center"/>
    </xf>
    <xf numFmtId="0" fontId="0" fillId="142" borderId="0" xfId="0" applyFill="1" applyAlignment="1">
      <alignment horizontal="left" vertical="center"/>
    </xf>
    <xf numFmtId="0" fontId="0" fillId="143" borderId="0" xfId="0" applyFill="1" applyAlignment="1">
      <alignment horizontal="left" vertical="center"/>
    </xf>
    <xf numFmtId="0" fontId="0" fillId="144" borderId="0" xfId="0" applyFill="1" applyAlignment="1">
      <alignment horizontal="left" vertical="center"/>
    </xf>
    <xf numFmtId="0" fontId="0" fillId="145" borderId="0" xfId="0" applyFill="1" applyAlignment="1">
      <alignment horizontal="left" vertical="center"/>
    </xf>
    <xf numFmtId="0" fontId="0" fillId="146" borderId="0" xfId="0" applyFill="1" applyAlignment="1">
      <alignment horizontal="left" vertical="center"/>
    </xf>
    <xf numFmtId="0" fontId="0" fillId="147" borderId="0" xfId="0" applyFill="1" applyAlignment="1">
      <alignment horizontal="left" vertical="center"/>
    </xf>
    <xf numFmtId="0" fontId="0" fillId="148" borderId="0" xfId="0" applyFill="1" applyAlignment="1">
      <alignment horizontal="left" vertical="center"/>
    </xf>
    <xf numFmtId="0" fontId="0" fillId="149" borderId="0" xfId="0" applyFill="1" applyAlignment="1">
      <alignment horizontal="left" vertical="center"/>
    </xf>
    <xf numFmtId="0" fontId="0" fillId="150" borderId="0" xfId="0" applyFill="1" applyAlignment="1">
      <alignment horizontal="left" vertical="center"/>
    </xf>
    <xf numFmtId="0" fontId="0" fillId="151" borderId="0" xfId="0" applyFill="1" applyAlignment="1">
      <alignment horizontal="left" vertical="center"/>
    </xf>
    <xf numFmtId="0" fontId="0" fillId="152" borderId="0" xfId="0" applyFill="1" applyAlignment="1">
      <alignment horizontal="left" vertical="center"/>
    </xf>
    <xf numFmtId="0" fontId="0" fillId="153" borderId="0" xfId="0" applyFill="1" applyAlignment="1">
      <alignment horizontal="left" vertical="center"/>
    </xf>
    <xf numFmtId="0" fontId="0" fillId="154" borderId="0" xfId="0" applyFill="1" applyAlignment="1">
      <alignment horizontal="left" vertical="center"/>
    </xf>
    <xf numFmtId="0" fontId="0" fillId="155" borderId="0" xfId="0" applyFill="1" applyAlignment="1">
      <alignment horizontal="left" vertical="center"/>
    </xf>
    <xf numFmtId="0" fontId="0" fillId="156" borderId="0" xfId="0" applyFill="1" applyAlignment="1">
      <alignment horizontal="left" vertical="center"/>
    </xf>
    <xf numFmtId="0" fontId="0" fillId="157" borderId="0" xfId="0" applyFill="1" applyAlignment="1">
      <alignment horizontal="left" vertical="center"/>
    </xf>
    <xf numFmtId="0" fontId="0" fillId="158" borderId="0" xfId="0" applyFill="1" applyAlignment="1">
      <alignment horizontal="left" vertical="center"/>
    </xf>
    <xf numFmtId="0" fontId="0" fillId="159" borderId="0" xfId="0" applyFill="1" applyAlignment="1">
      <alignment horizontal="left" vertical="center"/>
    </xf>
    <xf numFmtId="0" fontId="0" fillId="160" borderId="0" xfId="0" applyFill="1" applyAlignment="1">
      <alignment horizontal="left" vertical="center"/>
    </xf>
    <xf numFmtId="0" fontId="0" fillId="161" borderId="0" xfId="0" applyFill="1" applyAlignment="1">
      <alignment horizontal="left" vertical="center"/>
    </xf>
    <xf numFmtId="0" fontId="0" fillId="162" borderId="0" xfId="0" applyFill="1" applyAlignment="1">
      <alignment horizontal="left" vertical="center"/>
    </xf>
    <xf numFmtId="0" fontId="0" fillId="163" borderId="0" xfId="0" applyFill="1" applyAlignment="1">
      <alignment horizontal="left" vertical="center"/>
    </xf>
    <xf numFmtId="0" fontId="0" fillId="164" borderId="0" xfId="0" applyFill="1" applyAlignment="1">
      <alignment horizontal="left" vertical="center"/>
    </xf>
    <xf numFmtId="0" fontId="0" fillId="165" borderId="0" xfId="0" applyFill="1" applyAlignment="1">
      <alignment horizontal="left" vertical="center"/>
    </xf>
    <xf numFmtId="0" fontId="0" fillId="166" borderId="0" xfId="0" applyFill="1" applyAlignment="1">
      <alignment horizontal="left" vertical="center"/>
    </xf>
    <xf numFmtId="0" fontId="0" fillId="167" borderId="0" xfId="0" applyFill="1" applyAlignment="1">
      <alignment horizontal="left" vertical="center"/>
    </xf>
    <xf numFmtId="0" fontId="0" fillId="168" borderId="0" xfId="0" applyFill="1" applyAlignment="1">
      <alignment horizontal="left" vertical="center"/>
    </xf>
    <xf numFmtId="0" fontId="0" fillId="169" borderId="0" xfId="0" applyFill="1" applyAlignment="1">
      <alignment horizontal="left" vertical="center"/>
    </xf>
    <xf numFmtId="0" fontId="0" fillId="170" borderId="0" xfId="0" applyFill="1" applyAlignment="1">
      <alignment horizontal="left" vertical="center"/>
    </xf>
    <xf numFmtId="0" fontId="0" fillId="171" borderId="0" xfId="0" applyFill="1" applyAlignment="1">
      <alignment horizontal="left" vertical="center"/>
    </xf>
    <xf numFmtId="0" fontId="0" fillId="172" borderId="0" xfId="0" applyFill="1" applyAlignment="1">
      <alignment horizontal="left" vertical="center"/>
    </xf>
    <xf numFmtId="0" fontId="0" fillId="173" borderId="0" xfId="0" applyFill="1" applyAlignment="1">
      <alignment horizontal="left" vertical="center"/>
    </xf>
    <xf numFmtId="0" fontId="0" fillId="174" borderId="0" xfId="0" applyFill="1" applyAlignment="1">
      <alignment horizontal="left" vertical="center"/>
    </xf>
    <xf numFmtId="0" fontId="0" fillId="175" borderId="0" xfId="0" applyFill="1" applyAlignment="1">
      <alignment horizontal="left" vertical="center"/>
    </xf>
    <xf numFmtId="0" fontId="0" fillId="176" borderId="0" xfId="0" applyFill="1" applyAlignment="1">
      <alignment horizontal="left" vertical="center"/>
    </xf>
    <xf numFmtId="0" fontId="0" fillId="177" borderId="0" xfId="0" applyFill="1" applyAlignment="1">
      <alignment horizontal="left" vertical="center"/>
    </xf>
    <xf numFmtId="0" fontId="0" fillId="178" borderId="0" xfId="0" applyFill="1" applyAlignment="1">
      <alignment horizontal="left" vertical="center"/>
    </xf>
    <xf numFmtId="0" fontId="0" fillId="179" borderId="0" xfId="0" applyFill="1" applyAlignment="1">
      <alignment horizontal="left" vertical="center"/>
    </xf>
    <xf numFmtId="0" fontId="0" fillId="180" borderId="0" xfId="0" applyFill="1" applyAlignment="1">
      <alignment horizontal="left" vertical="center"/>
    </xf>
    <xf numFmtId="0" fontId="0" fillId="181" borderId="0" xfId="0" applyFill="1" applyAlignment="1">
      <alignment horizontal="left" vertical="center"/>
    </xf>
    <xf numFmtId="0" fontId="0" fillId="182" borderId="0" xfId="0" applyFill="1" applyAlignment="1">
      <alignment horizontal="left" vertical="center"/>
    </xf>
    <xf numFmtId="0" fontId="0" fillId="183" borderId="0" xfId="0" applyFill="1" applyAlignment="1">
      <alignment horizontal="left" vertical="center"/>
    </xf>
    <xf numFmtId="0" fontId="18" fillId="0" borderId="0" xfId="0" applyFont="1" applyAlignment="1">
      <alignment horizontal="left" vertical="center" wrapText="1"/>
    </xf>
    <xf numFmtId="0" fontId="4" fillId="0" borderId="9" xfId="0" applyFont="1" applyBorder="1" applyAlignment="1">
      <alignment vertical="center"/>
    </xf>
    <xf numFmtId="0" fontId="4" fillId="0" borderId="10" xfId="0" applyFont="1" applyBorder="1" applyAlignment="1">
      <alignment vertical="center"/>
    </xf>
    <xf numFmtId="0" fontId="8" fillId="0" borderId="12" xfId="0" applyFont="1" applyBorder="1" applyAlignment="1">
      <alignment horizontal="right" vertical="center"/>
    </xf>
    <xf numFmtId="0" fontId="23" fillId="0" borderId="13" xfId="0" applyFont="1" applyBorder="1" applyAlignment="1">
      <alignment horizontal="left" vertical="center"/>
    </xf>
    <xf numFmtId="0" fontId="25" fillId="0" borderId="13" xfId="0" applyFont="1" applyBorder="1" applyAlignment="1">
      <alignment horizontal="left" vertical="center"/>
    </xf>
    <xf numFmtId="0" fontId="1" fillId="0" borderId="13" xfId="0" applyFont="1" applyBorder="1" applyAlignment="1">
      <alignment vertical="center"/>
    </xf>
    <xf numFmtId="0" fontId="3" fillId="0" borderId="13" xfId="0" applyFont="1" applyBorder="1" applyAlignment="1">
      <alignment vertical="center" wrapText="1"/>
    </xf>
    <xf numFmtId="0" fontId="33" fillId="0" borderId="3" xfId="0" applyFont="1" applyBorder="1" applyAlignment="1">
      <alignment horizontal="right" vertical="center"/>
    </xf>
    <xf numFmtId="0" fontId="33" fillId="0" borderId="11" xfId="0" applyFont="1" applyBorder="1" applyAlignment="1">
      <alignment horizontal="right" vertical="center"/>
    </xf>
    <xf numFmtId="0" fontId="9" fillId="184" borderId="0" xfId="0" applyFont="1" applyFill="1" applyBorder="1" applyAlignment="1">
      <alignment vertical="center"/>
    </xf>
    <xf numFmtId="0" fontId="34" fillId="184" borderId="0" xfId="0" applyFont="1" applyFill="1" applyBorder="1" applyAlignment="1">
      <alignment vertical="center"/>
    </xf>
    <xf numFmtId="0" fontId="27" fillId="0" borderId="0" xfId="0" applyFont="1" applyBorder="1" applyAlignment="1">
      <alignment vertical="top"/>
    </xf>
    <xf numFmtId="0" fontId="36" fillId="0" borderId="0" xfId="0" applyFont="1" applyBorder="1" applyAlignment="1">
      <alignment horizontal="left" vertical="center"/>
    </xf>
    <xf numFmtId="164" fontId="1" fillId="0" borderId="0" xfId="0" applyNumberFormat="1" applyFont="1" applyBorder="1" applyAlignment="1">
      <alignment vertical="center"/>
    </xf>
    <xf numFmtId="0" fontId="30" fillId="0" borderId="0" xfId="0" applyFont="1" applyBorder="1" applyAlignment="1">
      <alignment horizontal="right" vertical="center"/>
    </xf>
    <xf numFmtId="0" fontId="2" fillId="0" borderId="0" xfId="0" quotePrefix="1" applyFont="1" applyBorder="1" applyAlignment="1">
      <alignment horizontal="right" vertical="center"/>
    </xf>
    <xf numFmtId="9" fontId="18" fillId="0" borderId="0" xfId="0" applyNumberFormat="1" applyFont="1" applyAlignment="1">
      <alignment horizontal="left" vertical="center"/>
    </xf>
    <xf numFmtId="0" fontId="38" fillId="185" borderId="0" xfId="0" applyFont="1" applyFill="1" applyAlignment="1">
      <alignment horizontal="left" vertical="center"/>
    </xf>
    <xf numFmtId="0" fontId="38" fillId="186" borderId="0" xfId="0" applyFont="1" applyFill="1" applyAlignment="1">
      <alignment horizontal="left" vertical="center"/>
    </xf>
    <xf numFmtId="0" fontId="39" fillId="0" borderId="0" xfId="0" applyFont="1" applyAlignment="1">
      <alignment horizontal="left" vertical="center"/>
    </xf>
    <xf numFmtId="0" fontId="19" fillId="0" borderId="0" xfId="1" applyAlignment="1">
      <alignment horizontal="left" vertical="center"/>
    </xf>
    <xf numFmtId="0" fontId="28" fillId="0" borderId="0" xfId="0" applyFont="1" applyBorder="1" applyAlignment="1">
      <alignment vertical="center" wrapText="1"/>
    </xf>
    <xf numFmtId="0" fontId="28" fillId="0" borderId="5" xfId="0" applyFont="1" applyBorder="1" applyAlignment="1">
      <alignment vertical="center" wrapText="1"/>
    </xf>
    <xf numFmtId="0" fontId="8" fillId="0" borderId="4" xfId="0" applyFont="1" applyBorder="1" applyAlignment="1">
      <alignment vertical="center"/>
    </xf>
    <xf numFmtId="0" fontId="8" fillId="0" borderId="0" xfId="0" applyFont="1" applyBorder="1" applyAlignment="1">
      <alignment vertical="center"/>
    </xf>
    <xf numFmtId="0" fontId="8" fillId="0" borderId="5" xfId="0" applyFont="1" applyBorder="1" applyAlignment="1">
      <alignment vertical="center"/>
    </xf>
    <xf numFmtId="0" fontId="28" fillId="0" borderId="0" xfId="0" applyFont="1" applyBorder="1" applyAlignment="1">
      <alignment vertical="center"/>
    </xf>
    <xf numFmtId="0" fontId="28" fillId="0" borderId="5" xfId="0" applyFont="1" applyBorder="1" applyAlignment="1">
      <alignment vertical="center"/>
    </xf>
    <xf numFmtId="0" fontId="19" fillId="0" borderId="15" xfId="1" applyBorder="1" applyAlignment="1">
      <alignment vertical="center"/>
    </xf>
    <xf numFmtId="0" fontId="10" fillId="0" borderId="30" xfId="0" applyFont="1" applyBorder="1" applyAlignment="1">
      <alignment vertical="center"/>
    </xf>
    <xf numFmtId="0" fontId="10" fillId="0" borderId="30" xfId="0" applyFont="1" applyBorder="1" applyAlignment="1">
      <alignment vertical="center" wrapText="1"/>
    </xf>
    <xf numFmtId="0" fontId="10" fillId="0" borderId="30" xfId="0" applyFont="1" applyBorder="1" applyAlignment="1">
      <alignment horizontal="left" vertical="center"/>
    </xf>
    <xf numFmtId="0" fontId="10" fillId="0" borderId="30" xfId="0" applyFont="1" applyBorder="1" applyAlignment="1">
      <alignment horizontal="left" vertical="center"/>
    </xf>
    <xf numFmtId="0" fontId="0" fillId="0" borderId="34" xfId="0" applyBorder="1"/>
    <xf numFmtId="0" fontId="0" fillId="0" borderId="26" xfId="0" applyBorder="1"/>
    <xf numFmtId="0" fontId="0" fillId="0" borderId="35" xfId="0" applyBorder="1"/>
    <xf numFmtId="0" fontId="0" fillId="0" borderId="36" xfId="0" applyBorder="1"/>
    <xf numFmtId="0" fontId="0" fillId="0" borderId="0" xfId="0" applyBorder="1"/>
    <xf numFmtId="0" fontId="0" fillId="0" borderId="22" xfId="0" applyBorder="1"/>
    <xf numFmtId="0" fontId="0" fillId="0" borderId="37" xfId="0" applyBorder="1"/>
    <xf numFmtId="0" fontId="0" fillId="0" borderId="25" xfId="0" applyBorder="1"/>
    <xf numFmtId="0" fontId="0" fillId="0" borderId="21" xfId="0" applyBorder="1"/>
    <xf numFmtId="0" fontId="46" fillId="0" borderId="34" xfId="0" applyFont="1" applyBorder="1"/>
    <xf numFmtId="0" fontId="0" fillId="187" borderId="0" xfId="0" applyFill="1" applyBorder="1"/>
    <xf numFmtId="165" fontId="0" fillId="0" borderId="0" xfId="0" applyNumberFormat="1" applyBorder="1"/>
    <xf numFmtId="0" fontId="0" fillId="188" borderId="0" xfId="0" applyFill="1" applyBorder="1"/>
    <xf numFmtId="0" fontId="0" fillId="187" borderId="0" xfId="0" applyFont="1" applyFill="1" applyBorder="1"/>
    <xf numFmtId="0" fontId="0" fillId="189" borderId="0" xfId="0" applyFill="1" applyBorder="1"/>
    <xf numFmtId="1" fontId="0" fillId="2" borderId="0" xfId="0" applyNumberFormat="1" applyFill="1" applyBorder="1"/>
    <xf numFmtId="0" fontId="0" fillId="2" borderId="0" xfId="0" applyNumberFormat="1" applyFill="1" applyBorder="1"/>
    <xf numFmtId="0" fontId="4" fillId="0" borderId="1" xfId="0" applyFont="1" applyBorder="1" applyAlignment="1" applyProtection="1">
      <alignment horizontal="center" vertical="center"/>
    </xf>
    <xf numFmtId="0" fontId="1" fillId="0" borderId="2" xfId="0" applyFont="1" applyBorder="1" applyAlignment="1" applyProtection="1">
      <alignment horizontal="center" vertical="center"/>
    </xf>
    <xf numFmtId="0" fontId="33" fillId="0" borderId="3" xfId="0" applyFont="1" applyBorder="1" applyAlignment="1" applyProtection="1">
      <alignment horizontal="right" vertical="center"/>
    </xf>
    <xf numFmtId="0" fontId="49" fillId="0" borderId="4" xfId="0" applyFont="1" applyBorder="1" applyAlignment="1" applyProtection="1">
      <alignment horizontal="center" vertical="center"/>
    </xf>
    <xf numFmtId="0" fontId="49" fillId="0" borderId="0" xfId="0" applyFont="1" applyBorder="1" applyAlignment="1" applyProtection="1">
      <alignment horizontal="center" vertical="center"/>
    </xf>
    <xf numFmtId="0" fontId="48" fillId="0" borderId="5" xfId="0" applyFont="1" applyBorder="1" applyAlignment="1" applyProtection="1">
      <alignment vertical="center"/>
    </xf>
    <xf numFmtId="0" fontId="49" fillId="0" borderId="6" xfId="0" applyFont="1" applyBorder="1" applyAlignment="1" applyProtection="1">
      <alignment horizontal="center" vertical="center"/>
    </xf>
    <xf numFmtId="0" fontId="49" fillId="0" borderId="7" xfId="0" applyFont="1" applyBorder="1" applyAlignment="1" applyProtection="1">
      <alignment horizontal="center" vertical="center"/>
    </xf>
    <xf numFmtId="0" fontId="1" fillId="0" borderId="4" xfId="0" applyFont="1" applyBorder="1" applyAlignment="1" applyProtection="1">
      <alignment horizontal="center" vertical="center"/>
    </xf>
    <xf numFmtId="0" fontId="1" fillId="0" borderId="0" xfId="0" applyFont="1" applyBorder="1" applyAlignment="1" applyProtection="1">
      <alignment horizontal="center" vertical="center"/>
    </xf>
    <xf numFmtId="0" fontId="0" fillId="0" borderId="0" xfId="0" applyFont="1" applyBorder="1" applyAlignment="1" applyProtection="1">
      <alignment horizontal="center" vertical="center"/>
    </xf>
    <xf numFmtId="0" fontId="51" fillId="0" borderId="0" xfId="0" applyFont="1" applyBorder="1" applyAlignment="1" applyProtection="1">
      <alignment horizontal="center" vertical="center"/>
    </xf>
    <xf numFmtId="0" fontId="8" fillId="0" borderId="0" xfId="0" applyFont="1" applyBorder="1" applyAlignment="1" applyProtection="1">
      <alignment horizontal="center" vertical="center"/>
    </xf>
    <xf numFmtId="0" fontId="8" fillId="0" borderId="5" xfId="0" applyFont="1" applyBorder="1" applyAlignment="1" applyProtection="1">
      <alignment horizontal="center" vertical="center"/>
    </xf>
    <xf numFmtId="0" fontId="48" fillId="0" borderId="0" xfId="0" applyFont="1" applyBorder="1" applyAlignment="1" applyProtection="1">
      <alignment horizontal="left" vertical="center" wrapText="1"/>
    </xf>
    <xf numFmtId="0" fontId="49" fillId="0" borderId="5" xfId="0" applyFont="1" applyBorder="1" applyAlignment="1" applyProtection="1">
      <alignment horizontal="center" vertical="center"/>
    </xf>
    <xf numFmtId="0" fontId="0" fillId="67" borderId="0" xfId="0" applyFill="1" applyProtection="1"/>
    <xf numFmtId="0" fontId="0" fillId="191" borderId="30" xfId="0" applyFill="1" applyBorder="1" applyAlignment="1" applyProtection="1">
      <alignment horizontal="left" vertical="center"/>
    </xf>
    <xf numFmtId="0" fontId="53" fillId="178" borderId="30" xfId="0" applyFont="1" applyFill="1" applyBorder="1" applyAlignment="1" applyProtection="1">
      <alignment horizontal="center" vertical="center"/>
    </xf>
    <xf numFmtId="0" fontId="53" fillId="0" borderId="30" xfId="0" applyFont="1" applyBorder="1" applyAlignment="1" applyProtection="1">
      <alignment horizontal="center" vertical="center"/>
    </xf>
    <xf numFmtId="0" fontId="53" fillId="75" borderId="30" xfId="0" applyFont="1" applyFill="1" applyBorder="1" applyAlignment="1" applyProtection="1">
      <alignment horizontal="center" vertical="center"/>
    </xf>
    <xf numFmtId="0" fontId="53" fillId="49" borderId="30" xfId="0" applyFont="1" applyFill="1" applyBorder="1" applyAlignment="1" applyProtection="1">
      <alignment horizontal="center" vertical="center"/>
    </xf>
    <xf numFmtId="0" fontId="53" fillId="73" borderId="30" xfId="0" applyFont="1" applyFill="1" applyBorder="1" applyAlignment="1" applyProtection="1">
      <alignment horizontal="center" vertical="center"/>
    </xf>
    <xf numFmtId="0" fontId="53" fillId="66" borderId="30" xfId="0" applyFont="1" applyFill="1" applyBorder="1" applyAlignment="1" applyProtection="1">
      <alignment horizontal="center" vertical="center"/>
    </xf>
    <xf numFmtId="0" fontId="53" fillId="56" borderId="30" xfId="0" applyFont="1" applyFill="1" applyBorder="1" applyAlignment="1" applyProtection="1">
      <alignment horizontal="center" vertical="center"/>
    </xf>
    <xf numFmtId="0" fontId="53" fillId="123" borderId="30" xfId="0" applyFont="1" applyFill="1" applyBorder="1" applyAlignment="1" applyProtection="1">
      <alignment horizontal="center" vertical="center"/>
    </xf>
    <xf numFmtId="0" fontId="53" fillId="12" borderId="30" xfId="0" applyFont="1" applyFill="1" applyBorder="1" applyAlignment="1" applyProtection="1">
      <alignment horizontal="center" vertical="center"/>
    </xf>
    <xf numFmtId="0" fontId="53" fillId="8" borderId="30" xfId="0" applyFont="1" applyFill="1" applyBorder="1" applyAlignment="1" applyProtection="1">
      <alignment horizontal="center" vertical="center"/>
    </xf>
    <xf numFmtId="0" fontId="53" fillId="16" borderId="30" xfId="0" applyFont="1" applyFill="1" applyBorder="1" applyAlignment="1" applyProtection="1">
      <alignment horizontal="center" vertical="center"/>
    </xf>
    <xf numFmtId="0" fontId="53" fillId="183" borderId="30" xfId="0" applyFont="1" applyFill="1" applyBorder="1" applyAlignment="1" applyProtection="1">
      <alignment horizontal="center" vertical="center"/>
    </xf>
    <xf numFmtId="0" fontId="53" fillId="150" borderId="30" xfId="0" applyFont="1" applyFill="1" applyBorder="1" applyAlignment="1" applyProtection="1">
      <alignment horizontal="center" vertical="center"/>
    </xf>
    <xf numFmtId="0" fontId="53" fillId="6" borderId="30" xfId="0" applyFont="1" applyFill="1" applyBorder="1" applyAlignment="1" applyProtection="1">
      <alignment horizontal="center" vertical="center"/>
    </xf>
    <xf numFmtId="0" fontId="53" fillId="53" borderId="30" xfId="0" applyFont="1" applyFill="1" applyBorder="1" applyAlignment="1" applyProtection="1">
      <alignment horizontal="center" vertical="center"/>
    </xf>
    <xf numFmtId="0" fontId="53" fillId="39" borderId="30" xfId="0" applyFont="1" applyFill="1" applyBorder="1" applyAlignment="1" applyProtection="1">
      <alignment horizontal="center" vertical="center"/>
    </xf>
    <xf numFmtId="0" fontId="53" fillId="104" borderId="30" xfId="0" applyFont="1" applyFill="1" applyBorder="1" applyAlignment="1" applyProtection="1">
      <alignment horizontal="center" vertical="center"/>
    </xf>
    <xf numFmtId="0" fontId="53" fillId="70" borderId="30" xfId="0" applyFont="1" applyFill="1" applyBorder="1" applyAlignment="1" applyProtection="1">
      <alignment horizontal="center" vertical="center"/>
    </xf>
    <xf numFmtId="0" fontId="53" fillId="119" borderId="30" xfId="0" applyFont="1" applyFill="1" applyBorder="1" applyAlignment="1" applyProtection="1">
      <alignment horizontal="center" vertical="center"/>
    </xf>
    <xf numFmtId="0" fontId="53" fillId="35" borderId="30" xfId="0" applyFont="1" applyFill="1" applyBorder="1" applyAlignment="1" applyProtection="1">
      <alignment horizontal="center" vertical="center"/>
    </xf>
    <xf numFmtId="0" fontId="53" fillId="65" borderId="30" xfId="0" applyFont="1" applyFill="1" applyBorder="1" applyAlignment="1" applyProtection="1">
      <alignment horizontal="center" vertical="center"/>
    </xf>
    <xf numFmtId="0" fontId="53" fillId="10" borderId="30" xfId="0" applyFont="1" applyFill="1" applyBorder="1" applyAlignment="1" applyProtection="1">
      <alignment horizontal="center" vertical="center"/>
    </xf>
    <xf numFmtId="0" fontId="53" fillId="80" borderId="30" xfId="0" applyFont="1" applyFill="1" applyBorder="1" applyAlignment="1" applyProtection="1">
      <alignment horizontal="center" vertical="center"/>
    </xf>
    <xf numFmtId="0" fontId="53" fillId="135" borderId="30" xfId="0" applyFont="1" applyFill="1" applyBorder="1" applyAlignment="1" applyProtection="1">
      <alignment horizontal="center" vertical="center"/>
    </xf>
    <xf numFmtId="0" fontId="53" fillId="19" borderId="30" xfId="0" applyFont="1" applyFill="1" applyBorder="1" applyAlignment="1" applyProtection="1">
      <alignment horizontal="center" vertical="center"/>
    </xf>
    <xf numFmtId="0" fontId="53" fillId="115" borderId="30" xfId="0" applyFont="1" applyFill="1" applyBorder="1" applyAlignment="1" applyProtection="1">
      <alignment horizontal="center" vertical="center"/>
    </xf>
    <xf numFmtId="0" fontId="3" fillId="0" borderId="30" xfId="0" applyFont="1" applyBorder="1" applyAlignment="1" applyProtection="1">
      <alignment horizontal="right" vertical="center"/>
    </xf>
    <xf numFmtId="0" fontId="1" fillId="0" borderId="30" xfId="0" applyFont="1" applyBorder="1" applyAlignment="1" applyProtection="1">
      <alignment vertical="center" wrapText="1"/>
    </xf>
    <xf numFmtId="44" fontId="10" fillId="0" borderId="30" xfId="3" applyFont="1" applyBorder="1" applyAlignment="1" applyProtection="1">
      <alignment horizontal="center" vertical="center"/>
    </xf>
    <xf numFmtId="0" fontId="1" fillId="0" borderId="5" xfId="0" applyFont="1" applyBorder="1" applyAlignment="1" applyProtection="1">
      <alignment horizontal="center" vertical="center"/>
    </xf>
    <xf numFmtId="0" fontId="1" fillId="0" borderId="0" xfId="0" applyFont="1" applyBorder="1" applyAlignment="1" applyProtection="1">
      <alignment vertical="center" wrapText="1"/>
    </xf>
    <xf numFmtId="0" fontId="2" fillId="0" borderId="30" xfId="0" applyFont="1" applyBorder="1" applyAlignment="1" applyProtection="1">
      <alignment horizontal="right" vertical="center" wrapText="1"/>
    </xf>
    <xf numFmtId="44" fontId="1" fillId="0" borderId="30" xfId="3" applyFont="1" applyBorder="1" applyAlignment="1" applyProtection="1">
      <alignment vertical="center" wrapText="1"/>
    </xf>
    <xf numFmtId="0" fontId="2" fillId="0" borderId="0" xfId="0" applyFont="1" applyBorder="1" applyAlignment="1" applyProtection="1">
      <alignment horizontal="right" vertical="center" wrapText="1"/>
    </xf>
    <xf numFmtId="44" fontId="1" fillId="0" borderId="0" xfId="3" applyFont="1" applyBorder="1" applyAlignment="1" applyProtection="1">
      <alignment vertical="center" wrapText="1"/>
    </xf>
    <xf numFmtId="0" fontId="2" fillId="0" borderId="0" xfId="0" applyFont="1" applyBorder="1" applyAlignment="1" applyProtection="1">
      <alignment vertical="center"/>
    </xf>
    <xf numFmtId="0" fontId="32" fillId="0" borderId="0" xfId="0" applyFont="1" applyBorder="1" applyProtection="1"/>
    <xf numFmtId="0" fontId="1" fillId="0" borderId="0" xfId="0" applyFont="1" applyBorder="1" applyProtection="1"/>
    <xf numFmtId="0" fontId="1" fillId="0" borderId="0" xfId="0" applyFont="1" applyBorder="1" applyAlignment="1" applyProtection="1">
      <alignment vertical="center"/>
    </xf>
    <xf numFmtId="0" fontId="3" fillId="0" borderId="0" xfId="0" applyFont="1" applyBorder="1" applyAlignment="1" applyProtection="1">
      <alignment vertical="center" wrapText="1"/>
    </xf>
    <xf numFmtId="0" fontId="3" fillId="0" borderId="0" xfId="0" applyFont="1" applyBorder="1" applyAlignment="1" applyProtection="1">
      <alignment horizontal="center" vertical="center"/>
    </xf>
    <xf numFmtId="0" fontId="1" fillId="0" borderId="0" xfId="0" applyFont="1" applyBorder="1" applyAlignment="1" applyProtection="1">
      <alignment horizontal="left" vertical="center"/>
    </xf>
    <xf numFmtId="0" fontId="0" fillId="0" borderId="0" xfId="0" applyFont="1" applyBorder="1" applyProtection="1"/>
    <xf numFmtId="0" fontId="54" fillId="0" borderId="0" xfId="0" applyFont="1" applyBorder="1" applyAlignment="1" applyProtection="1">
      <alignment vertical="center"/>
    </xf>
    <xf numFmtId="0" fontId="24" fillId="0" borderId="0" xfId="0" applyFont="1" applyBorder="1" applyAlignment="1" applyProtection="1">
      <alignment vertical="center"/>
    </xf>
    <xf numFmtId="0" fontId="18" fillId="0" borderId="0" xfId="0" applyFont="1" applyBorder="1" applyAlignment="1" applyProtection="1">
      <alignment vertical="center" wrapText="1"/>
    </xf>
    <xf numFmtId="0" fontId="18" fillId="0" borderId="5" xfId="0" applyFont="1" applyBorder="1" applyAlignment="1" applyProtection="1">
      <alignment vertical="center" wrapText="1"/>
    </xf>
    <xf numFmtId="0" fontId="1" fillId="0" borderId="5" xfId="0" applyFont="1" applyBorder="1" applyAlignment="1" applyProtection="1">
      <alignment horizontal="center" vertical="center" wrapText="1"/>
    </xf>
    <xf numFmtId="0" fontId="40" fillId="0" borderId="0" xfId="0" applyFont="1" applyBorder="1" applyAlignment="1">
      <alignment horizontal="center" vertical="center"/>
    </xf>
    <xf numFmtId="0" fontId="8" fillId="0" borderId="0" xfId="0" applyFont="1" applyBorder="1" applyAlignment="1">
      <alignment horizontal="center" vertical="center"/>
    </xf>
    <xf numFmtId="0" fontId="1" fillId="0" borderId="10" xfId="0" applyFont="1" applyBorder="1" applyAlignment="1">
      <alignment horizontal="center" vertical="center" wrapText="1"/>
    </xf>
    <xf numFmtId="0" fontId="10" fillId="0" borderId="30" xfId="0" applyFont="1" applyBorder="1" applyAlignment="1">
      <alignment horizontal="left" vertical="center"/>
    </xf>
    <xf numFmtId="0" fontId="8" fillId="0" borderId="4" xfId="0" applyFont="1" applyBorder="1" applyAlignment="1">
      <alignment horizontal="right" vertical="center"/>
    </xf>
    <xf numFmtId="0" fontId="8" fillId="0" borderId="0" xfId="0" applyFont="1" applyBorder="1" applyAlignment="1">
      <alignment horizontal="right" vertical="center"/>
    </xf>
    <xf numFmtId="0" fontId="27" fillId="0" borderId="9" xfId="0" applyFont="1" applyFill="1" applyBorder="1" applyAlignment="1">
      <alignment horizontal="right" vertical="top"/>
    </xf>
    <xf numFmtId="0" fontId="27" fillId="0" borderId="10" xfId="0" applyFont="1" applyFill="1" applyBorder="1" applyAlignment="1">
      <alignment horizontal="right" vertical="top"/>
    </xf>
    <xf numFmtId="0" fontId="27" fillId="0" borderId="11" xfId="0" applyFont="1" applyFill="1" applyBorder="1" applyAlignment="1">
      <alignment horizontal="right" vertical="top"/>
    </xf>
    <xf numFmtId="0" fontId="27" fillId="0" borderId="12" xfId="0" applyFont="1" applyFill="1" applyBorder="1" applyAlignment="1">
      <alignment horizontal="right" vertical="top"/>
    </xf>
    <xf numFmtId="0" fontId="27" fillId="0" borderId="0" xfId="0" applyFont="1" applyFill="1" applyBorder="1" applyAlignment="1">
      <alignment horizontal="right" vertical="top"/>
    </xf>
    <xf numFmtId="0" fontId="27" fillId="0" borderId="13" xfId="0" applyFont="1" applyFill="1" applyBorder="1" applyAlignment="1">
      <alignment horizontal="right" vertical="top"/>
    </xf>
    <xf numFmtId="0" fontId="27" fillId="0" borderId="14" xfId="0" applyFont="1" applyFill="1" applyBorder="1" applyAlignment="1">
      <alignment horizontal="right" vertical="top"/>
    </xf>
    <xf numFmtId="0" fontId="27" fillId="0" borderId="15" xfId="0" applyFont="1" applyFill="1" applyBorder="1" applyAlignment="1">
      <alignment horizontal="right" vertical="top"/>
    </xf>
    <xf numFmtId="0" fontId="27" fillId="0" borderId="16" xfId="0" applyFont="1" applyFill="1" applyBorder="1" applyAlignment="1">
      <alignment horizontal="right" vertical="top"/>
    </xf>
    <xf numFmtId="0" fontId="27" fillId="0" borderId="9" xfId="0" applyFont="1" applyBorder="1" applyAlignment="1">
      <alignment horizontal="center" vertical="center"/>
    </xf>
    <xf numFmtId="0" fontId="27" fillId="0" borderId="10"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0"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27" fillId="0" borderId="15" xfId="0" applyFont="1" applyBorder="1" applyAlignment="1">
      <alignment horizontal="center" vertical="center"/>
    </xf>
    <xf numFmtId="0" fontId="27" fillId="0" borderId="16" xfId="0" applyFont="1" applyBorder="1" applyAlignment="1">
      <alignment horizontal="center" vertical="center"/>
    </xf>
    <xf numFmtId="0" fontId="2" fillId="0" borderId="30" xfId="0" applyFont="1" applyBorder="1" applyAlignment="1">
      <alignment horizontal="center" vertical="center"/>
    </xf>
    <xf numFmtId="0" fontId="30" fillId="0" borderId="30" xfId="0" applyFont="1" applyBorder="1" applyAlignment="1">
      <alignment horizontal="center" vertical="center"/>
    </xf>
    <xf numFmtId="0" fontId="10" fillId="0" borderId="30" xfId="0" applyFont="1" applyBorder="1" applyAlignment="1">
      <alignment horizontal="left" vertical="center" wrapText="1"/>
    </xf>
    <xf numFmtId="0" fontId="30" fillId="0" borderId="30" xfId="0" applyFont="1" applyBorder="1" applyAlignment="1">
      <alignment horizontal="center" vertical="center" wrapText="1"/>
    </xf>
    <xf numFmtId="0" fontId="28" fillId="0" borderId="0" xfId="0" applyFont="1" applyBorder="1" applyAlignment="1">
      <alignment horizontal="center" vertical="center"/>
    </xf>
    <xf numFmtId="0" fontId="10" fillId="0" borderId="31" xfId="0" applyFont="1" applyBorder="1" applyAlignment="1">
      <alignment horizontal="left" vertical="center"/>
    </xf>
    <xf numFmtId="0" fontId="10" fillId="0" borderId="33" xfId="0" applyFont="1" applyBorder="1" applyAlignment="1">
      <alignment horizontal="left" vertical="center"/>
    </xf>
    <xf numFmtId="0" fontId="10" fillId="0" borderId="32" xfId="0" applyFont="1" applyBorder="1" applyAlignment="1">
      <alignment horizontal="left"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27" fillId="0" borderId="9" xfId="0" applyFont="1" applyFill="1" applyBorder="1" applyAlignment="1">
      <alignment horizontal="left" vertical="top"/>
    </xf>
    <xf numFmtId="0" fontId="27" fillId="0" borderId="10" xfId="0" applyFont="1" applyFill="1" applyBorder="1" applyAlignment="1">
      <alignment horizontal="left" vertical="top"/>
    </xf>
    <xf numFmtId="0" fontId="27" fillId="0" borderId="11" xfId="0" applyFont="1" applyFill="1" applyBorder="1" applyAlignment="1">
      <alignment horizontal="left" vertical="top"/>
    </xf>
    <xf numFmtId="0" fontId="27" fillId="0" borderId="12" xfId="0" applyFont="1" applyFill="1" applyBorder="1" applyAlignment="1">
      <alignment horizontal="left" vertical="top"/>
    </xf>
    <xf numFmtId="0" fontId="27" fillId="0" borderId="0" xfId="0" applyFont="1" applyFill="1" applyBorder="1" applyAlignment="1">
      <alignment horizontal="left" vertical="top"/>
    </xf>
    <xf numFmtId="0" fontId="27" fillId="0" borderId="13" xfId="0" applyFont="1" applyFill="1" applyBorder="1" applyAlignment="1">
      <alignment horizontal="left" vertical="top"/>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 fillId="0" borderId="0" xfId="0" quotePrefix="1" applyFont="1" applyBorder="1" applyAlignment="1">
      <alignment horizontal="center" vertical="center" wrapText="1"/>
    </xf>
    <xf numFmtId="0" fontId="43" fillId="0" borderId="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13" xfId="0" applyFont="1" applyBorder="1" applyAlignment="1">
      <alignment horizontal="center" vertical="center" wrapText="1"/>
    </xf>
    <xf numFmtId="0" fontId="1" fillId="0" borderId="0" xfId="0" quotePrefix="1" applyFont="1" applyBorder="1" applyAlignment="1">
      <alignment horizontal="left" vertical="center"/>
    </xf>
    <xf numFmtId="0" fontId="35" fillId="184" borderId="0" xfId="0" applyFont="1" applyFill="1" applyBorder="1" applyAlignment="1">
      <alignment horizontal="left" vertical="center"/>
    </xf>
    <xf numFmtId="0" fontId="24" fillId="0" borderId="0" xfId="0" applyFont="1" applyBorder="1" applyAlignment="1">
      <alignment horizontal="center" vertical="center"/>
    </xf>
    <xf numFmtId="0" fontId="3" fillId="0" borderId="0" xfId="0" applyFont="1" applyBorder="1" applyAlignment="1">
      <alignment horizontal="left" vertical="center" wrapText="1"/>
    </xf>
    <xf numFmtId="0" fontId="11" fillId="0" borderId="28"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 fillId="0" borderId="0" xfId="0" applyFont="1" applyBorder="1" applyAlignment="1">
      <alignment horizontal="left" vertical="center" wrapText="1"/>
    </xf>
    <xf numFmtId="0" fontId="24" fillId="0" borderId="0" xfId="0" applyFont="1" applyBorder="1" applyAlignment="1">
      <alignment horizontal="left" vertical="center"/>
    </xf>
    <xf numFmtId="0" fontId="24" fillId="0" borderId="0" xfId="0" applyFont="1" applyBorder="1" applyAlignment="1">
      <alignment horizontal="right" vertical="center" wrapText="1"/>
    </xf>
    <xf numFmtId="0" fontId="32" fillId="0" borderId="0" xfId="0" applyFont="1" applyBorder="1" applyAlignment="1">
      <alignment horizontal="left" vertical="top" wrapText="1"/>
    </xf>
    <xf numFmtId="0" fontId="27" fillId="0" borderId="9" xfId="0" applyFont="1" applyBorder="1" applyAlignment="1">
      <alignment horizontal="right" vertical="top"/>
    </xf>
    <xf numFmtId="0" fontId="27" fillId="0" borderId="10" xfId="0" applyFont="1" applyBorder="1" applyAlignment="1">
      <alignment horizontal="right" vertical="top"/>
    </xf>
    <xf numFmtId="0" fontId="27" fillId="0" borderId="11" xfId="0" applyFont="1" applyBorder="1" applyAlignment="1">
      <alignment horizontal="right" vertical="top"/>
    </xf>
    <xf numFmtId="0" fontId="27" fillId="0" borderId="12" xfId="0" applyFont="1" applyBorder="1" applyAlignment="1">
      <alignment horizontal="right" vertical="top"/>
    </xf>
    <xf numFmtId="0" fontId="27" fillId="0" borderId="0" xfId="0" applyFont="1" applyBorder="1" applyAlignment="1">
      <alignment horizontal="right" vertical="top"/>
    </xf>
    <xf numFmtId="0" fontId="27" fillId="0" borderId="13" xfId="0" applyFont="1" applyBorder="1" applyAlignment="1">
      <alignment horizontal="right" vertical="top"/>
    </xf>
    <xf numFmtId="0" fontId="27" fillId="0" borderId="14" xfId="0" applyFont="1" applyBorder="1" applyAlignment="1">
      <alignment horizontal="right" vertical="top"/>
    </xf>
    <xf numFmtId="0" fontId="27" fillId="0" borderId="15" xfId="0" applyFont="1" applyBorder="1" applyAlignment="1">
      <alignment horizontal="right" vertical="top"/>
    </xf>
    <xf numFmtId="0" fontId="27" fillId="0" borderId="16" xfId="0" applyFont="1" applyBorder="1" applyAlignment="1">
      <alignment horizontal="right" vertical="top"/>
    </xf>
    <xf numFmtId="0" fontId="10" fillId="0" borderId="0" xfId="0" applyFont="1" applyBorder="1" applyAlignment="1">
      <alignment horizontal="left" vertical="top" wrapText="1"/>
    </xf>
    <xf numFmtId="0" fontId="8" fillId="0" borderId="12" xfId="0" applyFont="1" applyBorder="1" applyAlignment="1">
      <alignment horizontal="right" vertical="center"/>
    </xf>
    <xf numFmtId="0" fontId="25" fillId="0" borderId="0" xfId="0" applyFont="1" applyBorder="1" applyAlignment="1">
      <alignment horizontal="left" vertical="center"/>
    </xf>
    <xf numFmtId="0" fontId="25" fillId="0" borderId="13" xfId="0" applyFont="1" applyBorder="1" applyAlignment="1">
      <alignment horizontal="left" vertical="center"/>
    </xf>
    <xf numFmtId="0" fontId="1" fillId="0" borderId="0" xfId="0" applyFont="1" applyBorder="1" applyAlignment="1">
      <alignment horizontal="left" vertical="top" wrapText="1"/>
    </xf>
    <xf numFmtId="0" fontId="45" fillId="187" borderId="25" xfId="0" applyFont="1" applyFill="1" applyBorder="1" applyAlignment="1">
      <alignment horizontal="center" vertical="center" wrapText="1"/>
    </xf>
    <xf numFmtId="0" fontId="47" fillId="2" borderId="36" xfId="0" applyFont="1" applyFill="1" applyBorder="1" applyAlignment="1">
      <alignment horizontal="center" vertical="center" wrapText="1"/>
    </xf>
    <xf numFmtId="0" fontId="0" fillId="2" borderId="0" xfId="0" applyFill="1" applyAlignment="1">
      <alignment horizontal="center" vertical="center" wrapText="1"/>
    </xf>
    <xf numFmtId="0" fontId="0" fillId="2" borderId="36" xfId="0" applyFill="1" applyBorder="1" applyAlignment="1">
      <alignment horizontal="center" vertical="center" wrapText="1"/>
    </xf>
    <xf numFmtId="0" fontId="1" fillId="0" borderId="0" xfId="0" applyFont="1" applyBorder="1" applyAlignment="1" applyProtection="1">
      <alignment horizontal="left" vertical="center"/>
    </xf>
    <xf numFmtId="0" fontId="24" fillId="0" borderId="0" xfId="0" applyFont="1" applyBorder="1" applyAlignment="1" applyProtection="1">
      <alignment vertical="center" wrapText="1"/>
    </xf>
    <xf numFmtId="0" fontId="56" fillId="0" borderId="1" xfId="0" applyFont="1" applyBorder="1" applyAlignment="1" applyProtection="1">
      <alignment horizontal="center" vertical="center" wrapText="1"/>
    </xf>
    <xf numFmtId="0" fontId="56" fillId="0" borderId="2" xfId="0" applyFont="1" applyBorder="1" applyAlignment="1" applyProtection="1">
      <alignment horizontal="center" vertical="center" wrapText="1"/>
    </xf>
    <xf numFmtId="0" fontId="56" fillId="0" borderId="3" xfId="0" applyFont="1" applyBorder="1" applyAlignment="1" applyProtection="1">
      <alignment horizontal="center" vertical="center" wrapText="1"/>
    </xf>
    <xf numFmtId="0" fontId="56" fillId="0" borderId="4" xfId="0" applyFont="1" applyBorder="1" applyAlignment="1" applyProtection="1">
      <alignment horizontal="center" vertical="center" wrapText="1"/>
    </xf>
    <xf numFmtId="0" fontId="56" fillId="0" borderId="0" xfId="0" applyFont="1" applyBorder="1" applyAlignment="1" applyProtection="1">
      <alignment horizontal="center" vertical="center" wrapText="1"/>
    </xf>
    <xf numFmtId="0" fontId="56" fillId="0" borderId="5" xfId="0" applyFont="1" applyBorder="1" applyAlignment="1" applyProtection="1">
      <alignment horizontal="center" vertical="center" wrapText="1"/>
    </xf>
    <xf numFmtId="0" fontId="56" fillId="0" borderId="6" xfId="0" applyFont="1" applyBorder="1" applyAlignment="1" applyProtection="1">
      <alignment horizontal="center" vertical="center" wrapText="1"/>
    </xf>
    <xf numFmtId="0" fontId="56" fillId="0" borderId="7" xfId="0" applyFont="1" applyBorder="1" applyAlignment="1" applyProtection="1">
      <alignment horizontal="center" vertical="center" wrapText="1"/>
    </xf>
    <xf numFmtId="0" fontId="56" fillId="0" borderId="8" xfId="0" applyFont="1" applyBorder="1" applyAlignment="1" applyProtection="1">
      <alignment horizontal="center" vertical="center" wrapText="1"/>
    </xf>
    <xf numFmtId="0" fontId="1" fillId="0" borderId="0" xfId="0" applyFont="1" applyBorder="1" applyAlignment="1" applyProtection="1">
      <alignment horizontal="left" vertical="top" wrapText="1"/>
    </xf>
    <xf numFmtId="0" fontId="30" fillId="0" borderId="30" xfId="0" applyFont="1" applyFill="1" applyBorder="1" applyAlignment="1" applyProtection="1">
      <alignment horizontal="center" vertical="center" wrapText="1"/>
    </xf>
    <xf numFmtId="0" fontId="53" fillId="190" borderId="30" xfId="0" applyFont="1" applyFill="1" applyBorder="1" applyAlignment="1" applyProtection="1">
      <alignment horizontal="center" vertical="center"/>
    </xf>
    <xf numFmtId="0" fontId="53" fillId="0" borderId="30" xfId="0" applyFont="1" applyBorder="1" applyAlignment="1" applyProtection="1">
      <alignment horizontal="center" vertical="center"/>
    </xf>
    <xf numFmtId="166" fontId="10" fillId="0" borderId="30" xfId="0" applyNumberFormat="1" applyFont="1" applyBorder="1" applyAlignment="1" applyProtection="1">
      <alignment horizontal="center" vertical="center"/>
    </xf>
    <xf numFmtId="167" fontId="10" fillId="0" borderId="30" xfId="0" applyNumberFormat="1" applyFont="1" applyBorder="1" applyAlignment="1" applyProtection="1">
      <alignment horizontal="center" vertical="center"/>
    </xf>
    <xf numFmtId="0" fontId="30" fillId="0" borderId="38" xfId="0" applyFont="1" applyFill="1" applyBorder="1" applyAlignment="1" applyProtection="1">
      <alignment horizontal="center" vertical="center" wrapText="1"/>
    </xf>
    <xf numFmtId="0" fontId="30" fillId="0" borderId="39" xfId="0" applyFont="1" applyFill="1" applyBorder="1" applyAlignment="1" applyProtection="1">
      <alignment horizontal="center" vertical="center" wrapText="1"/>
    </xf>
    <xf numFmtId="0" fontId="53" fillId="191" borderId="30" xfId="0" applyFont="1" applyFill="1" applyBorder="1" applyAlignment="1" applyProtection="1">
      <alignment horizontal="center" vertical="center"/>
    </xf>
    <xf numFmtId="166" fontId="1" fillId="0" borderId="30" xfId="0" applyNumberFormat="1" applyFont="1" applyBorder="1" applyAlignment="1" applyProtection="1">
      <alignment horizontal="center" vertical="center"/>
    </xf>
    <xf numFmtId="0" fontId="52" fillId="0" borderId="0" xfId="0" applyFont="1" applyBorder="1" applyAlignment="1" applyProtection="1">
      <alignment horizontal="center" vertical="center" wrapText="1"/>
    </xf>
    <xf numFmtId="0" fontId="48" fillId="0" borderId="0" xfId="0" applyFont="1" applyBorder="1" applyAlignment="1" applyProtection="1">
      <alignment horizontal="left" vertical="center" wrapText="1"/>
    </xf>
    <xf numFmtId="0" fontId="2" fillId="0" borderId="30" xfId="0" applyFont="1" applyFill="1" applyBorder="1" applyAlignment="1" applyProtection="1">
      <alignment horizontal="center" vertical="center" wrapText="1"/>
    </xf>
    <xf numFmtId="0" fontId="1" fillId="0" borderId="2" xfId="0" applyFont="1" applyBorder="1" applyAlignment="1" applyProtection="1">
      <alignment horizontal="right" vertical="center"/>
    </xf>
    <xf numFmtId="0" fontId="1" fillId="0" borderId="0" xfId="0" applyFont="1" applyBorder="1" applyAlignment="1" applyProtection="1">
      <alignment horizontal="right" vertical="center"/>
    </xf>
    <xf numFmtId="0" fontId="48" fillId="0" borderId="2" xfId="0" applyFont="1" applyBorder="1" applyAlignment="1" applyProtection="1">
      <alignment horizontal="left" vertical="center"/>
    </xf>
    <xf numFmtId="0" fontId="48" fillId="0" borderId="0" xfId="0" applyFont="1" applyBorder="1" applyAlignment="1" applyProtection="1">
      <alignment horizontal="left" vertical="center"/>
    </xf>
    <xf numFmtId="0" fontId="1" fillId="0" borderId="7" xfId="0" applyFont="1" applyBorder="1" applyAlignment="1" applyProtection="1">
      <alignment horizontal="right" vertical="center"/>
    </xf>
    <xf numFmtId="0" fontId="50" fillId="0" borderId="0" xfId="0" applyFont="1" applyBorder="1" applyAlignment="1" applyProtection="1">
      <alignment horizontal="left" vertical="center"/>
    </xf>
    <xf numFmtId="0" fontId="50" fillId="0" borderId="7" xfId="0" applyFont="1" applyBorder="1" applyAlignment="1" applyProtection="1">
      <alignment horizontal="left" vertical="center"/>
    </xf>
    <xf numFmtId="14" fontId="2" fillId="0" borderId="0" xfId="0" applyNumberFormat="1" applyFont="1" applyBorder="1" applyAlignment="1" applyProtection="1">
      <alignment horizontal="left" vertical="center"/>
    </xf>
    <xf numFmtId="14" fontId="2" fillId="0" borderId="5" xfId="0" applyNumberFormat="1" applyFont="1" applyBorder="1" applyAlignment="1" applyProtection="1">
      <alignment horizontal="left" vertical="center"/>
    </xf>
    <xf numFmtId="14" fontId="2" fillId="0" borderId="7" xfId="0" applyNumberFormat="1" applyFont="1" applyBorder="1" applyAlignment="1" applyProtection="1">
      <alignment horizontal="left" vertical="center"/>
    </xf>
    <xf numFmtId="14" fontId="2" fillId="0" borderId="8" xfId="0" applyNumberFormat="1" applyFont="1" applyBorder="1" applyAlignment="1" applyProtection="1">
      <alignment horizontal="left" vertical="center"/>
    </xf>
    <xf numFmtId="0" fontId="20" fillId="0" borderId="0" xfId="0" applyFont="1" applyAlignment="1">
      <alignment horizontal="left" vertical="center" wrapText="1"/>
    </xf>
    <xf numFmtId="0" fontId="21" fillId="0" borderId="18" xfId="0" applyFont="1" applyBorder="1" applyAlignment="1">
      <alignment horizontal="left" vertical="center"/>
    </xf>
    <xf numFmtId="0" fontId="21" fillId="0" borderId="27" xfId="0" applyFont="1" applyBorder="1" applyAlignment="1">
      <alignment horizontal="left" vertical="center"/>
    </xf>
    <xf numFmtId="0" fontId="21" fillId="0" borderId="19" xfId="0" applyFont="1" applyBorder="1" applyAlignment="1">
      <alignment horizontal="left" vertical="center"/>
    </xf>
    <xf numFmtId="0" fontId="21" fillId="0" borderId="23" xfId="0" applyFont="1" applyBorder="1" applyAlignment="1">
      <alignment horizontal="left" vertical="center"/>
    </xf>
    <xf numFmtId="0" fontId="21" fillId="0" borderId="24" xfId="0" applyFont="1" applyBorder="1" applyAlignment="1">
      <alignment horizontal="left" vertical="center"/>
    </xf>
    <xf numFmtId="0" fontId="21" fillId="0" borderId="20" xfId="0" applyFont="1" applyBorder="1" applyAlignment="1">
      <alignment horizontal="left" vertical="center"/>
    </xf>
    <xf numFmtId="0" fontId="20" fillId="0" borderId="26" xfId="0" applyFont="1" applyBorder="1" applyAlignment="1">
      <alignment horizontal="left" vertical="center" wrapText="1"/>
    </xf>
    <xf numFmtId="0" fontId="0" fillId="0" borderId="0" xfId="0" applyAlignment="1">
      <alignment horizontal="left" vertical="center" wrapText="1"/>
    </xf>
    <xf numFmtId="0" fontId="0" fillId="0" borderId="24" xfId="0" applyBorder="1" applyAlignment="1">
      <alignment horizontal="left" vertical="center"/>
    </xf>
    <xf numFmtId="0" fontId="26" fillId="0" borderId="26" xfId="0" applyFont="1" applyBorder="1" applyAlignment="1">
      <alignment horizontal="left" vertical="center" wrapText="1"/>
    </xf>
    <xf numFmtId="0" fontId="26" fillId="0" borderId="0" xfId="0" applyFont="1" applyAlignment="1">
      <alignment horizontal="left" vertical="center" wrapText="1"/>
    </xf>
    <xf numFmtId="0" fontId="0" fillId="0" borderId="25" xfId="0" applyBorder="1" applyAlignment="1">
      <alignment horizontal="left" vertical="center"/>
    </xf>
    <xf numFmtId="0" fontId="0" fillId="0" borderId="21" xfId="0" applyBorder="1" applyAlignment="1">
      <alignment horizontal="left" vertical="center"/>
    </xf>
    <xf numFmtId="0" fontId="14" fillId="0" borderId="0" xfId="0" applyFont="1" applyBorder="1" applyAlignment="1">
      <alignment horizontal="left" vertical="center" wrapText="1"/>
    </xf>
  </cellXfs>
  <cellStyles count="4">
    <cellStyle name="Lien hypertexte" xfId="1" builtinId="8"/>
    <cellStyle name="Lien hypertexte 2" xfId="2"/>
    <cellStyle name="Monétaire" xfId="3" builtinId="4"/>
    <cellStyle name="Normal" xfId="0" builtinId="0"/>
  </cellStyles>
  <dxfs count="131">
    <dxf>
      <font>
        <b val="0"/>
        <i val="0"/>
        <strike val="0"/>
        <condense val="0"/>
        <extend val="0"/>
        <outline val="0"/>
        <shadow val="0"/>
        <u val="none"/>
        <vertAlign val="baseline"/>
        <sz val="10"/>
        <color theme="1"/>
        <name val="Calibri"/>
        <scheme val="minor"/>
      </font>
      <alignment horizontal="left"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left"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left"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left"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left"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left"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left"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left" vertical="center" textRotation="0" wrapText="0" indent="0" justifyLastLine="0" shrinkToFit="0" readingOrder="0"/>
    </dxf>
    <dxf>
      <numFmt numFmtId="1" formatCode="0"/>
      <fill>
        <patternFill patternType="solid">
          <fgColor indexed="64"/>
          <bgColor rgb="FFFFFF00"/>
        </patternFill>
      </fill>
      <border diagonalUp="0" diagonalDown="0" outline="0">
        <left/>
        <right/>
        <top/>
        <bottom/>
      </border>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border diagonalUp="0" diagonalDown="0" outline="0">
        <left/>
        <right/>
        <top/>
        <bottom/>
      </border>
    </dxf>
    <dxf>
      <numFmt numFmtId="0" formatCode="General"/>
    </dxf>
    <dxf>
      <border diagonalUp="0" diagonalDown="0" outline="0">
        <left/>
        <right/>
        <top/>
        <bottom/>
      </border>
    </dxf>
    <dxf>
      <border diagonalUp="0" diagonalDown="0" outline="0">
        <left/>
        <right/>
        <top/>
        <bottom/>
      </border>
    </dxf>
    <dxf>
      <numFmt numFmtId="0" formatCode="General"/>
      <fill>
        <patternFill patternType="solid">
          <fgColor indexed="64"/>
          <bgColor rgb="FFFFFF00"/>
        </patternFill>
      </fill>
      <border diagonalUp="0" diagonalDown="0" outline="0">
        <left/>
        <right/>
        <top/>
        <bottom/>
      </border>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border diagonalUp="0" diagonalDown="0" outline="0">
        <left/>
        <right/>
        <top/>
        <bottom/>
      </border>
    </dxf>
    <dxf>
      <numFmt numFmtId="0" formatCode="General"/>
    </dxf>
    <dxf>
      <border diagonalUp="0" diagonalDown="0" outline="0">
        <left/>
        <right/>
        <top/>
        <bottom/>
      </border>
    </dxf>
    <dxf>
      <border diagonalUp="0" diagonalDown="0" outline="0">
        <left/>
        <right/>
        <top/>
        <bottom/>
      </border>
    </dxf>
    <dxf>
      <numFmt numFmtId="1" formatCode="0"/>
      <fill>
        <patternFill patternType="solid">
          <fgColor indexed="64"/>
          <bgColor rgb="FFFFFF00"/>
        </patternFill>
      </fill>
      <border diagonalUp="0" diagonalDown="0" outline="0">
        <left/>
        <right/>
        <top/>
        <bottom/>
      </border>
    </dxf>
    <dxf>
      <numFmt numFmtId="0" formatCode="General"/>
    </dxf>
    <dxf>
      <border diagonalUp="0" diagonalDown="0" outline="0">
        <left/>
        <right/>
        <top/>
        <bottom/>
      </border>
    </dxf>
    <dxf>
      <border diagonalUp="0" diagonalDown="0" outline="0">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14</xdr:col>
      <xdr:colOff>156561</xdr:colOff>
      <xdr:row>71</xdr:row>
      <xdr:rowOff>70757</xdr:rowOff>
    </xdr:from>
    <xdr:to>
      <xdr:col>16</xdr:col>
      <xdr:colOff>770523</xdr:colOff>
      <xdr:row>75</xdr:row>
      <xdr:rowOff>16662</xdr:rowOff>
    </xdr:to>
    <xdr:pic>
      <xdr:nvPicPr>
        <xdr:cNvPr id="5" name="Image 4" descr="logo"/>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27132" y="20209328"/>
          <a:ext cx="2165177" cy="762334"/>
        </a:xfrm>
        <a:prstGeom prst="rect">
          <a:avLst/>
        </a:prstGeom>
        <a:noFill/>
        <a:ln w="9525">
          <a:solidFill>
            <a:schemeClr val="bg1">
              <a:lumMod val="50000"/>
            </a:schemeClr>
          </a:solidFill>
          <a:miter lim="800000"/>
          <a:headEnd/>
          <a:tailEnd/>
        </a:ln>
      </xdr:spPr>
    </xdr:pic>
    <xdr:clientData/>
  </xdr:twoCellAnchor>
  <xdr:twoCellAnchor editAs="oneCell">
    <xdr:from>
      <xdr:col>9</xdr:col>
      <xdr:colOff>17432</xdr:colOff>
      <xdr:row>71</xdr:row>
      <xdr:rowOff>35863</xdr:rowOff>
    </xdr:from>
    <xdr:to>
      <xdr:col>12</xdr:col>
      <xdr:colOff>3039</xdr:colOff>
      <xdr:row>74</xdr:row>
      <xdr:rowOff>175457</xdr:rowOff>
    </xdr:to>
    <xdr:pic>
      <xdr:nvPicPr>
        <xdr:cNvPr id="6" name="Image 5" descr="ASM Proto_transparence.pn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28585" y="11672051"/>
          <a:ext cx="2175390" cy="731265"/>
        </a:xfrm>
        <a:prstGeom prst="rect">
          <a:avLst/>
        </a:prstGeom>
        <a:noFill/>
        <a:ln>
          <a:noFill/>
        </a:ln>
      </xdr:spPr>
    </xdr:pic>
    <xdr:clientData/>
  </xdr:twoCellAnchor>
  <xdr:twoCellAnchor editAs="oneCell">
    <xdr:from>
      <xdr:col>1</xdr:col>
      <xdr:colOff>4483</xdr:colOff>
      <xdr:row>81</xdr:row>
      <xdr:rowOff>48410</xdr:rowOff>
    </xdr:from>
    <xdr:to>
      <xdr:col>12</xdr:col>
      <xdr:colOff>469249</xdr:colOff>
      <xdr:row>85</xdr:row>
      <xdr:rowOff>170138</xdr:rowOff>
    </xdr:to>
    <xdr:pic>
      <xdr:nvPicPr>
        <xdr:cNvPr id="7" name="Image 6"/>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4183" b="31428"/>
        <a:stretch/>
      </xdr:blipFill>
      <xdr:spPr bwMode="auto">
        <a:xfrm>
          <a:off x="385483" y="13954910"/>
          <a:ext cx="8422980" cy="838905"/>
        </a:xfrm>
        <a:prstGeom prst="rect">
          <a:avLst/>
        </a:prstGeom>
        <a:ln>
          <a:noFill/>
        </a:ln>
        <a:extLst>
          <a:ext uri="{53640926-AAD7-44D8-BBD7-CCE9431645EC}">
            <a14:shadowObscured xmlns:a14="http://schemas.microsoft.com/office/drawing/2010/main"/>
          </a:ext>
        </a:extLst>
      </xdr:spPr>
    </xdr:pic>
    <xdr:clientData/>
  </xdr:twoCellAnchor>
  <xdr:twoCellAnchor>
    <xdr:from>
      <xdr:col>12</xdr:col>
      <xdr:colOff>188259</xdr:colOff>
      <xdr:row>88</xdr:row>
      <xdr:rowOff>116541</xdr:rowOff>
    </xdr:from>
    <xdr:to>
      <xdr:col>16</xdr:col>
      <xdr:colOff>439271</xdr:colOff>
      <xdr:row>88</xdr:row>
      <xdr:rowOff>125506</xdr:rowOff>
    </xdr:to>
    <xdr:cxnSp macro="">
      <xdr:nvCxnSpPr>
        <xdr:cNvPr id="3" name="Connecteur droit 2"/>
        <xdr:cNvCxnSpPr/>
      </xdr:nvCxnSpPr>
      <xdr:spPr>
        <a:xfrm>
          <a:off x="8668871" y="14997953"/>
          <a:ext cx="2958353" cy="8965"/>
        </a:xfrm>
        <a:prstGeom prst="line">
          <a:avLst/>
        </a:prstGeom>
        <a:ln w="76200">
          <a:headEnd type="arrow" w="med" len="med"/>
          <a:tailEnd type="arrow" w="med" len="med"/>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121587</xdr:colOff>
      <xdr:row>51</xdr:row>
      <xdr:rowOff>98058</xdr:rowOff>
    </xdr:from>
    <xdr:to>
      <xdr:col>10</xdr:col>
      <xdr:colOff>197787</xdr:colOff>
      <xdr:row>57</xdr:row>
      <xdr:rowOff>50433</xdr:rowOff>
    </xdr:to>
    <xdr:sp macro="" textlink="">
      <xdr:nvSpPr>
        <xdr:cNvPr id="2" name="ZoneTexte 1"/>
        <xdr:cNvSpPr txBox="1"/>
      </xdr:nvSpPr>
      <xdr:spPr>
        <a:xfrm rot="20739056">
          <a:off x="1986246" y="10550905"/>
          <a:ext cx="5221941" cy="1135716"/>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800" b="1">
              <a:solidFill>
                <a:srgbClr val="FF0000"/>
              </a:solidFill>
            </a:rPr>
            <a:t>à revoir avec D. LUNEAU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28574</xdr:colOff>
      <xdr:row>0</xdr:row>
      <xdr:rowOff>28574</xdr:rowOff>
    </xdr:from>
    <xdr:to>
      <xdr:col>10</xdr:col>
      <xdr:colOff>647699</xdr:colOff>
      <xdr:row>65</xdr:row>
      <xdr:rowOff>161924</xdr:rowOff>
    </xdr:to>
    <xdr:sp macro="" textlink="">
      <xdr:nvSpPr>
        <xdr:cNvPr id="2" name="ZoneTexte 1"/>
        <xdr:cNvSpPr txBox="1"/>
      </xdr:nvSpPr>
      <xdr:spPr>
        <a:xfrm>
          <a:off x="7705724" y="28574"/>
          <a:ext cx="1381125"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solidFill>
                <a:srgbClr val="FF0000"/>
              </a:solidFill>
            </a:rPr>
            <a:t>bourse récupéré en ligne s'actualisant</a:t>
          </a:r>
          <a:r>
            <a:rPr lang="fr-FR" sz="1200" b="1" baseline="0">
              <a:solidFill>
                <a:srgbClr val="FF0000"/>
              </a:solidFill>
            </a:rPr>
            <a:t> toutes les 10minutes</a:t>
          </a:r>
          <a:endParaRPr lang="fr-FR" sz="1200" b="1">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163285</xdr:colOff>
      <xdr:row>238</xdr:row>
      <xdr:rowOff>54428</xdr:rowOff>
    </xdr:from>
    <xdr:to>
      <xdr:col>8</xdr:col>
      <xdr:colOff>576670</xdr:colOff>
      <xdr:row>251</xdr:row>
      <xdr:rowOff>54427</xdr:rowOff>
    </xdr:to>
    <xdr:pic>
      <xdr:nvPicPr>
        <xdr:cNvPr id="2" name="Image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285" y="43466657"/>
          <a:ext cx="6542042" cy="2264228"/>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1-AVANT%20VENTE\4-OFFRES%20TYPES\Devis%20types%20en%20cours\Travaux%20CG%20&amp;%20NR-2019\lucas\dossier%20test\dossierDevis(macr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s>
    <sheetDataSet>
      <sheetData sheetId="0" refreshError="1"/>
    </sheetDataSet>
  </externalBook>
</externalLink>
</file>

<file path=xl/tables/table1.xml><?xml version="1.0" encoding="utf-8"?>
<table xmlns="http://schemas.openxmlformats.org/spreadsheetml/2006/main" id="2" name="Tableau2" displayName="Tableau2" ref="B70:D73" totalsRowCount="1">
  <autoFilter ref="B70:D72"/>
  <tableColumns count="3">
    <tableColumn id="1" name="PRIX en USD" totalsRowDxfId="130"/>
    <tableColumn id="2" name="prix en Euro" totalsRowDxfId="129">
      <calculatedColumnFormula>B71*B4</calculatedColumnFormula>
    </tableColumn>
    <tableColumn id="3" name="prix calculé" totalsRowFunction="custom" dataDxfId="128" totalsRowDxfId="127">
      <calculatedColumnFormula>(Tableau2[[#This Row],[prix en Euro]]+0.18*Tableau2[[#This Row],[prix en Euro]])*2</calculatedColumnFormula>
      <totalsRowFormula>SUM(Tableau2[prix calculé])</totalsRowFormula>
    </tableColumn>
  </tableColumns>
  <tableStyleInfo name="TableStyleMedium2" showFirstColumn="0" showLastColumn="0" showRowStripes="1" showColumnStripes="0"/>
</table>
</file>

<file path=xl/tables/table2.xml><?xml version="1.0" encoding="utf-8"?>
<table xmlns="http://schemas.openxmlformats.org/spreadsheetml/2006/main" id="3" name="Tableau24" displayName="Tableau24" ref="B79:D82" totalsRowCount="1">
  <autoFilter ref="B79:D81"/>
  <tableColumns count="3">
    <tableColumn id="1" name="PRIX en USD" totalsRowDxfId="126"/>
    <tableColumn id="2" name="prix en Euro" totalsRowDxfId="125">
      <calculatedColumnFormula>B80*B13</calculatedColumnFormula>
    </tableColumn>
    <tableColumn id="3" name="prix calculé" totalsRowFunction="custom" dataDxfId="124" totalsRowDxfId="123">
      <calculatedColumnFormula>(Tableau24[[#This Row],[prix en Euro]]+0.18*Tableau24[[#This Row],[prix en Euro]])*2</calculatedColumnFormula>
      <totalsRowFormula>SUM(Tableau24[prix calculé])</totalsRowFormula>
    </tableColumn>
  </tableColumns>
  <tableStyleInfo name="TableStyleMedium2" showFirstColumn="0" showLastColumn="0" showRowStripes="1" showColumnStripes="0"/>
</table>
</file>

<file path=xl/tables/table3.xml><?xml version="1.0" encoding="utf-8"?>
<table xmlns="http://schemas.openxmlformats.org/spreadsheetml/2006/main" id="4" name="Tableau245" displayName="Tableau245" ref="B88:D91" totalsRowCount="1">
  <autoFilter ref="B88:D90"/>
  <tableColumns count="3">
    <tableColumn id="1" name="PRIX en USD" totalsRowDxfId="122"/>
    <tableColumn id="2" name="prix en Euro" totalsRowDxfId="121">
      <calculatedColumnFormula>B89*B22</calculatedColumnFormula>
    </tableColumn>
    <tableColumn id="3" name="prix calculé" totalsRowFunction="custom" dataDxfId="120" totalsRowDxfId="119">
      <calculatedColumnFormula>(Tableau245[[#This Row],[prix en Euro]]+0.18*Tableau245[[#This Row],[prix en Euro]])*2</calculatedColumnFormula>
      <totalsRowFormula>SUM(Tableau245[prix calculé])</totalsRowFormula>
    </tableColumn>
  </tableColumns>
  <tableStyleInfo name="TableStyleMedium2" showFirstColumn="0" showLastColumn="0" showRowStripes="1" showColumnStripes="0"/>
</table>
</file>

<file path=xl/tables/table4.xml><?xml version="1.0" encoding="utf-8"?>
<table xmlns="http://schemas.openxmlformats.org/spreadsheetml/2006/main" id="5" name="Tableau246" displayName="Tableau246" ref="B97:D100" totalsRowCount="1">
  <autoFilter ref="B97:D99"/>
  <tableColumns count="3">
    <tableColumn id="1" name="PRIX en USD" totalsRowDxfId="118"/>
    <tableColumn id="2" name="prix en Euro" totalsRowDxfId="117">
      <calculatedColumnFormula>B98*B31</calculatedColumnFormula>
    </tableColumn>
    <tableColumn id="3" name="prix calculé" totalsRowFunction="custom" dataDxfId="116" totalsRowDxfId="115">
      <calculatedColumnFormula>(Tableau246[[#This Row],[prix en Euro]]+0.18*Tableau246[[#This Row],[prix en Euro]])*2</calculatedColumnFormula>
      <totalsRowFormula>SUM(Tableau246[prix calculé])</totalsRowFormula>
    </tableColumn>
  </tableColumns>
  <tableStyleInfo name="TableStyleMedium2" showFirstColumn="0" showLastColumn="0" showRowStripes="1" showColumnStripes="0"/>
</table>
</file>

<file path=xl/tables/table5.xml><?xml version="1.0" encoding="utf-8"?>
<table xmlns="http://schemas.openxmlformats.org/spreadsheetml/2006/main" id="6" name="Tableau247" displayName="Tableau247" ref="B106:D109" totalsRowCount="1">
  <autoFilter ref="B106:D108"/>
  <tableColumns count="3">
    <tableColumn id="1" name="PRIX en USD" totalsRowDxfId="114"/>
    <tableColumn id="2" name="prix en Euro" totalsRowDxfId="113">
      <calculatedColumnFormula>B107*B40</calculatedColumnFormula>
    </tableColumn>
    <tableColumn id="3" name="prix calculé" totalsRowFunction="custom" dataDxfId="112" totalsRowDxfId="111">
      <calculatedColumnFormula>(Tableau247[[#This Row],[prix en Euro]]+0.18*Tableau247[[#This Row],[prix en Euro]])*2</calculatedColumnFormula>
      <totalsRowFormula>SUM(Tableau247[prix calculé])</totalsRowFormula>
    </tableColumn>
  </tableColumns>
  <tableStyleInfo name="TableStyleMedium2" showFirstColumn="0" showLastColumn="0" showRowStripes="1" showColumnStripes="0"/>
</table>
</file>

<file path=xl/tables/table6.xml><?xml version="1.0" encoding="utf-8"?>
<table xmlns="http://schemas.openxmlformats.org/spreadsheetml/2006/main" id="7" name="Tableau248" displayName="Tableau248" ref="B115:D118" totalsRowCount="1">
  <autoFilter ref="B115:D117"/>
  <tableColumns count="3">
    <tableColumn id="1" name="PRIX en USD" totalsRowDxfId="110"/>
    <tableColumn id="2" name="prix en Euro" totalsRowDxfId="109">
      <calculatedColumnFormula>B116*B49</calculatedColumnFormula>
    </tableColumn>
    <tableColumn id="3" name="prix calculé" totalsRowFunction="custom" dataDxfId="108" totalsRowDxfId="107">
      <calculatedColumnFormula>(Tableau248[[#This Row],[prix en Euro]]+0.18*Tableau248[[#This Row],[prix en Euro]])*2</calculatedColumnFormula>
      <totalsRowFormula>SUM(Tableau248[prix calculé])</totalsRowFormula>
    </tableColumn>
  </tableColumns>
  <tableStyleInfo name="TableStyleMedium2" showFirstColumn="0" showLastColumn="0" showRowStripes="1" showColumnStripes="0"/>
</table>
</file>

<file path=xl/tables/table7.xml><?xml version="1.0" encoding="utf-8"?>
<table xmlns="http://schemas.openxmlformats.org/spreadsheetml/2006/main" id="8" name="Tableau249" displayName="Tableau249" ref="B124:D127" totalsRowCount="1">
  <autoFilter ref="B124:D126"/>
  <tableColumns count="3">
    <tableColumn id="1" name="PRIX en USD" totalsRowDxfId="106"/>
    <tableColumn id="2" name="prix en Euro" totalsRowDxfId="105">
      <calculatedColumnFormula>B125*B58</calculatedColumnFormula>
    </tableColumn>
    <tableColumn id="3" name="prix calculé" totalsRowFunction="custom" dataDxfId="104" totalsRowDxfId="103">
      <calculatedColumnFormula>(Tableau249[[#This Row],[prix en Euro]]+0.18*Tableau249[[#This Row],[prix en Euro]])*2</calculatedColumnFormula>
      <totalsRowFormula>SUM(Tableau249[prix calculé])</totalsRowFormula>
    </tableColumn>
  </tableColumns>
  <tableStyleInfo name="TableStyleMedium2" showFirstColumn="0" showLastColumn="0" showRowStripes="1" showColumnStripes="0"/>
</table>
</file>

<file path=xl/tables/table8.xml><?xml version="1.0" encoding="utf-8"?>
<table xmlns="http://schemas.openxmlformats.org/spreadsheetml/2006/main" id="9" name="Tableau2410" displayName="Tableau2410" ref="B133:D136" totalsRowCount="1">
  <autoFilter ref="B133:D135"/>
  <tableColumns count="3">
    <tableColumn id="1" name="PRIX en USD" totalsRowDxfId="102"/>
    <tableColumn id="2" name="prix en Euro" totalsRowDxfId="101">
      <calculatedColumnFormula>B134*B67</calculatedColumnFormula>
    </tableColumn>
    <tableColumn id="3" name="prix calculé" totalsRowFunction="custom" dataDxfId="100" totalsRowDxfId="99">
      <calculatedColumnFormula>(Tableau2410[[#This Row],[prix en Euro]]+0.18*Tableau2410[[#This Row],[prix en Euro]])*2</calculatedColumnFormula>
      <totalsRowFormula>SUM(Tableau2410[prix calculé])</totalsRowFormula>
    </tableColumn>
  </tableColumns>
  <tableStyleInfo name="TableStyleMedium2" showFirstColumn="0" showLastColumn="0" showRowStripes="1" showColumnStripes="0"/>
</table>
</file>

<file path=xl/tables/table9.xml><?xml version="1.0" encoding="utf-8"?>
<table xmlns="http://schemas.openxmlformats.org/spreadsheetml/2006/main" id="10" name="Tableau2411" displayName="Tableau2411" ref="B141:D144" totalsRowCount="1">
  <autoFilter ref="B141:D143"/>
  <tableColumns count="3">
    <tableColumn id="1" name="PRIX en USD" totalsRowDxfId="98"/>
    <tableColumn id="2" name="prix en Euro" totalsRowDxfId="97">
      <calculatedColumnFormula>B142*B75</calculatedColumnFormula>
    </tableColumn>
    <tableColumn id="3" name="prix calculé" totalsRowFunction="custom" dataDxfId="96" totalsRowDxfId="95">
      <calculatedColumnFormula>(Tableau2411[[#This Row],[prix en Euro]]+0.18*Tableau2411[[#This Row],[prix en Euro]])*2</calculatedColumnFormula>
      <totalsRowFormula>SUM(Tableau2411[prix calculé])</totalsRowFormula>
    </tableColumn>
  </tableColumns>
  <tableStyleInfo name="TableStyleMedium2" showFirstColumn="0" showLastColumn="0" showRowStripes="1" showColumnStripes="0"/>
</table>
</file>

<file path=xl/tables/table10.xml><?xml version="1.0" encoding="utf-8"?>
<table xmlns="http://schemas.openxmlformats.org/spreadsheetml/2006/main" id="11" name="Tableau2412" displayName="Tableau2412" ref="B150:D153" totalsRowCount="1">
  <autoFilter ref="B150:D152"/>
  <tableColumns count="3">
    <tableColumn id="1" name="PRIX en USD" totalsRowDxfId="94"/>
    <tableColumn id="2" name="prix en Euro" totalsRowDxfId="93">
      <calculatedColumnFormula>B151*B84</calculatedColumnFormula>
    </tableColumn>
    <tableColumn id="3" name="prix calculé" totalsRowFunction="custom" dataDxfId="92" totalsRowDxfId="91">
      <calculatedColumnFormula>(Tableau2412[[#This Row],[prix en Euro]]+0.18*Tableau2412[[#This Row],[prix en Euro]])*2</calculatedColumnFormula>
      <totalsRowFormula>SUM(Tableau2412[prix calculé])</totalsRowFormula>
    </tableColumn>
  </tableColumns>
  <tableStyleInfo name="TableStyleMedium2" showFirstColumn="0" showLastColumn="0" showRowStripes="1" showColumnStripes="0"/>
</table>
</file>

<file path=xl/tables/table11.xml><?xml version="1.0" encoding="utf-8"?>
<table xmlns="http://schemas.openxmlformats.org/spreadsheetml/2006/main" id="12" name="Tableau2413" displayName="Tableau2413" ref="B160:D163" totalsRowCount="1">
  <autoFilter ref="B160:D162"/>
  <tableColumns count="3">
    <tableColumn id="1" name="PRIX en USD" totalsRowDxfId="90"/>
    <tableColumn id="2" name="prix en Euro" totalsRowDxfId="89">
      <calculatedColumnFormula>B161*B94</calculatedColumnFormula>
    </tableColumn>
    <tableColumn id="3" name="prix calculé" totalsRowFunction="custom" dataDxfId="88" totalsRowDxfId="87">
      <calculatedColumnFormula>(Tableau2413[[#This Row],[prix en Euro]]+0.18*Tableau2413[[#This Row],[prix en Euro]])*2</calculatedColumnFormula>
      <totalsRowFormula>SUM(Tableau2413[prix calculé])</totalsRowFormula>
    </tableColumn>
  </tableColumns>
  <tableStyleInfo name="TableStyleMedium2" showFirstColumn="0" showLastColumn="0" showRowStripes="1" showColumnStripes="0"/>
</table>
</file>

<file path=xl/tables/table12.xml><?xml version="1.0" encoding="utf-8"?>
<table xmlns="http://schemas.openxmlformats.org/spreadsheetml/2006/main" id="13" name="Tableau2414" displayName="Tableau2414" ref="B169:D172" totalsRowCount="1">
  <autoFilter ref="B169:D171"/>
  <tableColumns count="3">
    <tableColumn id="1" name="PRIX en USD" totalsRowDxfId="86"/>
    <tableColumn id="2" name="prix en Euro" totalsRowDxfId="85">
      <calculatedColumnFormula>B170*B103</calculatedColumnFormula>
    </tableColumn>
    <tableColumn id="3" name="prix calculé" totalsRowFunction="custom" dataDxfId="84" totalsRowDxfId="83">
      <calculatedColumnFormula>(Tableau2414[[#This Row],[prix en Euro]]+0.18*Tableau2414[[#This Row],[prix en Euro]])*2</calculatedColumnFormula>
      <totalsRowFormula>SUM(Tableau2414[prix calculé])</totalsRowFormula>
    </tableColumn>
  </tableColumns>
  <tableStyleInfo name="TableStyleMedium2" showFirstColumn="0" showLastColumn="0" showRowStripes="1" showColumnStripes="0"/>
</table>
</file>

<file path=xl/tables/table13.xml><?xml version="1.0" encoding="utf-8"?>
<table xmlns="http://schemas.openxmlformats.org/spreadsheetml/2006/main" id="14" name="Tableau2415" displayName="Tableau2415" ref="B178:D181" totalsRowCount="1">
  <autoFilter ref="B178:D180"/>
  <tableColumns count="3">
    <tableColumn id="1" name="PRIX en USD" totalsRowDxfId="82"/>
    <tableColumn id="2" name="prix en Euro" totalsRowDxfId="81">
      <calculatedColumnFormula>B179*B112</calculatedColumnFormula>
    </tableColumn>
    <tableColumn id="3" name="prix calculé" totalsRowFunction="custom" dataDxfId="80" totalsRowDxfId="79">
      <calculatedColumnFormula>(Tableau2415[[#This Row],[prix en Euro]]+0.18*Tableau2415[[#This Row],[prix en Euro]])*2</calculatedColumnFormula>
      <totalsRowFormula>SUM(Tableau2415[prix calculé])</totalsRowFormula>
    </tableColumn>
  </tableColumns>
  <tableStyleInfo name="TableStyleMedium2" showFirstColumn="0" showLastColumn="0" showRowStripes="1" showColumnStripes="0"/>
</table>
</file>

<file path=xl/tables/table14.xml><?xml version="1.0" encoding="utf-8"?>
<table xmlns="http://schemas.openxmlformats.org/spreadsheetml/2006/main" id="15" name="Tableau241516" displayName="Tableau241516" ref="B187:D190" totalsRowCount="1">
  <autoFilter ref="B187:D189"/>
  <tableColumns count="3">
    <tableColumn id="1" name="PRIX en USD" totalsRowDxfId="78"/>
    <tableColumn id="2" name="prix en Euro" totalsRowDxfId="77">
      <calculatedColumnFormula>B188*B121</calculatedColumnFormula>
    </tableColumn>
    <tableColumn id="3" name="prix calculé" totalsRowFunction="custom" dataDxfId="76" totalsRowDxfId="75">
      <calculatedColumnFormula>(Tableau241516[[#This Row],[prix en Euro]]+0.18*Tableau241516[[#This Row],[prix en Euro]])*2</calculatedColumnFormula>
      <totalsRowFormula>SUM(Tableau241516[prix calculé])</totalsRowFormula>
    </tableColumn>
  </tableColumns>
  <tableStyleInfo name="TableStyleMedium2" showFirstColumn="0" showLastColumn="0" showRowStripes="1" showColumnStripes="0"/>
</table>
</file>

<file path=xl/tables/table15.xml><?xml version="1.0" encoding="utf-8"?>
<table xmlns="http://schemas.openxmlformats.org/spreadsheetml/2006/main" id="16" name="Tableau241517" displayName="Tableau241517" ref="B196:D199" totalsRowCount="1">
  <autoFilter ref="B196:D198"/>
  <tableColumns count="3">
    <tableColumn id="1" name="PRIX en USD" totalsRowDxfId="74"/>
    <tableColumn id="2" name="prix en Euro" totalsRowDxfId="73">
      <calculatedColumnFormula>B197*B130</calculatedColumnFormula>
    </tableColumn>
    <tableColumn id="3" name="prix calculé" totalsRowFunction="custom" dataDxfId="72" totalsRowDxfId="71">
      <calculatedColumnFormula>(Tableau241517[[#This Row],[prix en Euro]]+0.18*Tableau241517[[#This Row],[prix en Euro]])*2</calculatedColumnFormula>
      <totalsRowFormula>SUM(Tableau241517[prix calculé])</totalsRowFormula>
    </tableColumn>
  </tableColumns>
  <tableStyleInfo name="TableStyleMedium2" showFirstColumn="0" showLastColumn="0" showRowStripes="1" showColumnStripes="0"/>
</table>
</file>

<file path=xl/tables/table16.xml><?xml version="1.0" encoding="utf-8"?>
<table xmlns="http://schemas.openxmlformats.org/spreadsheetml/2006/main" id="17" name="Tableau241518" displayName="Tableau241518" ref="B205:D208" totalsRowCount="1">
  <autoFilter ref="B205:D207"/>
  <tableColumns count="3">
    <tableColumn id="1" name="PRIX en USD" totalsRowDxfId="70"/>
    <tableColumn id="2" name="prix en Euro" totalsRowDxfId="69">
      <calculatedColumnFormula>B206*B139</calculatedColumnFormula>
    </tableColumn>
    <tableColumn id="3" name="prix calculé" totalsRowFunction="custom" dataDxfId="68" totalsRowDxfId="67">
      <calculatedColumnFormula>(Tableau241518[[#This Row],[prix en Euro]]+0.18*Tableau241518[[#This Row],[prix en Euro]])*2</calculatedColumnFormula>
      <totalsRowFormula>SUM(Tableau241518[prix calculé])</totalsRowFormula>
    </tableColumn>
  </tableColumns>
  <tableStyleInfo name="TableStyleMedium2" showFirstColumn="0" showLastColumn="0" showRowStripes="1" showColumnStripes="0"/>
</table>
</file>

<file path=xl/tables/table17.xml><?xml version="1.0" encoding="utf-8"?>
<table xmlns="http://schemas.openxmlformats.org/spreadsheetml/2006/main" id="18" name="Tableau241519" displayName="Tableau241519" ref="B214:D217" totalsRowCount="1">
  <autoFilter ref="B214:D216"/>
  <tableColumns count="3">
    <tableColumn id="1" name="PRIX en USD" totalsRowDxfId="66"/>
    <tableColumn id="2" name="prix en Euro" totalsRowDxfId="65">
      <calculatedColumnFormula>B215*B148</calculatedColumnFormula>
    </tableColumn>
    <tableColumn id="3" name="prix calculé" totalsRowFunction="custom" dataDxfId="64" totalsRowDxfId="63">
      <calculatedColumnFormula>(Tableau241519[[#This Row],[prix en Euro]]+0.18*Tableau241519[[#This Row],[prix en Euro]])*2</calculatedColumnFormula>
      <totalsRowFormula>SUM(Tableau241519[prix calculé])</totalsRowFormula>
    </tableColumn>
  </tableColumns>
  <tableStyleInfo name="TableStyleMedium2" showFirstColumn="0" showLastColumn="0" showRowStripes="1" showColumnStripes="0"/>
</table>
</file>

<file path=xl/tables/table18.xml><?xml version="1.0" encoding="utf-8"?>
<table xmlns="http://schemas.openxmlformats.org/spreadsheetml/2006/main" id="19" name="Tableau241520" displayName="Tableau241520" ref="B223:D226" totalsRowCount="1">
  <autoFilter ref="B223:D225"/>
  <tableColumns count="3">
    <tableColumn id="1" name="PRIX en USD" totalsRowDxfId="62"/>
    <tableColumn id="2" name="prix en Euro" totalsRowDxfId="61">
      <calculatedColumnFormula>B224*B157</calculatedColumnFormula>
    </tableColumn>
    <tableColumn id="3" name="prix calculé" totalsRowFunction="custom" dataDxfId="60" totalsRowDxfId="59">
      <calculatedColumnFormula>(Tableau241520[[#This Row],[prix en Euro]]+0.18*Tableau241520[[#This Row],[prix en Euro]])*2</calculatedColumnFormula>
      <totalsRowFormula>SUM(Tableau241520[prix calculé])</totalsRowFormula>
    </tableColumn>
  </tableColumns>
  <tableStyleInfo name="TableStyleMedium2" showFirstColumn="0" showLastColumn="0" showRowStripes="1" showColumnStripes="0"/>
</table>
</file>

<file path=xl/tables/table19.xml><?xml version="1.0" encoding="utf-8"?>
<table xmlns="http://schemas.openxmlformats.org/spreadsheetml/2006/main" id="20" name="Tableau241521" displayName="Tableau241521" ref="B233:D236" totalsRowCount="1">
  <autoFilter ref="B233:D235"/>
  <tableColumns count="3">
    <tableColumn id="1" name="PRIX en USD" totalsRowDxfId="58"/>
    <tableColumn id="2" name="prix en Euro" totalsRowDxfId="57">
      <calculatedColumnFormula>B234*B167</calculatedColumnFormula>
    </tableColumn>
    <tableColumn id="3" name="prix calculé" totalsRowFunction="custom" dataDxfId="56" totalsRowDxfId="55">
      <calculatedColumnFormula>(Tableau241521[[#This Row],[prix en Euro]]+0.18*Tableau241521[[#This Row],[prix en Euro]])*2</calculatedColumnFormula>
      <totalsRowFormula>SUM(Tableau241521[prix calculé])</totalsRowFormula>
    </tableColumn>
  </tableColumns>
  <tableStyleInfo name="TableStyleMedium2" showFirstColumn="0" showLastColumn="0" showRowStripes="1" showColumnStripes="0"/>
</table>
</file>

<file path=xl/tables/table20.xml><?xml version="1.0" encoding="utf-8"?>
<table xmlns="http://schemas.openxmlformats.org/spreadsheetml/2006/main" id="21" name="Tableau241522" displayName="Tableau241522" ref="B243:D246" totalsRowCount="1">
  <autoFilter ref="B243:D245"/>
  <tableColumns count="3">
    <tableColumn id="1" name="PRIX en USD" totalsRowDxfId="54"/>
    <tableColumn id="2" name="prix en Euro" totalsRowDxfId="53">
      <calculatedColumnFormula>B244*B177</calculatedColumnFormula>
    </tableColumn>
    <tableColumn id="3" name="prix calculé" totalsRowFunction="custom" dataDxfId="52" totalsRowDxfId="51">
      <calculatedColumnFormula>(Tableau241522[[#This Row],[prix en Euro]]+0.18*Tableau241522[[#This Row],[prix en Euro]])*2</calculatedColumnFormula>
      <totalsRowFormula>SUM(Tableau241522[prix calculé])</totalsRowFormula>
    </tableColumn>
  </tableColumns>
  <tableStyleInfo name="TableStyleMedium2" showFirstColumn="0" showLastColumn="0" showRowStripes="1" showColumnStripes="0"/>
</table>
</file>

<file path=xl/tables/table21.xml><?xml version="1.0" encoding="utf-8"?>
<table xmlns="http://schemas.openxmlformats.org/spreadsheetml/2006/main" id="22" name="Tableau24152223" displayName="Tableau24152223" ref="B252:D255" totalsRowCount="1">
  <autoFilter ref="B252:D254"/>
  <tableColumns count="3">
    <tableColumn id="1" name="PRIX en USD" totalsRowDxfId="50"/>
    <tableColumn id="2" name="prix en Euro" totalsRowDxfId="49">
      <calculatedColumnFormula>B253*B186</calculatedColumnFormula>
    </tableColumn>
    <tableColumn id="3" name="prix calculé" totalsRowFunction="custom" totalsRowDxfId="48">
      <calculatedColumnFormula>(Tableau24152223[[#This Row],[prix en Euro]]+0.18*Tableau24152223[[#This Row],[prix en Euro]])*2</calculatedColumnFormula>
      <totalsRowFormula>SUM(Tableau24152223[prix calculé])</totalsRowFormula>
    </tableColumn>
  </tableColumns>
  <tableStyleInfo name="TableStyleMedium2" showFirstColumn="0" showLastColumn="0" showRowStripes="1" showColumnStripes="0"/>
</table>
</file>

<file path=xl/tables/table22.xml><?xml version="1.0" encoding="utf-8"?>
<table xmlns="http://schemas.openxmlformats.org/spreadsheetml/2006/main" id="23" name="Tableau24152224" displayName="Tableau24152224" ref="B261:D264" totalsRowCount="1">
  <autoFilter ref="B261:D263"/>
  <tableColumns count="3">
    <tableColumn id="1" name="PRIX en USD" totalsRowDxfId="47"/>
    <tableColumn id="2" name="prix en Euro" totalsRowDxfId="46">
      <calculatedColumnFormula>B262*B195</calculatedColumnFormula>
    </tableColumn>
    <tableColumn id="3" name="prix calculé" totalsRowFunction="custom" dataDxfId="45" totalsRowDxfId="44">
      <calculatedColumnFormula>(Tableau24152224[[#This Row],[prix en Euro]]+0.18*Tableau24152224[[#This Row],[prix en Euro]])*2</calculatedColumnFormula>
      <totalsRowFormula>SUM(Tableau24152224[prix calculé])</totalsRowFormula>
    </tableColumn>
  </tableColumns>
  <tableStyleInfo name="TableStyleMedium2" showFirstColumn="0" showLastColumn="0" showRowStripes="1" showColumnStripes="0"/>
</table>
</file>

<file path=xl/tables/table23.xml><?xml version="1.0" encoding="utf-8"?>
<table xmlns="http://schemas.openxmlformats.org/spreadsheetml/2006/main" id="24" name="Tableau24152225" displayName="Tableau24152225" ref="B270:D273" totalsRowCount="1">
  <autoFilter ref="B270:D272"/>
  <tableColumns count="3">
    <tableColumn id="1" name="PRIX en USD" totalsRowDxfId="43"/>
    <tableColumn id="2" name="prix en Euro" totalsRowDxfId="42">
      <calculatedColumnFormula>B271*B204</calculatedColumnFormula>
    </tableColumn>
    <tableColumn id="3" name="prix calculé" totalsRowFunction="custom" dataDxfId="41" totalsRowDxfId="40">
      <calculatedColumnFormula>(Tableau24152225[[#This Row],[prix en Euro]]+0.18*Tableau24152225[[#This Row],[prix en Euro]])*2</calculatedColumnFormula>
      <totalsRowFormula>SUM(Tableau24152225[prix calculé])</totalsRowFormula>
    </tableColumn>
  </tableColumns>
  <tableStyleInfo name="TableStyleMedium2" showFirstColumn="0" showLastColumn="0" showRowStripes="1" showColumnStripes="0"/>
</table>
</file>

<file path=xl/tables/table24.xml><?xml version="1.0" encoding="utf-8"?>
<table xmlns="http://schemas.openxmlformats.org/spreadsheetml/2006/main" id="25" name="Tableau24152226" displayName="Tableau24152226" ref="B279:D282" totalsRowCount="1">
  <autoFilter ref="B279:D281"/>
  <tableColumns count="3">
    <tableColumn id="1" name="PRIX en USD" totalsRowDxfId="39"/>
    <tableColumn id="2" name="prix en Euro" totalsRowDxfId="38">
      <calculatedColumnFormula>B280*B213</calculatedColumnFormula>
    </tableColumn>
    <tableColumn id="3" name="prix calculé" totalsRowFunction="custom" dataDxfId="37" totalsRowDxfId="36">
      <calculatedColumnFormula>(Tableau24152226[[#This Row],[prix en Euro]]+0.18*Tableau24152226[[#This Row],[prix en Euro]])*2</calculatedColumnFormula>
      <totalsRowFormula>SUM(Tableau24152226[prix calculé])</totalsRowFormula>
    </tableColumn>
  </tableColumns>
  <tableStyleInfo name="TableStyleMedium2" showFirstColumn="0" showLastColumn="0" showRowStripes="1" showColumnStripes="0"/>
</table>
</file>

<file path=xl/tables/table25.xml><?xml version="1.0" encoding="utf-8"?>
<table xmlns="http://schemas.openxmlformats.org/spreadsheetml/2006/main" id="26" name="Tableau24152227" displayName="Tableau24152227" ref="B288:D291" totalsRowCount="1">
  <autoFilter ref="B288:D290"/>
  <tableColumns count="3">
    <tableColumn id="1" name="PRIX en USD" totalsRowDxfId="35"/>
    <tableColumn id="2" name="prix en Euro" totalsRowDxfId="34">
      <calculatedColumnFormula>B289*B222</calculatedColumnFormula>
    </tableColumn>
    <tableColumn id="3" name="prix calculé" totalsRowFunction="custom" dataDxfId="33" totalsRowDxfId="32">
      <calculatedColumnFormula>(Tableau24152227[[#This Row],[prix en Euro]]+0.18*Tableau24152227[[#This Row],[prix en Euro]])*2</calculatedColumnFormula>
      <totalsRowFormula>SUM(Tableau24152227[prix calculé])</totalsRowFormula>
    </tableColumn>
  </tableColumns>
  <tableStyleInfo name="TableStyleMedium2" showFirstColumn="0" showLastColumn="0" showRowStripes="1" showColumnStripes="0"/>
</table>
</file>

<file path=xl/tables/table26.xml><?xml version="1.0" encoding="utf-8"?>
<table xmlns="http://schemas.openxmlformats.org/spreadsheetml/2006/main" id="27" name="Tableau24152228" displayName="Tableau24152228" ref="B298:D301" totalsRowCount="1">
  <autoFilter ref="B298:D300"/>
  <tableColumns count="3">
    <tableColumn id="1" name="PRIX en USD" totalsRowDxfId="31"/>
    <tableColumn id="2" name="prix en Euro" totalsRowDxfId="30">
      <calculatedColumnFormula>B299*B232</calculatedColumnFormula>
    </tableColumn>
    <tableColumn id="3" name="prix calculé" totalsRowFunction="custom" dataDxfId="29" totalsRowDxfId="28">
      <calculatedColumnFormula>(Tableau24152228[[#This Row],[prix en Euro]]+0.18*Tableau24152228[[#This Row],[prix en Euro]])*2</calculatedColumnFormula>
      <totalsRowFormula>SUM(Tableau24152228[prix calculé])</totalsRowFormula>
    </tableColumn>
  </tableColumns>
  <tableStyleInfo name="TableStyleMedium2" showFirstColumn="0" showLastColumn="0" showRowStripes="1" showColumnStripes="0"/>
</table>
</file>

<file path=xl/tables/table27.xml><?xml version="1.0" encoding="utf-8"?>
<table xmlns="http://schemas.openxmlformats.org/spreadsheetml/2006/main" id="28" name="Tableau24152229" displayName="Tableau24152229" ref="B307:D310" totalsRowCount="1">
  <autoFilter ref="B307:D309"/>
  <tableColumns count="3">
    <tableColumn id="1" name="PRIX en USD" totalsRowDxfId="27"/>
    <tableColumn id="2" name="prix en Euro" totalsRowDxfId="26">
      <calculatedColumnFormula>B308*B241</calculatedColumnFormula>
    </tableColumn>
    <tableColumn id="3" name="prix calculé" totalsRowFunction="custom" dataDxfId="25" totalsRowDxfId="24">
      <calculatedColumnFormula>(Tableau24152229[[#This Row],[prix en Euro]]+0.18*Tableau24152229[[#This Row],[prix en Euro]])*2</calculatedColumnFormula>
      <totalsRowFormula>SUM(Tableau24152229[prix calculé])</totalsRowFormula>
    </tableColumn>
  </tableColumns>
  <tableStyleInfo name="TableStyleMedium2" showFirstColumn="0" showLastColumn="0" showRowStripes="1" showColumnStripes="0"/>
</table>
</file>

<file path=xl/tables/table28.xml><?xml version="1.0" encoding="utf-8"?>
<table xmlns="http://schemas.openxmlformats.org/spreadsheetml/2006/main" id="29" name="Tableau24152230" displayName="Tableau24152230" ref="B317:D320" totalsRowCount="1">
  <autoFilter ref="B317:D319"/>
  <tableColumns count="3">
    <tableColumn id="1" name="PRIX en USD" totalsRowDxfId="23"/>
    <tableColumn id="2" name="prix en Euro" totalsRowDxfId="22">
      <calculatedColumnFormula>B318*B251</calculatedColumnFormula>
    </tableColumn>
    <tableColumn id="3" name="prix calculé" totalsRowFunction="custom" dataDxfId="21" totalsRowDxfId="20">
      <calculatedColumnFormula>(Tableau24152230[[#This Row],[prix en Euro]]+0.18*Tableau24152230[[#This Row],[prix en Euro]])*2</calculatedColumnFormula>
      <totalsRowFormula>SUM(Tableau24152230[prix calculé])</totalsRowFormula>
    </tableColumn>
  </tableColumns>
  <tableStyleInfo name="TableStyleMedium2" showFirstColumn="0" showLastColumn="0" showRowStripes="1" showColumnStripes="0"/>
</table>
</file>

<file path=xl/tables/table29.xml><?xml version="1.0" encoding="utf-8"?>
<table xmlns="http://schemas.openxmlformats.org/spreadsheetml/2006/main" id="30" name="Tableau24152231" displayName="Tableau24152231" ref="B326:D329" totalsRowCount="1">
  <autoFilter ref="B326:D328"/>
  <tableColumns count="3">
    <tableColumn id="1" name="PRIX en USD" totalsRowDxfId="19"/>
    <tableColumn id="2" name="prix en Euro" totalsRowDxfId="18">
      <calculatedColumnFormula>B327*B260</calculatedColumnFormula>
    </tableColumn>
    <tableColumn id="3" name="prix calculé" totalsRowFunction="custom" dataDxfId="17" totalsRowDxfId="16">
      <calculatedColumnFormula>(Tableau24152231[[#This Row],[prix en Euro]]+0.18*Tableau24152231[[#This Row],[prix en Euro]])*2</calculatedColumnFormula>
      <totalsRowFormula>SUM(Tableau24152231[prix calculé])</totalsRowFormula>
    </tableColumn>
  </tableColumns>
  <tableStyleInfo name="TableStyleMedium2" showFirstColumn="0" showLastColumn="0" showRowStripes="1" showColumnStripes="0"/>
</table>
</file>

<file path=xl/tables/table30.xml><?xml version="1.0" encoding="utf-8"?>
<table xmlns="http://schemas.openxmlformats.org/spreadsheetml/2006/main" id="31" name="Tableau24152232" displayName="Tableau24152232" ref="B335:D338" totalsRowCount="1">
  <autoFilter ref="B335:D337"/>
  <tableColumns count="3">
    <tableColumn id="1" name="PRIX en USD" totalsRowDxfId="15"/>
    <tableColumn id="2" name="prix en Euro" totalsRowDxfId="14">
      <calculatedColumnFormula>B336*B269</calculatedColumnFormula>
    </tableColumn>
    <tableColumn id="3" name="prix calculé" totalsRowFunction="custom" dataDxfId="13" totalsRowDxfId="12">
      <calculatedColumnFormula>(Tableau24152232[[#This Row],[prix en Euro]]+0.18*Tableau24152232[[#This Row],[prix en Euro]])*2</calculatedColumnFormula>
      <totalsRowFormula>SUM(Tableau24152232[prix calculé])</totalsRowFormula>
    </tableColumn>
  </tableColumns>
  <tableStyleInfo name="TableStyleMedium2" showFirstColumn="0" showLastColumn="0" showRowStripes="1" showColumnStripes="0"/>
</table>
</file>

<file path=xl/tables/table31.xml><?xml version="1.0" encoding="utf-8"?>
<table xmlns="http://schemas.openxmlformats.org/spreadsheetml/2006/main" id="32" name="Tableau24152233" displayName="Tableau24152233" ref="B344:D347" totalsRowCount="1">
  <autoFilter ref="B344:D346"/>
  <tableColumns count="3">
    <tableColumn id="1" name="PRIX en USD" totalsRowDxfId="11"/>
    <tableColumn id="2" name="prix en Euro" totalsRowDxfId="10">
      <calculatedColumnFormula>B345*B278</calculatedColumnFormula>
    </tableColumn>
    <tableColumn id="3" name="prix calculé" totalsRowFunction="custom" dataDxfId="9" totalsRowDxfId="8">
      <calculatedColumnFormula>(Tableau24152233[[#This Row],[prix en Euro]]+0.18*Tableau24152233[[#This Row],[prix en Euro]])*2</calculatedColumnFormula>
      <totalsRowFormula>SUM(Tableau24152233[prix calculé])</totalsRowFormula>
    </tableColumn>
  </tableColumns>
  <tableStyleInfo name="TableStyleMedium2" showFirstColumn="0" showLastColumn="0" showRowStripes="1" showColumnStripes="0"/>
</table>
</file>

<file path=xl/tables/table32.xml><?xml version="1.0" encoding="utf-8"?>
<table xmlns="http://schemas.openxmlformats.org/spreadsheetml/2006/main" id="1" name="Tableau1" displayName="Tableau1" ref="I75:N86" totalsRowShown="0" headerRowDxfId="7" dataDxfId="6">
  <autoFilter ref="I75:N86"/>
  <tableColumns count="6">
    <tableColumn id="1" name="Colonne1" dataDxfId="5"/>
    <tableColumn id="3" name="Colonne3" dataDxfId="4"/>
    <tableColumn id="4" name="Colonne4" dataDxfId="3"/>
    <tableColumn id="8" name="Colonne5" dataDxfId="2"/>
    <tableColumn id="9" name="Colonne6" dataDxfId="1"/>
    <tableColumn id="10" name="Colonne7" dataDxfId="0"/>
  </tableColumns>
  <tableStyleInfo name="TableStyleDark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 Type="http://schemas.openxmlformats.org/officeDocument/2006/relationships/table" Target="../tables/table2.xml"/><Relationship Id="rId21" Type="http://schemas.openxmlformats.org/officeDocument/2006/relationships/table" Target="../tables/table20.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29" Type="http://schemas.openxmlformats.org/officeDocument/2006/relationships/table" Target="../tables/table28.xml"/><Relationship Id="rId1" Type="http://schemas.openxmlformats.org/officeDocument/2006/relationships/drawing" Target="../drawings/drawing3.xml"/><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8" Type="http://schemas.openxmlformats.org/officeDocument/2006/relationships/hyperlink" Target="mailto:pquillec@asmolding.com" TargetMode="External"/><Relationship Id="rId3" Type="http://schemas.openxmlformats.org/officeDocument/2006/relationships/hyperlink" Target="mailto:jfcesbron@asmolding.com" TargetMode="External"/><Relationship Id="rId7" Type="http://schemas.openxmlformats.org/officeDocument/2006/relationships/hyperlink" Target="mailto:ojaunet@asmolding.com" TargetMode="External"/><Relationship Id="rId2" Type="http://schemas.openxmlformats.org/officeDocument/2006/relationships/hyperlink" Target="mailto:jmdile@asmolding.com" TargetMode="External"/><Relationship Id="rId1" Type="http://schemas.openxmlformats.org/officeDocument/2006/relationships/hyperlink" Target="mailto:nroucou@asmolding.com" TargetMode="External"/><Relationship Id="rId6" Type="http://schemas.openxmlformats.org/officeDocument/2006/relationships/hyperlink" Target="mailto:sraveleau@asmolding.com" TargetMode="External"/><Relationship Id="rId11" Type="http://schemas.openxmlformats.org/officeDocument/2006/relationships/table" Target="../tables/table32.xml"/><Relationship Id="rId5" Type="http://schemas.openxmlformats.org/officeDocument/2006/relationships/hyperlink" Target="mailto:dluneau@asmolding.com" TargetMode="External"/><Relationship Id="rId10" Type="http://schemas.openxmlformats.org/officeDocument/2006/relationships/drawing" Target="../drawings/drawing4.xml"/><Relationship Id="rId4" Type="http://schemas.openxmlformats.org/officeDocument/2006/relationships/hyperlink" Target="mailto:alepommelet@asmolding.com" TargetMode="External"/><Relationship Id="rId9" Type="http://schemas.openxmlformats.org/officeDocument/2006/relationships/hyperlink" Target="mailto:fmoutray@asmolding.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9"/>
    <pageSetUpPr fitToPage="1"/>
  </sheetPr>
  <dimension ref="A1:AB92"/>
  <sheetViews>
    <sheetView view="pageBreakPreview" topLeftCell="C83" zoomScaleNormal="100" zoomScaleSheetLayoutView="100" workbookViewId="0">
      <selection activeCell="Q22" sqref="Q22"/>
    </sheetView>
  </sheetViews>
  <sheetFormatPr baseColWidth="10" defaultColWidth="11.5703125" defaultRowHeight="15.75" x14ac:dyDescent="0.25"/>
  <cols>
    <col min="1" max="1" width="5.7109375" style="5" customWidth="1"/>
    <col min="2" max="2" width="11.7109375" style="5" customWidth="1"/>
    <col min="3" max="12" width="10.7109375" style="5" customWidth="1"/>
    <col min="13" max="13" width="11.85546875" style="5" customWidth="1"/>
    <col min="14" max="14" width="5.7109375" style="5" customWidth="1"/>
    <col min="15" max="16384" width="11.5703125" style="5"/>
  </cols>
  <sheetData>
    <row r="1" spans="1:14" ht="11.25" customHeight="1" x14ac:dyDescent="0.25">
      <c r="A1" s="14"/>
      <c r="B1" s="15"/>
      <c r="C1" s="15"/>
      <c r="D1" s="15"/>
      <c r="E1" s="15"/>
      <c r="F1" s="15"/>
      <c r="G1" s="15"/>
      <c r="H1" s="15"/>
      <c r="I1" s="15"/>
      <c r="J1" s="15"/>
      <c r="K1" s="15"/>
      <c r="L1" s="15"/>
      <c r="M1" s="15"/>
      <c r="N1" s="257" t="s">
        <v>453</v>
      </c>
    </row>
    <row r="2" spans="1:14" ht="15.6" customHeight="1" x14ac:dyDescent="0.25">
      <c r="A2" s="370" t="s">
        <v>30</v>
      </c>
      <c r="B2" s="371"/>
      <c r="C2" s="371"/>
      <c r="D2" s="371"/>
      <c r="E2" s="371"/>
      <c r="F2" s="371"/>
      <c r="G2" s="371"/>
      <c r="H2" s="371"/>
      <c r="I2" s="371"/>
      <c r="J2" s="371"/>
      <c r="K2" s="271" t="s">
        <v>541</v>
      </c>
      <c r="L2" s="271"/>
      <c r="M2" s="271"/>
      <c r="N2" s="272"/>
    </row>
    <row r="3" spans="1:14" ht="15.6" customHeight="1" x14ac:dyDescent="0.25">
      <c r="A3" s="370"/>
      <c r="B3" s="371"/>
      <c r="C3" s="371"/>
      <c r="D3" s="371"/>
      <c r="E3" s="371"/>
      <c r="F3" s="371"/>
      <c r="G3" s="371"/>
      <c r="H3" s="371"/>
      <c r="I3" s="371"/>
      <c r="J3" s="371"/>
      <c r="K3" s="271"/>
      <c r="L3" s="271"/>
      <c r="M3" s="271"/>
      <c r="N3" s="272"/>
    </row>
    <row r="4" spans="1:14" ht="7.5" customHeight="1" x14ac:dyDescent="0.25">
      <c r="A4" s="370"/>
      <c r="B4" s="371"/>
      <c r="C4" s="371"/>
      <c r="D4" s="371"/>
      <c r="E4" s="371"/>
      <c r="F4" s="371"/>
      <c r="G4" s="371"/>
      <c r="H4" s="371"/>
      <c r="I4" s="371"/>
      <c r="J4" s="371"/>
      <c r="K4" s="271"/>
      <c r="L4" s="271"/>
      <c r="M4" s="271"/>
      <c r="N4" s="272"/>
    </row>
    <row r="5" spans="1:14" ht="18" customHeight="1" x14ac:dyDescent="0.25">
      <c r="A5" s="273"/>
      <c r="B5" s="274"/>
      <c r="C5" s="274"/>
      <c r="D5" s="274"/>
      <c r="E5" s="366" t="s">
        <v>542</v>
      </c>
      <c r="F5" s="367"/>
      <c r="G5" s="367"/>
      <c r="H5" s="367"/>
      <c r="I5" s="367"/>
      <c r="J5" s="367"/>
      <c r="K5" s="274"/>
      <c r="L5" s="274"/>
      <c r="M5" s="274"/>
      <c r="N5" s="275"/>
    </row>
    <row r="6" spans="1:14" ht="21" customHeight="1" x14ac:dyDescent="0.25">
      <c r="A6" s="273"/>
      <c r="B6" s="274"/>
      <c r="C6" s="274"/>
      <c r="D6" s="274"/>
      <c r="E6" s="367"/>
      <c r="F6" s="367"/>
      <c r="G6" s="367"/>
      <c r="H6" s="367"/>
      <c r="I6" s="367"/>
      <c r="J6" s="367"/>
      <c r="K6" s="274"/>
      <c r="L6" s="274"/>
      <c r="M6" s="274"/>
      <c r="N6" s="275"/>
    </row>
    <row r="7" spans="1:14" ht="15.6" customHeight="1" x14ac:dyDescent="0.25">
      <c r="A7" s="273"/>
      <c r="B7" s="274"/>
      <c r="C7" s="274"/>
      <c r="D7" s="274"/>
      <c r="E7" s="394" t="s">
        <v>53</v>
      </c>
      <c r="F7" s="394"/>
      <c r="G7" s="394"/>
      <c r="H7" s="394"/>
      <c r="I7" s="394"/>
      <c r="J7" s="394"/>
      <c r="K7" s="276"/>
      <c r="L7" s="276"/>
      <c r="M7" s="276"/>
      <c r="N7" s="277"/>
    </row>
    <row r="8" spans="1:14" ht="15.6" customHeight="1" x14ac:dyDescent="0.25">
      <c r="A8" s="273"/>
      <c r="B8" s="274"/>
      <c r="C8" s="274"/>
      <c r="D8" s="274"/>
      <c r="E8" s="394"/>
      <c r="F8" s="394"/>
      <c r="G8" s="394"/>
      <c r="H8" s="394"/>
      <c r="I8" s="394"/>
      <c r="J8" s="394"/>
      <c r="K8" s="276"/>
      <c r="L8" s="276"/>
      <c r="M8" s="276"/>
      <c r="N8" s="277"/>
    </row>
    <row r="9" spans="1:14" ht="12" customHeight="1" x14ac:dyDescent="0.25">
      <c r="A9" s="273"/>
      <c r="B9" s="274"/>
      <c r="C9" s="274"/>
      <c r="D9" s="274"/>
      <c r="E9" s="276"/>
      <c r="F9" s="276"/>
      <c r="G9" s="276"/>
      <c r="H9" s="276"/>
      <c r="I9" s="276"/>
      <c r="J9" s="276"/>
      <c r="K9" s="276"/>
      <c r="L9" s="276"/>
      <c r="M9" s="276"/>
      <c r="N9" s="277"/>
    </row>
    <row r="10" spans="1:14" x14ac:dyDescent="0.25">
      <c r="A10" s="10"/>
      <c r="N10" s="9"/>
    </row>
    <row r="11" spans="1:14" x14ac:dyDescent="0.25">
      <c r="A11" s="10"/>
      <c r="B11" s="381" t="s">
        <v>51</v>
      </c>
      <c r="C11" s="382"/>
      <c r="D11" s="382"/>
      <c r="E11" s="382"/>
      <c r="F11" s="382"/>
      <c r="G11" s="382"/>
      <c r="H11" s="382"/>
      <c r="I11" s="382"/>
      <c r="J11" s="382"/>
      <c r="K11" s="382"/>
      <c r="L11" s="382"/>
      <c r="M11" s="383"/>
      <c r="N11" s="9"/>
    </row>
    <row r="12" spans="1:14" x14ac:dyDescent="0.25">
      <c r="A12" s="10"/>
      <c r="B12" s="384"/>
      <c r="C12" s="385"/>
      <c r="D12" s="385"/>
      <c r="E12" s="385"/>
      <c r="F12" s="385"/>
      <c r="G12" s="385"/>
      <c r="H12" s="385"/>
      <c r="I12" s="385"/>
      <c r="J12" s="385"/>
      <c r="K12" s="385"/>
      <c r="L12" s="385"/>
      <c r="M12" s="386"/>
      <c r="N12" s="9"/>
    </row>
    <row r="13" spans="1:14" ht="15.6" customHeight="1" x14ac:dyDescent="0.25">
      <c r="A13" s="10"/>
      <c r="B13" s="384"/>
      <c r="C13" s="385"/>
      <c r="D13" s="385"/>
      <c r="E13" s="385"/>
      <c r="F13" s="385"/>
      <c r="G13" s="385"/>
      <c r="H13" s="385"/>
      <c r="I13" s="385"/>
      <c r="J13" s="385"/>
      <c r="K13" s="385"/>
      <c r="L13" s="385"/>
      <c r="M13" s="386"/>
      <c r="N13" s="9"/>
    </row>
    <row r="14" spans="1:14" x14ac:dyDescent="0.25">
      <c r="A14" s="10"/>
      <c r="B14" s="384"/>
      <c r="C14" s="385"/>
      <c r="D14" s="385"/>
      <c r="E14" s="385"/>
      <c r="F14" s="385"/>
      <c r="G14" s="385"/>
      <c r="H14" s="385"/>
      <c r="I14" s="385"/>
      <c r="J14" s="385"/>
      <c r="K14" s="385"/>
      <c r="L14" s="385"/>
      <c r="M14" s="386"/>
      <c r="N14" s="9"/>
    </row>
    <row r="15" spans="1:14" x14ac:dyDescent="0.25">
      <c r="A15" s="10"/>
      <c r="B15" s="384"/>
      <c r="C15" s="385"/>
      <c r="D15" s="385"/>
      <c r="E15" s="385"/>
      <c r="F15" s="385"/>
      <c r="G15" s="385"/>
      <c r="H15" s="385"/>
      <c r="I15" s="385"/>
      <c r="J15" s="385"/>
      <c r="K15" s="385"/>
      <c r="L15" s="385"/>
      <c r="M15" s="386"/>
      <c r="N15" s="7"/>
    </row>
    <row r="16" spans="1:14" ht="15.6" customHeight="1" x14ac:dyDescent="0.25">
      <c r="A16" s="10"/>
      <c r="B16" s="384"/>
      <c r="C16" s="385"/>
      <c r="D16" s="385"/>
      <c r="E16" s="385"/>
      <c r="F16" s="385"/>
      <c r="G16" s="385"/>
      <c r="H16" s="385"/>
      <c r="I16" s="385"/>
      <c r="J16" s="385"/>
      <c r="K16" s="385"/>
      <c r="L16" s="385"/>
      <c r="M16" s="386"/>
      <c r="N16" s="7"/>
    </row>
    <row r="17" spans="1:19" ht="15.6" customHeight="1" x14ac:dyDescent="0.25">
      <c r="A17" s="10"/>
      <c r="B17" s="384"/>
      <c r="C17" s="385"/>
      <c r="D17" s="385"/>
      <c r="E17" s="385"/>
      <c r="F17" s="385"/>
      <c r="G17" s="385"/>
      <c r="H17" s="385"/>
      <c r="I17" s="385"/>
      <c r="J17" s="385"/>
      <c r="K17" s="385"/>
      <c r="L17" s="385"/>
      <c r="M17" s="386"/>
      <c r="N17" s="7"/>
    </row>
    <row r="18" spans="1:19" x14ac:dyDescent="0.25">
      <c r="A18" s="10"/>
      <c r="B18" s="384"/>
      <c r="C18" s="385"/>
      <c r="D18" s="385"/>
      <c r="E18" s="385"/>
      <c r="F18" s="385"/>
      <c r="G18" s="385"/>
      <c r="H18" s="385"/>
      <c r="I18" s="385"/>
      <c r="J18" s="385"/>
      <c r="K18" s="385"/>
      <c r="L18" s="385"/>
      <c r="M18" s="386"/>
      <c r="N18" s="9"/>
    </row>
    <row r="19" spans="1:19" x14ac:dyDescent="0.25">
      <c r="A19" s="10"/>
      <c r="B19" s="384"/>
      <c r="C19" s="385"/>
      <c r="D19" s="385"/>
      <c r="E19" s="385"/>
      <c r="F19" s="385"/>
      <c r="G19" s="385"/>
      <c r="H19" s="385"/>
      <c r="I19" s="385"/>
      <c r="J19" s="385"/>
      <c r="K19" s="385"/>
      <c r="L19" s="385"/>
      <c r="M19" s="386"/>
      <c r="N19" s="9"/>
    </row>
    <row r="20" spans="1:19" x14ac:dyDescent="0.25">
      <c r="A20" s="10"/>
      <c r="B20" s="384"/>
      <c r="C20" s="385"/>
      <c r="D20" s="385"/>
      <c r="E20" s="385"/>
      <c r="F20" s="385"/>
      <c r="G20" s="385"/>
      <c r="H20" s="385"/>
      <c r="I20" s="385"/>
      <c r="J20" s="385"/>
      <c r="K20" s="385"/>
      <c r="L20" s="385"/>
      <c r="M20" s="386"/>
      <c r="N20" s="9"/>
    </row>
    <row r="21" spans="1:19" x14ac:dyDescent="0.25">
      <c r="A21" s="10"/>
      <c r="B21" s="384"/>
      <c r="C21" s="385"/>
      <c r="D21" s="385"/>
      <c r="E21" s="385"/>
      <c r="F21" s="385"/>
      <c r="G21" s="385"/>
      <c r="H21" s="385"/>
      <c r="I21" s="385"/>
      <c r="J21" s="385"/>
      <c r="K21" s="385"/>
      <c r="L21" s="385"/>
      <c r="M21" s="386"/>
      <c r="N21" s="9"/>
    </row>
    <row r="22" spans="1:19" x14ac:dyDescent="0.25">
      <c r="A22" s="10"/>
      <c r="B22" s="384"/>
      <c r="C22" s="385"/>
      <c r="D22" s="385"/>
      <c r="E22" s="385"/>
      <c r="F22" s="385"/>
      <c r="G22" s="385"/>
      <c r="H22" s="385"/>
      <c r="I22" s="385"/>
      <c r="J22" s="385"/>
      <c r="K22" s="385"/>
      <c r="L22" s="385"/>
      <c r="M22" s="386"/>
      <c r="N22" s="9"/>
    </row>
    <row r="23" spans="1:19" x14ac:dyDescent="0.25">
      <c r="A23" s="10"/>
      <c r="B23" s="384"/>
      <c r="C23" s="385"/>
      <c r="D23" s="385"/>
      <c r="E23" s="385"/>
      <c r="F23" s="385"/>
      <c r="G23" s="385"/>
      <c r="H23" s="385"/>
      <c r="I23" s="385"/>
      <c r="J23" s="385"/>
      <c r="K23" s="385"/>
      <c r="L23" s="385"/>
      <c r="M23" s="386"/>
      <c r="N23" s="9"/>
    </row>
    <row r="24" spans="1:19" x14ac:dyDescent="0.25">
      <c r="A24" s="10"/>
      <c r="B24" s="384"/>
      <c r="C24" s="385"/>
      <c r="D24" s="385"/>
      <c r="E24" s="385"/>
      <c r="F24" s="385"/>
      <c r="G24" s="385"/>
      <c r="H24" s="385"/>
      <c r="I24" s="385"/>
      <c r="J24" s="385"/>
      <c r="K24" s="385"/>
      <c r="L24" s="385"/>
      <c r="M24" s="386"/>
      <c r="N24" s="9"/>
    </row>
    <row r="25" spans="1:19" x14ac:dyDescent="0.25">
      <c r="A25" s="10"/>
      <c r="B25" s="384"/>
      <c r="C25" s="385"/>
      <c r="D25" s="385"/>
      <c r="E25" s="385"/>
      <c r="F25" s="385"/>
      <c r="G25" s="385"/>
      <c r="H25" s="385"/>
      <c r="I25" s="385"/>
      <c r="J25" s="385"/>
      <c r="K25" s="385"/>
      <c r="L25" s="385"/>
      <c r="M25" s="386"/>
      <c r="N25" s="9"/>
    </row>
    <row r="26" spans="1:19" x14ac:dyDescent="0.25">
      <c r="A26" s="10"/>
      <c r="B26" s="384"/>
      <c r="C26" s="385"/>
      <c r="D26" s="385"/>
      <c r="E26" s="385"/>
      <c r="F26" s="385"/>
      <c r="G26" s="385"/>
      <c r="H26" s="385"/>
      <c r="I26" s="385"/>
      <c r="J26" s="385"/>
      <c r="K26" s="385"/>
      <c r="L26" s="385"/>
      <c r="M26" s="386"/>
      <c r="N26" s="9"/>
    </row>
    <row r="27" spans="1:19" x14ac:dyDescent="0.25">
      <c r="A27" s="10"/>
      <c r="B27" s="384"/>
      <c r="C27" s="385"/>
      <c r="D27" s="385"/>
      <c r="E27" s="385"/>
      <c r="F27" s="385"/>
      <c r="G27" s="385"/>
      <c r="H27" s="385"/>
      <c r="I27" s="385"/>
      <c r="J27" s="385"/>
      <c r="K27" s="385"/>
      <c r="L27" s="385"/>
      <c r="M27" s="386"/>
      <c r="N27" s="9"/>
      <c r="S27" s="13"/>
    </row>
    <row r="28" spans="1:19" x14ac:dyDescent="0.25">
      <c r="A28" s="10"/>
      <c r="B28" s="384"/>
      <c r="C28" s="385"/>
      <c r="D28" s="385"/>
      <c r="E28" s="385"/>
      <c r="F28" s="385"/>
      <c r="G28" s="385"/>
      <c r="H28" s="385"/>
      <c r="I28" s="385"/>
      <c r="J28" s="385"/>
      <c r="K28" s="385"/>
      <c r="L28" s="385"/>
      <c r="M28" s="386"/>
      <c r="N28" s="9"/>
      <c r="S28" s="11"/>
    </row>
    <row r="29" spans="1:19" x14ac:dyDescent="0.25">
      <c r="A29" s="10"/>
      <c r="B29" s="384"/>
      <c r="C29" s="385"/>
      <c r="D29" s="385"/>
      <c r="E29" s="385"/>
      <c r="F29" s="385"/>
      <c r="G29" s="385"/>
      <c r="H29" s="385"/>
      <c r="I29" s="385"/>
      <c r="J29" s="385"/>
      <c r="K29" s="385"/>
      <c r="L29" s="385"/>
      <c r="M29" s="386"/>
      <c r="N29" s="9"/>
      <c r="S29" s="12"/>
    </row>
    <row r="30" spans="1:19" ht="15.6" customHeight="1" x14ac:dyDescent="0.25">
      <c r="A30" s="10"/>
      <c r="B30" s="384"/>
      <c r="C30" s="385"/>
      <c r="D30" s="385"/>
      <c r="E30" s="385"/>
      <c r="F30" s="385"/>
      <c r="G30" s="385"/>
      <c r="H30" s="385"/>
      <c r="I30" s="385"/>
      <c r="J30" s="385"/>
      <c r="K30" s="385"/>
      <c r="L30" s="385"/>
      <c r="M30" s="386"/>
      <c r="N30" s="9"/>
      <c r="S30" s="12"/>
    </row>
    <row r="31" spans="1:19" ht="15.6" customHeight="1" x14ac:dyDescent="0.25">
      <c r="A31" s="10"/>
      <c r="B31" s="384"/>
      <c r="C31" s="385"/>
      <c r="D31" s="385"/>
      <c r="E31" s="385"/>
      <c r="F31" s="385"/>
      <c r="G31" s="385"/>
      <c r="H31" s="385"/>
      <c r="I31" s="385"/>
      <c r="J31" s="385"/>
      <c r="K31" s="385"/>
      <c r="L31" s="385"/>
      <c r="M31" s="386"/>
      <c r="N31" s="9"/>
    </row>
    <row r="32" spans="1:19" x14ac:dyDescent="0.25">
      <c r="A32" s="10"/>
      <c r="B32" s="384"/>
      <c r="C32" s="385"/>
      <c r="D32" s="385"/>
      <c r="E32" s="385"/>
      <c r="F32" s="385"/>
      <c r="G32" s="385"/>
      <c r="H32" s="385"/>
      <c r="I32" s="385"/>
      <c r="J32" s="385"/>
      <c r="K32" s="385"/>
      <c r="L32" s="385"/>
      <c r="M32" s="386"/>
      <c r="N32" s="9"/>
    </row>
    <row r="33" spans="1:14" x14ac:dyDescent="0.25">
      <c r="A33" s="10"/>
      <c r="B33" s="384"/>
      <c r="C33" s="385"/>
      <c r="D33" s="385"/>
      <c r="E33" s="385"/>
      <c r="F33" s="385"/>
      <c r="G33" s="385"/>
      <c r="H33" s="385"/>
      <c r="I33" s="385"/>
      <c r="J33" s="385"/>
      <c r="K33" s="385"/>
      <c r="L33" s="385"/>
      <c r="M33" s="386"/>
      <c r="N33" s="9"/>
    </row>
    <row r="34" spans="1:14" x14ac:dyDescent="0.25">
      <c r="A34" s="10"/>
      <c r="B34" s="384"/>
      <c r="C34" s="385"/>
      <c r="D34" s="385"/>
      <c r="E34" s="385"/>
      <c r="F34" s="385"/>
      <c r="G34" s="385"/>
      <c r="H34" s="385"/>
      <c r="I34" s="385"/>
      <c r="J34" s="385"/>
      <c r="K34" s="385"/>
      <c r="L34" s="385"/>
      <c r="M34" s="386"/>
      <c r="N34" s="9"/>
    </row>
    <row r="35" spans="1:14" x14ac:dyDescent="0.25">
      <c r="A35" s="10"/>
      <c r="B35" s="384"/>
      <c r="C35" s="385"/>
      <c r="D35" s="385"/>
      <c r="E35" s="385"/>
      <c r="F35" s="385"/>
      <c r="G35" s="385"/>
      <c r="H35" s="385"/>
      <c r="I35" s="385"/>
      <c r="J35" s="385"/>
      <c r="K35" s="385"/>
      <c r="L35" s="385"/>
      <c r="M35" s="386"/>
      <c r="N35" s="9"/>
    </row>
    <row r="36" spans="1:14" x14ac:dyDescent="0.25">
      <c r="A36" s="10"/>
      <c r="B36" s="387"/>
      <c r="C36" s="388"/>
      <c r="D36" s="388"/>
      <c r="E36" s="388"/>
      <c r="F36" s="388"/>
      <c r="G36" s="388"/>
      <c r="H36" s="388"/>
      <c r="I36" s="388"/>
      <c r="J36" s="388"/>
      <c r="K36" s="388"/>
      <c r="L36" s="388"/>
      <c r="M36" s="389"/>
      <c r="N36" s="9"/>
    </row>
    <row r="37" spans="1:14" ht="15.6" customHeight="1" x14ac:dyDescent="0.25">
      <c r="A37" s="10"/>
      <c r="N37" s="9"/>
    </row>
    <row r="38" spans="1:14" x14ac:dyDescent="0.25">
      <c r="A38" s="10"/>
      <c r="B38" s="390" t="s">
        <v>10</v>
      </c>
      <c r="C38" s="390"/>
      <c r="D38" s="391" t="s">
        <v>11</v>
      </c>
      <c r="E38" s="391"/>
      <c r="F38" s="391"/>
      <c r="G38" s="391"/>
      <c r="H38" s="391"/>
      <c r="I38" s="391"/>
      <c r="J38" s="393" t="s">
        <v>12</v>
      </c>
      <c r="K38" s="393"/>
      <c r="L38" s="391" t="s">
        <v>14</v>
      </c>
      <c r="M38" s="391" t="s">
        <v>430</v>
      </c>
      <c r="N38" s="9"/>
    </row>
    <row r="39" spans="1:14" x14ac:dyDescent="0.25">
      <c r="A39" s="10"/>
      <c r="B39" s="390"/>
      <c r="C39" s="390"/>
      <c r="D39" s="391"/>
      <c r="E39" s="391"/>
      <c r="F39" s="391"/>
      <c r="G39" s="391"/>
      <c r="H39" s="391"/>
      <c r="I39" s="391"/>
      <c r="J39" s="393"/>
      <c r="K39" s="393"/>
      <c r="L39" s="391"/>
      <c r="M39" s="391"/>
      <c r="N39" s="9"/>
    </row>
    <row r="40" spans="1:14" ht="31.15" customHeight="1" x14ac:dyDescent="0.25">
      <c r="A40" s="10"/>
      <c r="B40" s="279" t="s">
        <v>616</v>
      </c>
      <c r="C40" s="279"/>
      <c r="D40" s="395" t="s">
        <v>615</v>
      </c>
      <c r="E40" s="396"/>
      <c r="F40" s="396"/>
      <c r="G40" s="396"/>
      <c r="H40" s="396"/>
      <c r="I40" s="397"/>
      <c r="J40" s="392" t="s">
        <v>13</v>
      </c>
      <c r="K40" s="392"/>
      <c r="L40" s="280" t="s">
        <v>91</v>
      </c>
      <c r="M40" s="281">
        <v>645</v>
      </c>
      <c r="N40" s="9"/>
    </row>
    <row r="41" spans="1:14" ht="31.15" customHeight="1" x14ac:dyDescent="0.25">
      <c r="A41" s="10"/>
      <c r="B41" s="279" t="s">
        <v>617</v>
      </c>
      <c r="C41" s="279"/>
      <c r="D41" s="395" t="s">
        <v>429</v>
      </c>
      <c r="E41" s="396"/>
      <c r="F41" s="396"/>
      <c r="G41" s="396"/>
      <c r="H41" s="396"/>
      <c r="I41" s="397"/>
      <c r="J41" s="392" t="s">
        <v>13</v>
      </c>
      <c r="K41" s="392"/>
      <c r="L41" s="280" t="s">
        <v>94</v>
      </c>
      <c r="M41" s="281">
        <v>2000</v>
      </c>
      <c r="N41" s="9"/>
    </row>
    <row r="42" spans="1:14" ht="31.15" customHeight="1" x14ac:dyDescent="0.25">
      <c r="A42" s="10"/>
      <c r="B42" s="279" t="s">
        <v>584</v>
      </c>
      <c r="C42" s="279"/>
      <c r="D42" s="395" t="s">
        <v>555</v>
      </c>
      <c r="E42" s="396"/>
      <c r="F42" s="396"/>
      <c r="G42" s="396"/>
      <c r="H42" s="396"/>
      <c r="I42" s="397"/>
      <c r="J42" s="392"/>
      <c r="K42" s="392"/>
      <c r="L42" s="280" t="s">
        <v>85</v>
      </c>
      <c r="M42" s="281">
        <v>100020</v>
      </c>
      <c r="N42" s="9"/>
    </row>
    <row r="43" spans="1:14" ht="31.15" customHeight="1" x14ac:dyDescent="0.25">
      <c r="A43" s="10"/>
      <c r="B43" s="279" t="s">
        <v>585</v>
      </c>
      <c r="C43" s="279"/>
      <c r="D43" s="369" t="s">
        <v>556</v>
      </c>
      <c r="E43" s="369"/>
      <c r="F43" s="369"/>
      <c r="G43" s="369"/>
      <c r="H43" s="369"/>
      <c r="I43" s="369"/>
      <c r="J43" s="392"/>
      <c r="K43" s="392"/>
      <c r="L43" s="280" t="s">
        <v>90</v>
      </c>
      <c r="M43" s="281">
        <v>560</v>
      </c>
      <c r="N43" s="9"/>
    </row>
    <row r="44" spans="1:14" ht="31.15" customHeight="1" x14ac:dyDescent="0.25">
      <c r="A44" s="10"/>
      <c r="B44" s="279" t="s">
        <v>586</v>
      </c>
      <c r="C44" s="279"/>
      <c r="D44" s="369" t="s">
        <v>557</v>
      </c>
      <c r="E44" s="369"/>
      <c r="F44" s="369"/>
      <c r="G44" s="369"/>
      <c r="H44" s="369"/>
      <c r="I44" s="369"/>
      <c r="J44" s="392"/>
      <c r="K44" s="392"/>
      <c r="L44" s="280" t="s">
        <v>91</v>
      </c>
      <c r="M44" s="281">
        <v>444566</v>
      </c>
      <c r="N44" s="9"/>
    </row>
    <row r="45" spans="1:14" ht="31.15" customHeight="1" x14ac:dyDescent="0.25">
      <c r="A45" s="10"/>
      <c r="B45" s="279" t="s">
        <v>587</v>
      </c>
      <c r="C45" s="279"/>
      <c r="D45" s="369" t="s">
        <v>558</v>
      </c>
      <c r="E45" s="369"/>
      <c r="F45" s="369"/>
      <c r="G45" s="369"/>
      <c r="H45" s="369"/>
      <c r="I45" s="369"/>
      <c r="J45" s="392"/>
      <c r="K45" s="392"/>
      <c r="L45" s="280" t="s">
        <v>93</v>
      </c>
      <c r="M45" s="281">
        <v>456</v>
      </c>
      <c r="N45" s="9"/>
    </row>
    <row r="46" spans="1:14" ht="31.15" customHeight="1" x14ac:dyDescent="0.25">
      <c r="A46" s="10"/>
      <c r="B46" s="279" t="s">
        <v>588</v>
      </c>
      <c r="C46" s="279"/>
      <c r="D46" s="369" t="s">
        <v>559</v>
      </c>
      <c r="E46" s="369"/>
      <c r="F46" s="369"/>
      <c r="G46" s="369"/>
      <c r="H46" s="369"/>
      <c r="I46" s="369"/>
      <c r="J46" s="392"/>
      <c r="K46" s="392"/>
      <c r="L46" s="280" t="s">
        <v>94</v>
      </c>
      <c r="M46" s="281">
        <v>1000</v>
      </c>
      <c r="N46" s="9"/>
    </row>
    <row r="47" spans="1:14" ht="31.15" customHeight="1" x14ac:dyDescent="0.25">
      <c r="A47" s="10"/>
      <c r="B47" s="279" t="s">
        <v>589</v>
      </c>
      <c r="C47" s="279"/>
      <c r="D47" s="369" t="s">
        <v>560</v>
      </c>
      <c r="E47" s="369"/>
      <c r="F47" s="369"/>
      <c r="G47" s="369"/>
      <c r="H47" s="369"/>
      <c r="I47" s="369"/>
      <c r="J47" s="413"/>
      <c r="K47" s="414"/>
      <c r="L47" s="280" t="s">
        <v>93</v>
      </c>
      <c r="M47" s="282">
        <v>1001</v>
      </c>
      <c r="N47" s="9"/>
    </row>
    <row r="48" spans="1:14" ht="31.15" customHeight="1" x14ac:dyDescent="0.25">
      <c r="A48" s="10"/>
      <c r="B48" s="279" t="s">
        <v>590</v>
      </c>
      <c r="C48" s="279"/>
      <c r="D48" s="369" t="s">
        <v>561</v>
      </c>
      <c r="E48" s="369"/>
      <c r="F48" s="369"/>
      <c r="G48" s="369"/>
      <c r="H48" s="369"/>
      <c r="I48" s="369"/>
      <c r="J48" s="413"/>
      <c r="K48" s="414"/>
      <c r="L48" s="280" t="s">
        <v>91</v>
      </c>
      <c r="M48" s="282">
        <v>1002</v>
      </c>
      <c r="N48" s="9"/>
    </row>
    <row r="49" spans="1:14" ht="31.15" customHeight="1" x14ac:dyDescent="0.25">
      <c r="A49" s="10"/>
      <c r="B49" s="279" t="s">
        <v>591</v>
      </c>
      <c r="C49" s="279"/>
      <c r="D49" s="369" t="s">
        <v>562</v>
      </c>
      <c r="E49" s="369"/>
      <c r="F49" s="369"/>
      <c r="G49" s="369"/>
      <c r="H49" s="369"/>
      <c r="I49" s="369"/>
      <c r="J49" s="413"/>
      <c r="K49" s="414"/>
      <c r="L49" s="280" t="s">
        <v>93</v>
      </c>
      <c r="M49" s="282">
        <v>1003</v>
      </c>
      <c r="N49" s="9"/>
    </row>
    <row r="50" spans="1:14" ht="31.15" customHeight="1" x14ac:dyDescent="0.25">
      <c r="A50" s="10"/>
      <c r="B50" s="279" t="s">
        <v>592</v>
      </c>
      <c r="C50" s="279"/>
      <c r="D50" s="369" t="s">
        <v>563</v>
      </c>
      <c r="E50" s="369"/>
      <c r="F50" s="369"/>
      <c r="G50" s="369"/>
      <c r="H50" s="369"/>
      <c r="I50" s="369"/>
      <c r="J50" s="413"/>
      <c r="K50" s="414"/>
      <c r="L50" s="280" t="s">
        <v>93</v>
      </c>
      <c r="M50" s="282">
        <v>1004</v>
      </c>
      <c r="N50" s="9"/>
    </row>
    <row r="51" spans="1:14" ht="31.15" customHeight="1" x14ac:dyDescent="0.25">
      <c r="A51" s="10"/>
      <c r="B51" s="279" t="s">
        <v>593</v>
      </c>
      <c r="C51" s="279"/>
      <c r="D51" s="369" t="s">
        <v>564</v>
      </c>
      <c r="E51" s="369"/>
      <c r="F51" s="369"/>
      <c r="G51" s="369"/>
      <c r="H51" s="369"/>
      <c r="I51" s="369"/>
      <c r="J51" s="413"/>
      <c r="K51" s="414"/>
      <c r="L51" s="280" t="s">
        <v>91</v>
      </c>
      <c r="M51" s="282">
        <v>1005</v>
      </c>
      <c r="N51" s="9"/>
    </row>
    <row r="52" spans="1:14" ht="31.15" customHeight="1" x14ac:dyDescent="0.25">
      <c r="A52" s="10"/>
      <c r="B52" s="279" t="s">
        <v>594</v>
      </c>
      <c r="C52" s="279"/>
      <c r="D52" s="369" t="s">
        <v>565</v>
      </c>
      <c r="E52" s="369"/>
      <c r="F52" s="369"/>
      <c r="G52" s="369"/>
      <c r="H52" s="369"/>
      <c r="I52" s="369"/>
      <c r="J52" s="413"/>
      <c r="K52" s="414"/>
      <c r="L52" s="280" t="s">
        <v>90</v>
      </c>
      <c r="M52" s="282">
        <v>1006</v>
      </c>
      <c r="N52" s="9"/>
    </row>
    <row r="53" spans="1:14" ht="31.15" customHeight="1" x14ac:dyDescent="0.25">
      <c r="A53" s="10"/>
      <c r="B53" s="279" t="s">
        <v>595</v>
      </c>
      <c r="C53" s="279"/>
      <c r="D53" s="369" t="s">
        <v>566</v>
      </c>
      <c r="E53" s="369"/>
      <c r="F53" s="369"/>
      <c r="G53" s="369"/>
      <c r="H53" s="369"/>
      <c r="I53" s="369"/>
      <c r="J53" s="413"/>
      <c r="K53" s="414"/>
      <c r="L53" s="280" t="s">
        <v>90</v>
      </c>
      <c r="M53" s="282">
        <v>1560</v>
      </c>
      <c r="N53" s="9"/>
    </row>
    <row r="54" spans="1:14" ht="31.15" customHeight="1" x14ac:dyDescent="0.25">
      <c r="A54" s="10"/>
      <c r="B54" s="279" t="s">
        <v>596</v>
      </c>
      <c r="C54" s="279"/>
      <c r="D54" s="369" t="s">
        <v>567</v>
      </c>
      <c r="E54" s="369"/>
      <c r="F54" s="369"/>
      <c r="G54" s="369"/>
      <c r="H54" s="369"/>
      <c r="I54" s="369"/>
      <c r="J54" s="413"/>
      <c r="K54" s="414"/>
      <c r="L54" s="280" t="s">
        <v>92</v>
      </c>
      <c r="M54" s="282">
        <v>1008</v>
      </c>
      <c r="N54" s="9"/>
    </row>
    <row r="55" spans="1:14" ht="31.15" customHeight="1" x14ac:dyDescent="0.25">
      <c r="A55" s="10"/>
      <c r="B55" s="279" t="s">
        <v>597</v>
      </c>
      <c r="C55" s="279"/>
      <c r="D55" s="369" t="s">
        <v>568</v>
      </c>
      <c r="E55" s="369"/>
      <c r="F55" s="369"/>
      <c r="G55" s="369"/>
      <c r="H55" s="369"/>
      <c r="I55" s="369"/>
      <c r="J55" s="413"/>
      <c r="K55" s="414"/>
      <c r="L55" s="280" t="s">
        <v>91</v>
      </c>
      <c r="M55" s="282">
        <v>1009</v>
      </c>
      <c r="N55" s="9"/>
    </row>
    <row r="56" spans="1:14" ht="31.15" customHeight="1" x14ac:dyDescent="0.25">
      <c r="A56" s="10"/>
      <c r="B56" s="279" t="s">
        <v>598</v>
      </c>
      <c r="C56" s="279"/>
      <c r="D56" s="369" t="s">
        <v>569</v>
      </c>
      <c r="E56" s="369"/>
      <c r="F56" s="369"/>
      <c r="G56" s="369"/>
      <c r="H56" s="369"/>
      <c r="I56" s="369"/>
      <c r="J56" s="413"/>
      <c r="K56" s="414"/>
      <c r="L56" s="280" t="s">
        <v>90</v>
      </c>
      <c r="M56" s="282">
        <v>1010</v>
      </c>
      <c r="N56" s="9"/>
    </row>
    <row r="57" spans="1:14" ht="31.15" customHeight="1" x14ac:dyDescent="0.25">
      <c r="A57" s="10"/>
      <c r="B57" s="279" t="s">
        <v>599</v>
      </c>
      <c r="C57" s="279"/>
      <c r="D57" s="369" t="s">
        <v>570</v>
      </c>
      <c r="E57" s="369"/>
      <c r="F57" s="369"/>
      <c r="G57" s="369"/>
      <c r="H57" s="369"/>
      <c r="I57" s="369"/>
      <c r="J57" s="413"/>
      <c r="K57" s="414"/>
      <c r="L57" s="280" t="s">
        <v>93</v>
      </c>
      <c r="M57" s="282">
        <v>1011</v>
      </c>
      <c r="N57" s="9"/>
    </row>
    <row r="58" spans="1:14" ht="31.15" customHeight="1" x14ac:dyDescent="0.25">
      <c r="A58" s="10"/>
      <c r="B58" s="279" t="s">
        <v>600</v>
      </c>
      <c r="C58" s="279"/>
      <c r="D58" s="369" t="s">
        <v>571</v>
      </c>
      <c r="E58" s="369"/>
      <c r="F58" s="369"/>
      <c r="G58" s="369"/>
      <c r="H58" s="369"/>
      <c r="I58" s="369"/>
      <c r="J58" s="413"/>
      <c r="K58" s="414"/>
      <c r="L58" s="280" t="s">
        <v>94</v>
      </c>
      <c r="M58" s="282">
        <v>1012</v>
      </c>
      <c r="N58" s="9"/>
    </row>
    <row r="59" spans="1:14" ht="31.15" customHeight="1" x14ac:dyDescent="0.25">
      <c r="A59" s="10"/>
      <c r="B59" s="279" t="s">
        <v>601</v>
      </c>
      <c r="C59" s="279"/>
      <c r="D59" s="369" t="s">
        <v>572</v>
      </c>
      <c r="E59" s="369"/>
      <c r="F59" s="369"/>
      <c r="G59" s="369"/>
      <c r="H59" s="369"/>
      <c r="I59" s="369"/>
      <c r="J59" s="413"/>
      <c r="K59" s="414"/>
      <c r="L59" s="280" t="s">
        <v>86</v>
      </c>
      <c r="M59" s="282">
        <v>1013</v>
      </c>
      <c r="N59" s="9"/>
    </row>
    <row r="60" spans="1:14" ht="31.15" customHeight="1" x14ac:dyDescent="0.25">
      <c r="A60" s="10"/>
      <c r="B60" s="279" t="s">
        <v>602</v>
      </c>
      <c r="C60" s="279"/>
      <c r="D60" s="369" t="s">
        <v>573</v>
      </c>
      <c r="E60" s="369"/>
      <c r="F60" s="369"/>
      <c r="G60" s="369"/>
      <c r="H60" s="369"/>
      <c r="I60" s="369"/>
      <c r="J60" s="413"/>
      <c r="K60" s="414"/>
      <c r="L60" s="280" t="s">
        <v>86</v>
      </c>
      <c r="M60" s="282">
        <v>1014</v>
      </c>
      <c r="N60" s="9"/>
    </row>
    <row r="61" spans="1:14" ht="31.15" customHeight="1" x14ac:dyDescent="0.25">
      <c r="A61" s="10"/>
      <c r="B61" s="279" t="s">
        <v>603</v>
      </c>
      <c r="C61" s="279"/>
      <c r="D61" s="369" t="s">
        <v>574</v>
      </c>
      <c r="E61" s="369"/>
      <c r="F61" s="369"/>
      <c r="G61" s="369"/>
      <c r="H61" s="369"/>
      <c r="I61" s="369"/>
      <c r="J61" s="413"/>
      <c r="K61" s="414"/>
      <c r="L61" s="280" t="s">
        <v>93</v>
      </c>
      <c r="M61" s="282">
        <v>1015</v>
      </c>
      <c r="N61" s="9"/>
    </row>
    <row r="62" spans="1:14" ht="31.15" customHeight="1" x14ac:dyDescent="0.25">
      <c r="A62" s="10"/>
      <c r="B62" s="279" t="s">
        <v>604</v>
      </c>
      <c r="C62" s="279"/>
      <c r="D62" s="369" t="s">
        <v>575</v>
      </c>
      <c r="E62" s="369"/>
      <c r="F62" s="369"/>
      <c r="G62" s="369"/>
      <c r="H62" s="369"/>
      <c r="I62" s="369"/>
      <c r="J62" s="413"/>
      <c r="K62" s="414"/>
      <c r="L62" s="280" t="s">
        <v>92</v>
      </c>
      <c r="M62" s="282">
        <v>1016</v>
      </c>
      <c r="N62" s="9"/>
    </row>
    <row r="63" spans="1:14" ht="31.15" customHeight="1" x14ac:dyDescent="0.25">
      <c r="A63" s="10"/>
      <c r="B63" s="279" t="s">
        <v>605</v>
      </c>
      <c r="C63" s="279"/>
      <c r="D63" s="369" t="s">
        <v>576</v>
      </c>
      <c r="E63" s="369"/>
      <c r="F63" s="369"/>
      <c r="G63" s="369"/>
      <c r="H63" s="369"/>
      <c r="I63" s="369"/>
      <c r="J63" s="413"/>
      <c r="K63" s="414"/>
      <c r="L63" s="280" t="s">
        <v>93</v>
      </c>
      <c r="M63" s="282">
        <v>1017</v>
      </c>
      <c r="N63" s="9"/>
    </row>
    <row r="64" spans="1:14" ht="31.15" customHeight="1" x14ac:dyDescent="0.25">
      <c r="A64" s="10"/>
      <c r="B64" s="279" t="s">
        <v>606</v>
      </c>
      <c r="C64" s="279"/>
      <c r="D64" s="369" t="s">
        <v>577</v>
      </c>
      <c r="E64" s="369"/>
      <c r="F64" s="369"/>
      <c r="G64" s="369"/>
      <c r="H64" s="369"/>
      <c r="I64" s="369"/>
      <c r="J64" s="413"/>
      <c r="K64" s="414"/>
      <c r="L64" s="280" t="s">
        <v>92</v>
      </c>
      <c r="M64" s="282">
        <v>1018</v>
      </c>
      <c r="N64" s="9"/>
    </row>
    <row r="65" spans="1:14" ht="31.15" customHeight="1" x14ac:dyDescent="0.25">
      <c r="A65" s="10"/>
      <c r="B65" s="279" t="s">
        <v>607</v>
      </c>
      <c r="C65" s="279"/>
      <c r="D65" s="369" t="s">
        <v>578</v>
      </c>
      <c r="E65" s="369"/>
      <c r="F65" s="369"/>
      <c r="G65" s="369"/>
      <c r="H65" s="369"/>
      <c r="I65" s="369"/>
      <c r="J65" s="413"/>
      <c r="K65" s="414"/>
      <c r="L65" s="280" t="s">
        <v>94</v>
      </c>
      <c r="M65" s="282">
        <v>1019</v>
      </c>
      <c r="N65" s="9"/>
    </row>
    <row r="66" spans="1:14" ht="31.15" customHeight="1" x14ac:dyDescent="0.25">
      <c r="A66" s="10"/>
      <c r="B66" s="279" t="s">
        <v>608</v>
      </c>
      <c r="C66" s="279"/>
      <c r="D66" s="369" t="s">
        <v>579</v>
      </c>
      <c r="E66" s="369"/>
      <c r="F66" s="369"/>
      <c r="G66" s="369"/>
      <c r="H66" s="369"/>
      <c r="I66" s="369"/>
      <c r="J66" s="413"/>
      <c r="K66" s="414"/>
      <c r="L66" s="280" t="s">
        <v>85</v>
      </c>
      <c r="M66" s="282">
        <v>1020</v>
      </c>
      <c r="N66" s="9"/>
    </row>
    <row r="67" spans="1:14" ht="31.15" customHeight="1" x14ac:dyDescent="0.25">
      <c r="A67" s="10"/>
      <c r="B67" s="279" t="s">
        <v>609</v>
      </c>
      <c r="C67" s="279"/>
      <c r="D67" s="369" t="s">
        <v>580</v>
      </c>
      <c r="E67" s="369"/>
      <c r="F67" s="369"/>
      <c r="G67" s="369"/>
      <c r="H67" s="369"/>
      <c r="I67" s="369"/>
      <c r="J67" s="413"/>
      <c r="K67" s="414"/>
      <c r="L67" s="280" t="s">
        <v>92</v>
      </c>
      <c r="M67" s="282">
        <v>1021</v>
      </c>
      <c r="N67" s="9"/>
    </row>
    <row r="68" spans="1:14" ht="31.15" customHeight="1" x14ac:dyDescent="0.25">
      <c r="A68" s="10"/>
      <c r="B68" s="279" t="s">
        <v>610</v>
      </c>
      <c r="C68" s="279"/>
      <c r="D68" s="369" t="s">
        <v>581</v>
      </c>
      <c r="E68" s="369"/>
      <c r="F68" s="369"/>
      <c r="G68" s="369"/>
      <c r="H68" s="369"/>
      <c r="I68" s="369"/>
      <c r="J68" s="413"/>
      <c r="K68" s="414"/>
      <c r="L68" s="280" t="s">
        <v>91</v>
      </c>
      <c r="M68" s="282">
        <v>1022</v>
      </c>
      <c r="N68" s="9"/>
    </row>
    <row r="69" spans="1:14" ht="31.15" customHeight="1" x14ac:dyDescent="0.25">
      <c r="A69" s="10"/>
      <c r="B69" s="279" t="s">
        <v>611</v>
      </c>
      <c r="C69" s="279"/>
      <c r="D69" s="369" t="s">
        <v>582</v>
      </c>
      <c r="E69" s="369"/>
      <c r="F69" s="369"/>
      <c r="G69" s="369"/>
      <c r="H69" s="369"/>
      <c r="I69" s="369"/>
      <c r="J69" s="392"/>
      <c r="K69" s="392"/>
      <c r="L69" s="280" t="s">
        <v>94</v>
      </c>
      <c r="M69" s="282">
        <v>1023</v>
      </c>
      <c r="N69" s="9"/>
    </row>
    <row r="70" spans="1:14" ht="31.15" customHeight="1" x14ac:dyDescent="0.25">
      <c r="A70" s="10"/>
      <c r="B70" s="279" t="s">
        <v>612</v>
      </c>
      <c r="C70" s="279"/>
      <c r="D70" s="369" t="s">
        <v>583</v>
      </c>
      <c r="E70" s="369"/>
      <c r="F70" s="369"/>
      <c r="G70" s="369"/>
      <c r="H70" s="369"/>
      <c r="I70" s="369"/>
      <c r="J70" s="392"/>
      <c r="K70" s="392"/>
      <c r="L70" s="280" t="s">
        <v>87</v>
      </c>
      <c r="M70" s="282">
        <v>1024</v>
      </c>
      <c r="N70" s="9"/>
    </row>
    <row r="71" spans="1:14" x14ac:dyDescent="0.25">
      <c r="A71" s="10"/>
      <c r="F71" s="8"/>
      <c r="N71" s="9"/>
    </row>
    <row r="72" spans="1:14" x14ac:dyDescent="0.25">
      <c r="A72" s="10"/>
      <c r="B72" s="407" t="s">
        <v>0</v>
      </c>
      <c r="C72" s="408"/>
      <c r="D72" s="408"/>
      <c r="E72" s="408"/>
      <c r="F72" s="409"/>
      <c r="I72" s="372" t="s">
        <v>52</v>
      </c>
      <c r="J72" s="373"/>
      <c r="K72" s="373"/>
      <c r="L72" s="373"/>
      <c r="M72" s="374"/>
      <c r="N72" s="9"/>
    </row>
    <row r="73" spans="1:14" x14ac:dyDescent="0.25">
      <c r="A73" s="10"/>
      <c r="B73" s="410"/>
      <c r="C73" s="411"/>
      <c r="D73" s="411"/>
      <c r="E73" s="411"/>
      <c r="F73" s="412"/>
      <c r="I73" s="375"/>
      <c r="J73" s="376"/>
      <c r="K73" s="376"/>
      <c r="L73" s="376"/>
      <c r="M73" s="377"/>
      <c r="N73" s="9"/>
    </row>
    <row r="74" spans="1:14" x14ac:dyDescent="0.25">
      <c r="A74" s="10"/>
      <c r="B74" s="410"/>
      <c r="C74" s="411"/>
      <c r="D74" s="411"/>
      <c r="E74" s="411"/>
      <c r="F74" s="412"/>
      <c r="I74" s="375"/>
      <c r="J74" s="376"/>
      <c r="K74" s="376"/>
      <c r="L74" s="376"/>
      <c r="M74" s="377"/>
      <c r="N74" s="9"/>
    </row>
    <row r="75" spans="1:14" x14ac:dyDescent="0.25">
      <c r="A75" s="10"/>
      <c r="B75" s="410"/>
      <c r="C75" s="411"/>
      <c r="D75" s="411"/>
      <c r="E75" s="411"/>
      <c r="F75" s="412"/>
      <c r="I75" s="378"/>
      <c r="J75" s="379"/>
      <c r="K75" s="379"/>
      <c r="L75" s="379"/>
      <c r="M75" s="380"/>
      <c r="N75" s="9"/>
    </row>
    <row r="76" spans="1:14" ht="15.6" customHeight="1" x14ac:dyDescent="0.25">
      <c r="A76" s="10"/>
      <c r="B76" s="39" t="s">
        <v>431</v>
      </c>
      <c r="C76" s="20" t="s">
        <v>613</v>
      </c>
      <c r="D76" s="20"/>
      <c r="E76" s="20"/>
      <c r="F76" s="21"/>
      <c r="I76" s="19" t="s">
        <v>501</v>
      </c>
      <c r="J76" s="368" t="s">
        <v>532</v>
      </c>
      <c r="K76" s="368"/>
      <c r="L76" s="20"/>
      <c r="M76" s="21"/>
      <c r="N76" s="9"/>
    </row>
    <row r="77" spans="1:14" ht="27.75" customHeight="1" x14ac:dyDescent="0.25">
      <c r="A77" s="10"/>
      <c r="B77" s="16" t="s">
        <v>495</v>
      </c>
      <c r="C77" s="1"/>
      <c r="D77" s="419" t="s">
        <v>614</v>
      </c>
      <c r="E77" s="419"/>
      <c r="F77" s="420"/>
      <c r="I77" s="16" t="s">
        <v>495</v>
      </c>
      <c r="J77" s="1"/>
      <c r="K77" s="416" t="s">
        <v>516</v>
      </c>
      <c r="L77" s="418"/>
      <c r="M77" s="23"/>
      <c r="N77" s="9"/>
    </row>
    <row r="78" spans="1:14" ht="23.25" customHeight="1" x14ac:dyDescent="0.25">
      <c r="A78" s="10"/>
      <c r="B78" s="22"/>
      <c r="C78" s="1"/>
      <c r="D78" s="1"/>
      <c r="E78" s="1"/>
      <c r="F78" s="23"/>
      <c r="I78" s="16" t="s">
        <v>494</v>
      </c>
      <c r="J78" s="1"/>
      <c r="K78" s="416" t="s">
        <v>515</v>
      </c>
      <c r="L78" s="417"/>
      <c r="M78" s="9"/>
    </row>
    <row r="79" spans="1:14" ht="19.5" customHeight="1" x14ac:dyDescent="0.25">
      <c r="A79" s="10"/>
      <c r="B79" s="16" t="s">
        <v>33</v>
      </c>
      <c r="C79" s="36" t="s">
        <v>34</v>
      </c>
      <c r="D79" s="1"/>
      <c r="E79" s="1"/>
      <c r="F79" s="23"/>
      <c r="I79" s="16" t="s">
        <v>33</v>
      </c>
      <c r="J79" s="415" t="str">
        <f>VLOOKUP(K78,data!J77:N85,3,FALSE)</f>
        <v>02 51 94 93 99</v>
      </c>
      <c r="K79" s="415"/>
      <c r="L79" s="1"/>
      <c r="M79" s="23"/>
      <c r="N79" s="9"/>
    </row>
    <row r="80" spans="1:14" ht="17.25" customHeight="1" x14ac:dyDescent="0.25">
      <c r="A80" s="10"/>
      <c r="B80" s="16" t="s">
        <v>35</v>
      </c>
      <c r="C80" s="37" t="s">
        <v>36</v>
      </c>
      <c r="D80" s="1"/>
      <c r="E80" s="1"/>
      <c r="F80" s="23"/>
      <c r="I80" s="16" t="s">
        <v>32</v>
      </c>
      <c r="J80" s="415" t="str">
        <f>VLOOKUP(K78,data!J77:N85,4,FALSE)</f>
        <v>06 20 82 08 64</v>
      </c>
      <c r="K80" s="415"/>
      <c r="L80" s="1"/>
      <c r="M80" s="23"/>
      <c r="N80" s="9"/>
    </row>
    <row r="81" spans="1:28" ht="17.25" customHeight="1" x14ac:dyDescent="0.25">
      <c r="A81" s="10"/>
      <c r="B81" s="18" t="s">
        <v>37</v>
      </c>
      <c r="C81" s="38" t="s">
        <v>38</v>
      </c>
      <c r="D81" s="24"/>
      <c r="E81" s="24"/>
      <c r="F81" s="25"/>
      <c r="I81" s="18" t="s">
        <v>31</v>
      </c>
      <c r="J81" s="278" t="str">
        <f>VLOOKUP(K78,data!J77:N85,5,FALSE)</f>
        <v>ojaunet@asmolding.com</v>
      </c>
      <c r="K81" s="278"/>
      <c r="L81" s="24"/>
      <c r="M81" s="25"/>
      <c r="N81" s="9"/>
    </row>
    <row r="82" spans="1:28" ht="14.45" customHeight="1" x14ac:dyDescent="0.25">
      <c r="A82" s="10"/>
      <c r="D82" s="1"/>
      <c r="E82" s="1"/>
      <c r="F82" s="1"/>
      <c r="J82" s="33"/>
      <c r="K82" s="33"/>
      <c r="L82" s="1"/>
      <c r="M82" s="1"/>
      <c r="N82" s="9"/>
    </row>
    <row r="83" spans="1:28" ht="14.45" customHeight="1" x14ac:dyDescent="0.25">
      <c r="A83" s="10"/>
      <c r="D83" s="1"/>
      <c r="E83" s="1"/>
      <c r="F83" s="1"/>
      <c r="J83" s="33"/>
      <c r="K83" s="33"/>
      <c r="L83" s="1"/>
      <c r="M83" s="1"/>
      <c r="N83" s="9"/>
    </row>
    <row r="84" spans="1:28" ht="14.45" customHeight="1" x14ac:dyDescent="0.25">
      <c r="A84" s="10"/>
      <c r="D84" s="1"/>
      <c r="E84" s="1"/>
      <c r="F84" s="1"/>
      <c r="J84" s="33"/>
      <c r="K84" s="33"/>
      <c r="L84" s="1"/>
      <c r="M84" s="1"/>
      <c r="N84" s="9"/>
    </row>
    <row r="85" spans="1:28" ht="14.45" customHeight="1" x14ac:dyDescent="0.25">
      <c r="A85" s="10"/>
      <c r="D85" s="1"/>
      <c r="E85" s="1"/>
      <c r="F85" s="1"/>
      <c r="J85" s="33"/>
      <c r="K85" s="33"/>
      <c r="L85" s="1"/>
      <c r="M85" s="1"/>
      <c r="N85" s="9"/>
    </row>
    <row r="86" spans="1:28" ht="15.6" customHeight="1" x14ac:dyDescent="0.25">
      <c r="A86" s="10"/>
      <c r="B86" s="1"/>
      <c r="C86" s="17"/>
      <c r="D86" s="1"/>
      <c r="E86" s="1"/>
      <c r="F86" s="1"/>
      <c r="G86" s="1"/>
      <c r="H86" s="1"/>
      <c r="I86" s="1"/>
      <c r="J86" s="1"/>
      <c r="K86" s="1"/>
      <c r="L86" s="1"/>
      <c r="M86" s="1"/>
      <c r="N86" s="3"/>
    </row>
    <row r="87" spans="1:28" ht="14.45" customHeight="1" x14ac:dyDescent="0.25">
      <c r="A87" s="398" t="s">
        <v>507</v>
      </c>
      <c r="B87" s="399"/>
      <c r="C87" s="399"/>
      <c r="D87" s="399"/>
      <c r="E87" s="399"/>
      <c r="F87" s="399"/>
      <c r="G87" s="399"/>
      <c r="H87" s="399"/>
      <c r="I87" s="399"/>
      <c r="J87" s="399"/>
      <c r="K87" s="399"/>
      <c r="L87" s="399"/>
      <c r="M87" s="399"/>
      <c r="N87" s="400"/>
      <c r="O87" s="398" t="s">
        <v>15</v>
      </c>
      <c r="P87" s="399"/>
      <c r="Q87" s="399"/>
      <c r="R87" s="399"/>
      <c r="S87" s="399"/>
      <c r="T87" s="399"/>
      <c r="U87" s="399"/>
      <c r="V87" s="399"/>
      <c r="W87" s="399"/>
      <c r="X87" s="399"/>
      <c r="Y87" s="399"/>
      <c r="Z87" s="399"/>
      <c r="AA87" s="399"/>
      <c r="AB87" s="400"/>
    </row>
    <row r="88" spans="1:28" x14ac:dyDescent="0.25">
      <c r="A88" s="401"/>
      <c r="B88" s="402"/>
      <c r="C88" s="402"/>
      <c r="D88" s="402"/>
      <c r="E88" s="402"/>
      <c r="F88" s="402"/>
      <c r="G88" s="402"/>
      <c r="H88" s="402"/>
      <c r="I88" s="402"/>
      <c r="J88" s="402"/>
      <c r="K88" s="402"/>
      <c r="L88" s="402"/>
      <c r="M88" s="402"/>
      <c r="N88" s="403"/>
      <c r="O88" s="401"/>
      <c r="P88" s="402"/>
      <c r="Q88" s="402"/>
      <c r="R88" s="402"/>
      <c r="S88" s="402"/>
      <c r="T88" s="402"/>
      <c r="U88" s="402"/>
      <c r="V88" s="402"/>
      <c r="W88" s="402"/>
      <c r="X88" s="402"/>
      <c r="Y88" s="402"/>
      <c r="Z88" s="402"/>
      <c r="AA88" s="402"/>
      <c r="AB88" s="403"/>
    </row>
    <row r="89" spans="1:28" x14ac:dyDescent="0.25">
      <c r="A89" s="401"/>
      <c r="B89" s="402"/>
      <c r="C89" s="402"/>
      <c r="D89" s="402"/>
      <c r="E89" s="402"/>
      <c r="F89" s="402"/>
      <c r="G89" s="402"/>
      <c r="H89" s="402"/>
      <c r="I89" s="402"/>
      <c r="J89" s="402"/>
      <c r="K89" s="402"/>
      <c r="L89" s="402"/>
      <c r="M89" s="402"/>
      <c r="N89" s="403"/>
      <c r="O89" s="401"/>
      <c r="P89" s="402"/>
      <c r="Q89" s="402"/>
      <c r="R89" s="402"/>
      <c r="S89" s="402"/>
      <c r="T89" s="402"/>
      <c r="U89" s="402"/>
      <c r="V89" s="402"/>
      <c r="W89" s="402"/>
      <c r="X89" s="402"/>
      <c r="Y89" s="402"/>
      <c r="Z89" s="402"/>
      <c r="AA89" s="402"/>
      <c r="AB89" s="403"/>
    </row>
    <row r="90" spans="1:28" x14ac:dyDescent="0.25">
      <c r="A90" s="401"/>
      <c r="B90" s="402"/>
      <c r="C90" s="402"/>
      <c r="D90" s="402"/>
      <c r="E90" s="402"/>
      <c r="F90" s="402"/>
      <c r="G90" s="402"/>
      <c r="H90" s="402"/>
      <c r="I90" s="402"/>
      <c r="J90" s="402"/>
      <c r="K90" s="402"/>
      <c r="L90" s="402"/>
      <c r="M90" s="402"/>
      <c r="N90" s="403"/>
      <c r="O90" s="401"/>
      <c r="P90" s="402"/>
      <c r="Q90" s="402"/>
      <c r="R90" s="402"/>
      <c r="S90" s="402"/>
      <c r="T90" s="402"/>
      <c r="U90" s="402"/>
      <c r="V90" s="402"/>
      <c r="W90" s="402"/>
      <c r="X90" s="402"/>
      <c r="Y90" s="402"/>
      <c r="Z90" s="402"/>
      <c r="AA90" s="402"/>
      <c r="AB90" s="403"/>
    </row>
    <row r="91" spans="1:28" ht="14.45" customHeight="1" x14ac:dyDescent="0.25">
      <c r="A91" s="401"/>
      <c r="B91" s="402"/>
      <c r="C91" s="402"/>
      <c r="D91" s="402"/>
      <c r="E91" s="402"/>
      <c r="F91" s="402"/>
      <c r="G91" s="402"/>
      <c r="H91" s="402"/>
      <c r="I91" s="402"/>
      <c r="J91" s="402"/>
      <c r="K91" s="402"/>
      <c r="L91" s="402"/>
      <c r="M91" s="402"/>
      <c r="N91" s="403"/>
      <c r="O91" s="401"/>
      <c r="P91" s="402"/>
      <c r="Q91" s="402"/>
      <c r="R91" s="402"/>
      <c r="S91" s="402"/>
      <c r="T91" s="402"/>
      <c r="U91" s="402"/>
      <c r="V91" s="402"/>
      <c r="W91" s="402"/>
      <c r="X91" s="402"/>
      <c r="Y91" s="402"/>
      <c r="Z91" s="402"/>
      <c r="AA91" s="402"/>
      <c r="AB91" s="403"/>
    </row>
    <row r="92" spans="1:28" x14ac:dyDescent="0.25">
      <c r="A92" s="404"/>
      <c r="B92" s="405"/>
      <c r="C92" s="405"/>
      <c r="D92" s="405"/>
      <c r="E92" s="405"/>
      <c r="F92" s="405"/>
      <c r="G92" s="405"/>
      <c r="H92" s="405"/>
      <c r="I92" s="405"/>
      <c r="J92" s="405"/>
      <c r="K92" s="405"/>
      <c r="L92" s="405"/>
      <c r="M92" s="405"/>
      <c r="N92" s="406"/>
      <c r="O92" s="404"/>
      <c r="P92" s="405"/>
      <c r="Q92" s="405"/>
      <c r="R92" s="405"/>
      <c r="S92" s="405"/>
      <c r="T92" s="405"/>
      <c r="U92" s="405"/>
      <c r="V92" s="405"/>
      <c r="W92" s="405"/>
      <c r="X92" s="405"/>
      <c r="Y92" s="405"/>
      <c r="Z92" s="405"/>
      <c r="AA92" s="405"/>
      <c r="AB92" s="406"/>
    </row>
  </sheetData>
  <mergeCells count="81">
    <mergeCell ref="D68:I68"/>
    <mergeCell ref="J80:K80"/>
    <mergeCell ref="K78:L78"/>
    <mergeCell ref="K77:L77"/>
    <mergeCell ref="D65:I65"/>
    <mergeCell ref="J65:K65"/>
    <mergeCell ref="J79:K79"/>
    <mergeCell ref="J68:K68"/>
    <mergeCell ref="D77:F77"/>
    <mergeCell ref="J54:K54"/>
    <mergeCell ref="J55:K55"/>
    <mergeCell ref="J63:K63"/>
    <mergeCell ref="J64:K64"/>
    <mergeCell ref="J66:K66"/>
    <mergeCell ref="J56:K56"/>
    <mergeCell ref="J57:K57"/>
    <mergeCell ref="J58:K58"/>
    <mergeCell ref="J59:K59"/>
    <mergeCell ref="J60:K60"/>
    <mergeCell ref="D59:I59"/>
    <mergeCell ref="D60:I60"/>
    <mergeCell ref="J61:K61"/>
    <mergeCell ref="J62:K62"/>
    <mergeCell ref="D67:I67"/>
    <mergeCell ref="D61:I61"/>
    <mergeCell ref="D62:I62"/>
    <mergeCell ref="D63:I63"/>
    <mergeCell ref="D64:I64"/>
    <mergeCell ref="D66:I66"/>
    <mergeCell ref="J67:K67"/>
    <mergeCell ref="D54:I54"/>
    <mergeCell ref="D55:I55"/>
    <mergeCell ref="D56:I56"/>
    <mergeCell ref="D57:I57"/>
    <mergeCell ref="D58:I58"/>
    <mergeCell ref="J49:K49"/>
    <mergeCell ref="J50:K50"/>
    <mergeCell ref="D51:I51"/>
    <mergeCell ref="D52:I52"/>
    <mergeCell ref="D53:I53"/>
    <mergeCell ref="J51:K51"/>
    <mergeCell ref="J52:K52"/>
    <mergeCell ref="J53:K53"/>
    <mergeCell ref="O87:AB92"/>
    <mergeCell ref="B72:F75"/>
    <mergeCell ref="J42:K42"/>
    <mergeCell ref="J43:K43"/>
    <mergeCell ref="A87:N92"/>
    <mergeCell ref="D69:I69"/>
    <mergeCell ref="D70:I70"/>
    <mergeCell ref="J46:K46"/>
    <mergeCell ref="J69:K69"/>
    <mergeCell ref="J70:K70"/>
    <mergeCell ref="D47:I47"/>
    <mergeCell ref="D48:I48"/>
    <mergeCell ref="D50:I50"/>
    <mergeCell ref="D49:I49"/>
    <mergeCell ref="J47:K47"/>
    <mergeCell ref="J48:K48"/>
    <mergeCell ref="D41:I41"/>
    <mergeCell ref="D40:I40"/>
    <mergeCell ref="D43:I43"/>
    <mergeCell ref="D44:I44"/>
    <mergeCell ref="J41:K41"/>
    <mergeCell ref="D42:I42"/>
    <mergeCell ref="E5:J6"/>
    <mergeCell ref="J76:K76"/>
    <mergeCell ref="D46:I46"/>
    <mergeCell ref="A2:J4"/>
    <mergeCell ref="I72:M75"/>
    <mergeCell ref="B11:M36"/>
    <mergeCell ref="B38:C39"/>
    <mergeCell ref="D38:I39"/>
    <mergeCell ref="J40:K40"/>
    <mergeCell ref="L38:L39"/>
    <mergeCell ref="M38:M39"/>
    <mergeCell ref="J38:K39"/>
    <mergeCell ref="J44:K44"/>
    <mergeCell ref="J45:K45"/>
    <mergeCell ref="D45:I45"/>
    <mergeCell ref="E7:J8"/>
  </mergeCells>
  <pageMargins left="0.78740157480314965" right="0.39370078740157483" top="0.39370078740157483" bottom="0.39370078740157483" header="0.31496062992125984" footer="0.31496062992125984"/>
  <pageSetup paperSize="9" scale="42"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data!$I$77:$I$81</xm:f>
          </x14:formula1>
          <xm:sqref>K77</xm:sqref>
        </x14:dataValidation>
        <x14:dataValidation type="list" allowBlank="1" showInputMessage="1" showErrorMessage="1">
          <x14:formula1>
            <xm:f>data!$J$77:$J$85</xm:f>
          </x14:formula1>
          <xm:sqref>K78</xm:sqref>
        </x14:dataValidation>
        <x14:dataValidation type="list" allowBlank="1" showInputMessage="1" showErrorMessage="1">
          <x14:formula1>
            <xm:f>data!$A$46:$A$58</xm:f>
          </x14:formula1>
          <xm:sqref>L40:L70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C00000"/>
    <pageSetUpPr fitToPage="1"/>
  </sheetPr>
  <dimension ref="A1:N80"/>
  <sheetViews>
    <sheetView view="pageBreakPreview" zoomScale="70" zoomScaleNormal="100" zoomScaleSheetLayoutView="70" workbookViewId="0">
      <selection sqref="A1:N80"/>
    </sheetView>
  </sheetViews>
  <sheetFormatPr baseColWidth="10" defaultColWidth="11.5703125" defaultRowHeight="15.75" x14ac:dyDescent="0.25"/>
  <cols>
    <col min="1" max="1" width="5.7109375" style="5" customWidth="1"/>
    <col min="2" max="13" width="10.7109375" style="5" customWidth="1"/>
    <col min="14" max="14" width="5.7109375" style="5" customWidth="1"/>
    <col min="15" max="16384" width="11.5703125" style="5"/>
  </cols>
  <sheetData>
    <row r="1" spans="1:14" x14ac:dyDescent="0.25">
      <c r="A1" s="250"/>
      <c r="B1" s="251"/>
      <c r="C1" s="251"/>
      <c r="D1" s="251"/>
      <c r="E1" s="251"/>
      <c r="F1" s="251"/>
      <c r="G1" s="251"/>
      <c r="H1" s="251"/>
      <c r="I1" s="251"/>
      <c r="J1" s="251"/>
      <c r="K1" s="251"/>
      <c r="L1" s="251"/>
      <c r="M1" s="251"/>
      <c r="N1" s="258" t="s">
        <v>462</v>
      </c>
    </row>
    <row r="2" spans="1:14" ht="15.6" customHeight="1" x14ac:dyDescent="0.25">
      <c r="A2" s="446" t="s">
        <v>30</v>
      </c>
      <c r="B2" s="371"/>
      <c r="C2" s="371"/>
      <c r="D2" s="371"/>
      <c r="E2" s="371"/>
      <c r="F2" s="371"/>
      <c r="G2" s="371"/>
      <c r="H2" s="371"/>
      <c r="I2" s="371"/>
      <c r="J2" s="371"/>
      <c r="K2" s="447" t="str">
        <f>'Page de garde'!K2:N4</f>
        <v xml:space="preserve"> </v>
      </c>
      <c r="L2" s="447"/>
      <c r="M2" s="447"/>
      <c r="N2" s="448"/>
    </row>
    <row r="3" spans="1:14" ht="15.6" customHeight="1" x14ac:dyDescent="0.25">
      <c r="A3" s="446"/>
      <c r="B3" s="371"/>
      <c r="C3" s="371"/>
      <c r="D3" s="371"/>
      <c r="E3" s="371"/>
      <c r="F3" s="371"/>
      <c r="G3" s="371"/>
      <c r="H3" s="371"/>
      <c r="I3" s="371"/>
      <c r="J3" s="371"/>
      <c r="K3" s="447"/>
      <c r="L3" s="447"/>
      <c r="M3" s="447"/>
      <c r="N3" s="448"/>
    </row>
    <row r="4" spans="1:14" ht="15.6" customHeight="1" x14ac:dyDescent="0.25">
      <c r="A4" s="446"/>
      <c r="B4" s="371"/>
      <c r="C4" s="371"/>
      <c r="D4" s="371"/>
      <c r="E4" s="371"/>
      <c r="F4" s="371"/>
      <c r="G4" s="371"/>
      <c r="H4" s="371"/>
      <c r="I4" s="371"/>
      <c r="J4" s="371"/>
      <c r="K4" s="447"/>
      <c r="L4" s="447"/>
      <c r="M4" s="447"/>
      <c r="N4" s="448"/>
    </row>
    <row r="5" spans="1:14" ht="15.6" customHeight="1" x14ac:dyDescent="0.25">
      <c r="A5" s="252"/>
      <c r="B5" s="40"/>
      <c r="C5" s="40"/>
      <c r="D5" s="40"/>
      <c r="E5" s="40"/>
      <c r="F5" s="40"/>
      <c r="G5" s="40"/>
      <c r="H5" s="40"/>
      <c r="I5" s="40"/>
      <c r="J5" s="40"/>
      <c r="K5" s="31"/>
      <c r="L5" s="31"/>
      <c r="M5" s="31"/>
      <c r="N5" s="253"/>
    </row>
    <row r="6" spans="1:14" ht="15.6" customHeight="1" x14ac:dyDescent="0.25">
      <c r="A6" s="446" t="s">
        <v>79</v>
      </c>
      <c r="B6" s="371"/>
      <c r="C6" s="371"/>
      <c r="D6" s="371"/>
      <c r="E6" s="447" t="str">
        <f>'Page de garde'!E7</f>
        <v>XXXX</v>
      </c>
      <c r="F6" s="447"/>
      <c r="G6" s="447"/>
      <c r="H6" s="447"/>
      <c r="I6" s="447"/>
      <c r="J6" s="447"/>
      <c r="K6" s="447"/>
      <c r="L6" s="447"/>
      <c r="M6" s="447"/>
      <c r="N6" s="448"/>
    </row>
    <row r="7" spans="1:14" ht="15.6" customHeight="1" x14ac:dyDescent="0.25">
      <c r="A7" s="446"/>
      <c r="B7" s="371"/>
      <c r="C7" s="371"/>
      <c r="D7" s="371"/>
      <c r="E7" s="447"/>
      <c r="F7" s="447"/>
      <c r="G7" s="447"/>
      <c r="H7" s="447"/>
      <c r="I7" s="447"/>
      <c r="J7" s="447"/>
      <c r="K7" s="447"/>
      <c r="L7" s="447"/>
      <c r="M7" s="447"/>
      <c r="N7" s="448"/>
    </row>
    <row r="8" spans="1:14" ht="15.6" customHeight="1" x14ac:dyDescent="0.25">
      <c r="A8" s="446"/>
      <c r="B8" s="371"/>
      <c r="C8" s="371"/>
      <c r="D8" s="371"/>
      <c r="E8" s="447"/>
      <c r="F8" s="447"/>
      <c r="G8" s="447"/>
      <c r="H8" s="447"/>
      <c r="I8" s="447"/>
      <c r="J8" s="447"/>
      <c r="K8" s="447"/>
      <c r="L8" s="447"/>
      <c r="M8" s="447"/>
      <c r="N8" s="448"/>
    </row>
    <row r="9" spans="1:14" ht="15.6" customHeight="1" x14ac:dyDescent="0.25">
      <c r="A9" s="252"/>
      <c r="B9" s="40"/>
      <c r="C9" s="40"/>
      <c r="D9" s="40"/>
      <c r="E9" s="42"/>
      <c r="F9" s="42"/>
      <c r="G9" s="42"/>
      <c r="H9" s="42"/>
      <c r="I9" s="42"/>
      <c r="J9" s="42"/>
      <c r="K9" s="42"/>
      <c r="L9" s="42"/>
      <c r="M9" s="42"/>
      <c r="N9" s="254"/>
    </row>
    <row r="10" spans="1:14" x14ac:dyDescent="0.25">
      <c r="A10" s="16"/>
      <c r="B10" s="434" t="str">
        <f>'Page de garde'!D77</f>
        <v>Mr Pierre DUBOIis</v>
      </c>
      <c r="C10" s="434"/>
      <c r="D10" s="434"/>
      <c r="E10" s="35" t="s">
        <v>97</v>
      </c>
      <c r="N10" s="255"/>
    </row>
    <row r="11" spans="1:14" x14ac:dyDescent="0.25">
      <c r="A11" s="16"/>
      <c r="F11" s="35"/>
      <c r="G11" s="35"/>
      <c r="H11" s="35"/>
      <c r="I11" s="35"/>
      <c r="J11" s="35"/>
      <c r="K11" s="35"/>
      <c r="L11" s="35"/>
      <c r="M11" s="35"/>
      <c r="N11" s="255"/>
    </row>
    <row r="12" spans="1:14" x14ac:dyDescent="0.25">
      <c r="A12" s="16"/>
      <c r="B12" s="449" t="s">
        <v>83</v>
      </c>
      <c r="C12" s="449"/>
      <c r="D12" s="449"/>
      <c r="E12" s="449"/>
      <c r="F12" s="449"/>
      <c r="G12" s="449"/>
      <c r="H12" s="449"/>
      <c r="I12" s="449"/>
      <c r="J12" s="449"/>
      <c r="K12" s="449"/>
      <c r="L12" s="449"/>
      <c r="M12" s="449"/>
      <c r="N12" s="255"/>
    </row>
    <row r="13" spans="1:14" x14ac:dyDescent="0.25">
      <c r="A13" s="16"/>
      <c r="B13" s="449"/>
      <c r="C13" s="449"/>
      <c r="D13" s="449"/>
      <c r="E13" s="449"/>
      <c r="F13" s="449"/>
      <c r="G13" s="449"/>
      <c r="H13" s="449"/>
      <c r="I13" s="449"/>
      <c r="J13" s="449"/>
      <c r="K13" s="449"/>
      <c r="L13" s="449"/>
      <c r="M13" s="449"/>
      <c r="N13" s="255"/>
    </row>
    <row r="14" spans="1:14" ht="15.6" customHeight="1" x14ac:dyDescent="0.25">
      <c r="A14" s="16"/>
      <c r="N14" s="255"/>
    </row>
    <row r="15" spans="1:14" x14ac:dyDescent="0.25">
      <c r="A15" s="16"/>
      <c r="B15" s="265" t="s">
        <v>5</v>
      </c>
      <c r="C15" s="435" t="s">
        <v>445</v>
      </c>
      <c r="D15" s="435"/>
      <c r="E15" s="435"/>
      <c r="F15" s="435"/>
      <c r="G15" s="436" t="s">
        <v>8</v>
      </c>
      <c r="H15" s="437"/>
      <c r="I15" s="437"/>
      <c r="J15" s="437"/>
      <c r="K15" s="437"/>
      <c r="L15" s="437"/>
      <c r="M15" s="438"/>
      <c r="N15" s="255"/>
    </row>
    <row r="16" spans="1:14" ht="15.6" customHeight="1" x14ac:dyDescent="0.25">
      <c r="A16" s="16"/>
      <c r="B16" s="265" t="s">
        <v>6</v>
      </c>
      <c r="C16" s="435" t="s">
        <v>80</v>
      </c>
      <c r="D16" s="435"/>
      <c r="E16" s="435"/>
      <c r="F16" s="435"/>
      <c r="G16" s="439"/>
      <c r="H16" s="440"/>
      <c r="I16" s="440"/>
      <c r="J16" s="440"/>
      <c r="K16" s="440"/>
      <c r="L16" s="440"/>
      <c r="M16" s="441"/>
      <c r="N16" s="256"/>
    </row>
    <row r="17" spans="1:14" ht="15.6" customHeight="1" x14ac:dyDescent="0.25">
      <c r="A17" s="16"/>
      <c r="B17" s="265" t="s">
        <v>7</v>
      </c>
      <c r="C17" s="435" t="s">
        <v>81</v>
      </c>
      <c r="D17" s="435"/>
      <c r="E17" s="435"/>
      <c r="F17" s="435"/>
      <c r="G17" s="439"/>
      <c r="H17" s="440"/>
      <c r="I17" s="440"/>
      <c r="J17" s="440"/>
      <c r="K17" s="440"/>
      <c r="L17" s="440"/>
      <c r="M17" s="441"/>
      <c r="N17" s="256"/>
    </row>
    <row r="18" spans="1:14" ht="15.6" customHeight="1" x14ac:dyDescent="0.25">
      <c r="A18" s="16"/>
      <c r="B18" s="265" t="s">
        <v>17</v>
      </c>
      <c r="C18" s="435" t="s">
        <v>82</v>
      </c>
      <c r="D18" s="435"/>
      <c r="E18" s="435"/>
      <c r="F18" s="435"/>
      <c r="G18" s="439"/>
      <c r="H18" s="440"/>
      <c r="I18" s="440"/>
      <c r="J18" s="440"/>
      <c r="K18" s="440"/>
      <c r="L18" s="440"/>
      <c r="M18" s="441"/>
      <c r="N18" s="256"/>
    </row>
    <row r="19" spans="1:14" ht="15.6" customHeight="1" x14ac:dyDescent="0.25">
      <c r="A19" s="16"/>
      <c r="B19" s="265" t="s">
        <v>428</v>
      </c>
      <c r="C19" s="435"/>
      <c r="D19" s="435"/>
      <c r="E19" s="435"/>
      <c r="F19" s="435"/>
      <c r="G19" s="442"/>
      <c r="H19" s="443"/>
      <c r="I19" s="443"/>
      <c r="J19" s="443"/>
      <c r="K19" s="443"/>
      <c r="L19" s="443"/>
      <c r="M19" s="444"/>
      <c r="N19" s="256"/>
    </row>
    <row r="20" spans="1:14" x14ac:dyDescent="0.25">
      <c r="A20" s="16"/>
      <c r="G20" s="261"/>
      <c r="H20" s="261"/>
      <c r="I20" s="261"/>
      <c r="J20" s="261"/>
      <c r="K20" s="261"/>
      <c r="L20" s="261"/>
      <c r="M20" s="261"/>
      <c r="N20" s="255"/>
    </row>
    <row r="21" spans="1:14" ht="15.6" customHeight="1" x14ac:dyDescent="0.25">
      <c r="A21" s="16"/>
      <c r="B21" s="262" t="s">
        <v>446</v>
      </c>
      <c r="N21" s="255"/>
    </row>
    <row r="22" spans="1:14" x14ac:dyDescent="0.25">
      <c r="A22" s="16"/>
      <c r="B22" s="29" t="s">
        <v>447</v>
      </c>
      <c r="D22" s="421" t="s">
        <v>448</v>
      </c>
      <c r="E22" s="421"/>
      <c r="F22" s="421"/>
      <c r="G22" s="421"/>
      <c r="H22" s="421"/>
      <c r="I22" s="421" t="s">
        <v>448</v>
      </c>
      <c r="J22" s="421"/>
      <c r="K22" s="421"/>
      <c r="L22" s="421"/>
      <c r="M22" s="421"/>
      <c r="N22" s="255"/>
    </row>
    <row r="23" spans="1:14" x14ac:dyDescent="0.25">
      <c r="A23" s="16"/>
      <c r="C23" s="263">
        <v>43243</v>
      </c>
      <c r="D23" s="421" t="s">
        <v>448</v>
      </c>
      <c r="E23" s="421"/>
      <c r="F23" s="421"/>
      <c r="G23" s="421"/>
      <c r="H23" s="421"/>
      <c r="I23" s="421" t="s">
        <v>448</v>
      </c>
      <c r="J23" s="421"/>
      <c r="K23" s="421"/>
      <c r="L23" s="421"/>
      <c r="M23" s="421"/>
      <c r="N23" s="255"/>
    </row>
    <row r="24" spans="1:14" x14ac:dyDescent="0.25">
      <c r="A24" s="16"/>
      <c r="B24" s="29" t="s">
        <v>449</v>
      </c>
      <c r="D24" s="421" t="s">
        <v>448</v>
      </c>
      <c r="E24" s="421"/>
      <c r="F24" s="421"/>
      <c r="G24" s="421"/>
      <c r="H24" s="421"/>
      <c r="I24" s="421" t="s">
        <v>448</v>
      </c>
      <c r="J24" s="421"/>
      <c r="K24" s="421"/>
      <c r="L24" s="421"/>
      <c r="M24" s="421"/>
      <c r="N24" s="255"/>
    </row>
    <row r="25" spans="1:14" ht="15.6" customHeight="1" x14ac:dyDescent="0.25">
      <c r="A25" s="16"/>
      <c r="C25" s="263">
        <v>43243</v>
      </c>
      <c r="D25" s="421" t="s">
        <v>448</v>
      </c>
      <c r="E25" s="421"/>
      <c r="F25" s="421"/>
      <c r="G25" s="421"/>
      <c r="H25" s="421"/>
      <c r="I25" s="421" t="s">
        <v>448</v>
      </c>
      <c r="J25" s="421"/>
      <c r="K25" s="421"/>
      <c r="L25" s="421"/>
      <c r="M25" s="421"/>
      <c r="N25" s="255"/>
    </row>
    <row r="26" spans="1:14" ht="15.6" customHeight="1" x14ac:dyDescent="0.25">
      <c r="A26" s="16"/>
      <c r="B26" s="29" t="s">
        <v>450</v>
      </c>
      <c r="D26" s="421" t="s">
        <v>448</v>
      </c>
      <c r="E26" s="421"/>
      <c r="F26" s="421"/>
      <c r="G26" s="421"/>
      <c r="H26" s="421"/>
      <c r="I26" s="421" t="s">
        <v>448</v>
      </c>
      <c r="J26" s="421"/>
      <c r="K26" s="421"/>
      <c r="L26" s="421"/>
      <c r="M26" s="421"/>
      <c r="N26" s="255"/>
    </row>
    <row r="27" spans="1:14" ht="15.6" customHeight="1" x14ac:dyDescent="0.25">
      <c r="A27" s="16"/>
      <c r="C27" s="263">
        <v>43243</v>
      </c>
      <c r="D27" s="421" t="s">
        <v>448</v>
      </c>
      <c r="E27" s="421"/>
      <c r="F27" s="421"/>
      <c r="G27" s="421"/>
      <c r="H27" s="421"/>
      <c r="I27" s="421" t="s">
        <v>448</v>
      </c>
      <c r="J27" s="421"/>
      <c r="K27" s="421"/>
      <c r="L27" s="421"/>
      <c r="M27" s="421"/>
      <c r="N27" s="255"/>
    </row>
    <row r="28" spans="1:14" ht="15.6" customHeight="1" x14ac:dyDescent="0.25">
      <c r="A28" s="16"/>
      <c r="B28" s="29" t="s">
        <v>451</v>
      </c>
      <c r="D28" s="421" t="s">
        <v>448</v>
      </c>
      <c r="E28" s="421"/>
      <c r="F28" s="421"/>
      <c r="G28" s="421"/>
      <c r="H28" s="421"/>
      <c r="I28" s="421" t="s">
        <v>448</v>
      </c>
      <c r="J28" s="421"/>
      <c r="K28" s="421"/>
      <c r="L28" s="421"/>
      <c r="M28" s="421"/>
      <c r="N28" s="255"/>
    </row>
    <row r="29" spans="1:14" x14ac:dyDescent="0.25">
      <c r="A29" s="16"/>
      <c r="C29" s="263">
        <v>43243</v>
      </c>
      <c r="D29" s="421" t="s">
        <v>448</v>
      </c>
      <c r="E29" s="421"/>
      <c r="F29" s="421"/>
      <c r="G29" s="421"/>
      <c r="H29" s="421"/>
      <c r="I29" s="421" t="s">
        <v>448</v>
      </c>
      <c r="J29" s="421"/>
      <c r="K29" s="421"/>
      <c r="L29" s="421"/>
      <c r="M29" s="421"/>
      <c r="N29" s="255"/>
    </row>
    <row r="30" spans="1:14" ht="15.6" customHeight="1" x14ac:dyDescent="0.25">
      <c r="A30" s="16"/>
      <c r="B30" s="29" t="s">
        <v>452</v>
      </c>
      <c r="D30" s="421" t="s">
        <v>448</v>
      </c>
      <c r="E30" s="421"/>
      <c r="F30" s="421"/>
      <c r="G30" s="421"/>
      <c r="H30" s="421"/>
      <c r="I30" s="421" t="s">
        <v>448</v>
      </c>
      <c r="J30" s="421"/>
      <c r="K30" s="421"/>
      <c r="L30" s="421"/>
      <c r="M30" s="421"/>
      <c r="N30" s="255"/>
    </row>
    <row r="31" spans="1:14" ht="15.6" customHeight="1" x14ac:dyDescent="0.25">
      <c r="A31" s="16"/>
      <c r="C31" s="263">
        <v>43243</v>
      </c>
      <c r="D31" s="421" t="s">
        <v>448</v>
      </c>
      <c r="E31" s="421"/>
      <c r="F31" s="421"/>
      <c r="G31" s="421"/>
      <c r="H31" s="421"/>
      <c r="I31" s="421" t="s">
        <v>448</v>
      </c>
      <c r="J31" s="421"/>
      <c r="K31" s="421"/>
      <c r="L31" s="421"/>
      <c r="M31" s="421"/>
      <c r="N31" s="255"/>
    </row>
    <row r="32" spans="1:14" x14ac:dyDescent="0.25">
      <c r="A32" s="16"/>
      <c r="N32" s="255"/>
    </row>
    <row r="33" spans="1:14" x14ac:dyDescent="0.25">
      <c r="A33" s="16"/>
      <c r="B33" s="262" t="s">
        <v>492</v>
      </c>
      <c r="N33" s="255"/>
    </row>
    <row r="34" spans="1:14" x14ac:dyDescent="0.25">
      <c r="A34" s="16"/>
      <c r="B34" s="445" t="s">
        <v>493</v>
      </c>
      <c r="C34" s="445"/>
      <c r="D34" s="445"/>
      <c r="E34" s="445"/>
      <c r="F34" s="445"/>
      <c r="G34" s="445"/>
      <c r="H34" s="445"/>
      <c r="I34" s="445"/>
      <c r="J34" s="445"/>
      <c r="K34" s="445"/>
      <c r="L34" s="445"/>
      <c r="M34" s="445"/>
      <c r="N34" s="255"/>
    </row>
    <row r="35" spans="1:14" x14ac:dyDescent="0.25">
      <c r="A35" s="16"/>
      <c r="B35" s="445"/>
      <c r="C35" s="445"/>
      <c r="D35" s="445"/>
      <c r="E35" s="445"/>
      <c r="F35" s="445"/>
      <c r="G35" s="445"/>
      <c r="H35" s="445"/>
      <c r="I35" s="445"/>
      <c r="J35" s="445"/>
      <c r="K35" s="445"/>
      <c r="L35" s="445"/>
      <c r="M35" s="445"/>
      <c r="N35" s="255"/>
    </row>
    <row r="36" spans="1:14" x14ac:dyDescent="0.25">
      <c r="A36" s="16"/>
      <c r="B36" s="445" t="s">
        <v>493</v>
      </c>
      <c r="C36" s="445"/>
      <c r="D36" s="445"/>
      <c r="E36" s="445"/>
      <c r="F36" s="445"/>
      <c r="G36" s="445"/>
      <c r="H36" s="445"/>
      <c r="I36" s="445"/>
      <c r="J36" s="445"/>
      <c r="K36" s="445"/>
      <c r="L36" s="445"/>
      <c r="M36" s="445"/>
      <c r="N36" s="255"/>
    </row>
    <row r="37" spans="1:14" x14ac:dyDescent="0.25">
      <c r="A37" s="16"/>
      <c r="B37" s="445"/>
      <c r="C37" s="445"/>
      <c r="D37" s="445"/>
      <c r="E37" s="445"/>
      <c r="F37" s="445"/>
      <c r="G37" s="445"/>
      <c r="H37" s="445"/>
      <c r="I37" s="445"/>
      <c r="J37" s="445"/>
      <c r="K37" s="445"/>
      <c r="L37" s="445"/>
      <c r="M37" s="445"/>
      <c r="N37" s="255"/>
    </row>
    <row r="38" spans="1:14" x14ac:dyDescent="0.25">
      <c r="A38" s="16"/>
      <c r="B38" s="445" t="s">
        <v>493</v>
      </c>
      <c r="C38" s="445"/>
      <c r="D38" s="445"/>
      <c r="E38" s="445"/>
      <c r="F38" s="445"/>
      <c r="G38" s="445"/>
      <c r="H38" s="445"/>
      <c r="I38" s="445"/>
      <c r="J38" s="445"/>
      <c r="K38" s="445"/>
      <c r="L38" s="445"/>
      <c r="M38" s="445"/>
      <c r="N38" s="255"/>
    </row>
    <row r="39" spans="1:14" ht="15.6" customHeight="1" x14ac:dyDescent="0.25">
      <c r="A39" s="16"/>
      <c r="B39" s="445"/>
      <c r="C39" s="445"/>
      <c r="D39" s="445"/>
      <c r="E39" s="445"/>
      <c r="F39" s="445"/>
      <c r="G39" s="445"/>
      <c r="H39" s="445"/>
      <c r="I39" s="445"/>
      <c r="J39" s="445"/>
      <c r="K39" s="445"/>
      <c r="L39" s="445"/>
      <c r="M39" s="445"/>
      <c r="N39" s="255"/>
    </row>
    <row r="40" spans="1:14" x14ac:dyDescent="0.25">
      <c r="A40" s="16"/>
      <c r="D40" s="26"/>
      <c r="E40" s="26"/>
      <c r="F40" s="26"/>
      <c r="G40" s="26"/>
      <c r="H40" s="26"/>
      <c r="I40" s="26"/>
      <c r="J40" s="26"/>
      <c r="K40" s="26"/>
      <c r="L40" s="26"/>
      <c r="M40" s="26"/>
      <c r="N40" s="255"/>
    </row>
    <row r="41" spans="1:14" x14ac:dyDescent="0.25">
      <c r="A41" s="16"/>
      <c r="B41" s="432" t="s">
        <v>444</v>
      </c>
      <c r="C41" s="432"/>
      <c r="D41" s="432"/>
      <c r="E41" s="432"/>
      <c r="F41" s="432"/>
      <c r="G41" s="432"/>
      <c r="H41" s="432"/>
      <c r="I41" s="432"/>
      <c r="J41" s="432"/>
      <c r="K41" s="432"/>
      <c r="L41" s="432"/>
      <c r="M41" s="432"/>
      <c r="N41" s="255"/>
    </row>
    <row r="42" spans="1:14" x14ac:dyDescent="0.25">
      <c r="A42" s="16"/>
      <c r="B42" s="432"/>
      <c r="C42" s="432"/>
      <c r="D42" s="432"/>
      <c r="E42" s="432"/>
      <c r="F42" s="432"/>
      <c r="G42" s="432"/>
      <c r="H42" s="432"/>
      <c r="I42" s="432"/>
      <c r="J42" s="432"/>
      <c r="K42" s="432"/>
      <c r="L42" s="432"/>
      <c r="M42" s="432"/>
      <c r="N42" s="255"/>
    </row>
    <row r="43" spans="1:14" x14ac:dyDescent="0.25">
      <c r="A43" s="16"/>
      <c r="B43" s="433" t="s">
        <v>84</v>
      </c>
      <c r="C43" s="433"/>
      <c r="D43" s="433"/>
      <c r="E43" s="433"/>
      <c r="F43" s="433"/>
      <c r="G43" s="433"/>
      <c r="H43" s="433"/>
      <c r="I43" s="433"/>
      <c r="J43" s="433"/>
      <c r="K43" s="433"/>
      <c r="L43" s="433"/>
      <c r="M43" s="433"/>
      <c r="N43" s="255"/>
    </row>
    <row r="44" spans="1:14" x14ac:dyDescent="0.25">
      <c r="A44" s="16"/>
      <c r="N44" s="255"/>
    </row>
    <row r="45" spans="1:14" x14ac:dyDescent="0.25">
      <c r="A45" s="16"/>
      <c r="B45" s="260" t="str">
        <f>data!I3</f>
        <v>Expertise Métier en Amont (Pré-PS)</v>
      </c>
      <c r="C45" s="259"/>
      <c r="D45" s="259"/>
      <c r="E45" s="259"/>
      <c r="F45" s="30"/>
      <c r="G45" s="30"/>
      <c r="H45" s="30"/>
      <c r="I45" s="30"/>
      <c r="J45" s="260" t="str">
        <f>data!K3</f>
        <v>Prestation de service (PS)</v>
      </c>
      <c r="K45" s="259"/>
      <c r="L45" s="259"/>
      <c r="M45" s="259"/>
      <c r="N45" s="255"/>
    </row>
    <row r="46" spans="1:14" x14ac:dyDescent="0.25">
      <c r="A46" s="16"/>
      <c r="B46" s="422" t="s">
        <v>466</v>
      </c>
      <c r="C46" s="422"/>
      <c r="D46" s="422"/>
      <c r="E46" s="422"/>
      <c r="F46" s="30"/>
      <c r="G46" s="30"/>
      <c r="H46" s="30"/>
      <c r="I46" s="30"/>
      <c r="J46" s="422" t="s">
        <v>468</v>
      </c>
      <c r="K46" s="422"/>
      <c r="L46" s="422"/>
      <c r="M46" s="422"/>
      <c r="N46" s="255"/>
    </row>
    <row r="47" spans="1:14" x14ac:dyDescent="0.25">
      <c r="A47" s="16"/>
      <c r="B47" s="422" t="s">
        <v>463</v>
      </c>
      <c r="C47" s="422"/>
      <c r="D47" s="422"/>
      <c r="E47" s="422"/>
      <c r="F47" s="30"/>
      <c r="G47" s="30"/>
      <c r="H47" s="30"/>
      <c r="I47" s="30"/>
      <c r="J47" s="422" t="s">
        <v>469</v>
      </c>
      <c r="K47" s="422"/>
      <c r="L47" s="422"/>
      <c r="M47" s="422"/>
      <c r="N47" s="255"/>
    </row>
    <row r="48" spans="1:14" x14ac:dyDescent="0.25">
      <c r="A48" s="16"/>
      <c r="B48" s="422" t="s">
        <v>464</v>
      </c>
      <c r="C48" s="422"/>
      <c r="D48" s="422"/>
      <c r="E48" s="422"/>
      <c r="F48" s="4"/>
      <c r="J48" s="422" t="s">
        <v>470</v>
      </c>
      <c r="K48" s="422"/>
      <c r="L48" s="422"/>
      <c r="M48" s="422"/>
      <c r="N48" s="255"/>
    </row>
    <row r="49" spans="1:14" x14ac:dyDescent="0.25">
      <c r="A49" s="16"/>
      <c r="B49" s="422" t="s">
        <v>465</v>
      </c>
      <c r="C49" s="422"/>
      <c r="D49" s="422"/>
      <c r="E49" s="422"/>
      <c r="F49" s="34"/>
      <c r="G49" s="34"/>
      <c r="H49" s="34"/>
      <c r="I49" s="34"/>
      <c r="J49" s="422" t="s">
        <v>472</v>
      </c>
      <c r="K49" s="422"/>
      <c r="L49" s="422"/>
      <c r="M49" s="422"/>
      <c r="N49" s="255"/>
    </row>
    <row r="50" spans="1:14" x14ac:dyDescent="0.25">
      <c r="A50" s="16"/>
      <c r="B50" s="422"/>
      <c r="C50" s="422"/>
      <c r="D50" s="422"/>
      <c r="E50" s="422"/>
      <c r="F50" s="34"/>
      <c r="G50" s="34"/>
      <c r="H50" s="34"/>
      <c r="I50" s="34"/>
      <c r="J50" s="422" t="s">
        <v>473</v>
      </c>
      <c r="K50" s="422"/>
      <c r="L50" s="422"/>
      <c r="M50" s="422"/>
      <c r="N50" s="255"/>
    </row>
    <row r="51" spans="1:14" x14ac:dyDescent="0.25">
      <c r="A51" s="16"/>
      <c r="D51" s="34"/>
      <c r="E51" s="34"/>
      <c r="F51" s="34"/>
      <c r="G51" s="34"/>
      <c r="H51" s="34"/>
      <c r="I51" s="34"/>
      <c r="J51" s="35"/>
      <c r="K51" s="35"/>
      <c r="L51" s="46"/>
      <c r="M51" s="46"/>
      <c r="N51" s="255"/>
    </row>
    <row r="52" spans="1:14" x14ac:dyDescent="0.25">
      <c r="A52" s="16"/>
      <c r="D52" s="34"/>
      <c r="E52" s="34"/>
      <c r="F52" s="260" t="str">
        <f>data!O3</f>
        <v>Fabrication de Bien</v>
      </c>
      <c r="G52" s="259"/>
      <c r="H52" s="259"/>
      <c r="I52" s="259"/>
      <c r="J52" s="35"/>
      <c r="K52" s="35"/>
      <c r="L52" s="46"/>
      <c r="M52" s="46"/>
      <c r="N52" s="255"/>
    </row>
    <row r="53" spans="1:14" x14ac:dyDescent="0.25">
      <c r="A53" s="16"/>
      <c r="F53" s="422" t="s">
        <v>480</v>
      </c>
      <c r="G53" s="422"/>
      <c r="H53" s="422"/>
      <c r="I53" s="422"/>
      <c r="J53" s="6"/>
      <c r="K53" s="6"/>
      <c r="L53" s="32"/>
      <c r="M53" s="45"/>
      <c r="N53" s="255"/>
    </row>
    <row r="54" spans="1:14" x14ac:dyDescent="0.25">
      <c r="A54" s="16"/>
      <c r="F54" s="422" t="s">
        <v>481</v>
      </c>
      <c r="G54" s="422"/>
      <c r="H54" s="422"/>
      <c r="I54" s="422"/>
      <c r="N54" s="255"/>
    </row>
    <row r="55" spans="1:14" ht="15.6" customHeight="1" x14ac:dyDescent="0.25">
      <c r="A55" s="16"/>
      <c r="F55" s="422" t="s">
        <v>482</v>
      </c>
      <c r="G55" s="422"/>
      <c r="H55" s="422"/>
      <c r="I55" s="422"/>
      <c r="N55" s="255"/>
    </row>
    <row r="56" spans="1:14" x14ac:dyDescent="0.25">
      <c r="A56" s="16"/>
      <c r="F56" s="422"/>
      <c r="G56" s="422"/>
      <c r="H56" s="422"/>
      <c r="I56" s="422"/>
      <c r="N56" s="255"/>
    </row>
    <row r="57" spans="1:14" x14ac:dyDescent="0.25">
      <c r="A57" s="16"/>
      <c r="F57" s="422"/>
      <c r="G57" s="422"/>
      <c r="H57" s="422"/>
      <c r="I57" s="422"/>
      <c r="N57" s="255"/>
    </row>
    <row r="58" spans="1:14" x14ac:dyDescent="0.25">
      <c r="A58" s="16"/>
      <c r="N58" s="255"/>
    </row>
    <row r="59" spans="1:14" x14ac:dyDescent="0.25">
      <c r="A59" s="16"/>
      <c r="B59" s="260" t="str">
        <f>data!Q3</f>
        <v>Prestation de Service en Aval</v>
      </c>
      <c r="C59" s="259"/>
      <c r="D59" s="259"/>
      <c r="E59" s="259"/>
      <c r="J59" s="260" t="str">
        <f>data!M3</f>
        <v>Fabrication de Moyen</v>
      </c>
      <c r="K59" s="259"/>
      <c r="L59" s="259"/>
      <c r="M59" s="259"/>
      <c r="N59" s="255"/>
    </row>
    <row r="60" spans="1:14" x14ac:dyDescent="0.25">
      <c r="A60" s="16"/>
      <c r="B60" s="422" t="s">
        <v>486</v>
      </c>
      <c r="C60" s="422"/>
      <c r="D60" s="422"/>
      <c r="E60" s="422"/>
      <c r="J60" s="422" t="s">
        <v>476</v>
      </c>
      <c r="K60" s="422"/>
      <c r="L60" s="422"/>
      <c r="M60" s="422"/>
      <c r="N60" s="255"/>
    </row>
    <row r="61" spans="1:14" x14ac:dyDescent="0.25">
      <c r="A61" s="16"/>
      <c r="B61" s="422" t="s">
        <v>488</v>
      </c>
      <c r="C61" s="422"/>
      <c r="D61" s="422"/>
      <c r="E61" s="422"/>
      <c r="J61" s="422" t="s">
        <v>478</v>
      </c>
      <c r="K61" s="422"/>
      <c r="L61" s="422"/>
      <c r="M61" s="422"/>
      <c r="N61" s="255"/>
    </row>
    <row r="62" spans="1:14" x14ac:dyDescent="0.25">
      <c r="A62" s="16"/>
      <c r="B62" s="422" t="s">
        <v>489</v>
      </c>
      <c r="C62" s="422"/>
      <c r="D62" s="422"/>
      <c r="E62" s="422"/>
      <c r="J62" s="422" t="s">
        <v>477</v>
      </c>
      <c r="K62" s="422"/>
      <c r="L62" s="422"/>
      <c r="M62" s="422"/>
      <c r="N62" s="255"/>
    </row>
    <row r="63" spans="1:14" x14ac:dyDescent="0.25">
      <c r="A63" s="16"/>
      <c r="B63" s="422" t="s">
        <v>490</v>
      </c>
      <c r="C63" s="422"/>
      <c r="D63" s="422"/>
      <c r="E63" s="422"/>
      <c r="J63" s="422"/>
      <c r="K63" s="422"/>
      <c r="L63" s="422"/>
      <c r="M63" s="422"/>
      <c r="N63" s="255"/>
    </row>
    <row r="64" spans="1:14" ht="15.6" customHeight="1" x14ac:dyDescent="0.25">
      <c r="A64" s="16"/>
      <c r="B64" s="422" t="s">
        <v>491</v>
      </c>
      <c r="C64" s="422"/>
      <c r="D64" s="422"/>
      <c r="E64" s="422"/>
      <c r="J64" s="422"/>
      <c r="K64" s="422"/>
      <c r="L64" s="422"/>
      <c r="M64" s="422"/>
      <c r="N64" s="255"/>
    </row>
    <row r="65" spans="1:14" x14ac:dyDescent="0.25">
      <c r="A65" s="16"/>
      <c r="N65" s="255"/>
    </row>
    <row r="66" spans="1:14" x14ac:dyDescent="0.25">
      <c r="A66" s="16"/>
      <c r="B66" s="424" t="s">
        <v>76</v>
      </c>
      <c r="C66" s="424"/>
      <c r="D66" s="424"/>
      <c r="E66" s="424"/>
      <c r="F66" s="424"/>
      <c r="G66" s="424"/>
      <c r="H66" s="424"/>
      <c r="I66" s="424"/>
      <c r="J66" s="424"/>
      <c r="K66" s="424"/>
      <c r="L66" s="424"/>
      <c r="M66" s="424"/>
      <c r="N66" s="255"/>
    </row>
    <row r="67" spans="1:14" x14ac:dyDescent="0.25">
      <c r="A67" s="16"/>
      <c r="B67" s="424"/>
      <c r="C67" s="424"/>
      <c r="D67" s="424"/>
      <c r="E67" s="424"/>
      <c r="F67" s="424"/>
      <c r="G67" s="424"/>
      <c r="H67" s="424"/>
      <c r="I67" s="424"/>
      <c r="J67" s="424"/>
      <c r="K67" s="424"/>
      <c r="L67" s="424"/>
      <c r="M67" s="424"/>
      <c r="N67" s="255"/>
    </row>
    <row r="68" spans="1:14" x14ac:dyDescent="0.25">
      <c r="A68" s="16"/>
      <c r="N68" s="255"/>
    </row>
    <row r="69" spans="1:14" ht="14.45" customHeight="1" x14ac:dyDescent="0.25">
      <c r="A69" s="16"/>
      <c r="B69" s="2" t="s">
        <v>77</v>
      </c>
      <c r="C69" s="6"/>
      <c r="D69" s="6"/>
      <c r="E69" s="423" t="str">
        <f>'Page de garde'!D77</f>
        <v>Mr Pierre DUBOIis</v>
      </c>
      <c r="F69" s="423"/>
      <c r="G69" s="423"/>
      <c r="H69" s="2" t="s">
        <v>78</v>
      </c>
      <c r="J69" s="6"/>
      <c r="K69" s="6"/>
      <c r="L69" s="6"/>
      <c r="M69" s="6"/>
      <c r="N69" s="255"/>
    </row>
    <row r="70" spans="1:14" ht="14.45" customHeight="1" x14ac:dyDescent="0.25">
      <c r="A70" s="16"/>
      <c r="B70" s="41"/>
      <c r="C70" s="41"/>
      <c r="D70" s="41"/>
      <c r="E70" s="41"/>
      <c r="F70" s="41"/>
      <c r="G70" s="41"/>
      <c r="H70" s="41"/>
      <c r="I70" s="41"/>
      <c r="J70" s="41"/>
      <c r="K70" s="41"/>
      <c r="L70" s="41"/>
      <c r="M70" s="264"/>
      <c r="N70" s="255"/>
    </row>
    <row r="71" spans="1:14" ht="14.45" customHeight="1" x14ac:dyDescent="0.25">
      <c r="A71" s="16"/>
      <c r="B71" s="2"/>
      <c r="C71" s="2"/>
      <c r="D71" s="2"/>
      <c r="E71" s="2"/>
      <c r="F71" s="2"/>
      <c r="G71" s="2"/>
      <c r="H71" s="2"/>
      <c r="I71" s="2"/>
      <c r="J71" s="2"/>
      <c r="K71" s="2"/>
      <c r="N71" s="255"/>
    </row>
    <row r="72" spans="1:14" ht="14.45" customHeight="1" x14ac:dyDescent="0.25">
      <c r="A72" s="16"/>
      <c r="N72" s="255"/>
    </row>
    <row r="73" spans="1:14" ht="14.45" customHeight="1" x14ac:dyDescent="0.25">
      <c r="A73" s="16"/>
      <c r="D73" s="1"/>
      <c r="E73" s="1"/>
      <c r="F73" s="1"/>
      <c r="J73" s="33"/>
      <c r="K73" s="33"/>
      <c r="L73" s="1"/>
      <c r="M73" s="1"/>
      <c r="N73" s="255"/>
    </row>
    <row r="74" spans="1:14" ht="15.6" customHeight="1" x14ac:dyDescent="0.25">
      <c r="A74" s="16"/>
      <c r="B74" s="1"/>
      <c r="C74" s="17"/>
      <c r="D74" s="1"/>
      <c r="E74" s="1"/>
      <c r="F74" s="1"/>
      <c r="G74" s="1"/>
      <c r="H74" s="1"/>
      <c r="I74" s="1"/>
      <c r="J74" s="1"/>
      <c r="K74" s="1"/>
      <c r="L74" s="1"/>
      <c r="M74" s="1"/>
      <c r="N74" s="23"/>
    </row>
    <row r="75" spans="1:14" ht="14.45" customHeight="1" x14ac:dyDescent="0.25">
      <c r="A75" s="425" t="str">
        <f>'Page de garde'!A87</f>
        <v>ASM  FRANCE
SARL au capital de 120 000 €
ZA du mortier Est / 85610 CUGAND / France
N° Siret : 498 579 630 00027 – N° TVA : FR66498579630 
www.asmolding.fr        contact@asmolding.com</v>
      </c>
      <c r="B75" s="399"/>
      <c r="C75" s="399"/>
      <c r="D75" s="399"/>
      <c r="E75" s="399"/>
      <c r="F75" s="399"/>
      <c r="G75" s="399"/>
      <c r="H75" s="399"/>
      <c r="I75" s="399"/>
      <c r="J75" s="399"/>
      <c r="K75" s="399"/>
      <c r="L75" s="399"/>
      <c r="M75" s="399"/>
      <c r="N75" s="426"/>
    </row>
    <row r="76" spans="1:14" x14ac:dyDescent="0.25">
      <c r="A76" s="427"/>
      <c r="B76" s="402"/>
      <c r="C76" s="402"/>
      <c r="D76" s="402"/>
      <c r="E76" s="402"/>
      <c r="F76" s="402"/>
      <c r="G76" s="402"/>
      <c r="H76" s="402"/>
      <c r="I76" s="402"/>
      <c r="J76" s="402"/>
      <c r="K76" s="402"/>
      <c r="L76" s="402"/>
      <c r="M76" s="402"/>
      <c r="N76" s="428"/>
    </row>
    <row r="77" spans="1:14" x14ac:dyDescent="0.25">
      <c r="A77" s="427"/>
      <c r="B77" s="402"/>
      <c r="C77" s="402"/>
      <c r="D77" s="402"/>
      <c r="E77" s="402"/>
      <c r="F77" s="402"/>
      <c r="G77" s="402"/>
      <c r="H77" s="402"/>
      <c r="I77" s="402"/>
      <c r="J77" s="402"/>
      <c r="K77" s="402"/>
      <c r="L77" s="402"/>
      <c r="M77" s="402"/>
      <c r="N77" s="428"/>
    </row>
    <row r="78" spans="1:14" x14ac:dyDescent="0.25">
      <c r="A78" s="427"/>
      <c r="B78" s="402"/>
      <c r="C78" s="402"/>
      <c r="D78" s="402"/>
      <c r="E78" s="402"/>
      <c r="F78" s="402"/>
      <c r="G78" s="402"/>
      <c r="H78" s="402"/>
      <c r="I78" s="402"/>
      <c r="J78" s="402"/>
      <c r="K78" s="402"/>
      <c r="L78" s="402"/>
      <c r="M78" s="402"/>
      <c r="N78" s="428"/>
    </row>
    <row r="79" spans="1:14" ht="14.45" customHeight="1" x14ac:dyDescent="0.25">
      <c r="A79" s="427"/>
      <c r="B79" s="402"/>
      <c r="C79" s="402"/>
      <c r="D79" s="402"/>
      <c r="E79" s="402"/>
      <c r="F79" s="402"/>
      <c r="G79" s="402"/>
      <c r="H79" s="402"/>
      <c r="I79" s="402"/>
      <c r="J79" s="402"/>
      <c r="K79" s="402"/>
      <c r="L79" s="402"/>
      <c r="M79" s="402"/>
      <c r="N79" s="428"/>
    </row>
    <row r="80" spans="1:14" x14ac:dyDescent="0.25">
      <c r="A80" s="429"/>
      <c r="B80" s="430"/>
      <c r="C80" s="430"/>
      <c r="D80" s="430"/>
      <c r="E80" s="430"/>
      <c r="F80" s="430"/>
      <c r="G80" s="430"/>
      <c r="H80" s="430"/>
      <c r="I80" s="430"/>
      <c r="J80" s="430"/>
      <c r="K80" s="430"/>
      <c r="L80" s="430"/>
      <c r="M80" s="430"/>
      <c r="N80" s="431"/>
    </row>
  </sheetData>
  <mergeCells count="65">
    <mergeCell ref="A2:J4"/>
    <mergeCell ref="K2:N4"/>
    <mergeCell ref="B12:M13"/>
    <mergeCell ref="A6:D8"/>
    <mergeCell ref="E6:N8"/>
    <mergeCell ref="A75:N80"/>
    <mergeCell ref="B41:M42"/>
    <mergeCell ref="B43:M43"/>
    <mergeCell ref="B10:D10"/>
    <mergeCell ref="C18:F18"/>
    <mergeCell ref="C15:F15"/>
    <mergeCell ref="C16:F16"/>
    <mergeCell ref="C17:F17"/>
    <mergeCell ref="G15:M19"/>
    <mergeCell ref="B34:M35"/>
    <mergeCell ref="B36:M37"/>
    <mergeCell ref="B38:M39"/>
    <mergeCell ref="C19:F19"/>
    <mergeCell ref="D22:H22"/>
    <mergeCell ref="I22:M22"/>
    <mergeCell ref="J48:M48"/>
    <mergeCell ref="J49:M49"/>
    <mergeCell ref="J50:M50"/>
    <mergeCell ref="E69:G69"/>
    <mergeCell ref="B46:E46"/>
    <mergeCell ref="B47:E47"/>
    <mergeCell ref="B48:E48"/>
    <mergeCell ref="B49:E49"/>
    <mergeCell ref="B50:E50"/>
    <mergeCell ref="F53:I53"/>
    <mergeCell ref="F54:I54"/>
    <mergeCell ref="F55:I55"/>
    <mergeCell ref="F56:I56"/>
    <mergeCell ref="F57:I57"/>
    <mergeCell ref="B66:M67"/>
    <mergeCell ref="D29:H29"/>
    <mergeCell ref="D23:H23"/>
    <mergeCell ref="I23:M23"/>
    <mergeCell ref="D24:H24"/>
    <mergeCell ref="I24:M24"/>
    <mergeCell ref="D25:H25"/>
    <mergeCell ref="I25:M25"/>
    <mergeCell ref="D26:H26"/>
    <mergeCell ref="I26:M26"/>
    <mergeCell ref="D27:H27"/>
    <mergeCell ref="I27:M27"/>
    <mergeCell ref="D28:H28"/>
    <mergeCell ref="I28:M28"/>
    <mergeCell ref="I29:M29"/>
    <mergeCell ref="D30:H30"/>
    <mergeCell ref="I30:M30"/>
    <mergeCell ref="D31:H31"/>
    <mergeCell ref="I31:M31"/>
    <mergeCell ref="J64:M64"/>
    <mergeCell ref="J63:M63"/>
    <mergeCell ref="J62:M62"/>
    <mergeCell ref="J61:M61"/>
    <mergeCell ref="J60:M60"/>
    <mergeCell ref="B60:E60"/>
    <mergeCell ref="B61:E61"/>
    <mergeCell ref="B62:E62"/>
    <mergeCell ref="B63:E63"/>
    <mergeCell ref="B64:E64"/>
    <mergeCell ref="J46:M46"/>
    <mergeCell ref="J47:M47"/>
  </mergeCells>
  <pageMargins left="0.78740157480314965" right="0.39370078740157483" top="0.39370078740157483" bottom="0.39370078740157483" header="0.31496062992125984" footer="0.31496062992125984"/>
  <pageSetup paperSize="9" scale="64" orientation="portrait"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14:formula1>
            <xm:f>data!$E$3:$E$7</xm:f>
          </x14:formula1>
          <xm:sqref>C15:F19</xm:sqref>
        </x14:dataValidation>
        <x14:dataValidation type="list" allowBlank="1" showInputMessage="1" showErrorMessage="1">
          <x14:formula1>
            <xm:f>data!$I$4:$I$7</xm:f>
          </x14:formula1>
          <xm:sqref>B46:E50</xm:sqref>
        </x14:dataValidation>
        <x14:dataValidation type="list" allowBlank="1" showInputMessage="1" showErrorMessage="1">
          <x14:formula1>
            <xm:f>data!$K$4:$K$9</xm:f>
          </x14:formula1>
          <xm:sqref>J46:M50</xm:sqref>
        </x14:dataValidation>
        <x14:dataValidation type="list" allowBlank="1" showInputMessage="1" showErrorMessage="1">
          <x14:formula1>
            <xm:f>data!$M$4:$M$6</xm:f>
          </x14:formula1>
          <xm:sqref>J60:M64</xm:sqref>
        </x14:dataValidation>
        <x14:dataValidation type="list" allowBlank="1" showInputMessage="1" showErrorMessage="1">
          <x14:formula1>
            <xm:f>data!$P$3:$P$8</xm:f>
          </x14:formula1>
          <xm:sqref>F53:I57</xm:sqref>
        </x14:dataValidation>
        <x14:dataValidation type="list" allowBlank="1" showInputMessage="1" showErrorMessage="1">
          <x14:formula1>
            <xm:f>data!$Q$4:$Q$9</xm:f>
          </x14:formula1>
          <xm:sqref>B60:E64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5" tint="0.39997558519241921"/>
  </sheetPr>
  <dimension ref="A1:I348"/>
  <sheetViews>
    <sheetView workbookViewId="0">
      <selection activeCell="H81" sqref="H81"/>
    </sheetView>
  </sheetViews>
  <sheetFormatPr baseColWidth="10" defaultRowHeight="15" x14ac:dyDescent="0.25"/>
  <sheetData>
    <row r="1" spans="1:9" x14ac:dyDescent="0.25">
      <c r="A1" s="283"/>
      <c r="B1" s="284" t="s">
        <v>618</v>
      </c>
      <c r="C1" s="284" t="s">
        <v>619</v>
      </c>
      <c r="D1" s="284" t="s">
        <v>620</v>
      </c>
      <c r="E1" s="284" t="s">
        <v>621</v>
      </c>
      <c r="F1" s="284" t="s">
        <v>622</v>
      </c>
      <c r="G1" s="284" t="s">
        <v>623</v>
      </c>
      <c r="H1" s="284" t="s">
        <v>624</v>
      </c>
      <c r="I1" s="285" t="s">
        <v>625</v>
      </c>
    </row>
    <row r="2" spans="1:9" x14ac:dyDescent="0.25">
      <c r="A2" s="286" t="s">
        <v>626</v>
      </c>
      <c r="B2" s="287">
        <v>1</v>
      </c>
      <c r="C2" s="287">
        <v>0.8962</v>
      </c>
      <c r="D2" s="287">
        <v>1.1333</v>
      </c>
      <c r="E2" s="287">
        <v>78.237399999999994</v>
      </c>
      <c r="F2" s="287">
        <v>1.48502</v>
      </c>
      <c r="G2" s="287">
        <v>1.61981</v>
      </c>
      <c r="H2" s="287">
        <v>1.11395</v>
      </c>
      <c r="I2" s="288">
        <v>21.714300000000001</v>
      </c>
    </row>
    <row r="3" spans="1:9" x14ac:dyDescent="0.25">
      <c r="A3" s="286" t="s">
        <v>627</v>
      </c>
      <c r="B3" s="287">
        <v>1.11582</v>
      </c>
      <c r="C3" s="287">
        <v>1</v>
      </c>
      <c r="D3" s="287">
        <v>1.2645999999999999</v>
      </c>
      <c r="E3" s="287">
        <v>87.301699999999997</v>
      </c>
      <c r="F3" s="287">
        <v>1.65707</v>
      </c>
      <c r="G3" s="287">
        <v>1.80748</v>
      </c>
      <c r="H3" s="287">
        <v>1.2429699999999999</v>
      </c>
      <c r="I3" s="288">
        <v>24.23</v>
      </c>
    </row>
    <row r="4" spans="1:9" x14ac:dyDescent="0.25">
      <c r="A4" s="286" t="s">
        <v>628</v>
      </c>
      <c r="B4" s="287">
        <v>0.88234999999999997</v>
      </c>
      <c r="C4" s="287">
        <v>0.79076000000000002</v>
      </c>
      <c r="D4" s="287">
        <v>1</v>
      </c>
      <c r="E4" s="287">
        <v>69.034999999999997</v>
      </c>
      <c r="F4" s="287">
        <v>1.3103499999999999</v>
      </c>
      <c r="G4" s="287">
        <v>1.4292899999999999</v>
      </c>
      <c r="H4" s="287">
        <v>0.98285</v>
      </c>
      <c r="I4" s="288">
        <v>19.1602</v>
      </c>
    </row>
    <row r="5" spans="1:9" ht="15.75" thickBot="1" x14ac:dyDescent="0.3">
      <c r="A5" s="289" t="s">
        <v>629</v>
      </c>
      <c r="B5" s="290">
        <v>1.278E-2</v>
      </c>
      <c r="C5" s="290">
        <v>1.145E-2</v>
      </c>
      <c r="D5" s="290">
        <v>1.4489999999999999E-2</v>
      </c>
      <c r="E5" s="290">
        <v>1</v>
      </c>
      <c r="F5" s="290">
        <v>1.898E-2</v>
      </c>
      <c r="G5" s="290">
        <v>2.07E-2</v>
      </c>
      <c r="H5" s="290">
        <v>1.4239999999999999E-2</v>
      </c>
      <c r="I5" s="291">
        <v>0.27754000000000001</v>
      </c>
    </row>
    <row r="6" spans="1:9" hidden="1" x14ac:dyDescent="0.25">
      <c r="A6" t="s">
        <v>630</v>
      </c>
    </row>
    <row r="7" spans="1:9" hidden="1" x14ac:dyDescent="0.25">
      <c r="A7" t="s">
        <v>631</v>
      </c>
    </row>
    <row r="8" spans="1:9" hidden="1" x14ac:dyDescent="0.25">
      <c r="A8" t="s">
        <v>632</v>
      </c>
      <c r="B8" t="s">
        <v>633</v>
      </c>
    </row>
    <row r="9" spans="1:9" hidden="1" x14ac:dyDescent="0.25">
      <c r="A9" t="s">
        <v>634</v>
      </c>
      <c r="B9" t="s">
        <v>635</v>
      </c>
    </row>
    <row r="10" spans="1:9" hidden="1" x14ac:dyDescent="0.25">
      <c r="A10" t="s">
        <v>636</v>
      </c>
      <c r="B10" t="s">
        <v>637</v>
      </c>
    </row>
    <row r="11" spans="1:9" hidden="1" x14ac:dyDescent="0.25">
      <c r="A11" t="s">
        <v>638</v>
      </c>
      <c r="B11" t="s">
        <v>639</v>
      </c>
    </row>
    <row r="12" spans="1:9" hidden="1" x14ac:dyDescent="0.25">
      <c r="A12" t="s">
        <v>640</v>
      </c>
      <c r="B12" t="s">
        <v>641</v>
      </c>
    </row>
    <row r="13" spans="1:9" hidden="1" x14ac:dyDescent="0.25">
      <c r="A13" t="s">
        <v>642</v>
      </c>
      <c r="B13" t="s">
        <v>643</v>
      </c>
    </row>
    <row r="14" spans="1:9" hidden="1" x14ac:dyDescent="0.25">
      <c r="A14" t="s">
        <v>644</v>
      </c>
      <c r="B14" t="s">
        <v>645</v>
      </c>
    </row>
    <row r="15" spans="1:9" hidden="1" x14ac:dyDescent="0.25">
      <c r="A15" t="s">
        <v>646</v>
      </c>
      <c r="B15" t="s">
        <v>647</v>
      </c>
    </row>
    <row r="16" spans="1:9" hidden="1" x14ac:dyDescent="0.25">
      <c r="A16" t="s">
        <v>648</v>
      </c>
      <c r="B16" t="s">
        <v>649</v>
      </c>
    </row>
    <row r="17" spans="1:2" hidden="1" x14ac:dyDescent="0.25">
      <c r="A17" t="s">
        <v>650</v>
      </c>
      <c r="B17" t="s">
        <v>651</v>
      </c>
    </row>
    <row r="18" spans="1:2" hidden="1" x14ac:dyDescent="0.25">
      <c r="A18" t="s">
        <v>652</v>
      </c>
      <c r="B18" t="s">
        <v>653</v>
      </c>
    </row>
    <row r="19" spans="1:2" hidden="1" x14ac:dyDescent="0.25">
      <c r="A19" t="s">
        <v>654</v>
      </c>
      <c r="B19" t="s">
        <v>655</v>
      </c>
    </row>
    <row r="20" spans="1:2" hidden="1" x14ac:dyDescent="0.25">
      <c r="A20" t="s">
        <v>656</v>
      </c>
      <c r="B20" t="s">
        <v>657</v>
      </c>
    </row>
    <row r="21" spans="1:2" hidden="1" x14ac:dyDescent="0.25">
      <c r="A21" t="s">
        <v>633</v>
      </c>
      <c r="B21" t="s">
        <v>632</v>
      </c>
    </row>
    <row r="22" spans="1:2" hidden="1" x14ac:dyDescent="0.25">
      <c r="A22" t="s">
        <v>658</v>
      </c>
      <c r="B22" t="s">
        <v>659</v>
      </c>
    </row>
    <row r="23" spans="1:2" hidden="1" x14ac:dyDescent="0.25">
      <c r="A23" t="s">
        <v>660</v>
      </c>
      <c r="B23" t="s">
        <v>661</v>
      </c>
    </row>
    <row r="24" spans="1:2" hidden="1" x14ac:dyDescent="0.25">
      <c r="A24" t="s">
        <v>662</v>
      </c>
      <c r="B24" t="s">
        <v>663</v>
      </c>
    </row>
    <row r="25" spans="1:2" hidden="1" x14ac:dyDescent="0.25">
      <c r="A25" t="s">
        <v>664</v>
      </c>
      <c r="B25" t="s">
        <v>665</v>
      </c>
    </row>
    <row r="26" spans="1:2" hidden="1" x14ac:dyDescent="0.25">
      <c r="A26" t="s">
        <v>666</v>
      </c>
      <c r="B26" t="s">
        <v>667</v>
      </c>
    </row>
    <row r="27" spans="1:2" hidden="1" x14ac:dyDescent="0.25">
      <c r="A27" t="s">
        <v>668</v>
      </c>
      <c r="B27" t="s">
        <v>669</v>
      </c>
    </row>
    <row r="28" spans="1:2" hidden="1" x14ac:dyDescent="0.25">
      <c r="A28" t="s">
        <v>670</v>
      </c>
      <c r="B28" t="s">
        <v>671</v>
      </c>
    </row>
    <row r="29" spans="1:2" hidden="1" x14ac:dyDescent="0.25">
      <c r="A29" t="s">
        <v>672</v>
      </c>
      <c r="B29" t="s">
        <v>673</v>
      </c>
    </row>
    <row r="30" spans="1:2" hidden="1" x14ac:dyDescent="0.25">
      <c r="A30" t="s">
        <v>674</v>
      </c>
      <c r="B30" t="s">
        <v>675</v>
      </c>
    </row>
    <row r="31" spans="1:2" hidden="1" x14ac:dyDescent="0.25">
      <c r="A31" t="s">
        <v>676</v>
      </c>
      <c r="B31" t="s">
        <v>677</v>
      </c>
    </row>
    <row r="32" spans="1:2" hidden="1" x14ac:dyDescent="0.25">
      <c r="A32" t="s">
        <v>678</v>
      </c>
      <c r="B32" t="s">
        <v>679</v>
      </c>
    </row>
    <row r="33" spans="1:2" hidden="1" x14ac:dyDescent="0.25">
      <c r="A33" t="s">
        <v>680</v>
      </c>
      <c r="B33" t="s">
        <v>681</v>
      </c>
    </row>
    <row r="34" spans="1:2" hidden="1" x14ac:dyDescent="0.25">
      <c r="A34" t="s">
        <v>682</v>
      </c>
    </row>
    <row r="35" spans="1:2" hidden="1" x14ac:dyDescent="0.25">
      <c r="A35" t="s">
        <v>683</v>
      </c>
    </row>
    <row r="36" spans="1:2" hidden="1" x14ac:dyDescent="0.25">
      <c r="A36" t="s">
        <v>684</v>
      </c>
    </row>
    <row r="37" spans="1:2" hidden="1" x14ac:dyDescent="0.25">
      <c r="A37" t="s">
        <v>685</v>
      </c>
    </row>
    <row r="38" spans="1:2" hidden="1" x14ac:dyDescent="0.25">
      <c r="A38" t="s">
        <v>686</v>
      </c>
    </row>
    <row r="39" spans="1:2" hidden="1" x14ac:dyDescent="0.25">
      <c r="A39" t="s">
        <v>687</v>
      </c>
    </row>
    <row r="40" spans="1:2" hidden="1" x14ac:dyDescent="0.25">
      <c r="A40" t="s">
        <v>688</v>
      </c>
    </row>
    <row r="41" spans="1:2" hidden="1" x14ac:dyDescent="0.25">
      <c r="A41" t="s">
        <v>688</v>
      </c>
    </row>
    <row r="42" spans="1:2" hidden="1" x14ac:dyDescent="0.25">
      <c r="A42" t="s">
        <v>689</v>
      </c>
    </row>
    <row r="43" spans="1:2" hidden="1" x14ac:dyDescent="0.25">
      <c r="A43" t="s">
        <v>690</v>
      </c>
    </row>
    <row r="44" spans="1:2" hidden="1" x14ac:dyDescent="0.25">
      <c r="A44" t="s">
        <v>691</v>
      </c>
    </row>
    <row r="45" spans="1:2" hidden="1" x14ac:dyDescent="0.25">
      <c r="A45" t="s">
        <v>692</v>
      </c>
    </row>
    <row r="46" spans="1:2" hidden="1" x14ac:dyDescent="0.25">
      <c r="A46" t="s">
        <v>693</v>
      </c>
    </row>
    <row r="47" spans="1:2" hidden="1" x14ac:dyDescent="0.25">
      <c r="A47" t="s">
        <v>694</v>
      </c>
    </row>
    <row r="48" spans="1:2" hidden="1" x14ac:dyDescent="0.25">
      <c r="A48" t="s">
        <v>695</v>
      </c>
    </row>
    <row r="49" spans="1:1" hidden="1" x14ac:dyDescent="0.25">
      <c r="A49" t="s">
        <v>696</v>
      </c>
    </row>
    <row r="50" spans="1:1" hidden="1" x14ac:dyDescent="0.25">
      <c r="A50" t="s">
        <v>697</v>
      </c>
    </row>
    <row r="51" spans="1:1" hidden="1" x14ac:dyDescent="0.25">
      <c r="A51" t="s">
        <v>698</v>
      </c>
    </row>
    <row r="52" spans="1:1" hidden="1" x14ac:dyDescent="0.25">
      <c r="A52" t="s">
        <v>699</v>
      </c>
    </row>
    <row r="53" spans="1:1" hidden="1" x14ac:dyDescent="0.25">
      <c r="A53" t="s">
        <v>700</v>
      </c>
    </row>
    <row r="54" spans="1:1" hidden="1" x14ac:dyDescent="0.25">
      <c r="A54" t="s">
        <v>701</v>
      </c>
    </row>
    <row r="55" spans="1:1" hidden="1" x14ac:dyDescent="0.25">
      <c r="A55" t="s">
        <v>631</v>
      </c>
    </row>
    <row r="56" spans="1:1" hidden="1" x14ac:dyDescent="0.25">
      <c r="A56" t="s">
        <v>702</v>
      </c>
    </row>
    <row r="57" spans="1:1" hidden="1" x14ac:dyDescent="0.25"/>
    <row r="58" spans="1:1" hidden="1" x14ac:dyDescent="0.25">
      <c r="A58" t="s">
        <v>687</v>
      </c>
    </row>
    <row r="59" spans="1:1" hidden="1" x14ac:dyDescent="0.25">
      <c r="A59" t="s">
        <v>703</v>
      </c>
    </row>
    <row r="60" spans="1:1" hidden="1" x14ac:dyDescent="0.25">
      <c r="A60" t="s">
        <v>704</v>
      </c>
    </row>
    <row r="61" spans="1:1" hidden="1" x14ac:dyDescent="0.25">
      <c r="A61" t="s">
        <v>705</v>
      </c>
    </row>
    <row r="62" spans="1:1" hidden="1" x14ac:dyDescent="0.25">
      <c r="A62" t="s">
        <v>706</v>
      </c>
    </row>
    <row r="63" spans="1:1" hidden="1" x14ac:dyDescent="0.25">
      <c r="A63" t="s">
        <v>707</v>
      </c>
    </row>
    <row r="64" spans="1:1" hidden="1" x14ac:dyDescent="0.25"/>
    <row r="65" spans="1:8" ht="14.25" hidden="1" customHeight="1" x14ac:dyDescent="0.25"/>
    <row r="66" spans="1:8" hidden="1" x14ac:dyDescent="0.25"/>
    <row r="67" spans="1:8" ht="29.25" thickBot="1" x14ac:dyDescent="0.3">
      <c r="D67" s="450" t="s">
        <v>708</v>
      </c>
      <c r="E67" s="450"/>
    </row>
    <row r="68" spans="1:8" ht="18.75" x14ac:dyDescent="0.3">
      <c r="A68" s="292" t="s">
        <v>709</v>
      </c>
      <c r="B68" s="284"/>
      <c r="C68" s="284"/>
      <c r="D68" s="284"/>
      <c r="E68" s="285"/>
    </row>
    <row r="69" spans="1:8" x14ac:dyDescent="0.25">
      <c r="A69" s="286"/>
      <c r="B69" s="287" t="s">
        <v>710</v>
      </c>
      <c r="C69" s="287"/>
      <c r="D69" s="287" t="s">
        <v>711</v>
      </c>
      <c r="E69" s="288"/>
    </row>
    <row r="70" spans="1:8" x14ac:dyDescent="0.25">
      <c r="A70" s="286"/>
      <c r="B70" s="287" t="s">
        <v>712</v>
      </c>
      <c r="C70" s="287" t="s">
        <v>713</v>
      </c>
      <c r="D70" s="287" t="s">
        <v>714</v>
      </c>
      <c r="E70" s="288"/>
    </row>
    <row r="71" spans="1:8" x14ac:dyDescent="0.25">
      <c r="A71" s="286" t="s">
        <v>715</v>
      </c>
      <c r="B71" s="293">
        <v>1500</v>
      </c>
      <c r="C71" s="287">
        <f>B71*B4</f>
        <v>1323.5249999999999</v>
      </c>
      <c r="D71" s="294">
        <f>(Tableau2[[#This Row],[prix en Euro]]+0.18*Tableau2[[#This Row],[prix en Euro]])*2</f>
        <v>3123.5189999999998</v>
      </c>
      <c r="E71" s="288"/>
    </row>
    <row r="72" spans="1:8" x14ac:dyDescent="0.25">
      <c r="A72" s="286" t="s">
        <v>716</v>
      </c>
      <c r="B72" s="295"/>
      <c r="C72" s="296">
        <v>0</v>
      </c>
      <c r="D72" s="297">
        <f>(Tableau2[[#This Row],[prix en Euro]]+0.18*Tableau2[[#This Row],[prix en Euro]])*2</f>
        <v>0</v>
      </c>
      <c r="E72" s="288"/>
      <c r="F72" s="451" t="s">
        <v>717</v>
      </c>
      <c r="G72" s="452"/>
      <c r="H72" s="452"/>
    </row>
    <row r="73" spans="1:8" x14ac:dyDescent="0.25">
      <c r="A73" s="286"/>
      <c r="B73" s="287"/>
      <c r="C73" s="287"/>
      <c r="D73" s="298">
        <f>SUM(Tableau2[prix calculé])</f>
        <v>3123.5189999999998</v>
      </c>
      <c r="E73" s="288"/>
      <c r="F73" s="453"/>
      <c r="G73" s="452"/>
      <c r="H73" s="452"/>
    </row>
    <row r="74" spans="1:8" ht="15.75" thickBot="1" x14ac:dyDescent="0.3">
      <c r="A74" s="289"/>
      <c r="B74" s="290"/>
      <c r="C74" s="290"/>
      <c r="D74" s="290"/>
      <c r="E74" s="291"/>
    </row>
    <row r="76" spans="1:8" ht="15.75" thickBot="1" x14ac:dyDescent="0.3"/>
    <row r="77" spans="1:8" ht="18.75" x14ac:dyDescent="0.3">
      <c r="A77" s="292" t="s">
        <v>718</v>
      </c>
      <c r="B77" s="284"/>
      <c r="C77" s="284"/>
      <c r="D77" s="284"/>
      <c r="E77" s="285"/>
    </row>
    <row r="78" spans="1:8" x14ac:dyDescent="0.25">
      <c r="A78" s="286"/>
      <c r="B78" s="287" t="s">
        <v>710</v>
      </c>
      <c r="C78" s="287"/>
      <c r="D78" s="287" t="s">
        <v>711</v>
      </c>
      <c r="E78" s="288"/>
    </row>
    <row r="79" spans="1:8" x14ac:dyDescent="0.25">
      <c r="A79" s="286"/>
      <c r="B79" s="287" t="s">
        <v>712</v>
      </c>
      <c r="C79" s="287" t="s">
        <v>713</v>
      </c>
      <c r="D79" s="287" t="s">
        <v>714</v>
      </c>
      <c r="E79" s="288"/>
    </row>
    <row r="80" spans="1:8" x14ac:dyDescent="0.25">
      <c r="A80" s="286" t="s">
        <v>715</v>
      </c>
      <c r="B80" s="293">
        <v>0</v>
      </c>
      <c r="C80" s="287">
        <f>B80*B4</f>
        <v>0</v>
      </c>
      <c r="D80" s="287">
        <f>(Tableau24[[#This Row],[prix en Euro]]+0.18*Tableau24[[#This Row],[prix en Euro]])*2</f>
        <v>0</v>
      </c>
      <c r="E80" s="288"/>
    </row>
    <row r="81" spans="1:5" x14ac:dyDescent="0.25">
      <c r="A81" s="286" t="s">
        <v>716</v>
      </c>
      <c r="B81" s="295"/>
      <c r="C81" s="296">
        <v>0</v>
      </c>
      <c r="D81" s="297">
        <f>(Tableau24[[#This Row],[prix en Euro]]+0.18*Tableau24[[#This Row],[prix en Euro]])*2</f>
        <v>0</v>
      </c>
      <c r="E81" s="288"/>
    </row>
    <row r="82" spans="1:5" x14ac:dyDescent="0.25">
      <c r="A82" s="286"/>
      <c r="B82" s="287"/>
      <c r="C82" s="287"/>
      <c r="D82" s="298">
        <f>SUM(Tableau24[prix calculé])</f>
        <v>0</v>
      </c>
      <c r="E82" s="288"/>
    </row>
    <row r="83" spans="1:5" ht="15.75" thickBot="1" x14ac:dyDescent="0.3">
      <c r="A83" s="289"/>
      <c r="B83" s="290"/>
      <c r="C83" s="290"/>
      <c r="D83" s="290"/>
      <c r="E83" s="291"/>
    </row>
    <row r="85" spans="1:5" ht="15.75" thickBot="1" x14ac:dyDescent="0.3"/>
    <row r="86" spans="1:5" ht="18.75" x14ac:dyDescent="0.3">
      <c r="A86" s="292" t="s">
        <v>719</v>
      </c>
      <c r="B86" s="284"/>
      <c r="C86" s="284"/>
      <c r="D86" s="284"/>
      <c r="E86" s="285"/>
    </row>
    <row r="87" spans="1:5" x14ac:dyDescent="0.25">
      <c r="A87" s="286"/>
      <c r="B87" s="287" t="s">
        <v>710</v>
      </c>
      <c r="C87" s="287"/>
      <c r="D87" s="287" t="s">
        <v>711</v>
      </c>
      <c r="E87" s="288"/>
    </row>
    <row r="88" spans="1:5" x14ac:dyDescent="0.25">
      <c r="A88" s="286"/>
      <c r="B88" s="287" t="s">
        <v>712</v>
      </c>
      <c r="C88" s="287" t="s">
        <v>713</v>
      </c>
      <c r="D88" s="287" t="s">
        <v>714</v>
      </c>
      <c r="E88" s="288"/>
    </row>
    <row r="89" spans="1:5" x14ac:dyDescent="0.25">
      <c r="A89" s="286" t="s">
        <v>715</v>
      </c>
      <c r="B89" s="293">
        <v>0</v>
      </c>
      <c r="C89" s="287">
        <f>B89*B4</f>
        <v>0</v>
      </c>
      <c r="D89" s="287">
        <f>(Tableau245[[#This Row],[prix en Euro]]+0.18*Tableau245[[#This Row],[prix en Euro]])*2</f>
        <v>0</v>
      </c>
      <c r="E89" s="288"/>
    </row>
    <row r="90" spans="1:5" x14ac:dyDescent="0.25">
      <c r="A90" s="286" t="s">
        <v>716</v>
      </c>
      <c r="B90" s="295"/>
      <c r="C90" s="296">
        <v>0</v>
      </c>
      <c r="D90" s="297">
        <f>(Tableau245[[#This Row],[prix en Euro]]+0.18*Tableau245[[#This Row],[prix en Euro]])*2</f>
        <v>0</v>
      </c>
      <c r="E90" s="288"/>
    </row>
    <row r="91" spans="1:5" x14ac:dyDescent="0.25">
      <c r="A91" s="286"/>
      <c r="B91" s="287"/>
      <c r="C91" s="287"/>
      <c r="D91" s="298">
        <f>SUM(Tableau245[prix calculé])</f>
        <v>0</v>
      </c>
      <c r="E91" s="288"/>
    </row>
    <row r="92" spans="1:5" ht="15.75" thickBot="1" x14ac:dyDescent="0.3">
      <c r="A92" s="289"/>
      <c r="B92" s="290"/>
      <c r="C92" s="290"/>
      <c r="D92" s="290"/>
      <c r="E92" s="291"/>
    </row>
    <row r="94" spans="1:5" ht="15.75" thickBot="1" x14ac:dyDescent="0.3"/>
    <row r="95" spans="1:5" ht="18.75" x14ac:dyDescent="0.3">
      <c r="A95" s="292" t="s">
        <v>720</v>
      </c>
      <c r="B95" s="284"/>
      <c r="C95" s="284"/>
      <c r="D95" s="284"/>
      <c r="E95" s="285"/>
    </row>
    <row r="96" spans="1:5" x14ac:dyDescent="0.25">
      <c r="A96" s="286"/>
      <c r="B96" s="287" t="s">
        <v>710</v>
      </c>
      <c r="C96" s="287"/>
      <c r="D96" s="287" t="s">
        <v>711</v>
      </c>
      <c r="E96" s="288"/>
    </row>
    <row r="97" spans="1:5" x14ac:dyDescent="0.25">
      <c r="A97" s="286"/>
      <c r="B97" s="287" t="s">
        <v>712</v>
      </c>
      <c r="C97" s="287" t="s">
        <v>713</v>
      </c>
      <c r="D97" s="287" t="s">
        <v>714</v>
      </c>
      <c r="E97" s="288"/>
    </row>
    <row r="98" spans="1:5" x14ac:dyDescent="0.25">
      <c r="A98" s="286" t="s">
        <v>715</v>
      </c>
      <c r="B98" s="293">
        <v>0</v>
      </c>
      <c r="C98" s="287">
        <f>B98*B4</f>
        <v>0</v>
      </c>
      <c r="D98" s="287">
        <f>(Tableau246[[#This Row],[prix en Euro]]+0.18*Tableau246[[#This Row],[prix en Euro]])*2</f>
        <v>0</v>
      </c>
      <c r="E98" s="288"/>
    </row>
    <row r="99" spans="1:5" x14ac:dyDescent="0.25">
      <c r="A99" s="286" t="s">
        <v>716</v>
      </c>
      <c r="B99" s="295"/>
      <c r="C99" s="296">
        <v>0</v>
      </c>
      <c r="D99" s="297">
        <f>(Tableau246[[#This Row],[prix en Euro]]+0.18*Tableau246[[#This Row],[prix en Euro]])*2</f>
        <v>0</v>
      </c>
      <c r="E99" s="288"/>
    </row>
    <row r="100" spans="1:5" x14ac:dyDescent="0.25">
      <c r="A100" s="286"/>
      <c r="B100" s="287"/>
      <c r="C100" s="287"/>
      <c r="D100" s="298">
        <f>SUM(Tableau246[prix calculé])</f>
        <v>0</v>
      </c>
      <c r="E100" s="288"/>
    </row>
    <row r="101" spans="1:5" ht="15.75" thickBot="1" x14ac:dyDescent="0.3">
      <c r="A101" s="289"/>
      <c r="B101" s="290"/>
      <c r="C101" s="290"/>
      <c r="D101" s="290"/>
      <c r="E101" s="291"/>
    </row>
    <row r="103" spans="1:5" ht="15.75" thickBot="1" x14ac:dyDescent="0.3"/>
    <row r="104" spans="1:5" ht="18.75" x14ac:dyDescent="0.3">
      <c r="A104" s="292" t="s">
        <v>721</v>
      </c>
      <c r="B104" s="284"/>
      <c r="C104" s="284"/>
      <c r="D104" s="284"/>
      <c r="E104" s="285"/>
    </row>
    <row r="105" spans="1:5" x14ac:dyDescent="0.25">
      <c r="A105" s="286"/>
      <c r="B105" s="287" t="s">
        <v>710</v>
      </c>
      <c r="C105" s="287"/>
      <c r="D105" s="287" t="s">
        <v>711</v>
      </c>
      <c r="E105" s="288"/>
    </row>
    <row r="106" spans="1:5" x14ac:dyDescent="0.25">
      <c r="A106" s="286"/>
      <c r="B106" s="287" t="s">
        <v>712</v>
      </c>
      <c r="C106" s="287" t="s">
        <v>713</v>
      </c>
      <c r="D106" s="287" t="s">
        <v>714</v>
      </c>
      <c r="E106" s="288"/>
    </row>
    <row r="107" spans="1:5" x14ac:dyDescent="0.25">
      <c r="A107" s="286" t="s">
        <v>715</v>
      </c>
      <c r="B107" s="293">
        <v>0</v>
      </c>
      <c r="C107" s="287">
        <f>B107*B4</f>
        <v>0</v>
      </c>
      <c r="D107" s="287">
        <f>(Tableau247[[#This Row],[prix en Euro]]+0.18*Tableau247[[#This Row],[prix en Euro]])*2</f>
        <v>0</v>
      </c>
      <c r="E107" s="288"/>
    </row>
    <row r="108" spans="1:5" x14ac:dyDescent="0.25">
      <c r="A108" s="286" t="s">
        <v>716</v>
      </c>
      <c r="B108" s="295"/>
      <c r="C108" s="296">
        <v>0</v>
      </c>
      <c r="D108" s="297">
        <f>(Tableau247[[#This Row],[prix en Euro]]+0.18*Tableau247[[#This Row],[prix en Euro]])*2</f>
        <v>0</v>
      </c>
      <c r="E108" s="288"/>
    </row>
    <row r="109" spans="1:5" x14ac:dyDescent="0.25">
      <c r="A109" s="286"/>
      <c r="B109" s="287"/>
      <c r="C109" s="287"/>
      <c r="D109" s="298">
        <f>SUM(Tableau247[prix calculé])</f>
        <v>0</v>
      </c>
      <c r="E109" s="288"/>
    </row>
    <row r="110" spans="1:5" ht="15.75" thickBot="1" x14ac:dyDescent="0.3">
      <c r="A110" s="289"/>
      <c r="B110" s="290"/>
      <c r="C110" s="290"/>
      <c r="D110" s="290"/>
      <c r="E110" s="291"/>
    </row>
    <row r="112" spans="1:5" ht="15.75" thickBot="1" x14ac:dyDescent="0.3"/>
    <row r="113" spans="1:5" ht="18.75" x14ac:dyDescent="0.3">
      <c r="A113" s="292" t="s">
        <v>722</v>
      </c>
      <c r="B113" s="284"/>
      <c r="C113" s="284"/>
      <c r="D113" s="284"/>
      <c r="E113" s="285"/>
    </row>
    <row r="114" spans="1:5" x14ac:dyDescent="0.25">
      <c r="A114" s="286"/>
      <c r="B114" s="287" t="s">
        <v>710</v>
      </c>
      <c r="C114" s="287"/>
      <c r="D114" s="287" t="s">
        <v>711</v>
      </c>
      <c r="E114" s="288"/>
    </row>
    <row r="115" spans="1:5" x14ac:dyDescent="0.25">
      <c r="A115" s="286"/>
      <c r="B115" s="287" t="s">
        <v>712</v>
      </c>
      <c r="C115" s="287" t="s">
        <v>713</v>
      </c>
      <c r="D115" s="287" t="s">
        <v>714</v>
      </c>
      <c r="E115" s="288"/>
    </row>
    <row r="116" spans="1:5" x14ac:dyDescent="0.25">
      <c r="A116" s="286" t="s">
        <v>715</v>
      </c>
      <c r="B116" s="293">
        <v>0</v>
      </c>
      <c r="C116" s="287">
        <f>B116*B4</f>
        <v>0</v>
      </c>
      <c r="D116" s="287">
        <f>(Tableau248[[#This Row],[prix en Euro]]+0.18*Tableau248[[#This Row],[prix en Euro]])*2</f>
        <v>0</v>
      </c>
      <c r="E116" s="288"/>
    </row>
    <row r="117" spans="1:5" x14ac:dyDescent="0.25">
      <c r="A117" s="286" t="s">
        <v>716</v>
      </c>
      <c r="B117" s="295"/>
      <c r="C117" s="296">
        <v>0</v>
      </c>
      <c r="D117" s="297">
        <f>(Tableau248[[#This Row],[prix en Euro]]+0.18*Tableau248[[#This Row],[prix en Euro]])*2</f>
        <v>0</v>
      </c>
      <c r="E117" s="288"/>
    </row>
    <row r="118" spans="1:5" x14ac:dyDescent="0.25">
      <c r="A118" s="286"/>
      <c r="B118" s="287"/>
      <c r="C118" s="287"/>
      <c r="D118" s="298">
        <f>SUM(Tableau248[prix calculé])</f>
        <v>0</v>
      </c>
      <c r="E118" s="288"/>
    </row>
    <row r="119" spans="1:5" ht="15.75" thickBot="1" x14ac:dyDescent="0.3">
      <c r="A119" s="289"/>
      <c r="B119" s="290"/>
      <c r="C119" s="290"/>
      <c r="D119" s="290"/>
      <c r="E119" s="291"/>
    </row>
    <row r="121" spans="1:5" ht="15.75" thickBot="1" x14ac:dyDescent="0.3"/>
    <row r="122" spans="1:5" ht="18.75" x14ac:dyDescent="0.3">
      <c r="A122" s="292" t="s">
        <v>723</v>
      </c>
      <c r="B122" s="284"/>
      <c r="C122" s="284"/>
      <c r="D122" s="284"/>
      <c r="E122" s="285"/>
    </row>
    <row r="123" spans="1:5" x14ac:dyDescent="0.25">
      <c r="A123" s="286"/>
      <c r="B123" s="287" t="s">
        <v>710</v>
      </c>
      <c r="C123" s="287"/>
      <c r="D123" s="287" t="s">
        <v>711</v>
      </c>
      <c r="E123" s="288"/>
    </row>
    <row r="124" spans="1:5" x14ac:dyDescent="0.25">
      <c r="A124" s="286"/>
      <c r="B124" s="287" t="s">
        <v>712</v>
      </c>
      <c r="C124" s="287" t="s">
        <v>713</v>
      </c>
      <c r="D124" s="287" t="s">
        <v>714</v>
      </c>
      <c r="E124" s="288"/>
    </row>
    <row r="125" spans="1:5" x14ac:dyDescent="0.25">
      <c r="A125" s="286" t="s">
        <v>715</v>
      </c>
      <c r="B125" s="293">
        <v>0</v>
      </c>
      <c r="C125" s="287">
        <f>B125*B4</f>
        <v>0</v>
      </c>
      <c r="D125" s="287">
        <f>(Tableau249[[#This Row],[prix en Euro]]+0.18*Tableau249[[#This Row],[prix en Euro]])*2</f>
        <v>0</v>
      </c>
      <c r="E125" s="288"/>
    </row>
    <row r="126" spans="1:5" x14ac:dyDescent="0.25">
      <c r="A126" s="286" t="s">
        <v>716</v>
      </c>
      <c r="B126" s="295"/>
      <c r="C126" s="296">
        <v>0</v>
      </c>
      <c r="D126" s="297">
        <f>(Tableau249[[#This Row],[prix en Euro]]+0.18*Tableau249[[#This Row],[prix en Euro]])*2</f>
        <v>0</v>
      </c>
      <c r="E126" s="288"/>
    </row>
    <row r="127" spans="1:5" x14ac:dyDescent="0.25">
      <c r="A127" s="286"/>
      <c r="B127" s="287"/>
      <c r="C127" s="287"/>
      <c r="D127" s="298">
        <f>SUM(Tableau249[prix calculé])</f>
        <v>0</v>
      </c>
      <c r="E127" s="288"/>
    </row>
    <row r="128" spans="1:5" ht="15.75" thickBot="1" x14ac:dyDescent="0.3">
      <c r="A128" s="289"/>
      <c r="B128" s="290"/>
      <c r="C128" s="290"/>
      <c r="D128" s="290"/>
      <c r="E128" s="291"/>
    </row>
    <row r="130" spans="1:5" ht="15.75" thickBot="1" x14ac:dyDescent="0.3"/>
    <row r="131" spans="1:5" ht="18.75" x14ac:dyDescent="0.3">
      <c r="A131" s="292" t="s">
        <v>724</v>
      </c>
      <c r="B131" s="284"/>
      <c r="C131" s="284"/>
      <c r="D131" s="284"/>
      <c r="E131" s="285"/>
    </row>
    <row r="132" spans="1:5" x14ac:dyDescent="0.25">
      <c r="A132" s="286"/>
      <c r="B132" s="287" t="s">
        <v>710</v>
      </c>
      <c r="C132" s="287"/>
      <c r="D132" s="287" t="s">
        <v>711</v>
      </c>
      <c r="E132" s="288"/>
    </row>
    <row r="133" spans="1:5" x14ac:dyDescent="0.25">
      <c r="A133" s="286"/>
      <c r="B133" s="287" t="s">
        <v>712</v>
      </c>
      <c r="C133" s="287" t="s">
        <v>713</v>
      </c>
      <c r="D133" s="287" t="s">
        <v>714</v>
      </c>
      <c r="E133" s="288"/>
    </row>
    <row r="134" spans="1:5" x14ac:dyDescent="0.25">
      <c r="A134" s="286" t="s">
        <v>715</v>
      </c>
      <c r="B134" s="293">
        <v>0</v>
      </c>
      <c r="C134" s="287">
        <f>B134*B4</f>
        <v>0</v>
      </c>
      <c r="D134" s="287">
        <f>(Tableau2410[[#This Row],[prix en Euro]]+0.18*Tableau2410[[#This Row],[prix en Euro]])*2</f>
        <v>0</v>
      </c>
      <c r="E134" s="288"/>
    </row>
    <row r="135" spans="1:5" x14ac:dyDescent="0.25">
      <c r="A135" s="286" t="s">
        <v>716</v>
      </c>
      <c r="B135" s="295"/>
      <c r="C135" s="296">
        <v>0</v>
      </c>
      <c r="D135" s="297">
        <f>(Tableau2410[[#This Row],[prix en Euro]]+0.18*Tableau2410[[#This Row],[prix en Euro]])*2</f>
        <v>0</v>
      </c>
      <c r="E135" s="288"/>
    </row>
    <row r="136" spans="1:5" x14ac:dyDescent="0.25">
      <c r="A136" s="286"/>
      <c r="B136" s="287"/>
      <c r="C136" s="287"/>
      <c r="D136" s="298">
        <f>SUM(Tableau2410[prix calculé])</f>
        <v>0</v>
      </c>
      <c r="E136" s="288"/>
    </row>
    <row r="137" spans="1:5" ht="15.75" thickBot="1" x14ac:dyDescent="0.3">
      <c r="A137" s="289"/>
      <c r="B137" s="290"/>
      <c r="C137" s="290"/>
      <c r="D137" s="290"/>
      <c r="E137" s="291"/>
    </row>
    <row r="138" spans="1:5" ht="15.75" thickBot="1" x14ac:dyDescent="0.3"/>
    <row r="139" spans="1:5" ht="18.75" x14ac:dyDescent="0.3">
      <c r="A139" s="292" t="s">
        <v>725</v>
      </c>
      <c r="B139" s="284"/>
      <c r="C139" s="284"/>
      <c r="D139" s="284"/>
      <c r="E139" s="285"/>
    </row>
    <row r="140" spans="1:5" x14ac:dyDescent="0.25">
      <c r="A140" s="286"/>
      <c r="B140" s="287" t="s">
        <v>710</v>
      </c>
      <c r="C140" s="287"/>
      <c r="D140" s="287" t="s">
        <v>711</v>
      </c>
      <c r="E140" s="288"/>
    </row>
    <row r="141" spans="1:5" x14ac:dyDescent="0.25">
      <c r="A141" s="286"/>
      <c r="B141" s="287" t="s">
        <v>712</v>
      </c>
      <c r="C141" s="287" t="s">
        <v>713</v>
      </c>
      <c r="D141" s="287" t="s">
        <v>714</v>
      </c>
      <c r="E141" s="288"/>
    </row>
    <row r="142" spans="1:5" x14ac:dyDescent="0.25">
      <c r="A142" s="286" t="s">
        <v>715</v>
      </c>
      <c r="B142" s="293">
        <v>0</v>
      </c>
      <c r="C142" s="287">
        <f>B142*B4</f>
        <v>0</v>
      </c>
      <c r="D142" s="287">
        <f>(Tableau2411[[#This Row],[prix en Euro]]+0.18*Tableau2411[[#This Row],[prix en Euro]])*2</f>
        <v>0</v>
      </c>
      <c r="E142" s="288"/>
    </row>
    <row r="143" spans="1:5" x14ac:dyDescent="0.25">
      <c r="A143" s="286" t="s">
        <v>716</v>
      </c>
      <c r="B143" s="295"/>
      <c r="C143" s="296">
        <v>0</v>
      </c>
      <c r="D143" s="297">
        <f>(Tableau2411[[#This Row],[prix en Euro]]+0.18*Tableau2411[[#This Row],[prix en Euro]])*2</f>
        <v>0</v>
      </c>
      <c r="E143" s="288"/>
    </row>
    <row r="144" spans="1:5" x14ac:dyDescent="0.25">
      <c r="A144" s="286"/>
      <c r="B144" s="287"/>
      <c r="C144" s="287"/>
      <c r="D144" s="298">
        <f>SUM(Tableau2411[prix calculé])</f>
        <v>0</v>
      </c>
      <c r="E144" s="288"/>
    </row>
    <row r="145" spans="1:5" ht="15.75" thickBot="1" x14ac:dyDescent="0.3">
      <c r="A145" s="289"/>
      <c r="B145" s="290"/>
      <c r="C145" s="290"/>
      <c r="D145" s="290"/>
      <c r="E145" s="291"/>
    </row>
    <row r="147" spans="1:5" ht="15.75" thickBot="1" x14ac:dyDescent="0.3"/>
    <row r="148" spans="1:5" ht="18.75" x14ac:dyDescent="0.3">
      <c r="A148" s="292" t="s">
        <v>726</v>
      </c>
      <c r="B148" s="284"/>
      <c r="C148" s="284"/>
      <c r="D148" s="284"/>
      <c r="E148" s="285"/>
    </row>
    <row r="149" spans="1:5" x14ac:dyDescent="0.25">
      <c r="A149" s="286"/>
      <c r="B149" s="287" t="s">
        <v>710</v>
      </c>
      <c r="C149" s="287"/>
      <c r="D149" s="287" t="s">
        <v>711</v>
      </c>
      <c r="E149" s="288"/>
    </row>
    <row r="150" spans="1:5" x14ac:dyDescent="0.25">
      <c r="A150" s="286"/>
      <c r="B150" s="287" t="s">
        <v>712</v>
      </c>
      <c r="C150" s="287" t="s">
        <v>713</v>
      </c>
      <c r="D150" s="287" t="s">
        <v>714</v>
      </c>
      <c r="E150" s="288"/>
    </row>
    <row r="151" spans="1:5" x14ac:dyDescent="0.25">
      <c r="A151" s="286" t="s">
        <v>715</v>
      </c>
      <c r="B151" s="293">
        <v>0</v>
      </c>
      <c r="C151" s="287">
        <f>B151*B4</f>
        <v>0</v>
      </c>
      <c r="D151" s="287">
        <f>(Tableau2412[[#This Row],[prix en Euro]]+0.18*Tableau2412[[#This Row],[prix en Euro]])*2</f>
        <v>0</v>
      </c>
      <c r="E151" s="288"/>
    </row>
    <row r="152" spans="1:5" x14ac:dyDescent="0.25">
      <c r="A152" s="286" t="s">
        <v>716</v>
      </c>
      <c r="B152" s="295"/>
      <c r="C152" s="296">
        <v>0</v>
      </c>
      <c r="D152" s="297">
        <f>(Tableau2412[[#This Row],[prix en Euro]]+0.18*Tableau2412[[#This Row],[prix en Euro]])*2</f>
        <v>0</v>
      </c>
      <c r="E152" s="288"/>
    </row>
    <row r="153" spans="1:5" x14ac:dyDescent="0.25">
      <c r="A153" s="286"/>
      <c r="B153" s="287"/>
      <c r="C153" s="287"/>
      <c r="D153" s="298">
        <f>SUM(Tableau2412[prix calculé])</f>
        <v>0</v>
      </c>
      <c r="E153" s="288"/>
    </row>
    <row r="154" spans="1:5" ht="15.75" thickBot="1" x14ac:dyDescent="0.3">
      <c r="A154" s="289"/>
      <c r="B154" s="290"/>
      <c r="C154" s="290"/>
      <c r="D154" s="290"/>
      <c r="E154" s="291"/>
    </row>
    <row r="157" spans="1:5" ht="15.75" thickBot="1" x14ac:dyDescent="0.3"/>
    <row r="158" spans="1:5" ht="18.75" x14ac:dyDescent="0.3">
      <c r="A158" s="292" t="s">
        <v>727</v>
      </c>
      <c r="B158" s="284"/>
      <c r="C158" s="284"/>
      <c r="D158" s="284"/>
      <c r="E158" s="285"/>
    </row>
    <row r="159" spans="1:5" x14ac:dyDescent="0.25">
      <c r="A159" s="286"/>
      <c r="B159" s="287" t="s">
        <v>710</v>
      </c>
      <c r="C159" s="287"/>
      <c r="D159" s="287" t="s">
        <v>711</v>
      </c>
      <c r="E159" s="288"/>
    </row>
    <row r="160" spans="1:5" x14ac:dyDescent="0.25">
      <c r="A160" s="286"/>
      <c r="B160" s="287" t="s">
        <v>712</v>
      </c>
      <c r="C160" s="287" t="s">
        <v>713</v>
      </c>
      <c r="D160" s="287" t="s">
        <v>714</v>
      </c>
      <c r="E160" s="288"/>
    </row>
    <row r="161" spans="1:5" x14ac:dyDescent="0.25">
      <c r="A161" s="286" t="s">
        <v>715</v>
      </c>
      <c r="B161" s="293">
        <v>0</v>
      </c>
      <c r="C161" s="287">
        <f>B161*B4</f>
        <v>0</v>
      </c>
      <c r="D161" s="287">
        <f>(Tableau2413[[#This Row],[prix en Euro]]+0.18*Tableau2413[[#This Row],[prix en Euro]])*2</f>
        <v>0</v>
      </c>
      <c r="E161" s="288"/>
    </row>
    <row r="162" spans="1:5" x14ac:dyDescent="0.25">
      <c r="A162" s="286" t="s">
        <v>716</v>
      </c>
      <c r="B162" s="295"/>
      <c r="C162" s="296">
        <v>0</v>
      </c>
      <c r="D162" s="297">
        <f>(Tableau2413[[#This Row],[prix en Euro]]+0.18*Tableau2413[[#This Row],[prix en Euro]])*2</f>
        <v>0</v>
      </c>
      <c r="E162" s="288"/>
    </row>
    <row r="163" spans="1:5" x14ac:dyDescent="0.25">
      <c r="A163" s="286"/>
      <c r="B163" s="287"/>
      <c r="C163" s="287"/>
      <c r="D163" s="298">
        <f>SUM(Tableau2413[prix calculé])</f>
        <v>0</v>
      </c>
      <c r="E163" s="288"/>
    </row>
    <row r="164" spans="1:5" ht="15.75" thickBot="1" x14ac:dyDescent="0.3">
      <c r="A164" s="289"/>
      <c r="B164" s="290"/>
      <c r="C164" s="290"/>
      <c r="D164" s="290"/>
      <c r="E164" s="291"/>
    </row>
    <row r="166" spans="1:5" ht="15.75" thickBot="1" x14ac:dyDescent="0.3"/>
    <row r="167" spans="1:5" ht="18.75" x14ac:dyDescent="0.3">
      <c r="A167" s="292" t="s">
        <v>728</v>
      </c>
      <c r="B167" s="284"/>
      <c r="C167" s="284"/>
      <c r="D167" s="284"/>
      <c r="E167" s="285"/>
    </row>
    <row r="168" spans="1:5" x14ac:dyDescent="0.25">
      <c r="A168" s="286"/>
      <c r="B168" s="287" t="s">
        <v>710</v>
      </c>
      <c r="C168" s="287"/>
      <c r="D168" s="287" t="s">
        <v>711</v>
      </c>
      <c r="E168" s="288"/>
    </row>
    <row r="169" spans="1:5" x14ac:dyDescent="0.25">
      <c r="A169" s="286"/>
      <c r="B169" s="287" t="s">
        <v>712</v>
      </c>
      <c r="C169" s="287" t="s">
        <v>713</v>
      </c>
      <c r="D169" s="287" t="s">
        <v>714</v>
      </c>
      <c r="E169" s="288"/>
    </row>
    <row r="170" spans="1:5" x14ac:dyDescent="0.25">
      <c r="A170" s="286" t="s">
        <v>715</v>
      </c>
      <c r="B170" s="293">
        <v>0</v>
      </c>
      <c r="C170" s="287">
        <f>B170*B4</f>
        <v>0</v>
      </c>
      <c r="D170" s="287">
        <f>(Tableau2414[[#This Row],[prix en Euro]]+0.18*Tableau2414[[#This Row],[prix en Euro]])*2</f>
        <v>0</v>
      </c>
      <c r="E170" s="288"/>
    </row>
    <row r="171" spans="1:5" x14ac:dyDescent="0.25">
      <c r="A171" s="286" t="s">
        <v>716</v>
      </c>
      <c r="B171" s="295"/>
      <c r="C171" s="296">
        <v>0</v>
      </c>
      <c r="D171" s="297">
        <f>(Tableau2414[[#This Row],[prix en Euro]]+0.18*Tableau2414[[#This Row],[prix en Euro]])*2</f>
        <v>0</v>
      </c>
      <c r="E171" s="288"/>
    </row>
    <row r="172" spans="1:5" x14ac:dyDescent="0.25">
      <c r="A172" s="286"/>
      <c r="B172" s="287"/>
      <c r="C172" s="287"/>
      <c r="D172" s="298">
        <f>SUM(Tableau2414[prix calculé])</f>
        <v>0</v>
      </c>
      <c r="E172" s="288"/>
    </row>
    <row r="173" spans="1:5" ht="15.75" thickBot="1" x14ac:dyDescent="0.3">
      <c r="A173" s="289"/>
      <c r="B173" s="290"/>
      <c r="C173" s="290"/>
      <c r="D173" s="290"/>
      <c r="E173" s="291"/>
    </row>
    <row r="175" spans="1:5" ht="15.75" thickBot="1" x14ac:dyDescent="0.3"/>
    <row r="176" spans="1:5" ht="18.75" x14ac:dyDescent="0.3">
      <c r="A176" s="292" t="s">
        <v>729</v>
      </c>
      <c r="B176" s="284"/>
      <c r="C176" s="284"/>
      <c r="D176" s="284"/>
      <c r="E176" s="285"/>
    </row>
    <row r="177" spans="1:5" x14ac:dyDescent="0.25">
      <c r="A177" s="286"/>
      <c r="B177" s="287" t="s">
        <v>710</v>
      </c>
      <c r="C177" s="287"/>
      <c r="D177" s="287" t="s">
        <v>711</v>
      </c>
      <c r="E177" s="288"/>
    </row>
    <row r="178" spans="1:5" x14ac:dyDescent="0.25">
      <c r="A178" s="286"/>
      <c r="B178" s="287" t="s">
        <v>712</v>
      </c>
      <c r="C178" s="287" t="s">
        <v>713</v>
      </c>
      <c r="D178" s="287" t="s">
        <v>714</v>
      </c>
      <c r="E178" s="288"/>
    </row>
    <row r="179" spans="1:5" x14ac:dyDescent="0.25">
      <c r="A179" s="286" t="s">
        <v>715</v>
      </c>
      <c r="B179" s="293">
        <v>0</v>
      </c>
      <c r="C179" s="287">
        <f>B179*B4</f>
        <v>0</v>
      </c>
      <c r="D179" s="287">
        <f>(Tableau2415[[#This Row],[prix en Euro]]+0.18*Tableau2415[[#This Row],[prix en Euro]])*2</f>
        <v>0</v>
      </c>
      <c r="E179" s="288"/>
    </row>
    <row r="180" spans="1:5" x14ac:dyDescent="0.25">
      <c r="A180" s="286" t="s">
        <v>716</v>
      </c>
      <c r="B180" s="295"/>
      <c r="C180" s="296">
        <v>0</v>
      </c>
      <c r="D180" s="297">
        <f>(Tableau2415[[#This Row],[prix en Euro]]+0.18*Tableau2415[[#This Row],[prix en Euro]])*2</f>
        <v>0</v>
      </c>
      <c r="E180" s="288"/>
    </row>
    <row r="181" spans="1:5" x14ac:dyDescent="0.25">
      <c r="A181" s="286"/>
      <c r="B181" s="287"/>
      <c r="C181" s="287"/>
      <c r="D181" s="298">
        <f>SUM(Tableau2415[prix calculé])</f>
        <v>0</v>
      </c>
      <c r="E181" s="288"/>
    </row>
    <row r="182" spans="1:5" ht="15.75" thickBot="1" x14ac:dyDescent="0.3">
      <c r="A182" s="289"/>
      <c r="B182" s="290"/>
      <c r="C182" s="290"/>
      <c r="D182" s="290"/>
      <c r="E182" s="291"/>
    </row>
    <row r="184" spans="1:5" ht="15.75" thickBot="1" x14ac:dyDescent="0.3"/>
    <row r="185" spans="1:5" ht="18.75" x14ac:dyDescent="0.3">
      <c r="A185" s="292" t="s">
        <v>730</v>
      </c>
      <c r="B185" s="284"/>
      <c r="C185" s="284"/>
      <c r="D185" s="284"/>
      <c r="E185" s="285"/>
    </row>
    <row r="186" spans="1:5" x14ac:dyDescent="0.25">
      <c r="A186" s="286"/>
      <c r="B186" s="287" t="s">
        <v>710</v>
      </c>
      <c r="C186" s="287"/>
      <c r="D186" s="287" t="s">
        <v>711</v>
      </c>
      <c r="E186" s="288"/>
    </row>
    <row r="187" spans="1:5" x14ac:dyDescent="0.25">
      <c r="A187" s="286"/>
      <c r="B187" s="287" t="s">
        <v>712</v>
      </c>
      <c r="C187" s="287" t="s">
        <v>713</v>
      </c>
      <c r="D187" s="287" t="s">
        <v>714</v>
      </c>
      <c r="E187" s="288"/>
    </row>
    <row r="188" spans="1:5" x14ac:dyDescent="0.25">
      <c r="A188" s="286" t="s">
        <v>715</v>
      </c>
      <c r="B188" s="293">
        <v>0</v>
      </c>
      <c r="C188" s="287">
        <f>B188*B4</f>
        <v>0</v>
      </c>
      <c r="D188" s="287">
        <f>(Tableau241516[[#This Row],[prix en Euro]]+0.18*Tableau241516[[#This Row],[prix en Euro]])*2</f>
        <v>0</v>
      </c>
      <c r="E188" s="288"/>
    </row>
    <row r="189" spans="1:5" x14ac:dyDescent="0.25">
      <c r="A189" s="286" t="s">
        <v>716</v>
      </c>
      <c r="B189" s="295"/>
      <c r="C189" s="296">
        <v>0</v>
      </c>
      <c r="D189" s="297">
        <f>(Tableau241516[[#This Row],[prix en Euro]]+0.18*Tableau241516[[#This Row],[prix en Euro]])*2</f>
        <v>0</v>
      </c>
      <c r="E189" s="288"/>
    </row>
    <row r="190" spans="1:5" x14ac:dyDescent="0.25">
      <c r="A190" s="286"/>
      <c r="B190" s="287"/>
      <c r="C190" s="287"/>
      <c r="D190" s="298">
        <f>SUM(Tableau241516[prix calculé])</f>
        <v>0</v>
      </c>
      <c r="E190" s="288"/>
    </row>
    <row r="191" spans="1:5" ht="15.75" thickBot="1" x14ac:dyDescent="0.3">
      <c r="A191" s="289"/>
      <c r="B191" s="290"/>
      <c r="C191" s="290"/>
      <c r="D191" s="290"/>
      <c r="E191" s="291"/>
    </row>
    <row r="193" spans="1:5" ht="15.75" thickBot="1" x14ac:dyDescent="0.3"/>
    <row r="194" spans="1:5" ht="18.75" x14ac:dyDescent="0.3">
      <c r="A194" s="292" t="s">
        <v>731</v>
      </c>
      <c r="B194" s="284"/>
      <c r="C194" s="284"/>
      <c r="D194" s="284"/>
      <c r="E194" s="285"/>
    </row>
    <row r="195" spans="1:5" x14ac:dyDescent="0.25">
      <c r="A195" s="286"/>
      <c r="B195" s="287" t="s">
        <v>710</v>
      </c>
      <c r="C195" s="287"/>
      <c r="D195" s="287" t="s">
        <v>711</v>
      </c>
      <c r="E195" s="288"/>
    </row>
    <row r="196" spans="1:5" x14ac:dyDescent="0.25">
      <c r="A196" s="286"/>
      <c r="B196" s="287" t="s">
        <v>712</v>
      </c>
      <c r="C196" s="287" t="s">
        <v>713</v>
      </c>
      <c r="D196" s="287" t="s">
        <v>714</v>
      </c>
      <c r="E196" s="288"/>
    </row>
    <row r="197" spans="1:5" x14ac:dyDescent="0.25">
      <c r="A197" s="286" t="s">
        <v>715</v>
      </c>
      <c r="B197" s="293">
        <v>0</v>
      </c>
      <c r="C197" s="287">
        <f>B197*B4</f>
        <v>0</v>
      </c>
      <c r="D197" s="287">
        <f>(Tableau241517[[#This Row],[prix en Euro]]+0.18*Tableau241517[[#This Row],[prix en Euro]])*2</f>
        <v>0</v>
      </c>
      <c r="E197" s="288"/>
    </row>
    <row r="198" spans="1:5" x14ac:dyDescent="0.25">
      <c r="A198" s="286" t="s">
        <v>716</v>
      </c>
      <c r="B198" s="295"/>
      <c r="C198" s="296">
        <v>0</v>
      </c>
      <c r="D198" s="297">
        <f>(Tableau241517[[#This Row],[prix en Euro]]+0.18*Tableau241517[[#This Row],[prix en Euro]])*2</f>
        <v>0</v>
      </c>
      <c r="E198" s="288"/>
    </row>
    <row r="199" spans="1:5" x14ac:dyDescent="0.25">
      <c r="A199" s="286"/>
      <c r="B199" s="287"/>
      <c r="C199" s="287"/>
      <c r="D199" s="298">
        <f>SUM(Tableau241517[prix calculé])</f>
        <v>0</v>
      </c>
      <c r="E199" s="288"/>
    </row>
    <row r="200" spans="1:5" ht="15.75" thickBot="1" x14ac:dyDescent="0.3">
      <c r="A200" s="289"/>
      <c r="B200" s="290"/>
      <c r="C200" s="290"/>
      <c r="D200" s="290"/>
      <c r="E200" s="291"/>
    </row>
    <row r="202" spans="1:5" ht="15.75" thickBot="1" x14ac:dyDescent="0.3"/>
    <row r="203" spans="1:5" ht="18.75" x14ac:dyDescent="0.3">
      <c r="A203" s="292" t="s">
        <v>732</v>
      </c>
      <c r="B203" s="284"/>
      <c r="C203" s="284"/>
      <c r="D203" s="284"/>
      <c r="E203" s="285"/>
    </row>
    <row r="204" spans="1:5" x14ac:dyDescent="0.25">
      <c r="A204" s="286"/>
      <c r="B204" s="287" t="s">
        <v>710</v>
      </c>
      <c r="C204" s="287"/>
      <c r="D204" s="287" t="s">
        <v>711</v>
      </c>
      <c r="E204" s="288"/>
    </row>
    <row r="205" spans="1:5" x14ac:dyDescent="0.25">
      <c r="A205" s="286"/>
      <c r="B205" s="287" t="s">
        <v>712</v>
      </c>
      <c r="C205" s="287" t="s">
        <v>713</v>
      </c>
      <c r="D205" s="287" t="s">
        <v>714</v>
      </c>
      <c r="E205" s="288"/>
    </row>
    <row r="206" spans="1:5" x14ac:dyDescent="0.25">
      <c r="A206" s="286" t="s">
        <v>715</v>
      </c>
      <c r="B206" s="293">
        <v>0</v>
      </c>
      <c r="C206" s="287">
        <f>B206*B4</f>
        <v>0</v>
      </c>
      <c r="D206" s="287">
        <f>(Tableau241518[[#This Row],[prix en Euro]]+0.18*Tableau241518[[#This Row],[prix en Euro]])*2</f>
        <v>0</v>
      </c>
      <c r="E206" s="288"/>
    </row>
    <row r="207" spans="1:5" x14ac:dyDescent="0.25">
      <c r="A207" s="286" t="s">
        <v>716</v>
      </c>
      <c r="B207" s="295"/>
      <c r="C207" s="296">
        <v>0</v>
      </c>
      <c r="D207" s="297">
        <f>(Tableau241518[[#This Row],[prix en Euro]]+0.18*Tableau241518[[#This Row],[prix en Euro]])*2</f>
        <v>0</v>
      </c>
      <c r="E207" s="288"/>
    </row>
    <row r="208" spans="1:5" x14ac:dyDescent="0.25">
      <c r="A208" s="286"/>
      <c r="B208" s="287"/>
      <c r="C208" s="287"/>
      <c r="D208" s="298">
        <f>SUM(Tableau241518[prix calculé])</f>
        <v>0</v>
      </c>
      <c r="E208" s="288"/>
    </row>
    <row r="209" spans="1:5" ht="15.75" thickBot="1" x14ac:dyDescent="0.3">
      <c r="A209" s="289"/>
      <c r="B209" s="290"/>
      <c r="C209" s="290"/>
      <c r="D209" s="290"/>
      <c r="E209" s="291"/>
    </row>
    <row r="211" spans="1:5" ht="15.75" thickBot="1" x14ac:dyDescent="0.3"/>
    <row r="212" spans="1:5" ht="18.75" x14ac:dyDescent="0.3">
      <c r="A212" s="292" t="s">
        <v>733</v>
      </c>
      <c r="B212" s="284"/>
      <c r="C212" s="284"/>
      <c r="D212" s="284"/>
      <c r="E212" s="285"/>
    </row>
    <row r="213" spans="1:5" x14ac:dyDescent="0.25">
      <c r="A213" s="286"/>
      <c r="B213" s="287" t="s">
        <v>710</v>
      </c>
      <c r="C213" s="287"/>
      <c r="D213" s="287" t="s">
        <v>711</v>
      </c>
      <c r="E213" s="288"/>
    </row>
    <row r="214" spans="1:5" x14ac:dyDescent="0.25">
      <c r="A214" s="286"/>
      <c r="B214" s="287" t="s">
        <v>712</v>
      </c>
      <c r="C214" s="287" t="s">
        <v>713</v>
      </c>
      <c r="D214" s="287" t="s">
        <v>714</v>
      </c>
      <c r="E214" s="288"/>
    </row>
    <row r="215" spans="1:5" x14ac:dyDescent="0.25">
      <c r="A215" s="286" t="s">
        <v>715</v>
      </c>
      <c r="B215" s="293">
        <v>0</v>
      </c>
      <c r="C215" s="287">
        <f>B215*B4</f>
        <v>0</v>
      </c>
      <c r="D215" s="287">
        <f>(Tableau241519[[#This Row],[prix en Euro]]+0.18*Tableau241519[[#This Row],[prix en Euro]])*2</f>
        <v>0</v>
      </c>
      <c r="E215" s="288"/>
    </row>
    <row r="216" spans="1:5" x14ac:dyDescent="0.25">
      <c r="A216" s="286" t="s">
        <v>716</v>
      </c>
      <c r="B216" s="295"/>
      <c r="C216" s="296">
        <v>0</v>
      </c>
      <c r="D216" s="297">
        <f>(Tableau241519[[#This Row],[prix en Euro]]+0.18*Tableau241519[[#This Row],[prix en Euro]])*2</f>
        <v>0</v>
      </c>
      <c r="E216" s="288"/>
    </row>
    <row r="217" spans="1:5" x14ac:dyDescent="0.25">
      <c r="A217" s="286"/>
      <c r="B217" s="287"/>
      <c r="C217" s="287"/>
      <c r="D217" s="298">
        <f>SUM(Tableau241519[prix calculé])</f>
        <v>0</v>
      </c>
      <c r="E217" s="288"/>
    </row>
    <row r="218" spans="1:5" ht="15.75" thickBot="1" x14ac:dyDescent="0.3">
      <c r="A218" s="289"/>
      <c r="B218" s="290"/>
      <c r="C218" s="290"/>
      <c r="D218" s="290"/>
      <c r="E218" s="291"/>
    </row>
    <row r="220" spans="1:5" ht="15.75" thickBot="1" x14ac:dyDescent="0.3"/>
    <row r="221" spans="1:5" ht="18.75" x14ac:dyDescent="0.3">
      <c r="A221" s="292" t="s">
        <v>734</v>
      </c>
      <c r="B221" s="284"/>
      <c r="C221" s="284"/>
      <c r="D221" s="284"/>
      <c r="E221" s="285"/>
    </row>
    <row r="222" spans="1:5" x14ac:dyDescent="0.25">
      <c r="A222" s="286"/>
      <c r="B222" s="287" t="s">
        <v>710</v>
      </c>
      <c r="C222" s="287"/>
      <c r="D222" s="287" t="s">
        <v>711</v>
      </c>
      <c r="E222" s="288"/>
    </row>
    <row r="223" spans="1:5" x14ac:dyDescent="0.25">
      <c r="A223" s="286"/>
      <c r="B223" s="287" t="s">
        <v>712</v>
      </c>
      <c r="C223" s="287" t="s">
        <v>713</v>
      </c>
      <c r="D223" s="287" t="s">
        <v>714</v>
      </c>
      <c r="E223" s="288"/>
    </row>
    <row r="224" spans="1:5" x14ac:dyDescent="0.25">
      <c r="A224" s="286" t="s">
        <v>715</v>
      </c>
      <c r="B224" s="293">
        <v>0</v>
      </c>
      <c r="C224" s="287">
        <f>B224*B4</f>
        <v>0</v>
      </c>
      <c r="D224" s="287">
        <f>(Tableau241520[[#This Row],[prix en Euro]]+0.18*Tableau241520[[#This Row],[prix en Euro]])*2</f>
        <v>0</v>
      </c>
      <c r="E224" s="288"/>
    </row>
    <row r="225" spans="1:5" x14ac:dyDescent="0.25">
      <c r="A225" s="286" t="s">
        <v>716</v>
      </c>
      <c r="B225" s="295"/>
      <c r="C225" s="296">
        <v>0</v>
      </c>
      <c r="D225" s="297">
        <f>(Tableau241520[[#This Row],[prix en Euro]]+0.18*Tableau241520[[#This Row],[prix en Euro]])*2</f>
        <v>0</v>
      </c>
      <c r="E225" s="288"/>
    </row>
    <row r="226" spans="1:5" x14ac:dyDescent="0.25">
      <c r="A226" s="286"/>
      <c r="B226" s="287"/>
      <c r="C226" s="287"/>
      <c r="D226" s="298">
        <f>SUM(Tableau241520[prix calculé])</f>
        <v>0</v>
      </c>
      <c r="E226" s="288"/>
    </row>
    <row r="227" spans="1:5" ht="15.75" thickBot="1" x14ac:dyDescent="0.3">
      <c r="A227" s="289"/>
      <c r="B227" s="290"/>
      <c r="C227" s="290"/>
      <c r="D227" s="290"/>
      <c r="E227" s="291"/>
    </row>
    <row r="230" spans="1:5" ht="15.75" thickBot="1" x14ac:dyDescent="0.3"/>
    <row r="231" spans="1:5" ht="18.75" x14ac:dyDescent="0.3">
      <c r="A231" s="292" t="s">
        <v>735</v>
      </c>
      <c r="B231" s="284"/>
      <c r="C231" s="284"/>
      <c r="D231" s="284"/>
      <c r="E231" s="285"/>
    </row>
    <row r="232" spans="1:5" x14ac:dyDescent="0.25">
      <c r="A232" s="286"/>
      <c r="B232" s="287" t="s">
        <v>710</v>
      </c>
      <c r="C232" s="287"/>
      <c r="D232" s="287" t="s">
        <v>711</v>
      </c>
      <c r="E232" s="288"/>
    </row>
    <row r="233" spans="1:5" x14ac:dyDescent="0.25">
      <c r="A233" s="286"/>
      <c r="B233" s="287" t="s">
        <v>712</v>
      </c>
      <c r="C233" s="287" t="s">
        <v>713</v>
      </c>
      <c r="D233" s="287" t="s">
        <v>714</v>
      </c>
      <c r="E233" s="288"/>
    </row>
    <row r="234" spans="1:5" x14ac:dyDescent="0.25">
      <c r="A234" s="286" t="s">
        <v>715</v>
      </c>
      <c r="B234" s="293">
        <v>0</v>
      </c>
      <c r="C234" s="287">
        <f>B234*B4</f>
        <v>0</v>
      </c>
      <c r="D234" s="287">
        <f>(Tableau241521[[#This Row],[prix en Euro]]+0.18*Tableau241521[[#This Row],[prix en Euro]])*2</f>
        <v>0</v>
      </c>
      <c r="E234" s="288"/>
    </row>
    <row r="235" spans="1:5" x14ac:dyDescent="0.25">
      <c r="A235" s="286" t="s">
        <v>716</v>
      </c>
      <c r="B235" s="295"/>
      <c r="C235" s="296">
        <v>0</v>
      </c>
      <c r="D235" s="297">
        <f>(Tableau241521[[#This Row],[prix en Euro]]+0.18*Tableau241521[[#This Row],[prix en Euro]])*2</f>
        <v>0</v>
      </c>
      <c r="E235" s="288"/>
    </row>
    <row r="236" spans="1:5" x14ac:dyDescent="0.25">
      <c r="A236" s="286"/>
      <c r="B236" s="287"/>
      <c r="C236" s="287"/>
      <c r="D236" s="298">
        <f>SUM(Tableau241521[prix calculé])</f>
        <v>0</v>
      </c>
      <c r="E236" s="288"/>
    </row>
    <row r="237" spans="1:5" ht="15.75" thickBot="1" x14ac:dyDescent="0.3">
      <c r="A237" s="289"/>
      <c r="B237" s="290"/>
      <c r="C237" s="290"/>
      <c r="D237" s="290"/>
      <c r="E237" s="291"/>
    </row>
    <row r="240" spans="1:5" ht="15.75" thickBot="1" x14ac:dyDescent="0.3"/>
    <row r="241" spans="1:5" ht="18.75" x14ac:dyDescent="0.3">
      <c r="A241" s="292" t="s">
        <v>736</v>
      </c>
      <c r="B241" s="284"/>
      <c r="C241" s="284"/>
      <c r="D241" s="284"/>
      <c r="E241" s="285"/>
    </row>
    <row r="242" spans="1:5" x14ac:dyDescent="0.25">
      <c r="A242" s="286"/>
      <c r="B242" s="287" t="s">
        <v>710</v>
      </c>
      <c r="C242" s="287"/>
      <c r="D242" s="287" t="s">
        <v>711</v>
      </c>
      <c r="E242" s="288"/>
    </row>
    <row r="243" spans="1:5" x14ac:dyDescent="0.25">
      <c r="A243" s="286"/>
      <c r="B243" s="287" t="s">
        <v>712</v>
      </c>
      <c r="C243" s="287" t="s">
        <v>713</v>
      </c>
      <c r="D243" s="287" t="s">
        <v>714</v>
      </c>
      <c r="E243" s="288"/>
    </row>
    <row r="244" spans="1:5" x14ac:dyDescent="0.25">
      <c r="A244" s="286" t="s">
        <v>715</v>
      </c>
      <c r="B244" s="293">
        <v>0</v>
      </c>
      <c r="C244" s="287">
        <f>B244*B4</f>
        <v>0</v>
      </c>
      <c r="D244" s="287">
        <f>(Tableau241522[[#This Row],[prix en Euro]]+0.18*Tableau241522[[#This Row],[prix en Euro]])*2</f>
        <v>0</v>
      </c>
      <c r="E244" s="288"/>
    </row>
    <row r="245" spans="1:5" x14ac:dyDescent="0.25">
      <c r="A245" s="286" t="s">
        <v>716</v>
      </c>
      <c r="B245" s="295"/>
      <c r="C245" s="296">
        <v>0</v>
      </c>
      <c r="D245" s="297">
        <f>(Tableau241522[[#This Row],[prix en Euro]]+0.18*Tableau241522[[#This Row],[prix en Euro]])*2</f>
        <v>0</v>
      </c>
      <c r="E245" s="288"/>
    </row>
    <row r="246" spans="1:5" x14ac:dyDescent="0.25">
      <c r="A246" s="286"/>
      <c r="B246" s="287"/>
      <c r="C246" s="287"/>
      <c r="D246" s="298">
        <f>SUM(Tableau241522[prix calculé])</f>
        <v>0</v>
      </c>
      <c r="E246" s="288"/>
    </row>
    <row r="247" spans="1:5" ht="15.75" thickBot="1" x14ac:dyDescent="0.3">
      <c r="A247" s="289"/>
      <c r="B247" s="290"/>
      <c r="C247" s="290"/>
      <c r="D247" s="290"/>
      <c r="E247" s="291"/>
    </row>
    <row r="249" spans="1:5" ht="15.75" thickBot="1" x14ac:dyDescent="0.3"/>
    <row r="250" spans="1:5" ht="18.75" x14ac:dyDescent="0.3">
      <c r="A250" s="292" t="s">
        <v>737</v>
      </c>
      <c r="B250" s="284"/>
      <c r="C250" s="284"/>
      <c r="D250" s="284"/>
      <c r="E250" s="285"/>
    </row>
    <row r="251" spans="1:5" x14ac:dyDescent="0.25">
      <c r="A251" s="286"/>
      <c r="B251" s="287" t="s">
        <v>710</v>
      </c>
      <c r="C251" s="287"/>
      <c r="D251" s="287" t="s">
        <v>711</v>
      </c>
      <c r="E251" s="288"/>
    </row>
    <row r="252" spans="1:5" x14ac:dyDescent="0.25">
      <c r="A252" s="286"/>
      <c r="B252" s="287" t="s">
        <v>712</v>
      </c>
      <c r="C252" s="287" t="s">
        <v>713</v>
      </c>
      <c r="D252" s="287" t="s">
        <v>714</v>
      </c>
      <c r="E252" s="288"/>
    </row>
    <row r="253" spans="1:5" x14ac:dyDescent="0.25">
      <c r="A253" s="286" t="s">
        <v>715</v>
      </c>
      <c r="B253" s="293">
        <v>0</v>
      </c>
      <c r="C253" s="287">
        <f>B253*B4</f>
        <v>0</v>
      </c>
      <c r="D253" s="287">
        <f>(Tableau24152223[[#This Row],[prix en Euro]]+0.18*Tableau24152223[[#This Row],[prix en Euro]])*2</f>
        <v>0</v>
      </c>
      <c r="E253" s="288"/>
    </row>
    <row r="254" spans="1:5" x14ac:dyDescent="0.25">
      <c r="A254" s="286" t="s">
        <v>716</v>
      </c>
      <c r="B254" s="295"/>
      <c r="C254" s="296">
        <v>0</v>
      </c>
      <c r="D254" s="297">
        <f>(Tableau24152223[[#This Row],[prix en Euro]]+0.18*Tableau24152223[[#This Row],[prix en Euro]])*2</f>
        <v>0</v>
      </c>
      <c r="E254" s="288"/>
    </row>
    <row r="255" spans="1:5" x14ac:dyDescent="0.25">
      <c r="A255" s="286"/>
      <c r="B255" s="287"/>
      <c r="C255" s="287"/>
      <c r="D255" s="299">
        <f>SUM(Tableau24152223[prix calculé])</f>
        <v>0</v>
      </c>
      <c r="E255" s="288"/>
    </row>
    <row r="256" spans="1:5" ht="15.75" thickBot="1" x14ac:dyDescent="0.3">
      <c r="A256" s="289"/>
      <c r="B256" s="290"/>
      <c r="C256" s="290"/>
      <c r="D256" s="290"/>
      <c r="E256" s="291"/>
    </row>
    <row r="258" spans="1:5" ht="15.75" thickBot="1" x14ac:dyDescent="0.3"/>
    <row r="259" spans="1:5" ht="18.75" x14ac:dyDescent="0.3">
      <c r="A259" s="292" t="s">
        <v>738</v>
      </c>
      <c r="B259" s="284"/>
      <c r="C259" s="284"/>
      <c r="D259" s="284"/>
      <c r="E259" s="285"/>
    </row>
    <row r="260" spans="1:5" x14ac:dyDescent="0.25">
      <c r="A260" s="286"/>
      <c r="B260" s="287" t="s">
        <v>710</v>
      </c>
      <c r="C260" s="287"/>
      <c r="D260" s="287" t="s">
        <v>711</v>
      </c>
      <c r="E260" s="288"/>
    </row>
    <row r="261" spans="1:5" x14ac:dyDescent="0.25">
      <c r="A261" s="286"/>
      <c r="B261" s="287" t="s">
        <v>712</v>
      </c>
      <c r="C261" s="287" t="s">
        <v>713</v>
      </c>
      <c r="D261" s="287" t="s">
        <v>714</v>
      </c>
      <c r="E261" s="288"/>
    </row>
    <row r="262" spans="1:5" x14ac:dyDescent="0.25">
      <c r="A262" s="286" t="s">
        <v>715</v>
      </c>
      <c r="B262" s="293">
        <v>0</v>
      </c>
      <c r="C262" s="287">
        <f>B262*B4</f>
        <v>0</v>
      </c>
      <c r="D262" s="287">
        <f>(Tableau24152224[[#This Row],[prix en Euro]]+0.18*Tableau24152224[[#This Row],[prix en Euro]])*2</f>
        <v>0</v>
      </c>
      <c r="E262" s="288"/>
    </row>
    <row r="263" spans="1:5" x14ac:dyDescent="0.25">
      <c r="A263" s="286" t="s">
        <v>716</v>
      </c>
      <c r="B263" s="295"/>
      <c r="C263" s="296">
        <v>0</v>
      </c>
      <c r="D263" s="297">
        <f>(Tableau24152224[[#This Row],[prix en Euro]]+0.18*Tableau24152224[[#This Row],[prix en Euro]])*2</f>
        <v>0</v>
      </c>
      <c r="E263" s="288"/>
    </row>
    <row r="264" spans="1:5" x14ac:dyDescent="0.25">
      <c r="A264" s="286"/>
      <c r="B264" s="287"/>
      <c r="C264" s="287"/>
      <c r="D264" s="298">
        <f>SUM(Tableau24152224[prix calculé])</f>
        <v>0</v>
      </c>
      <c r="E264" s="288"/>
    </row>
    <row r="265" spans="1:5" ht="15.75" thickBot="1" x14ac:dyDescent="0.3">
      <c r="A265" s="289"/>
      <c r="B265" s="290"/>
      <c r="C265" s="290"/>
      <c r="D265" s="290"/>
      <c r="E265" s="291"/>
    </row>
    <row r="267" spans="1:5" ht="15.75" thickBot="1" x14ac:dyDescent="0.3"/>
    <row r="268" spans="1:5" ht="18.75" x14ac:dyDescent="0.3">
      <c r="A268" s="292" t="s">
        <v>739</v>
      </c>
      <c r="B268" s="284"/>
      <c r="C268" s="284"/>
      <c r="D268" s="284"/>
      <c r="E268" s="285"/>
    </row>
    <row r="269" spans="1:5" x14ac:dyDescent="0.25">
      <c r="A269" s="286"/>
      <c r="B269" s="287" t="s">
        <v>710</v>
      </c>
      <c r="C269" s="287"/>
      <c r="D269" s="287" t="s">
        <v>711</v>
      </c>
      <c r="E269" s="288"/>
    </row>
    <row r="270" spans="1:5" x14ac:dyDescent="0.25">
      <c r="A270" s="286"/>
      <c r="B270" s="287" t="s">
        <v>712</v>
      </c>
      <c r="C270" s="287" t="s">
        <v>713</v>
      </c>
      <c r="D270" s="287" t="s">
        <v>714</v>
      </c>
      <c r="E270" s="288"/>
    </row>
    <row r="271" spans="1:5" x14ac:dyDescent="0.25">
      <c r="A271" s="286" t="s">
        <v>715</v>
      </c>
      <c r="B271" s="293">
        <v>0</v>
      </c>
      <c r="C271" s="287">
        <f>B271*B4</f>
        <v>0</v>
      </c>
      <c r="D271" s="287">
        <f>(Tableau24152225[[#This Row],[prix en Euro]]+0.18*Tableau24152225[[#This Row],[prix en Euro]])*2</f>
        <v>0</v>
      </c>
      <c r="E271" s="288"/>
    </row>
    <row r="272" spans="1:5" x14ac:dyDescent="0.25">
      <c r="A272" s="286" t="s">
        <v>716</v>
      </c>
      <c r="B272" s="295"/>
      <c r="C272" s="296">
        <v>0</v>
      </c>
      <c r="D272" s="297">
        <f>(Tableau24152225[[#This Row],[prix en Euro]]+0.18*Tableau24152225[[#This Row],[prix en Euro]])*2</f>
        <v>0</v>
      </c>
      <c r="E272" s="288"/>
    </row>
    <row r="273" spans="1:5" x14ac:dyDescent="0.25">
      <c r="A273" s="286"/>
      <c r="B273" s="287"/>
      <c r="C273" s="287"/>
      <c r="D273" s="298">
        <f>SUM(Tableau24152225[prix calculé])</f>
        <v>0</v>
      </c>
      <c r="E273" s="288"/>
    </row>
    <row r="274" spans="1:5" ht="15.75" thickBot="1" x14ac:dyDescent="0.3">
      <c r="A274" s="289"/>
      <c r="B274" s="290"/>
      <c r="C274" s="290"/>
      <c r="D274" s="290"/>
      <c r="E274" s="291"/>
    </row>
    <row r="276" spans="1:5" ht="15.75" thickBot="1" x14ac:dyDescent="0.3"/>
    <row r="277" spans="1:5" ht="18.75" x14ac:dyDescent="0.3">
      <c r="A277" s="292" t="s">
        <v>740</v>
      </c>
      <c r="B277" s="284"/>
      <c r="C277" s="284"/>
      <c r="D277" s="284"/>
      <c r="E277" s="285"/>
    </row>
    <row r="278" spans="1:5" x14ac:dyDescent="0.25">
      <c r="A278" s="286"/>
      <c r="B278" s="287" t="s">
        <v>710</v>
      </c>
      <c r="C278" s="287"/>
      <c r="D278" s="287" t="s">
        <v>711</v>
      </c>
      <c r="E278" s="288"/>
    </row>
    <row r="279" spans="1:5" x14ac:dyDescent="0.25">
      <c r="A279" s="286"/>
      <c r="B279" s="287" t="s">
        <v>712</v>
      </c>
      <c r="C279" s="287" t="s">
        <v>713</v>
      </c>
      <c r="D279" s="287" t="s">
        <v>714</v>
      </c>
      <c r="E279" s="288"/>
    </row>
    <row r="280" spans="1:5" x14ac:dyDescent="0.25">
      <c r="A280" s="286" t="s">
        <v>715</v>
      </c>
      <c r="B280" s="293">
        <v>0</v>
      </c>
      <c r="C280" s="287">
        <f>B280*B4</f>
        <v>0</v>
      </c>
      <c r="D280" s="287">
        <f>(Tableau24152226[[#This Row],[prix en Euro]]+0.18*Tableau24152226[[#This Row],[prix en Euro]])*2</f>
        <v>0</v>
      </c>
      <c r="E280" s="288"/>
    </row>
    <row r="281" spans="1:5" x14ac:dyDescent="0.25">
      <c r="A281" s="286" t="s">
        <v>716</v>
      </c>
      <c r="B281" s="295"/>
      <c r="C281" s="296">
        <v>0</v>
      </c>
      <c r="D281" s="297">
        <f>(Tableau24152226[[#This Row],[prix en Euro]]+0.18*Tableau24152226[[#This Row],[prix en Euro]])*2</f>
        <v>0</v>
      </c>
      <c r="E281" s="288"/>
    </row>
    <row r="282" spans="1:5" x14ac:dyDescent="0.25">
      <c r="A282" s="286"/>
      <c r="B282" s="287"/>
      <c r="C282" s="287"/>
      <c r="D282" s="298">
        <f>SUM(Tableau24152226[prix calculé])</f>
        <v>0</v>
      </c>
      <c r="E282" s="288"/>
    </row>
    <row r="283" spans="1:5" ht="15.75" thickBot="1" x14ac:dyDescent="0.3">
      <c r="A283" s="289"/>
      <c r="B283" s="290"/>
      <c r="C283" s="290"/>
      <c r="D283" s="290"/>
      <c r="E283" s="291"/>
    </row>
    <row r="285" spans="1:5" ht="15.75" thickBot="1" x14ac:dyDescent="0.3"/>
    <row r="286" spans="1:5" ht="18.75" x14ac:dyDescent="0.3">
      <c r="A286" s="292" t="s">
        <v>741</v>
      </c>
      <c r="B286" s="284"/>
      <c r="C286" s="284"/>
      <c r="D286" s="284"/>
      <c r="E286" s="285"/>
    </row>
    <row r="287" spans="1:5" x14ac:dyDescent="0.25">
      <c r="A287" s="286"/>
      <c r="B287" s="287" t="s">
        <v>710</v>
      </c>
      <c r="C287" s="287"/>
      <c r="D287" s="287" t="s">
        <v>711</v>
      </c>
      <c r="E287" s="288"/>
    </row>
    <row r="288" spans="1:5" x14ac:dyDescent="0.25">
      <c r="A288" s="286"/>
      <c r="B288" s="287" t="s">
        <v>712</v>
      </c>
      <c r="C288" s="287" t="s">
        <v>713</v>
      </c>
      <c r="D288" s="287" t="s">
        <v>714</v>
      </c>
      <c r="E288" s="288"/>
    </row>
    <row r="289" spans="1:5" x14ac:dyDescent="0.25">
      <c r="A289" s="286" t="s">
        <v>715</v>
      </c>
      <c r="B289" s="293">
        <v>0</v>
      </c>
      <c r="C289" s="287">
        <f>B289*B4</f>
        <v>0</v>
      </c>
      <c r="D289" s="287">
        <f>(Tableau24152227[[#This Row],[prix en Euro]]+0.18*Tableau24152227[[#This Row],[prix en Euro]])*2</f>
        <v>0</v>
      </c>
      <c r="E289" s="288"/>
    </row>
    <row r="290" spans="1:5" x14ac:dyDescent="0.25">
      <c r="A290" s="286" t="s">
        <v>716</v>
      </c>
      <c r="B290" s="295"/>
      <c r="C290" s="296">
        <v>0</v>
      </c>
      <c r="D290" s="297">
        <f>(Tableau24152227[[#This Row],[prix en Euro]]+0.18*Tableau24152227[[#This Row],[prix en Euro]])*2</f>
        <v>0</v>
      </c>
      <c r="E290" s="288"/>
    </row>
    <row r="291" spans="1:5" x14ac:dyDescent="0.25">
      <c r="A291" s="286"/>
      <c r="B291" s="287"/>
      <c r="C291" s="287"/>
      <c r="D291" s="298">
        <f>SUM(Tableau24152227[prix calculé])</f>
        <v>0</v>
      </c>
      <c r="E291" s="288"/>
    </row>
    <row r="292" spans="1:5" ht="15.75" thickBot="1" x14ac:dyDescent="0.3">
      <c r="A292" s="289"/>
      <c r="B292" s="290"/>
      <c r="C292" s="290"/>
      <c r="D292" s="290"/>
      <c r="E292" s="291"/>
    </row>
    <row r="295" spans="1:5" ht="15.75" thickBot="1" x14ac:dyDescent="0.3"/>
    <row r="296" spans="1:5" ht="18.75" x14ac:dyDescent="0.3">
      <c r="A296" s="292" t="s">
        <v>742</v>
      </c>
      <c r="B296" s="284"/>
      <c r="C296" s="284"/>
      <c r="D296" s="284"/>
      <c r="E296" s="285"/>
    </row>
    <row r="297" spans="1:5" x14ac:dyDescent="0.25">
      <c r="A297" s="286"/>
      <c r="B297" s="287" t="s">
        <v>710</v>
      </c>
      <c r="C297" s="287"/>
      <c r="D297" s="287" t="s">
        <v>711</v>
      </c>
      <c r="E297" s="288"/>
    </row>
    <row r="298" spans="1:5" x14ac:dyDescent="0.25">
      <c r="A298" s="286"/>
      <c r="B298" s="287" t="s">
        <v>712</v>
      </c>
      <c r="C298" s="287" t="s">
        <v>713</v>
      </c>
      <c r="D298" s="287" t="s">
        <v>714</v>
      </c>
      <c r="E298" s="288"/>
    </row>
    <row r="299" spans="1:5" x14ac:dyDescent="0.25">
      <c r="A299" s="286" t="s">
        <v>715</v>
      </c>
      <c r="B299" s="293">
        <v>0</v>
      </c>
      <c r="C299" s="287">
        <f>B299*B4</f>
        <v>0</v>
      </c>
      <c r="D299" s="287">
        <f>(Tableau24152228[[#This Row],[prix en Euro]]+0.18*Tableau24152228[[#This Row],[prix en Euro]])*2</f>
        <v>0</v>
      </c>
      <c r="E299" s="288"/>
    </row>
    <row r="300" spans="1:5" x14ac:dyDescent="0.25">
      <c r="A300" s="286" t="s">
        <v>716</v>
      </c>
      <c r="B300" s="295"/>
      <c r="C300" s="296">
        <v>0</v>
      </c>
      <c r="D300" s="297">
        <f>(Tableau24152228[[#This Row],[prix en Euro]]+0.18*Tableau24152228[[#This Row],[prix en Euro]])*2</f>
        <v>0</v>
      </c>
      <c r="E300" s="288"/>
    </row>
    <row r="301" spans="1:5" x14ac:dyDescent="0.25">
      <c r="A301" s="286"/>
      <c r="B301" s="287"/>
      <c r="C301" s="287"/>
      <c r="D301" s="298">
        <f>SUM(Tableau24152228[prix calculé])</f>
        <v>0</v>
      </c>
      <c r="E301" s="288"/>
    </row>
    <row r="302" spans="1:5" ht="15.75" thickBot="1" x14ac:dyDescent="0.3">
      <c r="A302" s="289"/>
      <c r="B302" s="290"/>
      <c r="C302" s="290"/>
      <c r="D302" s="290"/>
      <c r="E302" s="291"/>
    </row>
    <row r="304" spans="1:5" ht="15.75" thickBot="1" x14ac:dyDescent="0.3"/>
    <row r="305" spans="1:5" ht="18.75" x14ac:dyDescent="0.3">
      <c r="A305" s="292" t="s">
        <v>743</v>
      </c>
      <c r="B305" s="284"/>
      <c r="C305" s="284"/>
      <c r="D305" s="284"/>
      <c r="E305" s="285"/>
    </row>
    <row r="306" spans="1:5" x14ac:dyDescent="0.25">
      <c r="A306" s="286"/>
      <c r="B306" s="287" t="s">
        <v>710</v>
      </c>
      <c r="C306" s="287"/>
      <c r="D306" s="287" t="s">
        <v>711</v>
      </c>
      <c r="E306" s="288"/>
    </row>
    <row r="307" spans="1:5" x14ac:dyDescent="0.25">
      <c r="A307" s="286"/>
      <c r="B307" s="287" t="s">
        <v>712</v>
      </c>
      <c r="C307" s="287" t="s">
        <v>713</v>
      </c>
      <c r="D307" s="287" t="s">
        <v>714</v>
      </c>
      <c r="E307" s="288"/>
    </row>
    <row r="308" spans="1:5" x14ac:dyDescent="0.25">
      <c r="A308" s="286" t="s">
        <v>715</v>
      </c>
      <c r="B308" s="293">
        <v>0</v>
      </c>
      <c r="C308" s="287">
        <f>B308*B4</f>
        <v>0</v>
      </c>
      <c r="D308" s="287">
        <f>(Tableau24152229[[#This Row],[prix en Euro]]+0.18*Tableau24152229[[#This Row],[prix en Euro]])*2</f>
        <v>0</v>
      </c>
      <c r="E308" s="288"/>
    </row>
    <row r="309" spans="1:5" x14ac:dyDescent="0.25">
      <c r="A309" s="286" t="s">
        <v>716</v>
      </c>
      <c r="B309" s="295"/>
      <c r="C309" s="296">
        <v>0</v>
      </c>
      <c r="D309" s="297">
        <f>(Tableau24152229[[#This Row],[prix en Euro]]+0.18*Tableau24152229[[#This Row],[prix en Euro]])*2</f>
        <v>0</v>
      </c>
      <c r="E309" s="288"/>
    </row>
    <row r="310" spans="1:5" x14ac:dyDescent="0.25">
      <c r="A310" s="286"/>
      <c r="B310" s="287"/>
      <c r="C310" s="287"/>
      <c r="D310" s="298">
        <f>SUM(Tableau24152229[prix calculé])</f>
        <v>0</v>
      </c>
      <c r="E310" s="288"/>
    </row>
    <row r="311" spans="1:5" ht="15.75" thickBot="1" x14ac:dyDescent="0.3">
      <c r="A311" s="289"/>
      <c r="B311" s="290"/>
      <c r="C311" s="290"/>
      <c r="D311" s="290"/>
      <c r="E311" s="291"/>
    </row>
    <row r="314" spans="1:5" ht="15.75" thickBot="1" x14ac:dyDescent="0.3"/>
    <row r="315" spans="1:5" ht="18.75" x14ac:dyDescent="0.3">
      <c r="A315" s="292" t="s">
        <v>744</v>
      </c>
      <c r="B315" s="284"/>
      <c r="C315" s="284"/>
      <c r="D315" s="284"/>
      <c r="E315" s="285"/>
    </row>
    <row r="316" spans="1:5" x14ac:dyDescent="0.25">
      <c r="A316" s="286"/>
      <c r="B316" s="287" t="s">
        <v>710</v>
      </c>
      <c r="C316" s="287"/>
      <c r="D316" s="287" t="s">
        <v>711</v>
      </c>
      <c r="E316" s="288"/>
    </row>
    <row r="317" spans="1:5" x14ac:dyDescent="0.25">
      <c r="A317" s="286"/>
      <c r="B317" s="287" t="s">
        <v>712</v>
      </c>
      <c r="C317" s="287" t="s">
        <v>713</v>
      </c>
      <c r="D317" s="287" t="s">
        <v>714</v>
      </c>
      <c r="E317" s="288"/>
    </row>
    <row r="318" spans="1:5" x14ac:dyDescent="0.25">
      <c r="A318" s="286" t="s">
        <v>715</v>
      </c>
      <c r="B318" s="293">
        <v>0</v>
      </c>
      <c r="C318" s="287">
        <f>B318*B4</f>
        <v>0</v>
      </c>
      <c r="D318" s="287">
        <f>(Tableau24152230[[#This Row],[prix en Euro]]+0.18*Tableau24152230[[#This Row],[prix en Euro]])*2</f>
        <v>0</v>
      </c>
      <c r="E318" s="288"/>
    </row>
    <row r="319" spans="1:5" x14ac:dyDescent="0.25">
      <c r="A319" s="286" t="s">
        <v>716</v>
      </c>
      <c r="B319" s="295"/>
      <c r="C319" s="296">
        <v>0</v>
      </c>
      <c r="D319" s="297">
        <f>(Tableau24152230[[#This Row],[prix en Euro]]+0.18*Tableau24152230[[#This Row],[prix en Euro]])*2</f>
        <v>0</v>
      </c>
      <c r="E319" s="288"/>
    </row>
    <row r="320" spans="1:5" x14ac:dyDescent="0.25">
      <c r="A320" s="286"/>
      <c r="B320" s="287"/>
      <c r="C320" s="287"/>
      <c r="D320" s="298">
        <f>SUM(Tableau24152230[prix calculé])</f>
        <v>0</v>
      </c>
      <c r="E320" s="288"/>
    </row>
    <row r="321" spans="1:5" ht="15.75" thickBot="1" x14ac:dyDescent="0.3">
      <c r="A321" s="289"/>
      <c r="B321" s="290"/>
      <c r="C321" s="290"/>
      <c r="D321" s="290"/>
      <c r="E321" s="291"/>
    </row>
    <row r="323" spans="1:5" ht="15.75" thickBot="1" x14ac:dyDescent="0.3"/>
    <row r="324" spans="1:5" ht="18.75" x14ac:dyDescent="0.3">
      <c r="A324" s="292" t="s">
        <v>745</v>
      </c>
      <c r="B324" s="284"/>
      <c r="C324" s="284"/>
      <c r="D324" s="284"/>
      <c r="E324" s="285"/>
    </row>
    <row r="325" spans="1:5" x14ac:dyDescent="0.25">
      <c r="A325" s="286"/>
      <c r="B325" s="287" t="s">
        <v>710</v>
      </c>
      <c r="C325" s="287"/>
      <c r="D325" s="287" t="s">
        <v>711</v>
      </c>
      <c r="E325" s="288"/>
    </row>
    <row r="326" spans="1:5" x14ac:dyDescent="0.25">
      <c r="A326" s="286"/>
      <c r="B326" s="287" t="s">
        <v>712</v>
      </c>
      <c r="C326" s="287" t="s">
        <v>713</v>
      </c>
      <c r="D326" s="287" t="s">
        <v>714</v>
      </c>
      <c r="E326" s="288"/>
    </row>
    <row r="327" spans="1:5" x14ac:dyDescent="0.25">
      <c r="A327" s="286" t="s">
        <v>715</v>
      </c>
      <c r="B327" s="293">
        <v>0</v>
      </c>
      <c r="C327" s="287">
        <f>B327*B4</f>
        <v>0</v>
      </c>
      <c r="D327" s="287">
        <f>(Tableau24152231[[#This Row],[prix en Euro]]+0.18*Tableau24152231[[#This Row],[prix en Euro]])*2</f>
        <v>0</v>
      </c>
      <c r="E327" s="288"/>
    </row>
    <row r="328" spans="1:5" x14ac:dyDescent="0.25">
      <c r="A328" s="286" t="s">
        <v>716</v>
      </c>
      <c r="B328" s="295"/>
      <c r="C328" s="296">
        <v>0</v>
      </c>
      <c r="D328" s="297">
        <f>(Tableau24152231[[#This Row],[prix en Euro]]+0.18*Tableau24152231[[#This Row],[prix en Euro]])*2</f>
        <v>0</v>
      </c>
      <c r="E328" s="288"/>
    </row>
    <row r="329" spans="1:5" x14ac:dyDescent="0.25">
      <c r="A329" s="286"/>
      <c r="B329" s="287"/>
      <c r="C329" s="287"/>
      <c r="D329" s="298">
        <f>SUM(Tableau24152231[prix calculé])</f>
        <v>0</v>
      </c>
      <c r="E329" s="288"/>
    </row>
    <row r="330" spans="1:5" ht="15.75" thickBot="1" x14ac:dyDescent="0.3">
      <c r="A330" s="289"/>
      <c r="B330" s="290"/>
      <c r="C330" s="290"/>
      <c r="D330" s="290"/>
      <c r="E330" s="291"/>
    </row>
    <row r="332" spans="1:5" ht="15.75" thickBot="1" x14ac:dyDescent="0.3"/>
    <row r="333" spans="1:5" ht="18.75" x14ac:dyDescent="0.3">
      <c r="A333" s="292" t="s">
        <v>746</v>
      </c>
      <c r="B333" s="284"/>
      <c r="C333" s="284"/>
      <c r="D333" s="284"/>
      <c r="E333" s="285"/>
    </row>
    <row r="334" spans="1:5" x14ac:dyDescent="0.25">
      <c r="A334" s="286"/>
      <c r="B334" s="287" t="s">
        <v>710</v>
      </c>
      <c r="C334" s="287"/>
      <c r="D334" s="287" t="s">
        <v>711</v>
      </c>
      <c r="E334" s="288"/>
    </row>
    <row r="335" spans="1:5" x14ac:dyDescent="0.25">
      <c r="A335" s="286"/>
      <c r="B335" s="287" t="s">
        <v>712</v>
      </c>
      <c r="C335" s="287" t="s">
        <v>713</v>
      </c>
      <c r="D335" s="287" t="s">
        <v>714</v>
      </c>
      <c r="E335" s="288"/>
    </row>
    <row r="336" spans="1:5" x14ac:dyDescent="0.25">
      <c r="A336" s="286" t="s">
        <v>715</v>
      </c>
      <c r="B336" s="293">
        <v>0</v>
      </c>
      <c r="C336" s="287">
        <f>B336*B4</f>
        <v>0</v>
      </c>
      <c r="D336" s="287">
        <f>(Tableau24152232[[#This Row],[prix en Euro]]+0.18*Tableau24152232[[#This Row],[prix en Euro]])*2</f>
        <v>0</v>
      </c>
      <c r="E336" s="288"/>
    </row>
    <row r="337" spans="1:5" x14ac:dyDescent="0.25">
      <c r="A337" s="286" t="s">
        <v>716</v>
      </c>
      <c r="B337" s="295"/>
      <c r="C337" s="296">
        <v>0</v>
      </c>
      <c r="D337" s="297">
        <f>(Tableau24152232[[#This Row],[prix en Euro]]+0.18*Tableau24152232[[#This Row],[prix en Euro]])*2</f>
        <v>0</v>
      </c>
      <c r="E337" s="288"/>
    </row>
    <row r="338" spans="1:5" x14ac:dyDescent="0.25">
      <c r="A338" s="286"/>
      <c r="B338" s="287"/>
      <c r="C338" s="287"/>
      <c r="D338" s="298">
        <f>SUM(Tableau24152232[prix calculé])</f>
        <v>0</v>
      </c>
      <c r="E338" s="288"/>
    </row>
    <row r="339" spans="1:5" ht="15.75" thickBot="1" x14ac:dyDescent="0.3">
      <c r="A339" s="289"/>
      <c r="B339" s="290"/>
      <c r="C339" s="290"/>
      <c r="D339" s="290"/>
      <c r="E339" s="291"/>
    </row>
    <row r="341" spans="1:5" ht="15.75" thickBot="1" x14ac:dyDescent="0.3"/>
    <row r="342" spans="1:5" ht="18.75" x14ac:dyDescent="0.3">
      <c r="A342" s="292" t="s">
        <v>747</v>
      </c>
      <c r="B342" s="284"/>
      <c r="C342" s="284"/>
      <c r="D342" s="284"/>
      <c r="E342" s="285"/>
    </row>
    <row r="343" spans="1:5" x14ac:dyDescent="0.25">
      <c r="A343" s="286"/>
      <c r="B343" s="287" t="s">
        <v>710</v>
      </c>
      <c r="C343" s="287"/>
      <c r="D343" s="287" t="s">
        <v>711</v>
      </c>
      <c r="E343" s="288"/>
    </row>
    <row r="344" spans="1:5" x14ac:dyDescent="0.25">
      <c r="A344" s="286"/>
      <c r="B344" s="287" t="s">
        <v>712</v>
      </c>
      <c r="C344" s="287" t="s">
        <v>713</v>
      </c>
      <c r="D344" s="287" t="s">
        <v>714</v>
      </c>
      <c r="E344" s="288"/>
    </row>
    <row r="345" spans="1:5" x14ac:dyDescent="0.25">
      <c r="A345" s="286" t="s">
        <v>715</v>
      </c>
      <c r="B345" s="293">
        <v>0</v>
      </c>
      <c r="C345" s="287">
        <f>B345*B4</f>
        <v>0</v>
      </c>
      <c r="D345" s="287">
        <f>(Tableau24152233[[#This Row],[prix en Euro]]+0.18*Tableau24152233[[#This Row],[prix en Euro]])*2</f>
        <v>0</v>
      </c>
      <c r="E345" s="288"/>
    </row>
    <row r="346" spans="1:5" x14ac:dyDescent="0.25">
      <c r="A346" s="286" t="s">
        <v>716</v>
      </c>
      <c r="B346" s="295"/>
      <c r="C346" s="296">
        <v>0</v>
      </c>
      <c r="D346" s="297">
        <f>(Tableau24152233[[#This Row],[prix en Euro]]+0.18*Tableau24152233[[#This Row],[prix en Euro]])*2</f>
        <v>0</v>
      </c>
      <c r="E346" s="288"/>
    </row>
    <row r="347" spans="1:5" x14ac:dyDescent="0.25">
      <c r="A347" s="286"/>
      <c r="B347" s="287"/>
      <c r="C347" s="287"/>
      <c r="D347" s="298">
        <f>SUM(Tableau24152233[prix calculé])</f>
        <v>0</v>
      </c>
      <c r="E347" s="288"/>
    </row>
    <row r="348" spans="1:5" ht="15.75" thickBot="1" x14ac:dyDescent="0.3">
      <c r="A348" s="289"/>
      <c r="B348" s="290"/>
      <c r="C348" s="290"/>
      <c r="D348" s="290"/>
      <c r="E348" s="291"/>
    </row>
  </sheetData>
  <mergeCells count="2">
    <mergeCell ref="D67:E67"/>
    <mergeCell ref="F72:H73"/>
  </mergeCells>
  <pageMargins left="0.7" right="0.7" top="0.75" bottom="0.75" header="0.3" footer="0.3"/>
  <drawing r:id="rId1"/>
  <tableParts count="3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theme="5" tint="0.39997558519241921"/>
  </sheetPr>
  <dimension ref="A1:N120"/>
  <sheetViews>
    <sheetView tabSelected="1" workbookViewId="0">
      <selection activeCell="H91" sqref="H91"/>
    </sheetView>
  </sheetViews>
  <sheetFormatPr baseColWidth="10" defaultRowHeight="15" x14ac:dyDescent="0.25"/>
  <cols>
    <col min="13" max="13" width="14.140625" customWidth="1"/>
  </cols>
  <sheetData>
    <row r="1" spans="1:14" ht="15.75" x14ac:dyDescent="0.25">
      <c r="A1" s="300"/>
      <c r="B1" s="301"/>
      <c r="C1" s="301"/>
      <c r="D1" s="478" t="s">
        <v>748</v>
      </c>
      <c r="E1" s="480" t="s">
        <v>457</v>
      </c>
      <c r="F1" s="480"/>
      <c r="G1" s="480"/>
      <c r="H1" s="480"/>
      <c r="I1" s="480"/>
      <c r="J1" s="480"/>
      <c r="K1" s="480"/>
      <c r="L1" s="480"/>
      <c r="M1" s="480"/>
      <c r="N1" s="302" t="s">
        <v>749</v>
      </c>
    </row>
    <row r="2" spans="1:14" ht="46.5" x14ac:dyDescent="0.25">
      <c r="A2" s="303"/>
      <c r="B2" s="304"/>
      <c r="C2" s="304"/>
      <c r="D2" s="479"/>
      <c r="E2" s="481"/>
      <c r="F2" s="481"/>
      <c r="G2" s="481"/>
      <c r="H2" s="481"/>
      <c r="I2" s="481"/>
      <c r="J2" s="481"/>
      <c r="K2" s="481"/>
      <c r="L2" s="481"/>
      <c r="M2" s="481"/>
      <c r="N2" s="305"/>
    </row>
    <row r="3" spans="1:14" ht="46.5" x14ac:dyDescent="0.25">
      <c r="A3" s="303"/>
      <c r="B3" s="304"/>
      <c r="C3" s="304"/>
      <c r="D3" s="479" t="s">
        <v>750</v>
      </c>
      <c r="E3" s="483">
        <v>165</v>
      </c>
      <c r="F3" s="483"/>
      <c r="G3" s="483"/>
      <c r="H3" s="483"/>
      <c r="I3" s="483"/>
      <c r="J3" s="483"/>
      <c r="K3" s="483"/>
      <c r="L3" s="479" t="s">
        <v>751</v>
      </c>
      <c r="M3" s="485">
        <f ca="1">TODAY()</f>
        <v>43647</v>
      </c>
      <c r="N3" s="486"/>
    </row>
    <row r="4" spans="1:14" ht="46.5" x14ac:dyDescent="0.25">
      <c r="A4" s="306"/>
      <c r="B4" s="307"/>
      <c r="C4" s="307"/>
      <c r="D4" s="482"/>
      <c r="E4" s="484"/>
      <c r="F4" s="484"/>
      <c r="G4" s="484"/>
      <c r="H4" s="484"/>
      <c r="I4" s="484"/>
      <c r="J4" s="484"/>
      <c r="K4" s="484"/>
      <c r="L4" s="482"/>
      <c r="M4" s="487"/>
      <c r="N4" s="488"/>
    </row>
    <row r="5" spans="1:14" ht="46.5" x14ac:dyDescent="0.25">
      <c r="A5" s="308"/>
      <c r="B5" s="309"/>
      <c r="C5" s="310"/>
      <c r="D5" s="311" t="s">
        <v>752</v>
      </c>
      <c r="E5" s="309"/>
      <c r="F5" s="309"/>
      <c r="G5" s="309"/>
      <c r="H5" s="309"/>
      <c r="I5" s="310"/>
      <c r="J5" s="312"/>
      <c r="K5" s="312"/>
      <c r="L5" s="312"/>
      <c r="M5" s="312"/>
      <c r="N5" s="313"/>
    </row>
    <row r="6" spans="1:14" ht="46.5" x14ac:dyDescent="0.25">
      <c r="A6" s="308"/>
      <c r="B6" s="475" t="s">
        <v>6</v>
      </c>
      <c r="C6" s="476" t="e">
        <f>#REF!</f>
        <v>#REF!</v>
      </c>
      <c r="D6" s="476"/>
      <c r="E6" s="476"/>
      <c r="F6" s="476"/>
      <c r="G6" s="476"/>
      <c r="H6" s="476"/>
      <c r="I6" s="476"/>
      <c r="J6" s="476"/>
      <c r="K6" s="476"/>
      <c r="L6" s="476"/>
      <c r="M6" s="476"/>
      <c r="N6" s="313"/>
    </row>
    <row r="7" spans="1:14" ht="46.5" x14ac:dyDescent="0.25">
      <c r="A7" s="308"/>
      <c r="B7" s="475"/>
      <c r="C7" s="476"/>
      <c r="D7" s="476"/>
      <c r="E7" s="476"/>
      <c r="F7" s="476"/>
      <c r="G7" s="476"/>
      <c r="H7" s="476"/>
      <c r="I7" s="476"/>
      <c r="J7" s="476"/>
      <c r="K7" s="476"/>
      <c r="L7" s="476"/>
      <c r="M7" s="476"/>
      <c r="N7" s="313"/>
    </row>
    <row r="8" spans="1:14" ht="46.5" x14ac:dyDescent="0.25">
      <c r="A8" s="308"/>
      <c r="B8" s="314"/>
      <c r="C8" s="314"/>
      <c r="D8" s="314"/>
      <c r="E8" s="314"/>
      <c r="F8" s="314"/>
      <c r="G8" s="314"/>
      <c r="H8" s="314"/>
      <c r="I8" s="314"/>
      <c r="J8" s="314"/>
      <c r="K8" s="314"/>
      <c r="L8" s="314"/>
      <c r="M8" s="314"/>
      <c r="N8" s="313"/>
    </row>
    <row r="9" spans="1:14" ht="15" customHeight="1" x14ac:dyDescent="0.25">
      <c r="A9" s="303"/>
      <c r="B9" s="477">
        <v>1</v>
      </c>
      <c r="C9" s="477"/>
      <c r="D9" s="477"/>
      <c r="E9" s="466" t="s">
        <v>753</v>
      </c>
      <c r="F9" s="466" t="s">
        <v>39</v>
      </c>
      <c r="G9" s="466"/>
      <c r="H9" s="466"/>
      <c r="I9" s="466"/>
      <c r="J9" s="466"/>
      <c r="K9" s="466" t="s">
        <v>754</v>
      </c>
      <c r="L9" s="477" t="s">
        <v>755</v>
      </c>
      <c r="M9" s="477" t="s">
        <v>756</v>
      </c>
      <c r="N9" s="315"/>
    </row>
    <row r="10" spans="1:14" ht="15" customHeight="1" x14ac:dyDescent="0.25">
      <c r="A10" s="303"/>
      <c r="B10" s="477"/>
      <c r="C10" s="477"/>
      <c r="D10" s="477"/>
      <c r="E10" s="466"/>
      <c r="F10" s="466"/>
      <c r="G10" s="466"/>
      <c r="H10" s="466"/>
      <c r="I10" s="466"/>
      <c r="J10" s="466"/>
      <c r="K10" s="466"/>
      <c r="L10" s="477" t="s">
        <v>757</v>
      </c>
      <c r="M10" s="477"/>
      <c r="N10" s="315"/>
    </row>
    <row r="11" spans="1:14" ht="15" customHeight="1" x14ac:dyDescent="0.25">
      <c r="A11" s="303"/>
      <c r="B11" s="477">
        <v>2</v>
      </c>
      <c r="C11" s="477"/>
      <c r="D11" s="477"/>
      <c r="E11" s="471" t="s">
        <v>780</v>
      </c>
      <c r="F11" s="467" t="s">
        <v>216</v>
      </c>
      <c r="G11" s="467"/>
      <c r="H11" s="316"/>
      <c r="I11" s="467" t="s">
        <v>456</v>
      </c>
      <c r="J11" s="467"/>
      <c r="K11" s="468">
        <v>10</v>
      </c>
      <c r="L11" s="469">
        <f>M11/K11</f>
        <v>150</v>
      </c>
      <c r="M11" s="474">
        <v>1500</v>
      </c>
      <c r="N11" s="315"/>
    </row>
    <row r="12" spans="1:14" ht="15" customHeight="1" x14ac:dyDescent="0.25">
      <c r="A12" s="303"/>
      <c r="B12" s="477"/>
      <c r="C12" s="477"/>
      <c r="D12" s="477"/>
      <c r="E12" s="472"/>
      <c r="F12" s="467"/>
      <c r="G12" s="467"/>
      <c r="H12" s="317"/>
      <c r="I12" s="467"/>
      <c r="J12" s="467"/>
      <c r="K12" s="468"/>
      <c r="L12" s="470"/>
      <c r="M12" s="474"/>
      <c r="N12" s="315"/>
    </row>
    <row r="13" spans="1:14" ht="15" customHeight="1" x14ac:dyDescent="0.25">
      <c r="A13" s="303"/>
      <c r="B13" s="477">
        <v>3</v>
      </c>
      <c r="C13" s="477"/>
      <c r="D13" s="477"/>
      <c r="E13" s="471" t="s">
        <v>780</v>
      </c>
      <c r="F13" s="467" t="s">
        <v>413</v>
      </c>
      <c r="G13" s="467"/>
      <c r="H13" s="318"/>
      <c r="I13" s="467" t="s">
        <v>456</v>
      </c>
      <c r="J13" s="467"/>
      <c r="K13" s="468">
        <v>10</v>
      </c>
      <c r="L13" s="469">
        <f>M13/K13</f>
        <v>150.1</v>
      </c>
      <c r="M13" s="474">
        <v>1501</v>
      </c>
      <c r="N13" s="315"/>
    </row>
    <row r="14" spans="1:14" ht="15" customHeight="1" x14ac:dyDescent="0.25">
      <c r="A14" s="303"/>
      <c r="B14" s="477"/>
      <c r="C14" s="477"/>
      <c r="D14" s="477"/>
      <c r="E14" s="472"/>
      <c r="F14" s="467"/>
      <c r="G14" s="467"/>
      <c r="H14" s="319"/>
      <c r="I14" s="467"/>
      <c r="J14" s="467"/>
      <c r="K14" s="468"/>
      <c r="L14" s="470"/>
      <c r="M14" s="474"/>
      <c r="N14" s="315"/>
    </row>
    <row r="15" spans="1:14" ht="15" customHeight="1" x14ac:dyDescent="0.25">
      <c r="A15" s="303"/>
      <c r="B15" s="477">
        <v>4</v>
      </c>
      <c r="C15" s="477"/>
      <c r="D15" s="477"/>
      <c r="E15" s="471" t="s">
        <v>780</v>
      </c>
      <c r="F15" s="467" t="s">
        <v>232</v>
      </c>
      <c r="G15" s="467"/>
      <c r="H15" s="320"/>
      <c r="I15" s="467" t="s">
        <v>456</v>
      </c>
      <c r="J15" s="467"/>
      <c r="K15" s="468">
        <v>20</v>
      </c>
      <c r="L15" s="469">
        <f>M15/K15</f>
        <v>75.099999999999994</v>
      </c>
      <c r="M15" s="474">
        <v>1502</v>
      </c>
      <c r="N15" s="315"/>
    </row>
    <row r="16" spans="1:14" ht="15" customHeight="1" x14ac:dyDescent="0.25">
      <c r="A16" s="303"/>
      <c r="B16" s="477"/>
      <c r="C16" s="477"/>
      <c r="D16" s="477"/>
      <c r="E16" s="472"/>
      <c r="F16" s="467"/>
      <c r="G16" s="467"/>
      <c r="H16" s="319"/>
      <c r="I16" s="467"/>
      <c r="J16" s="467"/>
      <c r="K16" s="468"/>
      <c r="L16" s="470"/>
      <c r="M16" s="474"/>
      <c r="N16" s="315"/>
    </row>
    <row r="17" spans="1:14" ht="15" customHeight="1" x14ac:dyDescent="0.25">
      <c r="A17" s="303"/>
      <c r="B17" s="477">
        <v>5</v>
      </c>
      <c r="C17" s="477"/>
      <c r="D17" s="477"/>
      <c r="E17" s="471" t="s">
        <v>780</v>
      </c>
      <c r="F17" s="467" t="s">
        <v>184</v>
      </c>
      <c r="G17" s="467"/>
      <c r="H17" s="321"/>
      <c r="I17" s="467" t="s">
        <v>456</v>
      </c>
      <c r="J17" s="467"/>
      <c r="K17" s="468">
        <v>15</v>
      </c>
      <c r="L17" s="469">
        <f>M17/K17</f>
        <v>100.2</v>
      </c>
      <c r="M17" s="474">
        <v>1503</v>
      </c>
      <c r="N17" s="315"/>
    </row>
    <row r="18" spans="1:14" ht="15" customHeight="1" x14ac:dyDescent="0.25">
      <c r="A18" s="303"/>
      <c r="B18" s="477"/>
      <c r="C18" s="477"/>
      <c r="D18" s="477"/>
      <c r="E18" s="472"/>
      <c r="F18" s="467"/>
      <c r="G18" s="467"/>
      <c r="H18" s="319"/>
      <c r="I18" s="467"/>
      <c r="J18" s="467"/>
      <c r="K18" s="468"/>
      <c r="L18" s="470"/>
      <c r="M18" s="474"/>
      <c r="N18" s="315"/>
    </row>
    <row r="19" spans="1:14" ht="15" customHeight="1" x14ac:dyDescent="0.25">
      <c r="A19" s="303"/>
      <c r="B19" s="477">
        <v>6</v>
      </c>
      <c r="C19" s="477"/>
      <c r="D19" s="477"/>
      <c r="E19" s="471" t="s">
        <v>780</v>
      </c>
      <c r="F19" s="467" t="s">
        <v>228</v>
      </c>
      <c r="G19" s="467"/>
      <c r="H19" s="322"/>
      <c r="I19" s="467" t="s">
        <v>456</v>
      </c>
      <c r="J19" s="467"/>
      <c r="K19" s="468">
        <v>30</v>
      </c>
      <c r="L19" s="469">
        <f>M19/K19</f>
        <v>50.133333333333333</v>
      </c>
      <c r="M19" s="474">
        <v>1504</v>
      </c>
      <c r="N19" s="315"/>
    </row>
    <row r="20" spans="1:14" ht="15" customHeight="1" x14ac:dyDescent="0.25">
      <c r="A20" s="303"/>
      <c r="B20" s="477"/>
      <c r="C20" s="477"/>
      <c r="D20" s="477"/>
      <c r="E20" s="472"/>
      <c r="F20" s="467"/>
      <c r="G20" s="467"/>
      <c r="H20" s="319"/>
      <c r="I20" s="467"/>
      <c r="J20" s="467"/>
      <c r="K20" s="468"/>
      <c r="L20" s="470"/>
      <c r="M20" s="474"/>
      <c r="N20" s="315"/>
    </row>
    <row r="21" spans="1:14" ht="15" customHeight="1" x14ac:dyDescent="0.25">
      <c r="A21" s="303"/>
      <c r="B21" s="477">
        <v>7</v>
      </c>
      <c r="C21" s="477"/>
      <c r="D21" s="477"/>
      <c r="E21" s="471" t="s">
        <v>780</v>
      </c>
      <c r="F21" s="467" t="s">
        <v>214</v>
      </c>
      <c r="G21" s="467"/>
      <c r="H21" s="323"/>
      <c r="I21" s="467" t="s">
        <v>456</v>
      </c>
      <c r="J21" s="467"/>
      <c r="K21" s="468">
        <v>35</v>
      </c>
      <c r="L21" s="469">
        <f>M21/K21</f>
        <v>43</v>
      </c>
      <c r="M21" s="474">
        <v>1505</v>
      </c>
      <c r="N21" s="315"/>
    </row>
    <row r="22" spans="1:14" ht="15" customHeight="1" x14ac:dyDescent="0.25">
      <c r="A22" s="303"/>
      <c r="B22" s="477"/>
      <c r="C22" s="477"/>
      <c r="D22" s="477"/>
      <c r="E22" s="472"/>
      <c r="F22" s="467"/>
      <c r="G22" s="467"/>
      <c r="H22" s="319"/>
      <c r="I22" s="467"/>
      <c r="J22" s="467"/>
      <c r="K22" s="468"/>
      <c r="L22" s="470"/>
      <c r="M22" s="474"/>
      <c r="N22" s="315"/>
    </row>
    <row r="23" spans="1:14" ht="15" customHeight="1" x14ac:dyDescent="0.25">
      <c r="A23" s="303"/>
      <c r="B23" s="477">
        <v>8</v>
      </c>
      <c r="C23" s="477"/>
      <c r="D23" s="477"/>
      <c r="E23" s="471" t="s">
        <v>780</v>
      </c>
      <c r="F23" s="468" t="s">
        <v>197</v>
      </c>
      <c r="G23" s="468"/>
      <c r="H23" s="324"/>
      <c r="I23" s="467" t="s">
        <v>456</v>
      </c>
      <c r="J23" s="467"/>
      <c r="K23" s="468">
        <v>5</v>
      </c>
      <c r="L23" s="469">
        <f>M23/K23</f>
        <v>301.2</v>
      </c>
      <c r="M23" s="474">
        <v>1506</v>
      </c>
      <c r="N23" s="315"/>
    </row>
    <row r="24" spans="1:14" ht="15" customHeight="1" x14ac:dyDescent="0.25">
      <c r="A24" s="303"/>
      <c r="B24" s="477"/>
      <c r="C24" s="477"/>
      <c r="D24" s="477"/>
      <c r="E24" s="472"/>
      <c r="F24" s="468"/>
      <c r="G24" s="468"/>
      <c r="H24" s="319"/>
      <c r="I24" s="467"/>
      <c r="J24" s="467"/>
      <c r="K24" s="468"/>
      <c r="L24" s="470"/>
      <c r="M24" s="474"/>
      <c r="N24" s="315"/>
    </row>
    <row r="25" spans="1:14" ht="15" customHeight="1" x14ac:dyDescent="0.25">
      <c r="A25" s="303"/>
      <c r="B25" s="477">
        <v>9</v>
      </c>
      <c r="C25" s="477"/>
      <c r="D25" s="477"/>
      <c r="E25" s="471" t="s">
        <v>780</v>
      </c>
      <c r="F25" s="473" t="s">
        <v>322</v>
      </c>
      <c r="G25" s="467"/>
      <c r="H25" s="325"/>
      <c r="I25" s="467" t="s">
        <v>456</v>
      </c>
      <c r="J25" s="467"/>
      <c r="K25" s="468">
        <v>10</v>
      </c>
      <c r="L25" s="469">
        <f>M25/K25</f>
        <v>150.69999999999999</v>
      </c>
      <c r="M25" s="474">
        <v>1507</v>
      </c>
      <c r="N25" s="315"/>
    </row>
    <row r="26" spans="1:14" ht="15" customHeight="1" x14ac:dyDescent="0.25">
      <c r="A26" s="303"/>
      <c r="B26" s="477"/>
      <c r="C26" s="477"/>
      <c r="D26" s="477"/>
      <c r="E26" s="472"/>
      <c r="F26" s="467"/>
      <c r="G26" s="467"/>
      <c r="H26" s="319"/>
      <c r="I26" s="467"/>
      <c r="J26" s="467"/>
      <c r="K26" s="468"/>
      <c r="L26" s="470"/>
      <c r="M26" s="474"/>
      <c r="N26" s="315"/>
    </row>
    <row r="27" spans="1:14" ht="15" customHeight="1" x14ac:dyDescent="0.25">
      <c r="A27" s="303"/>
      <c r="B27" s="477">
        <v>10</v>
      </c>
      <c r="C27" s="477"/>
      <c r="D27" s="477"/>
      <c r="E27" s="471" t="s">
        <v>780</v>
      </c>
      <c r="F27" s="467" t="s">
        <v>114</v>
      </c>
      <c r="G27" s="467"/>
      <c r="H27" s="326"/>
      <c r="I27" s="467" t="s">
        <v>456</v>
      </c>
      <c r="J27" s="467"/>
      <c r="K27" s="468">
        <v>15</v>
      </c>
      <c r="L27" s="469">
        <f>M27/K27</f>
        <v>100.53333333333333</v>
      </c>
      <c r="M27" s="474">
        <v>1508</v>
      </c>
      <c r="N27" s="315"/>
    </row>
    <row r="28" spans="1:14" ht="15" customHeight="1" x14ac:dyDescent="0.25">
      <c r="A28" s="303"/>
      <c r="B28" s="477"/>
      <c r="C28" s="477"/>
      <c r="D28" s="477"/>
      <c r="E28" s="472"/>
      <c r="F28" s="467"/>
      <c r="G28" s="467"/>
      <c r="H28" s="319"/>
      <c r="I28" s="467"/>
      <c r="J28" s="467"/>
      <c r="K28" s="468"/>
      <c r="L28" s="470"/>
      <c r="M28" s="474"/>
      <c r="N28" s="315"/>
    </row>
    <row r="29" spans="1:14" ht="15" customHeight="1" x14ac:dyDescent="0.25">
      <c r="A29" s="303"/>
      <c r="B29" s="477">
        <v>11</v>
      </c>
      <c r="C29" s="477"/>
      <c r="D29" s="477"/>
      <c r="E29" s="471" t="s">
        <v>780</v>
      </c>
      <c r="F29" s="467" t="s">
        <v>107</v>
      </c>
      <c r="G29" s="467"/>
      <c r="H29" s="327"/>
      <c r="I29" s="467" t="s">
        <v>456</v>
      </c>
      <c r="J29" s="467"/>
      <c r="K29" s="468">
        <v>30</v>
      </c>
      <c r="L29" s="469">
        <f t="shared" ref="L29:L71" si="0">M29/K29</f>
        <v>50.3</v>
      </c>
      <c r="M29" s="474">
        <v>1509</v>
      </c>
      <c r="N29" s="315"/>
    </row>
    <row r="30" spans="1:14" ht="15" customHeight="1" x14ac:dyDescent="0.25">
      <c r="A30" s="303"/>
      <c r="B30" s="477"/>
      <c r="C30" s="477"/>
      <c r="D30" s="477"/>
      <c r="E30" s="472"/>
      <c r="F30" s="467"/>
      <c r="G30" s="467"/>
      <c r="H30" s="319"/>
      <c r="I30" s="467"/>
      <c r="J30" s="467"/>
      <c r="K30" s="468"/>
      <c r="L30" s="470"/>
      <c r="M30" s="474"/>
      <c r="N30" s="315"/>
    </row>
    <row r="31" spans="1:14" ht="15" customHeight="1" x14ac:dyDescent="0.25">
      <c r="A31" s="303"/>
      <c r="B31" s="477">
        <v>12</v>
      </c>
      <c r="C31" s="477"/>
      <c r="D31" s="477"/>
      <c r="E31" s="471" t="s">
        <v>780</v>
      </c>
      <c r="F31" s="467" t="s">
        <v>116</v>
      </c>
      <c r="G31" s="467"/>
      <c r="H31" s="327"/>
      <c r="I31" s="467" t="s">
        <v>456</v>
      </c>
      <c r="J31" s="467"/>
      <c r="K31" s="468">
        <v>10</v>
      </c>
      <c r="L31" s="469">
        <f t="shared" si="0"/>
        <v>151</v>
      </c>
      <c r="M31" s="474">
        <v>1510</v>
      </c>
      <c r="N31" s="315"/>
    </row>
    <row r="32" spans="1:14" ht="15" customHeight="1" x14ac:dyDescent="0.25">
      <c r="A32" s="303"/>
      <c r="B32" s="477"/>
      <c r="C32" s="477"/>
      <c r="D32" s="477"/>
      <c r="E32" s="472"/>
      <c r="F32" s="467"/>
      <c r="G32" s="467"/>
      <c r="H32" s="319"/>
      <c r="I32" s="467"/>
      <c r="J32" s="467"/>
      <c r="K32" s="468"/>
      <c r="L32" s="470"/>
      <c r="M32" s="474"/>
      <c r="N32" s="315"/>
    </row>
    <row r="33" spans="1:14" ht="15" customHeight="1" x14ac:dyDescent="0.25">
      <c r="A33" s="303"/>
      <c r="B33" s="477">
        <v>13</v>
      </c>
      <c r="C33" s="477"/>
      <c r="D33" s="477"/>
      <c r="E33" s="471" t="s">
        <v>780</v>
      </c>
      <c r="F33" s="467" t="s">
        <v>214</v>
      </c>
      <c r="G33" s="467"/>
      <c r="H33" s="322"/>
      <c r="I33" s="467" t="s">
        <v>456</v>
      </c>
      <c r="J33" s="467"/>
      <c r="K33" s="468">
        <v>10</v>
      </c>
      <c r="L33" s="469">
        <f t="shared" si="0"/>
        <v>151.1</v>
      </c>
      <c r="M33" s="474">
        <v>1511</v>
      </c>
      <c r="N33" s="315"/>
    </row>
    <row r="34" spans="1:14" ht="15" customHeight="1" x14ac:dyDescent="0.25">
      <c r="A34" s="303"/>
      <c r="B34" s="477"/>
      <c r="C34" s="477"/>
      <c r="D34" s="477"/>
      <c r="E34" s="472"/>
      <c r="F34" s="467"/>
      <c r="G34" s="467"/>
      <c r="H34" s="319"/>
      <c r="I34" s="467"/>
      <c r="J34" s="467"/>
      <c r="K34" s="468"/>
      <c r="L34" s="470"/>
      <c r="M34" s="474"/>
      <c r="N34" s="315"/>
    </row>
    <row r="35" spans="1:14" ht="15" customHeight="1" x14ac:dyDescent="0.25">
      <c r="A35" s="303"/>
      <c r="B35" s="477">
        <v>14</v>
      </c>
      <c r="C35" s="477"/>
      <c r="D35" s="477"/>
      <c r="E35" s="471" t="s">
        <v>780</v>
      </c>
      <c r="F35" s="467" t="s">
        <v>136</v>
      </c>
      <c r="G35" s="467"/>
      <c r="H35" s="328"/>
      <c r="I35" s="467" t="s">
        <v>456</v>
      </c>
      <c r="J35" s="467"/>
      <c r="K35" s="468">
        <v>10</v>
      </c>
      <c r="L35" s="469">
        <f t="shared" si="0"/>
        <v>151.19999999999999</v>
      </c>
      <c r="M35" s="474">
        <v>1512</v>
      </c>
      <c r="N35" s="315"/>
    </row>
    <row r="36" spans="1:14" ht="15" customHeight="1" x14ac:dyDescent="0.25">
      <c r="A36" s="303"/>
      <c r="B36" s="477"/>
      <c r="C36" s="477"/>
      <c r="D36" s="477"/>
      <c r="E36" s="472"/>
      <c r="F36" s="467"/>
      <c r="G36" s="467"/>
      <c r="H36" s="319"/>
      <c r="I36" s="467"/>
      <c r="J36" s="467"/>
      <c r="K36" s="468"/>
      <c r="L36" s="470"/>
      <c r="M36" s="474"/>
      <c r="N36" s="315"/>
    </row>
    <row r="37" spans="1:14" ht="15" customHeight="1" x14ac:dyDescent="0.25">
      <c r="A37" s="303"/>
      <c r="B37" s="477">
        <v>15</v>
      </c>
      <c r="C37" s="477"/>
      <c r="D37" s="477"/>
      <c r="E37" s="471" t="s">
        <v>780</v>
      </c>
      <c r="F37" s="467" t="s">
        <v>419</v>
      </c>
      <c r="G37" s="467"/>
      <c r="H37" s="329"/>
      <c r="I37" s="467" t="s">
        <v>456</v>
      </c>
      <c r="J37" s="467"/>
      <c r="K37" s="468">
        <v>10</v>
      </c>
      <c r="L37" s="469">
        <f t="shared" si="0"/>
        <v>151.30000000000001</v>
      </c>
      <c r="M37" s="474">
        <v>1513</v>
      </c>
      <c r="N37" s="315"/>
    </row>
    <row r="38" spans="1:14" ht="15" customHeight="1" x14ac:dyDescent="0.25">
      <c r="A38" s="303"/>
      <c r="B38" s="477"/>
      <c r="C38" s="477"/>
      <c r="D38" s="477"/>
      <c r="E38" s="472"/>
      <c r="F38" s="467"/>
      <c r="G38" s="467"/>
      <c r="H38" s="319"/>
      <c r="I38" s="467"/>
      <c r="J38" s="467"/>
      <c r="K38" s="468"/>
      <c r="L38" s="470"/>
      <c r="M38" s="474"/>
      <c r="N38" s="315"/>
    </row>
    <row r="39" spans="1:14" ht="15" customHeight="1" x14ac:dyDescent="0.25">
      <c r="A39" s="303"/>
      <c r="B39" s="477">
        <v>16</v>
      </c>
      <c r="C39" s="477"/>
      <c r="D39" s="477"/>
      <c r="E39" s="471" t="s">
        <v>780</v>
      </c>
      <c r="F39" s="467" t="s">
        <v>370</v>
      </c>
      <c r="G39" s="467"/>
      <c r="H39" s="330"/>
      <c r="I39" s="467" t="s">
        <v>456</v>
      </c>
      <c r="J39" s="467"/>
      <c r="K39" s="468">
        <v>10</v>
      </c>
      <c r="L39" s="469">
        <f t="shared" si="0"/>
        <v>151.4</v>
      </c>
      <c r="M39" s="474">
        <v>1514</v>
      </c>
      <c r="N39" s="315"/>
    </row>
    <row r="40" spans="1:14" ht="15" customHeight="1" x14ac:dyDescent="0.25">
      <c r="A40" s="303"/>
      <c r="B40" s="477"/>
      <c r="C40" s="477"/>
      <c r="D40" s="477"/>
      <c r="E40" s="472"/>
      <c r="F40" s="467"/>
      <c r="G40" s="467"/>
      <c r="H40" s="319"/>
      <c r="I40" s="467"/>
      <c r="J40" s="467"/>
      <c r="K40" s="468"/>
      <c r="L40" s="470"/>
      <c r="M40" s="474"/>
      <c r="N40" s="315"/>
    </row>
    <row r="41" spans="1:14" ht="15" customHeight="1" x14ac:dyDescent="0.25">
      <c r="A41" s="303"/>
      <c r="B41" s="477">
        <v>17</v>
      </c>
      <c r="C41" s="477"/>
      <c r="D41" s="477"/>
      <c r="E41" s="471" t="s">
        <v>780</v>
      </c>
      <c r="F41" s="467" t="s">
        <v>114</v>
      </c>
      <c r="G41" s="467"/>
      <c r="H41" s="331"/>
      <c r="I41" s="467" t="s">
        <v>456</v>
      </c>
      <c r="J41" s="467"/>
      <c r="K41" s="468">
        <v>10</v>
      </c>
      <c r="L41" s="469">
        <f t="shared" si="0"/>
        <v>151.5</v>
      </c>
      <c r="M41" s="474">
        <v>1515</v>
      </c>
      <c r="N41" s="315"/>
    </row>
    <row r="42" spans="1:14" ht="15" customHeight="1" x14ac:dyDescent="0.25">
      <c r="A42" s="303"/>
      <c r="B42" s="477"/>
      <c r="C42" s="477"/>
      <c r="D42" s="477"/>
      <c r="E42" s="472"/>
      <c r="F42" s="467"/>
      <c r="G42" s="467"/>
      <c r="H42" s="319"/>
      <c r="I42" s="467"/>
      <c r="J42" s="467"/>
      <c r="K42" s="468"/>
      <c r="L42" s="470"/>
      <c r="M42" s="474"/>
      <c r="N42" s="315"/>
    </row>
    <row r="43" spans="1:14" ht="15" customHeight="1" x14ac:dyDescent="0.25">
      <c r="A43" s="303"/>
      <c r="B43" s="477">
        <v>18</v>
      </c>
      <c r="C43" s="477"/>
      <c r="D43" s="477"/>
      <c r="E43" s="471" t="s">
        <v>780</v>
      </c>
      <c r="F43" s="467" t="s">
        <v>197</v>
      </c>
      <c r="G43" s="467"/>
      <c r="H43" s="324"/>
      <c r="I43" s="467" t="s">
        <v>456</v>
      </c>
      <c r="J43" s="467"/>
      <c r="K43" s="468">
        <v>10</v>
      </c>
      <c r="L43" s="469">
        <f t="shared" si="0"/>
        <v>151.6</v>
      </c>
      <c r="M43" s="474">
        <v>1516</v>
      </c>
      <c r="N43" s="315"/>
    </row>
    <row r="44" spans="1:14" ht="15" customHeight="1" x14ac:dyDescent="0.25">
      <c r="A44" s="303"/>
      <c r="B44" s="477"/>
      <c r="C44" s="477"/>
      <c r="D44" s="477"/>
      <c r="E44" s="472"/>
      <c r="F44" s="467"/>
      <c r="G44" s="467"/>
      <c r="H44" s="319"/>
      <c r="I44" s="467"/>
      <c r="J44" s="467"/>
      <c r="K44" s="468"/>
      <c r="L44" s="470"/>
      <c r="M44" s="474"/>
      <c r="N44" s="315"/>
    </row>
    <row r="45" spans="1:14" ht="15" customHeight="1" x14ac:dyDescent="0.25">
      <c r="A45" s="303"/>
      <c r="B45" s="477">
        <v>19</v>
      </c>
      <c r="C45" s="477"/>
      <c r="D45" s="477"/>
      <c r="E45" s="471" t="s">
        <v>780</v>
      </c>
      <c r="F45" s="467" t="s">
        <v>191</v>
      </c>
      <c r="G45" s="467"/>
      <c r="H45" s="332"/>
      <c r="I45" s="467" t="s">
        <v>456</v>
      </c>
      <c r="J45" s="467"/>
      <c r="K45" s="468">
        <v>10</v>
      </c>
      <c r="L45" s="469">
        <f t="shared" si="0"/>
        <v>151.69999999999999</v>
      </c>
      <c r="M45" s="474">
        <v>1517</v>
      </c>
      <c r="N45" s="315"/>
    </row>
    <row r="46" spans="1:14" ht="15" customHeight="1" x14ac:dyDescent="0.25">
      <c r="A46" s="303"/>
      <c r="B46" s="477"/>
      <c r="C46" s="477"/>
      <c r="D46" s="477"/>
      <c r="E46" s="472"/>
      <c r="F46" s="467"/>
      <c r="G46" s="467"/>
      <c r="H46" s="319"/>
      <c r="I46" s="467"/>
      <c r="J46" s="467"/>
      <c r="K46" s="468"/>
      <c r="L46" s="470"/>
      <c r="M46" s="474"/>
      <c r="N46" s="315"/>
    </row>
    <row r="47" spans="1:14" ht="15" customHeight="1" x14ac:dyDescent="0.25">
      <c r="A47" s="303"/>
      <c r="B47" s="477">
        <v>20</v>
      </c>
      <c r="C47" s="477"/>
      <c r="D47" s="477"/>
      <c r="E47" s="471" t="s">
        <v>780</v>
      </c>
      <c r="F47" s="467" t="s">
        <v>165</v>
      </c>
      <c r="G47" s="467"/>
      <c r="H47" s="333"/>
      <c r="I47" s="467" t="s">
        <v>456</v>
      </c>
      <c r="J47" s="467"/>
      <c r="K47" s="468">
        <v>10</v>
      </c>
      <c r="L47" s="469">
        <f t="shared" si="0"/>
        <v>151.80000000000001</v>
      </c>
      <c r="M47" s="474">
        <v>1518</v>
      </c>
      <c r="N47" s="315"/>
    </row>
    <row r="48" spans="1:14" ht="15" customHeight="1" x14ac:dyDescent="0.25">
      <c r="A48" s="303"/>
      <c r="B48" s="477"/>
      <c r="C48" s="477"/>
      <c r="D48" s="477"/>
      <c r="E48" s="472"/>
      <c r="F48" s="467"/>
      <c r="G48" s="467"/>
      <c r="H48" s="319"/>
      <c r="I48" s="467"/>
      <c r="J48" s="467"/>
      <c r="K48" s="468"/>
      <c r="L48" s="470"/>
      <c r="M48" s="474"/>
      <c r="N48" s="315"/>
    </row>
    <row r="49" spans="1:14" ht="15" customHeight="1" x14ac:dyDescent="0.25">
      <c r="A49" s="303"/>
      <c r="B49" s="477">
        <v>21</v>
      </c>
      <c r="C49" s="477"/>
      <c r="D49" s="477"/>
      <c r="E49" s="471" t="s">
        <v>780</v>
      </c>
      <c r="F49" s="467" t="s">
        <v>287</v>
      </c>
      <c r="G49" s="467"/>
      <c r="H49" s="334"/>
      <c r="I49" s="467" t="s">
        <v>456</v>
      </c>
      <c r="J49" s="467"/>
      <c r="K49" s="468">
        <v>10</v>
      </c>
      <c r="L49" s="469">
        <f t="shared" si="0"/>
        <v>151.9</v>
      </c>
      <c r="M49" s="474">
        <v>1519</v>
      </c>
      <c r="N49" s="315"/>
    </row>
    <row r="50" spans="1:14" ht="15" customHeight="1" x14ac:dyDescent="0.25">
      <c r="A50" s="303"/>
      <c r="B50" s="477"/>
      <c r="C50" s="477"/>
      <c r="D50" s="477"/>
      <c r="E50" s="472"/>
      <c r="F50" s="467"/>
      <c r="G50" s="467"/>
      <c r="H50" s="319"/>
      <c r="I50" s="467"/>
      <c r="J50" s="467"/>
      <c r="K50" s="468"/>
      <c r="L50" s="470"/>
      <c r="M50" s="474"/>
      <c r="N50" s="315"/>
    </row>
    <row r="51" spans="1:14" ht="15" customHeight="1" x14ac:dyDescent="0.25">
      <c r="A51" s="303"/>
      <c r="B51" s="477">
        <v>22</v>
      </c>
      <c r="C51" s="477"/>
      <c r="D51" s="477"/>
      <c r="E51" s="471" t="s">
        <v>780</v>
      </c>
      <c r="F51" s="467" t="s">
        <v>222</v>
      </c>
      <c r="G51" s="467"/>
      <c r="H51" s="335"/>
      <c r="I51" s="467" t="s">
        <v>456</v>
      </c>
      <c r="J51" s="467"/>
      <c r="K51" s="468">
        <v>10</v>
      </c>
      <c r="L51" s="469">
        <f t="shared" si="0"/>
        <v>152</v>
      </c>
      <c r="M51" s="474">
        <v>1520</v>
      </c>
      <c r="N51" s="315"/>
    </row>
    <row r="52" spans="1:14" ht="15" customHeight="1" x14ac:dyDescent="0.25">
      <c r="A52" s="303"/>
      <c r="B52" s="477"/>
      <c r="C52" s="477"/>
      <c r="D52" s="477"/>
      <c r="E52" s="472"/>
      <c r="F52" s="467"/>
      <c r="G52" s="467"/>
      <c r="H52" s="319"/>
      <c r="I52" s="467"/>
      <c r="J52" s="467"/>
      <c r="K52" s="468"/>
      <c r="L52" s="470"/>
      <c r="M52" s="474"/>
      <c r="N52" s="315"/>
    </row>
    <row r="53" spans="1:14" ht="15" customHeight="1" x14ac:dyDescent="0.25">
      <c r="A53" s="303"/>
      <c r="B53" s="477">
        <v>23</v>
      </c>
      <c r="C53" s="477"/>
      <c r="D53" s="477"/>
      <c r="E53" s="471" t="s">
        <v>780</v>
      </c>
      <c r="F53" s="467" t="s">
        <v>316</v>
      </c>
      <c r="G53" s="467"/>
      <c r="H53" s="336"/>
      <c r="I53" s="467" t="s">
        <v>456</v>
      </c>
      <c r="J53" s="467"/>
      <c r="K53" s="468">
        <v>10</v>
      </c>
      <c r="L53" s="469">
        <f t="shared" si="0"/>
        <v>152.1</v>
      </c>
      <c r="M53" s="474">
        <v>1521</v>
      </c>
      <c r="N53" s="315"/>
    </row>
    <row r="54" spans="1:14" ht="15" customHeight="1" x14ac:dyDescent="0.25">
      <c r="A54" s="303"/>
      <c r="B54" s="477"/>
      <c r="C54" s="477"/>
      <c r="D54" s="477"/>
      <c r="E54" s="472"/>
      <c r="F54" s="467"/>
      <c r="G54" s="467"/>
      <c r="H54" s="319"/>
      <c r="I54" s="467"/>
      <c r="J54" s="467"/>
      <c r="K54" s="468"/>
      <c r="L54" s="470"/>
      <c r="M54" s="474"/>
      <c r="N54" s="315"/>
    </row>
    <row r="55" spans="1:14" ht="15" customHeight="1" x14ac:dyDescent="0.25">
      <c r="A55" s="303"/>
      <c r="B55" s="477">
        <v>24</v>
      </c>
      <c r="C55" s="477"/>
      <c r="D55" s="477"/>
      <c r="E55" s="471" t="s">
        <v>780</v>
      </c>
      <c r="F55" s="468" t="s">
        <v>158</v>
      </c>
      <c r="G55" s="468"/>
      <c r="H55" s="337"/>
      <c r="I55" s="467" t="s">
        <v>456</v>
      </c>
      <c r="J55" s="467"/>
      <c r="K55" s="468">
        <v>10</v>
      </c>
      <c r="L55" s="469">
        <f t="shared" si="0"/>
        <v>152.19999999999999</v>
      </c>
      <c r="M55" s="474">
        <v>1522</v>
      </c>
      <c r="N55" s="315"/>
    </row>
    <row r="56" spans="1:14" ht="15" customHeight="1" x14ac:dyDescent="0.25">
      <c r="A56" s="303"/>
      <c r="B56" s="477"/>
      <c r="C56" s="477"/>
      <c r="D56" s="477"/>
      <c r="E56" s="472"/>
      <c r="F56" s="468"/>
      <c r="G56" s="468"/>
      <c r="H56" s="319"/>
      <c r="I56" s="467"/>
      <c r="J56" s="467"/>
      <c r="K56" s="468"/>
      <c r="L56" s="470"/>
      <c r="M56" s="474"/>
      <c r="N56" s="315"/>
    </row>
    <row r="57" spans="1:14" ht="15" customHeight="1" x14ac:dyDescent="0.25">
      <c r="A57" s="303"/>
      <c r="B57" s="477">
        <v>25</v>
      </c>
      <c r="C57" s="477"/>
      <c r="D57" s="477"/>
      <c r="E57" s="471" t="s">
        <v>780</v>
      </c>
      <c r="F57" s="468" t="s">
        <v>213</v>
      </c>
      <c r="G57" s="468"/>
      <c r="H57" s="338"/>
      <c r="I57" s="467" t="s">
        <v>456</v>
      </c>
      <c r="J57" s="467"/>
      <c r="K57" s="468">
        <v>10</v>
      </c>
      <c r="L57" s="469">
        <f t="shared" si="0"/>
        <v>152.30000000000001</v>
      </c>
      <c r="M57" s="474">
        <v>1523</v>
      </c>
      <c r="N57" s="315"/>
    </row>
    <row r="58" spans="1:14" ht="15" customHeight="1" x14ac:dyDescent="0.25">
      <c r="A58" s="303"/>
      <c r="B58" s="477"/>
      <c r="C58" s="477"/>
      <c r="D58" s="477"/>
      <c r="E58" s="472"/>
      <c r="F58" s="468"/>
      <c r="G58" s="468"/>
      <c r="H58" s="319"/>
      <c r="I58" s="467"/>
      <c r="J58" s="467"/>
      <c r="K58" s="468"/>
      <c r="L58" s="470"/>
      <c r="M58" s="474"/>
      <c r="N58" s="315"/>
    </row>
    <row r="59" spans="1:14" ht="15" customHeight="1" x14ac:dyDescent="0.25">
      <c r="A59" s="303"/>
      <c r="B59" s="477">
        <v>26</v>
      </c>
      <c r="C59" s="477"/>
      <c r="D59" s="477"/>
      <c r="E59" s="471" t="s">
        <v>780</v>
      </c>
      <c r="F59" s="468" t="s">
        <v>107</v>
      </c>
      <c r="G59" s="468"/>
      <c r="H59" s="327"/>
      <c r="I59" s="467" t="s">
        <v>456</v>
      </c>
      <c r="J59" s="467"/>
      <c r="K59" s="468">
        <v>10</v>
      </c>
      <c r="L59" s="469">
        <f t="shared" si="0"/>
        <v>152.4</v>
      </c>
      <c r="M59" s="474">
        <v>1524</v>
      </c>
      <c r="N59" s="315"/>
    </row>
    <row r="60" spans="1:14" ht="15" customHeight="1" x14ac:dyDescent="0.25">
      <c r="A60" s="303"/>
      <c r="B60" s="477"/>
      <c r="C60" s="477"/>
      <c r="D60" s="477"/>
      <c r="E60" s="472"/>
      <c r="F60" s="468"/>
      <c r="G60" s="468"/>
      <c r="H60" s="319"/>
      <c r="I60" s="467"/>
      <c r="J60" s="467"/>
      <c r="K60" s="468"/>
      <c r="L60" s="470"/>
      <c r="M60" s="474"/>
      <c r="N60" s="315"/>
    </row>
    <row r="61" spans="1:14" ht="15" customHeight="1" x14ac:dyDescent="0.25">
      <c r="A61" s="303"/>
      <c r="B61" s="477">
        <v>27</v>
      </c>
      <c r="C61" s="477"/>
      <c r="D61" s="477"/>
      <c r="E61" s="471" t="s">
        <v>780</v>
      </c>
      <c r="F61" s="467" t="s">
        <v>111</v>
      </c>
      <c r="G61" s="467"/>
      <c r="H61" s="339"/>
      <c r="I61" s="467" t="s">
        <v>456</v>
      </c>
      <c r="J61" s="467"/>
      <c r="K61" s="468">
        <v>10</v>
      </c>
      <c r="L61" s="469">
        <f t="shared" si="0"/>
        <v>152.5</v>
      </c>
      <c r="M61" s="474">
        <v>1525</v>
      </c>
      <c r="N61" s="315"/>
    </row>
    <row r="62" spans="1:14" ht="15" customHeight="1" x14ac:dyDescent="0.25">
      <c r="A62" s="303"/>
      <c r="B62" s="477"/>
      <c r="C62" s="477"/>
      <c r="D62" s="477"/>
      <c r="E62" s="472"/>
      <c r="F62" s="467"/>
      <c r="G62" s="467"/>
      <c r="H62" s="319"/>
      <c r="I62" s="467"/>
      <c r="J62" s="467"/>
      <c r="K62" s="468"/>
      <c r="L62" s="470"/>
      <c r="M62" s="474"/>
      <c r="N62" s="315"/>
    </row>
    <row r="63" spans="1:14" ht="15" customHeight="1" x14ac:dyDescent="0.25">
      <c r="A63" s="303"/>
      <c r="B63" s="477">
        <v>28</v>
      </c>
      <c r="C63" s="477"/>
      <c r="D63" s="477"/>
      <c r="E63" s="471" t="s">
        <v>780</v>
      </c>
      <c r="F63" s="467" t="s">
        <v>242</v>
      </c>
      <c r="G63" s="467"/>
      <c r="H63" s="340"/>
      <c r="I63" s="467" t="s">
        <v>456</v>
      </c>
      <c r="J63" s="467"/>
      <c r="K63" s="468">
        <v>10</v>
      </c>
      <c r="L63" s="469">
        <f t="shared" si="0"/>
        <v>152.6</v>
      </c>
      <c r="M63" s="474">
        <v>1526</v>
      </c>
      <c r="N63" s="315"/>
    </row>
    <row r="64" spans="1:14" ht="15" customHeight="1" x14ac:dyDescent="0.25">
      <c r="A64" s="303"/>
      <c r="B64" s="477"/>
      <c r="C64" s="477"/>
      <c r="D64" s="477"/>
      <c r="E64" s="472"/>
      <c r="F64" s="467"/>
      <c r="G64" s="467"/>
      <c r="H64" s="319"/>
      <c r="I64" s="467"/>
      <c r="J64" s="467"/>
      <c r="K64" s="468"/>
      <c r="L64" s="470"/>
      <c r="M64" s="474"/>
      <c r="N64" s="315"/>
    </row>
    <row r="65" spans="1:14" ht="15" customHeight="1" x14ac:dyDescent="0.25">
      <c r="A65" s="303"/>
      <c r="B65" s="477">
        <v>29</v>
      </c>
      <c r="C65" s="477"/>
      <c r="D65" s="477"/>
      <c r="E65" s="471" t="s">
        <v>780</v>
      </c>
      <c r="F65" s="467" t="s">
        <v>344</v>
      </c>
      <c r="G65" s="467"/>
      <c r="H65" s="341"/>
      <c r="I65" s="467" t="s">
        <v>456</v>
      </c>
      <c r="J65" s="467"/>
      <c r="K65" s="468">
        <v>10</v>
      </c>
      <c r="L65" s="469">
        <f t="shared" si="0"/>
        <v>152.69999999999999</v>
      </c>
      <c r="M65" s="474">
        <v>1527</v>
      </c>
      <c r="N65" s="315"/>
    </row>
    <row r="66" spans="1:14" ht="15" customHeight="1" x14ac:dyDescent="0.25">
      <c r="A66" s="303"/>
      <c r="B66" s="477"/>
      <c r="C66" s="477"/>
      <c r="D66" s="477"/>
      <c r="E66" s="472"/>
      <c r="F66" s="467"/>
      <c r="G66" s="467"/>
      <c r="H66" s="319"/>
      <c r="I66" s="467"/>
      <c r="J66" s="467"/>
      <c r="K66" s="468"/>
      <c r="L66" s="470"/>
      <c r="M66" s="474"/>
      <c r="N66" s="315"/>
    </row>
    <row r="67" spans="1:14" ht="15" customHeight="1" x14ac:dyDescent="0.25">
      <c r="A67" s="303"/>
      <c r="B67" s="477">
        <v>30</v>
      </c>
      <c r="C67" s="477"/>
      <c r="D67" s="477"/>
      <c r="E67" s="471" t="s">
        <v>780</v>
      </c>
      <c r="F67" s="467" t="s">
        <v>128</v>
      </c>
      <c r="G67" s="467"/>
      <c r="H67" s="342"/>
      <c r="I67" s="467" t="s">
        <v>456</v>
      </c>
      <c r="J67" s="467"/>
      <c r="K67" s="468">
        <v>10</v>
      </c>
      <c r="L67" s="469">
        <f t="shared" si="0"/>
        <v>152.80000000000001</v>
      </c>
      <c r="M67" s="474">
        <v>1528</v>
      </c>
      <c r="N67" s="315"/>
    </row>
    <row r="68" spans="1:14" ht="15" customHeight="1" x14ac:dyDescent="0.25">
      <c r="A68" s="303"/>
      <c r="B68" s="477"/>
      <c r="C68" s="477"/>
      <c r="D68" s="477"/>
      <c r="E68" s="472"/>
      <c r="F68" s="467"/>
      <c r="G68" s="467"/>
      <c r="H68" s="319"/>
      <c r="I68" s="467"/>
      <c r="J68" s="467"/>
      <c r="K68" s="468"/>
      <c r="L68" s="470"/>
      <c r="M68" s="474"/>
      <c r="N68" s="315"/>
    </row>
    <row r="69" spans="1:14" ht="15" customHeight="1" x14ac:dyDescent="0.25">
      <c r="A69" s="303"/>
      <c r="B69" s="477">
        <v>31</v>
      </c>
      <c r="C69" s="477"/>
      <c r="D69" s="477"/>
      <c r="E69" s="471" t="s">
        <v>780</v>
      </c>
      <c r="F69" s="467" t="s">
        <v>111</v>
      </c>
      <c r="G69" s="467"/>
      <c r="H69" s="339"/>
      <c r="I69" s="467" t="s">
        <v>456</v>
      </c>
      <c r="J69" s="467"/>
      <c r="K69" s="468">
        <v>10</v>
      </c>
      <c r="L69" s="469">
        <f t="shared" si="0"/>
        <v>152.9</v>
      </c>
      <c r="M69" s="474">
        <v>1529</v>
      </c>
      <c r="N69" s="315"/>
    </row>
    <row r="70" spans="1:14" ht="15" customHeight="1" x14ac:dyDescent="0.25">
      <c r="A70" s="303"/>
      <c r="B70" s="477"/>
      <c r="C70" s="477"/>
      <c r="D70" s="477"/>
      <c r="E70" s="472"/>
      <c r="F70" s="467"/>
      <c r="G70" s="467"/>
      <c r="H70" s="319"/>
      <c r="I70" s="467"/>
      <c r="J70" s="467"/>
      <c r="K70" s="468"/>
      <c r="L70" s="470"/>
      <c r="M70" s="474"/>
      <c r="N70" s="315"/>
    </row>
    <row r="71" spans="1:14" ht="15" customHeight="1" x14ac:dyDescent="0.25">
      <c r="A71" s="303"/>
      <c r="B71" s="477">
        <v>32</v>
      </c>
      <c r="C71" s="477"/>
      <c r="D71" s="477"/>
      <c r="E71" s="471" t="s">
        <v>780</v>
      </c>
      <c r="F71" s="467" t="s">
        <v>308</v>
      </c>
      <c r="G71" s="467"/>
      <c r="H71" s="343"/>
      <c r="I71" s="467" t="s">
        <v>456</v>
      </c>
      <c r="J71" s="467"/>
      <c r="K71" s="468">
        <v>10</v>
      </c>
      <c r="L71" s="469">
        <f t="shared" si="0"/>
        <v>153</v>
      </c>
      <c r="M71" s="474">
        <v>1530</v>
      </c>
      <c r="N71" s="315"/>
    </row>
    <row r="72" spans="1:14" ht="15" customHeight="1" x14ac:dyDescent="0.25">
      <c r="A72" s="303"/>
      <c r="B72" s="477"/>
      <c r="C72" s="477"/>
      <c r="D72" s="477"/>
      <c r="E72" s="472"/>
      <c r="F72" s="467"/>
      <c r="G72" s="467"/>
      <c r="H72" s="319"/>
      <c r="I72" s="467"/>
      <c r="J72" s="467"/>
      <c r="K72" s="468"/>
      <c r="L72" s="470"/>
      <c r="M72" s="474"/>
      <c r="N72" s="315"/>
    </row>
    <row r="73" spans="1:14" ht="15.75" x14ac:dyDescent="0.25">
      <c r="A73" s="308"/>
      <c r="B73" s="344" t="s">
        <v>758</v>
      </c>
      <c r="C73" s="344"/>
      <c r="D73" s="344"/>
      <c r="E73" s="345"/>
      <c r="F73" s="344"/>
      <c r="G73" s="344"/>
      <c r="H73" s="344"/>
      <c r="I73" s="344"/>
      <c r="J73" s="344"/>
      <c r="K73" s="344"/>
      <c r="L73" s="344"/>
      <c r="M73" s="346">
        <v>0</v>
      </c>
      <c r="N73" s="347"/>
    </row>
    <row r="74" spans="1:14" ht="15.75" x14ac:dyDescent="0.25">
      <c r="A74" s="308"/>
      <c r="B74" s="348"/>
      <c r="C74" s="348"/>
      <c r="D74" s="348"/>
      <c r="E74" s="348"/>
      <c r="F74" s="348"/>
      <c r="G74" s="348"/>
      <c r="H74" s="348"/>
      <c r="I74" s="348"/>
      <c r="J74" s="348"/>
      <c r="K74" s="348"/>
      <c r="L74" s="349" t="s">
        <v>759</v>
      </c>
      <c r="M74" s="350">
        <f>SUM(M11:M73)</f>
        <v>46965</v>
      </c>
      <c r="N74" s="347"/>
    </row>
    <row r="75" spans="1:14" ht="15.75" x14ac:dyDescent="0.25">
      <c r="A75" s="308"/>
      <c r="B75" s="348"/>
      <c r="C75" s="348"/>
      <c r="D75" s="348"/>
      <c r="E75" s="348"/>
      <c r="F75" s="348"/>
      <c r="G75" s="348"/>
      <c r="H75" s="348"/>
      <c r="I75" s="348"/>
      <c r="J75" s="348"/>
      <c r="K75" s="348"/>
      <c r="L75" s="351"/>
      <c r="M75" s="352"/>
      <c r="N75" s="347"/>
    </row>
    <row r="76" spans="1:14" ht="15.75" x14ac:dyDescent="0.25">
      <c r="A76" s="308"/>
      <c r="B76" s="348"/>
      <c r="C76" s="348"/>
      <c r="D76" s="348"/>
      <c r="E76" s="348"/>
      <c r="F76" s="348"/>
      <c r="G76" s="348"/>
      <c r="H76" s="348"/>
      <c r="I76" s="348"/>
      <c r="J76" s="348"/>
      <c r="K76" s="348"/>
      <c r="L76" s="348"/>
      <c r="M76" s="348"/>
      <c r="N76" s="347"/>
    </row>
    <row r="77" spans="1:14" ht="15.75" x14ac:dyDescent="0.25">
      <c r="A77" s="308"/>
      <c r="B77" s="353" t="s">
        <v>760</v>
      </c>
      <c r="C77" s="354">
        <v>10</v>
      </c>
      <c r="D77" s="355" t="s">
        <v>761</v>
      </c>
      <c r="E77" s="355"/>
      <c r="F77" s="355"/>
      <c r="G77" s="355"/>
      <c r="H77" s="355"/>
      <c r="I77" s="355"/>
      <c r="J77" s="355"/>
      <c r="K77" s="355"/>
      <c r="L77" s="348"/>
      <c r="M77" s="348"/>
      <c r="N77" s="347"/>
    </row>
    <row r="78" spans="1:14" ht="15.75" x14ac:dyDescent="0.25">
      <c r="A78" s="308"/>
      <c r="B78" s="356"/>
      <c r="C78" s="355"/>
      <c r="D78" s="355"/>
      <c r="E78" s="355"/>
      <c r="F78" s="355"/>
      <c r="G78" s="355"/>
      <c r="H78" s="355"/>
      <c r="I78" s="355"/>
      <c r="J78" s="355"/>
      <c r="K78" s="355"/>
      <c r="L78" s="357"/>
      <c r="M78" s="357"/>
      <c r="N78" s="347"/>
    </row>
    <row r="79" spans="1:14" ht="15.75" x14ac:dyDescent="0.25">
      <c r="A79" s="308"/>
      <c r="B79" s="356" t="s">
        <v>762</v>
      </c>
      <c r="C79" s="355"/>
      <c r="D79" s="355"/>
      <c r="E79" s="355"/>
      <c r="F79" s="355"/>
      <c r="G79" s="355"/>
      <c r="H79" s="355"/>
      <c r="I79" s="355"/>
      <c r="J79" s="355"/>
      <c r="K79" s="355"/>
      <c r="L79" s="358"/>
      <c r="M79" s="358"/>
      <c r="N79" s="347"/>
    </row>
    <row r="80" spans="1:14" ht="15.75" x14ac:dyDescent="0.25">
      <c r="A80" s="308"/>
      <c r="B80" s="356"/>
      <c r="C80" s="355"/>
      <c r="D80" s="355"/>
      <c r="E80" s="355"/>
      <c r="F80" s="355"/>
      <c r="G80" s="355"/>
      <c r="H80" s="355"/>
      <c r="I80" s="355"/>
      <c r="J80" s="355"/>
      <c r="K80" s="355"/>
      <c r="L80" s="348"/>
      <c r="M80" s="348"/>
      <c r="N80" s="347"/>
    </row>
    <row r="81" spans="1:14" ht="15.75" x14ac:dyDescent="0.25">
      <c r="A81" s="308"/>
      <c r="B81" s="353" t="s">
        <v>763</v>
      </c>
      <c r="C81" s="355"/>
      <c r="D81" s="355"/>
      <c r="E81" s="355"/>
      <c r="F81" s="355"/>
      <c r="G81" s="355"/>
      <c r="H81" s="355"/>
      <c r="I81" s="355"/>
      <c r="J81" s="355"/>
      <c r="K81" s="355"/>
      <c r="L81" s="348"/>
      <c r="M81" s="348"/>
      <c r="N81" s="347"/>
    </row>
    <row r="82" spans="1:14" ht="15.75" x14ac:dyDescent="0.25">
      <c r="A82" s="308"/>
      <c r="B82" s="454" t="s">
        <v>764</v>
      </c>
      <c r="C82" s="454"/>
      <c r="D82" s="454"/>
      <c r="E82" s="454"/>
      <c r="F82" s="454"/>
      <c r="G82" s="454"/>
      <c r="H82" s="454"/>
      <c r="I82" s="454"/>
      <c r="J82" s="454"/>
      <c r="K82" s="454"/>
      <c r="L82" s="454"/>
      <c r="M82" s="454"/>
      <c r="N82" s="347"/>
    </row>
    <row r="83" spans="1:14" ht="15.75" x14ac:dyDescent="0.25">
      <c r="A83" s="308"/>
      <c r="B83" s="465" t="s">
        <v>765</v>
      </c>
      <c r="C83" s="465"/>
      <c r="D83" s="465"/>
      <c r="E83" s="465"/>
      <c r="F83" s="465"/>
      <c r="G83" s="465"/>
      <c r="H83" s="465"/>
      <c r="I83" s="465"/>
      <c r="J83" s="465"/>
      <c r="K83" s="465"/>
      <c r="L83" s="465"/>
      <c r="M83" s="465"/>
      <c r="N83" s="347"/>
    </row>
    <row r="84" spans="1:14" ht="15.75" x14ac:dyDescent="0.25">
      <c r="A84" s="308"/>
      <c r="B84" s="465"/>
      <c r="C84" s="465"/>
      <c r="D84" s="465"/>
      <c r="E84" s="465"/>
      <c r="F84" s="465"/>
      <c r="G84" s="465"/>
      <c r="H84" s="465"/>
      <c r="I84" s="465"/>
      <c r="J84" s="465"/>
      <c r="K84" s="465"/>
      <c r="L84" s="465"/>
      <c r="M84" s="465"/>
      <c r="N84" s="347"/>
    </row>
    <row r="85" spans="1:14" ht="15.75" x14ac:dyDescent="0.25">
      <c r="A85" s="308"/>
      <c r="B85" s="465"/>
      <c r="C85" s="465"/>
      <c r="D85" s="465"/>
      <c r="E85" s="465"/>
      <c r="F85" s="465"/>
      <c r="G85" s="465"/>
      <c r="H85" s="465"/>
      <c r="I85" s="465"/>
      <c r="J85" s="465"/>
      <c r="K85" s="465"/>
      <c r="L85" s="465"/>
      <c r="M85" s="465"/>
      <c r="N85" s="347"/>
    </row>
    <row r="86" spans="1:14" ht="15.75" x14ac:dyDescent="0.25">
      <c r="A86" s="308"/>
      <c r="B86" s="454" t="s">
        <v>766</v>
      </c>
      <c r="C86" s="454"/>
      <c r="D86" s="454"/>
      <c r="E86" s="454"/>
      <c r="F86" s="454"/>
      <c r="G86" s="454"/>
      <c r="H86" s="454"/>
      <c r="I86" s="454"/>
      <c r="J86" s="454"/>
      <c r="K86" s="454"/>
      <c r="L86" s="454"/>
      <c r="M86" s="454"/>
      <c r="N86" s="347"/>
    </row>
    <row r="87" spans="1:14" ht="15.75" x14ac:dyDescent="0.25">
      <c r="A87" s="308"/>
      <c r="B87" s="465" t="s">
        <v>767</v>
      </c>
      <c r="C87" s="465"/>
      <c r="D87" s="465"/>
      <c r="E87" s="465"/>
      <c r="F87" s="465"/>
      <c r="G87" s="465"/>
      <c r="H87" s="465"/>
      <c r="I87" s="465"/>
      <c r="J87" s="465"/>
      <c r="K87" s="465"/>
      <c r="L87" s="465"/>
      <c r="M87" s="465"/>
      <c r="N87" s="347"/>
    </row>
    <row r="88" spans="1:14" ht="15.75" x14ac:dyDescent="0.25">
      <c r="A88" s="308"/>
      <c r="B88" s="465"/>
      <c r="C88" s="465"/>
      <c r="D88" s="465"/>
      <c r="E88" s="465"/>
      <c r="F88" s="465"/>
      <c r="G88" s="465"/>
      <c r="H88" s="465"/>
      <c r="I88" s="465"/>
      <c r="J88" s="465"/>
      <c r="K88" s="465"/>
      <c r="L88" s="465"/>
      <c r="M88" s="465"/>
      <c r="N88" s="347"/>
    </row>
    <row r="89" spans="1:14" ht="15.75" x14ac:dyDescent="0.25">
      <c r="A89" s="308"/>
      <c r="B89" s="454" t="s">
        <v>768</v>
      </c>
      <c r="C89" s="454"/>
      <c r="D89" s="454"/>
      <c r="E89" s="454"/>
      <c r="F89" s="454"/>
      <c r="G89" s="454"/>
      <c r="H89" s="454"/>
      <c r="I89" s="454"/>
      <c r="J89" s="454"/>
      <c r="K89" s="454"/>
      <c r="L89" s="454"/>
      <c r="M89" s="454"/>
      <c r="N89" s="347"/>
    </row>
    <row r="90" spans="1:14" ht="15.75" x14ac:dyDescent="0.25">
      <c r="A90" s="308"/>
      <c r="B90" s="359"/>
      <c r="C90" s="359"/>
      <c r="D90" s="359"/>
      <c r="E90" s="359"/>
      <c r="F90" s="359"/>
      <c r="G90" s="359"/>
      <c r="H90" s="359"/>
      <c r="I90" s="359"/>
      <c r="J90" s="359"/>
      <c r="K90" s="359"/>
      <c r="L90" s="359"/>
      <c r="M90" s="359"/>
      <c r="N90" s="347"/>
    </row>
    <row r="91" spans="1:14" ht="15.75" x14ac:dyDescent="0.25">
      <c r="A91" s="308"/>
      <c r="B91" s="353" t="s">
        <v>769</v>
      </c>
      <c r="C91" s="360"/>
      <c r="D91" s="309"/>
      <c r="E91" s="309"/>
      <c r="F91" s="309"/>
      <c r="G91" s="309"/>
      <c r="H91" s="309"/>
      <c r="I91" s="309"/>
      <c r="J91" s="309"/>
      <c r="K91" s="309"/>
      <c r="L91" s="348"/>
      <c r="M91" s="348"/>
      <c r="N91" s="347"/>
    </row>
    <row r="92" spans="1:14" ht="15.75" x14ac:dyDescent="0.25">
      <c r="A92" s="308"/>
      <c r="B92" s="454" t="s">
        <v>770</v>
      </c>
      <c r="C92" s="454"/>
      <c r="D92" s="454"/>
      <c r="E92" s="454"/>
      <c r="F92" s="454"/>
      <c r="G92" s="454"/>
      <c r="H92" s="454"/>
      <c r="I92" s="454"/>
      <c r="J92" s="454"/>
      <c r="K92" s="454"/>
      <c r="L92" s="454"/>
      <c r="M92" s="454"/>
      <c r="N92" s="347"/>
    </row>
    <row r="93" spans="1:14" ht="15.75" x14ac:dyDescent="0.25">
      <c r="A93" s="308"/>
      <c r="B93" s="454" t="s">
        <v>771</v>
      </c>
      <c r="C93" s="454"/>
      <c r="D93" s="454"/>
      <c r="E93" s="454"/>
      <c r="F93" s="454"/>
      <c r="G93" s="454"/>
      <c r="H93" s="454"/>
      <c r="I93" s="454"/>
      <c r="J93" s="454"/>
      <c r="K93" s="454"/>
      <c r="L93" s="454"/>
      <c r="M93" s="454"/>
      <c r="N93" s="347"/>
    </row>
    <row r="94" spans="1:14" ht="15.75" x14ac:dyDescent="0.25">
      <c r="A94" s="308"/>
      <c r="B94" s="309"/>
      <c r="C94" s="309"/>
      <c r="D94" s="309"/>
      <c r="E94" s="309"/>
      <c r="F94" s="309"/>
      <c r="G94" s="309"/>
      <c r="H94" s="309"/>
      <c r="I94" s="309"/>
      <c r="J94" s="309"/>
      <c r="K94" s="309"/>
      <c r="L94" s="356"/>
      <c r="M94" s="356"/>
      <c r="N94" s="347"/>
    </row>
    <row r="95" spans="1:14" ht="15.75" x14ac:dyDescent="0.25">
      <c r="A95" s="308"/>
      <c r="B95" s="309"/>
      <c r="C95" s="309"/>
      <c r="D95" s="309"/>
      <c r="E95" s="309"/>
      <c r="F95" s="309"/>
      <c r="G95" s="309"/>
      <c r="H95" s="309"/>
      <c r="I95" s="309"/>
      <c r="J95" s="309"/>
      <c r="K95" s="309"/>
      <c r="L95" s="309"/>
      <c r="M95" s="309"/>
      <c r="N95" s="347"/>
    </row>
    <row r="96" spans="1:14" ht="15.75" x14ac:dyDescent="0.25">
      <c r="A96" s="308"/>
      <c r="B96" s="309"/>
      <c r="C96" s="309"/>
      <c r="D96" s="309"/>
      <c r="E96" s="309"/>
      <c r="F96" s="309"/>
      <c r="G96" s="309"/>
      <c r="H96" s="309"/>
      <c r="I96" s="309"/>
      <c r="J96" s="309"/>
      <c r="K96" s="309"/>
      <c r="L96" s="309"/>
      <c r="M96" s="309"/>
      <c r="N96" s="347"/>
    </row>
    <row r="97" spans="1:14" ht="15.75" x14ac:dyDescent="0.25">
      <c r="A97" s="308"/>
      <c r="B97" s="309"/>
      <c r="C97" s="309"/>
      <c r="D97" s="309"/>
      <c r="E97" s="309"/>
      <c r="F97" s="309"/>
      <c r="G97" s="309"/>
      <c r="H97" s="309"/>
      <c r="I97" s="309"/>
      <c r="J97" s="309"/>
      <c r="K97" s="309"/>
      <c r="L97" s="309"/>
      <c r="M97" s="309"/>
      <c r="N97" s="347"/>
    </row>
    <row r="98" spans="1:14" ht="15.75" x14ac:dyDescent="0.25">
      <c r="A98" s="308"/>
      <c r="B98" s="309"/>
      <c r="C98" s="309"/>
      <c r="D98" s="360"/>
      <c r="E98" s="360"/>
      <c r="F98" s="360"/>
      <c r="G98" s="360"/>
      <c r="H98" s="360"/>
      <c r="I98" s="360"/>
      <c r="J98" s="360"/>
      <c r="K98" s="360"/>
      <c r="L98" s="348"/>
      <c r="M98" s="348"/>
      <c r="N98" s="347"/>
    </row>
    <row r="99" spans="1:14" ht="15.75" x14ac:dyDescent="0.25">
      <c r="A99" s="308"/>
      <c r="B99" s="309"/>
      <c r="C99" s="309"/>
      <c r="D99" s="361" t="s">
        <v>772</v>
      </c>
      <c r="E99" s="360"/>
      <c r="F99" s="360"/>
      <c r="G99" s="360"/>
      <c r="H99" s="360"/>
      <c r="I99" s="360"/>
      <c r="J99" s="360"/>
      <c r="K99" s="360"/>
      <c r="L99" s="348"/>
      <c r="M99" s="348"/>
      <c r="N99" s="347"/>
    </row>
    <row r="100" spans="1:14" ht="15.75" x14ac:dyDescent="0.25">
      <c r="A100" s="308"/>
      <c r="B100" s="309"/>
      <c r="C100" s="309"/>
      <c r="D100" s="360"/>
      <c r="E100" s="360"/>
      <c r="F100" s="360"/>
      <c r="G100" s="360"/>
      <c r="H100" s="360"/>
      <c r="I100" s="360"/>
      <c r="J100" s="360"/>
      <c r="K100" s="360"/>
      <c r="L100" s="348"/>
      <c r="M100" s="348"/>
      <c r="N100" s="347"/>
    </row>
    <row r="101" spans="1:14" ht="15.75" x14ac:dyDescent="0.25">
      <c r="A101" s="308"/>
      <c r="B101" s="360"/>
      <c r="C101" s="360"/>
      <c r="D101" s="360"/>
      <c r="E101" s="360"/>
      <c r="F101" s="360"/>
      <c r="G101" s="360"/>
      <c r="H101" s="360"/>
      <c r="I101" s="360"/>
      <c r="J101" s="360"/>
      <c r="K101" s="360"/>
      <c r="L101" s="348"/>
      <c r="M101" s="348"/>
      <c r="N101" s="347"/>
    </row>
    <row r="102" spans="1:14" ht="15.75" x14ac:dyDescent="0.25">
      <c r="A102" s="308"/>
      <c r="B102" s="353" t="s">
        <v>773</v>
      </c>
      <c r="C102" s="360"/>
      <c r="D102" s="309"/>
      <c r="E102" s="309"/>
      <c r="F102" s="309"/>
      <c r="G102" s="309"/>
      <c r="H102" s="309"/>
      <c r="I102" s="309"/>
      <c r="J102" s="309"/>
      <c r="K102" s="309"/>
      <c r="L102" s="348"/>
      <c r="M102" s="348"/>
      <c r="N102" s="347"/>
    </row>
    <row r="103" spans="1:14" ht="15.75" x14ac:dyDescent="0.25">
      <c r="A103" s="308"/>
      <c r="B103" s="455" t="s">
        <v>774</v>
      </c>
      <c r="C103" s="455"/>
      <c r="D103" s="455"/>
      <c r="E103" s="455"/>
      <c r="F103" s="455"/>
      <c r="G103" s="455"/>
      <c r="H103" s="455"/>
      <c r="I103" s="455"/>
      <c r="J103" s="455"/>
      <c r="K103" s="455"/>
      <c r="L103" s="455"/>
      <c r="M103" s="362"/>
      <c r="N103" s="347"/>
    </row>
    <row r="104" spans="1:14" ht="15.75" x14ac:dyDescent="0.25">
      <c r="A104" s="308"/>
      <c r="B104" s="362"/>
      <c r="C104" s="362"/>
      <c r="D104" s="362"/>
      <c r="E104" s="362"/>
      <c r="F104" s="362"/>
      <c r="G104" s="362"/>
      <c r="H104" s="362"/>
      <c r="I104" s="362"/>
      <c r="J104" s="362"/>
      <c r="K104" s="362"/>
      <c r="L104" s="362"/>
      <c r="M104" s="362"/>
      <c r="N104" s="347"/>
    </row>
    <row r="105" spans="1:14" ht="15.75" x14ac:dyDescent="0.25">
      <c r="A105" s="308"/>
      <c r="B105" s="348"/>
      <c r="C105" s="348"/>
      <c r="D105" s="348"/>
      <c r="E105" s="348"/>
      <c r="F105" s="348"/>
      <c r="G105" s="348"/>
      <c r="H105" s="348"/>
      <c r="I105" s="348"/>
      <c r="J105" s="348"/>
      <c r="K105" s="348"/>
      <c r="L105" s="348"/>
      <c r="M105" s="348"/>
      <c r="N105" s="347"/>
    </row>
    <row r="106" spans="1:14" ht="15.75" x14ac:dyDescent="0.25">
      <c r="A106" s="308"/>
      <c r="B106" s="348"/>
      <c r="C106" s="348"/>
      <c r="D106" s="348"/>
      <c r="E106" s="348"/>
      <c r="F106" s="348"/>
      <c r="G106" s="348"/>
      <c r="H106" s="348"/>
      <c r="I106" s="348"/>
      <c r="J106" s="348"/>
      <c r="K106" s="348"/>
      <c r="L106" s="348"/>
      <c r="M106" s="348"/>
      <c r="N106" s="347"/>
    </row>
    <row r="107" spans="1:14" ht="15.75" x14ac:dyDescent="0.25">
      <c r="A107" s="308"/>
      <c r="B107" s="348"/>
      <c r="C107" s="348"/>
      <c r="D107" s="348"/>
      <c r="E107" s="348"/>
      <c r="F107" s="348"/>
      <c r="G107" s="348"/>
      <c r="H107" s="348"/>
      <c r="I107" s="348"/>
      <c r="J107" s="348"/>
      <c r="K107" s="348"/>
      <c r="L107" s="348"/>
      <c r="M107" s="348"/>
      <c r="N107" s="347"/>
    </row>
    <row r="108" spans="1:14" ht="15.75" x14ac:dyDescent="0.25">
      <c r="A108" s="308"/>
      <c r="B108" s="356" t="s">
        <v>775</v>
      </c>
      <c r="C108" s="355"/>
      <c r="D108" s="355"/>
      <c r="E108" s="355"/>
      <c r="F108" s="355"/>
      <c r="G108" s="355"/>
      <c r="H108" s="355"/>
      <c r="I108" s="355"/>
      <c r="J108" s="356" t="s">
        <v>776</v>
      </c>
      <c r="K108" s="355" t="e">
        <f>#REF!</f>
        <v>#REF!</v>
      </c>
      <c r="L108" s="363"/>
      <c r="M108" s="348"/>
      <c r="N108" s="347"/>
    </row>
    <row r="109" spans="1:14" ht="15.75" x14ac:dyDescent="0.25">
      <c r="A109" s="308"/>
      <c r="B109" s="353" t="e">
        <f>#REF!</f>
        <v>#REF!</v>
      </c>
      <c r="C109" s="355"/>
      <c r="D109" s="355"/>
      <c r="E109" s="355"/>
      <c r="F109" s="355"/>
      <c r="G109" s="355"/>
      <c r="H109" s="355"/>
      <c r="I109" s="355"/>
      <c r="J109" s="353" t="s">
        <v>777</v>
      </c>
      <c r="K109" s="355"/>
      <c r="L109" s="363"/>
      <c r="M109" s="348"/>
      <c r="N109" s="347"/>
    </row>
    <row r="110" spans="1:14" ht="15.75" x14ac:dyDescent="0.25">
      <c r="A110" s="308"/>
      <c r="B110" s="355"/>
      <c r="C110" s="355"/>
      <c r="D110" s="355"/>
      <c r="E110" s="355"/>
      <c r="F110" s="355"/>
      <c r="G110" s="355"/>
      <c r="H110" s="355"/>
      <c r="I110" s="355"/>
      <c r="J110" s="355"/>
      <c r="K110" s="353" t="s">
        <v>778</v>
      </c>
      <c r="L110" s="363"/>
      <c r="M110" s="348"/>
      <c r="N110" s="347"/>
    </row>
    <row r="111" spans="1:14" ht="15.75" x14ac:dyDescent="0.25">
      <c r="A111" s="308"/>
      <c r="B111" s="348"/>
      <c r="C111" s="348"/>
      <c r="D111" s="348"/>
      <c r="E111" s="348"/>
      <c r="F111" s="348"/>
      <c r="G111" s="348"/>
      <c r="H111" s="348"/>
      <c r="I111" s="348"/>
      <c r="J111" s="348"/>
      <c r="K111" s="348"/>
      <c r="L111" s="348"/>
      <c r="M111" s="348"/>
      <c r="N111" s="347"/>
    </row>
    <row r="112" spans="1:14" ht="15.75" x14ac:dyDescent="0.25">
      <c r="A112" s="308"/>
      <c r="B112" s="309"/>
      <c r="C112" s="309"/>
      <c r="D112" s="309"/>
      <c r="E112" s="309"/>
      <c r="F112" s="309"/>
      <c r="G112" s="309"/>
      <c r="H112" s="309"/>
      <c r="I112" s="309"/>
      <c r="J112" s="309"/>
      <c r="K112" s="309"/>
      <c r="L112" s="309"/>
      <c r="M112" s="363"/>
      <c r="N112" s="364"/>
    </row>
    <row r="113" spans="1:14" ht="15.75" x14ac:dyDescent="0.25">
      <c r="A113" s="308"/>
      <c r="B113" s="309"/>
      <c r="C113" s="309"/>
      <c r="D113" s="309"/>
      <c r="E113" s="309"/>
      <c r="F113" s="309"/>
      <c r="G113" s="309"/>
      <c r="H113" s="309"/>
      <c r="I113" s="309"/>
      <c r="J113" s="309"/>
      <c r="K113" s="309"/>
      <c r="L113" s="309"/>
      <c r="M113" s="309"/>
      <c r="N113" s="347"/>
    </row>
    <row r="114" spans="1:14" ht="15.75" x14ac:dyDescent="0.25">
      <c r="A114" s="308"/>
      <c r="B114" s="309"/>
      <c r="C114" s="309"/>
      <c r="D114" s="309"/>
      <c r="E114" s="309"/>
      <c r="F114" s="309"/>
      <c r="G114" s="309"/>
      <c r="H114" s="309"/>
      <c r="I114" s="309"/>
      <c r="J114" s="309"/>
      <c r="K114" s="309"/>
      <c r="L114" s="309"/>
      <c r="M114" s="309"/>
      <c r="N114" s="365"/>
    </row>
    <row r="115" spans="1:14" x14ac:dyDescent="0.25">
      <c r="A115" s="456" t="s">
        <v>779</v>
      </c>
      <c r="B115" s="457"/>
      <c r="C115" s="457"/>
      <c r="D115" s="457"/>
      <c r="E115" s="457"/>
      <c r="F115" s="457"/>
      <c r="G115" s="457"/>
      <c r="H115" s="457"/>
      <c r="I115" s="457"/>
      <c r="J115" s="457"/>
      <c r="K115" s="457"/>
      <c r="L115" s="457"/>
      <c r="M115" s="457"/>
      <c r="N115" s="458"/>
    </row>
    <row r="116" spans="1:14" x14ac:dyDescent="0.25">
      <c r="A116" s="459"/>
      <c r="B116" s="460"/>
      <c r="C116" s="460"/>
      <c r="D116" s="460"/>
      <c r="E116" s="460"/>
      <c r="F116" s="460"/>
      <c r="G116" s="460"/>
      <c r="H116" s="460"/>
      <c r="I116" s="460"/>
      <c r="J116" s="460"/>
      <c r="K116" s="460"/>
      <c r="L116" s="460"/>
      <c r="M116" s="460"/>
      <c r="N116" s="461"/>
    </row>
    <row r="117" spans="1:14" x14ac:dyDescent="0.25">
      <c r="A117" s="459"/>
      <c r="B117" s="460"/>
      <c r="C117" s="460"/>
      <c r="D117" s="460"/>
      <c r="E117" s="460"/>
      <c r="F117" s="460"/>
      <c r="G117" s="460"/>
      <c r="H117" s="460"/>
      <c r="I117" s="460"/>
      <c r="J117" s="460"/>
      <c r="K117" s="460"/>
      <c r="L117" s="460"/>
      <c r="M117" s="460"/>
      <c r="N117" s="461"/>
    </row>
    <row r="118" spans="1:14" x14ac:dyDescent="0.25">
      <c r="A118" s="459"/>
      <c r="B118" s="460"/>
      <c r="C118" s="460"/>
      <c r="D118" s="460"/>
      <c r="E118" s="460"/>
      <c r="F118" s="460"/>
      <c r="G118" s="460"/>
      <c r="H118" s="460"/>
      <c r="I118" s="460"/>
      <c r="J118" s="460"/>
      <c r="K118" s="460"/>
      <c r="L118" s="460"/>
      <c r="M118" s="460"/>
      <c r="N118" s="461"/>
    </row>
    <row r="119" spans="1:14" x14ac:dyDescent="0.25">
      <c r="A119" s="459"/>
      <c r="B119" s="460"/>
      <c r="C119" s="460"/>
      <c r="D119" s="460"/>
      <c r="E119" s="460"/>
      <c r="F119" s="460"/>
      <c r="G119" s="460"/>
      <c r="H119" s="460"/>
      <c r="I119" s="460"/>
      <c r="J119" s="460"/>
      <c r="K119" s="460"/>
      <c r="L119" s="460"/>
      <c r="M119" s="460"/>
      <c r="N119" s="461"/>
    </row>
    <row r="120" spans="1:14" x14ac:dyDescent="0.25">
      <c r="A120" s="462"/>
      <c r="B120" s="463"/>
      <c r="C120" s="463"/>
      <c r="D120" s="463"/>
      <c r="E120" s="463"/>
      <c r="F120" s="463"/>
      <c r="G120" s="463"/>
      <c r="H120" s="463"/>
      <c r="I120" s="463"/>
      <c r="J120" s="463"/>
      <c r="K120" s="463"/>
      <c r="L120" s="463"/>
      <c r="M120" s="463"/>
      <c r="N120" s="464"/>
    </row>
  </sheetData>
  <mergeCells count="240">
    <mergeCell ref="B6:B7"/>
    <mergeCell ref="C6:M7"/>
    <mergeCell ref="B9:D10"/>
    <mergeCell ref="E9:E10"/>
    <mergeCell ref="F9:J10"/>
    <mergeCell ref="K9:K10"/>
    <mergeCell ref="L9:L10"/>
    <mergeCell ref="M9:M10"/>
    <mergeCell ref="D1:D2"/>
    <mergeCell ref="E1:M2"/>
    <mergeCell ref="D3:D4"/>
    <mergeCell ref="E3:K4"/>
    <mergeCell ref="L3:L4"/>
    <mergeCell ref="M3:N4"/>
    <mergeCell ref="M11:M12"/>
    <mergeCell ref="B13:D14"/>
    <mergeCell ref="E13:E14"/>
    <mergeCell ref="F13:G14"/>
    <mergeCell ref="I13:J14"/>
    <mergeCell ref="K13:K14"/>
    <mergeCell ref="L13:L14"/>
    <mergeCell ref="M13:M14"/>
    <mergeCell ref="B11:D12"/>
    <mergeCell ref="E11:E12"/>
    <mergeCell ref="F11:G12"/>
    <mergeCell ref="I11:J12"/>
    <mergeCell ref="K11:K12"/>
    <mergeCell ref="L11:L12"/>
    <mergeCell ref="M15:M16"/>
    <mergeCell ref="B17:D18"/>
    <mergeCell ref="E17:E18"/>
    <mergeCell ref="F17:G18"/>
    <mergeCell ref="I17:J18"/>
    <mergeCell ref="K17:K18"/>
    <mergeCell ref="L17:L18"/>
    <mergeCell ref="M17:M18"/>
    <mergeCell ref="B15:D16"/>
    <mergeCell ref="E15:E16"/>
    <mergeCell ref="F15:G16"/>
    <mergeCell ref="I15:J16"/>
    <mergeCell ref="K15:K16"/>
    <mergeCell ref="L15:L16"/>
    <mergeCell ref="M19:M20"/>
    <mergeCell ref="B21:D22"/>
    <mergeCell ref="E21:E22"/>
    <mergeCell ref="F21:G22"/>
    <mergeCell ref="I21:J22"/>
    <mergeCell ref="K21:K22"/>
    <mergeCell ref="L21:L22"/>
    <mergeCell ref="M21:M22"/>
    <mergeCell ref="B19:D20"/>
    <mergeCell ref="E19:E20"/>
    <mergeCell ref="F19:G20"/>
    <mergeCell ref="I19:J20"/>
    <mergeCell ref="K19:K20"/>
    <mergeCell ref="L19:L20"/>
    <mergeCell ref="M23:M24"/>
    <mergeCell ref="B25:D26"/>
    <mergeCell ref="E25:E26"/>
    <mergeCell ref="F25:G26"/>
    <mergeCell ref="I25:J26"/>
    <mergeCell ref="K25:K26"/>
    <mergeCell ref="L25:L26"/>
    <mergeCell ref="M25:M26"/>
    <mergeCell ref="B23:D24"/>
    <mergeCell ref="E23:E24"/>
    <mergeCell ref="F23:G24"/>
    <mergeCell ref="I23:J24"/>
    <mergeCell ref="K23:K24"/>
    <mergeCell ref="L23:L24"/>
    <mergeCell ref="M27:M28"/>
    <mergeCell ref="B29:D30"/>
    <mergeCell ref="E29:E30"/>
    <mergeCell ref="F29:G30"/>
    <mergeCell ref="I29:J30"/>
    <mergeCell ref="K29:K30"/>
    <mergeCell ref="L29:L30"/>
    <mergeCell ref="M29:M30"/>
    <mergeCell ref="B27:D28"/>
    <mergeCell ref="E27:E28"/>
    <mergeCell ref="F27:G28"/>
    <mergeCell ref="I27:J28"/>
    <mergeCell ref="K27:K28"/>
    <mergeCell ref="L27:L28"/>
    <mergeCell ref="M31:M32"/>
    <mergeCell ref="B33:D34"/>
    <mergeCell ref="E33:E34"/>
    <mergeCell ref="F33:G34"/>
    <mergeCell ref="I33:J34"/>
    <mergeCell ref="K33:K34"/>
    <mergeCell ref="L33:L34"/>
    <mergeCell ref="M33:M34"/>
    <mergeCell ref="B31:D32"/>
    <mergeCell ref="E31:E32"/>
    <mergeCell ref="F31:G32"/>
    <mergeCell ref="I31:J32"/>
    <mergeCell ref="K31:K32"/>
    <mergeCell ref="L31:L32"/>
    <mergeCell ref="M35:M36"/>
    <mergeCell ref="B37:D38"/>
    <mergeCell ref="E37:E38"/>
    <mergeCell ref="F37:G38"/>
    <mergeCell ref="I37:J38"/>
    <mergeCell ref="K37:K38"/>
    <mergeCell ref="L37:L38"/>
    <mergeCell ref="M37:M38"/>
    <mergeCell ref="B35:D36"/>
    <mergeCell ref="E35:E36"/>
    <mergeCell ref="F35:G36"/>
    <mergeCell ref="I35:J36"/>
    <mergeCell ref="K35:K36"/>
    <mergeCell ref="L35:L36"/>
    <mergeCell ref="M39:M40"/>
    <mergeCell ref="B41:D42"/>
    <mergeCell ref="E41:E42"/>
    <mergeCell ref="F41:G42"/>
    <mergeCell ref="I41:J42"/>
    <mergeCell ref="K41:K42"/>
    <mergeCell ref="L41:L42"/>
    <mergeCell ref="M41:M42"/>
    <mergeCell ref="B39:D40"/>
    <mergeCell ref="E39:E40"/>
    <mergeCell ref="F39:G40"/>
    <mergeCell ref="I39:J40"/>
    <mergeCell ref="K39:K40"/>
    <mergeCell ref="L39:L40"/>
    <mergeCell ref="M43:M44"/>
    <mergeCell ref="B45:D46"/>
    <mergeCell ref="E45:E46"/>
    <mergeCell ref="F45:G46"/>
    <mergeCell ref="I45:J46"/>
    <mergeCell ref="K45:K46"/>
    <mergeCell ref="L45:L46"/>
    <mergeCell ref="M45:M46"/>
    <mergeCell ref="B43:D44"/>
    <mergeCell ref="E43:E44"/>
    <mergeCell ref="F43:G44"/>
    <mergeCell ref="I43:J44"/>
    <mergeCell ref="K43:K44"/>
    <mergeCell ref="L43:L44"/>
    <mergeCell ref="M47:M48"/>
    <mergeCell ref="B49:D50"/>
    <mergeCell ref="E49:E50"/>
    <mergeCell ref="F49:G50"/>
    <mergeCell ref="I49:J50"/>
    <mergeCell ref="K49:K50"/>
    <mergeCell ref="L49:L50"/>
    <mergeCell ref="M49:M50"/>
    <mergeCell ref="B47:D48"/>
    <mergeCell ref="E47:E48"/>
    <mergeCell ref="F47:G48"/>
    <mergeCell ref="I47:J48"/>
    <mergeCell ref="K47:K48"/>
    <mergeCell ref="L47:L48"/>
    <mergeCell ref="M51:M52"/>
    <mergeCell ref="B53:D54"/>
    <mergeCell ref="E53:E54"/>
    <mergeCell ref="F53:G54"/>
    <mergeCell ref="I53:J54"/>
    <mergeCell ref="K53:K54"/>
    <mergeCell ref="L53:L54"/>
    <mergeCell ref="M53:M54"/>
    <mergeCell ref="B51:D52"/>
    <mergeCell ref="E51:E52"/>
    <mergeCell ref="F51:G52"/>
    <mergeCell ref="I51:J52"/>
    <mergeCell ref="K51:K52"/>
    <mergeCell ref="L51:L52"/>
    <mergeCell ref="M55:M56"/>
    <mergeCell ref="B57:D58"/>
    <mergeCell ref="E57:E58"/>
    <mergeCell ref="F57:G58"/>
    <mergeCell ref="I57:J58"/>
    <mergeCell ref="K57:K58"/>
    <mergeCell ref="L57:L58"/>
    <mergeCell ref="M57:M58"/>
    <mergeCell ref="B55:D56"/>
    <mergeCell ref="E55:E56"/>
    <mergeCell ref="F55:G56"/>
    <mergeCell ref="I55:J56"/>
    <mergeCell ref="K55:K56"/>
    <mergeCell ref="L55:L56"/>
    <mergeCell ref="M59:M60"/>
    <mergeCell ref="B61:D62"/>
    <mergeCell ref="E61:E62"/>
    <mergeCell ref="F61:G62"/>
    <mergeCell ref="I61:J62"/>
    <mergeCell ref="K61:K62"/>
    <mergeCell ref="L61:L62"/>
    <mergeCell ref="M61:M62"/>
    <mergeCell ref="B59:D60"/>
    <mergeCell ref="E59:E60"/>
    <mergeCell ref="F59:G60"/>
    <mergeCell ref="I59:J60"/>
    <mergeCell ref="K59:K60"/>
    <mergeCell ref="L59:L60"/>
    <mergeCell ref="M63:M64"/>
    <mergeCell ref="B65:D66"/>
    <mergeCell ref="E65:E66"/>
    <mergeCell ref="F65:G66"/>
    <mergeCell ref="I65:J66"/>
    <mergeCell ref="K65:K66"/>
    <mergeCell ref="L65:L66"/>
    <mergeCell ref="M65:M66"/>
    <mergeCell ref="B63:D64"/>
    <mergeCell ref="E63:E64"/>
    <mergeCell ref="F63:G64"/>
    <mergeCell ref="I63:J64"/>
    <mergeCell ref="K63:K64"/>
    <mergeCell ref="L63:L64"/>
    <mergeCell ref="M67:M68"/>
    <mergeCell ref="B69:D70"/>
    <mergeCell ref="E69:E70"/>
    <mergeCell ref="F69:G70"/>
    <mergeCell ref="I69:J70"/>
    <mergeCell ref="K69:K70"/>
    <mergeCell ref="L69:L70"/>
    <mergeCell ref="M69:M70"/>
    <mergeCell ref="B67:D68"/>
    <mergeCell ref="E67:E68"/>
    <mergeCell ref="F67:G68"/>
    <mergeCell ref="I67:J68"/>
    <mergeCell ref="K67:K68"/>
    <mergeCell ref="L67:L68"/>
    <mergeCell ref="B92:M92"/>
    <mergeCell ref="B93:M93"/>
    <mergeCell ref="B103:L103"/>
    <mergeCell ref="A115:N120"/>
    <mergeCell ref="M71:M72"/>
    <mergeCell ref="B82:M82"/>
    <mergeCell ref="B83:M85"/>
    <mergeCell ref="B86:M86"/>
    <mergeCell ref="B87:M88"/>
    <mergeCell ref="B89:M89"/>
    <mergeCell ref="B71:D72"/>
    <mergeCell ref="E71:E72"/>
    <mergeCell ref="F71:G72"/>
    <mergeCell ref="I71:J72"/>
    <mergeCell ref="K71:K72"/>
    <mergeCell ref="L71:L72"/>
  </mergeCells>
  <dataValidations count="4">
    <dataValidation type="list" allowBlank="1" showInputMessage="1" showErrorMessage="1" sqref="B6:B7">
      <formula1>#REF!</formula1>
    </dataValidation>
    <dataValidation type="list" allowBlank="1" showInputMessage="1" showErrorMessage="1" sqref="H13:H72">
      <formula1>$E$77:$E$219</formula1>
    </dataValidation>
    <dataValidation type="list" allowBlank="1" showInputMessage="1" showErrorMessage="1" sqref="L81:M81">
      <formula1>$A$12:$A$15</formula1>
    </dataValidation>
    <dataValidation type="list" allowBlank="1" showInputMessage="1" showErrorMessage="1" sqref="C77">
      <formula1>"1,2,3,4,5,6,7,8,9,10,15"</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#REF!</xm:f>
          </x14:formula1>
          <xm:sqref>A115:N120</xm:sqref>
        </x14:dataValidation>
        <x14:dataValidation type="list" allowBlank="1" showInputMessage="1" showErrorMessage="1">
          <x14:formula1>
            <xm:f>#REF!</xm:f>
          </x14:formula1>
          <xm:sqref>F11:G72</xm:sqref>
        </x14:dataValidation>
        <x14:dataValidation type="list" allowBlank="1" showInputMessage="1" showErrorMessage="1">
          <x14:formula1>
            <xm:f>#REF!</xm:f>
          </x14:formula1>
          <xm:sqref>K11:K72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1"/>
  </sheetPr>
  <dimension ref="A2:Q259"/>
  <sheetViews>
    <sheetView topLeftCell="A67" zoomScaleNormal="100" workbookViewId="0">
      <selection activeCell="I75" sqref="I75:N87"/>
    </sheetView>
  </sheetViews>
  <sheetFormatPr baseColWidth="10" defaultColWidth="11.5703125" defaultRowHeight="12.75" x14ac:dyDescent="0.25"/>
  <cols>
    <col min="1" max="7" width="11.5703125" style="28"/>
    <col min="8" max="8" width="8.140625" style="28" customWidth="1"/>
    <col min="9" max="9" width="15.42578125" style="28" customWidth="1"/>
    <col min="10" max="10" width="13.28515625" style="28" customWidth="1"/>
    <col min="11" max="11" width="6.7109375" style="28" customWidth="1"/>
    <col min="12" max="12" width="12.85546875" style="28" customWidth="1"/>
    <col min="13" max="13" width="13.140625" style="28" customWidth="1"/>
    <col min="14" max="14" width="28.28515625" style="28" customWidth="1"/>
    <col min="15" max="16384" width="11.5703125" style="28"/>
  </cols>
  <sheetData>
    <row r="2" spans="1:17" x14ac:dyDescent="0.25">
      <c r="A2" s="49" t="s">
        <v>5</v>
      </c>
      <c r="C2" s="48" t="s">
        <v>9</v>
      </c>
      <c r="E2" s="48" t="s">
        <v>16</v>
      </c>
      <c r="I2" s="48" t="s">
        <v>474</v>
      </c>
    </row>
    <row r="3" spans="1:17" x14ac:dyDescent="0.25">
      <c r="A3" s="49" t="s">
        <v>6</v>
      </c>
      <c r="C3" s="28" t="s">
        <v>1</v>
      </c>
      <c r="E3" s="28" t="s">
        <v>445</v>
      </c>
      <c r="I3" s="48" t="s">
        <v>484</v>
      </c>
      <c r="K3" s="48" t="s">
        <v>483</v>
      </c>
      <c r="M3" s="48" t="s">
        <v>467</v>
      </c>
      <c r="O3" s="48" t="s">
        <v>475</v>
      </c>
      <c r="Q3" s="48" t="s">
        <v>485</v>
      </c>
    </row>
    <row r="4" spans="1:17" x14ac:dyDescent="0.25">
      <c r="A4" s="49" t="s">
        <v>7</v>
      </c>
      <c r="C4" s="28" t="s">
        <v>2</v>
      </c>
      <c r="E4" s="49" t="s">
        <v>80</v>
      </c>
      <c r="I4" s="28" t="s">
        <v>466</v>
      </c>
      <c r="K4" s="28" t="s">
        <v>468</v>
      </c>
      <c r="M4" s="28" t="s">
        <v>479</v>
      </c>
      <c r="O4" s="28" t="s">
        <v>480</v>
      </c>
      <c r="Q4" s="28" t="s">
        <v>486</v>
      </c>
    </row>
    <row r="5" spans="1:17" x14ac:dyDescent="0.25">
      <c r="A5" s="49" t="s">
        <v>17</v>
      </c>
      <c r="C5" s="28" t="s">
        <v>3</v>
      </c>
      <c r="E5" s="28" t="s">
        <v>81</v>
      </c>
      <c r="I5" s="28" t="s">
        <v>463</v>
      </c>
      <c r="K5" s="28" t="s">
        <v>469</v>
      </c>
      <c r="M5" s="28" t="s">
        <v>478</v>
      </c>
      <c r="O5" s="28" t="s">
        <v>481</v>
      </c>
      <c r="Q5" s="28" t="s">
        <v>487</v>
      </c>
    </row>
    <row r="6" spans="1:17" x14ac:dyDescent="0.25">
      <c r="A6" s="49" t="s">
        <v>428</v>
      </c>
      <c r="C6" s="28" t="s">
        <v>4</v>
      </c>
      <c r="E6" s="28" t="s">
        <v>82</v>
      </c>
      <c r="I6" s="28" t="s">
        <v>464</v>
      </c>
      <c r="K6" s="28" t="s">
        <v>470</v>
      </c>
      <c r="M6" s="28" t="s">
        <v>477</v>
      </c>
      <c r="O6" s="28" t="s">
        <v>482</v>
      </c>
      <c r="Q6" s="28" t="s">
        <v>488</v>
      </c>
    </row>
    <row r="7" spans="1:17" x14ac:dyDescent="0.25">
      <c r="E7" s="28" t="s">
        <v>508</v>
      </c>
      <c r="I7" s="28" t="s">
        <v>465</v>
      </c>
      <c r="K7" s="28" t="s">
        <v>471</v>
      </c>
      <c r="Q7" s="28" t="s">
        <v>489</v>
      </c>
    </row>
    <row r="8" spans="1:17" x14ac:dyDescent="0.25">
      <c r="K8" s="28" t="s">
        <v>472</v>
      </c>
      <c r="Q8" s="28" t="s">
        <v>490</v>
      </c>
    </row>
    <row r="9" spans="1:17" x14ac:dyDescent="0.25">
      <c r="K9" s="28" t="s">
        <v>473</v>
      </c>
      <c r="Q9" s="28" t="s">
        <v>491</v>
      </c>
    </row>
    <row r="11" spans="1:17" ht="13.9" customHeight="1" x14ac:dyDescent="0.25">
      <c r="A11" s="503" t="s">
        <v>24</v>
      </c>
      <c r="B11" s="503"/>
      <c r="C11" s="503"/>
      <c r="D11" s="503" t="s">
        <v>26</v>
      </c>
      <c r="E11" s="503"/>
      <c r="F11" s="503" t="s">
        <v>27</v>
      </c>
      <c r="G11" s="503"/>
      <c r="I11" s="503" t="s">
        <v>28</v>
      </c>
      <c r="J11" s="503"/>
      <c r="M11" s="44" t="s">
        <v>29</v>
      </c>
    </row>
    <row r="12" spans="1:17" ht="13.9" customHeight="1" x14ac:dyDescent="0.25">
      <c r="A12" s="27" t="s">
        <v>496</v>
      </c>
      <c r="C12" s="28">
        <v>5000</v>
      </c>
      <c r="D12" s="27" t="s">
        <v>18</v>
      </c>
      <c r="E12" s="43"/>
      <c r="F12" s="27" t="s">
        <v>443</v>
      </c>
      <c r="G12" s="43"/>
      <c r="I12" s="27" t="s">
        <v>19</v>
      </c>
      <c r="M12" s="27" t="s">
        <v>20</v>
      </c>
    </row>
    <row r="13" spans="1:17" ht="13.9" customHeight="1" x14ac:dyDescent="0.25">
      <c r="A13" s="28" t="s">
        <v>21</v>
      </c>
      <c r="C13" s="28">
        <v>25000</v>
      </c>
      <c r="D13" s="28" t="s">
        <v>25</v>
      </c>
      <c r="E13" s="43"/>
      <c r="F13" s="28" t="s">
        <v>25</v>
      </c>
      <c r="G13" s="43"/>
      <c r="I13" s="28" t="s">
        <v>460</v>
      </c>
      <c r="M13" s="28" t="s">
        <v>25</v>
      </c>
    </row>
    <row r="14" spans="1:17" ht="13.9" customHeight="1" x14ac:dyDescent="0.25">
      <c r="A14" s="28" t="s">
        <v>22</v>
      </c>
      <c r="C14" s="28">
        <v>25000</v>
      </c>
      <c r="D14" s="28" t="s">
        <v>25</v>
      </c>
      <c r="E14" s="43"/>
      <c r="F14" s="28" t="s">
        <v>25</v>
      </c>
      <c r="G14" s="43"/>
      <c r="I14" s="28" t="s">
        <v>461</v>
      </c>
      <c r="M14" s="28" t="s">
        <v>25</v>
      </c>
    </row>
    <row r="15" spans="1:17" x14ac:dyDescent="0.25">
      <c r="A15" s="28" t="s">
        <v>23</v>
      </c>
      <c r="C15" s="28">
        <v>35000</v>
      </c>
      <c r="D15" s="28" t="s">
        <v>25</v>
      </c>
      <c r="F15" s="28" t="s">
        <v>25</v>
      </c>
      <c r="I15" s="28" t="s">
        <v>25</v>
      </c>
      <c r="M15" s="28" t="s">
        <v>25</v>
      </c>
    </row>
    <row r="16" spans="1:17" x14ac:dyDescent="0.25">
      <c r="A16" s="49" t="s">
        <v>448</v>
      </c>
      <c r="C16" s="49" t="s">
        <v>448</v>
      </c>
      <c r="I16" s="28" t="s">
        <v>433</v>
      </c>
    </row>
    <row r="18" spans="1:12" x14ac:dyDescent="0.25">
      <c r="A18" s="48" t="e">
        <f>#REF!</f>
        <v>#REF!</v>
      </c>
      <c r="E18" s="48" t="s">
        <v>47</v>
      </c>
    </row>
    <row r="19" spans="1:12" x14ac:dyDescent="0.25">
      <c r="A19" s="27" t="s">
        <v>40</v>
      </c>
      <c r="C19" s="28">
        <v>59</v>
      </c>
      <c r="E19" s="50" t="s">
        <v>48</v>
      </c>
    </row>
    <row r="20" spans="1:12" x14ac:dyDescent="0.25">
      <c r="A20" s="28" t="s">
        <v>45</v>
      </c>
      <c r="C20" s="28">
        <v>59</v>
      </c>
      <c r="E20" s="50" t="s">
        <v>49</v>
      </c>
    </row>
    <row r="21" spans="1:12" x14ac:dyDescent="0.25">
      <c r="A21" s="28" t="s">
        <v>41</v>
      </c>
      <c r="C21" s="28">
        <v>59</v>
      </c>
      <c r="E21" s="50" t="s">
        <v>70</v>
      </c>
    </row>
    <row r="22" spans="1:12" x14ac:dyDescent="0.25">
      <c r="A22" s="28" t="s">
        <v>42</v>
      </c>
      <c r="C22" s="28">
        <v>59</v>
      </c>
      <c r="E22" s="50" t="s">
        <v>71</v>
      </c>
    </row>
    <row r="23" spans="1:12" x14ac:dyDescent="0.25">
      <c r="A23" s="27" t="s">
        <v>43</v>
      </c>
      <c r="C23" s="28">
        <v>59</v>
      </c>
      <c r="E23" s="50" t="s">
        <v>72</v>
      </c>
    </row>
    <row r="24" spans="1:12" x14ac:dyDescent="0.25">
      <c r="A24" s="27" t="s">
        <v>44</v>
      </c>
      <c r="C24" s="28">
        <v>59</v>
      </c>
      <c r="E24" s="50" t="s">
        <v>73</v>
      </c>
    </row>
    <row r="25" spans="1:12" x14ac:dyDescent="0.25">
      <c r="A25" s="27" t="s">
        <v>46</v>
      </c>
      <c r="C25" s="28">
        <v>59</v>
      </c>
      <c r="E25" s="50" t="s">
        <v>74</v>
      </c>
    </row>
    <row r="26" spans="1:12" x14ac:dyDescent="0.25">
      <c r="A26" s="27" t="s">
        <v>25</v>
      </c>
      <c r="E26" s="50" t="s">
        <v>75</v>
      </c>
    </row>
    <row r="27" spans="1:12" x14ac:dyDescent="0.25">
      <c r="A27" s="28" t="s">
        <v>497</v>
      </c>
      <c r="C27" s="28">
        <v>75</v>
      </c>
      <c r="E27" s="50" t="s">
        <v>50</v>
      </c>
    </row>
    <row r="28" spans="1:12" x14ac:dyDescent="0.25">
      <c r="C28" s="28">
        <v>65</v>
      </c>
      <c r="E28" s="28" t="s">
        <v>54</v>
      </c>
    </row>
    <row r="30" spans="1:12" ht="13.5" thickBot="1" x14ac:dyDescent="0.3"/>
    <row r="31" spans="1:12" ht="15.75" thickBot="1" x14ac:dyDescent="0.3">
      <c r="A31" s="51"/>
      <c r="B31" s="51"/>
      <c r="C31" s="501"/>
      <c r="D31" s="501"/>
      <c r="E31" s="502"/>
      <c r="F31" s="52" t="s">
        <v>55</v>
      </c>
      <c r="G31" s="52" t="s">
        <v>56</v>
      </c>
      <c r="H31" s="53" t="s">
        <v>57</v>
      </c>
      <c r="I31" s="53" t="s">
        <v>58</v>
      </c>
      <c r="J31" s="53" t="s">
        <v>59</v>
      </c>
      <c r="K31" s="53" t="s">
        <v>60</v>
      </c>
      <c r="L31" s="54" t="s">
        <v>61</v>
      </c>
    </row>
    <row r="32" spans="1:12" ht="15.75" thickBot="1" x14ac:dyDescent="0.3">
      <c r="B32" s="55">
        <v>1</v>
      </c>
      <c r="C32" s="56">
        <v>1</v>
      </c>
      <c r="D32" s="57" t="s">
        <v>62</v>
      </c>
      <c r="E32" s="47"/>
      <c r="F32" s="58">
        <v>26</v>
      </c>
      <c r="G32" s="58">
        <v>32</v>
      </c>
      <c r="H32" s="59">
        <v>38</v>
      </c>
      <c r="I32" s="59">
        <v>39</v>
      </c>
      <c r="J32" s="59">
        <v>48</v>
      </c>
      <c r="K32" s="59">
        <v>63</v>
      </c>
      <c r="L32" s="60">
        <v>34</v>
      </c>
    </row>
    <row r="33" spans="1:14" ht="15.75" thickBot="1" x14ac:dyDescent="0.3">
      <c r="B33" s="60">
        <v>2</v>
      </c>
      <c r="C33" s="61">
        <v>0.9</v>
      </c>
      <c r="D33" s="57" t="s">
        <v>63</v>
      </c>
      <c r="E33" s="47"/>
      <c r="F33" s="58">
        <v>24</v>
      </c>
      <c r="G33" s="58">
        <v>29</v>
      </c>
      <c r="H33" s="59">
        <v>34</v>
      </c>
      <c r="I33" s="59">
        <v>35</v>
      </c>
      <c r="J33" s="59">
        <v>44</v>
      </c>
      <c r="K33" s="59">
        <v>56</v>
      </c>
      <c r="L33" s="499" t="s">
        <v>64</v>
      </c>
    </row>
    <row r="34" spans="1:14" ht="15.75" thickBot="1" x14ac:dyDescent="0.3">
      <c r="B34" s="60">
        <v>3</v>
      </c>
      <c r="C34" s="61">
        <v>0.75</v>
      </c>
      <c r="D34" s="57" t="s">
        <v>65</v>
      </c>
      <c r="E34" s="47"/>
      <c r="F34" s="58">
        <v>20</v>
      </c>
      <c r="G34" s="58">
        <v>24</v>
      </c>
      <c r="H34" s="59">
        <v>29</v>
      </c>
      <c r="I34" s="59">
        <v>29</v>
      </c>
      <c r="J34" s="59">
        <v>36</v>
      </c>
      <c r="K34" s="59">
        <v>47</v>
      </c>
      <c r="L34" s="500"/>
    </row>
    <row r="35" spans="1:14" ht="15.75" thickBot="1" x14ac:dyDescent="0.3">
      <c r="A35" s="51"/>
      <c r="B35" s="51"/>
      <c r="C35" s="498"/>
      <c r="D35" s="498"/>
      <c r="E35" s="498"/>
      <c r="F35" s="62"/>
      <c r="G35" s="62"/>
      <c r="H35" s="51"/>
      <c r="I35" s="51"/>
      <c r="J35" s="51"/>
      <c r="K35" s="51"/>
      <c r="N35" s="51"/>
    </row>
    <row r="36" spans="1:14" ht="15.75" thickBot="1" x14ac:dyDescent="0.3">
      <c r="A36" s="51"/>
      <c r="B36" s="490" t="s">
        <v>66</v>
      </c>
      <c r="C36" s="494" t="s">
        <v>62</v>
      </c>
      <c r="D36" s="494"/>
      <c r="E36" s="495"/>
      <c r="F36" s="58">
        <v>273</v>
      </c>
      <c r="G36" s="58">
        <v>317</v>
      </c>
      <c r="H36" s="63">
        <v>361</v>
      </c>
      <c r="I36" s="63">
        <v>370</v>
      </c>
      <c r="J36" s="63">
        <v>449</v>
      </c>
      <c r="K36" s="63">
        <v>563</v>
      </c>
      <c r="N36" s="51"/>
    </row>
    <row r="37" spans="1:14" ht="15.75" thickBot="1" x14ac:dyDescent="0.3">
      <c r="A37" s="51"/>
      <c r="B37" s="491"/>
      <c r="C37" s="494" t="s">
        <v>67</v>
      </c>
      <c r="D37" s="494"/>
      <c r="E37" s="495"/>
      <c r="F37" s="58">
        <v>252</v>
      </c>
      <c r="G37" s="58">
        <v>292</v>
      </c>
      <c r="H37" s="59">
        <v>331</v>
      </c>
      <c r="I37" s="59">
        <v>339</v>
      </c>
      <c r="J37" s="59">
        <v>410</v>
      </c>
      <c r="K37" s="59">
        <v>513</v>
      </c>
      <c r="L37" s="64" t="s">
        <v>66</v>
      </c>
    </row>
    <row r="38" spans="1:14" ht="15.75" thickBot="1" x14ac:dyDescent="0.3">
      <c r="A38" s="51"/>
      <c r="B38" s="492"/>
      <c r="C38" s="494" t="s">
        <v>65</v>
      </c>
      <c r="D38" s="494"/>
      <c r="E38" s="495"/>
      <c r="F38" s="58">
        <v>220</v>
      </c>
      <c r="G38" s="58">
        <v>253</v>
      </c>
      <c r="H38" s="59">
        <v>286</v>
      </c>
      <c r="I38" s="59">
        <v>293</v>
      </c>
      <c r="J38" s="59">
        <v>352</v>
      </c>
      <c r="K38" s="59">
        <v>438</v>
      </c>
      <c r="L38" s="64" t="s">
        <v>68</v>
      </c>
    </row>
    <row r="39" spans="1:14" ht="15.75" thickBot="1" x14ac:dyDescent="0.3">
      <c r="A39" s="51"/>
      <c r="B39" s="51"/>
      <c r="C39" s="498"/>
      <c r="D39" s="498"/>
      <c r="E39" s="498"/>
      <c r="F39" s="62"/>
      <c r="G39" s="62"/>
      <c r="H39" s="51"/>
      <c r="I39" s="51"/>
      <c r="J39" s="51"/>
      <c r="K39" s="51"/>
      <c r="N39" s="51"/>
    </row>
    <row r="40" spans="1:14" ht="15.75" thickBot="1" x14ac:dyDescent="0.3">
      <c r="A40" s="51"/>
      <c r="B40" s="490" t="s">
        <v>68</v>
      </c>
      <c r="C40" s="493" t="s">
        <v>62</v>
      </c>
      <c r="D40" s="494"/>
      <c r="E40" s="495"/>
      <c r="F40" s="58">
        <v>136</v>
      </c>
      <c r="G40" s="58">
        <v>158</v>
      </c>
      <c r="H40" s="63">
        <v>180</v>
      </c>
      <c r="I40" s="63">
        <v>185</v>
      </c>
      <c r="J40" s="63">
        <v>224</v>
      </c>
      <c r="K40" s="63">
        <v>282</v>
      </c>
      <c r="N40" s="51"/>
    </row>
    <row r="41" spans="1:14" ht="15.75" thickBot="1" x14ac:dyDescent="0.3">
      <c r="A41" s="51"/>
      <c r="B41" s="491"/>
      <c r="C41" s="493" t="s">
        <v>67</v>
      </c>
      <c r="D41" s="494"/>
      <c r="E41" s="495"/>
      <c r="F41" s="58">
        <v>125</v>
      </c>
      <c r="G41" s="58">
        <v>145</v>
      </c>
      <c r="H41" s="59">
        <v>165</v>
      </c>
      <c r="I41" s="59">
        <v>169</v>
      </c>
      <c r="J41" s="59">
        <v>205</v>
      </c>
      <c r="K41" s="59">
        <v>256</v>
      </c>
      <c r="N41" s="51"/>
    </row>
    <row r="42" spans="1:14" ht="15.75" thickBot="1" x14ac:dyDescent="0.3">
      <c r="A42" s="51"/>
      <c r="B42" s="492"/>
      <c r="C42" s="493" t="s">
        <v>65</v>
      </c>
      <c r="D42" s="494"/>
      <c r="E42" s="495"/>
      <c r="F42" s="58">
        <v>110</v>
      </c>
      <c r="G42" s="58">
        <v>127</v>
      </c>
      <c r="H42" s="59">
        <v>143</v>
      </c>
      <c r="I42" s="59">
        <v>146</v>
      </c>
      <c r="J42" s="59">
        <v>176</v>
      </c>
      <c r="K42" s="59">
        <v>219</v>
      </c>
      <c r="N42" s="51"/>
    </row>
    <row r="43" spans="1:14" ht="15.75" thickBot="1" x14ac:dyDescent="0.3">
      <c r="A43" s="65"/>
      <c r="B43" s="493" t="s">
        <v>69</v>
      </c>
      <c r="C43" s="494"/>
      <c r="D43" s="494"/>
      <c r="E43" s="495"/>
      <c r="F43" s="57">
        <v>2</v>
      </c>
      <c r="G43" s="57">
        <v>2</v>
      </c>
      <c r="H43" s="66">
        <v>3</v>
      </c>
      <c r="I43" s="66">
        <v>3</v>
      </c>
      <c r="J43" s="66">
        <v>3</v>
      </c>
      <c r="K43" s="66">
        <v>3</v>
      </c>
      <c r="N43" s="67"/>
    </row>
    <row r="44" spans="1:14" ht="15" x14ac:dyDescent="0.25">
      <c r="A44" s="51"/>
      <c r="B44" s="51"/>
      <c r="C44" s="51"/>
      <c r="D44" s="51"/>
      <c r="E44" s="496"/>
      <c r="F44" s="496"/>
      <c r="G44" s="496"/>
      <c r="H44" s="496"/>
      <c r="I44" s="497"/>
      <c r="J44" s="497"/>
      <c r="K44" s="497"/>
      <c r="L44" s="497"/>
      <c r="M44" s="497"/>
      <c r="N44" s="497"/>
    </row>
    <row r="45" spans="1:14" ht="15" x14ac:dyDescent="0.25">
      <c r="A45" s="48" t="s">
        <v>95</v>
      </c>
      <c r="B45" s="67"/>
      <c r="C45" s="48" t="s">
        <v>96</v>
      </c>
      <c r="D45" s="51"/>
      <c r="E45" s="48" t="s">
        <v>98</v>
      </c>
      <c r="F45" s="48"/>
      <c r="G45" s="489"/>
      <c r="H45" s="489"/>
      <c r="I45" s="48" t="s">
        <v>421</v>
      </c>
      <c r="J45" s="68"/>
      <c r="K45" s="68"/>
      <c r="L45" s="68"/>
      <c r="M45" s="68"/>
      <c r="N45" s="68"/>
    </row>
    <row r="46" spans="1:14" ht="15" x14ac:dyDescent="0.25">
      <c r="A46" s="28" t="s">
        <v>85</v>
      </c>
      <c r="C46" s="28">
        <v>1</v>
      </c>
      <c r="E46" s="51" t="s">
        <v>99</v>
      </c>
      <c r="F46" s="69"/>
      <c r="G46" s="51" t="s">
        <v>100</v>
      </c>
      <c r="I46" s="28" t="s">
        <v>422</v>
      </c>
    </row>
    <row r="47" spans="1:14" ht="15" x14ac:dyDescent="0.25">
      <c r="A47" s="28" t="s">
        <v>86</v>
      </c>
      <c r="C47" s="28">
        <v>2</v>
      </c>
      <c r="E47" s="51" t="s">
        <v>101</v>
      </c>
      <c r="F47" s="70"/>
      <c r="G47" s="51" t="s">
        <v>102</v>
      </c>
      <c r="I47" s="28" t="s">
        <v>424</v>
      </c>
    </row>
    <row r="48" spans="1:14" ht="15" x14ac:dyDescent="0.25">
      <c r="A48" s="28" t="s">
        <v>87</v>
      </c>
      <c r="C48" s="28">
        <v>3</v>
      </c>
      <c r="E48" s="51" t="s">
        <v>103</v>
      </c>
      <c r="F48" s="71"/>
      <c r="G48" s="51" t="s">
        <v>104</v>
      </c>
      <c r="I48" s="28" t="s">
        <v>425</v>
      </c>
    </row>
    <row r="49" spans="1:9" ht="15" x14ac:dyDescent="0.25">
      <c r="A49" s="28" t="s">
        <v>88</v>
      </c>
      <c r="C49" s="28">
        <v>4</v>
      </c>
      <c r="E49" s="51" t="s">
        <v>105</v>
      </c>
      <c r="F49" s="72"/>
      <c r="G49" s="51" t="s">
        <v>106</v>
      </c>
      <c r="I49" s="28" t="s">
        <v>423</v>
      </c>
    </row>
    <row r="50" spans="1:9" ht="15" x14ac:dyDescent="0.25">
      <c r="A50" s="28" t="s">
        <v>89</v>
      </c>
      <c r="C50" s="28">
        <v>5</v>
      </c>
      <c r="E50" s="51" t="s">
        <v>107</v>
      </c>
      <c r="F50" s="73"/>
      <c r="G50" s="51" t="s">
        <v>108</v>
      </c>
    </row>
    <row r="51" spans="1:9" ht="15" x14ac:dyDescent="0.25">
      <c r="A51" s="28" t="s">
        <v>90</v>
      </c>
      <c r="C51" s="28">
        <v>6</v>
      </c>
      <c r="E51" s="51" t="s">
        <v>109</v>
      </c>
      <c r="F51" s="74"/>
      <c r="G51" s="51" t="s">
        <v>110</v>
      </c>
    </row>
    <row r="52" spans="1:9" ht="15" x14ac:dyDescent="0.25">
      <c r="A52" s="28" t="s">
        <v>91</v>
      </c>
      <c r="C52" s="28">
        <v>7</v>
      </c>
      <c r="E52" s="51" t="s">
        <v>111</v>
      </c>
      <c r="F52" s="75"/>
      <c r="G52" s="51" t="s">
        <v>112</v>
      </c>
    </row>
    <row r="53" spans="1:9" ht="15" x14ac:dyDescent="0.25">
      <c r="A53" s="28" t="s">
        <v>92</v>
      </c>
      <c r="C53" s="28">
        <v>8</v>
      </c>
      <c r="E53" s="51" t="s">
        <v>113</v>
      </c>
      <c r="F53" s="76"/>
      <c r="G53" s="51" t="s">
        <v>112</v>
      </c>
    </row>
    <row r="54" spans="1:9" ht="15" x14ac:dyDescent="0.25">
      <c r="A54" s="28" t="s">
        <v>93</v>
      </c>
      <c r="C54" s="28">
        <v>9</v>
      </c>
      <c r="E54" s="51" t="s">
        <v>114</v>
      </c>
      <c r="F54" s="77"/>
      <c r="G54" s="51" t="s">
        <v>115</v>
      </c>
    </row>
    <row r="55" spans="1:9" ht="15" x14ac:dyDescent="0.25">
      <c r="A55" s="28" t="s">
        <v>94</v>
      </c>
      <c r="C55" s="28">
        <v>10</v>
      </c>
      <c r="E55" s="51" t="s">
        <v>116</v>
      </c>
      <c r="F55" s="78"/>
      <c r="G55" s="51" t="s">
        <v>117</v>
      </c>
    </row>
    <row r="56" spans="1:9" ht="15" x14ac:dyDescent="0.25">
      <c r="A56" s="28" t="s">
        <v>432</v>
      </c>
      <c r="C56" s="28">
        <v>11</v>
      </c>
      <c r="E56" s="51" t="s">
        <v>118</v>
      </c>
      <c r="F56" s="79"/>
      <c r="G56" s="51" t="s">
        <v>119</v>
      </c>
    </row>
    <row r="57" spans="1:9" ht="15" x14ac:dyDescent="0.25">
      <c r="A57" s="28" t="s">
        <v>433</v>
      </c>
      <c r="C57" s="28">
        <v>12</v>
      </c>
      <c r="E57" s="51" t="s">
        <v>120</v>
      </c>
      <c r="F57" s="80"/>
      <c r="G57" s="51" t="s">
        <v>121</v>
      </c>
    </row>
    <row r="58" spans="1:9" ht="15" x14ac:dyDescent="0.25">
      <c r="C58" s="28">
        <v>13</v>
      </c>
      <c r="E58" s="51" t="s">
        <v>122</v>
      </c>
      <c r="F58" s="81"/>
      <c r="G58" s="51" t="s">
        <v>123</v>
      </c>
    </row>
    <row r="59" spans="1:9" ht="15" x14ac:dyDescent="0.25">
      <c r="C59" s="28">
        <v>14</v>
      </c>
      <c r="E59" s="51" t="s">
        <v>124</v>
      </c>
      <c r="F59" s="82"/>
      <c r="G59" s="51" t="s">
        <v>125</v>
      </c>
    </row>
    <row r="60" spans="1:9" ht="15" x14ac:dyDescent="0.25">
      <c r="C60" s="28">
        <v>15</v>
      </c>
      <c r="E60" s="51" t="s">
        <v>126</v>
      </c>
      <c r="F60" s="83"/>
      <c r="G60" s="51" t="s">
        <v>127</v>
      </c>
    </row>
    <row r="61" spans="1:9" ht="15" x14ac:dyDescent="0.25">
      <c r="C61" s="28">
        <v>20</v>
      </c>
      <c r="E61" s="51" t="s">
        <v>128</v>
      </c>
      <c r="F61" s="84"/>
      <c r="G61" s="51" t="s">
        <v>129</v>
      </c>
    </row>
    <row r="62" spans="1:9" ht="15" x14ac:dyDescent="0.25">
      <c r="C62" s="28">
        <v>25</v>
      </c>
      <c r="E62" s="51" t="s">
        <v>130</v>
      </c>
      <c r="F62" s="85"/>
      <c r="G62" s="51" t="s">
        <v>131</v>
      </c>
    </row>
    <row r="63" spans="1:9" ht="15" x14ac:dyDescent="0.25">
      <c r="C63" s="28">
        <v>30</v>
      </c>
      <c r="E63" s="51" t="s">
        <v>132</v>
      </c>
      <c r="F63" s="86"/>
      <c r="G63" s="51" t="s">
        <v>133</v>
      </c>
    </row>
    <row r="64" spans="1:9" ht="15" x14ac:dyDescent="0.25">
      <c r="C64" s="28">
        <v>35</v>
      </c>
      <c r="E64" s="51" t="s">
        <v>134</v>
      </c>
      <c r="F64" s="87"/>
      <c r="G64" s="51" t="s">
        <v>135</v>
      </c>
    </row>
    <row r="65" spans="5:14" ht="15" x14ac:dyDescent="0.25">
      <c r="E65" s="51" t="s">
        <v>136</v>
      </c>
      <c r="F65" s="88"/>
      <c r="G65" s="51" t="s">
        <v>135</v>
      </c>
    </row>
    <row r="66" spans="5:14" ht="15" x14ac:dyDescent="0.25">
      <c r="E66" s="51" t="s">
        <v>137</v>
      </c>
      <c r="F66" s="89"/>
      <c r="G66" s="51" t="s">
        <v>138</v>
      </c>
    </row>
    <row r="67" spans="5:14" ht="15" x14ac:dyDescent="0.25">
      <c r="E67" s="51" t="s">
        <v>139</v>
      </c>
      <c r="F67" s="90"/>
      <c r="G67" s="51" t="s">
        <v>140</v>
      </c>
    </row>
    <row r="68" spans="5:14" ht="15" x14ac:dyDescent="0.25">
      <c r="E68" s="51" t="s">
        <v>141</v>
      </c>
      <c r="F68" s="91"/>
      <c r="G68" s="51" t="s">
        <v>106</v>
      </c>
    </row>
    <row r="69" spans="5:14" ht="15" x14ac:dyDescent="0.25">
      <c r="E69" s="51" t="s">
        <v>142</v>
      </c>
      <c r="F69" s="92"/>
      <c r="G69" s="51" t="s">
        <v>108</v>
      </c>
    </row>
    <row r="70" spans="5:14" ht="15" x14ac:dyDescent="0.25">
      <c r="E70" s="51" t="s">
        <v>143</v>
      </c>
      <c r="F70" s="93"/>
      <c r="G70" s="51" t="s">
        <v>144</v>
      </c>
    </row>
    <row r="71" spans="5:14" ht="15" x14ac:dyDescent="0.25">
      <c r="E71" s="51" t="s">
        <v>145</v>
      </c>
      <c r="F71" s="94"/>
      <c r="G71" s="51" t="s">
        <v>146</v>
      </c>
    </row>
    <row r="72" spans="5:14" ht="15" x14ac:dyDescent="0.25">
      <c r="E72" s="51" t="s">
        <v>147</v>
      </c>
      <c r="F72" s="94"/>
      <c r="G72" s="51" t="s">
        <v>146</v>
      </c>
    </row>
    <row r="73" spans="5:14" ht="15" x14ac:dyDescent="0.25">
      <c r="E73" s="51" t="s">
        <v>148</v>
      </c>
      <c r="F73" s="95"/>
      <c r="G73" s="51" t="s">
        <v>149</v>
      </c>
    </row>
    <row r="74" spans="5:14" ht="15" x14ac:dyDescent="0.25">
      <c r="E74" s="51" t="s">
        <v>150</v>
      </c>
      <c r="F74" s="96"/>
      <c r="G74" s="51" t="s">
        <v>151</v>
      </c>
    </row>
    <row r="75" spans="5:14" ht="15" x14ac:dyDescent="0.25">
      <c r="E75" s="51" t="s">
        <v>152</v>
      </c>
      <c r="F75" s="97"/>
      <c r="G75" s="51" t="s">
        <v>153</v>
      </c>
      <c r="I75" s="28" t="s">
        <v>526</v>
      </c>
      <c r="J75" s="28" t="s">
        <v>527</v>
      </c>
      <c r="K75" s="28" t="s">
        <v>528</v>
      </c>
      <c r="L75" s="269" t="s">
        <v>529</v>
      </c>
      <c r="M75" s="269" t="s">
        <v>530</v>
      </c>
      <c r="N75" s="269" t="s">
        <v>531</v>
      </c>
    </row>
    <row r="76" spans="5:14" ht="15" x14ac:dyDescent="0.25">
      <c r="E76" s="51" t="s">
        <v>154</v>
      </c>
      <c r="F76" s="98"/>
      <c r="G76" s="51" t="s">
        <v>155</v>
      </c>
      <c r="I76" s="28" t="s">
        <v>509</v>
      </c>
      <c r="J76" s="28" t="s">
        <v>510</v>
      </c>
      <c r="L76" s="269"/>
      <c r="M76" s="269"/>
      <c r="N76" s="269"/>
    </row>
    <row r="77" spans="5:14" ht="15" x14ac:dyDescent="0.25">
      <c r="E77" s="51" t="s">
        <v>156</v>
      </c>
      <c r="F77" s="99"/>
      <c r="G77" s="51" t="s">
        <v>157</v>
      </c>
      <c r="I77" s="28" t="s">
        <v>511</v>
      </c>
      <c r="J77" s="28" t="s">
        <v>512</v>
      </c>
      <c r="L77" s="268" t="s">
        <v>543</v>
      </c>
      <c r="M77" s="268" t="s">
        <v>549</v>
      </c>
      <c r="N77" s="270" t="s">
        <v>525</v>
      </c>
    </row>
    <row r="78" spans="5:14" ht="15" x14ac:dyDescent="0.25">
      <c r="E78" s="51" t="s">
        <v>158</v>
      </c>
      <c r="F78" s="100"/>
      <c r="G78" s="51" t="s">
        <v>159</v>
      </c>
      <c r="I78" s="28" t="s">
        <v>513</v>
      </c>
      <c r="J78" s="28" t="s">
        <v>511</v>
      </c>
      <c r="L78" s="267" t="s">
        <v>544</v>
      </c>
      <c r="M78" s="267" t="s">
        <v>550</v>
      </c>
      <c r="N78" s="270" t="s">
        <v>520</v>
      </c>
    </row>
    <row r="79" spans="5:14" ht="15" x14ac:dyDescent="0.25">
      <c r="E79" s="51" t="s">
        <v>160</v>
      </c>
      <c r="F79" s="101"/>
      <c r="G79" s="51" t="s">
        <v>161</v>
      </c>
      <c r="I79" s="28" t="s">
        <v>514</v>
      </c>
      <c r="J79" s="28" t="s">
        <v>515</v>
      </c>
      <c r="L79" s="268" t="s">
        <v>545</v>
      </c>
      <c r="M79" s="268" t="s">
        <v>551</v>
      </c>
      <c r="N79" s="270" t="s">
        <v>539</v>
      </c>
    </row>
    <row r="80" spans="5:14" ht="15" x14ac:dyDescent="0.25">
      <c r="E80" s="51" t="s">
        <v>162</v>
      </c>
      <c r="F80" s="102"/>
      <c r="G80" s="51" t="s">
        <v>163</v>
      </c>
      <c r="I80" s="28" t="s">
        <v>516</v>
      </c>
      <c r="J80" s="28" t="s">
        <v>517</v>
      </c>
      <c r="L80" s="269" t="s">
        <v>532</v>
      </c>
      <c r="M80" s="269" t="s">
        <v>533</v>
      </c>
      <c r="N80" s="270" t="s">
        <v>523</v>
      </c>
    </row>
    <row r="81" spans="5:14" ht="15" x14ac:dyDescent="0.25">
      <c r="E81" s="51" t="s">
        <v>164</v>
      </c>
      <c r="F81" s="103"/>
      <c r="G81" s="51" t="s">
        <v>159</v>
      </c>
      <c r="I81" s="28" t="s">
        <v>518</v>
      </c>
      <c r="J81" s="28" t="s">
        <v>513</v>
      </c>
      <c r="L81" s="267" t="s">
        <v>546</v>
      </c>
      <c r="M81" s="267" t="s">
        <v>552</v>
      </c>
      <c r="N81" s="270" t="s">
        <v>522</v>
      </c>
    </row>
    <row r="82" spans="5:14" ht="15" x14ac:dyDescent="0.25">
      <c r="E82" s="51" t="s">
        <v>165</v>
      </c>
      <c r="F82" s="104"/>
      <c r="G82" s="51" t="s">
        <v>166</v>
      </c>
      <c r="J82" s="28" t="s">
        <v>514</v>
      </c>
      <c r="L82" s="268" t="s">
        <v>547</v>
      </c>
      <c r="M82" s="268" t="s">
        <v>553</v>
      </c>
      <c r="N82" s="270" t="s">
        <v>538</v>
      </c>
    </row>
    <row r="83" spans="5:14" ht="15" x14ac:dyDescent="0.25">
      <c r="E83" s="51" t="s">
        <v>167</v>
      </c>
      <c r="F83" s="105"/>
      <c r="G83" s="51" t="s">
        <v>168</v>
      </c>
      <c r="J83" s="28" t="s">
        <v>516</v>
      </c>
      <c r="L83" s="267" t="s">
        <v>548</v>
      </c>
      <c r="M83" s="267" t="s">
        <v>554</v>
      </c>
      <c r="N83" s="270" t="s">
        <v>521</v>
      </c>
    </row>
    <row r="84" spans="5:14" ht="15" x14ac:dyDescent="0.25">
      <c r="E84" s="51" t="s">
        <v>169</v>
      </c>
      <c r="F84" s="106"/>
      <c r="G84" s="51" t="s">
        <v>168</v>
      </c>
      <c r="J84" s="28" t="s">
        <v>518</v>
      </c>
      <c r="L84" s="269" t="s">
        <v>534</v>
      </c>
      <c r="M84" s="269" t="s">
        <v>535</v>
      </c>
      <c r="N84" s="270" t="s">
        <v>524</v>
      </c>
    </row>
    <row r="85" spans="5:14" ht="15" x14ac:dyDescent="0.25">
      <c r="E85" s="51" t="s">
        <v>170</v>
      </c>
      <c r="F85" s="107"/>
      <c r="G85" s="51" t="s">
        <v>171</v>
      </c>
      <c r="J85" s="28" t="s">
        <v>519</v>
      </c>
      <c r="L85" s="269" t="s">
        <v>536</v>
      </c>
      <c r="M85" s="269" t="s">
        <v>537</v>
      </c>
      <c r="N85" s="270" t="s">
        <v>540</v>
      </c>
    </row>
    <row r="86" spans="5:14" ht="15" x14ac:dyDescent="0.25">
      <c r="E86" s="51" t="s">
        <v>172</v>
      </c>
      <c r="F86" s="108"/>
      <c r="G86" s="51" t="s">
        <v>173</v>
      </c>
      <c r="L86" s="269"/>
      <c r="M86" s="269"/>
      <c r="N86" s="269"/>
    </row>
    <row r="87" spans="5:14" ht="15" x14ac:dyDescent="0.25">
      <c r="E87" s="51" t="s">
        <v>174</v>
      </c>
      <c r="F87" s="109"/>
      <c r="G87" s="51" t="s">
        <v>175</v>
      </c>
    </row>
    <row r="88" spans="5:14" ht="15" x14ac:dyDescent="0.25">
      <c r="E88" s="51" t="s">
        <v>176</v>
      </c>
      <c r="F88" s="110"/>
      <c r="G88" s="51" t="s">
        <v>177</v>
      </c>
    </row>
    <row r="89" spans="5:14" ht="15" x14ac:dyDescent="0.25">
      <c r="E89" s="51" t="s">
        <v>178</v>
      </c>
      <c r="F89" s="111"/>
      <c r="G89" s="51" t="s">
        <v>179</v>
      </c>
    </row>
    <row r="90" spans="5:14" ht="15" x14ac:dyDescent="0.25">
      <c r="E90" s="51" t="s">
        <v>180</v>
      </c>
      <c r="F90" s="112"/>
      <c r="G90" s="51" t="s">
        <v>181</v>
      </c>
    </row>
    <row r="91" spans="5:14" ht="15" x14ac:dyDescent="0.25">
      <c r="E91" s="51" t="s">
        <v>182</v>
      </c>
      <c r="F91" s="113"/>
      <c r="G91" s="51" t="s">
        <v>183</v>
      </c>
    </row>
    <row r="92" spans="5:14" ht="15" x14ac:dyDescent="0.25">
      <c r="E92" s="51" t="s">
        <v>184</v>
      </c>
      <c r="F92" s="114"/>
      <c r="G92" s="51" t="s">
        <v>185</v>
      </c>
    </row>
    <row r="93" spans="5:14" ht="15" x14ac:dyDescent="0.25">
      <c r="E93" s="51" t="s">
        <v>186</v>
      </c>
      <c r="F93" s="115"/>
      <c r="G93" s="51" t="s">
        <v>168</v>
      </c>
    </row>
    <row r="94" spans="5:14" ht="15" x14ac:dyDescent="0.25">
      <c r="E94" s="51" t="s">
        <v>187</v>
      </c>
      <c r="F94" s="116"/>
      <c r="G94" s="51" t="s">
        <v>188</v>
      </c>
    </row>
    <row r="95" spans="5:14" ht="15" x14ac:dyDescent="0.25">
      <c r="E95" s="51" t="s">
        <v>189</v>
      </c>
      <c r="F95" s="117"/>
      <c r="G95" s="51" t="s">
        <v>190</v>
      </c>
    </row>
    <row r="96" spans="5:14" ht="15" x14ac:dyDescent="0.25">
      <c r="E96" s="51" t="s">
        <v>191</v>
      </c>
      <c r="F96" s="118"/>
      <c r="G96" s="51" t="s">
        <v>192</v>
      </c>
    </row>
    <row r="97" spans="5:7" ht="15" x14ac:dyDescent="0.25">
      <c r="E97" s="51" t="s">
        <v>193</v>
      </c>
      <c r="F97" s="119"/>
      <c r="G97" s="51" t="s">
        <v>194</v>
      </c>
    </row>
    <row r="98" spans="5:7" ht="15" x14ac:dyDescent="0.25">
      <c r="E98" s="51" t="s">
        <v>195</v>
      </c>
      <c r="F98" s="120"/>
      <c r="G98" s="51" t="s">
        <v>196</v>
      </c>
    </row>
    <row r="99" spans="5:7" ht="15" x14ac:dyDescent="0.25">
      <c r="E99" s="51" t="s">
        <v>197</v>
      </c>
      <c r="F99" s="121"/>
      <c r="G99" s="51" t="s">
        <v>153</v>
      </c>
    </row>
    <row r="100" spans="5:7" ht="15" x14ac:dyDescent="0.25">
      <c r="E100" s="51" t="s">
        <v>198</v>
      </c>
      <c r="F100" s="122"/>
      <c r="G100" s="51" t="s">
        <v>166</v>
      </c>
    </row>
    <row r="101" spans="5:7" ht="15" x14ac:dyDescent="0.25">
      <c r="E101" s="51" t="s">
        <v>199</v>
      </c>
      <c r="F101" s="123"/>
      <c r="G101" s="51" t="s">
        <v>200</v>
      </c>
    </row>
    <row r="102" spans="5:7" ht="15" x14ac:dyDescent="0.25">
      <c r="E102" s="51" t="s">
        <v>201</v>
      </c>
      <c r="F102" s="124"/>
      <c r="G102" s="51" t="s">
        <v>202</v>
      </c>
    </row>
    <row r="103" spans="5:7" ht="15" x14ac:dyDescent="0.25">
      <c r="E103" s="51" t="s">
        <v>203</v>
      </c>
      <c r="F103" s="125"/>
      <c r="G103" s="51" t="s">
        <v>204</v>
      </c>
    </row>
    <row r="104" spans="5:7" ht="15" x14ac:dyDescent="0.25">
      <c r="E104" s="51" t="s">
        <v>205</v>
      </c>
      <c r="F104" s="126"/>
      <c r="G104" s="51" t="s">
        <v>206</v>
      </c>
    </row>
    <row r="105" spans="5:7" ht="15" x14ac:dyDescent="0.25">
      <c r="E105" s="51" t="s">
        <v>207</v>
      </c>
      <c r="F105" s="127"/>
      <c r="G105" s="51" t="s">
        <v>208</v>
      </c>
    </row>
    <row r="106" spans="5:7" ht="15" x14ac:dyDescent="0.25">
      <c r="E106" s="51" t="s">
        <v>209</v>
      </c>
      <c r="F106" s="128"/>
      <c r="G106" s="51" t="s">
        <v>210</v>
      </c>
    </row>
    <row r="107" spans="5:7" ht="15" x14ac:dyDescent="0.25">
      <c r="E107" s="51" t="s">
        <v>211</v>
      </c>
      <c r="F107" s="129"/>
      <c r="G107" s="51" t="s">
        <v>212</v>
      </c>
    </row>
    <row r="108" spans="5:7" ht="15" x14ac:dyDescent="0.25">
      <c r="E108" s="51" t="s">
        <v>213</v>
      </c>
      <c r="F108" s="130"/>
      <c r="G108" s="51" t="s">
        <v>104</v>
      </c>
    </row>
    <row r="109" spans="5:7" ht="15" x14ac:dyDescent="0.25">
      <c r="E109" s="51" t="s">
        <v>214</v>
      </c>
      <c r="F109" s="131"/>
      <c r="G109" s="51" t="s">
        <v>215</v>
      </c>
    </row>
    <row r="110" spans="5:7" ht="15" x14ac:dyDescent="0.25">
      <c r="E110" s="51" t="s">
        <v>216</v>
      </c>
      <c r="F110" s="132"/>
      <c r="G110" s="51" t="s">
        <v>217</v>
      </c>
    </row>
    <row r="111" spans="5:7" ht="15" x14ac:dyDescent="0.25">
      <c r="E111" s="51" t="s">
        <v>218</v>
      </c>
      <c r="F111" s="133"/>
      <c r="G111" s="51" t="s">
        <v>219</v>
      </c>
    </row>
    <row r="112" spans="5:7" ht="15" x14ac:dyDescent="0.25">
      <c r="E112" s="51" t="s">
        <v>220</v>
      </c>
      <c r="F112" s="134"/>
      <c r="G112" s="51" t="s">
        <v>221</v>
      </c>
    </row>
    <row r="113" spans="5:7" ht="15" x14ac:dyDescent="0.25">
      <c r="E113" s="51" t="s">
        <v>222</v>
      </c>
      <c r="F113" s="135"/>
      <c r="G113" s="51" t="s">
        <v>223</v>
      </c>
    </row>
    <row r="114" spans="5:7" ht="15" x14ac:dyDescent="0.25">
      <c r="E114" s="51" t="s">
        <v>224</v>
      </c>
      <c r="F114" s="136"/>
      <c r="G114" s="51" t="s">
        <v>225</v>
      </c>
    </row>
    <row r="115" spans="5:7" ht="15" x14ac:dyDescent="0.25">
      <c r="E115" s="51" t="s">
        <v>226</v>
      </c>
      <c r="F115" s="137"/>
      <c r="G115" s="51" t="s">
        <v>227</v>
      </c>
    </row>
    <row r="116" spans="5:7" ht="15" x14ac:dyDescent="0.25">
      <c r="E116" s="51" t="s">
        <v>228</v>
      </c>
      <c r="F116" s="138"/>
      <c r="G116" s="51" t="s">
        <v>229</v>
      </c>
    </row>
    <row r="117" spans="5:7" ht="15" x14ac:dyDescent="0.25">
      <c r="E117" s="51" t="s">
        <v>230</v>
      </c>
      <c r="F117" s="139"/>
      <c r="G117" s="51" t="s">
        <v>231</v>
      </c>
    </row>
    <row r="118" spans="5:7" ht="15" x14ac:dyDescent="0.25">
      <c r="E118" s="51" t="s">
        <v>232</v>
      </c>
      <c r="F118" s="140"/>
      <c r="G118" s="51" t="s">
        <v>233</v>
      </c>
    </row>
    <row r="119" spans="5:7" ht="15" x14ac:dyDescent="0.25">
      <c r="E119" s="51" t="s">
        <v>234</v>
      </c>
      <c r="F119" s="141"/>
      <c r="G119" s="51" t="s">
        <v>235</v>
      </c>
    </row>
    <row r="120" spans="5:7" ht="15" x14ac:dyDescent="0.25">
      <c r="E120" s="51" t="s">
        <v>236</v>
      </c>
      <c r="F120" s="142"/>
      <c r="G120" s="51" t="s">
        <v>237</v>
      </c>
    </row>
    <row r="121" spans="5:7" ht="15" x14ac:dyDescent="0.25">
      <c r="E121" s="51" t="s">
        <v>238</v>
      </c>
      <c r="F121" s="143"/>
      <c r="G121" s="51" t="s">
        <v>239</v>
      </c>
    </row>
    <row r="122" spans="5:7" ht="15" x14ac:dyDescent="0.25">
      <c r="E122" s="51" t="s">
        <v>240</v>
      </c>
      <c r="F122" s="144"/>
      <c r="G122" s="51" t="s">
        <v>241</v>
      </c>
    </row>
    <row r="123" spans="5:7" ht="15" x14ac:dyDescent="0.25">
      <c r="E123" s="51" t="s">
        <v>242</v>
      </c>
      <c r="F123" s="145"/>
      <c r="G123" s="51" t="s">
        <v>243</v>
      </c>
    </row>
    <row r="124" spans="5:7" ht="15" x14ac:dyDescent="0.25">
      <c r="E124" s="51" t="s">
        <v>244</v>
      </c>
      <c r="F124" s="146"/>
      <c r="G124" s="51" t="s">
        <v>245</v>
      </c>
    </row>
    <row r="125" spans="5:7" ht="15" x14ac:dyDescent="0.25">
      <c r="E125" s="51" t="s">
        <v>246</v>
      </c>
      <c r="F125" s="147"/>
      <c r="G125" s="51" t="s">
        <v>247</v>
      </c>
    </row>
    <row r="126" spans="5:7" ht="15" x14ac:dyDescent="0.25">
      <c r="E126" s="51" t="s">
        <v>248</v>
      </c>
      <c r="F126" s="148"/>
      <c r="G126" s="51" t="s">
        <v>249</v>
      </c>
    </row>
    <row r="127" spans="5:7" ht="15" x14ac:dyDescent="0.25">
      <c r="E127" s="51" t="s">
        <v>250</v>
      </c>
      <c r="F127" s="149"/>
      <c r="G127" s="51" t="s">
        <v>251</v>
      </c>
    </row>
    <row r="128" spans="5:7" ht="15" x14ac:dyDescent="0.25">
      <c r="E128" s="51" t="s">
        <v>252</v>
      </c>
      <c r="F128" s="150"/>
      <c r="G128" s="51" t="s">
        <v>253</v>
      </c>
    </row>
    <row r="129" spans="5:7" ht="15" x14ac:dyDescent="0.25">
      <c r="E129" s="51" t="s">
        <v>254</v>
      </c>
      <c r="F129" s="151"/>
      <c r="G129" s="51" t="s">
        <v>255</v>
      </c>
    </row>
    <row r="130" spans="5:7" ht="15" x14ac:dyDescent="0.25">
      <c r="E130" s="51" t="s">
        <v>256</v>
      </c>
      <c r="F130" s="152"/>
      <c r="G130" s="51" t="s">
        <v>257</v>
      </c>
    </row>
    <row r="131" spans="5:7" ht="15" x14ac:dyDescent="0.25">
      <c r="E131" s="51" t="s">
        <v>258</v>
      </c>
      <c r="F131" s="152"/>
      <c r="G131" s="51" t="s">
        <v>257</v>
      </c>
    </row>
    <row r="132" spans="5:7" ht="15" x14ac:dyDescent="0.25">
      <c r="E132" s="51" t="s">
        <v>259</v>
      </c>
      <c r="F132" s="153"/>
      <c r="G132" s="51" t="s">
        <v>260</v>
      </c>
    </row>
    <row r="133" spans="5:7" ht="15" x14ac:dyDescent="0.25">
      <c r="E133" s="51" t="s">
        <v>261</v>
      </c>
      <c r="F133" s="154"/>
      <c r="G133" s="51" t="s">
        <v>233</v>
      </c>
    </row>
    <row r="134" spans="5:7" ht="15" x14ac:dyDescent="0.25">
      <c r="E134" s="51" t="s">
        <v>262</v>
      </c>
      <c r="F134" s="155"/>
      <c r="G134" s="51" t="s">
        <v>263</v>
      </c>
    </row>
    <row r="135" spans="5:7" ht="15" x14ac:dyDescent="0.25">
      <c r="E135" s="51" t="s">
        <v>264</v>
      </c>
      <c r="F135" s="156"/>
      <c r="G135" s="51" t="s">
        <v>265</v>
      </c>
    </row>
    <row r="136" spans="5:7" ht="15" x14ac:dyDescent="0.25">
      <c r="E136" s="51" t="s">
        <v>266</v>
      </c>
      <c r="F136" s="157"/>
      <c r="G136" s="51" t="s">
        <v>267</v>
      </c>
    </row>
    <row r="137" spans="5:7" ht="15" x14ac:dyDescent="0.25">
      <c r="E137" s="51" t="s">
        <v>268</v>
      </c>
      <c r="F137" s="158"/>
      <c r="G137" s="51" t="s">
        <v>267</v>
      </c>
    </row>
    <row r="138" spans="5:7" ht="15" x14ac:dyDescent="0.25">
      <c r="E138" s="51" t="s">
        <v>269</v>
      </c>
      <c r="F138" s="159"/>
      <c r="G138" s="51" t="s">
        <v>270</v>
      </c>
    </row>
    <row r="139" spans="5:7" ht="15" x14ac:dyDescent="0.25">
      <c r="E139" s="51" t="s">
        <v>271</v>
      </c>
      <c r="F139" s="160"/>
      <c r="G139" s="51" t="s">
        <v>272</v>
      </c>
    </row>
    <row r="140" spans="5:7" ht="15" x14ac:dyDescent="0.25">
      <c r="E140" s="51" t="s">
        <v>273</v>
      </c>
      <c r="F140" s="161"/>
      <c r="G140" s="51" t="s">
        <v>274</v>
      </c>
    </row>
    <row r="141" spans="5:7" ht="15" x14ac:dyDescent="0.25">
      <c r="E141" s="51" t="s">
        <v>275</v>
      </c>
      <c r="F141" s="162"/>
      <c r="G141" s="51" t="s">
        <v>276</v>
      </c>
    </row>
    <row r="142" spans="5:7" ht="15" x14ac:dyDescent="0.25">
      <c r="E142" s="51" t="s">
        <v>277</v>
      </c>
      <c r="F142" s="163"/>
      <c r="G142" s="51" t="s">
        <v>278</v>
      </c>
    </row>
    <row r="143" spans="5:7" ht="15" x14ac:dyDescent="0.25">
      <c r="E143" s="51" t="s">
        <v>279</v>
      </c>
      <c r="F143" s="164"/>
      <c r="G143" s="51" t="s">
        <v>280</v>
      </c>
    </row>
    <row r="144" spans="5:7" ht="15" x14ac:dyDescent="0.25">
      <c r="E144" s="51" t="s">
        <v>281</v>
      </c>
      <c r="F144" s="165"/>
      <c r="G144" s="51" t="s">
        <v>282</v>
      </c>
    </row>
    <row r="145" spans="5:7" ht="15" x14ac:dyDescent="0.25">
      <c r="E145" s="51" t="s">
        <v>283</v>
      </c>
      <c r="F145" s="166"/>
      <c r="G145" s="51" t="s">
        <v>267</v>
      </c>
    </row>
    <row r="146" spans="5:7" ht="15" x14ac:dyDescent="0.25">
      <c r="E146" s="51" t="s">
        <v>284</v>
      </c>
      <c r="F146" s="167"/>
      <c r="G146" s="51" t="s">
        <v>285</v>
      </c>
    </row>
    <row r="147" spans="5:7" ht="15" x14ac:dyDescent="0.25">
      <c r="E147" s="51" t="s">
        <v>286</v>
      </c>
      <c r="F147" s="168"/>
      <c r="G147" s="51" t="s">
        <v>282</v>
      </c>
    </row>
    <row r="148" spans="5:7" ht="15" x14ac:dyDescent="0.25">
      <c r="E148" s="51" t="s">
        <v>287</v>
      </c>
      <c r="F148" s="169"/>
      <c r="G148" s="51" t="s">
        <v>288</v>
      </c>
    </row>
    <row r="149" spans="5:7" ht="15" x14ac:dyDescent="0.25">
      <c r="E149" s="51" t="s">
        <v>289</v>
      </c>
      <c r="F149" s="170"/>
      <c r="G149" s="51" t="s">
        <v>276</v>
      </c>
    </row>
    <row r="150" spans="5:7" ht="15" x14ac:dyDescent="0.25">
      <c r="E150" s="51" t="s">
        <v>290</v>
      </c>
      <c r="F150" s="171"/>
      <c r="G150" s="51" t="s">
        <v>291</v>
      </c>
    </row>
    <row r="151" spans="5:7" ht="15" x14ac:dyDescent="0.25">
      <c r="E151" s="51" t="s">
        <v>292</v>
      </c>
      <c r="F151" s="172"/>
      <c r="G151" s="51" t="s">
        <v>293</v>
      </c>
    </row>
    <row r="152" spans="5:7" ht="15" x14ac:dyDescent="0.25">
      <c r="E152" s="51" t="s">
        <v>294</v>
      </c>
      <c r="F152" s="173"/>
      <c r="G152" s="51" t="s">
        <v>295</v>
      </c>
    </row>
    <row r="153" spans="5:7" ht="15" x14ac:dyDescent="0.25">
      <c r="E153" s="51" t="s">
        <v>296</v>
      </c>
      <c r="F153" s="174"/>
      <c r="G153" s="51" t="s">
        <v>297</v>
      </c>
    </row>
    <row r="154" spans="5:7" ht="15" x14ac:dyDescent="0.25">
      <c r="E154" s="51" t="s">
        <v>298</v>
      </c>
      <c r="F154" s="175"/>
      <c r="G154" s="51" t="s">
        <v>299</v>
      </c>
    </row>
    <row r="155" spans="5:7" ht="15" x14ac:dyDescent="0.25">
      <c r="E155" s="51" t="s">
        <v>300</v>
      </c>
      <c r="F155" s="176"/>
      <c r="G155" s="51" t="s">
        <v>301</v>
      </c>
    </row>
    <row r="156" spans="5:7" ht="15" x14ac:dyDescent="0.25">
      <c r="E156" s="51" t="s">
        <v>302</v>
      </c>
      <c r="F156" s="177"/>
      <c r="G156" s="51" t="s">
        <v>303</v>
      </c>
    </row>
    <row r="157" spans="5:7" ht="15" x14ac:dyDescent="0.25">
      <c r="E157" s="51" t="s">
        <v>304</v>
      </c>
      <c r="F157" s="178"/>
      <c r="G157" s="51" t="s">
        <v>305</v>
      </c>
    </row>
    <row r="158" spans="5:7" ht="15" x14ac:dyDescent="0.25">
      <c r="E158" s="51" t="s">
        <v>306</v>
      </c>
      <c r="F158" s="179"/>
      <c r="G158" s="51" t="s">
        <v>307</v>
      </c>
    </row>
    <row r="159" spans="5:7" ht="15" x14ac:dyDescent="0.25">
      <c r="E159" s="51" t="s">
        <v>308</v>
      </c>
      <c r="F159" s="180"/>
      <c r="G159" s="51" t="s">
        <v>309</v>
      </c>
    </row>
    <row r="160" spans="5:7" ht="15" x14ac:dyDescent="0.25">
      <c r="E160" s="51" t="s">
        <v>310</v>
      </c>
      <c r="F160" s="181"/>
      <c r="G160" s="51" t="s">
        <v>311</v>
      </c>
    </row>
    <row r="161" spans="5:7" ht="15" x14ac:dyDescent="0.25">
      <c r="E161" s="51" t="s">
        <v>312</v>
      </c>
      <c r="F161" s="182"/>
      <c r="G161" s="51" t="s">
        <v>313</v>
      </c>
    </row>
    <row r="162" spans="5:7" ht="15" x14ac:dyDescent="0.25">
      <c r="E162" s="51" t="s">
        <v>314</v>
      </c>
      <c r="F162" s="183"/>
      <c r="G162" s="51" t="s">
        <v>315</v>
      </c>
    </row>
    <row r="163" spans="5:7" ht="15" x14ac:dyDescent="0.25">
      <c r="E163" s="51" t="s">
        <v>316</v>
      </c>
      <c r="F163" s="184"/>
      <c r="G163" s="51" t="s">
        <v>267</v>
      </c>
    </row>
    <row r="164" spans="5:7" ht="15" x14ac:dyDescent="0.25">
      <c r="E164" s="51" t="s">
        <v>317</v>
      </c>
      <c r="F164" s="185"/>
      <c r="G164" s="51" t="s">
        <v>318</v>
      </c>
    </row>
    <row r="165" spans="5:7" ht="15" x14ac:dyDescent="0.25">
      <c r="E165" s="51" t="s">
        <v>319</v>
      </c>
      <c r="F165" s="186"/>
      <c r="G165" s="51" t="s">
        <v>320</v>
      </c>
    </row>
    <row r="166" spans="5:7" ht="15" x14ac:dyDescent="0.25">
      <c r="E166" s="51" t="s">
        <v>321</v>
      </c>
      <c r="F166" s="187"/>
      <c r="G166" s="51" t="s">
        <v>303</v>
      </c>
    </row>
    <row r="167" spans="5:7" ht="15" x14ac:dyDescent="0.25">
      <c r="E167" s="51" t="s">
        <v>322</v>
      </c>
      <c r="F167" s="188"/>
      <c r="G167" s="51" t="s">
        <v>323</v>
      </c>
    </row>
    <row r="168" spans="5:7" ht="15" x14ac:dyDescent="0.25">
      <c r="E168" s="51" t="s">
        <v>324</v>
      </c>
      <c r="F168" s="189"/>
      <c r="G168" s="51" t="s">
        <v>325</v>
      </c>
    </row>
    <row r="169" spans="5:7" ht="15" x14ac:dyDescent="0.25">
      <c r="E169" s="51" t="s">
        <v>326</v>
      </c>
      <c r="F169" s="190"/>
      <c r="G169" s="51" t="s">
        <v>327</v>
      </c>
    </row>
    <row r="170" spans="5:7" ht="15" x14ac:dyDescent="0.25">
      <c r="E170" s="51" t="s">
        <v>328</v>
      </c>
      <c r="F170" s="191"/>
      <c r="G170" s="51" t="s">
        <v>288</v>
      </c>
    </row>
    <row r="171" spans="5:7" ht="15" x14ac:dyDescent="0.25">
      <c r="E171" s="51" t="s">
        <v>329</v>
      </c>
      <c r="F171" s="192"/>
      <c r="G171" s="51" t="s">
        <v>330</v>
      </c>
    </row>
    <row r="172" spans="5:7" ht="15" x14ac:dyDescent="0.25">
      <c r="E172" s="51" t="s">
        <v>331</v>
      </c>
      <c r="F172" s="193"/>
      <c r="G172" s="51" t="s">
        <v>332</v>
      </c>
    </row>
    <row r="173" spans="5:7" ht="15" x14ac:dyDescent="0.25">
      <c r="E173" s="51" t="s">
        <v>333</v>
      </c>
      <c r="F173" s="194"/>
      <c r="G173" s="51" t="s">
        <v>334</v>
      </c>
    </row>
    <row r="174" spans="5:7" ht="15" x14ac:dyDescent="0.25">
      <c r="E174" s="51" t="s">
        <v>335</v>
      </c>
      <c r="F174" s="195"/>
      <c r="G174" s="51" t="s">
        <v>336</v>
      </c>
    </row>
    <row r="175" spans="5:7" ht="15" x14ac:dyDescent="0.25">
      <c r="E175" s="51" t="s">
        <v>337</v>
      </c>
      <c r="F175" s="196"/>
      <c r="G175" s="51" t="s">
        <v>338</v>
      </c>
    </row>
    <row r="176" spans="5:7" ht="15" x14ac:dyDescent="0.25">
      <c r="E176" s="51" t="s">
        <v>339</v>
      </c>
      <c r="F176" s="197"/>
      <c r="G176" s="51" t="s">
        <v>340</v>
      </c>
    </row>
    <row r="177" spans="5:7" ht="15" x14ac:dyDescent="0.25">
      <c r="E177" s="51" t="s">
        <v>341</v>
      </c>
      <c r="F177" s="198"/>
      <c r="G177" s="51" t="s">
        <v>340</v>
      </c>
    </row>
    <row r="178" spans="5:7" ht="15" x14ac:dyDescent="0.25">
      <c r="E178" s="51" t="s">
        <v>342</v>
      </c>
      <c r="F178" s="199"/>
      <c r="G178" s="51" t="s">
        <v>343</v>
      </c>
    </row>
    <row r="179" spans="5:7" ht="15" x14ac:dyDescent="0.25">
      <c r="E179" s="51" t="s">
        <v>344</v>
      </c>
      <c r="F179" s="200"/>
      <c r="G179" s="51" t="s">
        <v>345</v>
      </c>
    </row>
    <row r="180" spans="5:7" ht="15" x14ac:dyDescent="0.25">
      <c r="E180" s="51" t="s">
        <v>346</v>
      </c>
      <c r="F180" s="201"/>
      <c r="G180" s="51" t="s">
        <v>347</v>
      </c>
    </row>
    <row r="181" spans="5:7" ht="15" x14ac:dyDescent="0.25">
      <c r="E181" s="51" t="s">
        <v>348</v>
      </c>
      <c r="F181" s="202"/>
      <c r="G181" s="51" t="s">
        <v>235</v>
      </c>
    </row>
    <row r="182" spans="5:7" ht="15" x14ac:dyDescent="0.25">
      <c r="E182" s="51" t="s">
        <v>349</v>
      </c>
      <c r="F182" s="203"/>
      <c r="G182" s="51" t="s">
        <v>350</v>
      </c>
    </row>
    <row r="183" spans="5:7" ht="15" x14ac:dyDescent="0.25">
      <c r="E183" s="51" t="s">
        <v>351</v>
      </c>
      <c r="F183" s="204"/>
      <c r="G183" s="51" t="s">
        <v>104</v>
      </c>
    </row>
    <row r="184" spans="5:7" ht="15" x14ac:dyDescent="0.25">
      <c r="E184" s="51" t="s">
        <v>352</v>
      </c>
      <c r="F184" s="205"/>
      <c r="G184" s="51" t="s">
        <v>323</v>
      </c>
    </row>
    <row r="185" spans="5:7" ht="15" x14ac:dyDescent="0.25">
      <c r="E185" s="51" t="s">
        <v>353</v>
      </c>
      <c r="F185" s="206"/>
      <c r="G185" s="51" t="s">
        <v>354</v>
      </c>
    </row>
    <row r="186" spans="5:7" ht="15" x14ac:dyDescent="0.25">
      <c r="E186" s="51" t="s">
        <v>355</v>
      </c>
      <c r="F186" s="207"/>
      <c r="G186" s="51" t="s">
        <v>356</v>
      </c>
    </row>
    <row r="187" spans="5:7" ht="15" x14ac:dyDescent="0.25">
      <c r="E187" s="51" t="s">
        <v>357</v>
      </c>
      <c r="F187" s="208"/>
      <c r="G187" s="51" t="s">
        <v>358</v>
      </c>
    </row>
    <row r="188" spans="5:7" ht="15" x14ac:dyDescent="0.25">
      <c r="E188" s="51" t="s">
        <v>359</v>
      </c>
      <c r="F188" s="209"/>
      <c r="G188" s="51" t="s">
        <v>343</v>
      </c>
    </row>
    <row r="189" spans="5:7" ht="15" x14ac:dyDescent="0.25">
      <c r="E189" s="51" t="s">
        <v>360</v>
      </c>
      <c r="F189" s="210"/>
      <c r="G189" s="51" t="s">
        <v>361</v>
      </c>
    </row>
    <row r="190" spans="5:7" ht="15" x14ac:dyDescent="0.25">
      <c r="E190" s="51" t="s">
        <v>362</v>
      </c>
      <c r="F190" s="211"/>
      <c r="G190" s="51" t="s">
        <v>363</v>
      </c>
    </row>
    <row r="191" spans="5:7" ht="15" x14ac:dyDescent="0.25">
      <c r="E191" s="51" t="s">
        <v>364</v>
      </c>
      <c r="F191" s="212"/>
      <c r="G191" s="51" t="s">
        <v>365</v>
      </c>
    </row>
    <row r="192" spans="5:7" ht="15" x14ac:dyDescent="0.25">
      <c r="E192" s="51" t="s">
        <v>366</v>
      </c>
      <c r="F192" s="213"/>
      <c r="G192" s="51" t="s">
        <v>367</v>
      </c>
    </row>
    <row r="193" spans="5:7" ht="15" x14ac:dyDescent="0.25">
      <c r="E193" s="51" t="s">
        <v>368</v>
      </c>
      <c r="F193" s="214"/>
      <c r="G193" s="51" t="s">
        <v>369</v>
      </c>
    </row>
    <row r="194" spans="5:7" ht="15" x14ac:dyDescent="0.25">
      <c r="E194" s="51" t="s">
        <v>370</v>
      </c>
      <c r="F194" s="215"/>
      <c r="G194" s="51" t="s">
        <v>323</v>
      </c>
    </row>
    <row r="195" spans="5:7" ht="15" x14ac:dyDescent="0.25">
      <c r="E195" s="51" t="s">
        <v>371</v>
      </c>
      <c r="F195" s="216"/>
      <c r="G195" s="51" t="s">
        <v>372</v>
      </c>
    </row>
    <row r="196" spans="5:7" ht="15" x14ac:dyDescent="0.25">
      <c r="E196" s="51" t="s">
        <v>373</v>
      </c>
      <c r="F196" s="217"/>
      <c r="G196" s="51" t="s">
        <v>332</v>
      </c>
    </row>
    <row r="197" spans="5:7" ht="15" x14ac:dyDescent="0.25">
      <c r="E197" s="51" t="s">
        <v>374</v>
      </c>
      <c r="F197" s="218"/>
      <c r="G197" s="51" t="s">
        <v>330</v>
      </c>
    </row>
    <row r="198" spans="5:7" ht="15" x14ac:dyDescent="0.25">
      <c r="E198" s="51" t="s">
        <v>375</v>
      </c>
      <c r="F198" s="219"/>
      <c r="G198" s="51" t="s">
        <v>376</v>
      </c>
    </row>
    <row r="199" spans="5:7" ht="15" x14ac:dyDescent="0.25">
      <c r="E199" s="51" t="s">
        <v>377</v>
      </c>
      <c r="F199" s="220"/>
      <c r="G199" s="51" t="s">
        <v>347</v>
      </c>
    </row>
    <row r="200" spans="5:7" ht="15" x14ac:dyDescent="0.25">
      <c r="E200" s="51" t="s">
        <v>378</v>
      </c>
      <c r="F200" s="221"/>
      <c r="G200" s="51" t="s">
        <v>379</v>
      </c>
    </row>
    <row r="201" spans="5:7" ht="15" x14ac:dyDescent="0.25">
      <c r="E201" s="51" t="s">
        <v>380</v>
      </c>
      <c r="F201" s="222"/>
      <c r="G201" s="51" t="s">
        <v>381</v>
      </c>
    </row>
    <row r="202" spans="5:7" ht="15" x14ac:dyDescent="0.25">
      <c r="E202" s="51" t="s">
        <v>382</v>
      </c>
      <c r="F202" s="223"/>
      <c r="G202" s="51" t="s">
        <v>383</v>
      </c>
    </row>
    <row r="203" spans="5:7" ht="15" x14ac:dyDescent="0.25">
      <c r="E203" s="51" t="s">
        <v>384</v>
      </c>
      <c r="F203" s="224"/>
      <c r="G203" s="51" t="s">
        <v>385</v>
      </c>
    </row>
    <row r="204" spans="5:7" ht="15" x14ac:dyDescent="0.25">
      <c r="E204" s="51" t="s">
        <v>386</v>
      </c>
      <c r="F204" s="225"/>
      <c r="G204" s="51" t="s">
        <v>385</v>
      </c>
    </row>
    <row r="205" spans="5:7" ht="15" x14ac:dyDescent="0.25">
      <c r="E205" s="51" t="s">
        <v>387</v>
      </c>
      <c r="F205" s="226"/>
      <c r="G205" s="51" t="s">
        <v>383</v>
      </c>
    </row>
    <row r="206" spans="5:7" ht="15" x14ac:dyDescent="0.25">
      <c r="E206" s="51" t="s">
        <v>388</v>
      </c>
      <c r="F206" s="227"/>
      <c r="G206" s="51" t="s">
        <v>336</v>
      </c>
    </row>
    <row r="207" spans="5:7" ht="15" x14ac:dyDescent="0.25">
      <c r="E207" s="51" t="s">
        <v>389</v>
      </c>
      <c r="F207" s="228"/>
      <c r="G207" s="51" t="s">
        <v>390</v>
      </c>
    </row>
    <row r="208" spans="5:7" ht="15" x14ac:dyDescent="0.25">
      <c r="E208" s="51" t="s">
        <v>391</v>
      </c>
      <c r="F208" s="229"/>
      <c r="G208" s="51" t="s">
        <v>392</v>
      </c>
    </row>
    <row r="209" spans="5:7" ht="15" x14ac:dyDescent="0.25">
      <c r="E209" s="51" t="s">
        <v>393</v>
      </c>
      <c r="F209" s="230"/>
      <c r="G209" s="51" t="s">
        <v>394</v>
      </c>
    </row>
    <row r="210" spans="5:7" ht="15" x14ac:dyDescent="0.25">
      <c r="E210" s="51" t="s">
        <v>395</v>
      </c>
      <c r="F210" s="231"/>
      <c r="G210" s="51" t="s">
        <v>392</v>
      </c>
    </row>
    <row r="211" spans="5:7" ht="15" x14ac:dyDescent="0.25">
      <c r="E211" s="51" t="s">
        <v>396</v>
      </c>
      <c r="F211" s="232"/>
      <c r="G211" s="51" t="s">
        <v>394</v>
      </c>
    </row>
    <row r="212" spans="5:7" ht="15" x14ac:dyDescent="0.25">
      <c r="E212" s="51" t="s">
        <v>397</v>
      </c>
      <c r="F212" s="233"/>
      <c r="G212" s="51" t="s">
        <v>398</v>
      </c>
    </row>
    <row r="213" spans="5:7" ht="15" x14ac:dyDescent="0.25">
      <c r="E213" s="51" t="s">
        <v>399</v>
      </c>
      <c r="F213" s="234"/>
      <c r="G213" s="51" t="s">
        <v>400</v>
      </c>
    </row>
    <row r="214" spans="5:7" ht="15" x14ac:dyDescent="0.25">
      <c r="E214" s="51" t="s">
        <v>401</v>
      </c>
      <c r="F214" s="235"/>
      <c r="G214" s="51" t="s">
        <v>229</v>
      </c>
    </row>
    <row r="215" spans="5:7" ht="15" x14ac:dyDescent="0.25">
      <c r="E215" s="51" t="s">
        <v>402</v>
      </c>
      <c r="F215" s="236"/>
      <c r="G215" s="51" t="s">
        <v>381</v>
      </c>
    </row>
    <row r="216" spans="5:7" ht="15" x14ac:dyDescent="0.25">
      <c r="E216" s="51" t="s">
        <v>403</v>
      </c>
      <c r="F216" s="237"/>
      <c r="G216" s="51" t="s">
        <v>404</v>
      </c>
    </row>
    <row r="217" spans="5:7" ht="15" x14ac:dyDescent="0.25">
      <c r="E217" s="51" t="s">
        <v>405</v>
      </c>
      <c r="F217" s="238"/>
      <c r="G217" s="51" t="s">
        <v>404</v>
      </c>
    </row>
    <row r="218" spans="5:7" ht="15" x14ac:dyDescent="0.25">
      <c r="E218" s="51" t="s">
        <v>406</v>
      </c>
      <c r="F218" s="239"/>
      <c r="G218" s="51" t="s">
        <v>394</v>
      </c>
    </row>
    <row r="219" spans="5:7" ht="15" x14ac:dyDescent="0.25">
      <c r="E219" s="51" t="s">
        <v>407</v>
      </c>
      <c r="F219" s="240"/>
      <c r="G219" s="51" t="s">
        <v>408</v>
      </c>
    </row>
    <row r="220" spans="5:7" ht="15" x14ac:dyDescent="0.25">
      <c r="E220" s="51" t="s">
        <v>409</v>
      </c>
      <c r="F220" s="241"/>
      <c r="G220" s="51" t="s">
        <v>410</v>
      </c>
    </row>
    <row r="221" spans="5:7" ht="15" x14ac:dyDescent="0.25">
      <c r="E221" s="51" t="s">
        <v>411</v>
      </c>
      <c r="F221" s="242"/>
      <c r="G221" s="51" t="s">
        <v>412</v>
      </c>
    </row>
    <row r="222" spans="5:7" ht="15" x14ac:dyDescent="0.25">
      <c r="E222" s="51" t="s">
        <v>413</v>
      </c>
      <c r="F222" s="243"/>
      <c r="G222" s="51" t="s">
        <v>229</v>
      </c>
    </row>
    <row r="223" spans="5:7" ht="15" x14ac:dyDescent="0.25">
      <c r="E223" s="51" t="s">
        <v>414</v>
      </c>
      <c r="F223" s="244"/>
      <c r="G223" s="51" t="s">
        <v>276</v>
      </c>
    </row>
    <row r="224" spans="5:7" ht="15" x14ac:dyDescent="0.25">
      <c r="E224" s="51" t="s">
        <v>415</v>
      </c>
      <c r="F224" s="245"/>
      <c r="G224" s="51" t="s">
        <v>416</v>
      </c>
    </row>
    <row r="225" spans="1:7" ht="15" x14ac:dyDescent="0.25">
      <c r="E225" s="51" t="s">
        <v>417</v>
      </c>
      <c r="F225" s="246"/>
      <c r="G225" s="51" t="s">
        <v>229</v>
      </c>
    </row>
    <row r="226" spans="1:7" ht="15" x14ac:dyDescent="0.25">
      <c r="E226" s="51" t="s">
        <v>418</v>
      </c>
      <c r="F226" s="247"/>
      <c r="G226" s="51" t="s">
        <v>412</v>
      </c>
    </row>
    <row r="227" spans="1:7" ht="15" x14ac:dyDescent="0.25">
      <c r="E227" s="51" t="s">
        <v>419</v>
      </c>
      <c r="F227" s="248"/>
      <c r="G227" s="51" t="s">
        <v>276</v>
      </c>
    </row>
    <row r="228" spans="1:7" ht="15" x14ac:dyDescent="0.25">
      <c r="E228" s="68" t="s">
        <v>420</v>
      </c>
      <c r="F228" s="51"/>
      <c r="G228" s="51"/>
    </row>
    <row r="230" spans="1:7" x14ac:dyDescent="0.25">
      <c r="A230" s="48" t="s">
        <v>426</v>
      </c>
      <c r="C230" s="48" t="s">
        <v>434</v>
      </c>
      <c r="E230" s="48" t="s">
        <v>39</v>
      </c>
    </row>
    <row r="231" spans="1:7" x14ac:dyDescent="0.25">
      <c r="A231" s="249" t="s">
        <v>427</v>
      </c>
      <c r="C231" s="28" t="s">
        <v>435</v>
      </c>
      <c r="E231" s="28" t="s">
        <v>454</v>
      </c>
    </row>
    <row r="232" spans="1:7" x14ac:dyDescent="0.25">
      <c r="A232" s="28">
        <v>2</v>
      </c>
      <c r="C232" s="28" t="s">
        <v>436</v>
      </c>
      <c r="E232" s="28" t="s">
        <v>425</v>
      </c>
    </row>
    <row r="233" spans="1:7" x14ac:dyDescent="0.25">
      <c r="A233" s="28">
        <v>3</v>
      </c>
      <c r="C233" s="28" t="s">
        <v>437</v>
      </c>
      <c r="E233" s="28" t="s">
        <v>455</v>
      </c>
    </row>
    <row r="234" spans="1:7" x14ac:dyDescent="0.25">
      <c r="A234" s="28">
        <v>4</v>
      </c>
      <c r="C234" s="28" t="s">
        <v>438</v>
      </c>
      <c r="E234" s="28" t="s">
        <v>456</v>
      </c>
    </row>
    <row r="235" spans="1:7" x14ac:dyDescent="0.25">
      <c r="A235" s="28">
        <v>5</v>
      </c>
      <c r="C235" s="28" t="s">
        <v>439</v>
      </c>
      <c r="E235" s="28" t="s">
        <v>457</v>
      </c>
    </row>
    <row r="236" spans="1:7" x14ac:dyDescent="0.25">
      <c r="A236" s="28">
        <v>6</v>
      </c>
      <c r="C236" s="28" t="s">
        <v>440</v>
      </c>
      <c r="E236" s="28" t="s">
        <v>458</v>
      </c>
    </row>
    <row r="237" spans="1:7" x14ac:dyDescent="0.25">
      <c r="C237" s="28" t="s">
        <v>441</v>
      </c>
      <c r="E237" s="28" t="s">
        <v>459</v>
      </c>
    </row>
    <row r="238" spans="1:7" x14ac:dyDescent="0.25">
      <c r="C238" s="28" t="s">
        <v>442</v>
      </c>
    </row>
    <row r="254" spans="1:6" x14ac:dyDescent="0.25">
      <c r="A254" s="48" t="s">
        <v>498</v>
      </c>
    </row>
    <row r="255" spans="1:6" x14ac:dyDescent="0.25">
      <c r="A255" s="48" t="s">
        <v>499</v>
      </c>
      <c r="B255" s="266">
        <v>0.15</v>
      </c>
      <c r="C255" s="48" t="s">
        <v>500</v>
      </c>
      <c r="D255" s="28" t="str">
        <f>'Page de garde'!B76</f>
        <v>Société XXX</v>
      </c>
      <c r="E255" s="48" t="s">
        <v>502</v>
      </c>
      <c r="F255" s="28" t="s">
        <v>503</v>
      </c>
    </row>
    <row r="256" spans="1:6" x14ac:dyDescent="0.25">
      <c r="B256" s="266">
        <v>0.25</v>
      </c>
      <c r="D256" s="28" t="s">
        <v>501</v>
      </c>
      <c r="F256" s="28" t="s">
        <v>504</v>
      </c>
    </row>
    <row r="257" spans="2:6" x14ac:dyDescent="0.25">
      <c r="B257" s="266">
        <v>0.5</v>
      </c>
      <c r="F257" s="28" t="s">
        <v>505</v>
      </c>
    </row>
    <row r="258" spans="2:6" x14ac:dyDescent="0.25">
      <c r="B258" s="266">
        <v>0.75</v>
      </c>
      <c r="F258" s="28" t="s">
        <v>506</v>
      </c>
    </row>
    <row r="259" spans="2:6" x14ac:dyDescent="0.25">
      <c r="B259" s="266">
        <v>1</v>
      </c>
    </row>
  </sheetData>
  <mergeCells count="21">
    <mergeCell ref="C35:E35"/>
    <mergeCell ref="C36:E36"/>
    <mergeCell ref="L33:L34"/>
    <mergeCell ref="C31:E31"/>
    <mergeCell ref="I11:J11"/>
    <mergeCell ref="A11:C11"/>
    <mergeCell ref="D11:E11"/>
    <mergeCell ref="F11:G11"/>
    <mergeCell ref="I44:N44"/>
    <mergeCell ref="C41:E41"/>
    <mergeCell ref="C42:E42"/>
    <mergeCell ref="C39:E39"/>
    <mergeCell ref="C40:E40"/>
    <mergeCell ref="G45:H45"/>
    <mergeCell ref="B36:B38"/>
    <mergeCell ref="B40:B42"/>
    <mergeCell ref="B43:E43"/>
    <mergeCell ref="E44:F44"/>
    <mergeCell ref="G44:H44"/>
    <mergeCell ref="C37:E37"/>
    <mergeCell ref="C38:E38"/>
  </mergeCells>
  <dataValidations count="1">
    <dataValidation type="list" allowBlank="1" showInputMessage="1" showErrorMessage="1" sqref="I90">
      <formula1>$J$77:$J$85</formula1>
    </dataValidation>
  </dataValidations>
  <hyperlinks>
    <hyperlink ref="N85" r:id="rId1"/>
    <hyperlink ref="N84" r:id="rId2"/>
    <hyperlink ref="N83" r:id="rId3"/>
    <hyperlink ref="N82" r:id="rId4"/>
    <hyperlink ref="N81" r:id="rId5"/>
    <hyperlink ref="N80" r:id="rId6"/>
    <hyperlink ref="N79" r:id="rId7"/>
    <hyperlink ref="N78" r:id="rId8"/>
    <hyperlink ref="N77" r:id="rId9"/>
  </hyperlinks>
  <pageMargins left="0.7" right="0.7" top="0.75" bottom="0.75" header="0.3" footer="0.3"/>
  <ignoredErrors>
    <ignoredError sqref="A18" evalError="1"/>
  </ignoredErrors>
  <drawing r:id="rId10"/>
  <tableParts count="1">
    <tablePart r:id="rId1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Page de garde</vt:lpstr>
      <vt:lpstr>Page de garde (2)</vt:lpstr>
      <vt:lpstr>devis vpu</vt:lpstr>
      <vt:lpstr>Feuil2</vt:lpstr>
      <vt:lpstr>data</vt:lpstr>
      <vt:lpstr>'Page de garde'!Zone_d_impression</vt:lpstr>
      <vt:lpstr>'Page de garde (2)'!Zone_d_impression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ROUCOU</dc:creator>
  <cp:lastModifiedBy>Claire GABORIEAU</cp:lastModifiedBy>
  <cp:lastPrinted>2019-06-21T13:57:45Z</cp:lastPrinted>
  <dcterms:created xsi:type="dcterms:W3CDTF">2019-01-04T15:32:03Z</dcterms:created>
  <dcterms:modified xsi:type="dcterms:W3CDTF">2019-07-01T11:39:13Z</dcterms:modified>
</cp:coreProperties>
</file>