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585" windowWidth="12915" windowHeight="5220" activeTab="1"/>
  </bookViews>
  <sheets>
    <sheet name="Config" sheetId="1" r:id="rId1"/>
    <sheet name="Planning" sheetId="2" r:id="rId2"/>
  </sheets>
  <definedNames>
    <definedName name="Croisiéres">#REF!</definedName>
    <definedName name="Croisières">Config!$C:$C</definedName>
    <definedName name="DatesC">#REF!</definedName>
    <definedName name="Evenement">Config!$D:$D</definedName>
    <definedName name="Listenoms">Tableau2[[#All],[Noms]]</definedName>
    <definedName name="tableau3">Planning!#REF!</definedName>
    <definedName name="Tableau4">Config!$K$1:$L$17</definedName>
    <definedName name="Type">#REF!</definedName>
    <definedName name="_xlnm.Print_Area" localSheetId="1">Planning!$A$4:$S$55</definedName>
  </definedNames>
  <calcPr calcId="145621"/>
</workbook>
</file>

<file path=xl/calcChain.xml><?xml version="1.0" encoding="utf-8"?>
<calcChain xmlns="http://schemas.openxmlformats.org/spreadsheetml/2006/main">
  <c r="A4" i="2" l="1"/>
  <c r="L9" i="1" l="1"/>
  <c r="L8" i="1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D27" i="2"/>
  <c r="E27" i="2"/>
  <c r="F27" i="2"/>
  <c r="G27" i="2"/>
  <c r="H27" i="2"/>
  <c r="I27" i="2"/>
  <c r="J27" i="2"/>
  <c r="K27" i="2"/>
  <c r="L27" i="2"/>
  <c r="M27" i="2"/>
  <c r="N27" i="2"/>
  <c r="O27" i="2"/>
  <c r="L17" i="1"/>
  <c r="L16" i="1"/>
  <c r="L15" i="1"/>
  <c r="L14" i="1"/>
  <c r="L13" i="1"/>
  <c r="L7" i="1"/>
  <c r="L5" i="1"/>
  <c r="L11" i="1" s="1"/>
  <c r="L3" i="1" l="1"/>
  <c r="L4" i="1" s="1"/>
  <c r="L10" i="1"/>
  <c r="L12" i="1"/>
  <c r="L6" i="1"/>
  <c r="L2" i="1" l="1"/>
  <c r="E3" i="2" l="1"/>
  <c r="P27" i="2"/>
  <c r="Q27" i="2"/>
  <c r="R27" i="2"/>
  <c r="D3" i="2" l="1"/>
  <c r="D6" i="2" l="1"/>
  <c r="G6" i="2"/>
  <c r="O6" i="2"/>
  <c r="G29" i="2"/>
  <c r="E6" i="2"/>
  <c r="I6" i="2"/>
  <c r="M6" i="2"/>
  <c r="Q6" i="2"/>
  <c r="E29" i="2"/>
  <c r="I29" i="2"/>
  <c r="Q29" i="2"/>
  <c r="H6" i="2"/>
  <c r="L6" i="2"/>
  <c r="P6" i="2"/>
  <c r="D29" i="2"/>
  <c r="H29" i="2"/>
  <c r="L29" i="2"/>
  <c r="P29" i="2"/>
  <c r="M29" i="2"/>
  <c r="K6" i="2"/>
  <c r="S6" i="2"/>
  <c r="K29" i="2"/>
  <c r="F6" i="2"/>
  <c r="J6" i="2"/>
  <c r="N6" i="2"/>
  <c r="R6" i="2"/>
  <c r="F29" i="2"/>
  <c r="J29" i="2"/>
  <c r="N29" i="2"/>
  <c r="R29" i="2"/>
  <c r="O29" i="2"/>
  <c r="AI3" i="2" l="1"/>
  <c r="AI8" i="2" l="1"/>
  <c r="AJ8" i="2"/>
  <c r="AK8" i="2"/>
</calcChain>
</file>

<file path=xl/sharedStrings.xml><?xml version="1.0" encoding="utf-8"?>
<sst xmlns="http://schemas.openxmlformats.org/spreadsheetml/2006/main" count="88" uniqueCount="80">
  <si>
    <t>C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</si>
  <si>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</si>
  <si>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</si>
  <si>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</si>
  <si>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</si>
  <si>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</si>
  <si>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</si>
  <si>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</si>
  <si>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</si>
  <si>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</si>
  <si>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</si>
  <si>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</si>
  <si>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07h00 à 8h30</t>
  </si>
  <si>
    <t>8h30 à 10h00</t>
  </si>
  <si>
    <t>10h00 à 11h30</t>
  </si>
  <si>
    <t>11h30 à 13h00</t>
  </si>
  <si>
    <t>15h00 à 16h30</t>
  </si>
  <si>
    <t>16h30 à 18h00</t>
  </si>
  <si>
    <t>TPS</t>
  </si>
  <si>
    <t>CROISIERES</t>
  </si>
  <si>
    <t>Noms</t>
  </si>
  <si>
    <t>didier1</t>
  </si>
  <si>
    <t>didier2</t>
  </si>
  <si>
    <t>didier3</t>
  </si>
  <si>
    <t>didier4</t>
  </si>
  <si>
    <t>didier5</t>
  </si>
  <si>
    <t>didier6</t>
  </si>
  <si>
    <t>didier7</t>
  </si>
  <si>
    <t>didier8</t>
  </si>
  <si>
    <t>didier9</t>
  </si>
  <si>
    <t>didier10</t>
  </si>
  <si>
    <t>didier11</t>
  </si>
  <si>
    <t>didier12</t>
  </si>
  <si>
    <t>didier13</t>
  </si>
  <si>
    <t>didier14</t>
  </si>
  <si>
    <t>didier15</t>
  </si>
  <si>
    <t>didier16</t>
  </si>
  <si>
    <t>didier17</t>
  </si>
  <si>
    <t>didier18</t>
  </si>
  <si>
    <t>didier19</t>
  </si>
  <si>
    <t>didier20</t>
  </si>
  <si>
    <t>didier21</t>
  </si>
  <si>
    <t>didier22</t>
  </si>
  <si>
    <t>didier23</t>
  </si>
  <si>
    <t>didier24</t>
  </si>
  <si>
    <t>didier25</t>
  </si>
  <si>
    <t>didier26</t>
  </si>
  <si>
    <t>EVENEMENTS</t>
  </si>
  <si>
    <t>E</t>
  </si>
  <si>
    <t>Horaires</t>
  </si>
  <si>
    <t>Année</t>
  </si>
  <si>
    <t>Mois</t>
  </si>
  <si>
    <t>Mars</t>
  </si>
  <si>
    <t>Année :</t>
  </si>
  <si>
    <t>Mois :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</si>
  <si>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</si>
  <si>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</si>
  <si>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</si>
  <si>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</si>
  <si>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</si>
  <si>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</si>
  <si>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</si>
  <si>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</si>
  <si>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JOURS FERIES</t>
  </si>
  <si>
    <t>8 Mai</t>
  </si>
  <si>
    <t>14 Juillet</t>
  </si>
  <si>
    <t>15 Août</t>
  </si>
  <si>
    <t>11 Novembre</t>
  </si>
  <si>
    <t>25 Décembre</t>
  </si>
  <si>
    <t>Mardi gras</t>
  </si>
  <si>
    <t>Mercredi des cendres</t>
  </si>
  <si>
    <t>Abolition esclavage</t>
  </si>
  <si>
    <t>07h00
à
8h30</t>
  </si>
  <si>
    <t>8h30
à
10h00</t>
  </si>
  <si>
    <t>10h00
à
11h30</t>
  </si>
  <si>
    <t>11h30
à
13h00</t>
  </si>
  <si>
    <t>15h00
à
16h30</t>
  </si>
  <si>
    <t>16h30
à
18h00</t>
  </si>
  <si>
    <t>26 Décembre</t>
  </si>
  <si>
    <t>DIMANCHE et PAS D'ACTIVITE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</si>
</sst>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 yy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4" fontId="0" fillId="0" borderId="0" xfId="0" applyNumberFormat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2" fillId="6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0" fillId="0" borderId="3" xfId="0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3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textRotation="90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textRotation="90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14" fontId="9" fillId="0" borderId="0" xfId="0" applyNumberFormat="1" applyFont="1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shrinkToFit="1"/>
    </xf>
    <xf numFmtId="0" fontId="6" fillId="4" borderId="5" xfId="0" applyFont="1" applyFill="1" applyBorder="1" applyAlignment="1">
      <alignment horizontal="center" vertical="center" shrinkToFit="1"/>
    </xf>
    <xf numFmtId="0" fontId="6" fillId="4" borderId="6" xfId="0" applyFont="1" applyFill="1" applyBorder="1" applyAlignment="1">
      <alignment horizontal="center" vertical="center" shrinkToFit="1"/>
    </xf>
    <xf numFmtId="0" fontId="6" fillId="4" borderId="7" xfId="0" applyFont="1" applyFill="1" applyBorder="1" applyAlignment="1">
      <alignment horizontal="center" vertical="center" shrinkToFit="1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79"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ont>
        <b/>
        <i val="0"/>
        <color rgb="FFFF0000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/>
        <right/>
        <top/>
        <bottom/>
      </border>
    </dxf>
    <dxf>
      <font>
        <color rgb="FFFF00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FF000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9" tint="-0.24994659260841701"/>
        </patternFill>
      </fill>
      <border>
        <left/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676275</xdr:colOff>
          <xdr:row>0</xdr:row>
          <xdr:rowOff>0</xdr:rowOff>
        </xdr:from>
        <xdr:to>
          <xdr:col>28</xdr:col>
          <xdr:colOff>1895475</xdr:colOff>
          <xdr:row>3</xdr:row>
          <xdr:rowOff>361950</xdr:rowOff>
        </xdr:to>
        <xdr:sp macro="" textlink="">
          <xdr:nvSpPr>
            <xdr:cNvPr id="1029" name="Imprim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D31" totalsRowShown="0" headerRowDxfId="78" dataDxfId="77">
  <autoFilter ref="A1:D31"/>
  <tableColumns count="4">
    <tableColumn id="1" name="Noms" dataDxfId="76"/>
    <tableColumn id="4" name="Horaires" dataDxfId="75"/>
    <tableColumn id="2" name="C" dataDxfId="74"/>
    <tableColumn id="3" name="E" dataDxfId="7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workbookViewId="0">
      <selection activeCell="G3" sqref="G3"/>
    </sheetView>
  </sheetViews>
  <sheetFormatPr baseColWidth="10" defaultRowHeight="15" x14ac:dyDescent="0.25"/>
  <cols>
    <col min="1" max="1" width="11.42578125" style="4"/>
    <col min="2" max="2" width="13.140625" style="4" bestFit="1" customWidth="1"/>
    <col min="3" max="3" width="14.42578125" style="4" bestFit="1" customWidth="1"/>
    <col min="4" max="4" width="15.42578125" style="4" bestFit="1" customWidth="1"/>
    <col min="5" max="5" width="3.85546875" style="1" customWidth="1"/>
    <col min="6" max="6" width="7.85546875" style="1" bestFit="1" customWidth="1"/>
    <col min="7" max="7" width="13.42578125" style="1" customWidth="1"/>
    <col min="8" max="8" width="11.42578125" style="11"/>
    <col min="9" max="10" width="11.42578125" style="1"/>
    <col min="11" max="11" width="20.28515625" style="1" bestFit="1" customWidth="1"/>
    <col min="12" max="12" width="12.140625" style="1" customWidth="1"/>
    <col min="13" max="13" width="57.42578125" style="1" bestFit="1" customWidth="1"/>
    <col min="14" max="16384" width="11.42578125" style="1"/>
  </cols>
  <sheetData>
    <row r="1" spans="1:13" x14ac:dyDescent="0.25">
      <c r="A1" s="4" t="s">
        <v>20</v>
      </c>
      <c r="B1" s="4" t="s">
        <v>49</v>
      </c>
      <c r="C1" s="4" t="s">
        <v>0</v>
      </c>
      <c r="D1" s="4" t="s">
        <v>48</v>
      </c>
      <c r="H1" s="10" t="s">
        <v>50</v>
      </c>
      <c r="I1" s="36" t="s">
        <v>51</v>
      </c>
      <c r="J1" s="37"/>
      <c r="K1" s="38" t="s">
        <v>63</v>
      </c>
      <c r="L1" s="38"/>
      <c r="M1" s="14"/>
    </row>
    <row r="2" spans="1:13" ht="15" customHeight="1" x14ac:dyDescent="0.25">
      <c r="A2" s="4" t="s">
        <v>21</v>
      </c>
      <c r="B2" s="5" t="s">
        <v>12</v>
      </c>
      <c r="C2" s="6">
        <v>43508</v>
      </c>
      <c r="D2" s="6">
        <v>43475</v>
      </c>
      <c r="F2" s="9" t="s">
        <v>53</v>
      </c>
      <c r="G2" s="9">
        <v>2019</v>
      </c>
      <c r="H2" s="11">
        <v>2019</v>
      </c>
      <c r="I2" s="12" t="s">
        <v>1</v>
      </c>
      <c r="J2" s="15">
        <v>1</v>
      </c>
      <c r="K2" s="16" t="s">
        <v>55</v>
      </c>
      <c r="L2" s="17">
        <f>DATE(G2,1,1)</f>
        <v>43466</v>
      </c>
      <c r="M2" s="13"/>
    </row>
    <row r="3" spans="1:13" x14ac:dyDescent="0.25">
      <c r="A3" s="4" t="s">
        <v>22</v>
      </c>
      <c r="B3" s="5" t="s">
        <v>13</v>
      </c>
      <c r="C3" s="6">
        <v>43522</v>
      </c>
      <c r="D3" s="6">
        <v>43534</v>
      </c>
      <c r="F3" s="9" t="s">
        <v>54</v>
      </c>
      <c r="G3" s="9" t="s">
        <v>52</v>
      </c>
      <c r="H3" s="11">
        <v>2020</v>
      </c>
      <c r="I3" s="12" t="s">
        <v>2</v>
      </c>
      <c r="J3" s="15">
        <v>2</v>
      </c>
      <c r="K3" s="16" t="s">
        <v>69</v>
      </c>
      <c r="L3" s="17">
        <f>L5-47</f>
        <v>43529</v>
      </c>
      <c r="M3" s="13"/>
    </row>
    <row r="4" spans="1:13" ht="15" customHeight="1" x14ac:dyDescent="0.25">
      <c r="A4" s="4" t="s">
        <v>23</v>
      </c>
      <c r="B4" s="5" t="s">
        <v>14</v>
      </c>
      <c r="C4" s="6">
        <v>43536</v>
      </c>
      <c r="H4" s="11">
        <v>2021</v>
      </c>
      <c r="I4" s="12" t="s">
        <v>52</v>
      </c>
      <c r="J4" s="15">
        <v>3</v>
      </c>
      <c r="K4" s="16" t="s">
        <v>70</v>
      </c>
      <c r="L4" s="17">
        <f>L3+1</f>
        <v>43530</v>
      </c>
      <c r="M4" s="13"/>
    </row>
    <row r="5" spans="1:13" x14ac:dyDescent="0.25">
      <c r="A5" s="4" t="s">
        <v>24</v>
      </c>
      <c r="B5" s="5" t="s">
        <v>15</v>
      </c>
      <c r="C5" s="6">
        <v>43550</v>
      </c>
      <c r="H5" s="11">
        <v>2022</v>
      </c>
      <c r="I5" s="12" t="s">
        <v>3</v>
      </c>
      <c r="J5" s="15">
        <v>4</v>
      </c>
      <c r="K5" s="16" t="s">
        <v>56</v>
      </c>
      <c r="L5" s="17">
        <f>ROUND(DATE(G2,4,MOD(234-11*MOD(G2,19),30))/7,)*7-6</f>
        <v>43576</v>
      </c>
      <c r="M5" s="13"/>
    </row>
    <row r="6" spans="1:13" ht="15" customHeight="1" x14ac:dyDescent="0.25">
      <c r="A6" s="4" t="s">
        <v>25</v>
      </c>
      <c r="B6" s="5" t="s">
        <v>16</v>
      </c>
      <c r="H6" s="11">
        <v>2023</v>
      </c>
      <c r="I6" s="12" t="s">
        <v>4</v>
      </c>
      <c r="J6" s="15">
        <v>5</v>
      </c>
      <c r="K6" s="16" t="s">
        <v>57</v>
      </c>
      <c r="L6" s="17">
        <f>L5+1</f>
        <v>43577</v>
      </c>
      <c r="M6" s="13"/>
    </row>
    <row r="7" spans="1:13" x14ac:dyDescent="0.25">
      <c r="A7" s="4" t="s">
        <v>26</v>
      </c>
      <c r="B7" s="5" t="s">
        <v>17</v>
      </c>
      <c r="H7" s="11">
        <v>2024</v>
      </c>
      <c r="I7" s="12" t="s">
        <v>5</v>
      </c>
      <c r="J7" s="15">
        <v>6</v>
      </c>
      <c r="K7" s="16" t="s">
        <v>58</v>
      </c>
      <c r="L7" s="17">
        <f>DATE(G2,5,1)</f>
        <v>43586</v>
      </c>
      <c r="M7" s="13"/>
    </row>
    <row r="8" spans="1:13" ht="15" customHeight="1" x14ac:dyDescent="0.25">
      <c r="A8" s="4" t="s">
        <v>27</v>
      </c>
      <c r="B8" s="5"/>
      <c r="H8" s="11">
        <v>2025</v>
      </c>
      <c r="I8" s="12" t="s">
        <v>6</v>
      </c>
      <c r="J8" s="15">
        <v>7</v>
      </c>
      <c r="K8" s="16" t="s">
        <v>64</v>
      </c>
      <c r="L8" s="17">
        <f>DATE(G2,5,8)</f>
        <v>43593</v>
      </c>
      <c r="M8" s="13"/>
    </row>
    <row r="9" spans="1:13" x14ac:dyDescent="0.25">
      <c r="A9" s="4" t="s">
        <v>28</v>
      </c>
      <c r="B9" s="5"/>
      <c r="H9" s="11">
        <v>2026</v>
      </c>
      <c r="I9" s="12" t="s">
        <v>7</v>
      </c>
      <c r="J9" s="15">
        <v>8</v>
      </c>
      <c r="K9" s="16" t="s">
        <v>71</v>
      </c>
      <c r="L9" s="17">
        <f>DATE(G2,5,27)</f>
        <v>43612</v>
      </c>
      <c r="M9" s="13"/>
    </row>
    <row r="10" spans="1:13" ht="15" customHeight="1" x14ac:dyDescent="0.25">
      <c r="A10" s="4" t="s">
        <v>29</v>
      </c>
      <c r="B10" s="5"/>
      <c r="H10" s="11">
        <v>2027</v>
      </c>
      <c r="I10" s="12" t="s">
        <v>8</v>
      </c>
      <c r="J10" s="15">
        <v>9</v>
      </c>
      <c r="K10" s="16" t="s">
        <v>59</v>
      </c>
      <c r="L10" s="17">
        <f>L5+39</f>
        <v>43615</v>
      </c>
      <c r="M10" s="13"/>
    </row>
    <row r="11" spans="1:13" x14ac:dyDescent="0.25">
      <c r="A11" s="4" t="s">
        <v>30</v>
      </c>
      <c r="B11" s="5"/>
      <c r="H11" s="11">
        <v>2028</v>
      </c>
      <c r="I11" s="12" t="s">
        <v>9</v>
      </c>
      <c r="J11" s="15">
        <v>10</v>
      </c>
      <c r="K11" s="16" t="s">
        <v>60</v>
      </c>
      <c r="L11" s="17">
        <f>L5+49</f>
        <v>43625</v>
      </c>
      <c r="M11" s="13"/>
    </row>
    <row r="12" spans="1:13" ht="15" customHeight="1" x14ac:dyDescent="0.25">
      <c r="A12" s="4" t="s">
        <v>31</v>
      </c>
      <c r="B12" s="5"/>
      <c r="H12" s="11">
        <v>2029</v>
      </c>
      <c r="I12" s="12" t="s">
        <v>10</v>
      </c>
      <c r="J12" s="15">
        <v>11</v>
      </c>
      <c r="K12" s="16" t="s">
        <v>61</v>
      </c>
      <c r="L12" s="17">
        <f>L5+50</f>
        <v>43626</v>
      </c>
      <c r="M12" s="13"/>
    </row>
    <row r="13" spans="1:13" x14ac:dyDescent="0.25">
      <c r="A13" s="4" t="s">
        <v>32</v>
      </c>
      <c r="B13" s="5"/>
      <c r="H13" s="11">
        <v>2030</v>
      </c>
      <c r="I13" s="12" t="s">
        <v>11</v>
      </c>
      <c r="J13" s="15">
        <v>12</v>
      </c>
      <c r="K13" s="16" t="s">
        <v>65</v>
      </c>
      <c r="L13" s="17">
        <f>DATE(G2,7,14)</f>
        <v>43660</v>
      </c>
      <c r="M13" s="13"/>
    </row>
    <row r="14" spans="1:13" x14ac:dyDescent="0.25">
      <c r="A14" s="4" t="s">
        <v>33</v>
      </c>
      <c r="H14" s="11">
        <v>2031</v>
      </c>
      <c r="K14" s="16" t="s">
        <v>66</v>
      </c>
      <c r="L14" s="17">
        <f>DATE(G2,8,15)</f>
        <v>43692</v>
      </c>
      <c r="M14" s="13"/>
    </row>
    <row r="15" spans="1:13" x14ac:dyDescent="0.25">
      <c r="A15" s="4" t="s">
        <v>34</v>
      </c>
      <c r="H15" s="11">
        <v>2032</v>
      </c>
      <c r="K15" s="16" t="s">
        <v>62</v>
      </c>
      <c r="L15" s="17">
        <f>DATE(G2,11,1)</f>
        <v>43770</v>
      </c>
    </row>
    <row r="16" spans="1:13" x14ac:dyDescent="0.25">
      <c r="A16" s="4" t="s">
        <v>35</v>
      </c>
      <c r="H16" s="11">
        <v>2033</v>
      </c>
      <c r="K16" s="16" t="s">
        <v>67</v>
      </c>
      <c r="L16" s="17">
        <f>DATE(G2,11,11)</f>
        <v>43780</v>
      </c>
    </row>
    <row r="17" spans="1:12" x14ac:dyDescent="0.25">
      <c r="A17" s="4" t="s">
        <v>36</v>
      </c>
      <c r="H17" s="11">
        <v>2034</v>
      </c>
      <c r="K17" s="16" t="s">
        <v>68</v>
      </c>
      <c r="L17" s="17">
        <f>DATE(G2,12,25)</f>
        <v>43824</v>
      </c>
    </row>
    <row r="18" spans="1:12" x14ac:dyDescent="0.25">
      <c r="A18" s="4" t="s">
        <v>37</v>
      </c>
      <c r="H18" s="11">
        <v>2035</v>
      </c>
      <c r="K18" s="16" t="s">
        <v>78</v>
      </c>
      <c r="L18" s="17">
        <v>43490</v>
      </c>
    </row>
    <row r="19" spans="1:12" x14ac:dyDescent="0.25">
      <c r="A19" s="4" t="s">
        <v>38</v>
      </c>
    </row>
    <row r="20" spans="1:12" x14ac:dyDescent="0.25">
      <c r="A20" s="4" t="s">
        <v>39</v>
      </c>
    </row>
    <row r="21" spans="1:12" x14ac:dyDescent="0.25">
      <c r="A21" s="4" t="s">
        <v>40</v>
      </c>
    </row>
    <row r="22" spans="1:12" x14ac:dyDescent="0.25">
      <c r="A22" s="4" t="s">
        <v>41</v>
      </c>
    </row>
    <row r="23" spans="1:12" x14ac:dyDescent="0.25">
      <c r="A23" s="4" t="s">
        <v>42</v>
      </c>
    </row>
    <row r="24" spans="1:12" x14ac:dyDescent="0.25">
      <c r="A24" s="4" t="s">
        <v>43</v>
      </c>
    </row>
    <row r="25" spans="1:12" x14ac:dyDescent="0.25">
      <c r="A25" s="4" t="s">
        <v>44</v>
      </c>
    </row>
    <row r="26" spans="1:12" x14ac:dyDescent="0.25">
      <c r="A26" s="4" t="s">
        <v>45</v>
      </c>
    </row>
    <row r="27" spans="1:12" x14ac:dyDescent="0.25">
      <c r="A27" s="4" t="s">
        <v>46</v>
      </c>
    </row>
  </sheetData>
  <mergeCells count="2">
    <mergeCell ref="I1:J1"/>
    <mergeCell ref="K1:L1"/>
  </mergeCells>
  <dataValidations count="2">
    <dataValidation type="list" allowBlank="1" showInputMessage="1" showErrorMessage="1" sqref="G2">
      <formula1>$H$2:$H$18</formula1>
    </dataValidation>
    <dataValidation type="list" allowBlank="1" showInputMessage="1" showErrorMessage="1" sqref="G3">
      <formula1>$I$2:$I$13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V55"/>
  <sheetViews>
    <sheetView tabSelected="1" zoomScale="40" zoomScaleNormal="40" workbookViewId="0">
      <selection activeCell="F23" sqref="F23"/>
    </sheetView>
  </sheetViews>
  <sheetFormatPr baseColWidth="10" defaultRowHeight="15" x14ac:dyDescent="0.25"/>
  <cols>
    <col min="1" max="1" width="11.42578125" style="1"/>
    <col min="2" max="2" width="21.7109375" style="7" customWidth="1"/>
    <col min="3" max="3" width="1" style="7" customWidth="1"/>
    <col min="4" max="19" width="28.7109375" style="2" customWidth="1"/>
    <col min="20" max="34" width="29.7109375" style="2" customWidth="1"/>
    <col min="35" max="37" width="0" style="1" hidden="1" customWidth="1"/>
    <col min="38" max="16384" width="11.42578125" style="1"/>
  </cols>
  <sheetData>
    <row r="1" spans="1:48" s="4" customFormat="1" ht="24.95" customHeight="1" x14ac:dyDescent="0.25">
      <c r="B1" s="29"/>
      <c r="C1" s="29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AA1" s="30"/>
      <c r="AB1" s="30"/>
      <c r="AC1" s="30"/>
      <c r="AD1" s="30"/>
      <c r="AE1" s="30"/>
      <c r="AF1" s="30"/>
      <c r="AG1" s="30"/>
      <c r="AH1" s="30"/>
    </row>
    <row r="2" spans="1:48" s="4" customFormat="1" ht="24.95" hidden="1" customHeight="1" x14ac:dyDescent="0.25">
      <c r="B2" s="29"/>
      <c r="C2" s="29"/>
      <c r="D2" s="4">
        <v>1</v>
      </c>
      <c r="E2" s="4">
        <v>2</v>
      </c>
      <c r="F2" s="4">
        <v>3</v>
      </c>
      <c r="G2" s="4">
        <v>4</v>
      </c>
      <c r="H2" s="4">
        <v>5</v>
      </c>
      <c r="I2" s="4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4">
        <v>12</v>
      </c>
      <c r="P2" s="4">
        <v>13</v>
      </c>
      <c r="Q2" s="4">
        <v>14</v>
      </c>
      <c r="R2" s="4">
        <v>15</v>
      </c>
      <c r="S2" s="4">
        <v>16</v>
      </c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</row>
    <row r="3" spans="1:48" s="4" customFormat="1" ht="24.95" hidden="1" customHeight="1" x14ac:dyDescent="0.25">
      <c r="B3" s="31"/>
      <c r="C3" s="31"/>
      <c r="D3" s="32">
        <f>DATE(Config!$G$2,VLOOKUP(Config!$G$3,Config!$I$2:$J$13,2,FALSE),Planning!D2)</f>
        <v>43525</v>
      </c>
      <c r="E3" s="32">
        <f>DATE(Config!$G$2,VLOOKUP(Config!$G$3,Config!$I$2:$J$13,2,FALSE),Planning!E2)</f>
        <v>43526</v>
      </c>
      <c r="F3" s="32">
        <f>DATE(Config!$G$2,VLOOKUP(Config!$G$3,Config!$I$2:$J$13,2,FALSE),Planning!F2)</f>
        <v>43527</v>
      </c>
      <c r="G3" s="32">
        <f>DATE(Config!$G$2,VLOOKUP(Config!$G$3,Config!$I$2:$J$13,2,FALSE),Planning!G2)</f>
        <v>43528</v>
      </c>
      <c r="H3" s="32">
        <f>DATE(Config!$G$2,VLOOKUP(Config!$G$3,Config!$I$2:$J$13,2,FALSE),Planning!H2)</f>
        <v>43529</v>
      </c>
      <c r="I3" s="32">
        <f>DATE(Config!$G$2,VLOOKUP(Config!$G$3,Config!$I$2:$J$13,2,FALSE),Planning!I2)</f>
        <v>43530</v>
      </c>
      <c r="J3" s="32">
        <f>DATE(Config!$G$2,VLOOKUP(Config!$G$3,Config!$I$2:$J$13,2,FALSE),Planning!J2)</f>
        <v>43531</v>
      </c>
      <c r="K3" s="32">
        <f>DATE(Config!$G$2,VLOOKUP(Config!$G$3,Config!$I$2:$J$13,2,FALSE),Planning!K2)</f>
        <v>43532</v>
      </c>
      <c r="L3" s="32">
        <f>DATE(Config!$G$2,VLOOKUP(Config!$G$3,Config!$I$2:$J$13,2,FALSE),Planning!L2)</f>
        <v>43533</v>
      </c>
      <c r="M3" s="32">
        <f>DATE(Config!$G$2,VLOOKUP(Config!$G$3,Config!$I$2:$J$13,2,FALSE),Planning!M2)</f>
        <v>43534</v>
      </c>
      <c r="N3" s="32">
        <f>DATE(Config!$G$2,VLOOKUP(Config!$G$3,Config!$I$2:$J$13,2,FALSE),Planning!N2)</f>
        <v>43535</v>
      </c>
      <c r="O3" s="32">
        <f>DATE(Config!$G$2,VLOOKUP(Config!$G$3,Config!$I$2:$J$13,2,FALSE),Planning!O2)</f>
        <v>43536</v>
      </c>
      <c r="P3" s="32">
        <f>DATE(Config!$G$2,VLOOKUP(Config!$G$3,Config!$I$2:$J$13,2,FALSE),Planning!P2)</f>
        <v>43537</v>
      </c>
      <c r="Q3" s="32">
        <f>DATE(Config!$G$2,VLOOKUP(Config!$G$3,Config!$I$2:$J$13,2,FALSE),Planning!Q2)</f>
        <v>43538</v>
      </c>
      <c r="R3" s="32">
        <f>DATE(Config!$G$2,VLOOKUP(Config!$G$3,Config!$I$2:$J$13,2,FALSE),Planning!R2)</f>
        <v>43539</v>
      </c>
      <c r="S3" s="32">
        <f>DATE(Config!$G$2,VLOOKUP(Config!$G$3,Config!$I$2:$J$13,2,FALSE),Planning!S2)</f>
        <v>43540</v>
      </c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2" t="str">
        <f>IFERROR(IF(R27+1&gt;#REF!,"",R27+1),"")</f>
        <v/>
      </c>
      <c r="AJ3" s="6"/>
      <c r="AK3" s="6"/>
      <c r="AL3" s="6"/>
      <c r="AN3" s="6"/>
      <c r="AO3" s="6"/>
      <c r="AP3" s="6"/>
      <c r="AQ3" s="6"/>
      <c r="AR3" s="6"/>
      <c r="AS3" s="6"/>
      <c r="AT3" s="6"/>
      <c r="AU3" s="6"/>
      <c r="AV3" s="6"/>
    </row>
    <row r="4" spans="1:48" s="19" customFormat="1" ht="92.25" x14ac:dyDescent="0.25">
      <c r="A4" s="54" t="str">
        <f>IF(AND(Config!G2&lt;&gt;"",Config!G3&lt;&gt;""),"Planning pour le mois de : " &amp; Config!G3  &amp; - (Config!G2),"")</f>
        <v>Planning pour le mois de : Mars-2019</v>
      </c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6"/>
      <c r="AI4" s="18"/>
      <c r="AJ4" s="18"/>
    </row>
    <row r="5" spans="1:48" s="23" customFormat="1" ht="45" customHeight="1" x14ac:dyDescent="0.25">
      <c r="B5" s="21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AI5" s="22"/>
      <c r="AJ5" s="22"/>
    </row>
    <row r="6" spans="1:48" s="25" customFormat="1" ht="51" customHeight="1" x14ac:dyDescent="0.25">
      <c r="B6" s="26"/>
      <c r="C6" s="26"/>
      <c r="D6" s="26" t="str">
        <f>IF(AND(Config!$G$2&lt;&gt;"",Config!$G$3&lt;&gt;""),TEXT(Planning!D3,"jjjj")&amp;" "&amp;TEXT(Planning!D3,"jj"),"")</f>
        <v>vendredi 01</v>
      </c>
      <c r="E6" s="26" t="str">
        <f>IF(AND(Config!$G$2&lt;&gt;"",Config!$G$3&lt;&gt;""),IF(MONTH(E3)=MONTH($D$3),TEXT(Planning!E3,"jjjj")&amp;" "&amp;TEXT(Planning!E3,"jj"),""),"")</f>
        <v>samedi 02</v>
      </c>
      <c r="F6" s="26" t="str">
        <f>IF(AND(Config!$G$2&lt;&gt;"",Config!$G$3&lt;&gt;""),IF(MONTH(F3)=MONTH($D$3),TEXT(Planning!F3,"jjjj")&amp;" "&amp;TEXT(Planning!F3,"jj"),""),"")</f>
        <v>dimanche 03</v>
      </c>
      <c r="G6" s="26" t="str">
        <f>IF(AND(Config!$G$2&lt;&gt;"",Config!$G$3&lt;&gt;""),IF(MONTH(G3)=MONTH($D$3),TEXT(Planning!G3,"jjjj")&amp;" "&amp;TEXT(Planning!G3,"jj"),""),"")</f>
        <v>lundi 04</v>
      </c>
      <c r="H6" s="26" t="str">
        <f>IF(AND(Config!$G$2&lt;&gt;"",Config!$G$3&lt;&gt;""),IF(MONTH(H3)=MONTH($D$3),TEXT(Planning!H3,"jjjj")&amp;" "&amp;TEXT(Planning!H3,"jj"),""),"")</f>
        <v>mardi 05</v>
      </c>
      <c r="I6" s="26" t="str">
        <f>IF(AND(Config!$G$2&lt;&gt;"",Config!$G$3&lt;&gt;""),IF(MONTH(I3)=MONTH($D$3),TEXT(Planning!I3,"jjjj")&amp;" "&amp;TEXT(Planning!I3,"jj"),""),"")</f>
        <v>mercredi 06</v>
      </c>
      <c r="J6" s="26" t="str">
        <f>IF(AND(Config!$G$2&lt;&gt;"",Config!$G$3&lt;&gt;""),IF(MONTH(J3)=MONTH($D$3),TEXT(Planning!J3,"jjjj")&amp;" "&amp;TEXT(Planning!J3,"jj"),""),"")</f>
        <v>jeudi 07</v>
      </c>
      <c r="K6" s="26" t="str">
        <f>IF(AND(Config!$G$2&lt;&gt;"",Config!$G$3&lt;&gt;""),IF(MONTH(K3)=MONTH($D$3),TEXT(Planning!K3,"jjjj")&amp;" "&amp;TEXT(Planning!K3,"jj"),""),"")</f>
        <v>vendredi 08</v>
      </c>
      <c r="L6" s="26" t="str">
        <f>IF(AND(Config!$G$2&lt;&gt;"",Config!$G$3&lt;&gt;""),IF(MONTH(L3)=MONTH($D$3),TEXT(Planning!L3,"jjjj")&amp;" "&amp;TEXT(Planning!L3,"jj"),""),"")</f>
        <v>samedi 09</v>
      </c>
      <c r="M6" s="26" t="str">
        <f>IF(AND(Config!$G$2&lt;&gt;"",Config!$G$3&lt;&gt;""),IF(MONTH(M3)=MONTH($D$3),TEXT(Planning!M3,"jjjj")&amp;" "&amp;TEXT(Planning!M3,"jj"),""),"")</f>
        <v>dimanche 10</v>
      </c>
      <c r="N6" s="26" t="str">
        <f>IF(AND(Config!$G$2&lt;&gt;"",Config!$G$3&lt;&gt;""),IF(MONTH(N3)=MONTH($D$3),TEXT(Planning!N3,"jjjj")&amp;" "&amp;TEXT(Planning!N3,"jj"),""),"")</f>
        <v>lundi 11</v>
      </c>
      <c r="O6" s="26" t="str">
        <f>IF(AND(Config!$G$2&lt;&gt;"",Config!$G$3&lt;&gt;""),IF(MONTH(O3)=MONTH($D$3),TEXT(Planning!O3,"jjjj")&amp;" "&amp;TEXT(Planning!O3,"jj"),""),"")</f>
        <v>mardi 12</v>
      </c>
      <c r="P6" s="26" t="str">
        <f>IF(AND(Config!$G$2&lt;&gt;"",Config!$G$3&lt;&gt;""),IF(MONTH(P3)=MONTH($D$3),TEXT(Planning!P3,"jjjj")&amp;" "&amp;TEXT(Planning!P3,"jj"),""),"")</f>
        <v>mercredi 13</v>
      </c>
      <c r="Q6" s="26" t="str">
        <f>IF(AND(Config!$G$2&lt;&gt;"",Config!$G$3&lt;&gt;""),IF(MONTH(Q3)=MONTH($D$3),TEXT(Planning!Q3,"jjjj")&amp;" "&amp;TEXT(Planning!Q3,"jj"),""),"")</f>
        <v>jeudi 14</v>
      </c>
      <c r="R6" s="26" t="str">
        <f>IF(AND(Config!$G$2&lt;&gt;"",Config!$G$3&lt;&gt;""),IF(MONTH(R3)=MONTH($D$3),TEXT(Planning!R3,"jjjj")&amp;" "&amp;TEXT(Planning!R3,"jj"),""),"")</f>
        <v>vendredi 15</v>
      </c>
      <c r="S6" s="26" t="str">
        <f>IF(AND(Config!$G$2&lt;&gt;"",Config!$G$3&lt;&gt;""),IF(MONTH(S3)=MONTH($D$3),TEXT(Planning!S3,"jjjj")&amp;" "&amp;TEXT(Planning!S3,"jj"),""),"")</f>
        <v>samedi 16</v>
      </c>
      <c r="AI6" s="26"/>
      <c r="AJ6" s="26"/>
      <c r="AK6" s="26"/>
      <c r="AL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s="34" customFormat="1" ht="5.0999999999999996" customHeight="1" x14ac:dyDescent="0.25"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AI7" s="35"/>
      <c r="AJ7" s="35"/>
      <c r="AK7" s="35"/>
      <c r="AL7" s="35"/>
      <c r="AN7" s="35"/>
      <c r="AO7" s="35"/>
      <c r="AP7" s="35"/>
      <c r="AQ7" s="35"/>
      <c r="AR7" s="35"/>
      <c r="AS7" s="35"/>
      <c r="AT7" s="35"/>
      <c r="AU7" s="35"/>
      <c r="AV7" s="35"/>
    </row>
    <row r="8" spans="1:48" s="4" customFormat="1" ht="51" customHeight="1" x14ac:dyDescent="0.25">
      <c r="B8" s="39" t="s">
        <v>72</v>
      </c>
      <c r="C8" s="33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AI8" s="4">
        <f>COUNTIF(D8:AH8,#REF!)</f>
        <v>0</v>
      </c>
      <c r="AJ8" s="4">
        <f>COUNTIF(D8:AH8,#REF!)</f>
        <v>0</v>
      </c>
      <c r="AK8" s="4">
        <f>COUNTIF(D8:AH8,#REF!)</f>
        <v>0</v>
      </c>
    </row>
    <row r="9" spans="1:48" s="8" customFormat="1" ht="51" customHeight="1" x14ac:dyDescent="0.25">
      <c r="B9" s="39"/>
      <c r="C9" s="33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</row>
    <row r="10" spans="1:48" s="34" customFormat="1" ht="5.0999999999999996" customHeight="1" x14ac:dyDescent="0.25"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AI10" s="35"/>
      <c r="AJ10" s="35"/>
      <c r="AK10" s="35"/>
      <c r="AL10" s="35"/>
      <c r="AN10" s="35"/>
      <c r="AO10" s="35"/>
      <c r="AP10" s="35"/>
      <c r="AQ10" s="35"/>
      <c r="AR10" s="35"/>
      <c r="AS10" s="35"/>
      <c r="AT10" s="35"/>
      <c r="AU10" s="35"/>
      <c r="AV10" s="35"/>
    </row>
    <row r="11" spans="1:48" s="4" customFormat="1" ht="51" customHeight="1" x14ac:dyDescent="0.25">
      <c r="B11" s="39" t="s">
        <v>73</v>
      </c>
      <c r="C11" s="33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</row>
    <row r="12" spans="1:48" s="8" customFormat="1" ht="51" customHeight="1" x14ac:dyDescent="0.25">
      <c r="B12" s="39"/>
      <c r="C12" s="33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</row>
    <row r="13" spans="1:48" s="34" customFormat="1" ht="5.0999999999999996" customHeight="1" x14ac:dyDescent="0.25"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AI13" s="35"/>
      <c r="AJ13" s="35"/>
      <c r="AK13" s="35"/>
      <c r="AL13" s="35"/>
      <c r="AN13" s="35"/>
      <c r="AO13" s="35"/>
      <c r="AP13" s="35"/>
      <c r="AQ13" s="35"/>
      <c r="AR13" s="35"/>
      <c r="AS13" s="35"/>
      <c r="AT13" s="35"/>
      <c r="AU13" s="35"/>
      <c r="AV13" s="35"/>
    </row>
    <row r="14" spans="1:48" s="4" customFormat="1" ht="51" customHeight="1" x14ac:dyDescent="0.25">
      <c r="B14" s="39" t="s">
        <v>74</v>
      </c>
      <c r="C14" s="33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</row>
    <row r="15" spans="1:48" s="8" customFormat="1" ht="51" customHeight="1" x14ac:dyDescent="0.25">
      <c r="B15" s="39"/>
      <c r="C15" s="33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</row>
    <row r="16" spans="1:48" s="34" customFormat="1" ht="5.0999999999999996" customHeight="1" x14ac:dyDescent="0.25"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AI16" s="35"/>
      <c r="AJ16" s="35"/>
      <c r="AK16" s="35"/>
      <c r="AL16" s="35"/>
      <c r="AN16" s="35"/>
      <c r="AO16" s="35"/>
      <c r="AP16" s="35"/>
      <c r="AQ16" s="35"/>
      <c r="AR16" s="35"/>
      <c r="AS16" s="35"/>
      <c r="AT16" s="35"/>
      <c r="AU16" s="35"/>
      <c r="AV16" s="35"/>
    </row>
    <row r="17" spans="1:48" s="4" customFormat="1" ht="51" customHeight="1" x14ac:dyDescent="0.25">
      <c r="B17" s="39" t="s">
        <v>75</v>
      </c>
      <c r="C17" s="33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</row>
    <row r="18" spans="1:48" s="8" customFormat="1" ht="51" customHeight="1" x14ac:dyDescent="0.25">
      <c r="B18" s="39"/>
      <c r="C18" s="33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spans="1:48" s="34" customFormat="1" ht="5.0999999999999996" customHeight="1" x14ac:dyDescent="0.25"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AI19" s="35"/>
      <c r="AJ19" s="35"/>
      <c r="AK19" s="35"/>
      <c r="AL19" s="35"/>
      <c r="AN19" s="35"/>
      <c r="AO19" s="35"/>
      <c r="AP19" s="35"/>
      <c r="AQ19" s="35"/>
      <c r="AR19" s="35"/>
      <c r="AS19" s="35"/>
      <c r="AT19" s="35"/>
      <c r="AU19" s="35"/>
      <c r="AV19" s="35"/>
    </row>
    <row r="20" spans="1:48" s="4" customFormat="1" ht="51" customHeight="1" x14ac:dyDescent="0.25">
      <c r="B20" s="39" t="s">
        <v>76</v>
      </c>
      <c r="C20" s="33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X20" s="8"/>
    </row>
    <row r="21" spans="1:48" s="8" customFormat="1" ht="51" customHeight="1" x14ac:dyDescent="0.25">
      <c r="B21" s="39"/>
      <c r="C21" s="33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X21" s="4"/>
    </row>
    <row r="22" spans="1:48" s="34" customFormat="1" ht="5.0999999999999996" customHeight="1" x14ac:dyDescent="0.25"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AI22" s="35"/>
      <c r="AJ22" s="35"/>
      <c r="AK22" s="35"/>
      <c r="AL22" s="35"/>
      <c r="AN22" s="35"/>
      <c r="AO22" s="35"/>
      <c r="AP22" s="35"/>
      <c r="AQ22" s="35"/>
      <c r="AR22" s="35"/>
      <c r="AS22" s="35"/>
      <c r="AT22" s="35"/>
      <c r="AU22" s="35"/>
      <c r="AV22" s="35"/>
    </row>
    <row r="23" spans="1:48" s="4" customFormat="1" ht="51" customHeight="1" x14ac:dyDescent="0.25">
      <c r="B23" s="39" t="s">
        <v>77</v>
      </c>
      <c r="C23" s="33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</row>
    <row r="24" spans="1:48" s="4" customFormat="1" ht="51" customHeight="1" x14ac:dyDescent="0.25">
      <c r="B24" s="39"/>
      <c r="C24" s="33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X24" s="8"/>
    </row>
    <row r="25" spans="1:48" s="8" customFormat="1" ht="51" customHeight="1" x14ac:dyDescent="0.25">
      <c r="B25" s="39"/>
      <c r="C25" s="33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X25" s="2"/>
    </row>
    <row r="26" spans="1:48" ht="21" hidden="1" x14ac:dyDescent="0.25">
      <c r="B26" s="24"/>
      <c r="C26" s="24"/>
      <c r="D26" s="1">
        <v>17</v>
      </c>
      <c r="E26" s="1">
        <v>18</v>
      </c>
      <c r="F26" s="1">
        <v>19</v>
      </c>
      <c r="G26" s="1">
        <v>20</v>
      </c>
      <c r="H26" s="1">
        <v>21</v>
      </c>
      <c r="I26" s="1">
        <v>22</v>
      </c>
      <c r="J26" s="1">
        <v>23</v>
      </c>
      <c r="K26" s="1">
        <v>24</v>
      </c>
      <c r="L26" s="1">
        <v>25</v>
      </c>
      <c r="M26" s="1">
        <v>26</v>
      </c>
      <c r="N26" s="1">
        <v>27</v>
      </c>
      <c r="O26" s="1">
        <v>28</v>
      </c>
      <c r="P26" s="1">
        <v>29</v>
      </c>
      <c r="Q26" s="1">
        <v>30</v>
      </c>
      <c r="R26" s="1">
        <v>31</v>
      </c>
      <c r="AH26" s="1"/>
    </row>
    <row r="27" spans="1:48" ht="56.25" hidden="1" x14ac:dyDescent="0.25">
      <c r="B27" s="24"/>
      <c r="C27" s="24"/>
      <c r="D27" s="3">
        <f>DATE(Config!$G$2,VLOOKUP(Config!$G$3,Config!$I$2:$J$13,2,FALSE),Planning!D26)</f>
        <v>43541</v>
      </c>
      <c r="E27" s="3">
        <f>DATE(Config!$G$2,VLOOKUP(Config!$G$3,Config!$I$2:$J$13,2,FALSE),Planning!E26)</f>
        <v>43542</v>
      </c>
      <c r="F27" s="3">
        <f>DATE(Config!$G$2,VLOOKUP(Config!$G$3,Config!$I$2:$J$13,2,FALSE),Planning!F26)</f>
        <v>43543</v>
      </c>
      <c r="G27" s="3">
        <f>DATE(Config!$G$2,VLOOKUP(Config!$G$3,Config!$I$2:$J$13,2,FALSE),Planning!G26)</f>
        <v>43544</v>
      </c>
      <c r="H27" s="3">
        <f>DATE(Config!$G$2,VLOOKUP(Config!$G$3,Config!$I$2:$J$13,2,FALSE),Planning!H26)</f>
        <v>43545</v>
      </c>
      <c r="I27" s="3">
        <f>DATE(Config!$G$2,VLOOKUP(Config!$G$3,Config!$I$2:$J$13,2,FALSE),Planning!I26)</f>
        <v>43546</v>
      </c>
      <c r="J27" s="3">
        <f>DATE(Config!$G$2,VLOOKUP(Config!$G$3,Config!$I$2:$J$13,2,FALSE),Planning!J26)</f>
        <v>43547</v>
      </c>
      <c r="K27" s="3">
        <f>DATE(Config!$G$2,VLOOKUP(Config!$G$3,Config!$I$2:$J$13,2,FALSE),Planning!K26)</f>
        <v>43548</v>
      </c>
      <c r="L27" s="3">
        <f>DATE(Config!$G$2,VLOOKUP(Config!$G$3,Config!$I$2:$J$13,2,FALSE),Planning!L26)</f>
        <v>43549</v>
      </c>
      <c r="M27" s="3">
        <f>DATE(Config!$G$2,VLOOKUP(Config!$G$3,Config!$I$2:$J$13,2,FALSE),Planning!M26)</f>
        <v>43550</v>
      </c>
      <c r="N27" s="3">
        <f>DATE(Config!$G$2,VLOOKUP(Config!$G$3,Config!$I$2:$J$13,2,FALSE),Planning!N26)</f>
        <v>43551</v>
      </c>
      <c r="O27" s="3">
        <f>DATE(Config!$G$2,VLOOKUP(Config!$G$3,Config!$I$2:$J$13,2,FALSE),Planning!O26)</f>
        <v>43552</v>
      </c>
      <c r="P27" s="3">
        <f>DATE(Config!$G$2,VLOOKUP(Config!$G$3,Config!$I$2:$J$13,2,FALSE),Planning!P26)</f>
        <v>43553</v>
      </c>
      <c r="Q27" s="3">
        <f>DATE(Config!$G$2,VLOOKUP(Config!$G$3,Config!$I$2:$J$13,2,FALSE),Planning!Q26)</f>
        <v>43554</v>
      </c>
      <c r="R27" s="3">
        <f>DATE(Config!$G$2,VLOOKUP(Config!$G$3,Config!$I$2:$J$13,2,FALSE),Planning!R26)</f>
        <v>43555</v>
      </c>
      <c r="X27" s="28"/>
      <c r="AH27" s="1"/>
    </row>
    <row r="28" spans="1:48" s="27" customFormat="1" ht="15" customHeight="1" x14ac:dyDescent="0.25">
      <c r="A28" s="1"/>
      <c r="B28" s="24"/>
      <c r="C28" s="24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2"/>
      <c r="T28" s="2"/>
      <c r="U28" s="28"/>
      <c r="V28" s="28"/>
      <c r="W28" s="28"/>
      <c r="X28" s="2"/>
      <c r="Y28" s="28"/>
      <c r="Z28" s="28"/>
      <c r="AA28" s="28"/>
      <c r="AB28" s="28"/>
      <c r="AC28" s="28"/>
      <c r="AD28" s="28"/>
      <c r="AE28" s="28"/>
      <c r="AF28" s="28"/>
      <c r="AG28" s="28"/>
    </row>
    <row r="29" spans="1:48" ht="51" customHeight="1" x14ac:dyDescent="0.25">
      <c r="A29" s="27"/>
      <c r="B29" s="27"/>
      <c r="C29" s="27"/>
      <c r="D29" s="26" t="str">
        <f>IF(AND(Config!$G$2&lt;&gt;"",Config!$G$3&lt;&gt;""),IF(MONTH(D27)=MONTH($D$3),TEXT(Planning!D27,"jjjj")&amp;" "&amp;TEXT(Planning!D27,"jj"),""),"")</f>
        <v>dimanche 17</v>
      </c>
      <c r="E29" s="26" t="str">
        <f>IF(AND(Config!$G$2&lt;&gt;"",Config!$G$3&lt;&gt;""),IF(MONTH(E27)=MONTH($D$3),TEXT(Planning!E27,"jjjj")&amp;" "&amp;TEXT(Planning!E27,"jj"),""),"")</f>
        <v>lundi 18</v>
      </c>
      <c r="F29" s="26" t="str">
        <f>IF(AND(Config!$G$2&lt;&gt;"",Config!$G$3&lt;&gt;""),IF(MONTH(F27)=MONTH($D$3),TEXT(Planning!F27,"jjjj")&amp;" "&amp;TEXT(Planning!F27,"jj"),""),"")</f>
        <v>mardi 19</v>
      </c>
      <c r="G29" s="26" t="str">
        <f>IF(AND(Config!$G$2&lt;&gt;"",Config!$G$3&lt;&gt;""),IF(MONTH(G27)=MONTH($D$3),TEXT(Planning!G27,"jjjj")&amp;" "&amp;TEXT(Planning!G27,"jj"),""),"")</f>
        <v>mercredi 20</v>
      </c>
      <c r="H29" s="26" t="str">
        <f>IF(AND(Config!$G$2&lt;&gt;"",Config!$G$3&lt;&gt;""),IF(MONTH(H27)=MONTH($D$3),TEXT(Planning!H27,"jjjj")&amp;" "&amp;TEXT(Planning!H27,"jj"),""),"")</f>
        <v>jeudi 21</v>
      </c>
      <c r="I29" s="26" t="str">
        <f>IF(AND(Config!$G$2&lt;&gt;"",Config!$G$3&lt;&gt;""),IF(MONTH(I27)=MONTH($D$3),TEXT(Planning!I27,"jjjj")&amp;" "&amp;TEXT(Planning!I27,"jj"),""),"")</f>
        <v>vendredi 22</v>
      </c>
      <c r="J29" s="26" t="str">
        <f>IF(AND(Config!$G$2&lt;&gt;"",Config!$G$3&lt;&gt;""),IF(MONTH(J27)=MONTH($D$3),TEXT(Planning!J27,"jjjj")&amp;" "&amp;TEXT(Planning!J27,"jj"),""),"")</f>
        <v>samedi 23</v>
      </c>
      <c r="K29" s="26" t="str">
        <f>IF(AND(Config!$G$2&lt;&gt;"",Config!$G$3&lt;&gt;""),IF(MONTH(K27)=MONTH($D$3),TEXT(Planning!K27,"jjjj")&amp;" "&amp;TEXT(Planning!K27,"jj"),""),"")</f>
        <v>dimanche 24</v>
      </c>
      <c r="L29" s="26" t="str">
        <f>IF(AND(Config!$G$2&lt;&gt;"",Config!$G$3&lt;&gt;""),IF(MONTH(L27)=MONTH($D$3),TEXT(Planning!L27,"jjjj")&amp;" "&amp;TEXT(Planning!L27,"jj"),""),"")</f>
        <v>lundi 25</v>
      </c>
      <c r="M29" s="26" t="str">
        <f>IF(AND(Config!$G$2&lt;&gt;"",Config!$G$3&lt;&gt;""),IF(MONTH(M27)=MONTH($D$3),TEXT(Planning!M27,"jjjj")&amp;" "&amp;TEXT(Planning!M27,"jj"),""),"")</f>
        <v>mardi 26</v>
      </c>
      <c r="N29" s="26" t="str">
        <f>IF(AND(Config!$G$2&lt;&gt;"",Config!$G$3&lt;&gt;""),IF(MONTH(N27)=MONTH($D$3),TEXT(Planning!N27,"jjjj")&amp;" "&amp;TEXT(Planning!N27,"jj"),""),"")</f>
        <v>mercredi 27</v>
      </c>
      <c r="O29" s="26" t="str">
        <f>IF(AND(Config!$G$2&lt;&gt;"",Config!$G$3&lt;&gt;""),IF(MONTH(O27)=MONTH($D$3),TEXT(Planning!O27,"jjjj")&amp;" "&amp;TEXT(Planning!O27,"jj"),""),"")</f>
        <v>jeudi 28</v>
      </c>
      <c r="P29" s="26" t="str">
        <f>IF(AND(Config!$G$2&lt;&gt;"",Config!$G$3&lt;&gt;""),IF(MONTH(P27)=MONTH($D$3),TEXT(Planning!P27,"jjjj")&amp;" "&amp;TEXT(Planning!P27,"jj"),""),"")</f>
        <v>vendredi 29</v>
      </c>
      <c r="Q29" s="26" t="str">
        <f>IF(AND(Config!$G$2&lt;&gt;"",Config!$G$3&lt;&gt;""),IF(MONTH(Q27)=MONTH($D$3),TEXT(Planning!Q27,"jjjj")&amp;" "&amp;TEXT(Planning!Q27,"jj"),""),"")</f>
        <v>samedi 30</v>
      </c>
      <c r="R29" s="26" t="str">
        <f>IF(AND(Config!$G$2&lt;&gt;"",Config!$G$3&lt;&gt;""),IF(MONTH(R27)=MONTH($D$3),TEXT(Planning!R27,"jjjj")&amp;" "&amp;TEXT(Planning!R27,"jj"),""),"")</f>
        <v>dimanche 31</v>
      </c>
      <c r="S29" s="28"/>
      <c r="T29" s="28"/>
      <c r="AH29" s="1"/>
    </row>
    <row r="30" spans="1:48" ht="5.0999999999999996" customHeight="1" x14ac:dyDescent="0.25">
      <c r="A30" s="27"/>
      <c r="B30" s="27"/>
      <c r="C30" s="27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8"/>
      <c r="T30" s="28"/>
      <c r="AH30" s="1"/>
    </row>
    <row r="31" spans="1:48" ht="51" customHeight="1" x14ac:dyDescent="0.25">
      <c r="B31" s="39" t="s">
        <v>72</v>
      </c>
      <c r="C31" s="33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AH31" s="1"/>
    </row>
    <row r="32" spans="1:48" ht="51" customHeight="1" x14ac:dyDescent="0.25">
      <c r="B32" s="39"/>
      <c r="C32" s="33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AH32" s="1"/>
    </row>
    <row r="33" spans="1:34" ht="5.0999999999999996" customHeight="1" x14ac:dyDescent="0.25">
      <c r="A33" s="27"/>
      <c r="B33" s="27"/>
      <c r="C33" s="27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8"/>
      <c r="T33" s="28"/>
      <c r="AH33" s="1"/>
    </row>
    <row r="34" spans="1:34" ht="51" customHeight="1" x14ac:dyDescent="0.25">
      <c r="B34" s="39" t="s">
        <v>73</v>
      </c>
      <c r="C34" s="33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AH34" s="1"/>
    </row>
    <row r="35" spans="1:34" ht="51" customHeight="1" x14ac:dyDescent="0.25">
      <c r="B35" s="39"/>
      <c r="C35" s="33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AH35" s="1"/>
    </row>
    <row r="36" spans="1:34" ht="5.0999999999999996" customHeight="1" x14ac:dyDescent="0.25">
      <c r="A36" s="27"/>
      <c r="B36" s="27"/>
      <c r="C36" s="27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8"/>
      <c r="T36" s="28"/>
      <c r="AH36" s="1"/>
    </row>
    <row r="37" spans="1:34" ht="51" customHeight="1" x14ac:dyDescent="0.25">
      <c r="B37" s="39" t="s">
        <v>74</v>
      </c>
      <c r="C37" s="33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AH37" s="1"/>
    </row>
    <row r="38" spans="1:34" ht="51" customHeight="1" x14ac:dyDescent="0.25">
      <c r="B38" s="39"/>
      <c r="C38" s="33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AH38" s="1"/>
    </row>
    <row r="39" spans="1:34" ht="5.0999999999999996" customHeight="1" x14ac:dyDescent="0.25">
      <c r="A39" s="27"/>
      <c r="B39" s="27"/>
      <c r="C39" s="27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8"/>
      <c r="T39" s="28"/>
      <c r="AH39" s="1"/>
    </row>
    <row r="40" spans="1:34" ht="51" customHeight="1" x14ac:dyDescent="0.25">
      <c r="B40" s="39" t="s">
        <v>75</v>
      </c>
      <c r="C40" s="33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AH40" s="1"/>
    </row>
    <row r="41" spans="1:34" ht="51" customHeight="1" x14ac:dyDescent="0.25">
      <c r="B41" s="39"/>
      <c r="C41" s="3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AH41" s="1"/>
    </row>
    <row r="42" spans="1:34" ht="5.0999999999999996" customHeight="1" x14ac:dyDescent="0.25">
      <c r="A42" s="27"/>
      <c r="B42" s="27"/>
      <c r="C42" s="27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8"/>
      <c r="T42" s="28"/>
      <c r="AH42" s="1"/>
    </row>
    <row r="43" spans="1:34" ht="51" customHeight="1" x14ac:dyDescent="0.25">
      <c r="B43" s="39" t="s">
        <v>76</v>
      </c>
      <c r="C43" s="33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AH43" s="1"/>
    </row>
    <row r="44" spans="1:34" ht="51" customHeight="1" x14ac:dyDescent="0.25">
      <c r="B44" s="39"/>
      <c r="C44" s="33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AH44" s="1"/>
    </row>
    <row r="45" spans="1:34" ht="5.0999999999999996" customHeight="1" x14ac:dyDescent="0.25">
      <c r="A45" s="27"/>
      <c r="B45" s="27"/>
      <c r="C45" s="27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8"/>
      <c r="T45" s="28"/>
      <c r="AH45" s="1"/>
    </row>
    <row r="46" spans="1:34" ht="51" customHeight="1" x14ac:dyDescent="0.25">
      <c r="B46" s="39" t="s">
        <v>77</v>
      </c>
      <c r="C46" s="33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AH46" s="1"/>
    </row>
    <row r="47" spans="1:34" ht="51" customHeight="1" x14ac:dyDescent="0.25">
      <c r="B47" s="39"/>
      <c r="C47" s="33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AH47" s="1"/>
    </row>
    <row r="48" spans="1:34" ht="51" customHeight="1" x14ac:dyDescent="0.25">
      <c r="B48" s="39"/>
      <c r="C48" s="33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AH48" s="1"/>
    </row>
    <row r="49" spans="6:16" ht="15.75" thickBot="1" x14ac:dyDescent="0.3"/>
    <row r="50" spans="6:16" x14ac:dyDescent="0.25">
      <c r="F50" s="57" t="s">
        <v>18</v>
      </c>
      <c r="G50" s="58"/>
      <c r="I50" s="61" t="s">
        <v>47</v>
      </c>
      <c r="J50" s="62"/>
      <c r="L50" s="40" t="s">
        <v>19</v>
      </c>
      <c r="M50" s="41"/>
      <c r="O50" s="50" t="s">
        <v>63</v>
      </c>
      <c r="P50" s="51"/>
    </row>
    <row r="51" spans="6:16" ht="15.75" thickBot="1" x14ac:dyDescent="0.3">
      <c r="F51" s="59"/>
      <c r="G51" s="60"/>
      <c r="I51" s="63"/>
      <c r="J51" s="64"/>
      <c r="L51" s="42"/>
      <c r="M51" s="43"/>
      <c r="O51" s="52"/>
      <c r="P51" s="53"/>
    </row>
    <row r="53" spans="6:16" ht="15.75" thickBot="1" x14ac:dyDescent="0.3"/>
    <row r="54" spans="6:16" ht="15" customHeight="1" x14ac:dyDescent="0.25">
      <c r="I54" s="44" t="s">
        <v>79</v>
      </c>
      <c r="J54" s="45"/>
      <c r="K54" s="45"/>
      <c r="L54" s="45"/>
      <c r="M54" s="46"/>
    </row>
    <row r="55" spans="6:16" ht="15.75" customHeight="1" thickBot="1" x14ac:dyDescent="0.3">
      <c r="I55" s="47"/>
      <c r="J55" s="48"/>
      <c r="K55" s="48"/>
      <c r="L55" s="48"/>
      <c r="M55" s="49"/>
    </row>
  </sheetData>
  <mergeCells count="18">
    <mergeCell ref="B31:B32"/>
    <mergeCell ref="B34:B35"/>
    <mergeCell ref="B37:B38"/>
    <mergeCell ref="A4:S4"/>
    <mergeCell ref="B23:B25"/>
    <mergeCell ref="B8:B9"/>
    <mergeCell ref="B11:B12"/>
    <mergeCell ref="B14:B15"/>
    <mergeCell ref="B17:B18"/>
    <mergeCell ref="B20:B21"/>
    <mergeCell ref="B40:B41"/>
    <mergeCell ref="B43:B44"/>
    <mergeCell ref="L50:M51"/>
    <mergeCell ref="I54:M55"/>
    <mergeCell ref="O50:P51"/>
    <mergeCell ref="B46:B48"/>
    <mergeCell ref="F50:G51"/>
    <mergeCell ref="I50:J51"/>
  </mergeCells>
  <conditionalFormatting sqref="D6:R9 D11:R12 D14:R15 D17:R18 D20:R21 D23:R25">
    <cfRule type="expression" dxfId="72" priority="95" stopIfTrue="1">
      <formula>AND(D$6&lt;&gt;"",(COUNTIF(Tableau4,D$3)&gt;0))</formula>
    </cfRule>
    <cfRule type="expression" dxfId="71" priority="96">
      <formula>AND(D$6&lt;&gt;"",(COUNTIF(Croisières,D$3)&gt;0))</formula>
    </cfRule>
    <cfRule type="expression" dxfId="70" priority="97">
      <formula>AND(D$6&lt;&gt;"",(COUNTIF(Evenement,D$3)&gt;0))</formula>
    </cfRule>
    <cfRule type="expression" dxfId="69" priority="249">
      <formula>AND(D$6&lt;&gt;"",OR(WEEKDAY(D$3,2)=7))</formula>
    </cfRule>
  </conditionalFormatting>
  <conditionalFormatting sqref="D6:S9 D11:S12 D14:S15 D17:S18 D20:S21 D23:S25">
    <cfRule type="expression" dxfId="68" priority="98">
      <formula>AND(D$6&lt;&gt;"",OR(WEEKDAY(D$3,2)=3,WEEKDAY(D$3,2)=4,WEEKDAY(D$3,2)=5,WEEKDAY(D$3,2)=6))</formula>
    </cfRule>
    <cfRule type="expression" dxfId="67" priority="250">
      <formula>D$6&lt;&gt;""</formula>
    </cfRule>
  </conditionalFormatting>
  <conditionalFormatting sqref="D29:R32 D34:R35 D37:R38 D40:R41 D43:R44 D46:R48">
    <cfRule type="expression" dxfId="66" priority="94" stopIfTrue="1">
      <formula>AND(D$29&lt;&gt;"",(COUNTIF(Tableau4,D$27)&gt;0))</formula>
    </cfRule>
    <cfRule type="expression" dxfId="65" priority="251">
      <formula>AND(D$29&lt;&gt;"",(COUNTIF(Croisières,D$27)&gt;0))</formula>
    </cfRule>
    <cfRule type="expression" dxfId="64" priority="252">
      <formula>AND(D$29&lt;&gt;"",(COUNTIF(Evenement,D$27)&gt;0))</formula>
    </cfRule>
    <cfRule type="expression" dxfId="63" priority="255">
      <formula>AND(D$29&lt;&gt;"",OR(WEEKDAY(D$27,2)=3,WEEKDAY(D$27,2)=4,WEEKDAY(D$27,2)=5,WEEKDAY(D$27,2)=6))</formula>
    </cfRule>
    <cfRule type="expression" dxfId="62" priority="259">
      <formula>AND(D$29&lt;&gt;"",OR(WEEKDAY(D$27,2)=7))</formula>
    </cfRule>
    <cfRule type="expression" dxfId="61" priority="260">
      <formula>D$29&lt;&gt;""</formula>
    </cfRule>
  </conditionalFormatting>
  <conditionalFormatting sqref="A4:S4">
    <cfRule type="expression" dxfId="60" priority="92">
      <formula>D$6&lt;&gt;""</formula>
    </cfRule>
  </conditionalFormatting>
  <conditionalFormatting sqref="D10:R10">
    <cfRule type="expression" dxfId="59" priority="55" stopIfTrue="1">
      <formula>AND(D$6&lt;&gt;"",(COUNTIF(Tableau4,D$3)&gt;0))</formula>
    </cfRule>
    <cfRule type="expression" dxfId="58" priority="56">
      <formula>AND(D$6&lt;&gt;"",(COUNTIF(Croisières,D$3)&gt;0))</formula>
    </cfRule>
    <cfRule type="expression" dxfId="57" priority="57">
      <formula>AND(D$6&lt;&gt;"",(COUNTIF(Evenement,D$3)&gt;0))</formula>
    </cfRule>
    <cfRule type="expression" dxfId="56" priority="59">
      <formula>AND(D$6&lt;&gt;"",OR(WEEKDAY(D$3,2)=7))</formula>
    </cfRule>
  </conditionalFormatting>
  <conditionalFormatting sqref="D10:S10">
    <cfRule type="expression" dxfId="55" priority="58">
      <formula>AND(D$6&lt;&gt;"",OR(WEEKDAY(D$3,2)=3,WEEKDAY(D$3,2)=4,WEEKDAY(D$3,2)=5,WEEKDAY(D$3,2)=6))</formula>
    </cfRule>
    <cfRule type="expression" dxfId="54" priority="60">
      <formula>D$6&lt;&gt;""</formula>
    </cfRule>
  </conditionalFormatting>
  <conditionalFormatting sqref="D13:R13">
    <cfRule type="expression" dxfId="53" priority="49" stopIfTrue="1">
      <formula>AND(D$6&lt;&gt;"",(COUNTIF(Tableau4,D$3)&gt;0))</formula>
    </cfRule>
    <cfRule type="expression" dxfId="52" priority="50">
      <formula>AND(D$6&lt;&gt;"",(COUNTIF(Croisières,D$3)&gt;0))</formula>
    </cfRule>
    <cfRule type="expression" dxfId="51" priority="51">
      <formula>AND(D$6&lt;&gt;"",(COUNTIF(Evenement,D$3)&gt;0))</formula>
    </cfRule>
    <cfRule type="expression" dxfId="50" priority="53">
      <formula>AND(D$6&lt;&gt;"",OR(WEEKDAY(D$3,2)=7))</formula>
    </cfRule>
  </conditionalFormatting>
  <conditionalFormatting sqref="D13:S13">
    <cfRule type="expression" dxfId="49" priority="52">
      <formula>AND(D$6&lt;&gt;"",OR(WEEKDAY(D$3,2)=3,WEEKDAY(D$3,2)=4,WEEKDAY(D$3,2)=5,WEEKDAY(D$3,2)=6))</formula>
    </cfRule>
    <cfRule type="expression" dxfId="48" priority="54">
      <formula>D$6&lt;&gt;""</formula>
    </cfRule>
  </conditionalFormatting>
  <conditionalFormatting sqref="D16:R16">
    <cfRule type="expression" dxfId="47" priority="43" stopIfTrue="1">
      <formula>AND(D$6&lt;&gt;"",(COUNTIF(Tableau4,D$3)&gt;0))</formula>
    </cfRule>
    <cfRule type="expression" dxfId="46" priority="44">
      <formula>AND(D$6&lt;&gt;"",(COUNTIF(Croisières,D$3)&gt;0))</formula>
    </cfRule>
    <cfRule type="expression" dxfId="45" priority="45">
      <formula>AND(D$6&lt;&gt;"",(COUNTIF(Evenement,D$3)&gt;0))</formula>
    </cfRule>
    <cfRule type="expression" dxfId="44" priority="47">
      <formula>AND(D$6&lt;&gt;"",OR(WEEKDAY(D$3,2)=7))</formula>
    </cfRule>
  </conditionalFormatting>
  <conditionalFormatting sqref="D16:S16">
    <cfRule type="expression" dxfId="43" priority="46">
      <formula>AND(D$6&lt;&gt;"",OR(WEEKDAY(D$3,2)=3,WEEKDAY(D$3,2)=4,WEEKDAY(D$3,2)=5,WEEKDAY(D$3,2)=6))</formula>
    </cfRule>
    <cfRule type="expression" dxfId="42" priority="48">
      <formula>D$6&lt;&gt;""</formula>
    </cfRule>
  </conditionalFormatting>
  <conditionalFormatting sqref="D19:R19">
    <cfRule type="expression" dxfId="41" priority="37" stopIfTrue="1">
      <formula>AND(D$6&lt;&gt;"",(COUNTIF(Tableau4,D$3)&gt;0))</formula>
    </cfRule>
    <cfRule type="expression" dxfId="40" priority="38">
      <formula>AND(D$6&lt;&gt;"",(COUNTIF(Croisières,D$3)&gt;0))</formula>
    </cfRule>
    <cfRule type="expression" dxfId="39" priority="39">
      <formula>AND(D$6&lt;&gt;"",(COUNTIF(Evenement,D$3)&gt;0))</formula>
    </cfRule>
    <cfRule type="expression" dxfId="38" priority="41">
      <formula>AND(D$6&lt;&gt;"",OR(WEEKDAY(D$3,2)=7))</formula>
    </cfRule>
  </conditionalFormatting>
  <conditionalFormatting sqref="D19:S19">
    <cfRule type="expression" dxfId="37" priority="40">
      <formula>AND(D$6&lt;&gt;"",OR(WEEKDAY(D$3,2)=3,WEEKDAY(D$3,2)=4,WEEKDAY(D$3,2)=5,WEEKDAY(D$3,2)=6))</formula>
    </cfRule>
    <cfRule type="expression" dxfId="36" priority="42">
      <formula>D$6&lt;&gt;""</formula>
    </cfRule>
  </conditionalFormatting>
  <conditionalFormatting sqref="D22:R22">
    <cfRule type="expression" dxfId="35" priority="31" stopIfTrue="1">
      <formula>AND(D$6&lt;&gt;"",(COUNTIF(Tableau4,D$3)&gt;0))</formula>
    </cfRule>
    <cfRule type="expression" dxfId="34" priority="32">
      <formula>AND(D$6&lt;&gt;"",(COUNTIF(Croisières,D$3)&gt;0))</formula>
    </cfRule>
    <cfRule type="expression" dxfId="33" priority="33">
      <formula>AND(D$6&lt;&gt;"",(COUNTIF(Evenement,D$3)&gt;0))</formula>
    </cfRule>
    <cfRule type="expression" dxfId="32" priority="35">
      <formula>AND(D$6&lt;&gt;"",OR(WEEKDAY(D$3,2)=7))</formula>
    </cfRule>
  </conditionalFormatting>
  <conditionalFormatting sqref="D22:S22">
    <cfRule type="expression" dxfId="31" priority="34">
      <formula>AND(D$6&lt;&gt;"",OR(WEEKDAY(D$3,2)=3,WEEKDAY(D$3,2)=4,WEEKDAY(D$3,2)=5,WEEKDAY(D$3,2)=6))</formula>
    </cfRule>
    <cfRule type="expression" dxfId="30" priority="36">
      <formula>D$6&lt;&gt;""</formula>
    </cfRule>
  </conditionalFormatting>
  <conditionalFormatting sqref="D33:R33">
    <cfRule type="expression" dxfId="29" priority="25" stopIfTrue="1">
      <formula>AND(D$29&lt;&gt;"",(COUNTIF(Tableau4,D$27)&gt;0))</formula>
    </cfRule>
    <cfRule type="expression" dxfId="28" priority="26">
      <formula>AND(D$29&lt;&gt;"",(COUNTIF(Croisières,D$27)&gt;0))</formula>
    </cfRule>
    <cfRule type="expression" dxfId="27" priority="27">
      <formula>AND(D$29&lt;&gt;"",(COUNTIF(Evenement,D$27)&gt;0))</formula>
    </cfRule>
    <cfRule type="expression" dxfId="26" priority="28">
      <formula>AND(D$29&lt;&gt;"",OR(WEEKDAY(D$27,2)=3,WEEKDAY(D$27,2)=4,WEEKDAY(D$27,2)=5,WEEKDAY(D$27,2)=6))</formula>
    </cfRule>
    <cfRule type="expression" dxfId="25" priority="29">
      <formula>AND(D$29&lt;&gt;"",OR(WEEKDAY(D$27,2)=7))</formula>
    </cfRule>
    <cfRule type="expression" dxfId="24" priority="30">
      <formula>D$29&lt;&gt;""</formula>
    </cfRule>
  </conditionalFormatting>
  <conditionalFormatting sqref="D36:R36">
    <cfRule type="expression" dxfId="23" priority="19" stopIfTrue="1">
      <formula>AND(D$29&lt;&gt;"",(COUNTIF(Tableau4,D$27)&gt;0))</formula>
    </cfRule>
    <cfRule type="expression" dxfId="22" priority="20">
      <formula>AND(D$29&lt;&gt;"",(COUNTIF(Croisières,D$27)&gt;0))</formula>
    </cfRule>
    <cfRule type="expression" dxfId="21" priority="21">
      <formula>AND(D$29&lt;&gt;"",(COUNTIF(Evenement,D$27)&gt;0))</formula>
    </cfRule>
    <cfRule type="expression" dxfId="20" priority="22">
      <formula>AND(D$29&lt;&gt;"",OR(WEEKDAY(D$27,2)=3,WEEKDAY(D$27,2)=4,WEEKDAY(D$27,2)=5,WEEKDAY(D$27,2)=6))</formula>
    </cfRule>
    <cfRule type="expression" dxfId="19" priority="23">
      <formula>AND(D$29&lt;&gt;"",OR(WEEKDAY(D$27,2)=7))</formula>
    </cfRule>
    <cfRule type="expression" dxfId="18" priority="24">
      <formula>D$29&lt;&gt;""</formula>
    </cfRule>
  </conditionalFormatting>
  <conditionalFormatting sqref="D39:R39">
    <cfRule type="expression" dxfId="17" priority="13" stopIfTrue="1">
      <formula>AND(D$29&lt;&gt;"",(COUNTIF(Tableau4,D$27)&gt;0))</formula>
    </cfRule>
    <cfRule type="expression" dxfId="16" priority="14">
      <formula>AND(D$29&lt;&gt;"",(COUNTIF(Croisières,D$27)&gt;0))</formula>
    </cfRule>
    <cfRule type="expression" dxfId="15" priority="15">
      <formula>AND(D$29&lt;&gt;"",(COUNTIF(Evenement,D$27)&gt;0))</formula>
    </cfRule>
    <cfRule type="expression" dxfId="14" priority="16">
      <formula>AND(D$29&lt;&gt;"",OR(WEEKDAY(D$27,2)=3,WEEKDAY(D$27,2)=4,WEEKDAY(D$27,2)=5,WEEKDAY(D$27,2)=6))</formula>
    </cfRule>
    <cfRule type="expression" dxfId="13" priority="17">
      <formula>AND(D$29&lt;&gt;"",OR(WEEKDAY(D$27,2)=7))</formula>
    </cfRule>
    <cfRule type="expression" dxfId="12" priority="18">
      <formula>D$29&lt;&gt;""</formula>
    </cfRule>
  </conditionalFormatting>
  <conditionalFormatting sqref="D42:R42">
    <cfRule type="expression" dxfId="11" priority="7" stopIfTrue="1">
      <formula>AND(D$29&lt;&gt;"",(COUNTIF(Tableau4,D$27)&gt;0))</formula>
    </cfRule>
    <cfRule type="expression" dxfId="10" priority="8">
      <formula>AND(D$29&lt;&gt;"",(COUNTIF(Croisières,D$27)&gt;0))</formula>
    </cfRule>
    <cfRule type="expression" dxfId="9" priority="9">
      <formula>AND(D$29&lt;&gt;"",(COUNTIF(Evenement,D$27)&gt;0))</formula>
    </cfRule>
    <cfRule type="expression" dxfId="8" priority="10">
      <formula>AND(D$29&lt;&gt;"",OR(WEEKDAY(D$27,2)=3,WEEKDAY(D$27,2)=4,WEEKDAY(D$27,2)=5,WEEKDAY(D$27,2)=6))</formula>
    </cfRule>
    <cfRule type="expression" dxfId="7" priority="11">
      <formula>AND(D$29&lt;&gt;"",OR(WEEKDAY(D$27,2)=7))</formula>
    </cfRule>
    <cfRule type="expression" dxfId="6" priority="12">
      <formula>D$29&lt;&gt;""</formula>
    </cfRule>
  </conditionalFormatting>
  <conditionalFormatting sqref="D45:R45">
    <cfRule type="expression" dxfId="5" priority="1" stopIfTrue="1">
      <formula>AND(D$29&lt;&gt;"",(COUNTIF(Tableau4,D$27)&gt;0))</formula>
    </cfRule>
    <cfRule type="expression" dxfId="4" priority="2">
      <formula>AND(D$29&lt;&gt;"",(COUNTIF(Croisières,D$27)&gt;0))</formula>
    </cfRule>
    <cfRule type="expression" dxfId="3" priority="3">
      <formula>AND(D$29&lt;&gt;"",(COUNTIF(Evenement,D$27)&gt;0))</formula>
    </cfRule>
    <cfRule type="expression" dxfId="2" priority="4">
      <formula>AND(D$29&lt;&gt;"",OR(WEEKDAY(D$27,2)=3,WEEKDAY(D$27,2)=4,WEEKDAY(D$27,2)=5,WEEKDAY(D$27,2)=6))</formula>
    </cfRule>
    <cfRule type="expression" dxfId="1" priority="5">
      <formula>AND(D$29&lt;&gt;"",OR(WEEKDAY(D$27,2)=7))</formula>
    </cfRule>
    <cfRule type="expression" dxfId="0" priority="6">
      <formula>D$29&lt;&gt;""</formula>
    </cfRule>
  </conditionalFormatting>
  <pageMargins left="3.937007874015748E-2" right="3.937007874015748E-2" top="0.74803149606299213" bottom="0.74803149606299213" header="0.31496062992125984" footer="0.31496062992125984"/>
  <pageSetup paperSize="9" scale="2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9" r:id="rId4" name="Imprimer">
          <controlPr defaultSize="0" autoLine="0" r:id="rId5">
            <anchor moveWithCells="1">
              <from>
                <xdr:col>28</xdr:col>
                <xdr:colOff>676275</xdr:colOff>
                <xdr:row>0</xdr:row>
                <xdr:rowOff>0</xdr:rowOff>
              </from>
              <to>
                <xdr:col>28</xdr:col>
                <xdr:colOff>1895475</xdr:colOff>
                <xdr:row>3</xdr:row>
                <xdr:rowOff>361950</xdr:rowOff>
              </to>
            </anchor>
          </controlPr>
        </control>
      </mc:Choice>
      <mc:Fallback>
        <control shapeId="1029" r:id="rId4" name="Imprim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Config</vt:lpstr>
      <vt:lpstr>Planning</vt:lpstr>
      <vt:lpstr>Croisières</vt:lpstr>
      <vt:lpstr>Evenement</vt:lpstr>
      <vt:lpstr>Listenoms</vt:lpstr>
      <vt:lpstr>Tableau4</vt:lpstr>
      <vt:lpstr>Planning!Zone_d_impression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PERONY Didier</dc:creator>
  <cp:lastModifiedBy>PERONY Didier</cp:lastModifiedBy>
  <cp:lastPrinted>2019-03-01T15:23:43Z</cp:lastPrinted>
  <dcterms:created xsi:type="dcterms:W3CDTF">2019-01-02T14:04:09Z</dcterms:created>
  <dcterms:modified xsi:type="dcterms:W3CDTF">2019-05-29T12:38:21Z</dcterms:modified>
</cp:coreProperties>
</file>