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0" yWindow="45" windowWidth="11940" windowHeight="9375" tabRatio="797" firstSheet="12" activeTab="20"/>
  </bookViews>
  <sheets>
    <sheet name="UA-inkoopplan per maand" sheetId="14" r:id="rId1"/>
    <sheet name="UA06-respect" sheetId="8" r:id="rId2"/>
    <sheet name="UA06-bsc KM-V" sheetId="46" r:id="rId3"/>
    <sheet name="UA06-bsc KM-RH" sheetId="47" r:id="rId4"/>
    <sheet name="UA07-Felton" sheetId="2" r:id="rId5"/>
    <sheet name="UA07-bsc LM-RH" sheetId="48" r:id="rId6"/>
    <sheet name="UA08-Kenton" sheetId="34" r:id="rId7"/>
    <sheet name="UA08-sport" sheetId="36" r:id="rId8"/>
    <sheet name="UA08-bsc TRUI" sheetId="49" r:id="rId9"/>
    <sheet name="UA09-Clean" sheetId="35" r:id="rId10"/>
    <sheet name="UA09-BIO" sheetId="37" r:id="rId11"/>
    <sheet name="UA09-TT trui" sheetId="38" r:id="rId12"/>
    <sheet name="UA09-TV+TW traffic" sheetId="39" r:id="rId13"/>
    <sheet name="UA09-BORLEE" sheetId="40" r:id="rId14"/>
    <sheet name="UA09-SOUS-PULL" sheetId="41" r:id="rId15"/>
    <sheet name="UA09-BSC SWEATVEST" sheetId="42" r:id="rId16"/>
    <sheet name="UA10-PRM" sheetId="43" r:id="rId17"/>
    <sheet name="UA11-NOVEMBER" sheetId="44" r:id="rId18"/>
    <sheet name="UA11-TRAFFIC2" sheetId="45" r:id="rId19"/>
    <sheet name="UA11-TT trui" sheetId="50" r:id="rId20"/>
    <sheet name="EXPLICATIONS" sheetId="51" r:id="rId21"/>
    <sheet name="TOTAL" sheetId="52" r:id="rId22"/>
    <sheet name="Feuil2" sheetId="53" r:id="rId23"/>
  </sheets>
  <calcPr calcId="125725"/>
</workbook>
</file>

<file path=xl/calcChain.xml><?xml version="1.0" encoding="utf-8"?>
<calcChain xmlns="http://schemas.openxmlformats.org/spreadsheetml/2006/main">
  <c r="U29" i="52"/>
  <c r="Y29" s="1"/>
  <c r="L29"/>
  <c r="R29" s="1"/>
  <c r="K29"/>
  <c r="M29" s="1"/>
  <c r="J29"/>
  <c r="J30" s="1"/>
  <c r="I29"/>
  <c r="I30" s="1"/>
  <c r="H29"/>
  <c r="H30" s="1"/>
  <c r="G29"/>
  <c r="G30" s="1"/>
  <c r="F29"/>
  <c r="Q29" s="1"/>
  <c r="E29"/>
  <c r="O29" s="1"/>
  <c r="C29"/>
  <c r="D29" s="1"/>
  <c r="Y28"/>
  <c r="V28"/>
  <c r="X28" s="1"/>
  <c r="T28"/>
  <c r="S28"/>
  <c r="R28"/>
  <c r="Q28"/>
  <c r="P28"/>
  <c r="O28"/>
  <c r="N28"/>
  <c r="M28"/>
  <c r="C28"/>
  <c r="D28" s="1"/>
  <c r="Y27"/>
  <c r="V27"/>
  <c r="X27" s="1"/>
  <c r="T27"/>
  <c r="S27"/>
  <c r="R27"/>
  <c r="Q27"/>
  <c r="P27"/>
  <c r="O27"/>
  <c r="N27"/>
  <c r="M27"/>
  <c r="C27"/>
  <c r="Y26"/>
  <c r="V26"/>
  <c r="X26" s="1"/>
  <c r="T26"/>
  <c r="S26"/>
  <c r="R26"/>
  <c r="Q26"/>
  <c r="P26"/>
  <c r="O26"/>
  <c r="N26"/>
  <c r="M26"/>
  <c r="C26"/>
  <c r="Y25"/>
  <c r="V25"/>
  <c r="X25" s="1"/>
  <c r="T25"/>
  <c r="S25"/>
  <c r="R25"/>
  <c r="Q25"/>
  <c r="P25"/>
  <c r="O25"/>
  <c r="N25"/>
  <c r="M25"/>
  <c r="C25"/>
  <c r="D25" s="1"/>
  <c r="U24"/>
  <c r="Y24" s="1"/>
  <c r="L24"/>
  <c r="R24" s="1"/>
  <c r="K24"/>
  <c r="M24" s="1"/>
  <c r="J24"/>
  <c r="T24" s="1"/>
  <c r="H24"/>
  <c r="G24"/>
  <c r="F24"/>
  <c r="Q24" s="1"/>
  <c r="E24"/>
  <c r="S24" s="1"/>
  <c r="C24"/>
  <c r="D24" s="1"/>
  <c r="Y23"/>
  <c r="V23"/>
  <c r="X23" s="1"/>
  <c r="T23"/>
  <c r="S23"/>
  <c r="R23"/>
  <c r="Q23"/>
  <c r="P23"/>
  <c r="O23"/>
  <c r="N23"/>
  <c r="M23"/>
  <c r="C23"/>
  <c r="D23" s="1"/>
  <c r="U22"/>
  <c r="Y22" s="1"/>
  <c r="L22"/>
  <c r="K22"/>
  <c r="Y21"/>
  <c r="V21"/>
  <c r="X21" s="1"/>
  <c r="T21"/>
  <c r="S21"/>
  <c r="R21"/>
  <c r="Q21"/>
  <c r="P21"/>
  <c r="O21"/>
  <c r="N21"/>
  <c r="M21"/>
  <c r="C21"/>
  <c r="D21" s="1"/>
  <c r="Y20"/>
  <c r="V20"/>
  <c r="X20" s="1"/>
  <c r="T20"/>
  <c r="S20"/>
  <c r="R20"/>
  <c r="Q20"/>
  <c r="P20"/>
  <c r="O20"/>
  <c r="N20"/>
  <c r="M20"/>
  <c r="C20"/>
  <c r="D20" s="1"/>
  <c r="U19"/>
  <c r="Y19" s="1"/>
  <c r="L19"/>
  <c r="R19" s="1"/>
  <c r="K19"/>
  <c r="M19" s="1"/>
  <c r="J19"/>
  <c r="T19" s="1"/>
  <c r="I19"/>
  <c r="G37" s="1"/>
  <c r="H19"/>
  <c r="G19"/>
  <c r="F37" s="1"/>
  <c r="F19"/>
  <c r="Q19" s="1"/>
  <c r="E19"/>
  <c r="E37" s="1"/>
  <c r="C19"/>
  <c r="D19" s="1"/>
  <c r="Y18"/>
  <c r="V18"/>
  <c r="X18" s="1"/>
  <c r="T18"/>
  <c r="S18"/>
  <c r="R18"/>
  <c r="Q18"/>
  <c r="P18"/>
  <c r="O18"/>
  <c r="N18"/>
  <c r="M18"/>
  <c r="C18"/>
  <c r="D18" s="1"/>
  <c r="Y17"/>
  <c r="V17"/>
  <c r="X17" s="1"/>
  <c r="T17"/>
  <c r="S17"/>
  <c r="R17"/>
  <c r="Q17"/>
  <c r="P17"/>
  <c r="O17"/>
  <c r="N17"/>
  <c r="M17"/>
  <c r="C17"/>
  <c r="D17" s="1"/>
  <c r="Y16"/>
  <c r="V16"/>
  <c r="X16" s="1"/>
  <c r="T16"/>
  <c r="S16"/>
  <c r="R16"/>
  <c r="Q16"/>
  <c r="P16"/>
  <c r="O16"/>
  <c r="N16"/>
  <c r="M16"/>
  <c r="C16"/>
  <c r="D16" s="1"/>
  <c r="Y15"/>
  <c r="V15"/>
  <c r="X15" s="1"/>
  <c r="T15"/>
  <c r="S15"/>
  <c r="R15"/>
  <c r="Q15"/>
  <c r="P15"/>
  <c r="O15"/>
  <c r="N15"/>
  <c r="M15"/>
  <c r="D15"/>
  <c r="C15"/>
  <c r="Y14"/>
  <c r="V14"/>
  <c r="X14" s="1"/>
  <c r="T14"/>
  <c r="S14"/>
  <c r="R14"/>
  <c r="Q14"/>
  <c r="P14"/>
  <c r="O14"/>
  <c r="N14"/>
  <c r="M14"/>
  <c r="C14"/>
  <c r="D14" s="1"/>
  <c r="Y13"/>
  <c r="X13"/>
  <c r="V13"/>
  <c r="T13"/>
  <c r="S13"/>
  <c r="R13"/>
  <c r="Q13"/>
  <c r="P13"/>
  <c r="O13"/>
  <c r="N13"/>
  <c r="M13"/>
  <c r="D13"/>
  <c r="C13"/>
  <c r="U12"/>
  <c r="Y12" s="1"/>
  <c r="L12"/>
  <c r="R12" s="1"/>
  <c r="K12"/>
  <c r="M12" s="1"/>
  <c r="J12"/>
  <c r="T12" s="1"/>
  <c r="I12"/>
  <c r="S12" s="1"/>
  <c r="H12"/>
  <c r="G12"/>
  <c r="F12"/>
  <c r="Q12" s="1"/>
  <c r="E12"/>
  <c r="O12" s="1"/>
  <c r="C12"/>
  <c r="D12" s="1"/>
  <c r="Y11"/>
  <c r="V11"/>
  <c r="X11" s="1"/>
  <c r="T11"/>
  <c r="S11"/>
  <c r="R11"/>
  <c r="Q11"/>
  <c r="P11"/>
  <c r="O11"/>
  <c r="N11"/>
  <c r="M11"/>
  <c r="C11"/>
  <c r="D11" s="1"/>
  <c r="U10"/>
  <c r="U30" s="1"/>
  <c r="L10"/>
  <c r="R10" s="1"/>
  <c r="K10"/>
  <c r="K30" s="1"/>
  <c r="J10"/>
  <c r="T10" s="1"/>
  <c r="I10"/>
  <c r="G38" s="1"/>
  <c r="H10"/>
  <c r="G10"/>
  <c r="F38" s="1"/>
  <c r="F10"/>
  <c r="P10" s="1"/>
  <c r="E10"/>
  <c r="E38" s="1"/>
  <c r="I38" s="1"/>
  <c r="C10"/>
  <c r="D10" s="1"/>
  <c r="Y9"/>
  <c r="V9"/>
  <c r="X9" s="1"/>
  <c r="T9"/>
  <c r="S9"/>
  <c r="R9"/>
  <c r="Q9"/>
  <c r="P9"/>
  <c r="O9"/>
  <c r="N9"/>
  <c r="M9"/>
  <c r="C9"/>
  <c r="D9" s="1"/>
  <c r="Y8"/>
  <c r="V8"/>
  <c r="X8" s="1"/>
  <c r="T8"/>
  <c r="S8"/>
  <c r="R8"/>
  <c r="Q8"/>
  <c r="P8"/>
  <c r="O8"/>
  <c r="N8"/>
  <c r="M8"/>
  <c r="C8"/>
  <c r="D8" s="1"/>
  <c r="Y7"/>
  <c r="V7"/>
  <c r="X7" s="1"/>
  <c r="T7"/>
  <c r="S7"/>
  <c r="R7"/>
  <c r="Q7"/>
  <c r="P7"/>
  <c r="O7"/>
  <c r="N7"/>
  <c r="M7"/>
  <c r="C7"/>
  <c r="D7" s="1"/>
  <c r="L3"/>
  <c r="V30" l="1"/>
  <c r="X30" s="1"/>
  <c r="I37"/>
  <c r="D30"/>
  <c r="M10"/>
  <c r="O10"/>
  <c r="Q10"/>
  <c r="S10"/>
  <c r="N12"/>
  <c r="P12"/>
  <c r="V12"/>
  <c r="X12" s="1"/>
  <c r="N19"/>
  <c r="P19"/>
  <c r="V19"/>
  <c r="X19" s="1"/>
  <c r="N24"/>
  <c r="P24"/>
  <c r="V24"/>
  <c r="X24" s="1"/>
  <c r="N29"/>
  <c r="P29"/>
  <c r="T29"/>
  <c r="V29"/>
  <c r="X29" s="1"/>
  <c r="F30"/>
  <c r="L30"/>
  <c r="H37"/>
  <c r="H38"/>
  <c r="N10"/>
  <c r="V10"/>
  <c r="X10" s="1"/>
  <c r="Y10"/>
  <c r="O19"/>
  <c r="S19"/>
  <c r="O24"/>
  <c r="S29"/>
  <c r="E30"/>
  <c r="S30" s="1"/>
  <c r="Q30" l="1"/>
  <c r="P30"/>
  <c r="T30"/>
  <c r="O30"/>
  <c r="C30"/>
  <c r="J38"/>
  <c r="J37"/>
  <c r="R30"/>
  <c r="N30"/>
  <c r="M30"/>
  <c r="Y30"/>
  <c r="H24" i="50" l="1"/>
  <c r="G24"/>
  <c r="H24" i="49"/>
  <c r="G24"/>
  <c r="H24" i="48"/>
  <c r="G24"/>
  <c r="H24" i="47"/>
  <c r="G24"/>
  <c r="H24" i="46"/>
  <c r="G24"/>
  <c r="H24" i="45"/>
  <c r="G24"/>
  <c r="H35" i="44"/>
  <c r="G35"/>
  <c r="H35" i="43"/>
  <c r="G35"/>
  <c r="H24" i="42"/>
  <c r="G24"/>
  <c r="H24" i="41"/>
  <c r="G24"/>
  <c r="H24" i="40"/>
  <c r="G24"/>
  <c r="H25" i="39"/>
  <c r="G25"/>
  <c r="H24" i="38"/>
  <c r="G24"/>
  <c r="H29" i="37"/>
  <c r="G29"/>
  <c r="H29" i="36"/>
  <c r="G29"/>
  <c r="H35" i="35"/>
  <c r="G35"/>
  <c r="H35" i="2"/>
  <c r="G35"/>
  <c r="H35" i="34"/>
  <c r="G35"/>
  <c r="H32" i="8"/>
  <c r="M78" i="14"/>
  <c r="K78"/>
  <c r="I55"/>
  <c r="I82"/>
  <c r="G86"/>
  <c r="E86"/>
  <c r="C83"/>
  <c r="I10"/>
  <c r="G10"/>
  <c r="G28" s="1"/>
  <c r="E10"/>
  <c r="C10"/>
  <c r="C28" s="1"/>
  <c r="B29" s="1"/>
  <c r="G55"/>
  <c r="E55"/>
  <c r="M59"/>
  <c r="M55"/>
  <c r="M60" s="1"/>
  <c r="M49"/>
  <c r="M45"/>
  <c r="M40"/>
  <c r="O59"/>
  <c r="K59"/>
  <c r="I59"/>
  <c r="G59"/>
  <c r="E59"/>
  <c r="E60" s="1"/>
  <c r="C59"/>
  <c r="O55"/>
  <c r="K55"/>
  <c r="C55"/>
  <c r="O49"/>
  <c r="K49"/>
  <c r="K60" s="1"/>
  <c r="I49"/>
  <c r="G49"/>
  <c r="E49"/>
  <c r="C49"/>
  <c r="O45"/>
  <c r="K45"/>
  <c r="I45"/>
  <c r="G45"/>
  <c r="E45"/>
  <c r="C45"/>
  <c r="O40"/>
  <c r="K40"/>
  <c r="I40"/>
  <c r="G40"/>
  <c r="E40"/>
  <c r="C40"/>
  <c r="O15"/>
  <c r="M15"/>
  <c r="M28" s="1"/>
  <c r="K15"/>
  <c r="I15"/>
  <c r="G15"/>
  <c r="E15"/>
  <c r="E28" s="1"/>
  <c r="C15"/>
  <c r="O10"/>
  <c r="O28" s="1"/>
  <c r="M10"/>
  <c r="K10"/>
  <c r="K28" s="1"/>
  <c r="G32" i="8"/>
  <c r="C18" i="14"/>
  <c r="Q18" s="1"/>
  <c r="E18"/>
  <c r="G18"/>
  <c r="I18"/>
  <c r="K18"/>
  <c r="M18"/>
  <c r="C22"/>
  <c r="Q22" s="1"/>
  <c r="E22"/>
  <c r="G22"/>
  <c r="I22"/>
  <c r="K22"/>
  <c r="M22"/>
  <c r="C27"/>
  <c r="E27"/>
  <c r="G27"/>
  <c r="I27"/>
  <c r="K27"/>
  <c r="M27"/>
  <c r="O60"/>
  <c r="P49"/>
  <c r="Q27"/>
  <c r="I28"/>
  <c r="P40"/>
  <c r="Q10"/>
  <c r="P45"/>
  <c r="G60"/>
  <c r="C29" l="1"/>
  <c r="D29"/>
  <c r="Q15"/>
  <c r="I60"/>
  <c r="C60"/>
  <c r="B61" s="1"/>
  <c r="P59"/>
  <c r="D61"/>
  <c r="P55"/>
  <c r="F29" l="1"/>
  <c r="E29"/>
  <c r="R15"/>
  <c r="Q28"/>
  <c r="Q59"/>
  <c r="Q55"/>
  <c r="P60"/>
  <c r="C61" s="1"/>
  <c r="E61"/>
  <c r="F61"/>
  <c r="H29" l="1"/>
  <c r="G29"/>
  <c r="R10"/>
  <c r="Q49"/>
  <c r="R27"/>
  <c r="R18"/>
  <c r="Q45"/>
  <c r="Q40"/>
  <c r="R22"/>
  <c r="H61"/>
  <c r="G61"/>
  <c r="I29" l="1"/>
  <c r="J29"/>
  <c r="J61"/>
  <c r="I61"/>
  <c r="L29" l="1"/>
  <c r="K29"/>
  <c r="L61"/>
  <c r="K61"/>
  <c r="M29" l="1"/>
  <c r="N29"/>
  <c r="O29" s="1"/>
  <c r="N61"/>
  <c r="O61" s="1"/>
  <c r="M61"/>
</calcChain>
</file>

<file path=xl/sharedStrings.xml><?xml version="1.0" encoding="utf-8"?>
<sst xmlns="http://schemas.openxmlformats.org/spreadsheetml/2006/main" count="1202" uniqueCount="366">
  <si>
    <t>kleuren</t>
  </si>
  <si>
    <t>wtm</t>
  </si>
  <si>
    <t>groep</t>
  </si>
  <si>
    <t>omschrijving</t>
  </si>
  <si>
    <t>aant ref</t>
  </si>
  <si>
    <t>stuks</t>
  </si>
  <si>
    <t>leverancier</t>
  </si>
  <si>
    <t>j</t>
  </si>
  <si>
    <t>e</t>
  </si>
  <si>
    <t>t</t>
  </si>
  <si>
    <t>h</t>
  </si>
  <si>
    <t>v</t>
  </si>
  <si>
    <t>Thema</t>
  </si>
  <si>
    <t xml:space="preserve">Tendens </t>
  </si>
  <si>
    <t xml:space="preserve">Levering </t>
  </si>
  <si>
    <t>In winkel</t>
  </si>
  <si>
    <t>gsm</t>
  </si>
  <si>
    <t>silhouet</t>
  </si>
  <si>
    <t>hdgr</t>
  </si>
  <si>
    <t>art</t>
  </si>
  <si>
    <t>Totaal</t>
  </si>
  <si>
    <t>kwaliteiten</t>
  </si>
  <si>
    <t>gsd</t>
  </si>
  <si>
    <t>b</t>
  </si>
  <si>
    <t>juli</t>
  </si>
  <si>
    <t>aug</t>
  </si>
  <si>
    <t>sept</t>
  </si>
  <si>
    <t>okt</t>
  </si>
  <si>
    <t>nov</t>
  </si>
  <si>
    <t>totaal</t>
  </si>
  <si>
    <t>thema</t>
  </si>
  <si>
    <t>tafel</t>
  </si>
  <si>
    <t>nos</t>
  </si>
  <si>
    <t>basic</t>
  </si>
  <si>
    <t>los item</t>
  </si>
  <si>
    <t>&amp;</t>
  </si>
  <si>
    <t>itemwand</t>
  </si>
  <si>
    <t>Aandeel</t>
  </si>
  <si>
    <t>tot thema</t>
  </si>
  <si>
    <t>tot tafel</t>
  </si>
  <si>
    <t>tot nos</t>
  </si>
  <si>
    <t>tot basic</t>
  </si>
  <si>
    <t>tot los item</t>
  </si>
  <si>
    <t>budget</t>
  </si>
  <si>
    <t>folder</t>
  </si>
  <si>
    <t>indekking budget</t>
  </si>
  <si>
    <t>TE</t>
  </si>
  <si>
    <t>TT</t>
  </si>
  <si>
    <t>TH</t>
  </si>
  <si>
    <t>100 % cotton</t>
  </si>
  <si>
    <t>BJ</t>
  </si>
  <si>
    <t>Juni</t>
  </si>
  <si>
    <t>katoen</t>
  </si>
  <si>
    <t>1x1rib</t>
  </si>
  <si>
    <t>TV</t>
  </si>
  <si>
    <t>2de intake</t>
  </si>
  <si>
    <t>UA</t>
  </si>
  <si>
    <t>100% katoen</t>
  </si>
  <si>
    <t>100%katoen</t>
  </si>
  <si>
    <t>Felton</t>
  </si>
  <si>
    <t>denim</t>
  </si>
  <si>
    <t>budget 100</t>
  </si>
  <si>
    <t>Kenton</t>
  </si>
  <si>
    <t>OJ</t>
  </si>
  <si>
    <t>flaxen</t>
  </si>
  <si>
    <t>botai</t>
  </si>
  <si>
    <t>Yijue</t>
  </si>
  <si>
    <t>dynasty</t>
  </si>
  <si>
    <t>keywinner</t>
  </si>
  <si>
    <t>traffic actie start op 5nov</t>
  </si>
  <si>
    <t>(zomersolden)</t>
  </si>
  <si>
    <t>XB</t>
  </si>
  <si>
    <t>XR</t>
  </si>
  <si>
    <t>dec</t>
  </si>
  <si>
    <t>(traffic dyasty 4000)</t>
  </si>
  <si>
    <t>(afgeven 1 jan)</t>
  </si>
  <si>
    <t>(afgeven 1 feb)</t>
  </si>
  <si>
    <t>(afgeven 1 maart)</t>
  </si>
  <si>
    <t>(afgeven 1 april)</t>
  </si>
  <si>
    <t>vanaf 1/9 mogen we naar 90% gaan</t>
  </si>
  <si>
    <t>rolkraag tshirt</t>
  </si>
  <si>
    <t>KM rond</t>
  </si>
  <si>
    <t>basic rolkraag</t>
  </si>
  <si>
    <t>basic half zip buttons</t>
  </si>
  <si>
    <t>trui fake double</t>
  </si>
  <si>
    <t>basic sweatvest jas</t>
  </si>
  <si>
    <t>Sugar 1/8</t>
  </si>
  <si>
    <t>basic bio denim</t>
  </si>
  <si>
    <t>Aankoopplan winter 10     Modern casual Quarterback :</t>
  </si>
  <si>
    <t>weglaten trui 3000 los</t>
  </si>
  <si>
    <t>en riemen komen van hoger 10500</t>
  </si>
  <si>
    <t>tshirt LM 27500 splitsen</t>
  </si>
  <si>
    <t>Volcano</t>
  </si>
  <si>
    <t>mystic</t>
  </si>
  <si>
    <t>fuel</t>
  </si>
  <si>
    <t>Sugar 12000</t>
  </si>
  <si>
    <t>rumour</t>
  </si>
  <si>
    <t>metal 1 april beslissen 14550</t>
  </si>
  <si>
    <t>vanaf 1/9 mogen we naar 90% gaan en 15/10 naar 95</t>
  </si>
  <si>
    <t>member</t>
  </si>
  <si>
    <t>te borlee</t>
  </si>
  <si>
    <t>truien</t>
  </si>
  <si>
    <t>te traffic</t>
  </si>
  <si>
    <t>basic price denim</t>
  </si>
  <si>
    <t>LM basic</t>
  </si>
  <si>
    <t>project wallonie</t>
  </si>
  <si>
    <t>basic ronde hals bijbest</t>
  </si>
  <si>
    <t>2.Planning winter 011</t>
  </si>
  <si>
    <t>bj</t>
  </si>
  <si>
    <t>te</t>
  </si>
  <si>
    <t>th</t>
  </si>
  <si>
    <t>tp</t>
  </si>
  <si>
    <t>tt</t>
  </si>
  <si>
    <t>tw</t>
  </si>
  <si>
    <t>bq</t>
  </si>
  <si>
    <t>te km V 5 kleuren</t>
  </si>
  <si>
    <t>te km rond</t>
  </si>
  <si>
    <t xml:space="preserve">bj basic price </t>
  </si>
  <si>
    <t>TE basic KM V</t>
  </si>
  <si>
    <t>TE basic KM rond</t>
  </si>
  <si>
    <t>bj basic price</t>
  </si>
  <si>
    <t>tv</t>
  </si>
  <si>
    <t>Te basic LM</t>
  </si>
  <si>
    <t>bj organic 1</t>
  </si>
  <si>
    <t>bj organic 2</t>
  </si>
  <si>
    <t>bj organic 3</t>
  </si>
  <si>
    <t>te LM basic</t>
  </si>
  <si>
    <t>oj</t>
  </si>
  <si>
    <t>hetzelfde als gekocht maar wel groei 8% op budget 311 449</t>
  </si>
  <si>
    <t>te 2LM 2 KM</t>
  </si>
  <si>
    <t xml:space="preserve">TH </t>
  </si>
  <si>
    <t>sportcollectie</t>
  </si>
  <si>
    <t>sport te</t>
  </si>
  <si>
    <t>sport BB</t>
  </si>
  <si>
    <t>sport TV</t>
  </si>
  <si>
    <t>sport TW</t>
  </si>
  <si>
    <t>TT basic halfzip</t>
  </si>
  <si>
    <t>TT trui tafel</t>
  </si>
  <si>
    <t>bj thema 1</t>
  </si>
  <si>
    <t>TE thema 1 2km 1 LM</t>
  </si>
  <si>
    <t xml:space="preserve">BJ thema 2 </t>
  </si>
  <si>
    <t>BB thema 2</t>
  </si>
  <si>
    <t>TE thema 2</t>
  </si>
  <si>
    <t>Th thema 2</t>
  </si>
  <si>
    <t>TT thema 2</t>
  </si>
  <si>
    <t>TV thema 2</t>
  </si>
  <si>
    <t>tv en trui traffic</t>
  </si>
  <si>
    <t>basic sweatvest</t>
  </si>
  <si>
    <t>tv 3000 en tt 3000 traffic</t>
  </si>
  <si>
    <t>Te rolkraag</t>
  </si>
  <si>
    <t>tv basic sweat</t>
  </si>
  <si>
    <t>TT truien dynasty streep</t>
  </si>
  <si>
    <t>TT trui strepen dynasty</t>
  </si>
  <si>
    <t>tafel trui dynasty</t>
  </si>
  <si>
    <t>TE borlee</t>
  </si>
  <si>
    <t>premium</t>
  </si>
  <si>
    <t>TE benno</t>
  </si>
  <si>
    <t>TH benno</t>
  </si>
  <si>
    <t>(11/11) traffic TE</t>
  </si>
  <si>
    <t>TE traffic</t>
  </si>
  <si>
    <t xml:space="preserve">thema  </t>
  </si>
  <si>
    <t>1.Planning winter 10</t>
  </si>
  <si>
    <t>truien tafel</t>
  </si>
  <si>
    <t>juni</t>
  </si>
  <si>
    <t>totaal tot en met september 79% in stuks</t>
  </si>
  <si>
    <t>totaal waarde tot en met september 17463492 = 90%</t>
  </si>
  <si>
    <t>bio benno FIS</t>
  </si>
  <si>
    <t>Respect</t>
  </si>
  <si>
    <t xml:space="preserve"> </t>
  </si>
  <si>
    <t>new tradition</t>
  </si>
  <si>
    <t>ut</t>
  </si>
  <si>
    <t>wi11respejs1</t>
  </si>
  <si>
    <t>wi11respejs2</t>
  </si>
  <si>
    <t>wi11respejs3</t>
  </si>
  <si>
    <t>wi11respejs5</t>
  </si>
  <si>
    <t>wi11respejs6</t>
  </si>
  <si>
    <t>wi11respejs7</t>
  </si>
  <si>
    <t>wi11respejs8</t>
  </si>
  <si>
    <t>wi11respejs9</t>
  </si>
  <si>
    <t>wi11respejs10</t>
  </si>
  <si>
    <t>vest knopen</t>
  </si>
  <si>
    <t>bld</t>
  </si>
  <si>
    <t>jkh</t>
  </si>
  <si>
    <t>p</t>
  </si>
  <si>
    <t>polo + borstzak</t>
  </si>
  <si>
    <t>tonghe</t>
  </si>
  <si>
    <t>trui streepjes V-neck</t>
  </si>
  <si>
    <t>sizespec</t>
  </si>
  <si>
    <t>steff</t>
  </si>
  <si>
    <t>bike</t>
  </si>
  <si>
    <t>t-shirt strakke print</t>
  </si>
  <si>
    <t>blm</t>
  </si>
  <si>
    <t>t-shirt print underground</t>
  </si>
  <si>
    <t>bld+wtm</t>
  </si>
  <si>
    <t>leo</t>
  </si>
  <si>
    <t>t-shirt grote print V-neck</t>
  </si>
  <si>
    <t>hemd km ruit</t>
  </si>
  <si>
    <t>gnm+rdm</t>
  </si>
  <si>
    <t>marcel</t>
  </si>
  <si>
    <t>hemd km open ruit</t>
  </si>
  <si>
    <t>hemd km all-over print</t>
  </si>
  <si>
    <t>bld+rdm</t>
  </si>
  <si>
    <t>sweatvest aop</t>
  </si>
  <si>
    <t>zwm</t>
  </si>
  <si>
    <t>81 cotton / 19 polyester</t>
  </si>
  <si>
    <t>QB</t>
  </si>
  <si>
    <t>sweater kap + grote print</t>
  </si>
  <si>
    <t>breivest knopen 12gg</t>
  </si>
  <si>
    <t>100 cotton</t>
  </si>
  <si>
    <t xml:space="preserve">gsm </t>
  </si>
  <si>
    <t>hemd km ruit 2 borstzakken</t>
  </si>
  <si>
    <t>hemd km streepjes 2 borstzakken</t>
  </si>
  <si>
    <t>gll</t>
  </si>
  <si>
    <t>hemd km aop</t>
  </si>
  <si>
    <t>polo ruit aop</t>
  </si>
  <si>
    <t>w</t>
  </si>
  <si>
    <t>john</t>
  </si>
  <si>
    <t>t-shirt V s/j grote print</t>
  </si>
  <si>
    <t>t-shirt 1x1 rib grote print</t>
  </si>
  <si>
    <t>ub</t>
  </si>
  <si>
    <t>raw denim fancy</t>
  </si>
  <si>
    <t>jed</t>
  </si>
  <si>
    <t>eastdragon</t>
  </si>
  <si>
    <t>ohio</t>
  </si>
  <si>
    <t>JULY-DL1</t>
  </si>
  <si>
    <t>JULY-DL2</t>
  </si>
  <si>
    <t>JULY-DL3</t>
  </si>
  <si>
    <t>JULY-DL4</t>
  </si>
  <si>
    <t>JULY-DL5</t>
  </si>
  <si>
    <t>JULY-DL6</t>
  </si>
  <si>
    <t>JULY-DL7</t>
  </si>
  <si>
    <t>JULY-DL8</t>
  </si>
  <si>
    <t>JULY-DL9</t>
  </si>
  <si>
    <t>JULY-DL10</t>
  </si>
  <si>
    <t>JULY-DL11</t>
  </si>
  <si>
    <t>JULY-DL12</t>
  </si>
  <si>
    <t>BOWIE</t>
  </si>
  <si>
    <t>dark nouveau</t>
  </si>
  <si>
    <t>vlerick</t>
  </si>
  <si>
    <t>Aankoopplan Winter 11     Modern Heren</t>
  </si>
  <si>
    <t>VEG-R9004</t>
  </si>
  <si>
    <t>slimfit jeans + scraping</t>
  </si>
  <si>
    <t>99 cotton / 1 elastan</t>
  </si>
  <si>
    <t>???</t>
  </si>
  <si>
    <t>VEGAS-DL3</t>
  </si>
  <si>
    <t>t-shirt LM + tekstprint</t>
  </si>
  <si>
    <t>gsl+gsd</t>
  </si>
  <si>
    <t>bike L/S</t>
  </si>
  <si>
    <t>VEGAS-DL5</t>
  </si>
  <si>
    <t>VEGAS-DL6</t>
  </si>
  <si>
    <t>VEGAS-DL7</t>
  </si>
  <si>
    <t>VEGAS-DL8</t>
  </si>
  <si>
    <t>VEGAS-JS1</t>
  </si>
  <si>
    <t>blf</t>
  </si>
  <si>
    <t>VEGAS-DL4A</t>
  </si>
  <si>
    <t>VEGAS-DL4B</t>
  </si>
  <si>
    <t>gnd+gsd</t>
  </si>
  <si>
    <t>trui strepen + knoopjes</t>
  </si>
  <si>
    <t>rdf</t>
  </si>
  <si>
    <t>vest blokkstreep + kabel</t>
  </si>
  <si>
    <t>VEGAS-DL9A</t>
  </si>
  <si>
    <t>VEGAS-DL9B</t>
  </si>
  <si>
    <t>VEGAS-DL9C</t>
  </si>
  <si>
    <t xml:space="preserve">h </t>
  </si>
  <si>
    <t>ruitenhemd kleine ruit</t>
  </si>
  <si>
    <t>david</t>
  </si>
  <si>
    <t>hemd streepje</t>
  </si>
  <si>
    <t>hemd grote ruit</t>
  </si>
  <si>
    <t>trui V + borstzak</t>
  </si>
  <si>
    <t>e-sex</t>
  </si>
  <si>
    <t>new nature</t>
  </si>
  <si>
    <t>trui kap</t>
  </si>
  <si>
    <t>vest brei</t>
  </si>
  <si>
    <t>vest sweat</t>
  </si>
  <si>
    <t xml:space="preserve">ut </t>
  </si>
  <si>
    <t>trui sjaal kraag</t>
  </si>
  <si>
    <t>gilet</t>
  </si>
  <si>
    <t>t-shirt LM</t>
  </si>
  <si>
    <t>hemd ruit</t>
  </si>
  <si>
    <t>uu</t>
  </si>
  <si>
    <t>i</t>
  </si>
  <si>
    <t>kolbert</t>
  </si>
  <si>
    <t>5 pocket</t>
  </si>
  <si>
    <t>jeans</t>
  </si>
  <si>
    <t>Clean</t>
  </si>
  <si>
    <t>sweat vest</t>
  </si>
  <si>
    <t>sweat aop</t>
  </si>
  <si>
    <t>t-shirt km</t>
  </si>
  <si>
    <t>joggingbroek</t>
  </si>
  <si>
    <t>sweatvest</t>
  </si>
  <si>
    <t xml:space="preserve"> + hemden</t>
  </si>
  <si>
    <t xml:space="preserve">basic trui half zip </t>
  </si>
  <si>
    <t>sweat kap</t>
  </si>
  <si>
    <t xml:space="preserve">t-shirt </t>
  </si>
  <si>
    <t>mud</t>
  </si>
  <si>
    <t>TT trui</t>
  </si>
  <si>
    <t>BIO</t>
  </si>
  <si>
    <t>vesten</t>
  </si>
  <si>
    <t>sweaters</t>
  </si>
  <si>
    <t>Borlee</t>
  </si>
  <si>
    <t>?</t>
  </si>
  <si>
    <t>BASIC SWEATVEST</t>
  </si>
  <si>
    <t>Premium</t>
  </si>
  <si>
    <t>streepjes hemd</t>
  </si>
  <si>
    <t>uni hemd</t>
  </si>
  <si>
    <t>ruitjeshemd</t>
  </si>
  <si>
    <t>trui kabel+kap</t>
  </si>
  <si>
    <t>trui knopen</t>
  </si>
  <si>
    <t>trui kabel sjaalkraag</t>
  </si>
  <si>
    <t>breivest kabel</t>
  </si>
  <si>
    <t>breivest 4 pockeets</t>
  </si>
  <si>
    <t>1X1 rib KM ronde hals</t>
  </si>
  <si>
    <t>1x1 rib KM V-neck</t>
  </si>
  <si>
    <t>trui</t>
  </si>
  <si>
    <t>t-shirt</t>
  </si>
  <si>
    <t>project W-Eric</t>
  </si>
  <si>
    <t>test</t>
  </si>
  <si>
    <t>BUDGET WINTER 2011     UA-modern casual</t>
  </si>
  <si>
    <t>Lijst  :</t>
  </si>
  <si>
    <t>W11</t>
  </si>
  <si>
    <t>W11%</t>
  </si>
  <si>
    <t>W10</t>
  </si>
  <si>
    <t xml:space="preserve">aantal ref </t>
  </si>
  <si>
    <t>BUDGET</t>
  </si>
  <si>
    <t>IN NOTA</t>
  </si>
  <si>
    <t>ONTVANGEN</t>
  </si>
  <si>
    <t>TOTAAL GEKOCHT</t>
  </si>
  <si>
    <t>% GEKOCHT</t>
  </si>
  <si>
    <t>NOG TE BESTELLEN</t>
  </si>
  <si>
    <t>gemiddelde waarde</t>
  </si>
  <si>
    <t>% ONTV.</t>
  </si>
  <si>
    <t>verkp wrd</t>
  </si>
  <si>
    <t>marge</t>
  </si>
  <si>
    <t>open tot 80%</t>
  </si>
  <si>
    <t>waarde</t>
  </si>
  <si>
    <t>gekocht</t>
  </si>
  <si>
    <t>gem/st vkp</t>
  </si>
  <si>
    <t>evol</t>
  </si>
  <si>
    <t>BB</t>
  </si>
  <si>
    <t>A</t>
  </si>
  <si>
    <t>BQ</t>
  </si>
  <si>
    <t>BOTTEMS</t>
  </si>
  <si>
    <t>OUTERWEAR</t>
  </si>
  <si>
    <t>TP</t>
  </si>
  <si>
    <t>TW</t>
  </si>
  <si>
    <t>TOPS</t>
  </si>
  <si>
    <t>NN</t>
  </si>
  <si>
    <t>NU</t>
  </si>
  <si>
    <t>NIGHT UNDER</t>
  </si>
  <si>
    <t>UI</t>
  </si>
  <si>
    <t>UPPERWEAR</t>
  </si>
  <si>
    <t xml:space="preserve">A </t>
  </si>
  <si>
    <t>B</t>
  </si>
  <si>
    <t>R</t>
  </si>
  <si>
    <t>L</t>
  </si>
  <si>
    <t>ACCESSOIRES</t>
  </si>
  <si>
    <t>TOTAAL</t>
  </si>
  <si>
    <t xml:space="preserve">top / bottem verhouding </t>
  </si>
  <si>
    <t>in stuks</t>
  </si>
  <si>
    <t>innota</t>
  </si>
  <si>
    <t xml:space="preserve">ontvangen </t>
  </si>
  <si>
    <t>tot gekocht</t>
  </si>
  <si>
    <t>verh  bud</t>
  </si>
  <si>
    <t>verh gek</t>
  </si>
  <si>
    <t>tops</t>
  </si>
  <si>
    <t>bottems</t>
  </si>
</sst>
</file>

<file path=xl/styles.xml><?xml version="1.0" encoding="utf-8"?>
<styleSheet xmlns="http://schemas.openxmlformats.org/spreadsheetml/2006/main">
  <numFmts count="2">
    <numFmt numFmtId="164" formatCode="d\-m"/>
    <numFmt numFmtId="165" formatCode="#,##0.0"/>
  </numFmts>
  <fonts count="37">
    <font>
      <sz val="10"/>
      <name val="Arial"/>
    </font>
    <font>
      <sz val="10"/>
      <name val="Arial"/>
    </font>
    <font>
      <sz val="10"/>
      <name val="Times New Roman"/>
      <family val="1"/>
    </font>
    <font>
      <i/>
      <u/>
      <sz val="10"/>
      <name val="Times New Roman"/>
      <family val="1"/>
    </font>
    <font>
      <b/>
      <sz val="20"/>
      <color indexed="10"/>
      <name val="Times New Roman"/>
      <family val="1"/>
    </font>
    <font>
      <sz val="10"/>
      <color indexed="10"/>
      <name val="Times New Roman"/>
      <family val="1"/>
    </font>
    <font>
      <i/>
      <sz val="10"/>
      <color indexed="10"/>
      <name val="Times New Roman"/>
      <family val="1"/>
    </font>
    <font>
      <b/>
      <sz val="14"/>
      <color indexed="57"/>
      <name val="Times New Roman"/>
      <family val="1"/>
    </font>
    <font>
      <b/>
      <i/>
      <sz val="10"/>
      <color indexed="57"/>
      <name val="Times New Roman"/>
      <family val="1"/>
    </font>
    <font>
      <b/>
      <sz val="10"/>
      <color indexed="48"/>
      <name val="Times New Roman"/>
      <family val="1"/>
    </font>
    <font>
      <i/>
      <sz val="10"/>
      <name val="Times New Roman"/>
      <family val="1"/>
    </font>
    <font>
      <b/>
      <i/>
      <sz val="10"/>
      <name val="Times New Roman"/>
      <family val="1"/>
    </font>
    <font>
      <i/>
      <sz val="10"/>
      <color indexed="48"/>
      <name val="Times New Roman"/>
      <family val="1"/>
    </font>
    <font>
      <b/>
      <u/>
      <sz val="14"/>
      <color indexed="57"/>
      <name val="Times New Roman"/>
      <family val="1"/>
    </font>
    <font>
      <b/>
      <sz val="12"/>
      <name val="Times New Roman"/>
      <family val="1"/>
    </font>
    <font>
      <b/>
      <i/>
      <sz val="10"/>
      <color indexed="48"/>
      <name val="Times New Roman"/>
      <family val="1"/>
    </font>
    <font>
      <b/>
      <sz val="12"/>
      <color indexed="12"/>
      <name val="Times New Roman"/>
      <family val="1"/>
    </font>
    <font>
      <b/>
      <i/>
      <sz val="12"/>
      <color indexed="12"/>
      <name val="Times New Roman"/>
      <family val="1"/>
    </font>
    <font>
      <b/>
      <sz val="10"/>
      <name val="Times New Roman"/>
      <family val="1"/>
    </font>
    <font>
      <b/>
      <u/>
      <sz val="14"/>
      <color rgb="FFFF0000"/>
      <name val="Times New Roman"/>
      <family val="1"/>
    </font>
    <font>
      <sz val="10"/>
      <color rgb="FFFF0000"/>
      <name val="Times New Roman"/>
      <family val="1"/>
    </font>
    <font>
      <b/>
      <sz val="20"/>
      <color rgb="FFFF0000"/>
      <name val="Times New Roman"/>
      <family val="1"/>
    </font>
    <font>
      <sz val="10"/>
      <name val="Arial"/>
      <family val="2"/>
    </font>
    <font>
      <b/>
      <sz val="10"/>
      <color indexed="10"/>
      <name val="Times New Roman"/>
      <family val="1"/>
    </font>
    <font>
      <b/>
      <i/>
      <sz val="8"/>
      <color indexed="10"/>
      <name val="Times New Roman"/>
      <family val="1"/>
    </font>
    <font>
      <b/>
      <i/>
      <u/>
      <sz val="10"/>
      <name val="Times New Roman"/>
      <family val="1"/>
    </font>
    <font>
      <b/>
      <sz val="18"/>
      <name val="Times New Roman"/>
      <family val="1"/>
    </font>
    <font>
      <sz val="8"/>
      <name val="Times New Roman"/>
      <family val="1"/>
    </font>
    <font>
      <b/>
      <u/>
      <sz val="10"/>
      <name val="Times New Roman"/>
      <family val="1"/>
    </font>
    <font>
      <b/>
      <sz val="18"/>
      <color indexed="10"/>
      <name val="Times New Roman"/>
      <family val="1"/>
    </font>
    <font>
      <sz val="10"/>
      <color indexed="10"/>
      <name val="Arial"/>
      <family val="2"/>
    </font>
    <font>
      <sz val="8"/>
      <color indexed="10"/>
      <name val="Times New Roman"/>
      <family val="1"/>
    </font>
    <font>
      <sz val="10"/>
      <color indexed="48"/>
      <name val="Times New Roman"/>
      <family val="1"/>
    </font>
    <font>
      <b/>
      <sz val="8"/>
      <color indexed="10"/>
      <name val="Times New Roman"/>
      <family val="1"/>
    </font>
    <font>
      <b/>
      <sz val="16"/>
      <name val="Times New Roman"/>
      <family val="1"/>
    </font>
    <font>
      <b/>
      <sz val="10"/>
      <name val="Arial"/>
      <family val="2"/>
    </font>
    <font>
      <b/>
      <sz val="12"/>
      <color indexed="48"/>
      <name val="Arial"/>
      <family val="2"/>
    </font>
  </fonts>
  <fills count="10">
    <fill>
      <patternFill patternType="none"/>
    </fill>
    <fill>
      <patternFill patternType="gray125"/>
    </fill>
    <fill>
      <patternFill patternType="solid">
        <fgColor indexed="46"/>
        <bgColor indexed="64"/>
      </patternFill>
    </fill>
    <fill>
      <patternFill patternType="solid">
        <fgColor indexed="43"/>
        <bgColor indexed="64"/>
      </patternFill>
    </fill>
    <fill>
      <patternFill patternType="solid">
        <fgColor indexed="50"/>
        <bgColor indexed="64"/>
      </patternFill>
    </fill>
    <fill>
      <patternFill patternType="solid">
        <fgColor indexed="22"/>
        <bgColor indexed="64"/>
      </patternFill>
    </fill>
    <fill>
      <patternFill patternType="solid">
        <fgColor indexed="47"/>
        <bgColor indexed="64"/>
      </patternFill>
    </fill>
    <fill>
      <patternFill patternType="solid">
        <fgColor indexed="11"/>
        <bgColor indexed="64"/>
      </patternFill>
    </fill>
    <fill>
      <patternFill patternType="solid">
        <fgColor indexed="41"/>
        <bgColor indexed="64"/>
      </patternFill>
    </fill>
    <fill>
      <patternFill patternType="solid">
        <fgColor rgb="FF92D050"/>
        <bgColor indexed="64"/>
      </patternFill>
    </fill>
  </fills>
  <borders count="32">
    <border>
      <left/>
      <right/>
      <top/>
      <bottom/>
      <diagonal/>
    </border>
    <border>
      <left/>
      <right/>
      <top/>
      <bottom style="double">
        <color indexed="64"/>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medium">
        <color indexed="64"/>
      </bottom>
      <diagonal/>
    </border>
    <border>
      <left style="medium">
        <color indexed="64"/>
      </left>
      <right style="medium">
        <color indexed="64"/>
      </right>
      <top/>
      <bottom style="medium">
        <color indexed="64"/>
      </bottom>
      <diagonal/>
    </border>
    <border>
      <left/>
      <right style="thin">
        <color indexed="64"/>
      </right>
      <top style="medium">
        <color indexed="64"/>
      </top>
      <bottom style="medium">
        <color indexed="64"/>
      </bottom>
      <diagonal/>
    </border>
    <border>
      <left/>
      <right style="thin">
        <color indexed="64"/>
      </right>
      <top/>
      <bottom/>
      <diagonal/>
    </border>
    <border>
      <left/>
      <right style="thin">
        <color indexed="64"/>
      </right>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thin">
        <color indexed="64"/>
      </left>
      <right/>
      <top/>
      <bottom/>
      <diagonal/>
    </border>
    <border>
      <left style="thin">
        <color indexed="64"/>
      </left>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thin">
        <color indexed="64"/>
      </left>
      <right style="medium">
        <color indexed="64"/>
      </right>
      <top/>
      <bottom style="medium">
        <color indexed="64"/>
      </bottom>
      <diagonal/>
    </border>
    <border>
      <left style="thin">
        <color indexed="64"/>
      </left>
      <right/>
      <top/>
      <bottom style="medium">
        <color indexed="64"/>
      </bottom>
      <diagonal/>
    </border>
    <border>
      <left style="thin">
        <color indexed="64"/>
      </left>
      <right style="medium">
        <color indexed="64"/>
      </right>
      <top/>
      <bottom/>
      <diagonal/>
    </border>
    <border>
      <left style="thin">
        <color indexed="64"/>
      </left>
      <right style="medium">
        <color indexed="64"/>
      </right>
      <top style="medium">
        <color indexed="64"/>
      </top>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s>
  <cellStyleXfs count="2">
    <xf numFmtId="0" fontId="0" fillId="0" borderId="0"/>
    <xf numFmtId="9" fontId="1" fillId="0" borderId="0" applyFont="0" applyFill="0" applyBorder="0" applyAlignment="0" applyProtection="0"/>
  </cellStyleXfs>
  <cellXfs count="266">
    <xf numFmtId="0" fontId="0" fillId="0" borderId="0" xfId="0"/>
    <xf numFmtId="3" fontId="4" fillId="0" borderId="0" xfId="0" applyNumberFormat="1" applyFont="1" applyAlignment="1">
      <alignment horizontal="left"/>
    </xf>
    <xf numFmtId="3" fontId="5" fillId="0" borderId="0" xfId="0" applyNumberFormat="1" applyFont="1"/>
    <xf numFmtId="3" fontId="6" fillId="0" borderId="0" xfId="0" applyNumberFormat="1" applyFont="1"/>
    <xf numFmtId="3" fontId="2" fillId="0" borderId="0" xfId="0" applyNumberFormat="1" applyFont="1"/>
    <xf numFmtId="3" fontId="2" fillId="0" borderId="0" xfId="0" applyNumberFormat="1" applyFont="1" applyAlignment="1">
      <alignment horizontal="center"/>
    </xf>
    <xf numFmtId="3" fontId="7" fillId="0" borderId="0" xfId="0" applyNumberFormat="1" applyFont="1" applyAlignment="1">
      <alignment horizontal="center"/>
    </xf>
    <xf numFmtId="3" fontId="7" fillId="0" borderId="0" xfId="0" applyNumberFormat="1" applyFont="1"/>
    <xf numFmtId="3" fontId="8" fillId="0" borderId="0" xfId="0" applyNumberFormat="1" applyFont="1"/>
    <xf numFmtId="3" fontId="9" fillId="0" borderId="0" xfId="0" applyNumberFormat="1" applyFont="1" applyAlignment="1">
      <alignment horizontal="center"/>
    </xf>
    <xf numFmtId="164" fontId="9" fillId="0" borderId="0" xfId="0" applyNumberFormat="1" applyFont="1"/>
    <xf numFmtId="3" fontId="9" fillId="0" borderId="0" xfId="0" applyNumberFormat="1" applyFont="1"/>
    <xf numFmtId="15" fontId="9" fillId="0" borderId="0" xfId="0" applyNumberFormat="1" applyFont="1"/>
    <xf numFmtId="3" fontId="10" fillId="0" borderId="0" xfId="0" applyNumberFormat="1" applyFont="1" applyAlignment="1">
      <alignment horizontal="center"/>
    </xf>
    <xf numFmtId="3" fontId="11" fillId="0" borderId="1" xfId="0" applyNumberFormat="1" applyFont="1" applyBorder="1" applyAlignment="1">
      <alignment horizontal="center"/>
    </xf>
    <xf numFmtId="3" fontId="11" fillId="0" borderId="1" xfId="0" applyNumberFormat="1" applyFont="1" applyBorder="1"/>
    <xf numFmtId="3" fontId="12" fillId="0" borderId="0" xfId="0" applyNumberFormat="1" applyFont="1"/>
    <xf numFmtId="165" fontId="12" fillId="0" borderId="0" xfId="0" applyNumberFormat="1" applyFont="1"/>
    <xf numFmtId="3" fontId="2" fillId="0" borderId="0" xfId="0" applyNumberFormat="1" applyFont="1" applyAlignment="1">
      <alignment horizontal="left"/>
    </xf>
    <xf numFmtId="165" fontId="2" fillId="0" borderId="0" xfId="0" applyNumberFormat="1" applyFont="1"/>
    <xf numFmtId="3" fontId="3" fillId="0" borderId="0" xfId="0" applyNumberFormat="1" applyFont="1"/>
    <xf numFmtId="3" fontId="2" fillId="0" borderId="2" xfId="0" applyNumberFormat="1" applyFont="1" applyBorder="1"/>
    <xf numFmtId="3" fontId="2" fillId="0" borderId="0" xfId="0" applyNumberFormat="1" applyFont="1" applyBorder="1"/>
    <xf numFmtId="3" fontId="13" fillId="0" borderId="0" xfId="0" applyNumberFormat="1" applyFont="1"/>
    <xf numFmtId="3" fontId="2" fillId="0" borderId="3" xfId="0" applyNumberFormat="1" applyFont="1" applyBorder="1"/>
    <xf numFmtId="3" fontId="14" fillId="0" borderId="4" xfId="0" applyNumberFormat="1" applyFont="1" applyBorder="1"/>
    <xf numFmtId="3" fontId="14" fillId="0" borderId="5" xfId="0" applyNumberFormat="1" applyFont="1" applyBorder="1"/>
    <xf numFmtId="3" fontId="14" fillId="0" borderId="6" xfId="0" applyNumberFormat="1" applyFont="1" applyBorder="1"/>
    <xf numFmtId="3" fontId="14" fillId="0" borderId="7" xfId="0" applyNumberFormat="1" applyFont="1" applyBorder="1"/>
    <xf numFmtId="3" fontId="2" fillId="0" borderId="8" xfId="0" applyNumberFormat="1" applyFont="1" applyBorder="1"/>
    <xf numFmtId="3" fontId="15" fillId="0" borderId="4" xfId="0" applyNumberFormat="1" applyFont="1" applyBorder="1"/>
    <xf numFmtId="3" fontId="15" fillId="0" borderId="6" xfId="0" applyNumberFormat="1" applyFont="1" applyBorder="1"/>
    <xf numFmtId="3" fontId="15" fillId="0" borderId="5" xfId="0" applyNumberFormat="1" applyFont="1" applyBorder="1"/>
    <xf numFmtId="3" fontId="15" fillId="0" borderId="7" xfId="0" applyNumberFormat="1" applyFont="1" applyBorder="1"/>
    <xf numFmtId="3" fontId="11" fillId="2" borderId="9" xfId="0" applyNumberFormat="1" applyFont="1" applyFill="1" applyBorder="1"/>
    <xf numFmtId="3" fontId="11" fillId="2" borderId="10" xfId="0" applyNumberFormat="1" applyFont="1" applyFill="1" applyBorder="1"/>
    <xf numFmtId="3" fontId="11" fillId="3" borderId="9" xfId="0" applyNumberFormat="1" applyFont="1" applyFill="1" applyBorder="1"/>
    <xf numFmtId="3" fontId="11" fillId="3" borderId="10" xfId="0" applyNumberFormat="1" applyFont="1" applyFill="1" applyBorder="1"/>
    <xf numFmtId="3" fontId="11" fillId="3" borderId="11" xfId="0" applyNumberFormat="1" applyFont="1" applyFill="1" applyBorder="1"/>
    <xf numFmtId="3" fontId="11" fillId="3" borderId="12" xfId="0" applyNumberFormat="1" applyFont="1" applyFill="1" applyBorder="1"/>
    <xf numFmtId="9" fontId="11" fillId="3" borderId="10" xfId="1" applyFont="1" applyFill="1" applyBorder="1"/>
    <xf numFmtId="9" fontId="11" fillId="3" borderId="11" xfId="1" applyFont="1" applyFill="1" applyBorder="1"/>
    <xf numFmtId="9" fontId="11" fillId="3" borderId="6" xfId="1" applyFont="1" applyFill="1" applyBorder="1"/>
    <xf numFmtId="3" fontId="14" fillId="3" borderId="6" xfId="0" applyNumberFormat="1" applyFont="1" applyFill="1" applyBorder="1"/>
    <xf numFmtId="3" fontId="16" fillId="0" borderId="6" xfId="0" applyNumberFormat="1" applyFont="1" applyBorder="1"/>
    <xf numFmtId="3" fontId="17" fillId="0" borderId="4" xfId="0" applyNumberFormat="1" applyFont="1" applyBorder="1" applyAlignment="1">
      <alignment horizontal="center"/>
    </xf>
    <xf numFmtId="3" fontId="2" fillId="4" borderId="3" xfId="0" applyNumberFormat="1" applyFont="1" applyFill="1" applyBorder="1"/>
    <xf numFmtId="3" fontId="2" fillId="4" borderId="0" xfId="0" applyNumberFormat="1" applyFont="1" applyFill="1"/>
    <xf numFmtId="3" fontId="14" fillId="5" borderId="4" xfId="0" applyNumberFormat="1" applyFont="1" applyFill="1" applyBorder="1"/>
    <xf numFmtId="3" fontId="14" fillId="5" borderId="5" xfId="0" applyNumberFormat="1" applyFont="1" applyFill="1" applyBorder="1"/>
    <xf numFmtId="3" fontId="14" fillId="5" borderId="6" xfId="0" applyNumberFormat="1" applyFont="1" applyFill="1" applyBorder="1"/>
    <xf numFmtId="9" fontId="2" fillId="0" borderId="0" xfId="1" applyFont="1"/>
    <xf numFmtId="3" fontId="2" fillId="0" borderId="2" xfId="0" applyNumberFormat="1" applyFont="1" applyFill="1" applyBorder="1"/>
    <xf numFmtId="3" fontId="2" fillId="0" borderId="3" xfId="0" applyNumberFormat="1" applyFont="1" applyFill="1" applyBorder="1"/>
    <xf numFmtId="3" fontId="2" fillId="0" borderId="0" xfId="0" applyNumberFormat="1" applyFont="1" applyFill="1" applyBorder="1"/>
    <xf numFmtId="0" fontId="0" fillId="0" borderId="0" xfId="0" applyBorder="1"/>
    <xf numFmtId="0" fontId="0" fillId="0" borderId="0" xfId="0" applyNumberFormat="1" applyBorder="1"/>
    <xf numFmtId="3" fontId="2" fillId="0" borderId="0" xfId="0" applyNumberFormat="1" applyFont="1" applyBorder="1" applyAlignment="1">
      <alignment horizontal="center"/>
    </xf>
    <xf numFmtId="165" fontId="2" fillId="0" borderId="0" xfId="0" applyNumberFormat="1" applyFont="1" applyBorder="1"/>
    <xf numFmtId="3" fontId="2" fillId="6" borderId="0" xfId="0" applyNumberFormat="1" applyFont="1" applyFill="1"/>
    <xf numFmtId="3" fontId="15" fillId="0" borderId="4" xfId="0" applyNumberFormat="1" applyFont="1" applyFill="1" applyBorder="1"/>
    <xf numFmtId="3" fontId="15" fillId="0" borderId="6" xfId="0" applyNumberFormat="1" applyFont="1" applyFill="1" applyBorder="1"/>
    <xf numFmtId="49" fontId="2" fillId="4" borderId="0" xfId="0" applyNumberFormat="1" applyFont="1" applyFill="1" applyBorder="1" applyAlignment="1">
      <alignment horizontal="center"/>
    </xf>
    <xf numFmtId="3" fontId="2" fillId="4" borderId="0" xfId="0" applyNumberFormat="1" applyFont="1" applyFill="1" applyBorder="1" applyAlignment="1">
      <alignment horizontal="center"/>
    </xf>
    <xf numFmtId="49" fontId="2" fillId="4" borderId="2" xfId="0" applyNumberFormat="1" applyFont="1" applyFill="1" applyBorder="1" applyAlignment="1">
      <alignment horizontal="center"/>
    </xf>
    <xf numFmtId="3" fontId="14" fillId="0" borderId="13" xfId="0" applyNumberFormat="1" applyFont="1" applyBorder="1"/>
    <xf numFmtId="3" fontId="2" fillId="0" borderId="14" xfId="0" applyNumberFormat="1" applyFont="1" applyBorder="1"/>
    <xf numFmtId="3" fontId="15" fillId="0" borderId="13" xfId="0" applyNumberFormat="1" applyFont="1" applyBorder="1"/>
    <xf numFmtId="3" fontId="11" fillId="2" borderId="15" xfId="0" applyNumberFormat="1" applyFont="1" applyFill="1" applyBorder="1"/>
    <xf numFmtId="9" fontId="11" fillId="3" borderId="15" xfId="1" applyFont="1" applyFill="1" applyBorder="1"/>
    <xf numFmtId="3" fontId="2" fillId="0" borderId="16" xfId="0" applyNumberFormat="1" applyFont="1" applyBorder="1"/>
    <xf numFmtId="3" fontId="2" fillId="0" borderId="17" xfId="0" applyNumberFormat="1" applyFont="1" applyBorder="1"/>
    <xf numFmtId="3" fontId="2" fillId="0" borderId="18" xfId="0" applyNumberFormat="1" applyFont="1" applyBorder="1"/>
    <xf numFmtId="3" fontId="15" fillId="0" borderId="19" xfId="0" applyNumberFormat="1" applyFont="1" applyBorder="1"/>
    <xf numFmtId="3" fontId="15" fillId="0" borderId="5" xfId="0" applyNumberFormat="1" applyFont="1" applyFill="1" applyBorder="1"/>
    <xf numFmtId="3" fontId="2" fillId="0" borderId="0" xfId="0" applyNumberFormat="1" applyFont="1" applyFill="1"/>
    <xf numFmtId="3" fontId="11" fillId="2" borderId="11" xfId="0" applyNumberFormat="1" applyFont="1" applyFill="1" applyBorder="1"/>
    <xf numFmtId="3" fontId="19" fillId="0" borderId="0" xfId="0" applyNumberFormat="1" applyFont="1"/>
    <xf numFmtId="3" fontId="18" fillId="0" borderId="0" xfId="0" applyNumberFormat="1" applyFont="1"/>
    <xf numFmtId="3" fontId="20" fillId="0" borderId="2" xfId="0" applyNumberFormat="1" applyFont="1" applyFill="1" applyBorder="1"/>
    <xf numFmtId="3" fontId="20" fillId="0" borderId="2" xfId="0" applyNumberFormat="1" applyFont="1" applyBorder="1"/>
    <xf numFmtId="3" fontId="2" fillId="0" borderId="0" xfId="0" applyNumberFormat="1" applyFont="1" applyAlignment="1">
      <alignment horizontal="right"/>
    </xf>
    <xf numFmtId="3" fontId="2" fillId="0" borderId="3" xfId="0" applyNumberFormat="1" applyFont="1" applyBorder="1" applyAlignment="1">
      <alignment horizontal="right"/>
    </xf>
    <xf numFmtId="3" fontId="20" fillId="0" borderId="3" xfId="0" applyNumberFormat="1" applyFont="1" applyBorder="1"/>
    <xf numFmtId="3" fontId="21" fillId="0" borderId="0" xfId="0" applyNumberFormat="1" applyFont="1" applyAlignment="1">
      <alignment horizontal="left"/>
    </xf>
    <xf numFmtId="0" fontId="22" fillId="0" borderId="0" xfId="0" applyFont="1"/>
    <xf numFmtId="3" fontId="20" fillId="0" borderId="3" xfId="0" applyNumberFormat="1" applyFont="1" applyFill="1" applyBorder="1"/>
    <xf numFmtId="0" fontId="22" fillId="0" borderId="0" xfId="0" applyFont="1" applyAlignment="1">
      <alignment horizontal="right"/>
    </xf>
    <xf numFmtId="3" fontId="18" fillId="0" borderId="0" xfId="0" applyNumberFormat="1" applyFont="1" applyFill="1" applyBorder="1"/>
    <xf numFmtId="3" fontId="11" fillId="0" borderId="0" xfId="0" applyNumberFormat="1" applyFont="1" applyFill="1" applyBorder="1"/>
    <xf numFmtId="9" fontId="18" fillId="0" borderId="0" xfId="1" applyFont="1" applyFill="1" applyBorder="1"/>
    <xf numFmtId="2" fontId="2" fillId="0" borderId="0" xfId="0" applyNumberFormat="1" applyFont="1" applyFill="1" applyBorder="1" applyAlignment="1">
      <alignment horizontal="center"/>
    </xf>
    <xf numFmtId="0" fontId="0" fillId="0" borderId="0" xfId="0" applyFill="1" applyBorder="1"/>
    <xf numFmtId="3" fontId="2" fillId="0" borderId="0" xfId="0" applyNumberFormat="1" applyFont="1" applyFill="1" applyBorder="1"/>
    <xf numFmtId="3" fontId="5" fillId="0" borderId="0" xfId="0" applyNumberFormat="1" applyFont="1" applyFill="1" applyBorder="1"/>
    <xf numFmtId="2" fontId="2" fillId="0" borderId="0" xfId="0" applyNumberFormat="1" applyFont="1" applyFill="1" applyBorder="1"/>
    <xf numFmtId="9" fontId="2" fillId="0" borderId="0" xfId="0" applyNumberFormat="1" applyFont="1" applyFill="1" applyBorder="1"/>
    <xf numFmtId="2" fontId="5" fillId="0" borderId="0" xfId="0" applyNumberFormat="1" applyFont="1" applyFill="1" applyBorder="1"/>
    <xf numFmtId="3" fontId="28" fillId="0" borderId="0" xfId="0" applyNumberFormat="1" applyFont="1" applyFill="1" applyBorder="1"/>
    <xf numFmtId="2" fontId="2" fillId="0" borderId="0" xfId="0" quotePrefix="1" applyNumberFormat="1" applyFont="1" applyFill="1" applyBorder="1"/>
    <xf numFmtId="2" fontId="5" fillId="0" borderId="0" xfId="0" applyNumberFormat="1" applyFont="1" applyFill="1" applyBorder="1" applyAlignment="1">
      <alignment horizontal="center"/>
    </xf>
    <xf numFmtId="0" fontId="0" fillId="0" borderId="0" xfId="0" applyNumberFormat="1" applyFill="1" applyBorder="1"/>
    <xf numFmtId="9" fontId="30" fillId="0" borderId="0" xfId="1" applyFont="1" applyFill="1" applyBorder="1"/>
    <xf numFmtId="3" fontId="24" fillId="0" borderId="0" xfId="0" applyNumberFormat="1" applyFont="1" applyFill="1" applyBorder="1"/>
    <xf numFmtId="3" fontId="31" fillId="0" borderId="0" xfId="0" applyNumberFormat="1" applyFont="1" applyFill="1" applyBorder="1"/>
    <xf numFmtId="3" fontId="27" fillId="0" borderId="0" xfId="0" applyNumberFormat="1" applyFont="1" applyFill="1" applyBorder="1"/>
    <xf numFmtId="9" fontId="2" fillId="0" borderId="0" xfId="1" applyFont="1" applyFill="1" applyBorder="1"/>
    <xf numFmtId="9" fontId="27" fillId="0" borderId="0" xfId="1" applyFont="1" applyFill="1" applyBorder="1"/>
    <xf numFmtId="2" fontId="23" fillId="0" borderId="0" xfId="0" applyNumberFormat="1" applyFont="1" applyFill="1" applyBorder="1"/>
    <xf numFmtId="9" fontId="23" fillId="0" borderId="0" xfId="0" applyNumberFormat="1" applyFont="1" applyFill="1" applyBorder="1"/>
    <xf numFmtId="10" fontId="33" fillId="0" borderId="0" xfId="0" applyNumberFormat="1" applyFont="1" applyFill="1" applyBorder="1" applyAlignment="1">
      <alignment horizontal="center"/>
    </xf>
    <xf numFmtId="10" fontId="32" fillId="0" borderId="0" xfId="0" applyNumberFormat="1" applyFont="1" applyFill="1" applyBorder="1" applyAlignment="1">
      <alignment horizontal="center"/>
    </xf>
    <xf numFmtId="2" fontId="24" fillId="0" borderId="0" xfId="0" applyNumberFormat="1" applyFont="1" applyFill="1" applyBorder="1"/>
    <xf numFmtId="4" fontId="2" fillId="0" borderId="0" xfId="0" applyNumberFormat="1" applyFont="1" applyFill="1" applyBorder="1"/>
    <xf numFmtId="3" fontId="34" fillId="0" borderId="0" xfId="0" applyNumberFormat="1" applyFont="1" applyFill="1" applyBorder="1"/>
    <xf numFmtId="3" fontId="26" fillId="0" borderId="0" xfId="0" applyNumberFormat="1" applyFont="1" applyFill="1" applyBorder="1"/>
    <xf numFmtId="3" fontId="29" fillId="0" borderId="0" xfId="0" applyNumberFormat="1" applyFont="1" applyFill="1" applyBorder="1"/>
    <xf numFmtId="3" fontId="25" fillId="0" borderId="0" xfId="0" applyNumberFormat="1" applyFont="1" applyFill="1" applyBorder="1"/>
    <xf numFmtId="15" fontId="25" fillId="0" borderId="0" xfId="0" applyNumberFormat="1" applyFont="1" applyFill="1" applyBorder="1"/>
    <xf numFmtId="9" fontId="26" fillId="0" borderId="0" xfId="1" applyFont="1" applyFill="1" applyBorder="1"/>
    <xf numFmtId="2" fontId="26" fillId="0" borderId="0" xfId="0" applyNumberFormat="1" applyFont="1" applyFill="1" applyBorder="1"/>
    <xf numFmtId="9" fontId="26" fillId="0" borderId="0" xfId="0" applyNumberFormat="1" applyFont="1" applyFill="1" applyBorder="1"/>
    <xf numFmtId="2" fontId="29" fillId="0" borderId="0" xfId="0" applyNumberFormat="1" applyFont="1" applyFill="1" applyBorder="1" applyAlignment="1">
      <alignment horizontal="center"/>
    </xf>
    <xf numFmtId="2" fontId="26" fillId="0" borderId="0" xfId="0" applyNumberFormat="1" applyFont="1" applyFill="1" applyBorder="1" applyAlignment="1">
      <alignment horizontal="center"/>
    </xf>
    <xf numFmtId="2" fontId="29" fillId="0" borderId="0" xfId="0" applyNumberFormat="1" applyFont="1" applyFill="1" applyBorder="1"/>
    <xf numFmtId="3" fontId="2" fillId="0" borderId="0" xfId="0" applyNumberFormat="1" applyFont="1" applyFill="1" applyBorder="1" applyAlignment="1">
      <alignment horizontal="center"/>
    </xf>
    <xf numFmtId="9" fontId="2" fillId="0" borderId="0" xfId="0" applyNumberFormat="1" applyFont="1" applyFill="1" applyBorder="1" applyAlignment="1">
      <alignment horizontal="center"/>
    </xf>
    <xf numFmtId="9" fontId="18" fillId="0" borderId="0" xfId="0" applyNumberFormat="1" applyFont="1" applyFill="1" applyBorder="1" applyAlignment="1">
      <alignment horizontal="center"/>
    </xf>
    <xf numFmtId="2" fontId="18" fillId="0" borderId="0" xfId="0" applyNumberFormat="1" applyFont="1" applyFill="1" applyBorder="1"/>
    <xf numFmtId="9" fontId="18" fillId="0" borderId="0" xfId="0" applyNumberFormat="1" applyFont="1" applyFill="1" applyBorder="1"/>
    <xf numFmtId="2" fontId="18" fillId="0" borderId="0" xfId="0" applyNumberFormat="1" applyFont="1" applyFill="1" applyBorder="1" applyAlignment="1">
      <alignment horizontal="center"/>
    </xf>
    <xf numFmtId="0" fontId="30" fillId="0" borderId="0" xfId="0" applyFont="1" applyFill="1" applyBorder="1"/>
    <xf numFmtId="3" fontId="18" fillId="0" borderId="0" xfId="0" applyNumberFormat="1" applyFont="1" applyFill="1" applyBorder="1" applyAlignment="1">
      <alignment horizontal="center"/>
    </xf>
    <xf numFmtId="0" fontId="35" fillId="0" borderId="0" xfId="0" applyFont="1" applyFill="1" applyBorder="1"/>
    <xf numFmtId="4" fontId="18" fillId="0" borderId="0" xfId="0" applyNumberFormat="1" applyFont="1" applyFill="1" applyBorder="1"/>
    <xf numFmtId="0" fontId="36" fillId="0" borderId="0" xfId="0" applyFont="1"/>
    <xf numFmtId="3" fontId="34" fillId="0" borderId="0" xfId="0" applyNumberFormat="1" applyFont="1"/>
    <xf numFmtId="3" fontId="26" fillId="0" borderId="0" xfId="0" applyNumberFormat="1" applyFont="1"/>
    <xf numFmtId="3" fontId="29" fillId="0" borderId="0" xfId="0" applyNumberFormat="1" applyFont="1"/>
    <xf numFmtId="3" fontId="25" fillId="0" borderId="0" xfId="0" applyNumberFormat="1" applyFont="1"/>
    <xf numFmtId="15" fontId="25" fillId="0" borderId="0" xfId="0" applyNumberFormat="1" applyFont="1"/>
    <xf numFmtId="9" fontId="26" fillId="0" borderId="0" xfId="1" applyFont="1"/>
    <xf numFmtId="2" fontId="26" fillId="0" borderId="0" xfId="0" applyNumberFormat="1" applyFont="1"/>
    <xf numFmtId="9" fontId="26" fillId="0" borderId="0" xfId="0" applyNumberFormat="1" applyFont="1"/>
    <xf numFmtId="2" fontId="29" fillId="0" borderId="0" xfId="0" applyNumberFormat="1" applyFont="1" applyAlignment="1">
      <alignment horizontal="center"/>
    </xf>
    <xf numFmtId="2" fontId="26" fillId="0" borderId="0" xfId="0" applyNumberFormat="1" applyFont="1" applyAlignment="1">
      <alignment horizontal="center"/>
    </xf>
    <xf numFmtId="2" fontId="29" fillId="0" borderId="0" xfId="0" applyNumberFormat="1" applyFont="1"/>
    <xf numFmtId="9" fontId="2" fillId="0" borderId="0" xfId="0" applyNumberFormat="1" applyFont="1" applyAlignment="1">
      <alignment horizontal="center"/>
    </xf>
    <xf numFmtId="2" fontId="2" fillId="0" borderId="0" xfId="0" applyNumberFormat="1" applyFont="1" applyAlignment="1">
      <alignment horizontal="center"/>
    </xf>
    <xf numFmtId="3" fontId="18" fillId="0" borderId="20" xfId="0" applyNumberFormat="1" applyFont="1" applyBorder="1"/>
    <xf numFmtId="3" fontId="18" fillId="0" borderId="21" xfId="0" applyNumberFormat="1" applyFont="1" applyBorder="1"/>
    <xf numFmtId="9" fontId="18" fillId="7" borderId="20" xfId="0" applyNumberFormat="1" applyFont="1" applyFill="1" applyBorder="1" applyAlignment="1">
      <alignment horizontal="center"/>
    </xf>
    <xf numFmtId="9" fontId="18" fillId="7" borderId="22" xfId="0" applyNumberFormat="1" applyFont="1" applyFill="1" applyBorder="1" applyAlignment="1">
      <alignment horizontal="center"/>
    </xf>
    <xf numFmtId="3" fontId="18" fillId="5" borderId="21" xfId="0" applyNumberFormat="1" applyFont="1" applyFill="1" applyBorder="1"/>
    <xf numFmtId="3" fontId="18" fillId="0" borderId="23" xfId="0" applyNumberFormat="1" applyFont="1" applyBorder="1"/>
    <xf numFmtId="3" fontId="18" fillId="8" borderId="20" xfId="0" applyNumberFormat="1" applyFont="1" applyFill="1" applyBorder="1"/>
    <xf numFmtId="3" fontId="18" fillId="8" borderId="23" xfId="0" applyNumberFormat="1" applyFont="1" applyFill="1" applyBorder="1"/>
    <xf numFmtId="3" fontId="2" fillId="8" borderId="20" xfId="0" applyNumberFormat="1" applyFont="1" applyFill="1" applyBorder="1"/>
    <xf numFmtId="3" fontId="2" fillId="8" borderId="23" xfId="0" applyNumberFormat="1" applyFont="1" applyFill="1" applyBorder="1"/>
    <xf numFmtId="9" fontId="18" fillId="5" borderId="20" xfId="1" applyFont="1" applyFill="1" applyBorder="1"/>
    <xf numFmtId="9" fontId="18" fillId="5" borderId="23" xfId="1" applyFont="1" applyFill="1" applyBorder="1"/>
    <xf numFmtId="2" fontId="18" fillId="5" borderId="23" xfId="0" applyNumberFormat="1" applyFont="1" applyFill="1" applyBorder="1"/>
    <xf numFmtId="9" fontId="18" fillId="5" borderId="20" xfId="0" applyNumberFormat="1" applyFont="1" applyFill="1" applyBorder="1"/>
    <xf numFmtId="9" fontId="18" fillId="5" borderId="23" xfId="0" applyNumberFormat="1" applyFont="1" applyFill="1" applyBorder="1"/>
    <xf numFmtId="2" fontId="18" fillId="0" borderId="21" xfId="0" applyNumberFormat="1" applyFont="1" applyBorder="1" applyAlignment="1">
      <alignment horizontal="center"/>
    </xf>
    <xf numFmtId="2" fontId="2" fillId="0" borderId="23" xfId="0" applyNumberFormat="1" applyFont="1" applyBorder="1" applyAlignment="1">
      <alignment horizontal="center"/>
    </xf>
    <xf numFmtId="2" fontId="18" fillId="0" borderId="22" xfId="0" applyNumberFormat="1" applyFont="1" applyBorder="1"/>
    <xf numFmtId="0" fontId="30" fillId="0" borderId="24" xfId="0" applyFont="1" applyBorder="1"/>
    <xf numFmtId="3" fontId="18" fillId="0" borderId="9" xfId="0" applyNumberFormat="1" applyFont="1" applyBorder="1"/>
    <xf numFmtId="3" fontId="18" fillId="0" borderId="11" xfId="0" applyNumberFormat="1" applyFont="1" applyBorder="1"/>
    <xf numFmtId="3" fontId="18" fillId="7" borderId="9" xfId="0" applyNumberFormat="1" applyFont="1" applyFill="1" applyBorder="1" applyAlignment="1">
      <alignment horizontal="center"/>
    </xf>
    <xf numFmtId="3" fontId="18" fillId="7" borderId="12" xfId="0" applyNumberFormat="1" applyFont="1" applyFill="1" applyBorder="1" applyAlignment="1">
      <alignment horizontal="center"/>
    </xf>
    <xf numFmtId="3" fontId="18" fillId="0" borderId="25" xfId="0" applyNumberFormat="1" applyFont="1" applyBorder="1"/>
    <xf numFmtId="3" fontId="18" fillId="8" borderId="9" xfId="0" applyNumberFormat="1" applyFont="1" applyFill="1" applyBorder="1"/>
    <xf numFmtId="3" fontId="18" fillId="8" borderId="25" xfId="0" applyNumberFormat="1" applyFont="1" applyFill="1" applyBorder="1"/>
    <xf numFmtId="3" fontId="2" fillId="8" borderId="9" xfId="0" applyNumberFormat="1" applyFont="1" applyFill="1" applyBorder="1"/>
    <xf numFmtId="3" fontId="2" fillId="8" borderId="25" xfId="0" applyNumberFormat="1" applyFont="1" applyFill="1" applyBorder="1"/>
    <xf numFmtId="9" fontId="18" fillId="0" borderId="9" xfId="1" applyFont="1" applyBorder="1"/>
    <xf numFmtId="9" fontId="18" fillId="0" borderId="25" xfId="1" applyFont="1" applyBorder="1"/>
    <xf numFmtId="2" fontId="18" fillId="0" borderId="26" xfId="0" applyNumberFormat="1" applyFont="1" applyBorder="1"/>
    <xf numFmtId="2" fontId="18" fillId="0" borderId="25" xfId="0" applyNumberFormat="1" applyFont="1" applyBorder="1"/>
    <xf numFmtId="9" fontId="18" fillId="0" borderId="9" xfId="0" applyNumberFormat="1" applyFont="1" applyBorder="1"/>
    <xf numFmtId="9" fontId="18" fillId="0" borderId="25" xfId="0" applyNumberFormat="1" applyFont="1" applyBorder="1"/>
    <xf numFmtId="2" fontId="18" fillId="0" borderId="26" xfId="0" applyNumberFormat="1" applyFont="1" applyBorder="1" applyAlignment="1">
      <alignment horizontal="center"/>
    </xf>
    <xf numFmtId="3" fontId="2" fillId="0" borderId="25" xfId="0" applyNumberFormat="1" applyFont="1" applyBorder="1" applyAlignment="1">
      <alignment horizontal="center"/>
    </xf>
    <xf numFmtId="2" fontId="18" fillId="0" borderId="12" xfId="0" applyNumberFormat="1" applyFont="1" applyBorder="1"/>
    <xf numFmtId="0" fontId="0" fillId="0" borderId="12" xfId="0" applyBorder="1"/>
    <xf numFmtId="9" fontId="30" fillId="0" borderId="0" xfId="1" applyFont="1" applyBorder="1"/>
    <xf numFmtId="3" fontId="2" fillId="3" borderId="2" xfId="0" applyNumberFormat="1" applyFont="1" applyFill="1" applyBorder="1" applyAlignment="1">
      <alignment horizontal="center"/>
    </xf>
    <xf numFmtId="3" fontId="2" fillId="3" borderId="8" xfId="0" applyNumberFormat="1" applyFont="1" applyFill="1" applyBorder="1" applyAlignment="1">
      <alignment horizontal="center"/>
    </xf>
    <xf numFmtId="3" fontId="2" fillId="0" borderId="27" xfId="0" applyNumberFormat="1" applyFont="1" applyBorder="1"/>
    <xf numFmtId="3" fontId="18" fillId="8" borderId="2" xfId="0" applyNumberFormat="1" applyFont="1" applyFill="1" applyBorder="1"/>
    <xf numFmtId="3" fontId="18" fillId="8" borderId="27" xfId="0" applyNumberFormat="1" applyFont="1" applyFill="1" applyBorder="1"/>
    <xf numFmtId="3" fontId="2" fillId="8" borderId="2" xfId="0" applyNumberFormat="1" applyFont="1" applyFill="1" applyBorder="1"/>
    <xf numFmtId="3" fontId="2" fillId="8" borderId="27" xfId="0" applyNumberFormat="1" applyFont="1" applyFill="1" applyBorder="1"/>
    <xf numFmtId="3" fontId="2" fillId="0" borderId="28" xfId="0" applyNumberFormat="1" applyFont="1" applyBorder="1"/>
    <xf numFmtId="9" fontId="2" fillId="0" borderId="2" xfId="1" applyFont="1" applyBorder="1"/>
    <xf numFmtId="9" fontId="2" fillId="0" borderId="28" xfId="1" applyFont="1" applyBorder="1"/>
    <xf numFmtId="2" fontId="2" fillId="0" borderId="18" xfId="0" applyNumberFormat="1" applyFont="1" applyBorder="1"/>
    <xf numFmtId="2" fontId="2" fillId="0" borderId="27" xfId="0" applyNumberFormat="1" applyFont="1" applyBorder="1"/>
    <xf numFmtId="9" fontId="2" fillId="0" borderId="2" xfId="0" applyNumberFormat="1" applyFont="1" applyBorder="1"/>
    <xf numFmtId="9" fontId="2" fillId="0" borderId="27" xfId="0" applyNumberFormat="1" applyFont="1" applyBorder="1"/>
    <xf numFmtId="3" fontId="18" fillId="8" borderId="18" xfId="0" applyNumberFormat="1" applyFont="1" applyFill="1" applyBorder="1"/>
    <xf numFmtId="2" fontId="18" fillId="0" borderId="18" xfId="0" applyNumberFormat="1" applyFont="1" applyBorder="1" applyAlignment="1">
      <alignment horizontal="center"/>
    </xf>
    <xf numFmtId="2" fontId="2" fillId="0" borderId="8" xfId="0" applyNumberFormat="1" applyFont="1" applyBorder="1" applyAlignment="1">
      <alignment horizontal="center"/>
    </xf>
    <xf numFmtId="2" fontId="18" fillId="0" borderId="8" xfId="0" applyNumberFormat="1" applyFont="1" applyBorder="1"/>
    <xf numFmtId="9" fontId="30" fillId="0" borderId="29" xfId="1" applyFont="1" applyBorder="1"/>
    <xf numFmtId="9" fontId="2" fillId="0" borderId="27" xfId="1" applyFont="1" applyBorder="1"/>
    <xf numFmtId="9" fontId="30" fillId="0" borderId="30" xfId="1" applyFont="1" applyBorder="1"/>
    <xf numFmtId="3" fontId="18" fillId="5" borderId="4" xfId="0" applyNumberFormat="1" applyFont="1" applyFill="1" applyBorder="1"/>
    <xf numFmtId="3" fontId="18" fillId="5" borderId="5" xfId="0" applyNumberFormat="1" applyFont="1" applyFill="1" applyBorder="1"/>
    <xf numFmtId="3" fontId="2" fillId="0" borderId="7" xfId="0" applyNumberFormat="1" applyFont="1" applyFill="1" applyBorder="1" applyAlignment="1">
      <alignment horizontal="center"/>
    </xf>
    <xf numFmtId="3" fontId="18" fillId="0" borderId="7" xfId="0" applyNumberFormat="1" applyFont="1" applyFill="1" applyBorder="1" applyAlignment="1">
      <alignment horizontal="center"/>
    </xf>
    <xf numFmtId="3" fontId="18" fillId="5" borderId="31" xfId="0" applyNumberFormat="1" applyFont="1" applyFill="1" applyBorder="1"/>
    <xf numFmtId="3" fontId="18" fillId="8" borderId="4" xfId="0" applyNumberFormat="1" applyFont="1" applyFill="1" applyBorder="1"/>
    <xf numFmtId="3" fontId="2" fillId="8" borderId="4" xfId="0" applyNumberFormat="1" applyFont="1" applyFill="1" applyBorder="1"/>
    <xf numFmtId="3" fontId="2" fillId="8" borderId="31" xfId="0" applyNumberFormat="1" applyFont="1" applyFill="1" applyBorder="1"/>
    <xf numFmtId="9" fontId="18" fillId="5" borderId="4" xfId="1" applyFont="1" applyFill="1" applyBorder="1"/>
    <xf numFmtId="9" fontId="18" fillId="5" borderId="31" xfId="1" applyFont="1" applyFill="1" applyBorder="1"/>
    <xf numFmtId="2" fontId="18" fillId="5" borderId="4" xfId="0" applyNumberFormat="1" applyFont="1" applyFill="1" applyBorder="1"/>
    <xf numFmtId="2" fontId="18" fillId="5" borderId="31" xfId="0" applyNumberFormat="1" applyFont="1" applyFill="1" applyBorder="1"/>
    <xf numFmtId="9" fontId="18" fillId="5" borderId="7" xfId="0" applyNumberFormat="1" applyFont="1" applyFill="1" applyBorder="1"/>
    <xf numFmtId="3" fontId="18" fillId="8" borderId="5" xfId="0" applyNumberFormat="1" applyFont="1" applyFill="1" applyBorder="1"/>
    <xf numFmtId="2" fontId="18" fillId="5" borderId="31" xfId="0" applyNumberFormat="1" applyFont="1" applyFill="1" applyBorder="1" applyAlignment="1">
      <alignment horizontal="center"/>
    </xf>
    <xf numFmtId="2" fontId="2" fillId="5" borderId="7" xfId="0" applyNumberFormat="1" applyFont="1" applyFill="1" applyBorder="1" applyAlignment="1">
      <alignment horizontal="center"/>
    </xf>
    <xf numFmtId="2" fontId="18" fillId="5" borderId="7" xfId="0" applyNumberFormat="1" applyFont="1" applyFill="1" applyBorder="1"/>
    <xf numFmtId="3" fontId="18" fillId="5" borderId="7" xfId="0" applyNumberFormat="1" applyFont="1" applyFill="1" applyBorder="1"/>
    <xf numFmtId="3" fontId="11" fillId="5" borderId="4" xfId="0" applyNumberFormat="1" applyFont="1" applyFill="1" applyBorder="1"/>
    <xf numFmtId="3" fontId="11" fillId="5" borderId="5" xfId="0" applyNumberFormat="1" applyFont="1" applyFill="1" applyBorder="1"/>
    <xf numFmtId="3" fontId="11" fillId="8" borderId="4" xfId="0" applyNumberFormat="1" applyFont="1" applyFill="1" applyBorder="1"/>
    <xf numFmtId="9" fontId="18" fillId="5" borderId="7" xfId="1" applyFont="1" applyFill="1" applyBorder="1"/>
    <xf numFmtId="3" fontId="11" fillId="8" borderId="5" xfId="0" applyNumberFormat="1" applyFont="1" applyFill="1" applyBorder="1"/>
    <xf numFmtId="3" fontId="11" fillId="0" borderId="0" xfId="0" applyNumberFormat="1" applyFont="1"/>
    <xf numFmtId="3" fontId="11" fillId="0" borderId="0" xfId="0" applyNumberFormat="1" applyFont="1" applyBorder="1"/>
    <xf numFmtId="3" fontId="5" fillId="0" borderId="0" xfId="0" applyNumberFormat="1" applyFont="1" applyBorder="1"/>
    <xf numFmtId="3" fontId="24" fillId="0" borderId="0" xfId="0" applyNumberFormat="1" applyFont="1" applyBorder="1"/>
    <xf numFmtId="3" fontId="31" fillId="0" borderId="0" xfId="0" applyNumberFormat="1" applyFont="1" applyBorder="1"/>
    <xf numFmtId="3" fontId="27" fillId="0" borderId="0" xfId="0" applyNumberFormat="1" applyFont="1" applyBorder="1"/>
    <xf numFmtId="9" fontId="2" fillId="0" borderId="0" xfId="1" applyFont="1" applyBorder="1"/>
    <xf numFmtId="9" fontId="27" fillId="0" borderId="0" xfId="1" applyFont="1" applyBorder="1"/>
    <xf numFmtId="2" fontId="2" fillId="0" borderId="0" xfId="0" applyNumberFormat="1" applyFont="1" applyBorder="1"/>
    <xf numFmtId="2" fontId="23" fillId="0" borderId="0" xfId="0" applyNumberFormat="1" applyFont="1" applyBorder="1"/>
    <xf numFmtId="9" fontId="2" fillId="0" borderId="0" xfId="0" applyNumberFormat="1" applyFont="1" applyBorder="1"/>
    <xf numFmtId="9" fontId="23" fillId="0" borderId="0" xfId="0" applyNumberFormat="1" applyFont="1" applyBorder="1"/>
    <xf numFmtId="10" fontId="33" fillId="0" borderId="0" xfId="0" applyNumberFormat="1" applyFont="1" applyBorder="1" applyAlignment="1">
      <alignment horizontal="center"/>
    </xf>
    <xf numFmtId="10" fontId="32" fillId="0" borderId="0" xfId="0" applyNumberFormat="1" applyFont="1" applyBorder="1" applyAlignment="1">
      <alignment horizontal="center"/>
    </xf>
    <xf numFmtId="2" fontId="24" fillId="0" borderId="0" xfId="0" applyNumberFormat="1" applyFont="1" applyBorder="1"/>
    <xf numFmtId="0" fontId="0" fillId="0" borderId="20" xfId="0" applyBorder="1"/>
    <xf numFmtId="0" fontId="0" fillId="0" borderId="21" xfId="0" applyBorder="1"/>
    <xf numFmtId="0" fontId="0" fillId="0" borderId="22" xfId="0" applyBorder="1"/>
    <xf numFmtId="0" fontId="30" fillId="0" borderId="21" xfId="0" applyFont="1" applyBorder="1"/>
    <xf numFmtId="0" fontId="30" fillId="0" borderId="22" xfId="0" applyFont="1" applyBorder="1"/>
    <xf numFmtId="0" fontId="35" fillId="5" borderId="22" xfId="0" applyFont="1" applyFill="1" applyBorder="1"/>
    <xf numFmtId="3" fontId="5" fillId="0" borderId="8" xfId="0" applyNumberFormat="1" applyFont="1" applyBorder="1"/>
    <xf numFmtId="3" fontId="18" fillId="5" borderId="8" xfId="0" applyNumberFormat="1" applyFont="1" applyFill="1" applyBorder="1"/>
    <xf numFmtId="3" fontId="2" fillId="0" borderId="9" xfId="0" applyNumberFormat="1" applyFont="1" applyBorder="1"/>
    <xf numFmtId="3" fontId="2" fillId="0" borderId="11" xfId="0" applyNumberFormat="1" applyFont="1" applyBorder="1"/>
    <xf numFmtId="3" fontId="2" fillId="0" borderId="12" xfId="0" applyNumberFormat="1" applyFont="1" applyBorder="1"/>
    <xf numFmtId="3" fontId="18" fillId="5" borderId="12" xfId="0" applyNumberFormat="1" applyFont="1" applyFill="1" applyBorder="1"/>
    <xf numFmtId="4" fontId="2" fillId="0" borderId="0" xfId="0" applyNumberFormat="1" applyFont="1" applyBorder="1"/>
    <xf numFmtId="4" fontId="18" fillId="5" borderId="8" xfId="0" applyNumberFormat="1" applyFont="1" applyFill="1" applyBorder="1"/>
    <xf numFmtId="4" fontId="2" fillId="0" borderId="11" xfId="0" applyNumberFormat="1" applyFont="1" applyBorder="1"/>
    <xf numFmtId="4" fontId="18" fillId="5" borderId="12" xfId="0" applyNumberFormat="1" applyFont="1" applyFill="1" applyBorder="1"/>
    <xf numFmtId="3" fontId="2" fillId="9" borderId="2" xfId="0" applyNumberFormat="1" applyFont="1" applyFill="1" applyBorder="1"/>
    <xf numFmtId="3" fontId="18" fillId="9" borderId="4" xfId="0" applyNumberFormat="1" applyFont="1" applyFill="1" applyBorder="1"/>
    <xf numFmtId="3" fontId="18" fillId="9" borderId="7" xfId="0" applyNumberFormat="1" applyFont="1" applyFill="1" applyBorder="1"/>
  </cellXfs>
  <cellStyles count="2">
    <cellStyle name="Normal" xfId="0" builtinId="0"/>
    <cellStyle name="Pourcentage" xfId="1" builtin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xdr:col>
      <xdr:colOff>38100</xdr:colOff>
      <xdr:row>3</xdr:row>
      <xdr:rowOff>114299</xdr:rowOff>
    </xdr:from>
    <xdr:to>
      <xdr:col>8</xdr:col>
      <xdr:colOff>733425</xdr:colOff>
      <xdr:row>41</xdr:row>
      <xdr:rowOff>142875</xdr:rowOff>
    </xdr:to>
    <xdr:sp macro="" textlink="">
      <xdr:nvSpPr>
        <xdr:cNvPr id="2" name="ZoneTexte 1"/>
        <xdr:cNvSpPr txBox="1"/>
      </xdr:nvSpPr>
      <xdr:spPr>
        <a:xfrm>
          <a:off x="800100" y="600074"/>
          <a:ext cx="6029325" cy="61817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BE" sz="1100"/>
            <a:t>Encore</a:t>
          </a:r>
          <a:r>
            <a:rPr lang="fr-BE" sz="1100" baseline="0"/>
            <a:t> un énorme merci pour le travail que vous faites. Je ne cesserai jamais de vous le dire!</a:t>
          </a:r>
        </a:p>
        <a:p>
          <a:endParaRPr lang="fr-BE" sz="1100" baseline="0"/>
        </a:p>
        <a:p>
          <a:r>
            <a:rPr lang="fr-BE" sz="1100" baseline="0"/>
            <a:t>Sur ce fichier sont présentes toutes les données comme suit:</a:t>
          </a:r>
        </a:p>
        <a:p>
          <a:r>
            <a:rPr lang="fr-BE" sz="1100"/>
            <a:t>les sheets sont répertorié par mois</a:t>
          </a:r>
          <a:r>
            <a:rPr lang="fr-BE" sz="1100" baseline="0"/>
            <a:t> et par theme.</a:t>
          </a:r>
        </a:p>
        <a:p>
          <a:endParaRPr lang="fr-BE" sz="1100" baseline="0"/>
        </a:p>
        <a:p>
          <a:r>
            <a:rPr lang="fr-BE" sz="1100" baseline="0"/>
            <a:t>UA11-TT trui =&gt;</a:t>
          </a:r>
        </a:p>
        <a:p>
          <a:r>
            <a:rPr lang="fr-BE" sz="1100" baseline="0"/>
            <a:t>UA: Type de budget (pas important)</a:t>
          </a:r>
        </a:p>
        <a:p>
          <a:r>
            <a:rPr lang="fr-BE" sz="1100" baseline="0"/>
            <a:t>11: Le mois</a:t>
          </a:r>
        </a:p>
        <a:p>
          <a:r>
            <a:rPr lang="fr-BE" sz="1100" baseline="0"/>
            <a:t>TT trui: le theme</a:t>
          </a:r>
        </a:p>
        <a:p>
          <a:endParaRPr lang="fr-BE" sz="1100" baseline="0"/>
        </a:p>
        <a:p>
          <a:r>
            <a:rPr lang="fr-BE" sz="1100" baseline="0"/>
            <a:t>Le but ici est de compter tout les produits de meme type. Exemple:</a:t>
          </a:r>
        </a:p>
        <a:p>
          <a:endParaRPr lang="fr-BE" sz="1100" baseline="0"/>
        </a:p>
        <a:p>
          <a:r>
            <a:rPr lang="fr-BE" sz="1100" baseline="0"/>
            <a:t>dans "</a:t>
          </a:r>
          <a:r>
            <a:rPr lang="fr-BE" sz="1100" b="1" baseline="0"/>
            <a:t>UA10-PRM</a:t>
          </a:r>
          <a:r>
            <a:rPr lang="fr-BE" sz="1100" baseline="0"/>
            <a:t>", il faut additionner les meme type de produits:</a:t>
          </a:r>
        </a:p>
        <a:p>
          <a:r>
            <a:rPr lang="fr-BE" sz="1100" b="0" i="0" u="sng" strike="noStrike">
              <a:solidFill>
                <a:schemeClr val="dk1"/>
              </a:solidFill>
              <a:latin typeface="+mn-lt"/>
              <a:ea typeface="+mn-ea"/>
              <a:cs typeface="+mn-cs"/>
            </a:rPr>
            <a:t>ut</a:t>
          </a:r>
          <a:r>
            <a:rPr lang="fr-BE" u="sng"/>
            <a:t> </a:t>
          </a:r>
          <a:r>
            <a:rPr lang="fr-BE" sz="1100" b="0" i="0" u="sng" strike="noStrike">
              <a:solidFill>
                <a:schemeClr val="dk1"/>
              </a:solidFill>
              <a:latin typeface="+mn-lt"/>
              <a:ea typeface="+mn-ea"/>
              <a:cs typeface="+mn-cs"/>
            </a:rPr>
            <a:t>h</a:t>
          </a:r>
          <a:r>
            <a:rPr lang="fr-BE"/>
            <a:t> </a:t>
          </a:r>
          <a:r>
            <a:rPr lang="fr-BE" sz="1100" b="0" i="0" u="none" strike="noStrike">
              <a:solidFill>
                <a:schemeClr val="dk1"/>
              </a:solidFill>
              <a:latin typeface="+mn-lt"/>
              <a:ea typeface="+mn-ea"/>
              <a:cs typeface="+mn-cs"/>
            </a:rPr>
            <a:t>streepjes hemd</a:t>
          </a:r>
          <a:r>
            <a:rPr lang="fr-BE"/>
            <a:t> </a:t>
          </a:r>
          <a:r>
            <a:rPr lang="fr-BE" sz="1100" b="0" i="0" u="sng" strike="noStrike">
              <a:solidFill>
                <a:schemeClr val="dk1"/>
              </a:solidFill>
              <a:latin typeface="+mn-lt"/>
              <a:ea typeface="+mn-ea"/>
              <a:cs typeface="+mn-cs"/>
            </a:rPr>
            <a:t>1000</a:t>
          </a:r>
          <a:r>
            <a:rPr lang="fr-BE"/>
            <a:t> </a:t>
          </a:r>
        </a:p>
        <a:p>
          <a:r>
            <a:rPr lang="fr-BE" sz="1100" b="0" i="0" u="sng" strike="noStrike">
              <a:solidFill>
                <a:schemeClr val="dk1"/>
              </a:solidFill>
              <a:latin typeface="+mn-lt"/>
              <a:ea typeface="+mn-ea"/>
              <a:cs typeface="+mn-cs"/>
            </a:rPr>
            <a:t>ut</a:t>
          </a:r>
          <a:r>
            <a:rPr lang="fr-BE" u="sng"/>
            <a:t> </a:t>
          </a:r>
          <a:r>
            <a:rPr lang="fr-BE" sz="1100" b="0" i="0" u="sng" strike="noStrike">
              <a:solidFill>
                <a:schemeClr val="dk1"/>
              </a:solidFill>
              <a:latin typeface="+mn-lt"/>
              <a:ea typeface="+mn-ea"/>
              <a:cs typeface="+mn-cs"/>
            </a:rPr>
            <a:t>h</a:t>
          </a:r>
          <a:r>
            <a:rPr lang="fr-BE"/>
            <a:t> </a:t>
          </a:r>
          <a:r>
            <a:rPr lang="fr-BE" sz="1100" b="0" i="0" u="none" strike="noStrike">
              <a:solidFill>
                <a:schemeClr val="dk1"/>
              </a:solidFill>
              <a:latin typeface="+mn-lt"/>
              <a:ea typeface="+mn-ea"/>
              <a:cs typeface="+mn-cs"/>
            </a:rPr>
            <a:t>uni hemd</a:t>
          </a:r>
          <a:r>
            <a:rPr lang="fr-BE"/>
            <a:t> </a:t>
          </a:r>
          <a:r>
            <a:rPr lang="fr-BE" sz="1100" b="0" i="0" u="sng" strike="noStrike">
              <a:solidFill>
                <a:schemeClr val="dk1"/>
              </a:solidFill>
              <a:latin typeface="+mn-lt"/>
              <a:ea typeface="+mn-ea"/>
              <a:cs typeface="+mn-cs"/>
            </a:rPr>
            <a:t>1000</a:t>
          </a:r>
        </a:p>
        <a:p>
          <a:r>
            <a:rPr lang="fr-BE" sz="1100" b="0" i="0" u="sng" strike="noStrike">
              <a:solidFill>
                <a:schemeClr val="dk1"/>
              </a:solidFill>
              <a:latin typeface="+mn-lt"/>
              <a:ea typeface="+mn-ea"/>
              <a:cs typeface="+mn-cs"/>
            </a:rPr>
            <a:t>ut</a:t>
          </a:r>
          <a:r>
            <a:rPr lang="fr-BE" u="sng"/>
            <a:t> </a:t>
          </a:r>
          <a:r>
            <a:rPr lang="fr-BE" sz="1100" b="0" i="0" u="sng" strike="noStrike">
              <a:solidFill>
                <a:schemeClr val="dk1"/>
              </a:solidFill>
              <a:latin typeface="+mn-lt"/>
              <a:ea typeface="+mn-ea"/>
              <a:cs typeface="+mn-cs"/>
            </a:rPr>
            <a:t>h</a:t>
          </a:r>
          <a:r>
            <a:rPr lang="fr-BE"/>
            <a:t> </a:t>
          </a:r>
          <a:r>
            <a:rPr lang="fr-BE" sz="1100" b="0" i="0" u="none" strike="noStrike">
              <a:solidFill>
                <a:schemeClr val="dk1"/>
              </a:solidFill>
              <a:latin typeface="+mn-lt"/>
              <a:ea typeface="+mn-ea"/>
              <a:cs typeface="+mn-cs"/>
            </a:rPr>
            <a:t> </a:t>
          </a:r>
          <a:r>
            <a:rPr lang="fr-BE"/>
            <a:t> </a:t>
          </a:r>
          <a:r>
            <a:rPr lang="fr-BE" sz="1100" b="0" i="0" u="none" strike="noStrike">
              <a:solidFill>
                <a:schemeClr val="dk1"/>
              </a:solidFill>
              <a:latin typeface="+mn-lt"/>
              <a:ea typeface="+mn-ea"/>
              <a:cs typeface="+mn-cs"/>
            </a:rPr>
            <a:t>ruitjeshemd</a:t>
          </a:r>
          <a:r>
            <a:rPr lang="fr-BE"/>
            <a:t> </a:t>
          </a:r>
          <a:r>
            <a:rPr lang="fr-BE" sz="1100" b="0" i="0" u="sng" strike="noStrike">
              <a:solidFill>
                <a:schemeClr val="dk1"/>
              </a:solidFill>
              <a:latin typeface="+mn-lt"/>
              <a:ea typeface="+mn-ea"/>
              <a:cs typeface="+mn-cs"/>
            </a:rPr>
            <a:t>1000</a:t>
          </a:r>
          <a:r>
            <a:rPr lang="fr-BE" u="sng"/>
            <a:t> </a:t>
          </a:r>
          <a:endParaRPr lang="fr-BE" sz="1100" u="sng" baseline="0"/>
        </a:p>
        <a:p>
          <a:endParaRPr lang="fr-BE" sz="1100" baseline="0"/>
        </a:p>
        <a:p>
          <a:r>
            <a:rPr lang="fr-BE" sz="1100" baseline="0"/>
            <a:t>Dans cette sheet, 3000 de produit h de groupe UT donc.</a:t>
          </a:r>
        </a:p>
        <a:p>
          <a:endParaRPr lang="fr-BE" sz="1100" baseline="0"/>
        </a:p>
        <a:p>
          <a:r>
            <a:rPr lang="fr-BE" sz="1100" baseline="0"/>
            <a:t>une macro (ou autres) doit pouvoir additioner les produits de meme type dans toutes les sheets. Meme si on en rajoute de nouvelle (si il faut le faire manuellement en rajoutant le nom de la sheet dans le code, pas de probleme aussi)</a:t>
          </a:r>
        </a:p>
        <a:p>
          <a:endParaRPr lang="fr-BE" sz="1100" baseline="0"/>
        </a:p>
        <a:p>
          <a:r>
            <a:rPr lang="fr-BE" sz="1100" baseline="0"/>
            <a:t>Le total de chaque groupe doit aller dans "</a:t>
          </a:r>
          <a:r>
            <a:rPr lang="fr-BE" sz="1100" b="1" baseline="0"/>
            <a:t>TOTAL</a:t>
          </a:r>
          <a:r>
            <a:rPr lang="fr-BE" sz="1100" baseline="0"/>
            <a:t>", a son emplacement (en vert)</a:t>
          </a:r>
        </a:p>
        <a:p>
          <a:r>
            <a:rPr lang="fr-BE" sz="1100" baseline="0"/>
            <a:t>UT/H =&gt; va dans TH</a:t>
          </a:r>
        </a:p>
        <a:p>
          <a:r>
            <a:rPr lang="fr-BE" sz="1100" baseline="0"/>
            <a:t>UT/E =&gt; va dans TE</a:t>
          </a:r>
        </a:p>
        <a:p>
          <a:r>
            <a:rPr lang="fr-BE" sz="1100" baseline="0"/>
            <a:t>UT/P =&gt; va dans TP</a:t>
          </a:r>
        </a:p>
        <a:p>
          <a:r>
            <a:rPr lang="fr-BE" sz="1100" baseline="0"/>
            <a:t>UB/B =&gt; va dans BB</a:t>
          </a:r>
        </a:p>
        <a:p>
          <a:r>
            <a:rPr lang="fr-BE" sz="1100" baseline="0"/>
            <a:t>UB/J =&gt; va dans BJ</a:t>
          </a:r>
        </a:p>
        <a:p>
          <a:r>
            <a:rPr lang="fr-BE" sz="1100" baseline="0"/>
            <a:t>etc...</a:t>
          </a:r>
        </a:p>
        <a:p>
          <a:endParaRPr lang="fr-BE" sz="1100" baseline="0"/>
        </a:p>
        <a:p>
          <a:r>
            <a:rPr lang="fr-BE" sz="1100" baseline="0"/>
            <a:t>Encore une fois, si c'est pas claire n'hésitez pas à demander.</a:t>
          </a:r>
        </a:p>
        <a:p>
          <a:endParaRPr lang="fr-BE" sz="1100" baseline="0"/>
        </a:p>
        <a:p>
          <a:r>
            <a:rPr lang="fr-BE" sz="1100" baseline="0"/>
            <a:t>D'avance merci!</a:t>
          </a:r>
        </a:p>
      </xdr:txBody>
    </xdr:sp>
    <xdr:clientData/>
  </xdr:twoCellAnchor>
</xdr:wsDr>
</file>

<file path=xl/theme/theme1.xml><?xml version="1.0" encoding="utf-8"?>
<a:theme xmlns:a="http://schemas.openxmlformats.org/drawingml/2006/main" name="Office-thema">
  <a:themeElements>
    <a:clrScheme name="Kantoor">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Kantoor">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Kantoor">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T88"/>
  <sheetViews>
    <sheetView zoomScale="90" zoomScaleNormal="90" workbookViewId="0">
      <selection activeCell="C75" sqref="C75"/>
    </sheetView>
  </sheetViews>
  <sheetFormatPr baseColWidth="10" defaultColWidth="9.140625" defaultRowHeight="12.75"/>
  <cols>
    <col min="1" max="2" width="15.85546875" style="4" customWidth="1"/>
    <col min="3" max="3" width="11.28515625" style="4" customWidth="1"/>
    <col min="4" max="4" width="16.42578125" style="4" customWidth="1"/>
    <col min="5" max="5" width="7.7109375" style="4" customWidth="1"/>
    <col min="6" max="6" width="18.140625" style="4" customWidth="1"/>
    <col min="7" max="7" width="9.140625" style="4"/>
    <col min="8" max="8" width="20.42578125" style="4" customWidth="1"/>
    <col min="9" max="9" width="11.5703125" style="4" customWidth="1"/>
    <col min="10" max="10" width="12.140625" style="4" customWidth="1"/>
    <col min="11" max="11" width="9.140625" style="4"/>
    <col min="12" max="12" width="11.28515625" style="4" bestFit="1" customWidth="1"/>
    <col min="13" max="13" width="9.140625" style="4"/>
    <col min="14" max="14" width="14.7109375" style="4" customWidth="1"/>
    <col min="15" max="15" width="8.42578125" style="4" customWidth="1"/>
    <col min="16" max="16" width="10.42578125" style="4" customWidth="1"/>
    <col min="17" max="17" width="9.28515625" style="4" customWidth="1"/>
    <col min="18" max="18" width="9.28515625" style="4" bestFit="1" customWidth="1"/>
    <col min="19" max="16384" width="9.140625" style="4"/>
  </cols>
  <sheetData>
    <row r="1" spans="1:18" ht="25.5">
      <c r="A1" s="1" t="s">
        <v>88</v>
      </c>
      <c r="B1" s="1"/>
      <c r="C1" s="1"/>
      <c r="J1" s="1"/>
      <c r="K1" s="1" t="s">
        <v>56</v>
      </c>
    </row>
    <row r="3" spans="1:18">
      <c r="F3" t="s">
        <v>98</v>
      </c>
    </row>
    <row r="4" spans="1:18" ht="18.75">
      <c r="A4" s="23" t="s">
        <v>161</v>
      </c>
      <c r="B4" s="23"/>
      <c r="C4" s="23"/>
      <c r="F4" s="4" t="s">
        <v>86</v>
      </c>
    </row>
    <row r="5" spans="1:18" ht="13.5" thickBot="1">
      <c r="D5" s="4" t="s">
        <v>70</v>
      </c>
      <c r="N5" s="4" t="s">
        <v>69</v>
      </c>
    </row>
    <row r="6" spans="1:18" ht="16.5" thickBot="1">
      <c r="A6" s="25"/>
      <c r="B6" s="45" t="s">
        <v>51</v>
      </c>
      <c r="C6" s="44"/>
      <c r="D6" s="45" t="s">
        <v>24</v>
      </c>
      <c r="E6" s="44"/>
      <c r="F6" s="45" t="s">
        <v>25</v>
      </c>
      <c r="G6" s="27"/>
      <c r="H6" s="45" t="s">
        <v>26</v>
      </c>
      <c r="I6" s="27"/>
      <c r="J6" s="62" t="s">
        <v>27</v>
      </c>
      <c r="K6" s="63"/>
      <c r="L6" s="64" t="s">
        <v>28</v>
      </c>
      <c r="M6" s="46"/>
      <c r="N6" s="45" t="s">
        <v>73</v>
      </c>
      <c r="O6" s="27"/>
      <c r="P6" s="27"/>
      <c r="Q6" s="28" t="s">
        <v>29</v>
      </c>
      <c r="R6" s="43" t="s">
        <v>37</v>
      </c>
    </row>
    <row r="7" spans="1:18">
      <c r="A7" s="21" t="s">
        <v>30</v>
      </c>
      <c r="B7" s="21" t="s">
        <v>92</v>
      </c>
      <c r="C7" s="24">
        <v>14000</v>
      </c>
      <c r="D7" s="21" t="s">
        <v>93</v>
      </c>
      <c r="E7" s="24">
        <v>13200</v>
      </c>
      <c r="F7" s="21" t="s">
        <v>94</v>
      </c>
      <c r="G7" s="24">
        <v>17000</v>
      </c>
      <c r="H7" s="52" t="s">
        <v>96</v>
      </c>
      <c r="I7" s="53">
        <v>14000</v>
      </c>
      <c r="J7" s="54" t="s">
        <v>155</v>
      </c>
      <c r="K7" s="54">
        <v>15000</v>
      </c>
      <c r="L7" s="79" t="s">
        <v>99</v>
      </c>
      <c r="M7" s="53">
        <v>3000</v>
      </c>
      <c r="N7" s="80"/>
      <c r="O7" s="24"/>
      <c r="P7" s="24"/>
      <c r="Q7" s="29"/>
      <c r="R7" s="24"/>
    </row>
    <row r="8" spans="1:18">
      <c r="A8" s="21" t="s">
        <v>35</v>
      </c>
      <c r="B8" s="21"/>
      <c r="C8" s="24"/>
      <c r="D8" s="21"/>
      <c r="E8" s="24"/>
      <c r="F8" s="21" t="s">
        <v>95</v>
      </c>
      <c r="G8" s="24">
        <v>12000</v>
      </c>
      <c r="H8" s="21" t="s">
        <v>97</v>
      </c>
      <c r="I8" s="24">
        <v>13511</v>
      </c>
      <c r="J8" s="22"/>
      <c r="K8" s="22"/>
      <c r="L8" s="21"/>
      <c r="M8" s="24"/>
      <c r="N8" s="21"/>
      <c r="O8" s="24"/>
      <c r="P8" s="24"/>
      <c r="Q8" s="29"/>
      <c r="R8" s="24"/>
    </row>
    <row r="9" spans="1:18" ht="13.5" thickBot="1">
      <c r="A9" s="21" t="s">
        <v>36</v>
      </c>
      <c r="B9" s="21"/>
      <c r="C9" s="24"/>
      <c r="D9" s="21"/>
      <c r="E9" s="24"/>
      <c r="F9" s="21"/>
      <c r="G9" s="24"/>
      <c r="H9" s="21"/>
      <c r="I9" s="24"/>
      <c r="J9" s="22"/>
      <c r="K9" s="22"/>
      <c r="L9" s="21"/>
      <c r="M9" s="24"/>
      <c r="N9" s="21"/>
      <c r="O9" s="24"/>
      <c r="P9" s="24"/>
      <c r="Q9" s="29"/>
      <c r="R9" s="24"/>
    </row>
    <row r="10" spans="1:18" ht="14.25" thickBot="1">
      <c r="A10" s="30" t="s">
        <v>38</v>
      </c>
      <c r="B10" s="30"/>
      <c r="C10" s="31">
        <f>SUM(C7:C9)</f>
        <v>14000</v>
      </c>
      <c r="D10" s="30"/>
      <c r="E10" s="31">
        <f>SUM(E7:E9)</f>
        <v>13200</v>
      </c>
      <c r="F10" s="30"/>
      <c r="G10" s="31">
        <f>SUM(G7:G9)</f>
        <v>29000</v>
      </c>
      <c r="H10" s="74"/>
      <c r="I10" s="74">
        <f>SUM(I7:I9)</f>
        <v>27511</v>
      </c>
      <c r="J10" s="74"/>
      <c r="K10" s="74">
        <f>SUM(K7:K9)</f>
        <v>15000</v>
      </c>
      <c r="L10" s="60"/>
      <c r="M10" s="61">
        <f>SUM(M7:M9)</f>
        <v>3000</v>
      </c>
      <c r="N10" s="30"/>
      <c r="O10" s="31">
        <f>SUM(O7:O9)</f>
        <v>0</v>
      </c>
      <c r="P10" s="31"/>
      <c r="Q10" s="33">
        <f>SUM(C10:O10)</f>
        <v>101711</v>
      </c>
      <c r="R10" s="42">
        <f>Q10/$Q$28</f>
        <v>0.30559903853376397</v>
      </c>
    </row>
    <row r="11" spans="1:18">
      <c r="A11" s="21" t="s">
        <v>31</v>
      </c>
      <c r="B11" s="21"/>
      <c r="C11" s="24"/>
      <c r="D11" s="21"/>
      <c r="E11" s="24"/>
      <c r="F11" s="21" t="s">
        <v>84</v>
      </c>
      <c r="G11" s="24">
        <v>7200</v>
      </c>
      <c r="H11" s="21" t="s">
        <v>153</v>
      </c>
      <c r="I11" s="24">
        <v>6000</v>
      </c>
      <c r="J11" s="22"/>
      <c r="K11" s="22"/>
      <c r="L11" s="80" t="s">
        <v>101</v>
      </c>
      <c r="M11" s="24">
        <v>6000</v>
      </c>
      <c r="N11" s="80"/>
      <c r="O11" s="24"/>
      <c r="P11" s="24"/>
      <c r="Q11" s="29"/>
      <c r="R11" s="24"/>
    </row>
    <row r="12" spans="1:18">
      <c r="A12" s="21"/>
      <c r="B12" s="21"/>
      <c r="C12" s="24"/>
      <c r="D12" s="21"/>
      <c r="E12" s="24"/>
      <c r="F12" s="21"/>
      <c r="G12" s="24"/>
      <c r="H12" s="52" t="s">
        <v>146</v>
      </c>
      <c r="I12" s="53">
        <v>6000</v>
      </c>
      <c r="J12" s="22" t="s">
        <v>105</v>
      </c>
      <c r="K12" s="22">
        <v>3200</v>
      </c>
      <c r="L12" s="21" t="s">
        <v>102</v>
      </c>
      <c r="M12" s="24">
        <v>10000</v>
      </c>
      <c r="N12" s="80"/>
      <c r="O12" s="24"/>
      <c r="P12" s="24"/>
      <c r="Q12" s="29"/>
      <c r="R12" s="24"/>
    </row>
    <row r="13" spans="1:18">
      <c r="A13" s="21"/>
      <c r="B13" s="21"/>
      <c r="C13" s="24"/>
      <c r="D13" s="21"/>
      <c r="E13" s="24"/>
      <c r="F13" s="21"/>
      <c r="G13" s="24"/>
      <c r="H13" s="21" t="s">
        <v>100</v>
      </c>
      <c r="I13" s="24">
        <v>6000</v>
      </c>
      <c r="J13" s="22"/>
      <c r="K13" s="22"/>
      <c r="L13" s="21"/>
      <c r="M13" s="24"/>
      <c r="N13" s="21"/>
      <c r="O13" s="24"/>
      <c r="P13" s="24"/>
      <c r="Q13" s="29"/>
      <c r="R13" s="24"/>
    </row>
    <row r="14" spans="1:18" ht="13.5" thickBot="1">
      <c r="A14" s="21"/>
      <c r="B14" s="21"/>
      <c r="C14" s="24"/>
      <c r="D14" s="21"/>
      <c r="E14" s="24"/>
      <c r="F14" s="21"/>
      <c r="G14" s="24"/>
      <c r="H14" s="21"/>
      <c r="I14" s="24"/>
      <c r="J14" s="22"/>
      <c r="K14" s="22"/>
      <c r="L14" s="21"/>
      <c r="M14" s="24"/>
      <c r="N14" s="21"/>
      <c r="O14" s="24"/>
      <c r="P14" s="24"/>
      <c r="Q14" s="29"/>
      <c r="R14" s="24"/>
    </row>
    <row r="15" spans="1:18" ht="14.25" thickBot="1">
      <c r="A15" s="30" t="s">
        <v>39</v>
      </c>
      <c r="B15" s="30"/>
      <c r="C15" s="31">
        <f>SUM(C11:C14)</f>
        <v>0</v>
      </c>
      <c r="D15" s="30"/>
      <c r="E15" s="31">
        <f>SUM(E11:E14)</f>
        <v>0</v>
      </c>
      <c r="F15" s="30"/>
      <c r="G15" s="31">
        <f>SUM(G11:G14)</f>
        <v>7200</v>
      </c>
      <c r="H15" s="30"/>
      <c r="I15" s="31">
        <f>SUM(I11:I14)</f>
        <v>18000</v>
      </c>
      <c r="J15" s="32"/>
      <c r="K15" s="32">
        <f>SUM(K11:K14)</f>
        <v>3200</v>
      </c>
      <c r="L15" s="30"/>
      <c r="M15" s="31">
        <f>SUM(M11:M14)</f>
        <v>16000</v>
      </c>
      <c r="N15" s="30"/>
      <c r="O15" s="31">
        <f>SUM(O11:O14)</f>
        <v>0</v>
      </c>
      <c r="P15" s="31"/>
      <c r="Q15" s="33">
        <f>SUM(C15:O15)</f>
        <v>44400</v>
      </c>
      <c r="R15" s="42">
        <f>Q15/$Q$28</f>
        <v>0.13340344024637571</v>
      </c>
    </row>
    <row r="16" spans="1:18">
      <c r="A16" s="21"/>
      <c r="B16" s="21"/>
      <c r="C16" s="24"/>
      <c r="D16" s="21"/>
      <c r="E16" s="24"/>
      <c r="F16" s="21"/>
      <c r="G16" s="24"/>
      <c r="J16" s="22"/>
      <c r="K16" s="22"/>
      <c r="L16" s="21"/>
      <c r="M16" s="24"/>
      <c r="N16" s="21"/>
      <c r="O16" s="24"/>
      <c r="P16" s="24"/>
      <c r="Q16" s="29"/>
      <c r="R16" s="24"/>
    </row>
    <row r="17" spans="1:20" ht="13.5" thickBot="1">
      <c r="A17" s="21" t="s">
        <v>60</v>
      </c>
      <c r="B17" s="21"/>
      <c r="C17" s="24"/>
      <c r="D17" s="21"/>
      <c r="E17" s="24"/>
      <c r="F17" s="21"/>
      <c r="G17" s="24"/>
      <c r="H17" s="21"/>
      <c r="I17" s="24"/>
      <c r="J17" s="22"/>
      <c r="K17" s="22"/>
      <c r="L17" s="21"/>
      <c r="M17" s="24"/>
      <c r="N17" s="21"/>
      <c r="O17" s="24"/>
      <c r="P17" s="24"/>
      <c r="Q17" s="29"/>
      <c r="R17" s="24"/>
    </row>
    <row r="18" spans="1:20" ht="14.25" thickBot="1">
      <c r="A18" s="30" t="s">
        <v>40</v>
      </c>
      <c r="B18" s="30"/>
      <c r="C18" s="31">
        <f>SUM(C16:C17)</f>
        <v>0</v>
      </c>
      <c r="D18" s="30"/>
      <c r="E18" s="31">
        <f>SUM(E16:E17)</f>
        <v>0</v>
      </c>
      <c r="F18" s="30"/>
      <c r="G18" s="31">
        <f>SUM(G16:G17)</f>
        <v>0</v>
      </c>
      <c r="H18" s="30"/>
      <c r="I18" s="31">
        <f>SUM(I16:I17)</f>
        <v>0</v>
      </c>
      <c r="J18" s="32"/>
      <c r="K18" s="32">
        <f>SUM(K16:K17)</f>
        <v>0</v>
      </c>
      <c r="L18" s="30"/>
      <c r="M18" s="31">
        <f>SUM(M16:M17)</f>
        <v>0</v>
      </c>
      <c r="N18" s="30"/>
      <c r="O18" s="31"/>
      <c r="P18" s="31"/>
      <c r="Q18" s="33">
        <f>SUM(C18:O18)</f>
        <v>0</v>
      </c>
      <c r="R18" s="42">
        <f>Q18/$Q$28</f>
        <v>0</v>
      </c>
    </row>
    <row r="19" spans="1:20">
      <c r="A19" s="21" t="s">
        <v>33</v>
      </c>
      <c r="B19" s="21"/>
      <c r="C19" s="24"/>
      <c r="D19" s="21" t="s">
        <v>104</v>
      </c>
      <c r="E19" s="24">
        <v>27023</v>
      </c>
      <c r="F19" s="21"/>
      <c r="G19" s="24"/>
      <c r="H19" s="21" t="s">
        <v>85</v>
      </c>
      <c r="I19" s="24">
        <v>3000</v>
      </c>
      <c r="J19" s="22"/>
      <c r="K19" s="22"/>
      <c r="L19" s="21"/>
      <c r="M19" s="24"/>
      <c r="N19" s="21"/>
      <c r="O19" s="24"/>
      <c r="P19" s="24"/>
      <c r="Q19" s="29"/>
      <c r="R19" s="24"/>
      <c r="T19" s="4" t="s">
        <v>91</v>
      </c>
    </row>
    <row r="20" spans="1:20">
      <c r="A20" s="21"/>
      <c r="B20" s="21" t="s">
        <v>81</v>
      </c>
      <c r="C20" s="24">
        <v>53743</v>
      </c>
      <c r="D20" s="21" t="s">
        <v>87</v>
      </c>
      <c r="E20" s="24">
        <v>18979</v>
      </c>
      <c r="F20" s="21" t="s">
        <v>83</v>
      </c>
      <c r="G20" s="24">
        <v>3000</v>
      </c>
      <c r="H20" s="21" t="s">
        <v>82</v>
      </c>
      <c r="I20" s="24">
        <v>17641</v>
      </c>
      <c r="J20" s="22"/>
      <c r="K20" s="22"/>
      <c r="L20" s="21"/>
      <c r="M20" s="24"/>
      <c r="N20" s="21"/>
      <c r="O20" s="24"/>
      <c r="P20" s="24"/>
      <c r="Q20" s="29"/>
      <c r="R20" s="24"/>
    </row>
    <row r="21" spans="1:20" ht="13.5" thickBot="1">
      <c r="A21" s="21"/>
      <c r="B21" s="21" t="s">
        <v>103</v>
      </c>
      <c r="C21" s="24">
        <v>10094</v>
      </c>
      <c r="D21" s="21"/>
      <c r="E21" s="24"/>
      <c r="F21" s="21"/>
      <c r="G21" s="24"/>
      <c r="H21" s="21" t="s">
        <v>106</v>
      </c>
      <c r="I21" s="24">
        <v>13000</v>
      </c>
      <c r="J21" s="22"/>
      <c r="K21" s="22"/>
      <c r="L21" s="21"/>
      <c r="M21" s="24"/>
      <c r="N21" s="21"/>
      <c r="O21" s="24"/>
      <c r="P21" s="24"/>
      <c r="Q21" s="29"/>
      <c r="R21" s="24"/>
    </row>
    <row r="22" spans="1:20" ht="14.25" thickBot="1">
      <c r="A22" s="30" t="s">
        <v>41</v>
      </c>
      <c r="B22" s="30"/>
      <c r="C22" s="31">
        <f>SUM(C19:C21)</f>
        <v>63837</v>
      </c>
      <c r="D22" s="30"/>
      <c r="E22" s="31">
        <f>SUM(E19:E21)</f>
        <v>46002</v>
      </c>
      <c r="F22" s="30"/>
      <c r="G22" s="31">
        <f>SUM(G19:G21)</f>
        <v>3000</v>
      </c>
      <c r="H22" s="30"/>
      <c r="I22" s="31">
        <f>SUM(I19:I21)</f>
        <v>33641</v>
      </c>
      <c r="J22" s="32"/>
      <c r="K22" s="32">
        <f>SUM(K19:K21)</f>
        <v>0</v>
      </c>
      <c r="L22" s="30"/>
      <c r="M22" s="31">
        <f>SUM(M19:M21)</f>
        <v>0</v>
      </c>
      <c r="N22" s="30"/>
      <c r="O22" s="31"/>
      <c r="P22" s="31"/>
      <c r="Q22" s="33">
        <f>SUM(C22:O22)</f>
        <v>146480</v>
      </c>
      <c r="R22" s="42">
        <f>Q22/$Q$28</f>
        <v>0.44011116953353863</v>
      </c>
    </row>
    <row r="23" spans="1:20">
      <c r="A23" s="21" t="s">
        <v>34</v>
      </c>
      <c r="B23" s="21"/>
      <c r="C23" s="24"/>
      <c r="D23" s="21" t="s">
        <v>63</v>
      </c>
      <c r="E23" s="24">
        <v>7000</v>
      </c>
      <c r="H23" s="21"/>
      <c r="I23" s="24"/>
      <c r="J23" s="22"/>
      <c r="K23" s="22"/>
      <c r="L23" s="21"/>
      <c r="M23" s="24"/>
      <c r="N23" s="21"/>
      <c r="O23" s="24"/>
      <c r="P23" s="24"/>
      <c r="Q23" s="29"/>
      <c r="R23" s="24"/>
      <c r="T23" s="4" t="s">
        <v>89</v>
      </c>
    </row>
    <row r="24" spans="1:20">
      <c r="A24" s="21"/>
      <c r="B24" s="21"/>
      <c r="C24" s="24"/>
      <c r="D24" s="21" t="s">
        <v>72</v>
      </c>
      <c r="E24" s="24">
        <v>13734</v>
      </c>
      <c r="F24" s="21" t="s">
        <v>63</v>
      </c>
      <c r="G24" s="24">
        <v>7000</v>
      </c>
      <c r="H24" s="21"/>
      <c r="I24" s="24"/>
      <c r="J24" s="22"/>
      <c r="K24" s="22"/>
      <c r="L24" s="21"/>
      <c r="M24" s="24"/>
      <c r="N24" s="21"/>
      <c r="O24" s="24"/>
      <c r="P24" s="24"/>
      <c r="Q24" s="29"/>
      <c r="R24" s="24"/>
      <c r="T24" s="4" t="s">
        <v>90</v>
      </c>
    </row>
    <row r="25" spans="1:20">
      <c r="A25" s="21"/>
      <c r="B25" s="21"/>
      <c r="C25" s="24"/>
      <c r="D25" s="21"/>
      <c r="E25" s="24"/>
      <c r="F25" s="21"/>
      <c r="G25" s="24"/>
      <c r="H25" s="21"/>
      <c r="I25" s="24"/>
      <c r="J25" s="22"/>
      <c r="K25" s="22"/>
      <c r="L25" s="21"/>
      <c r="M25" s="24"/>
      <c r="N25" s="21"/>
      <c r="O25" s="24"/>
      <c r="P25" s="24"/>
      <c r="Q25" s="29"/>
      <c r="R25" s="24"/>
    </row>
    <row r="26" spans="1:20" ht="13.5" thickBot="1">
      <c r="A26" s="21"/>
      <c r="B26" s="21"/>
      <c r="C26" s="24"/>
      <c r="D26" s="21" t="s">
        <v>71</v>
      </c>
      <c r="E26" s="24">
        <v>12500</v>
      </c>
      <c r="F26" s="21"/>
      <c r="G26" s="24"/>
      <c r="H26" s="21"/>
      <c r="I26" s="24"/>
      <c r="J26" s="22"/>
      <c r="K26" s="22"/>
      <c r="L26" s="21"/>
      <c r="M26" s="24"/>
      <c r="N26" s="21"/>
      <c r="O26" s="24"/>
      <c r="P26" s="24"/>
      <c r="Q26" s="29"/>
      <c r="R26" s="24"/>
    </row>
    <row r="27" spans="1:20" ht="14.25" thickBot="1">
      <c r="A27" s="30" t="s">
        <v>42</v>
      </c>
      <c r="B27" s="30"/>
      <c r="C27" s="31">
        <f>SUM(C23:C26)</f>
        <v>0</v>
      </c>
      <c r="D27" s="30"/>
      <c r="E27" s="31">
        <f>SUM(E23:E26)</f>
        <v>33234</v>
      </c>
      <c r="F27" s="30"/>
      <c r="G27" s="31">
        <f>SUM(G23:G26)</f>
        <v>7000</v>
      </c>
      <c r="H27" s="30"/>
      <c r="I27" s="31">
        <f>SUM(I23:I26)</f>
        <v>0</v>
      </c>
      <c r="J27" s="32"/>
      <c r="K27" s="32">
        <f>SUM(K23:K26)</f>
        <v>0</v>
      </c>
      <c r="L27" s="30"/>
      <c r="M27" s="31">
        <f>SUM(M23:M26)</f>
        <v>0</v>
      </c>
      <c r="N27" s="30"/>
      <c r="O27" s="31"/>
      <c r="P27" s="31"/>
      <c r="Q27" s="33">
        <f>SUM(C27:O27)</f>
        <v>40234</v>
      </c>
      <c r="R27" s="42">
        <f>Q27/$Q$28</f>
        <v>0.12088635168632164</v>
      </c>
    </row>
    <row r="28" spans="1:20" ht="14.25" thickBot="1">
      <c r="A28" s="34" t="s">
        <v>20</v>
      </c>
      <c r="B28" s="34"/>
      <c r="C28" s="35">
        <f>SUM(C10+C15+C18+C22+C27)</f>
        <v>77837</v>
      </c>
      <c r="D28" s="35"/>
      <c r="E28" s="35">
        <f>SUM(E10+E15+E18+E22+E27)</f>
        <v>92436</v>
      </c>
      <c r="F28" s="35"/>
      <c r="G28" s="35">
        <f>SUM(G10+G15+G18+G22+G27)</f>
        <v>46200</v>
      </c>
      <c r="H28" s="35"/>
      <c r="I28" s="35">
        <f>SUM(I10+I15+I18+I22+I27)</f>
        <v>79152</v>
      </c>
      <c r="J28" s="35"/>
      <c r="K28" s="35">
        <f>SUM(K10+K15+K18+K22+K27)</f>
        <v>18200</v>
      </c>
      <c r="L28" s="35"/>
      <c r="M28" s="35">
        <f>SUM(M10+M15+M18+M22+M27)</f>
        <v>19000</v>
      </c>
      <c r="N28" s="35"/>
      <c r="O28" s="35">
        <f>SUM(O10+O15+O18+O22+O27)</f>
        <v>0</v>
      </c>
      <c r="P28" s="35"/>
      <c r="Q28" s="35">
        <f>SUM(Q10+Q15+Q18+Q22+Q27)</f>
        <v>332825</v>
      </c>
      <c r="R28" s="35"/>
    </row>
    <row r="29" spans="1:20" ht="14.25" thickBot="1">
      <c r="A29" s="36" t="s">
        <v>45</v>
      </c>
      <c r="B29" s="36">
        <f>C28</f>
        <v>77837</v>
      </c>
      <c r="C29" s="40">
        <f>B29/$R$31</f>
        <v>0.24991892733641785</v>
      </c>
      <c r="D29" s="36">
        <f>B29+E28</f>
        <v>170273</v>
      </c>
      <c r="E29" s="40">
        <f>D29/$R$31</f>
        <v>0.54671230281683358</v>
      </c>
      <c r="F29" s="36">
        <f>D29+G28</f>
        <v>216473</v>
      </c>
      <c r="G29" s="40">
        <f>F29/$R$31</f>
        <v>0.69505119618300271</v>
      </c>
      <c r="H29" s="36">
        <f>F29+I28</f>
        <v>295625</v>
      </c>
      <c r="I29" s="40">
        <f>H29/$R$31</f>
        <v>0.94919232362280825</v>
      </c>
      <c r="J29" s="38">
        <f>H29+K28</f>
        <v>313825</v>
      </c>
      <c r="K29" s="41">
        <f>J29/$R$31</f>
        <v>1.0076288573731174</v>
      </c>
      <c r="L29" s="36">
        <f>J29+M28</f>
        <v>332825</v>
      </c>
      <c r="M29" s="40">
        <f>L29/$R$31</f>
        <v>1.0686340299695938</v>
      </c>
      <c r="N29" s="36">
        <f>L29+O28</f>
        <v>332825</v>
      </c>
      <c r="O29" s="40">
        <f>N29/$R$31</f>
        <v>1.0686340299695938</v>
      </c>
      <c r="P29" s="40"/>
      <c r="Q29" s="39"/>
      <c r="R29" s="37"/>
    </row>
    <row r="30" spans="1:20" ht="13.5" thickBot="1"/>
    <row r="31" spans="1:20" ht="16.5" thickBot="1">
      <c r="A31" s="47"/>
      <c r="B31" s="47"/>
      <c r="C31" s="47"/>
      <c r="D31" s="4" t="s">
        <v>55</v>
      </c>
      <c r="N31" s="48" t="s">
        <v>61</v>
      </c>
      <c r="O31" s="49"/>
      <c r="P31" s="49"/>
      <c r="Q31" s="49"/>
      <c r="R31" s="50">
        <v>311449</v>
      </c>
    </row>
    <row r="32" spans="1:20">
      <c r="A32" s="59"/>
      <c r="B32" s="59"/>
      <c r="C32" s="59"/>
      <c r="D32" s="4" t="s">
        <v>44</v>
      </c>
      <c r="F32" t="s">
        <v>79</v>
      </c>
    </row>
    <row r="34" spans="1:17" ht="18.75">
      <c r="A34" s="77" t="s">
        <v>107</v>
      </c>
      <c r="B34" s="23"/>
    </row>
    <row r="35" spans="1:17" ht="13.5" thickBot="1"/>
    <row r="36" spans="1:17" ht="16.5" thickBot="1">
      <c r="A36" s="25"/>
      <c r="B36" s="45" t="s">
        <v>51</v>
      </c>
      <c r="C36" s="44"/>
      <c r="D36" s="45" t="s">
        <v>24</v>
      </c>
      <c r="E36" s="44"/>
      <c r="F36" s="45" t="s">
        <v>25</v>
      </c>
      <c r="G36" s="27"/>
      <c r="H36" s="45" t="s">
        <v>26</v>
      </c>
      <c r="I36" s="27"/>
      <c r="J36" s="45" t="s">
        <v>27</v>
      </c>
      <c r="K36" s="65"/>
      <c r="L36" s="26" t="s">
        <v>28</v>
      </c>
      <c r="M36" s="26"/>
      <c r="N36" s="26" t="s">
        <v>73</v>
      </c>
      <c r="O36" s="26"/>
      <c r="P36" s="27" t="s">
        <v>29</v>
      </c>
      <c r="Q36" s="43" t="s">
        <v>37</v>
      </c>
    </row>
    <row r="37" spans="1:17">
      <c r="A37" s="21" t="s">
        <v>30</v>
      </c>
      <c r="B37" s="21" t="s">
        <v>167</v>
      </c>
      <c r="C37" s="83">
        <v>13000</v>
      </c>
      <c r="D37" s="21" t="s">
        <v>59</v>
      </c>
      <c r="E37" s="83">
        <v>13000</v>
      </c>
      <c r="F37" s="52" t="s">
        <v>62</v>
      </c>
      <c r="G37" s="86">
        <v>16000</v>
      </c>
      <c r="H37" s="52" t="s">
        <v>160</v>
      </c>
      <c r="I37" s="53">
        <v>14000</v>
      </c>
      <c r="J37" s="21" t="s">
        <v>155</v>
      </c>
      <c r="K37" s="66">
        <v>14000</v>
      </c>
      <c r="L37" s="22" t="s">
        <v>30</v>
      </c>
      <c r="M37" s="22">
        <v>14000</v>
      </c>
      <c r="N37" s="70"/>
      <c r="O37" s="71"/>
      <c r="P37" s="24"/>
      <c r="Q37" s="24"/>
    </row>
    <row r="38" spans="1:17">
      <c r="A38" s="21" t="s">
        <v>35</v>
      </c>
      <c r="B38" s="21"/>
      <c r="C38" s="24"/>
      <c r="D38" s="21"/>
      <c r="E38" s="24"/>
      <c r="F38" s="52" t="s">
        <v>131</v>
      </c>
      <c r="G38" s="53">
        <v>7000</v>
      </c>
      <c r="H38" s="52" t="s">
        <v>166</v>
      </c>
      <c r="I38" s="53">
        <v>6000</v>
      </c>
      <c r="J38" s="21"/>
      <c r="K38" s="66"/>
      <c r="L38" s="22"/>
      <c r="M38" s="22"/>
      <c r="N38" s="72"/>
      <c r="O38" s="66"/>
      <c r="P38" s="24"/>
      <c r="Q38" s="24"/>
    </row>
    <row r="39" spans="1:17" ht="13.5" thickBot="1">
      <c r="A39" s="21" t="s">
        <v>36</v>
      </c>
      <c r="B39" s="21" t="s">
        <v>168</v>
      </c>
      <c r="C39" s="24"/>
      <c r="D39" s="21" t="s">
        <v>168</v>
      </c>
      <c r="E39" s="24"/>
      <c r="F39" s="52" t="s">
        <v>75</v>
      </c>
      <c r="G39" s="53"/>
      <c r="H39" s="52" t="s">
        <v>76</v>
      </c>
      <c r="I39" s="53"/>
      <c r="J39" s="21" t="s">
        <v>77</v>
      </c>
      <c r="K39" s="66"/>
      <c r="L39" s="22" t="s">
        <v>78</v>
      </c>
      <c r="M39" s="22"/>
      <c r="N39" s="72"/>
      <c r="O39" s="66"/>
      <c r="P39" s="24"/>
      <c r="Q39" s="24"/>
    </row>
    <row r="40" spans="1:17" ht="14.25" thickBot="1">
      <c r="A40" s="30" t="s">
        <v>38</v>
      </c>
      <c r="B40" s="30"/>
      <c r="C40" s="31">
        <f>SUM(C37:C39)</f>
        <v>13000</v>
      </c>
      <c r="D40" s="30"/>
      <c r="E40" s="31">
        <f>SUM(E37:E39)</f>
        <v>13000</v>
      </c>
      <c r="F40" s="60"/>
      <c r="G40" s="61">
        <f>SUM(G37:G39)</f>
        <v>23000</v>
      </c>
      <c r="H40" s="60"/>
      <c r="I40" s="61">
        <f>SUM(I37:I39)</f>
        <v>20000</v>
      </c>
      <c r="J40" s="30"/>
      <c r="K40" s="67">
        <f>SUM(K37:K39)</f>
        <v>14000</v>
      </c>
      <c r="L40" s="32"/>
      <c r="M40" s="32">
        <f>SUM(M37:M39)</f>
        <v>14000</v>
      </c>
      <c r="N40" s="73"/>
      <c r="O40" s="67">
        <f>SUM(O37:O39)</f>
        <v>0</v>
      </c>
      <c r="P40" s="31">
        <f>SUM(C40:O40)</f>
        <v>97000</v>
      </c>
      <c r="Q40" s="42">
        <f>P40/$Q$28</f>
        <v>0.29144445279050551</v>
      </c>
    </row>
    <row r="41" spans="1:17">
      <c r="A41" s="21" t="s">
        <v>31</v>
      </c>
      <c r="B41" s="21"/>
      <c r="C41" s="24"/>
      <c r="D41" s="21"/>
      <c r="E41" s="24"/>
      <c r="F41" s="75" t="s">
        <v>289</v>
      </c>
      <c r="G41" s="75">
        <v>3000</v>
      </c>
      <c r="H41" s="4" t="s">
        <v>151</v>
      </c>
      <c r="I41" s="4">
        <v>6000</v>
      </c>
      <c r="J41" s="52"/>
      <c r="K41" s="53"/>
      <c r="L41" s="22" t="s">
        <v>158</v>
      </c>
      <c r="M41" s="22">
        <v>10000</v>
      </c>
      <c r="N41" s="72"/>
      <c r="O41" s="66"/>
      <c r="P41" s="24"/>
      <c r="Q41" s="24"/>
    </row>
    <row r="42" spans="1:17">
      <c r="A42" s="21"/>
      <c r="B42" s="21"/>
      <c r="C42" s="24"/>
      <c r="D42" s="21"/>
      <c r="E42" s="24"/>
      <c r="F42" s="52" t="s">
        <v>290</v>
      </c>
      <c r="G42" s="53">
        <v>3000</v>
      </c>
      <c r="H42" s="52" t="s">
        <v>146</v>
      </c>
      <c r="I42" s="53">
        <v>6000</v>
      </c>
      <c r="J42" s="21" t="s">
        <v>315</v>
      </c>
      <c r="K42" s="66">
        <v>3200</v>
      </c>
      <c r="L42" s="22" t="s">
        <v>101</v>
      </c>
      <c r="M42" s="22">
        <v>6000</v>
      </c>
      <c r="N42" s="72"/>
      <c r="O42" s="66"/>
      <c r="P42" s="24"/>
      <c r="Q42" s="24"/>
    </row>
    <row r="43" spans="1:17">
      <c r="A43" s="21"/>
      <c r="B43" s="21"/>
      <c r="C43" s="24"/>
      <c r="D43" s="21"/>
      <c r="E43" s="24"/>
      <c r="F43" s="52"/>
      <c r="G43" s="53"/>
      <c r="H43" s="21" t="s">
        <v>154</v>
      </c>
      <c r="I43" s="66">
        <v>6000</v>
      </c>
      <c r="J43" s="21"/>
      <c r="K43" s="66"/>
      <c r="L43" s="22"/>
      <c r="M43" s="22"/>
      <c r="N43" s="72"/>
      <c r="O43" s="66"/>
      <c r="P43" s="24"/>
      <c r="Q43" s="24"/>
    </row>
    <row r="44" spans="1:17" ht="13.5" thickBot="1">
      <c r="A44" s="21"/>
      <c r="B44" s="21"/>
      <c r="C44" s="24"/>
      <c r="D44" s="21"/>
      <c r="E44" s="24"/>
      <c r="F44" s="21"/>
      <c r="G44" s="24"/>
      <c r="H44" s="21"/>
      <c r="I44" s="24"/>
      <c r="J44" s="21"/>
      <c r="K44" s="66"/>
      <c r="L44" s="22" t="s">
        <v>74</v>
      </c>
      <c r="M44" s="22"/>
      <c r="N44" s="72"/>
      <c r="O44" s="66"/>
      <c r="P44" s="24"/>
      <c r="Q44" s="24"/>
    </row>
    <row r="45" spans="1:17" ht="14.25" thickBot="1">
      <c r="A45" s="30" t="s">
        <v>39</v>
      </c>
      <c r="B45" s="30"/>
      <c r="C45" s="31">
        <f>SUM(C41:C44)</f>
        <v>0</v>
      </c>
      <c r="D45" s="30"/>
      <c r="E45" s="31">
        <f>SUM(E41:E44)</f>
        <v>0</v>
      </c>
      <c r="F45" s="30"/>
      <c r="G45" s="31">
        <f>SUM(G41:G44)</f>
        <v>6000</v>
      </c>
      <c r="H45" s="30"/>
      <c r="I45" s="31">
        <f>SUM(I41:I44)</f>
        <v>18000</v>
      </c>
      <c r="J45" s="30"/>
      <c r="K45" s="67">
        <f>SUM(K41:K44)</f>
        <v>3200</v>
      </c>
      <c r="L45" s="32"/>
      <c r="M45" s="32">
        <f>SUM(M41:M44)</f>
        <v>16000</v>
      </c>
      <c r="N45" s="73"/>
      <c r="O45" s="67">
        <f>SUM(O41:O44)</f>
        <v>0</v>
      </c>
      <c r="P45" s="31">
        <f>SUM(C45:O45)</f>
        <v>43200</v>
      </c>
      <c r="Q45" s="42">
        <f>P45/$Q$28</f>
        <v>0.12979794186133853</v>
      </c>
    </row>
    <row r="46" spans="1:17">
      <c r="A46" s="21" t="s">
        <v>32</v>
      </c>
      <c r="B46" s="21"/>
      <c r="C46" s="24"/>
      <c r="F46" s="21"/>
      <c r="G46" s="24"/>
      <c r="H46" s="21"/>
      <c r="I46" s="24"/>
      <c r="J46" s="21"/>
      <c r="K46" s="66"/>
      <c r="L46" s="22"/>
      <c r="M46" s="22"/>
      <c r="N46" s="72"/>
      <c r="O46" s="66"/>
      <c r="P46" s="24"/>
      <c r="Q46" s="24"/>
    </row>
    <row r="47" spans="1:17">
      <c r="A47" s="21"/>
      <c r="B47" s="21"/>
      <c r="C47" s="24"/>
      <c r="F47" s="21"/>
      <c r="G47" s="24"/>
      <c r="H47" s="21"/>
      <c r="I47" s="24"/>
      <c r="J47" s="21"/>
      <c r="K47" s="66"/>
      <c r="L47" s="22"/>
      <c r="M47" s="22"/>
      <c r="N47" s="72"/>
      <c r="O47" s="66"/>
      <c r="P47" s="24"/>
      <c r="Q47" s="24"/>
    </row>
    <row r="48" spans="1:17" ht="13.5" thickBot="1">
      <c r="A48" s="21"/>
      <c r="B48" s="21"/>
      <c r="C48" s="24"/>
      <c r="F48" s="21"/>
      <c r="G48" s="24"/>
      <c r="H48" s="21"/>
      <c r="I48" s="24"/>
      <c r="J48" s="21"/>
      <c r="K48" s="66"/>
      <c r="L48" s="22"/>
      <c r="M48" s="22"/>
      <c r="N48" s="72"/>
      <c r="O48" s="66"/>
      <c r="P48" s="24"/>
      <c r="Q48" s="24"/>
    </row>
    <row r="49" spans="1:18" ht="14.25" thickBot="1">
      <c r="A49" s="30" t="s">
        <v>40</v>
      </c>
      <c r="B49" s="30"/>
      <c r="C49" s="31">
        <f>SUM(C46:C48)</f>
        <v>0</v>
      </c>
      <c r="D49" s="30"/>
      <c r="E49" s="31">
        <f>SUM(E46:E48)</f>
        <v>0</v>
      </c>
      <c r="F49" s="30"/>
      <c r="G49" s="31">
        <f>SUM(G46:G48)</f>
        <v>0</v>
      </c>
      <c r="H49" s="30"/>
      <c r="I49" s="31">
        <f>SUM(I46:I48)</f>
        <v>0</v>
      </c>
      <c r="J49" s="30"/>
      <c r="K49" s="67">
        <f>SUM(K46:K48)</f>
        <v>0</v>
      </c>
      <c r="L49" s="32"/>
      <c r="M49" s="32">
        <f>SUM(M46:M48)</f>
        <v>0</v>
      </c>
      <c r="N49" s="73"/>
      <c r="O49" s="67">
        <f>SUM(O46:O48)</f>
        <v>0</v>
      </c>
      <c r="P49" s="31">
        <f>SUM(C49:O49)</f>
        <v>0</v>
      </c>
      <c r="Q49" s="42">
        <f>P49/$Q$28</f>
        <v>0</v>
      </c>
    </row>
    <row r="50" spans="1:18">
      <c r="A50" s="21" t="s">
        <v>33</v>
      </c>
      <c r="B50" s="21" t="s">
        <v>118</v>
      </c>
      <c r="C50" s="24">
        <v>6000</v>
      </c>
      <c r="D50" s="21" t="s">
        <v>122</v>
      </c>
      <c r="E50" s="24">
        <v>20000</v>
      </c>
      <c r="F50" s="21" t="s">
        <v>291</v>
      </c>
      <c r="G50" s="24">
        <v>3000</v>
      </c>
      <c r="H50" s="21" t="s">
        <v>80</v>
      </c>
      <c r="I50" s="82">
        <v>17641</v>
      </c>
      <c r="J50" s="21"/>
      <c r="K50" s="66"/>
      <c r="L50" s="22"/>
      <c r="M50" s="22"/>
      <c r="N50" s="72"/>
      <c r="O50" s="66"/>
      <c r="P50" s="24"/>
      <c r="Q50" s="24"/>
    </row>
    <row r="51" spans="1:18">
      <c r="A51" s="21"/>
      <c r="B51" s="21" t="s">
        <v>119</v>
      </c>
      <c r="C51" s="24">
        <v>40000</v>
      </c>
      <c r="D51" s="21" t="s">
        <v>123</v>
      </c>
      <c r="E51" s="24">
        <v>6123</v>
      </c>
      <c r="F51" s="21" t="s">
        <v>124</v>
      </c>
      <c r="G51" s="24">
        <v>6123</v>
      </c>
      <c r="H51" s="21" t="s">
        <v>147</v>
      </c>
      <c r="I51" s="24">
        <v>3000</v>
      </c>
      <c r="J51" s="21"/>
      <c r="K51" s="66"/>
      <c r="L51" s="22"/>
      <c r="M51" s="22"/>
      <c r="N51" s="72"/>
      <c r="O51" s="66"/>
      <c r="P51" s="24"/>
      <c r="Q51" s="24"/>
    </row>
    <row r="52" spans="1:18">
      <c r="A52" s="21"/>
      <c r="B52" s="21" t="s">
        <v>120</v>
      </c>
      <c r="C52" s="83">
        <v>10000</v>
      </c>
      <c r="D52" s="21"/>
      <c r="E52" s="24"/>
      <c r="F52" s="21"/>
      <c r="G52" s="24"/>
      <c r="H52" s="21"/>
      <c r="I52" s="24"/>
      <c r="J52" s="21"/>
      <c r="K52" s="66"/>
      <c r="L52" s="22"/>
      <c r="M52" s="22"/>
      <c r="N52" s="72"/>
      <c r="O52" s="66"/>
      <c r="P52" s="24"/>
      <c r="Q52" s="24"/>
    </row>
    <row r="53" spans="1:18">
      <c r="A53" s="21"/>
      <c r="B53" s="21"/>
      <c r="C53" s="24"/>
      <c r="D53" s="21"/>
      <c r="E53" s="24"/>
      <c r="F53" s="21"/>
      <c r="G53" s="24"/>
      <c r="H53" s="21"/>
      <c r="I53" s="24"/>
      <c r="J53" s="21"/>
      <c r="K53" s="66"/>
      <c r="L53" s="22"/>
      <c r="M53" s="22"/>
      <c r="N53" s="72"/>
      <c r="O53" s="66"/>
      <c r="P53" s="24"/>
      <c r="Q53" s="24"/>
    </row>
    <row r="54" spans="1:18" ht="13.5" thickBot="1">
      <c r="A54" s="21"/>
      <c r="B54" s="21"/>
      <c r="C54" s="24"/>
      <c r="D54" s="21"/>
      <c r="E54" s="24"/>
      <c r="F54" s="21"/>
      <c r="G54" s="24"/>
      <c r="H54" s="21"/>
      <c r="I54" s="24"/>
      <c r="J54" s="21"/>
      <c r="K54" s="66"/>
      <c r="L54" s="22"/>
      <c r="M54" s="22"/>
      <c r="N54" s="72"/>
      <c r="O54" s="66"/>
      <c r="P54" s="24"/>
      <c r="Q54" s="24"/>
    </row>
    <row r="55" spans="1:18" ht="14.25" thickBot="1">
      <c r="A55" s="30" t="s">
        <v>41</v>
      </c>
      <c r="B55" s="30"/>
      <c r="C55" s="31">
        <f>SUM(C50:C54)</f>
        <v>56000</v>
      </c>
      <c r="D55" s="30"/>
      <c r="E55" s="31">
        <f>SUM(E50:E54)</f>
        <v>26123</v>
      </c>
      <c r="F55" s="30"/>
      <c r="G55" s="31">
        <f>SUM(G50:G54)</f>
        <v>9123</v>
      </c>
      <c r="H55" s="30"/>
      <c r="I55" s="31">
        <f>SUM(I50:I54)</f>
        <v>20641</v>
      </c>
      <c r="J55" s="30"/>
      <c r="K55" s="67">
        <f>SUM(K50:K54)</f>
        <v>0</v>
      </c>
      <c r="L55" s="32"/>
      <c r="M55" s="32">
        <f>SUM(M50:M54)</f>
        <v>0</v>
      </c>
      <c r="N55" s="73"/>
      <c r="O55" s="67">
        <f>SUM(O50:O54)</f>
        <v>0</v>
      </c>
      <c r="P55" s="31">
        <f>SUM(C55:O55)</f>
        <v>111887</v>
      </c>
      <c r="Q55" s="42">
        <f>P55/$Q$28</f>
        <v>0.33617366483887928</v>
      </c>
    </row>
    <row r="56" spans="1:18">
      <c r="A56" s="21" t="s">
        <v>34</v>
      </c>
      <c r="B56" s="21"/>
      <c r="C56" s="24"/>
      <c r="D56" s="21" t="s">
        <v>72</v>
      </c>
      <c r="E56" s="24">
        <v>9000</v>
      </c>
      <c r="F56" s="21" t="s">
        <v>63</v>
      </c>
      <c r="G56" s="24">
        <v>5000</v>
      </c>
      <c r="H56" s="21" t="s">
        <v>63</v>
      </c>
      <c r="I56" s="24">
        <v>6000</v>
      </c>
      <c r="J56" s="21"/>
      <c r="K56" s="66"/>
      <c r="L56" s="22"/>
      <c r="M56" s="22"/>
      <c r="N56" s="72"/>
      <c r="O56" s="66"/>
      <c r="P56" s="24"/>
      <c r="Q56" s="24"/>
    </row>
    <row r="57" spans="1:18">
      <c r="A57" s="21"/>
      <c r="B57" s="21"/>
      <c r="C57" s="24"/>
      <c r="D57" s="21"/>
      <c r="E57" s="24"/>
      <c r="F57" s="21" t="s">
        <v>71</v>
      </c>
      <c r="G57" s="24">
        <v>6000</v>
      </c>
      <c r="H57" s="21" t="s">
        <v>72</v>
      </c>
      <c r="I57" s="24">
        <v>4734</v>
      </c>
      <c r="J57" s="21" t="s">
        <v>71</v>
      </c>
      <c r="K57" s="66">
        <v>6500</v>
      </c>
      <c r="L57" s="22"/>
      <c r="M57" s="22"/>
      <c r="N57" s="72"/>
      <c r="O57" s="66"/>
      <c r="P57" s="24"/>
      <c r="Q57" s="24"/>
    </row>
    <row r="58" spans="1:18" ht="13.5" thickBot="1">
      <c r="A58" s="21"/>
      <c r="B58" s="21"/>
      <c r="C58" s="24"/>
      <c r="D58" s="21"/>
      <c r="E58" s="24"/>
      <c r="F58" s="21"/>
      <c r="G58" s="24"/>
      <c r="H58" s="21"/>
      <c r="I58" s="24"/>
      <c r="J58" s="21"/>
      <c r="K58" s="66"/>
      <c r="L58" s="22"/>
      <c r="M58" s="22"/>
      <c r="N58" s="72"/>
      <c r="O58" s="66"/>
      <c r="P58" s="24"/>
      <c r="Q58" s="24"/>
    </row>
    <row r="59" spans="1:18" ht="14.25" thickBot="1">
      <c r="A59" s="30" t="s">
        <v>42</v>
      </c>
      <c r="B59" s="30"/>
      <c r="C59" s="31">
        <f>SUM(C56:C58)</f>
        <v>0</v>
      </c>
      <c r="D59" s="30"/>
      <c r="E59" s="31">
        <f>SUM(E56:E58)</f>
        <v>9000</v>
      </c>
      <c r="F59" s="30"/>
      <c r="G59" s="31">
        <f>SUM(G56:G58)</f>
        <v>11000</v>
      </c>
      <c r="H59" s="30"/>
      <c r="I59" s="31">
        <f>SUM(I56:I58)</f>
        <v>10734</v>
      </c>
      <c r="J59" s="30"/>
      <c r="K59" s="67">
        <f>SUM(K56:K58)</f>
        <v>6500</v>
      </c>
      <c r="L59" s="32"/>
      <c r="M59" s="32">
        <f>SUM(M56:M58)</f>
        <v>0</v>
      </c>
      <c r="N59" s="73"/>
      <c r="O59" s="67">
        <f>SUM(O56:O58)</f>
        <v>0</v>
      </c>
      <c r="P59" s="31">
        <f>SUM(C59:O59)</f>
        <v>37234</v>
      </c>
      <c r="Q59" s="42">
        <f>P59/$Q$28</f>
        <v>0.11187260572372869</v>
      </c>
    </row>
    <row r="60" spans="1:18" ht="14.25" thickBot="1">
      <c r="A60" s="34" t="s">
        <v>20</v>
      </c>
      <c r="B60" s="34"/>
      <c r="C60" s="35">
        <f>C59+C55+C49+C45+C40</f>
        <v>69000</v>
      </c>
      <c r="D60" s="34"/>
      <c r="E60" s="35">
        <f>E59+E55+E49+E45+E40</f>
        <v>48123</v>
      </c>
      <c r="F60" s="34"/>
      <c r="G60" s="35">
        <f>G59+G55+G49+G45+G40</f>
        <v>49123</v>
      </c>
      <c r="H60" s="34"/>
      <c r="I60" s="35">
        <f>I59+I55+I49+I45+I40</f>
        <v>69375</v>
      </c>
      <c r="J60" s="34"/>
      <c r="K60" s="68">
        <f>K59+K55+K49+K45+K40</f>
        <v>23700</v>
      </c>
      <c r="L60" s="76"/>
      <c r="M60" s="76">
        <f>M59+M55+M49+M45+M40</f>
        <v>30000</v>
      </c>
      <c r="N60" s="34"/>
      <c r="O60" s="68">
        <f>O59+O55+O49+O45+O40</f>
        <v>0</v>
      </c>
      <c r="P60" s="35">
        <f>P59+P55+P49+P45+P40</f>
        <v>289321</v>
      </c>
      <c r="Q60" s="35"/>
    </row>
    <row r="61" spans="1:18" ht="14.25" thickBot="1">
      <c r="A61" s="36" t="s">
        <v>45</v>
      </c>
      <c r="B61" s="36">
        <f>C60</f>
        <v>69000</v>
      </c>
      <c r="C61" s="40">
        <f>B61/$P$60</f>
        <v>0.23848942869684536</v>
      </c>
      <c r="D61" s="36">
        <f>B61+E60</f>
        <v>117123</v>
      </c>
      <c r="E61" s="40">
        <f>D61/$R$63</f>
        <v>0.34858035714285712</v>
      </c>
      <c r="F61" s="36">
        <f>D61+G60</f>
        <v>166246</v>
      </c>
      <c r="G61" s="40">
        <f>F61/$R$63</f>
        <v>0.49477976190476192</v>
      </c>
      <c r="H61" s="36">
        <f>F61+I60</f>
        <v>235621</v>
      </c>
      <c r="I61" s="40">
        <f>H61/$R$63</f>
        <v>0.70125297619047622</v>
      </c>
      <c r="J61" s="36">
        <f>H61+K60</f>
        <v>259321</v>
      </c>
      <c r="K61" s="69">
        <f>J61/$R$63</f>
        <v>0.77178869047619048</v>
      </c>
      <c r="L61" s="36">
        <f>J61+M60</f>
        <v>289321</v>
      </c>
      <c r="M61" s="41">
        <f>L61/$R$63</f>
        <v>0.86107440476190478</v>
      </c>
      <c r="N61" s="36">
        <f>L61+O60</f>
        <v>289321</v>
      </c>
      <c r="O61" s="69">
        <f>N61/$R$63</f>
        <v>0.86107440476190478</v>
      </c>
      <c r="P61" s="37"/>
      <c r="Q61" s="37"/>
    </row>
    <row r="62" spans="1:18" customFormat="1" ht="13.5" thickBot="1">
      <c r="A62" t="s">
        <v>164</v>
      </c>
    </row>
    <row r="63" spans="1:18" ht="16.5" thickBot="1">
      <c r="A63" s="4" t="s">
        <v>165</v>
      </c>
      <c r="N63" s="48" t="s">
        <v>43</v>
      </c>
      <c r="O63" s="49">
        <v>100</v>
      </c>
      <c r="P63" s="49"/>
      <c r="Q63" s="49"/>
      <c r="R63" s="50">
        <v>336000</v>
      </c>
    </row>
    <row r="64" spans="1:18">
      <c r="N64" s="4" t="s">
        <v>128</v>
      </c>
    </row>
    <row r="65" spans="2:18">
      <c r="R65" s="51"/>
    </row>
    <row r="68" spans="2:18">
      <c r="B68" s="4" t="s">
        <v>163</v>
      </c>
      <c r="D68" s="4" t="s">
        <v>24</v>
      </c>
      <c r="F68" s="4" t="s">
        <v>25</v>
      </c>
      <c r="H68" s="4" t="s">
        <v>26</v>
      </c>
      <c r="J68" s="4" t="s">
        <v>27</v>
      </c>
      <c r="L68" s="4" t="s">
        <v>28</v>
      </c>
    </row>
    <row r="69" spans="2:18">
      <c r="B69" s="4" t="s">
        <v>108</v>
      </c>
      <c r="C69" s="4">
        <v>4000</v>
      </c>
      <c r="D69" s="4" t="s">
        <v>108</v>
      </c>
      <c r="E69" s="4">
        <v>2000</v>
      </c>
      <c r="F69" s="4" t="s">
        <v>108</v>
      </c>
      <c r="G69" s="4">
        <v>4000</v>
      </c>
      <c r="H69" s="4" t="s">
        <v>138</v>
      </c>
      <c r="I69" s="4">
        <v>2000</v>
      </c>
      <c r="J69" s="4" t="s">
        <v>50</v>
      </c>
      <c r="K69" s="4">
        <v>2000</v>
      </c>
      <c r="L69" s="4" t="s">
        <v>159</v>
      </c>
      <c r="M69" s="4">
        <v>10000</v>
      </c>
    </row>
    <row r="70" spans="2:18">
      <c r="B70" s="4" t="s">
        <v>109</v>
      </c>
      <c r="C70" s="4">
        <v>3000</v>
      </c>
      <c r="D70" s="4" t="s">
        <v>109</v>
      </c>
      <c r="E70" s="4">
        <v>3000</v>
      </c>
      <c r="F70" s="4" t="s">
        <v>129</v>
      </c>
      <c r="G70" s="4">
        <v>4000</v>
      </c>
      <c r="H70" s="4" t="s">
        <v>139</v>
      </c>
      <c r="I70" s="4">
        <v>3000</v>
      </c>
      <c r="J70" s="4" t="s">
        <v>46</v>
      </c>
      <c r="K70" s="4">
        <v>2000</v>
      </c>
      <c r="L70" s="4" t="s">
        <v>162</v>
      </c>
      <c r="M70" s="4">
        <v>6000</v>
      </c>
    </row>
    <row r="71" spans="2:18">
      <c r="B71" s="4" t="s">
        <v>110</v>
      </c>
      <c r="C71" s="4">
        <v>3000</v>
      </c>
      <c r="D71" s="4" t="s">
        <v>110</v>
      </c>
      <c r="E71" s="4">
        <v>4000</v>
      </c>
      <c r="F71" s="4" t="s">
        <v>130</v>
      </c>
      <c r="G71" s="4">
        <v>3000</v>
      </c>
      <c r="H71" s="4" t="s">
        <v>48</v>
      </c>
      <c r="I71" s="4">
        <v>3000</v>
      </c>
      <c r="J71" s="4" t="s">
        <v>48</v>
      </c>
      <c r="K71" s="4">
        <v>3000</v>
      </c>
      <c r="L71" s="4" t="s">
        <v>140</v>
      </c>
      <c r="M71" s="4">
        <v>2000</v>
      </c>
    </row>
    <row r="72" spans="2:18">
      <c r="B72" s="4" t="s">
        <v>111</v>
      </c>
      <c r="C72" s="4">
        <v>800</v>
      </c>
      <c r="D72" s="4" t="s">
        <v>111</v>
      </c>
      <c r="E72" s="4">
        <v>1000</v>
      </c>
      <c r="F72" s="4" t="s">
        <v>112</v>
      </c>
      <c r="G72" s="4">
        <v>2000</v>
      </c>
      <c r="H72" s="4" t="s">
        <v>47</v>
      </c>
      <c r="I72" s="4">
        <v>2000</v>
      </c>
      <c r="J72" s="4" t="s">
        <v>47</v>
      </c>
      <c r="K72" s="4">
        <v>4000</v>
      </c>
      <c r="L72" s="4" t="s">
        <v>142</v>
      </c>
      <c r="M72" s="4">
        <v>2000</v>
      </c>
    </row>
    <row r="73" spans="2:18">
      <c r="B73" s="4" t="s">
        <v>112</v>
      </c>
      <c r="C73" s="4">
        <v>1000</v>
      </c>
      <c r="D73" s="4" t="s">
        <v>112</v>
      </c>
      <c r="E73" s="4">
        <v>1000</v>
      </c>
      <c r="F73" s="4" t="s">
        <v>121</v>
      </c>
      <c r="G73" s="4">
        <v>1000</v>
      </c>
      <c r="H73" s="4" t="s">
        <v>54</v>
      </c>
      <c r="I73" s="4">
        <v>4000</v>
      </c>
      <c r="J73" s="4" t="s">
        <v>54</v>
      </c>
      <c r="K73" s="4">
        <v>3000</v>
      </c>
      <c r="L73" s="4" t="s">
        <v>141</v>
      </c>
      <c r="M73" s="4">
        <v>1000</v>
      </c>
    </row>
    <row r="74" spans="2:18">
      <c r="B74" s="4" t="s">
        <v>113</v>
      </c>
      <c r="C74" s="4">
        <v>1000</v>
      </c>
      <c r="D74" s="4" t="s">
        <v>113</v>
      </c>
      <c r="E74" s="4">
        <v>1000</v>
      </c>
      <c r="F74" s="4" t="s">
        <v>113</v>
      </c>
      <c r="G74" s="4">
        <v>2000</v>
      </c>
      <c r="L74" s="4" t="s">
        <v>143</v>
      </c>
      <c r="M74" s="4">
        <v>3000</v>
      </c>
    </row>
    <row r="75" spans="2:18">
      <c r="B75" s="4" t="s">
        <v>114</v>
      </c>
      <c r="C75" s="4">
        <v>2000</v>
      </c>
      <c r="D75" s="4" t="s">
        <v>121</v>
      </c>
      <c r="E75" s="4">
        <v>1000</v>
      </c>
      <c r="J75" s="4" t="s">
        <v>156</v>
      </c>
      <c r="K75" s="4">
        <v>3000</v>
      </c>
      <c r="L75" s="4" t="s">
        <v>144</v>
      </c>
      <c r="M75" s="4">
        <v>2000</v>
      </c>
    </row>
    <row r="76" spans="2:18">
      <c r="J76" s="4" t="s">
        <v>157</v>
      </c>
      <c r="K76" s="4">
        <v>3000</v>
      </c>
      <c r="L76" s="4" t="s">
        <v>145</v>
      </c>
      <c r="M76" s="4">
        <v>4000</v>
      </c>
    </row>
    <row r="77" spans="2:18">
      <c r="B77" s="4" t="s">
        <v>115</v>
      </c>
      <c r="C77" s="81">
        <v>10000</v>
      </c>
      <c r="D77" s="4" t="s">
        <v>126</v>
      </c>
      <c r="E77" s="4">
        <v>27000</v>
      </c>
      <c r="F77" s="4" t="s">
        <v>132</v>
      </c>
      <c r="G77" s="4">
        <v>3000</v>
      </c>
      <c r="H77" s="4" t="s">
        <v>152</v>
      </c>
      <c r="I77" s="4">
        <v>6000</v>
      </c>
      <c r="M77" s="78"/>
    </row>
    <row r="78" spans="2:18">
      <c r="B78" s="4" t="s">
        <v>116</v>
      </c>
      <c r="C78" s="4">
        <v>53000</v>
      </c>
      <c r="D78" s="4" t="s">
        <v>123</v>
      </c>
      <c r="E78" s="4">
        <v>6123</v>
      </c>
      <c r="F78" s="4" t="s">
        <v>133</v>
      </c>
      <c r="G78" s="4">
        <v>2000</v>
      </c>
      <c r="H78" s="4" t="s">
        <v>154</v>
      </c>
      <c r="I78" s="4">
        <v>6000</v>
      </c>
      <c r="K78" s="4">
        <f>SUM(K69:K76)</f>
        <v>20000</v>
      </c>
      <c r="M78" s="4">
        <f>SUM(M69:M76)</f>
        <v>30000</v>
      </c>
    </row>
    <row r="79" spans="2:18">
      <c r="B79" s="4" t="s">
        <v>117</v>
      </c>
      <c r="C79" s="4">
        <v>10000</v>
      </c>
      <c r="D79" s="4" t="s">
        <v>124</v>
      </c>
      <c r="E79" s="4">
        <v>6123</v>
      </c>
      <c r="F79" s="4" t="s">
        <v>134</v>
      </c>
      <c r="G79" s="4">
        <v>1000</v>
      </c>
      <c r="H79" s="4" t="s">
        <v>148</v>
      </c>
      <c r="I79" s="4">
        <v>6000</v>
      </c>
    </row>
    <row r="80" spans="2:18">
      <c r="D80" s="4" t="s">
        <v>125</v>
      </c>
      <c r="E80" s="4">
        <v>6823</v>
      </c>
      <c r="F80" s="4" t="s">
        <v>135</v>
      </c>
      <c r="G80" s="4">
        <v>1000</v>
      </c>
      <c r="H80" s="4" t="s">
        <v>149</v>
      </c>
      <c r="I80" s="4">
        <v>17641</v>
      </c>
    </row>
    <row r="81" spans="3:15">
      <c r="H81" s="4" t="s">
        <v>150</v>
      </c>
      <c r="I81" s="4">
        <v>3000</v>
      </c>
      <c r="K81" s="78"/>
    </row>
    <row r="82" spans="3:15">
      <c r="D82" s="4" t="s">
        <v>127</v>
      </c>
      <c r="E82" s="4">
        <v>7000</v>
      </c>
      <c r="F82" s="4" t="s">
        <v>137</v>
      </c>
      <c r="G82" s="4">
        <v>7200</v>
      </c>
      <c r="I82" s="4">
        <f>SUM(I69:I81)</f>
        <v>52641</v>
      </c>
    </row>
    <row r="83" spans="3:15">
      <c r="C83" s="4">
        <f>SUM(C69:C79)</f>
        <v>87800</v>
      </c>
      <c r="D83" s="4" t="s">
        <v>72</v>
      </c>
      <c r="E83" s="4">
        <v>13734</v>
      </c>
      <c r="F83" s="4" t="s">
        <v>136</v>
      </c>
      <c r="G83" s="4">
        <v>3000</v>
      </c>
      <c r="K83" s="78"/>
      <c r="M83" s="78"/>
    </row>
    <row r="84" spans="3:15">
      <c r="D84" s="4" t="s">
        <v>71</v>
      </c>
      <c r="E84" s="4">
        <v>12500</v>
      </c>
      <c r="F84" s="4" t="s">
        <v>63</v>
      </c>
      <c r="G84" s="4">
        <v>7000</v>
      </c>
    </row>
    <row r="85" spans="3:15">
      <c r="O85" s="78"/>
    </row>
    <row r="86" spans="3:15">
      <c r="E86" s="4">
        <f>SUM(E69:E84)</f>
        <v>92303</v>
      </c>
      <c r="G86" s="4">
        <f>SUM(G69:G84)</f>
        <v>40200</v>
      </c>
    </row>
    <row r="87" spans="3:15">
      <c r="G87" s="78"/>
    </row>
    <row r="88" spans="3:15">
      <c r="I88" s="78"/>
    </row>
  </sheetData>
  <phoneticPr fontId="0" type="noConversion"/>
  <pageMargins left="0" right="0" top="0.19685039370078741" bottom="0.19685039370078741" header="0.51181102362204722" footer="0.51181102362204722"/>
  <pageSetup paperSize="9" scale="65" orientation="landscape" r:id="rId1"/>
  <headerFooter alignWithMargins="0"/>
</worksheet>
</file>

<file path=xl/worksheets/sheet2.xml><?xml version="1.0" encoding="utf-8"?>
<worksheet xmlns="http://schemas.openxmlformats.org/spreadsheetml/2006/main" xmlns:r="http://schemas.openxmlformats.org/officeDocument/2006/relationships">
  <sheetPr>
    <pageSetUpPr fitToPage="1"/>
  </sheetPr>
  <dimension ref="A1:K45"/>
  <sheetViews>
    <sheetView workbookViewId="0">
      <selection activeCell="H30" sqref="H30"/>
    </sheetView>
  </sheetViews>
  <sheetFormatPr baseColWidth="10" defaultColWidth="9.140625" defaultRowHeight="12.75"/>
  <cols>
    <col min="1" max="1" width="13.42578125" style="5" customWidth="1"/>
    <col min="2" max="2" width="13.140625" style="4" customWidth="1"/>
    <col min="3" max="3" width="14.42578125" style="4" bestFit="1" customWidth="1"/>
    <col min="4" max="4" width="13.42578125" style="4" customWidth="1"/>
    <col min="5" max="5" width="37"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84" t="s">
        <v>239</v>
      </c>
      <c r="B1" s="2"/>
      <c r="C1" s="2"/>
      <c r="D1" s="2"/>
      <c r="E1" s="2"/>
      <c r="F1" s="2"/>
      <c r="G1" s="3"/>
      <c r="H1" s="2"/>
      <c r="I1" s="2"/>
      <c r="J1" s="2"/>
      <c r="K1" s="2"/>
    </row>
    <row r="3" spans="1:11" ht="18.75">
      <c r="A3" s="6" t="s">
        <v>30</v>
      </c>
      <c r="B3" s="7" t="s">
        <v>56</v>
      </c>
      <c r="C3" s="7" t="s">
        <v>167</v>
      </c>
      <c r="D3" s="7"/>
      <c r="G3" s="7" t="s">
        <v>13</v>
      </c>
      <c r="H3" s="8" t="s">
        <v>169</v>
      </c>
    </row>
    <row r="5" spans="1:11">
      <c r="A5" s="9" t="s">
        <v>14</v>
      </c>
      <c r="B5" s="10">
        <v>40664</v>
      </c>
      <c r="C5" s="11"/>
      <c r="D5" s="11"/>
      <c r="G5" s="11" t="s">
        <v>15</v>
      </c>
      <c r="H5" s="12">
        <v>40695</v>
      </c>
    </row>
    <row r="6" spans="1:11">
      <c r="A6" s="9"/>
      <c r="B6" s="10"/>
      <c r="C6" s="11"/>
      <c r="D6" s="11"/>
      <c r="G6" s="11"/>
      <c r="H6" s="12"/>
    </row>
    <row r="7" spans="1:11">
      <c r="A7" s="9"/>
      <c r="B7" s="10"/>
      <c r="C7" s="11"/>
      <c r="D7" s="11"/>
      <c r="G7" s="11"/>
      <c r="H7" s="12"/>
    </row>
    <row r="8" spans="1:11">
      <c r="A8" s="9"/>
      <c r="B8" s="10"/>
      <c r="C8" s="11"/>
      <c r="D8" s="11"/>
      <c r="G8" s="11"/>
      <c r="H8" s="12"/>
    </row>
    <row r="9" spans="1:11">
      <c r="A9" s="9"/>
      <c r="B9" s="10"/>
      <c r="C9" s="11"/>
      <c r="D9" s="11"/>
      <c r="G9" s="11"/>
      <c r="H9" s="12"/>
    </row>
    <row r="10" spans="1:11">
      <c r="A10" s="9"/>
      <c r="B10" s="10"/>
      <c r="C10" s="11"/>
      <c r="D10" s="11"/>
      <c r="G10" s="11"/>
      <c r="H10" s="12"/>
    </row>
    <row r="11" spans="1:11">
      <c r="A11" s="9"/>
      <c r="B11" s="10"/>
      <c r="C11" s="11"/>
      <c r="D11" s="11"/>
      <c r="G11" s="11"/>
      <c r="H11" s="12"/>
    </row>
    <row r="12" spans="1:11">
      <c r="A12" s="9"/>
      <c r="B12" s="10"/>
      <c r="C12" s="11"/>
      <c r="D12" s="11"/>
      <c r="G12" s="11"/>
      <c r="H12" s="12"/>
    </row>
    <row r="13" spans="1:11">
      <c r="A13" s="9"/>
      <c r="B13" s="10"/>
      <c r="C13" s="11"/>
      <c r="D13" s="11"/>
      <c r="G13" s="11"/>
      <c r="H13" s="12"/>
    </row>
    <row r="16" spans="1:11">
      <c r="B16" s="20"/>
    </row>
    <row r="17" spans="1:11">
      <c r="A17" s="13"/>
    </row>
    <row r="19" spans="1:11">
      <c r="G19" s="4" t="s">
        <v>168</v>
      </c>
    </row>
    <row r="20" spans="1:1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B21" t="s">
        <v>170</v>
      </c>
      <c r="C21" t="s">
        <v>11</v>
      </c>
      <c r="D21" t="s">
        <v>171</v>
      </c>
      <c r="E21" t="s">
        <v>180</v>
      </c>
      <c r="F21" t="s">
        <v>181</v>
      </c>
      <c r="G21">
        <v>1000</v>
      </c>
      <c r="H21">
        <v>1</v>
      </c>
      <c r="I21" t="s">
        <v>182</v>
      </c>
      <c r="J21" t="s">
        <v>57</v>
      </c>
      <c r="K21" t="s">
        <v>188</v>
      </c>
    </row>
    <row r="22" spans="1:11" customFormat="1">
      <c r="B22" t="s">
        <v>170</v>
      </c>
      <c r="C22" t="s">
        <v>183</v>
      </c>
      <c r="D22" t="s">
        <v>172</v>
      </c>
      <c r="E22" t="s">
        <v>184</v>
      </c>
      <c r="F22" t="s">
        <v>1</v>
      </c>
      <c r="G22">
        <v>1000</v>
      </c>
      <c r="H22">
        <v>1</v>
      </c>
      <c r="I22" t="s">
        <v>185</v>
      </c>
      <c r="J22" t="s">
        <v>58</v>
      </c>
      <c r="K22" t="s">
        <v>189</v>
      </c>
    </row>
    <row r="23" spans="1:11" customFormat="1">
      <c r="B23" t="s">
        <v>170</v>
      </c>
      <c r="C23" t="s">
        <v>9</v>
      </c>
      <c r="D23" t="s">
        <v>173</v>
      </c>
      <c r="E23" t="s">
        <v>186</v>
      </c>
      <c r="F23" t="s">
        <v>181</v>
      </c>
      <c r="G23">
        <v>1000</v>
      </c>
      <c r="H23">
        <v>1</v>
      </c>
      <c r="I23" t="s">
        <v>182</v>
      </c>
      <c r="J23" t="s">
        <v>58</v>
      </c>
      <c r="K23" t="s">
        <v>188</v>
      </c>
    </row>
    <row r="24" spans="1:11" customFormat="1">
      <c r="B24" t="s">
        <v>170</v>
      </c>
      <c r="C24" t="s">
        <v>8</v>
      </c>
      <c r="D24" t="s">
        <v>174</v>
      </c>
      <c r="E24" t="s">
        <v>190</v>
      </c>
      <c r="F24" t="s">
        <v>191</v>
      </c>
      <c r="G24">
        <v>1000</v>
      </c>
      <c r="H24">
        <v>1</v>
      </c>
      <c r="I24" t="s">
        <v>64</v>
      </c>
      <c r="J24" t="s">
        <v>58</v>
      </c>
    </row>
    <row r="25" spans="1:11" customFormat="1">
      <c r="B25" t="s">
        <v>170</v>
      </c>
      <c r="C25" t="s">
        <v>8</v>
      </c>
      <c r="D25" t="s">
        <v>175</v>
      </c>
      <c r="E25" t="s">
        <v>192</v>
      </c>
      <c r="F25" t="s">
        <v>193</v>
      </c>
      <c r="G25">
        <v>2000</v>
      </c>
      <c r="H25">
        <v>2</v>
      </c>
      <c r="I25" t="s">
        <v>64</v>
      </c>
      <c r="J25" t="s">
        <v>58</v>
      </c>
      <c r="K25" t="s">
        <v>194</v>
      </c>
    </row>
    <row r="26" spans="1:11" customFormat="1">
      <c r="B26" t="s">
        <v>170</v>
      </c>
      <c r="C26" t="s">
        <v>8</v>
      </c>
      <c r="D26" t="s">
        <v>176</v>
      </c>
      <c r="E26" t="s">
        <v>195</v>
      </c>
      <c r="F26" t="s">
        <v>197</v>
      </c>
      <c r="G26">
        <v>2000</v>
      </c>
      <c r="H26">
        <v>2</v>
      </c>
      <c r="I26" t="s">
        <v>64</v>
      </c>
      <c r="J26" t="s">
        <v>58</v>
      </c>
      <c r="K26" t="s">
        <v>194</v>
      </c>
    </row>
    <row r="27" spans="1:11" customFormat="1">
      <c r="B27" t="s">
        <v>170</v>
      </c>
      <c r="C27" t="s">
        <v>10</v>
      </c>
      <c r="D27" t="s">
        <v>177</v>
      </c>
      <c r="E27" t="s">
        <v>196</v>
      </c>
      <c r="F27" t="s">
        <v>197</v>
      </c>
      <c r="G27">
        <v>2000</v>
      </c>
      <c r="H27">
        <v>2</v>
      </c>
      <c r="I27" t="s">
        <v>65</v>
      </c>
      <c r="J27" t="s">
        <v>58</v>
      </c>
      <c r="K27" t="s">
        <v>198</v>
      </c>
    </row>
    <row r="28" spans="1:11" customFormat="1">
      <c r="B28" t="s">
        <v>170</v>
      </c>
      <c r="C28" t="s">
        <v>10</v>
      </c>
      <c r="D28" t="s">
        <v>178</v>
      </c>
      <c r="E28" t="s">
        <v>200</v>
      </c>
      <c r="F28" t="s">
        <v>181</v>
      </c>
      <c r="G28">
        <v>1000</v>
      </c>
      <c r="H28">
        <v>1</v>
      </c>
      <c r="I28" t="s">
        <v>65</v>
      </c>
      <c r="J28" t="s">
        <v>58</v>
      </c>
      <c r="K28" t="s">
        <v>198</v>
      </c>
    </row>
    <row r="29" spans="1:11" customFormat="1">
      <c r="B29" t="s">
        <v>170</v>
      </c>
      <c r="C29" t="s">
        <v>10</v>
      </c>
      <c r="D29" t="s">
        <v>179</v>
      </c>
      <c r="E29" t="s">
        <v>199</v>
      </c>
      <c r="F29" t="s">
        <v>201</v>
      </c>
      <c r="G29">
        <v>2000</v>
      </c>
      <c r="H29">
        <v>2</v>
      </c>
      <c r="I29" t="s">
        <v>65</v>
      </c>
      <c r="J29" t="s">
        <v>58</v>
      </c>
      <c r="K29" t="s">
        <v>198</v>
      </c>
    </row>
    <row r="30" spans="1:11" customFormat="1">
      <c r="C30" t="s">
        <v>11</v>
      </c>
      <c r="G30">
        <v>4000</v>
      </c>
    </row>
    <row r="31" spans="1:11" customFormat="1"/>
    <row r="32" spans="1:11" customFormat="1">
      <c r="G32">
        <f>SUM(G21:G31)</f>
        <v>17000</v>
      </c>
      <c r="H32">
        <f>SUM(H21:H31)</f>
        <v>13</v>
      </c>
    </row>
    <row r="33" spans="1:8" customFormat="1"/>
    <row r="34" spans="1:8" customFormat="1"/>
    <row r="35" spans="1:8" customFormat="1"/>
    <row r="36" spans="1:8" customFormat="1"/>
    <row r="37" spans="1:8" customFormat="1"/>
    <row r="38" spans="1:8" customFormat="1"/>
    <row r="39" spans="1:8" customFormat="1"/>
    <row r="40" spans="1:8" customFormat="1"/>
    <row r="41" spans="1:8" customFormat="1"/>
    <row r="42" spans="1:8">
      <c r="A42"/>
      <c r="B42"/>
    </row>
    <row r="43" spans="1:8">
      <c r="A43"/>
      <c r="B43"/>
      <c r="F43" s="16"/>
      <c r="G43" s="17"/>
      <c r="H43" s="16"/>
    </row>
    <row r="44" spans="1:8">
      <c r="A44"/>
      <c r="B44"/>
    </row>
    <row r="45" spans="1:8">
      <c r="A45" s="18"/>
      <c r="C45" s="19"/>
    </row>
  </sheetData>
  <phoneticPr fontId="0" type="noConversion"/>
  <pageMargins left="0.75" right="0.75" top="1" bottom="1" header="0.5" footer="0.5"/>
  <pageSetup paperSize="9" scale="72" orientation="landscape" r:id="rId1"/>
  <headerFooter alignWithMargins="0">
    <oddFooter>&amp;Lkarin&amp;R&amp;D</oddFooter>
  </headerFooter>
</worksheet>
</file>

<file path=xl/worksheets/sheet3.xml><?xml version="1.0" encoding="utf-8"?>
<worksheet xmlns="http://schemas.openxmlformats.org/spreadsheetml/2006/main" xmlns:r="http://schemas.openxmlformats.org/officeDocument/2006/relationships">
  <sheetPr>
    <pageSetUpPr fitToPage="1"/>
  </sheetPr>
  <dimension ref="A1:K40"/>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299</v>
      </c>
      <c r="D3" s="7"/>
      <c r="G3" s="7" t="s">
        <v>13</v>
      </c>
      <c r="H3" s="8" t="s">
        <v>168</v>
      </c>
    </row>
    <row r="5" spans="1:11">
      <c r="A5" s="9" t="s">
        <v>14</v>
      </c>
      <c r="B5" s="10">
        <v>40664</v>
      </c>
      <c r="C5" s="11"/>
      <c r="D5" s="11"/>
      <c r="G5" s="11" t="s">
        <v>15</v>
      </c>
      <c r="H5" s="12">
        <v>40695</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8</v>
      </c>
      <c r="E21" s="85" t="s">
        <v>312</v>
      </c>
      <c r="G21">
        <v>6000</v>
      </c>
      <c r="H21" s="87" t="s">
        <v>300</v>
      </c>
      <c r="I21" s="85" t="s">
        <v>168</v>
      </c>
      <c r="J21" t="s">
        <v>57</v>
      </c>
    </row>
    <row r="22" spans="1:11" customFormat="1">
      <c r="C22" s="85"/>
    </row>
    <row r="23" spans="1:11" customFormat="1">
      <c r="A23" s="85"/>
    </row>
    <row r="24" spans="1:11" customFormat="1">
      <c r="G24">
        <f>SUM(G21:G23)</f>
        <v>6000</v>
      </c>
      <c r="H24">
        <f>SUM(H21:H23)</f>
        <v>0</v>
      </c>
    </row>
    <row r="25" spans="1:11" customFormat="1">
      <c r="A25" s="55"/>
      <c r="B25" s="55"/>
      <c r="C25" s="55"/>
      <c r="D25" s="55"/>
    </row>
    <row r="26" spans="1:11" customFormat="1">
      <c r="A26" s="55"/>
      <c r="B26" s="55"/>
      <c r="C26" s="55"/>
      <c r="D26" s="55"/>
    </row>
    <row r="27" spans="1:11" customFormat="1">
      <c r="A27" s="55"/>
      <c r="B27" s="55"/>
      <c r="C27" s="55"/>
      <c r="D27" s="55"/>
    </row>
    <row r="28" spans="1:11" customFormat="1">
      <c r="A28" s="55"/>
      <c r="B28" s="55"/>
      <c r="C28" s="56"/>
      <c r="D28" s="55"/>
    </row>
    <row r="29" spans="1:11" customFormat="1">
      <c r="A29" s="55"/>
      <c r="B29" s="55"/>
      <c r="C29" s="56"/>
      <c r="D29" s="55"/>
    </row>
    <row r="30" spans="1:11">
      <c r="A30" s="55"/>
      <c r="B30" s="55"/>
      <c r="C30" s="56"/>
      <c r="D30" s="22"/>
    </row>
    <row r="31" spans="1:11">
      <c r="A31" s="55"/>
      <c r="B31" s="55"/>
      <c r="C31" s="56"/>
      <c r="D31" s="22"/>
      <c r="F31" s="16"/>
      <c r="G31" s="17"/>
      <c r="H31" s="16"/>
    </row>
    <row r="32" spans="1:11">
      <c r="A32" s="55"/>
      <c r="B32" s="55"/>
      <c r="C32" s="56"/>
      <c r="D32" s="22"/>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7"/>
      <c r="B38" s="22"/>
      <c r="C38" s="22"/>
      <c r="D38" s="22"/>
    </row>
    <row r="39" spans="1:4">
      <c r="A39" s="57"/>
      <c r="B39" s="22"/>
      <c r="C39" s="58"/>
      <c r="D39" s="22"/>
    </row>
    <row r="40" spans="1:4">
      <c r="A40" s="57"/>
      <c r="B40" s="22"/>
      <c r="C40" s="22"/>
      <c r="D40" s="22"/>
    </row>
  </sheetData>
  <pageMargins left="0.75" right="0.75" top="1" bottom="1" header="0.5" footer="0.5"/>
  <pageSetup paperSize="9" scale="73" orientation="landscape" r:id="rId1"/>
  <headerFooter alignWithMargins="0">
    <oddFooter>&amp;Lkarin&amp;R&amp;D</oddFooter>
  </headerFooter>
</worksheet>
</file>

<file path=xl/worksheets/sheet4.xml><?xml version="1.0" encoding="utf-8"?>
<worksheet xmlns="http://schemas.openxmlformats.org/spreadsheetml/2006/main" xmlns:r="http://schemas.openxmlformats.org/officeDocument/2006/relationships">
  <sheetPr>
    <pageSetUpPr fitToPage="1"/>
  </sheetPr>
  <dimension ref="A1:K40"/>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299</v>
      </c>
      <c r="D3" s="7"/>
      <c r="G3" s="7" t="s">
        <v>13</v>
      </c>
      <c r="H3" s="8" t="s">
        <v>168</v>
      </c>
    </row>
    <row r="5" spans="1:11">
      <c r="A5" s="9" t="s">
        <v>14</v>
      </c>
      <c r="B5" s="10">
        <v>40664</v>
      </c>
      <c r="C5" s="11"/>
      <c r="D5" s="11"/>
      <c r="G5" s="11" t="s">
        <v>15</v>
      </c>
      <c r="H5" s="12">
        <v>40695</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8</v>
      </c>
      <c r="E21" s="85" t="s">
        <v>311</v>
      </c>
      <c r="G21">
        <v>40000</v>
      </c>
      <c r="H21" s="87" t="s">
        <v>300</v>
      </c>
      <c r="I21" s="85" t="s">
        <v>168</v>
      </c>
      <c r="J21" t="s">
        <v>57</v>
      </c>
    </row>
    <row r="22" spans="1:11" customFormat="1">
      <c r="C22" s="85"/>
    </row>
    <row r="23" spans="1:11" customFormat="1">
      <c r="A23" s="85"/>
    </row>
    <row r="24" spans="1:11" customFormat="1">
      <c r="G24">
        <f>SUM(G21:G23)</f>
        <v>40000</v>
      </c>
      <c r="H24">
        <f>SUM(H21:H23)</f>
        <v>0</v>
      </c>
    </row>
    <row r="25" spans="1:11" customFormat="1">
      <c r="A25" s="55"/>
      <c r="B25" s="55"/>
      <c r="C25" s="55"/>
      <c r="D25" s="55"/>
    </row>
    <row r="26" spans="1:11" customFormat="1">
      <c r="A26" s="55"/>
      <c r="B26" s="55"/>
      <c r="C26" s="55"/>
      <c r="D26" s="55"/>
    </row>
    <row r="27" spans="1:11" customFormat="1">
      <c r="A27" s="55"/>
      <c r="B27" s="55"/>
      <c r="C27" s="55"/>
      <c r="D27" s="55"/>
    </row>
    <row r="28" spans="1:11" customFormat="1">
      <c r="A28" s="55"/>
      <c r="B28" s="55"/>
      <c r="C28" s="56"/>
      <c r="D28" s="55"/>
    </row>
    <row r="29" spans="1:11" customFormat="1">
      <c r="A29" s="55"/>
      <c r="B29" s="55"/>
      <c r="C29" s="56"/>
      <c r="D29" s="55"/>
    </row>
    <row r="30" spans="1:11">
      <c r="A30" s="55"/>
      <c r="B30" s="55"/>
      <c r="C30" s="56"/>
      <c r="D30" s="22"/>
    </row>
    <row r="31" spans="1:11">
      <c r="A31" s="55"/>
      <c r="B31" s="55"/>
      <c r="C31" s="56"/>
      <c r="D31" s="22"/>
      <c r="F31" s="16"/>
      <c r="G31" s="17"/>
      <c r="H31" s="16"/>
    </row>
    <row r="32" spans="1:11">
      <c r="A32" s="55"/>
      <c r="B32" s="55"/>
      <c r="C32" s="56"/>
      <c r="D32" s="22"/>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7"/>
      <c r="B38" s="22"/>
      <c r="C38" s="22"/>
      <c r="D38" s="22"/>
    </row>
    <row r="39" spans="1:4">
      <c r="A39" s="57"/>
      <c r="B39" s="22"/>
      <c r="C39" s="58"/>
      <c r="D39" s="22"/>
    </row>
    <row r="40" spans="1:4">
      <c r="A40" s="57"/>
      <c r="B40" s="22"/>
      <c r="C40" s="22"/>
      <c r="D40" s="22"/>
    </row>
  </sheetData>
  <pageMargins left="0.75" right="0.75" top="1" bottom="1" header="0.5" footer="0.5"/>
  <pageSetup paperSize="9" scale="73" orientation="landscape" r:id="rId1"/>
  <headerFooter alignWithMargins="0">
    <oddFooter>&amp;Lkarin&amp;R&amp;D</oddFooter>
  </headerFooter>
</worksheet>
</file>

<file path=xl/worksheets/sheet5.xml><?xml version="1.0" encoding="utf-8"?>
<worksheet xmlns="http://schemas.openxmlformats.org/spreadsheetml/2006/main" xmlns:r="http://schemas.openxmlformats.org/officeDocument/2006/relationships">
  <sheetPr>
    <pageSetUpPr fitToPage="1"/>
  </sheetPr>
  <dimension ref="A1:Z76"/>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236</v>
      </c>
      <c r="D3" s="7"/>
      <c r="G3" s="7" t="s">
        <v>13</v>
      </c>
      <c r="H3" s="8" t="s">
        <v>237</v>
      </c>
    </row>
    <row r="5" spans="1:11">
      <c r="A5" s="9" t="s">
        <v>14</v>
      </c>
      <c r="B5" s="10">
        <v>40695</v>
      </c>
      <c r="C5" s="11"/>
      <c r="D5" s="11"/>
      <c r="G5" s="11" t="s">
        <v>15</v>
      </c>
      <c r="H5" s="12">
        <v>40725</v>
      </c>
    </row>
    <row r="7" spans="1:11">
      <c r="A7" s="9"/>
      <c r="B7" s="9"/>
      <c r="D7" s="9"/>
      <c r="F7" s="11"/>
    </row>
    <row r="14" spans="1:11">
      <c r="B14" s="20"/>
    </row>
    <row r="15" spans="1:11">
      <c r="A15" s="13"/>
    </row>
    <row r="17" spans="1:11">
      <c r="A17" s="9"/>
      <c r="D17" s="3"/>
    </row>
    <row r="19" spans="1:11">
      <c r="G19" s="4" t="s">
        <v>168</v>
      </c>
    </row>
    <row r="20" spans="1:1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B21" t="s">
        <v>170</v>
      </c>
      <c r="C21" t="s">
        <v>11</v>
      </c>
      <c r="D21" t="s">
        <v>224</v>
      </c>
      <c r="E21" t="s">
        <v>202</v>
      </c>
      <c r="F21" t="s">
        <v>203</v>
      </c>
      <c r="G21">
        <v>1000</v>
      </c>
      <c r="H21">
        <v>1</v>
      </c>
      <c r="I21" t="s">
        <v>64</v>
      </c>
      <c r="J21" t="s">
        <v>204</v>
      </c>
      <c r="K21" t="s">
        <v>205</v>
      </c>
    </row>
    <row r="22" spans="1:11" customFormat="1">
      <c r="B22" t="s">
        <v>170</v>
      </c>
      <c r="C22" t="s">
        <v>215</v>
      </c>
      <c r="D22" t="s">
        <v>225</v>
      </c>
      <c r="E22" t="s">
        <v>206</v>
      </c>
      <c r="F22" t="s">
        <v>209</v>
      </c>
      <c r="G22">
        <v>1000</v>
      </c>
      <c r="H22">
        <v>1</v>
      </c>
      <c r="I22" t="s">
        <v>64</v>
      </c>
      <c r="J22" t="s">
        <v>204</v>
      </c>
      <c r="K22" t="s">
        <v>205</v>
      </c>
    </row>
    <row r="23" spans="1:11" customFormat="1">
      <c r="B23" t="s">
        <v>170</v>
      </c>
      <c r="C23" t="s">
        <v>9</v>
      </c>
      <c r="D23" t="s">
        <v>226</v>
      </c>
      <c r="E23" t="s">
        <v>207</v>
      </c>
      <c r="F23" t="s">
        <v>16</v>
      </c>
      <c r="G23">
        <v>1000</v>
      </c>
      <c r="H23">
        <v>1</v>
      </c>
      <c r="I23" t="s">
        <v>182</v>
      </c>
      <c r="J23" t="s">
        <v>208</v>
      </c>
      <c r="K23" t="s">
        <v>188</v>
      </c>
    </row>
    <row r="24" spans="1:11" customFormat="1">
      <c r="B24" t="s">
        <v>170</v>
      </c>
      <c r="C24" t="s">
        <v>10</v>
      </c>
      <c r="D24" t="s">
        <v>227</v>
      </c>
      <c r="E24" t="s">
        <v>211</v>
      </c>
      <c r="F24" t="s">
        <v>191</v>
      </c>
      <c r="G24">
        <v>1000</v>
      </c>
      <c r="H24">
        <v>1</v>
      </c>
      <c r="I24" t="s">
        <v>65</v>
      </c>
      <c r="J24" t="s">
        <v>208</v>
      </c>
      <c r="K24" t="s">
        <v>198</v>
      </c>
    </row>
    <row r="25" spans="1:11" customFormat="1">
      <c r="B25" t="s">
        <v>170</v>
      </c>
      <c r="C25" t="s">
        <v>10</v>
      </c>
      <c r="D25" t="s">
        <v>228</v>
      </c>
      <c r="E25" t="s">
        <v>210</v>
      </c>
      <c r="F25" t="s">
        <v>212</v>
      </c>
      <c r="G25">
        <v>1000</v>
      </c>
      <c r="H25">
        <v>1</v>
      </c>
      <c r="I25" t="s">
        <v>65</v>
      </c>
      <c r="J25" t="s">
        <v>208</v>
      </c>
      <c r="K25" t="s">
        <v>198</v>
      </c>
    </row>
    <row r="26" spans="1:11" customFormat="1">
      <c r="B26" t="s">
        <v>170</v>
      </c>
      <c r="C26" t="s">
        <v>10</v>
      </c>
      <c r="D26" t="s">
        <v>229</v>
      </c>
      <c r="E26" t="s">
        <v>213</v>
      </c>
      <c r="F26" t="s">
        <v>16</v>
      </c>
      <c r="G26">
        <v>1000</v>
      </c>
      <c r="H26">
        <v>1</v>
      </c>
      <c r="I26" t="s">
        <v>65</v>
      </c>
      <c r="J26" t="s">
        <v>208</v>
      </c>
      <c r="K26" t="s">
        <v>198</v>
      </c>
    </row>
    <row r="27" spans="1:11" customFormat="1">
      <c r="B27" t="s">
        <v>170</v>
      </c>
      <c r="C27" t="s">
        <v>10</v>
      </c>
      <c r="D27" t="s">
        <v>230</v>
      </c>
      <c r="E27" t="s">
        <v>210</v>
      </c>
      <c r="F27" t="s">
        <v>16</v>
      </c>
      <c r="G27">
        <v>1000</v>
      </c>
      <c r="H27">
        <v>1</v>
      </c>
      <c r="I27" t="s">
        <v>65</v>
      </c>
      <c r="J27" t="s">
        <v>208</v>
      </c>
      <c r="K27" t="s">
        <v>198</v>
      </c>
    </row>
    <row r="28" spans="1:11" customFormat="1">
      <c r="B28" t="s">
        <v>170</v>
      </c>
      <c r="C28" t="s">
        <v>183</v>
      </c>
      <c r="D28" t="s">
        <v>231</v>
      </c>
      <c r="E28" t="s">
        <v>214</v>
      </c>
      <c r="F28" t="s">
        <v>203</v>
      </c>
      <c r="G28">
        <v>1000</v>
      </c>
      <c r="H28">
        <v>1</v>
      </c>
      <c r="I28" t="s">
        <v>64</v>
      </c>
      <c r="J28" t="s">
        <v>208</v>
      </c>
      <c r="K28" t="s">
        <v>189</v>
      </c>
    </row>
    <row r="29" spans="1:11" customFormat="1">
      <c r="B29" t="s">
        <v>170</v>
      </c>
      <c r="C29" t="s">
        <v>8</v>
      </c>
      <c r="D29" t="s">
        <v>232</v>
      </c>
      <c r="E29" t="s">
        <v>218</v>
      </c>
      <c r="F29" t="s">
        <v>203</v>
      </c>
      <c r="G29">
        <v>1000</v>
      </c>
      <c r="H29">
        <v>1</v>
      </c>
      <c r="I29" t="s">
        <v>64</v>
      </c>
      <c r="J29" t="s">
        <v>208</v>
      </c>
      <c r="K29" t="s">
        <v>216</v>
      </c>
    </row>
    <row r="30" spans="1:11" customFormat="1">
      <c r="B30" t="s">
        <v>170</v>
      </c>
      <c r="C30" t="s">
        <v>8</v>
      </c>
      <c r="D30" t="s">
        <v>233</v>
      </c>
      <c r="E30" t="s">
        <v>218</v>
      </c>
      <c r="F30" t="s">
        <v>212</v>
      </c>
      <c r="G30">
        <v>1000</v>
      </c>
      <c r="H30">
        <v>1</v>
      </c>
      <c r="I30" t="s">
        <v>64</v>
      </c>
      <c r="J30" t="s">
        <v>208</v>
      </c>
      <c r="K30" t="s">
        <v>216</v>
      </c>
    </row>
    <row r="31" spans="1:11" customFormat="1">
      <c r="B31" t="s">
        <v>170</v>
      </c>
      <c r="C31" t="s">
        <v>8</v>
      </c>
      <c r="D31" t="s">
        <v>234</v>
      </c>
      <c r="E31" t="s">
        <v>217</v>
      </c>
      <c r="F31" t="s">
        <v>16</v>
      </c>
      <c r="G31">
        <v>1000</v>
      </c>
      <c r="H31">
        <v>1</v>
      </c>
      <c r="I31" t="s">
        <v>64</v>
      </c>
      <c r="J31" t="s">
        <v>208</v>
      </c>
      <c r="K31" t="s">
        <v>216</v>
      </c>
    </row>
    <row r="32" spans="1:11" customFormat="1">
      <c r="B32" t="s">
        <v>219</v>
      </c>
      <c r="C32" t="s">
        <v>7</v>
      </c>
      <c r="D32" t="s">
        <v>235</v>
      </c>
      <c r="E32" t="s">
        <v>220</v>
      </c>
      <c r="F32" t="s">
        <v>221</v>
      </c>
      <c r="G32">
        <v>2000</v>
      </c>
      <c r="H32">
        <v>1</v>
      </c>
      <c r="I32" t="s">
        <v>222</v>
      </c>
      <c r="J32" t="s">
        <v>208</v>
      </c>
      <c r="K32" t="s">
        <v>223</v>
      </c>
    </row>
    <row r="33" spans="1:26" customFormat="1"/>
    <row r="34" spans="1:26" customFormat="1"/>
    <row r="35" spans="1:26" customFormat="1">
      <c r="A35" s="55"/>
      <c r="B35" s="55"/>
      <c r="C35" s="55"/>
      <c r="D35" s="55"/>
      <c r="G35">
        <f>SUM(G21:G34)</f>
        <v>13000</v>
      </c>
      <c r="H35">
        <f>SUM(H21:H34)</f>
        <v>12</v>
      </c>
    </row>
    <row r="36" spans="1:26" customFormat="1">
      <c r="A36" s="55"/>
      <c r="B36" s="55"/>
      <c r="C36" s="55"/>
      <c r="D36" s="55"/>
    </row>
    <row r="37" spans="1:26" customFormat="1">
      <c r="A37" s="55"/>
      <c r="B37" s="55"/>
      <c r="C37" s="55"/>
      <c r="D37" s="55"/>
    </row>
    <row r="38" spans="1:26" customFormat="1">
      <c r="A38" s="55"/>
      <c r="B38" s="55"/>
      <c r="C38" s="55"/>
      <c r="D38" s="55"/>
    </row>
    <row r="39" spans="1:26" customFormat="1">
      <c r="A39" s="92"/>
      <c r="B39" s="92"/>
      <c r="C39" s="101"/>
      <c r="D39" s="92"/>
      <c r="E39" s="92"/>
      <c r="F39" s="92"/>
      <c r="G39" s="92"/>
      <c r="H39" s="92"/>
      <c r="I39" s="92"/>
      <c r="J39" s="92"/>
      <c r="K39" s="92"/>
      <c r="L39" s="92"/>
      <c r="M39" s="92"/>
      <c r="N39" s="92"/>
      <c r="O39" s="92"/>
      <c r="P39" s="92"/>
      <c r="Q39" s="92"/>
      <c r="R39" s="92"/>
      <c r="S39" s="92"/>
      <c r="T39" s="92"/>
      <c r="U39" s="92"/>
      <c r="V39" s="92"/>
      <c r="W39" s="92"/>
      <c r="X39" s="92"/>
      <c r="Y39" s="92"/>
      <c r="Z39" s="92"/>
    </row>
    <row r="40" spans="1:26" customFormat="1" ht="22.5">
      <c r="A40" s="114"/>
      <c r="B40" s="115"/>
      <c r="C40" s="115"/>
      <c r="D40" s="115"/>
      <c r="E40" s="115"/>
      <c r="F40" s="115"/>
      <c r="G40" s="116"/>
      <c r="H40" s="116"/>
      <c r="I40" s="116"/>
      <c r="J40" s="116"/>
      <c r="K40" s="117"/>
      <c r="L40" s="118"/>
      <c r="M40" s="118"/>
      <c r="N40" s="119"/>
      <c r="O40" s="115"/>
      <c r="P40" s="115"/>
      <c r="Q40" s="120"/>
      <c r="R40" s="120"/>
      <c r="S40" s="121"/>
      <c r="T40" s="121"/>
      <c r="U40" s="116"/>
      <c r="V40" s="122"/>
      <c r="W40" s="123"/>
      <c r="X40" s="124"/>
      <c r="Y40" s="92"/>
      <c r="Z40" s="92"/>
    </row>
    <row r="41" spans="1:26">
      <c r="A41" s="93"/>
      <c r="B41" s="93"/>
      <c r="C41" s="125"/>
      <c r="D41" s="125"/>
      <c r="E41" s="125"/>
      <c r="F41" s="125"/>
      <c r="G41" s="125"/>
      <c r="H41" s="125"/>
      <c r="I41" s="125"/>
      <c r="J41" s="125"/>
      <c r="K41" s="125"/>
      <c r="L41" s="125"/>
      <c r="M41" s="125"/>
      <c r="N41" s="125"/>
      <c r="O41" s="125"/>
      <c r="P41" s="125"/>
      <c r="Q41" s="125"/>
      <c r="R41" s="125"/>
      <c r="S41" s="125"/>
      <c r="T41" s="126"/>
      <c r="U41" s="125"/>
      <c r="V41" s="125"/>
      <c r="W41" s="91"/>
      <c r="X41" s="91"/>
      <c r="Y41" s="125"/>
      <c r="Z41" s="92"/>
    </row>
    <row r="42" spans="1:26">
      <c r="A42" s="88"/>
      <c r="B42" s="88"/>
      <c r="C42" s="127"/>
      <c r="D42" s="127"/>
      <c r="E42" s="88"/>
      <c r="F42" s="88"/>
      <c r="G42" s="88"/>
      <c r="H42" s="88"/>
      <c r="I42" s="93"/>
      <c r="J42" s="93"/>
      <c r="K42" s="88"/>
      <c r="L42" s="88"/>
      <c r="M42" s="90"/>
      <c r="N42" s="90"/>
      <c r="O42" s="88"/>
      <c r="P42" s="88"/>
      <c r="Q42" s="128"/>
      <c r="R42" s="128"/>
      <c r="S42" s="129"/>
      <c r="T42" s="129"/>
      <c r="U42" s="88"/>
      <c r="V42" s="130"/>
      <c r="W42" s="91"/>
      <c r="X42" s="128"/>
      <c r="Y42" s="131"/>
      <c r="Z42" s="92"/>
    </row>
    <row r="43" spans="1:26">
      <c r="A43" s="88"/>
      <c r="B43" s="88"/>
      <c r="C43" s="132"/>
      <c r="D43" s="132"/>
      <c r="E43" s="88"/>
      <c r="F43" s="88"/>
      <c r="G43" s="88"/>
      <c r="H43" s="88"/>
      <c r="I43" s="93"/>
      <c r="J43" s="93"/>
      <c r="K43" s="88"/>
      <c r="L43" s="88"/>
      <c r="M43" s="90"/>
      <c r="N43" s="90"/>
      <c r="O43" s="88"/>
      <c r="P43" s="88"/>
      <c r="Q43" s="128"/>
      <c r="R43" s="128"/>
      <c r="S43" s="129"/>
      <c r="T43" s="129"/>
      <c r="U43" s="88"/>
      <c r="V43" s="130"/>
      <c r="W43" s="125"/>
      <c r="X43" s="128"/>
      <c r="Y43" s="92"/>
      <c r="Z43" s="102"/>
    </row>
    <row r="44" spans="1:26">
      <c r="A44" s="93"/>
      <c r="B44" s="93"/>
      <c r="C44" s="125"/>
      <c r="D44" s="125"/>
      <c r="E44" s="93"/>
      <c r="F44" s="93"/>
      <c r="G44" s="88"/>
      <c r="H44" s="88"/>
      <c r="I44" s="93"/>
      <c r="J44" s="93"/>
      <c r="K44" s="93"/>
      <c r="L44" s="93"/>
      <c r="M44" s="106"/>
      <c r="N44" s="106"/>
      <c r="O44" s="93"/>
      <c r="P44" s="93"/>
      <c r="Q44" s="95"/>
      <c r="R44" s="95"/>
      <c r="S44" s="96"/>
      <c r="T44" s="96"/>
      <c r="U44" s="88"/>
      <c r="V44" s="130"/>
      <c r="W44" s="91"/>
      <c r="X44" s="128"/>
      <c r="Y44" s="102"/>
      <c r="Z44" s="92"/>
    </row>
    <row r="45" spans="1:26">
      <c r="A45" s="93"/>
      <c r="B45" s="93"/>
      <c r="C45" s="125"/>
      <c r="D45" s="125"/>
      <c r="E45" s="93"/>
      <c r="F45" s="93"/>
      <c r="G45" s="88"/>
      <c r="H45" s="88"/>
      <c r="I45" s="93"/>
      <c r="J45" s="93"/>
      <c r="K45" s="93"/>
      <c r="L45" s="93"/>
      <c r="M45" s="106"/>
      <c r="N45" s="106"/>
      <c r="O45" s="93"/>
      <c r="P45" s="93"/>
      <c r="Q45" s="95"/>
      <c r="R45" s="95"/>
      <c r="S45" s="96"/>
      <c r="T45" s="96"/>
      <c r="U45" s="88"/>
      <c r="V45" s="130"/>
      <c r="W45" s="91"/>
      <c r="X45" s="128"/>
      <c r="Y45" s="102"/>
      <c r="Z45" s="92"/>
    </row>
    <row r="46" spans="1:26">
      <c r="A46" s="93"/>
      <c r="B46" s="93"/>
      <c r="C46" s="125"/>
      <c r="D46" s="125"/>
      <c r="E46" s="93"/>
      <c r="F46" s="93"/>
      <c r="G46" s="88"/>
      <c r="H46" s="88"/>
      <c r="I46" s="93"/>
      <c r="J46" s="93"/>
      <c r="K46" s="93"/>
      <c r="L46" s="93"/>
      <c r="M46" s="106"/>
      <c r="N46" s="106"/>
      <c r="O46" s="93"/>
      <c r="P46" s="93"/>
      <c r="Q46" s="95"/>
      <c r="R46" s="95"/>
      <c r="S46" s="96"/>
      <c r="T46" s="96"/>
      <c r="U46" s="88"/>
      <c r="V46" s="130"/>
      <c r="W46" s="91"/>
      <c r="X46" s="128"/>
      <c r="Y46" s="102"/>
      <c r="Z46" s="92"/>
    </row>
    <row r="47" spans="1:26">
      <c r="A47" s="88"/>
      <c r="B47" s="88"/>
      <c r="C47" s="125"/>
      <c r="D47" s="132"/>
      <c r="E47" s="88"/>
      <c r="F47" s="88"/>
      <c r="G47" s="88"/>
      <c r="H47" s="88"/>
      <c r="I47" s="93"/>
      <c r="J47" s="93"/>
      <c r="K47" s="88"/>
      <c r="L47" s="88"/>
      <c r="M47" s="90"/>
      <c r="N47" s="90"/>
      <c r="O47" s="88"/>
      <c r="P47" s="88"/>
      <c r="Q47" s="128"/>
      <c r="R47" s="128"/>
      <c r="S47" s="129"/>
      <c r="T47" s="129"/>
      <c r="U47" s="88"/>
      <c r="V47" s="130"/>
      <c r="W47" s="91"/>
      <c r="X47" s="128"/>
      <c r="Y47" s="102"/>
      <c r="Z47" s="92"/>
    </row>
    <row r="48" spans="1:26">
      <c r="A48" s="93"/>
      <c r="B48" s="93"/>
      <c r="C48" s="125"/>
      <c r="D48" s="125"/>
      <c r="E48" s="93"/>
      <c r="F48" s="93"/>
      <c r="G48" s="88"/>
      <c r="H48" s="88"/>
      <c r="I48" s="93"/>
      <c r="J48" s="93"/>
      <c r="K48" s="93"/>
      <c r="L48" s="93"/>
      <c r="M48" s="106"/>
      <c r="N48" s="106"/>
      <c r="O48" s="93"/>
      <c r="P48" s="93"/>
      <c r="Q48" s="95"/>
      <c r="R48" s="95"/>
      <c r="S48" s="96"/>
      <c r="T48" s="96"/>
      <c r="U48" s="88"/>
      <c r="V48" s="130"/>
      <c r="W48" s="91"/>
      <c r="X48" s="128"/>
      <c r="Y48" s="102"/>
      <c r="Z48" s="92"/>
    </row>
    <row r="49" spans="1:26">
      <c r="A49" s="88"/>
      <c r="B49" s="88"/>
      <c r="C49" s="125"/>
      <c r="D49" s="132"/>
      <c r="E49" s="88"/>
      <c r="F49" s="88"/>
      <c r="G49" s="88"/>
      <c r="H49" s="88"/>
      <c r="I49" s="93"/>
      <c r="J49" s="93"/>
      <c r="K49" s="88"/>
      <c r="L49" s="88"/>
      <c r="M49" s="90"/>
      <c r="N49" s="90"/>
      <c r="O49" s="88"/>
      <c r="P49" s="88"/>
      <c r="Q49" s="128"/>
      <c r="R49" s="128"/>
      <c r="S49" s="129"/>
      <c r="T49" s="129"/>
      <c r="U49" s="88"/>
      <c r="V49" s="130"/>
      <c r="W49" s="91"/>
      <c r="X49" s="128"/>
      <c r="Y49" s="102"/>
      <c r="Z49" s="92"/>
    </row>
    <row r="50" spans="1:26">
      <c r="A50" s="93"/>
      <c r="B50" s="93"/>
      <c r="C50" s="125"/>
      <c r="D50" s="125"/>
      <c r="E50" s="93"/>
      <c r="F50" s="93"/>
      <c r="G50" s="88"/>
      <c r="H50" s="88"/>
      <c r="I50" s="93"/>
      <c r="J50" s="93"/>
      <c r="K50" s="93"/>
      <c r="L50" s="93"/>
      <c r="M50" s="106"/>
      <c r="N50" s="106"/>
      <c r="O50" s="93"/>
      <c r="P50" s="93"/>
      <c r="Q50" s="95"/>
      <c r="R50" s="95"/>
      <c r="S50" s="96"/>
      <c r="T50" s="96"/>
      <c r="U50" s="88"/>
      <c r="V50" s="130"/>
      <c r="W50" s="91"/>
      <c r="X50" s="128"/>
      <c r="Y50" s="102"/>
      <c r="Z50" s="92"/>
    </row>
    <row r="51" spans="1:26">
      <c r="A51" s="93"/>
      <c r="B51" s="93"/>
      <c r="C51" s="125"/>
      <c r="D51" s="125"/>
      <c r="E51" s="93"/>
      <c r="F51" s="93"/>
      <c r="G51" s="88"/>
      <c r="H51" s="88"/>
      <c r="I51" s="93"/>
      <c r="J51" s="93"/>
      <c r="K51" s="93"/>
      <c r="L51" s="93"/>
      <c r="M51" s="106"/>
      <c r="N51" s="106"/>
      <c r="O51" s="93"/>
      <c r="P51" s="93"/>
      <c r="Q51" s="95"/>
      <c r="R51" s="95"/>
      <c r="S51" s="96"/>
      <c r="T51" s="96"/>
      <c r="U51" s="88"/>
      <c r="V51" s="130"/>
      <c r="W51" s="91"/>
      <c r="X51" s="128"/>
      <c r="Y51" s="102"/>
      <c r="Z51" s="92"/>
    </row>
    <row r="52" spans="1:26">
      <c r="A52" s="93"/>
      <c r="B52" s="93"/>
      <c r="C52" s="125"/>
      <c r="D52" s="125"/>
      <c r="E52" s="93"/>
      <c r="F52" s="93"/>
      <c r="G52" s="88"/>
      <c r="H52" s="88"/>
      <c r="I52" s="93"/>
      <c r="J52" s="93"/>
      <c r="K52" s="93"/>
      <c r="L52" s="93"/>
      <c r="M52" s="106"/>
      <c r="N52" s="106"/>
      <c r="O52" s="93"/>
      <c r="P52" s="93"/>
      <c r="Q52" s="95"/>
      <c r="R52" s="95"/>
      <c r="S52" s="96"/>
      <c r="T52" s="96"/>
      <c r="U52" s="88"/>
      <c r="V52" s="130"/>
      <c r="W52" s="91"/>
      <c r="X52" s="128"/>
      <c r="Y52" s="102"/>
      <c r="Z52" s="92"/>
    </row>
    <row r="53" spans="1:26">
      <c r="A53" s="93"/>
      <c r="B53" s="93"/>
      <c r="C53" s="125"/>
      <c r="D53" s="125"/>
      <c r="E53" s="93"/>
      <c r="F53" s="93"/>
      <c r="G53" s="88"/>
      <c r="H53" s="88"/>
      <c r="I53" s="93"/>
      <c r="J53" s="93"/>
      <c r="K53" s="93"/>
      <c r="L53" s="93"/>
      <c r="M53" s="106"/>
      <c r="N53" s="106"/>
      <c r="O53" s="93"/>
      <c r="P53" s="93"/>
      <c r="Q53" s="95"/>
      <c r="R53" s="95"/>
      <c r="S53" s="96"/>
      <c r="T53" s="96"/>
      <c r="U53" s="88"/>
      <c r="V53" s="130"/>
      <c r="W53" s="91"/>
      <c r="X53" s="128"/>
      <c r="Y53" s="102"/>
      <c r="Z53" s="92"/>
    </row>
    <row r="54" spans="1:26">
      <c r="A54" s="93"/>
      <c r="B54" s="93"/>
      <c r="C54" s="125"/>
      <c r="D54" s="125"/>
      <c r="E54" s="93"/>
      <c r="F54" s="93"/>
      <c r="G54" s="88"/>
      <c r="H54" s="88"/>
      <c r="I54" s="93"/>
      <c r="J54" s="93"/>
      <c r="K54" s="93"/>
      <c r="L54" s="93"/>
      <c r="M54" s="106"/>
      <c r="N54" s="106"/>
      <c r="O54" s="93"/>
      <c r="P54" s="93"/>
      <c r="Q54" s="95"/>
      <c r="R54" s="95"/>
      <c r="S54" s="96"/>
      <c r="T54" s="96"/>
      <c r="U54" s="88"/>
      <c r="V54" s="130"/>
      <c r="W54" s="91"/>
      <c r="X54" s="128"/>
      <c r="Y54" s="102"/>
      <c r="Z54" s="93"/>
    </row>
    <row r="55" spans="1:26">
      <c r="A55" s="93"/>
      <c r="B55" s="93"/>
      <c r="C55" s="125"/>
      <c r="D55" s="125"/>
      <c r="E55" s="93"/>
      <c r="F55" s="93"/>
      <c r="G55" s="88"/>
      <c r="H55" s="88"/>
      <c r="I55" s="93"/>
      <c r="J55" s="93"/>
      <c r="K55" s="93"/>
      <c r="L55" s="93"/>
      <c r="M55" s="106"/>
      <c r="N55" s="106"/>
      <c r="O55" s="93"/>
      <c r="P55" s="93"/>
      <c r="Q55" s="95"/>
      <c r="R55" s="95"/>
      <c r="S55" s="96"/>
      <c r="T55" s="96"/>
      <c r="U55" s="88"/>
      <c r="V55" s="130"/>
      <c r="W55" s="91"/>
      <c r="X55" s="128"/>
      <c r="Y55" s="102"/>
      <c r="Z55" s="93"/>
    </row>
    <row r="56" spans="1:26">
      <c r="A56" s="88"/>
      <c r="B56" s="88"/>
      <c r="C56" s="125"/>
      <c r="D56" s="132"/>
      <c r="E56" s="88"/>
      <c r="F56" s="88"/>
      <c r="G56" s="88"/>
      <c r="H56" s="88"/>
      <c r="I56" s="93"/>
      <c r="J56" s="93"/>
      <c r="K56" s="88"/>
      <c r="L56" s="88"/>
      <c r="M56" s="90"/>
      <c r="N56" s="90"/>
      <c r="O56" s="88"/>
      <c r="P56" s="88"/>
      <c r="Q56" s="128"/>
      <c r="R56" s="128"/>
      <c r="S56" s="129"/>
      <c r="T56" s="129"/>
      <c r="U56" s="88"/>
      <c r="V56" s="130"/>
      <c r="W56" s="91"/>
      <c r="X56" s="128"/>
      <c r="Y56" s="102"/>
      <c r="Z56" s="93"/>
    </row>
    <row r="57" spans="1:26">
      <c r="A57" s="93"/>
      <c r="B57" s="93"/>
      <c r="C57" s="125"/>
      <c r="D57" s="125"/>
      <c r="E57" s="93"/>
      <c r="F57" s="93"/>
      <c r="G57" s="88"/>
      <c r="H57" s="88"/>
      <c r="I57" s="93"/>
      <c r="J57" s="93"/>
      <c r="K57" s="93"/>
      <c r="L57" s="93"/>
      <c r="M57" s="106"/>
      <c r="N57" s="106"/>
      <c r="O57" s="93"/>
      <c r="P57" s="93"/>
      <c r="Q57" s="95"/>
      <c r="R57" s="95"/>
      <c r="S57" s="96"/>
      <c r="T57" s="96"/>
      <c r="U57" s="88"/>
      <c r="V57" s="130"/>
      <c r="W57" s="91"/>
      <c r="X57" s="128"/>
      <c r="Y57" s="102"/>
      <c r="Z57" s="93"/>
    </row>
    <row r="58" spans="1:26">
      <c r="A58" s="93"/>
      <c r="B58" s="93"/>
      <c r="C58" s="125"/>
      <c r="D58" s="125"/>
      <c r="E58" s="93"/>
      <c r="F58" s="93"/>
      <c r="G58" s="88"/>
      <c r="H58" s="88"/>
      <c r="I58" s="93"/>
      <c r="J58" s="93"/>
      <c r="K58" s="93"/>
      <c r="L58" s="93"/>
      <c r="M58" s="106"/>
      <c r="N58" s="106"/>
      <c r="O58" s="93"/>
      <c r="P58" s="93"/>
      <c r="Q58" s="95"/>
      <c r="R58" s="95"/>
      <c r="S58" s="96"/>
      <c r="T58" s="96"/>
      <c r="U58" s="88"/>
      <c r="V58" s="130"/>
      <c r="W58" s="91"/>
      <c r="X58" s="128"/>
      <c r="Y58" s="102"/>
      <c r="Z58" s="93"/>
    </row>
    <row r="59" spans="1:26">
      <c r="A59" s="88"/>
      <c r="B59" s="88"/>
      <c r="C59" s="125"/>
      <c r="D59" s="132"/>
      <c r="E59" s="88"/>
      <c r="F59" s="88"/>
      <c r="G59" s="88"/>
      <c r="H59" s="88"/>
      <c r="I59" s="93"/>
      <c r="J59" s="93"/>
      <c r="K59" s="88"/>
      <c r="L59" s="88"/>
      <c r="M59" s="90"/>
      <c r="N59" s="90"/>
      <c r="O59" s="88"/>
      <c r="P59" s="88"/>
      <c r="Q59" s="128"/>
      <c r="R59" s="128"/>
      <c r="S59" s="129"/>
      <c r="T59" s="129"/>
      <c r="U59" s="88"/>
      <c r="V59" s="130"/>
      <c r="W59" s="91"/>
      <c r="X59" s="128"/>
      <c r="Y59" s="102"/>
      <c r="Z59" s="93"/>
    </row>
    <row r="60" spans="1:26">
      <c r="A60" s="93"/>
      <c r="B60" s="93"/>
      <c r="C60" s="125"/>
      <c r="D60" s="125"/>
      <c r="E60" s="93"/>
      <c r="F60" s="93"/>
      <c r="G60" s="88"/>
      <c r="H60" s="88"/>
      <c r="I60" s="93"/>
      <c r="J60" s="93"/>
      <c r="K60" s="93"/>
      <c r="L60" s="93"/>
      <c r="M60" s="106"/>
      <c r="N60" s="106"/>
      <c r="O60" s="93"/>
      <c r="P60" s="93"/>
      <c r="Q60" s="95"/>
      <c r="R60" s="95"/>
      <c r="S60" s="96"/>
      <c r="T60" s="96"/>
      <c r="U60" s="88"/>
      <c r="V60" s="130"/>
      <c r="W60" s="91"/>
      <c r="X60" s="128"/>
      <c r="Y60" s="102"/>
      <c r="Z60" s="93"/>
    </row>
    <row r="61" spans="1:26">
      <c r="A61" s="88"/>
      <c r="B61" s="88"/>
      <c r="C61" s="125"/>
      <c r="D61" s="132"/>
      <c r="E61" s="88"/>
      <c r="F61" s="88"/>
      <c r="G61" s="88"/>
      <c r="H61" s="88"/>
      <c r="I61" s="93"/>
      <c r="J61" s="93"/>
      <c r="K61" s="88"/>
      <c r="L61" s="88"/>
      <c r="M61" s="90"/>
      <c r="N61" s="90"/>
      <c r="O61" s="88"/>
      <c r="P61" s="88"/>
      <c r="Q61" s="128"/>
      <c r="R61" s="128"/>
      <c r="S61" s="129"/>
      <c r="T61" s="129"/>
      <c r="U61" s="88"/>
      <c r="V61" s="130"/>
      <c r="W61" s="91"/>
      <c r="X61" s="128"/>
      <c r="Y61" s="102"/>
      <c r="Z61" s="93"/>
    </row>
    <row r="62" spans="1:26">
      <c r="A62" s="93"/>
      <c r="B62" s="93"/>
      <c r="C62" s="125"/>
      <c r="D62" s="125"/>
      <c r="E62" s="93"/>
      <c r="F62" s="93"/>
      <c r="G62" s="88"/>
      <c r="H62" s="88"/>
      <c r="I62" s="93"/>
      <c r="J62" s="93"/>
      <c r="K62" s="93"/>
      <c r="L62" s="93"/>
      <c r="M62" s="106"/>
      <c r="N62" s="106"/>
      <c r="O62" s="93"/>
      <c r="P62" s="93"/>
      <c r="Q62" s="95"/>
      <c r="R62" s="95"/>
      <c r="S62" s="96"/>
      <c r="T62" s="96"/>
      <c r="U62" s="88"/>
      <c r="V62" s="130"/>
      <c r="W62" s="91"/>
      <c r="X62" s="128"/>
      <c r="Y62" s="102"/>
      <c r="Z62" s="93"/>
    </row>
    <row r="63" spans="1:26">
      <c r="A63" s="93"/>
      <c r="B63" s="93"/>
      <c r="C63" s="125"/>
      <c r="D63" s="125"/>
      <c r="E63" s="93"/>
      <c r="F63" s="93"/>
      <c r="G63" s="88"/>
      <c r="H63" s="88"/>
      <c r="I63" s="93"/>
      <c r="J63" s="93"/>
      <c r="K63" s="93"/>
      <c r="L63" s="93"/>
      <c r="M63" s="106"/>
      <c r="N63" s="106"/>
      <c r="O63" s="93"/>
      <c r="P63" s="93"/>
      <c r="Q63" s="95"/>
      <c r="R63" s="95"/>
      <c r="S63" s="96"/>
      <c r="T63" s="96"/>
      <c r="U63" s="88"/>
      <c r="V63" s="130"/>
      <c r="W63" s="91"/>
      <c r="X63" s="128"/>
      <c r="Y63" s="102"/>
      <c r="Z63" s="93"/>
    </row>
    <row r="64" spans="1:26">
      <c r="A64" s="93"/>
      <c r="B64" s="93"/>
      <c r="C64" s="125"/>
      <c r="D64" s="125"/>
      <c r="E64" s="93"/>
      <c r="F64" s="93"/>
      <c r="G64" s="88"/>
      <c r="H64" s="88"/>
      <c r="I64" s="93"/>
      <c r="J64" s="93"/>
      <c r="K64" s="93"/>
      <c r="L64" s="93"/>
      <c r="M64" s="106"/>
      <c r="N64" s="106"/>
      <c r="O64" s="93"/>
      <c r="P64" s="93"/>
      <c r="Q64" s="95"/>
      <c r="R64" s="95"/>
      <c r="S64" s="96"/>
      <c r="T64" s="96"/>
      <c r="U64" s="88"/>
      <c r="V64" s="130"/>
      <c r="W64" s="91"/>
      <c r="X64" s="128"/>
      <c r="Y64" s="102"/>
      <c r="Z64" s="93"/>
    </row>
    <row r="65" spans="1:26">
      <c r="A65" s="93"/>
      <c r="B65" s="93"/>
      <c r="C65" s="125"/>
      <c r="D65" s="125"/>
      <c r="E65" s="93"/>
      <c r="F65" s="93"/>
      <c r="G65" s="88"/>
      <c r="H65" s="88"/>
      <c r="I65" s="93"/>
      <c r="J65" s="93"/>
      <c r="K65" s="93"/>
      <c r="L65" s="93"/>
      <c r="M65" s="106"/>
      <c r="N65" s="106"/>
      <c r="O65" s="93"/>
      <c r="P65" s="93"/>
      <c r="Q65" s="95"/>
      <c r="R65" s="95"/>
      <c r="S65" s="96"/>
      <c r="T65" s="96"/>
      <c r="U65" s="88"/>
      <c r="V65" s="130"/>
      <c r="W65" s="91"/>
      <c r="X65" s="128"/>
      <c r="Y65" s="102"/>
      <c r="Z65" s="93"/>
    </row>
    <row r="66" spans="1:26">
      <c r="A66" s="88"/>
      <c r="B66" s="88"/>
      <c r="C66" s="125"/>
      <c r="D66" s="132"/>
      <c r="E66" s="88"/>
      <c r="F66" s="88"/>
      <c r="G66" s="88"/>
      <c r="H66" s="88"/>
      <c r="I66" s="93"/>
      <c r="J66" s="93"/>
      <c r="K66" s="88"/>
      <c r="L66" s="88"/>
      <c r="M66" s="90"/>
      <c r="N66" s="90"/>
      <c r="O66" s="88"/>
      <c r="P66" s="88"/>
      <c r="Q66" s="128"/>
      <c r="R66" s="128"/>
      <c r="S66" s="129"/>
      <c r="T66" s="129"/>
      <c r="U66" s="88"/>
      <c r="V66" s="130"/>
      <c r="W66" s="91"/>
      <c r="X66" s="128"/>
      <c r="Y66" s="102"/>
      <c r="Z66" s="93"/>
    </row>
    <row r="67" spans="1:26" ht="13.5">
      <c r="A67" s="89"/>
      <c r="B67" s="89"/>
      <c r="C67" s="125"/>
      <c r="D67" s="132"/>
      <c r="E67" s="89"/>
      <c r="F67" s="89"/>
      <c r="G67" s="89"/>
      <c r="H67" s="89"/>
      <c r="I67" s="89"/>
      <c r="J67" s="89"/>
      <c r="K67" s="88"/>
      <c r="L67" s="88"/>
      <c r="M67" s="90"/>
      <c r="N67" s="90"/>
      <c r="O67" s="88"/>
      <c r="P67" s="88"/>
      <c r="Q67" s="128"/>
      <c r="R67" s="128"/>
      <c r="S67" s="129"/>
      <c r="T67" s="129"/>
      <c r="U67" s="89"/>
      <c r="V67" s="130"/>
      <c r="W67" s="91"/>
      <c r="X67" s="128"/>
      <c r="Y67" s="102"/>
      <c r="Z67" s="93"/>
    </row>
    <row r="68" spans="1:26" ht="13.5">
      <c r="A68" s="93"/>
      <c r="B68" s="89"/>
      <c r="C68" s="89"/>
      <c r="D68" s="89"/>
      <c r="E68" s="89"/>
      <c r="F68" s="93"/>
      <c r="G68" s="94"/>
      <c r="H68" s="103"/>
      <c r="I68" s="94"/>
      <c r="J68" s="104"/>
      <c r="K68" s="93"/>
      <c r="L68" s="105"/>
      <c r="M68" s="106"/>
      <c r="N68" s="107"/>
      <c r="O68" s="93"/>
      <c r="P68" s="105"/>
      <c r="Q68" s="95"/>
      <c r="R68" s="108"/>
      <c r="S68" s="96"/>
      <c r="T68" s="96"/>
      <c r="U68" s="109"/>
      <c r="V68" s="110"/>
      <c r="W68" s="111"/>
      <c r="X68" s="112"/>
      <c r="Y68" s="92"/>
      <c r="Z68" s="93"/>
    </row>
    <row r="69" spans="1:26" ht="13.5">
      <c r="A69" s="89"/>
      <c r="B69" s="93"/>
      <c r="C69" s="88"/>
      <c r="D69" s="88"/>
      <c r="E69" s="88"/>
      <c r="F69" s="88"/>
      <c r="G69" s="88"/>
      <c r="H69" s="88"/>
      <c r="I69" s="88"/>
      <c r="J69" s="88"/>
      <c r="K69" s="88"/>
      <c r="L69" s="88"/>
      <c r="M69" s="90"/>
      <c r="N69" s="90"/>
      <c r="O69" s="93"/>
      <c r="P69" s="98"/>
      <c r="Q69" s="95"/>
      <c r="R69" s="99"/>
      <c r="S69" s="96"/>
      <c r="T69" s="96"/>
      <c r="U69" s="94"/>
      <c r="V69" s="100"/>
      <c r="W69" s="91"/>
      <c r="X69" s="97"/>
      <c r="Y69" s="92"/>
      <c r="Z69" s="93"/>
    </row>
    <row r="70" spans="1:26">
      <c r="A70" s="125"/>
      <c r="B70" s="92"/>
      <c r="C70" s="92"/>
      <c r="D70" s="92"/>
      <c r="E70" s="92"/>
      <c r="F70" s="92"/>
      <c r="G70" s="92"/>
      <c r="H70" s="92"/>
      <c r="I70" s="92"/>
      <c r="J70" s="92"/>
      <c r="K70" s="93"/>
      <c r="L70" s="93"/>
      <c r="M70" s="93"/>
      <c r="N70" s="93"/>
      <c r="O70" s="93"/>
      <c r="P70" s="93"/>
      <c r="Q70" s="93"/>
      <c r="R70" s="93"/>
      <c r="S70" s="93"/>
      <c r="T70" s="93"/>
      <c r="U70" s="93"/>
      <c r="V70" s="93"/>
      <c r="W70" s="93"/>
      <c r="X70" s="93"/>
      <c r="Y70" s="93"/>
      <c r="Z70" s="93"/>
    </row>
    <row r="71" spans="1:26">
      <c r="A71" s="125"/>
      <c r="B71" s="92"/>
      <c r="C71" s="92"/>
      <c r="D71" s="92"/>
      <c r="E71" s="92"/>
      <c r="F71" s="92"/>
      <c r="G71" s="131"/>
      <c r="H71" s="131"/>
      <c r="I71" s="131"/>
      <c r="J71" s="133"/>
      <c r="K71" s="93"/>
      <c r="L71" s="93"/>
      <c r="M71" s="93"/>
      <c r="N71" s="93"/>
      <c r="O71" s="93"/>
      <c r="P71" s="93"/>
      <c r="Q71" s="93"/>
      <c r="R71" s="93"/>
      <c r="S71" s="93"/>
      <c r="T71" s="93"/>
      <c r="U71" s="93"/>
      <c r="V71" s="93"/>
      <c r="W71" s="93"/>
      <c r="X71" s="93"/>
      <c r="Y71" s="93"/>
      <c r="Z71" s="93"/>
    </row>
    <row r="72" spans="1:26">
      <c r="A72" s="125"/>
      <c r="B72" s="93"/>
      <c r="C72" s="93"/>
      <c r="D72" s="93"/>
      <c r="E72" s="93"/>
      <c r="F72" s="93"/>
      <c r="G72" s="94"/>
      <c r="H72" s="94"/>
      <c r="I72" s="94"/>
      <c r="J72" s="88"/>
      <c r="K72" s="93"/>
      <c r="L72" s="93"/>
      <c r="M72" s="93"/>
      <c r="N72" s="93"/>
      <c r="O72" s="93"/>
      <c r="P72" s="93"/>
      <c r="Q72" s="93"/>
      <c r="R72" s="93"/>
      <c r="S72" s="93"/>
      <c r="T72" s="93"/>
      <c r="U72" s="93"/>
      <c r="V72" s="93"/>
      <c r="W72" s="93"/>
      <c r="X72" s="93"/>
      <c r="Y72" s="93"/>
      <c r="Z72" s="93"/>
    </row>
    <row r="73" spans="1:26">
      <c r="A73" s="125"/>
      <c r="B73" s="93"/>
      <c r="C73" s="93"/>
      <c r="D73" s="93"/>
      <c r="E73" s="93"/>
      <c r="F73" s="93"/>
      <c r="G73" s="93"/>
      <c r="H73" s="93"/>
      <c r="I73" s="93"/>
      <c r="J73" s="88"/>
      <c r="K73" s="93"/>
      <c r="L73" s="93"/>
      <c r="M73" s="93"/>
      <c r="N73" s="93"/>
      <c r="O73" s="93"/>
      <c r="P73" s="93"/>
      <c r="Q73" s="93"/>
      <c r="R73" s="93"/>
      <c r="S73" s="93"/>
      <c r="T73" s="93"/>
      <c r="U73" s="93"/>
      <c r="V73" s="93"/>
      <c r="W73" s="93"/>
      <c r="X73" s="93"/>
      <c r="Y73" s="93"/>
      <c r="Z73" s="93"/>
    </row>
    <row r="74" spans="1:26">
      <c r="A74" s="125"/>
      <c r="B74" s="93"/>
      <c r="C74" s="93"/>
      <c r="D74" s="93"/>
      <c r="E74" s="93"/>
      <c r="F74" s="93"/>
      <c r="G74" s="93"/>
      <c r="H74" s="93"/>
      <c r="I74" s="113"/>
      <c r="J74" s="134"/>
      <c r="K74" s="93"/>
      <c r="L74" s="93"/>
      <c r="M74" s="93"/>
      <c r="N74" s="93"/>
      <c r="O74" s="93"/>
      <c r="P74" s="93"/>
      <c r="Q74" s="93"/>
      <c r="R74" s="93"/>
      <c r="S74" s="93"/>
      <c r="T74" s="93"/>
      <c r="U74" s="93"/>
      <c r="V74" s="93"/>
      <c r="W74" s="93"/>
      <c r="X74" s="93"/>
      <c r="Y74" s="93"/>
      <c r="Z74" s="93"/>
    </row>
    <row r="75" spans="1:26">
      <c r="A75" s="125"/>
      <c r="B75" s="93"/>
      <c r="C75" s="93"/>
      <c r="D75" s="93"/>
      <c r="E75" s="93"/>
      <c r="F75" s="93"/>
      <c r="G75" s="93"/>
      <c r="H75" s="93"/>
      <c r="I75" s="113"/>
      <c r="J75" s="134"/>
      <c r="K75" s="93"/>
      <c r="L75" s="93"/>
      <c r="M75" s="93"/>
      <c r="N75" s="93"/>
      <c r="O75" s="93"/>
      <c r="P75" s="93"/>
      <c r="Q75" s="93"/>
      <c r="R75" s="93"/>
      <c r="S75" s="93"/>
      <c r="T75" s="93"/>
      <c r="U75" s="93"/>
      <c r="V75" s="93"/>
      <c r="W75" s="93"/>
      <c r="X75" s="93"/>
      <c r="Y75" s="93"/>
      <c r="Z75" s="93"/>
    </row>
    <row r="76" spans="1:26">
      <c r="A76" s="125"/>
      <c r="B76" s="93"/>
      <c r="C76" s="93"/>
      <c r="D76" s="93"/>
      <c r="E76" s="93"/>
      <c r="F76" s="93"/>
      <c r="G76" s="93"/>
      <c r="H76" s="93"/>
      <c r="I76" s="93"/>
      <c r="J76" s="93"/>
      <c r="K76" s="93"/>
      <c r="L76" s="93"/>
      <c r="M76" s="93"/>
      <c r="N76" s="93"/>
      <c r="O76" s="93"/>
      <c r="P76" s="93"/>
      <c r="Q76" s="93"/>
      <c r="R76" s="93"/>
      <c r="S76" s="93"/>
      <c r="T76" s="93"/>
      <c r="U76" s="93"/>
      <c r="V76" s="93"/>
      <c r="W76" s="93"/>
      <c r="X76" s="93"/>
      <c r="Y76" s="93"/>
      <c r="Z76" s="93"/>
    </row>
  </sheetData>
  <phoneticPr fontId="0" type="noConversion"/>
  <pageMargins left="0.75" right="0.75" top="1" bottom="1" header="0.5" footer="0.5"/>
  <pageSetup paperSize="9" scale="73" orientation="landscape" r:id="rId1"/>
  <headerFooter alignWithMargins="0">
    <oddFooter>&amp;Lkarin&amp;R&amp;D</oddFooter>
  </headerFooter>
</worksheet>
</file>

<file path=xl/worksheets/sheet6.xml><?xml version="1.0" encoding="utf-8"?>
<worksheet xmlns="http://schemas.openxmlformats.org/spreadsheetml/2006/main" xmlns:r="http://schemas.openxmlformats.org/officeDocument/2006/relationships">
  <sheetPr>
    <pageSetUpPr fitToPage="1"/>
  </sheetPr>
  <dimension ref="A1:K40"/>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299</v>
      </c>
      <c r="D3" s="7"/>
      <c r="G3" s="7" t="s">
        <v>13</v>
      </c>
      <c r="H3" s="8" t="s">
        <v>168</v>
      </c>
    </row>
    <row r="5" spans="1:11">
      <c r="A5" s="9" t="s">
        <v>14</v>
      </c>
      <c r="B5" s="10">
        <v>40695</v>
      </c>
      <c r="C5" s="11"/>
      <c r="D5" s="11"/>
      <c r="G5" s="11" t="s">
        <v>15</v>
      </c>
      <c r="H5" s="12">
        <v>40725</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8</v>
      </c>
      <c r="E21" s="85" t="s">
        <v>311</v>
      </c>
      <c r="G21">
        <v>20000</v>
      </c>
      <c r="H21" s="87" t="s">
        <v>300</v>
      </c>
      <c r="I21" s="85" t="s">
        <v>168</v>
      </c>
      <c r="J21" t="s">
        <v>57</v>
      </c>
    </row>
    <row r="22" spans="1:11" customFormat="1">
      <c r="C22" s="85"/>
    </row>
    <row r="23" spans="1:11" customFormat="1">
      <c r="A23" s="85"/>
    </row>
    <row r="24" spans="1:11" customFormat="1">
      <c r="G24">
        <f>SUM(G21:G23)</f>
        <v>20000</v>
      </c>
      <c r="H24">
        <f>SUM(H21:H23)</f>
        <v>0</v>
      </c>
    </row>
    <row r="25" spans="1:11" customFormat="1">
      <c r="A25" s="55"/>
      <c r="B25" s="55"/>
      <c r="C25" s="55"/>
      <c r="D25" s="55"/>
    </row>
    <row r="26" spans="1:11" customFormat="1">
      <c r="A26" s="55"/>
      <c r="B26" s="55"/>
      <c r="C26" s="55"/>
      <c r="D26" s="55"/>
    </row>
    <row r="27" spans="1:11" customFormat="1">
      <c r="A27" s="55"/>
      <c r="B27" s="55"/>
      <c r="C27" s="55"/>
      <c r="D27" s="55"/>
    </row>
    <row r="28" spans="1:11" customFormat="1">
      <c r="A28" s="55"/>
      <c r="B28" s="55"/>
      <c r="C28" s="56"/>
      <c r="D28" s="55"/>
    </row>
    <row r="29" spans="1:11" customFormat="1">
      <c r="A29" s="55"/>
      <c r="B29" s="55"/>
      <c r="C29" s="56"/>
      <c r="D29" s="55"/>
    </row>
    <row r="30" spans="1:11">
      <c r="A30" s="55"/>
      <c r="B30" s="55"/>
      <c r="C30" s="56"/>
      <c r="D30" s="22"/>
    </row>
    <row r="31" spans="1:11">
      <c r="A31" s="55"/>
      <c r="B31" s="55"/>
      <c r="C31" s="56"/>
      <c r="D31" s="22"/>
      <c r="F31" s="16"/>
      <c r="G31" s="17"/>
      <c r="H31" s="16"/>
    </row>
    <row r="32" spans="1:11">
      <c r="A32" s="55"/>
      <c r="B32" s="55"/>
      <c r="C32" s="56"/>
      <c r="D32" s="22"/>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7"/>
      <c r="B38" s="22"/>
      <c r="C38" s="22"/>
      <c r="D38" s="22"/>
    </row>
    <row r="39" spans="1:4">
      <c r="A39" s="57"/>
      <c r="B39" s="22"/>
      <c r="C39" s="58"/>
      <c r="D39" s="22"/>
    </row>
    <row r="40" spans="1:4">
      <c r="A40" s="57"/>
      <c r="B40" s="22"/>
      <c r="C40" s="22"/>
      <c r="D40" s="22"/>
    </row>
  </sheetData>
  <pageMargins left="0.75" right="0.75" top="1" bottom="1" header="0.5" footer="0.5"/>
  <pageSetup paperSize="9" scale="73" orientation="landscape" r:id="rId1"/>
  <headerFooter alignWithMargins="0">
    <oddFooter>&amp;Lkarin&amp;R&amp;D</oddFooter>
  </headerFooter>
</worksheet>
</file>

<file path=xl/worksheets/sheet7.xml><?xml version="1.0" encoding="utf-8"?>
<worksheet xmlns="http://schemas.openxmlformats.org/spreadsheetml/2006/main" xmlns:r="http://schemas.openxmlformats.org/officeDocument/2006/relationships">
  <sheetPr>
    <pageSetUpPr fitToPage="1"/>
  </sheetPr>
  <dimension ref="A1:K51"/>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62</v>
      </c>
      <c r="D3" s="7"/>
      <c r="G3" s="7" t="s">
        <v>13</v>
      </c>
      <c r="H3" s="8" t="s">
        <v>237</v>
      </c>
    </row>
    <row r="5" spans="1:11">
      <c r="A5" s="9" t="s">
        <v>14</v>
      </c>
      <c r="B5" s="10">
        <v>40725</v>
      </c>
      <c r="C5" s="11"/>
      <c r="D5" s="11"/>
      <c r="G5" s="11" t="s">
        <v>15</v>
      </c>
      <c r="H5" s="12">
        <v>40756</v>
      </c>
    </row>
    <row r="7" spans="1:11">
      <c r="A7" s="9"/>
      <c r="B7" s="9"/>
      <c r="D7" s="9"/>
      <c r="F7" s="11"/>
    </row>
    <row r="14" spans="1:11">
      <c r="B14" s="20"/>
    </row>
    <row r="15" spans="1:11">
      <c r="A15" s="13"/>
    </row>
    <row r="17" spans="1:11">
      <c r="A17" s="9"/>
      <c r="D17" s="3"/>
    </row>
    <row r="19" spans="1:11">
      <c r="G19" s="4" t="s">
        <v>168</v>
      </c>
    </row>
    <row r="20" spans="1:1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B21" s="85" t="s">
        <v>219</v>
      </c>
      <c r="C21" s="85" t="s">
        <v>7</v>
      </c>
      <c r="D21" s="85" t="s">
        <v>240</v>
      </c>
      <c r="E21" s="85" t="s">
        <v>241</v>
      </c>
      <c r="F21" s="85" t="s">
        <v>221</v>
      </c>
      <c r="G21">
        <v>2000</v>
      </c>
      <c r="H21">
        <v>1</v>
      </c>
      <c r="I21" s="85" t="s">
        <v>238</v>
      </c>
      <c r="J21" s="85" t="s">
        <v>242</v>
      </c>
      <c r="K21" s="85" t="s">
        <v>243</v>
      </c>
    </row>
    <row r="22" spans="1:11" customFormat="1">
      <c r="B22" s="85" t="s">
        <v>219</v>
      </c>
      <c r="C22" s="85" t="s">
        <v>7</v>
      </c>
      <c r="D22" s="85" t="s">
        <v>252</v>
      </c>
      <c r="E22" s="85" t="s">
        <v>220</v>
      </c>
      <c r="F22" s="85" t="s">
        <v>221</v>
      </c>
      <c r="G22">
        <v>2000</v>
      </c>
      <c r="H22">
        <v>1</v>
      </c>
      <c r="I22" s="85" t="s">
        <v>269</v>
      </c>
      <c r="J22" s="85" t="s">
        <v>208</v>
      </c>
      <c r="K22" s="85" t="s">
        <v>223</v>
      </c>
    </row>
    <row r="23" spans="1:11" customFormat="1">
      <c r="B23" s="85" t="s">
        <v>170</v>
      </c>
      <c r="C23" s="85" t="s">
        <v>8</v>
      </c>
      <c r="D23" s="85" t="s">
        <v>244</v>
      </c>
      <c r="E23" s="85" t="s">
        <v>245</v>
      </c>
      <c r="F23" s="85" t="s">
        <v>246</v>
      </c>
      <c r="G23">
        <v>2000</v>
      </c>
      <c r="H23">
        <v>2</v>
      </c>
      <c r="I23" t="s">
        <v>64</v>
      </c>
      <c r="J23" s="85" t="s">
        <v>208</v>
      </c>
      <c r="K23" s="85" t="s">
        <v>247</v>
      </c>
    </row>
    <row r="24" spans="1:11" customFormat="1">
      <c r="B24" s="85" t="s">
        <v>170</v>
      </c>
      <c r="C24" s="85" t="s">
        <v>8</v>
      </c>
      <c r="D24" s="85" t="s">
        <v>254</v>
      </c>
      <c r="E24" s="85" t="s">
        <v>218</v>
      </c>
      <c r="F24" s="85" t="s">
        <v>253</v>
      </c>
      <c r="G24">
        <v>1000</v>
      </c>
      <c r="H24">
        <v>1</v>
      </c>
      <c r="I24" s="85" t="s">
        <v>64</v>
      </c>
      <c r="J24" t="s">
        <v>208</v>
      </c>
      <c r="K24" s="85" t="s">
        <v>194</v>
      </c>
    </row>
    <row r="25" spans="1:11" customFormat="1">
      <c r="B25" t="s">
        <v>170</v>
      </c>
      <c r="C25" s="85" t="s">
        <v>8</v>
      </c>
      <c r="D25" s="85" t="s">
        <v>255</v>
      </c>
      <c r="E25" s="85" t="s">
        <v>218</v>
      </c>
      <c r="F25" s="85" t="s">
        <v>22</v>
      </c>
      <c r="G25">
        <v>1000</v>
      </c>
      <c r="H25">
        <v>1</v>
      </c>
      <c r="I25" s="85" t="s">
        <v>64</v>
      </c>
      <c r="J25" t="s">
        <v>208</v>
      </c>
      <c r="K25" s="85" t="s">
        <v>194</v>
      </c>
    </row>
    <row r="26" spans="1:11" customFormat="1">
      <c r="B26" t="s">
        <v>170</v>
      </c>
      <c r="C26" s="85" t="s">
        <v>215</v>
      </c>
      <c r="D26" s="85" t="s">
        <v>248</v>
      </c>
      <c r="E26" s="85" t="s">
        <v>206</v>
      </c>
      <c r="F26" s="85" t="s">
        <v>256</v>
      </c>
      <c r="G26">
        <v>2000</v>
      </c>
      <c r="H26">
        <v>1</v>
      </c>
      <c r="I26" s="85" t="s">
        <v>64</v>
      </c>
      <c r="J26" t="s">
        <v>208</v>
      </c>
      <c r="K26" s="85" t="s">
        <v>205</v>
      </c>
    </row>
    <row r="27" spans="1:11" customFormat="1">
      <c r="B27" t="s">
        <v>170</v>
      </c>
      <c r="C27" s="85" t="s">
        <v>9</v>
      </c>
      <c r="D27" s="85" t="s">
        <v>249</v>
      </c>
      <c r="E27" s="85" t="s">
        <v>257</v>
      </c>
      <c r="F27" s="85" t="s">
        <v>258</v>
      </c>
      <c r="G27">
        <v>1000</v>
      </c>
      <c r="H27">
        <v>1</v>
      </c>
      <c r="I27" s="85" t="s">
        <v>182</v>
      </c>
      <c r="J27" t="s">
        <v>208</v>
      </c>
      <c r="K27" s="85" t="s">
        <v>188</v>
      </c>
    </row>
    <row r="28" spans="1:11" customFormat="1">
      <c r="B28" s="85" t="s">
        <v>170</v>
      </c>
      <c r="C28" s="85" t="s">
        <v>9</v>
      </c>
      <c r="D28" s="85" t="s">
        <v>250</v>
      </c>
      <c r="E28" s="85" t="s">
        <v>268</v>
      </c>
      <c r="F28" s="85" t="s">
        <v>22</v>
      </c>
      <c r="G28">
        <v>1000</v>
      </c>
      <c r="H28">
        <v>1</v>
      </c>
      <c r="I28" s="85" t="s">
        <v>182</v>
      </c>
      <c r="J28" s="85" t="s">
        <v>208</v>
      </c>
      <c r="K28" s="85" t="s">
        <v>188</v>
      </c>
    </row>
    <row r="29" spans="1:11" customFormat="1">
      <c r="B29" t="s">
        <v>170</v>
      </c>
      <c r="C29" s="85" t="s">
        <v>11</v>
      </c>
      <c r="D29" s="85" t="s">
        <v>251</v>
      </c>
      <c r="E29" s="85" t="s">
        <v>259</v>
      </c>
      <c r="F29" s="85" t="s">
        <v>16</v>
      </c>
      <c r="G29">
        <v>1000</v>
      </c>
      <c r="H29">
        <v>1</v>
      </c>
      <c r="I29" s="85" t="s">
        <v>182</v>
      </c>
      <c r="J29" t="s">
        <v>208</v>
      </c>
      <c r="K29" s="85" t="s">
        <v>188</v>
      </c>
    </row>
    <row r="30" spans="1:11" customFormat="1">
      <c r="B30" t="s">
        <v>170</v>
      </c>
      <c r="C30" s="85" t="s">
        <v>263</v>
      </c>
      <c r="D30" s="85" t="s">
        <v>260</v>
      </c>
      <c r="E30" s="85" t="s">
        <v>264</v>
      </c>
      <c r="F30" s="85" t="s">
        <v>191</v>
      </c>
      <c r="G30">
        <v>1000</v>
      </c>
      <c r="H30">
        <v>1</v>
      </c>
      <c r="I30" s="85" t="s">
        <v>65</v>
      </c>
      <c r="J30" t="s">
        <v>208</v>
      </c>
      <c r="K30" s="85" t="s">
        <v>265</v>
      </c>
    </row>
    <row r="31" spans="1:11" customFormat="1">
      <c r="B31" t="s">
        <v>170</v>
      </c>
      <c r="C31" s="85" t="s">
        <v>263</v>
      </c>
      <c r="D31" s="85" t="s">
        <v>261</v>
      </c>
      <c r="E31" s="85" t="s">
        <v>267</v>
      </c>
      <c r="F31" s="85" t="s">
        <v>22</v>
      </c>
      <c r="G31">
        <v>1000</v>
      </c>
      <c r="H31">
        <v>1</v>
      </c>
      <c r="I31" s="85" t="s">
        <v>65</v>
      </c>
      <c r="J31" t="s">
        <v>208</v>
      </c>
      <c r="K31" s="85" t="s">
        <v>265</v>
      </c>
    </row>
    <row r="32" spans="1:11" customFormat="1">
      <c r="B32" t="s">
        <v>170</v>
      </c>
      <c r="C32" s="85" t="s">
        <v>263</v>
      </c>
      <c r="D32" s="85" t="s">
        <v>262</v>
      </c>
      <c r="E32" s="85" t="s">
        <v>266</v>
      </c>
      <c r="F32" s="85" t="s">
        <v>22</v>
      </c>
      <c r="G32">
        <v>1000</v>
      </c>
      <c r="H32">
        <v>1</v>
      </c>
      <c r="I32" s="85" t="s">
        <v>65</v>
      </c>
      <c r="J32" t="s">
        <v>208</v>
      </c>
      <c r="K32" s="85" t="s">
        <v>265</v>
      </c>
    </row>
    <row r="33" spans="1:8" customFormat="1"/>
    <row r="34" spans="1:8" customFormat="1"/>
    <row r="35" spans="1:8" customFormat="1">
      <c r="A35" s="55"/>
      <c r="B35" s="55"/>
      <c r="C35" s="55"/>
      <c r="D35" s="55"/>
      <c r="G35">
        <f>SUM(G21:G34)</f>
        <v>16000</v>
      </c>
      <c r="H35">
        <f>SUM(H21:H34)</f>
        <v>13</v>
      </c>
    </row>
    <row r="36" spans="1:8" customFormat="1">
      <c r="A36" s="55"/>
      <c r="B36" s="55"/>
      <c r="C36" s="55"/>
      <c r="D36" s="55"/>
    </row>
    <row r="37" spans="1:8" customFormat="1">
      <c r="A37" s="55"/>
      <c r="B37" s="55"/>
      <c r="C37" s="55"/>
      <c r="D37" s="55"/>
    </row>
    <row r="38" spans="1:8" customFormat="1">
      <c r="A38" s="55"/>
      <c r="B38" s="55"/>
      <c r="C38" s="55"/>
      <c r="D38" s="55"/>
    </row>
    <row r="39" spans="1:8" customFormat="1">
      <c r="A39" s="55"/>
      <c r="B39" s="55"/>
      <c r="C39" s="56"/>
      <c r="D39" s="55"/>
    </row>
    <row r="40" spans="1:8" customFormat="1">
      <c r="A40" s="55"/>
      <c r="B40" s="55"/>
      <c r="C40" s="56"/>
      <c r="D40" s="55"/>
    </row>
    <row r="41" spans="1:8">
      <c r="A41" s="55"/>
      <c r="B41" s="55"/>
      <c r="C41" s="56"/>
      <c r="D41" s="22"/>
    </row>
    <row r="42" spans="1:8">
      <c r="A42" s="55"/>
      <c r="B42" s="55"/>
      <c r="C42" s="56"/>
      <c r="D42" s="22"/>
      <c r="F42" s="16"/>
      <c r="G42" s="17"/>
      <c r="H42" s="16"/>
    </row>
    <row r="43" spans="1:8">
      <c r="A43" s="55"/>
      <c r="B43" s="55"/>
      <c r="C43" s="56"/>
      <c r="D43" s="22"/>
    </row>
    <row r="44" spans="1:8">
      <c r="A44" s="55"/>
      <c r="B44" s="55"/>
      <c r="C44" s="56"/>
      <c r="D44" s="22"/>
    </row>
    <row r="45" spans="1:8">
      <c r="A45" s="55"/>
      <c r="B45" s="55"/>
      <c r="C45" s="56"/>
      <c r="D45" s="22"/>
    </row>
    <row r="46" spans="1:8">
      <c r="A46" s="55"/>
      <c r="B46" s="55"/>
      <c r="C46" s="56"/>
      <c r="D46" s="22"/>
    </row>
    <row r="47" spans="1:8">
      <c r="A47" s="55"/>
      <c r="B47" s="55"/>
      <c r="C47" s="56"/>
      <c r="D47" s="22"/>
    </row>
    <row r="48" spans="1:8">
      <c r="A48" s="55"/>
      <c r="B48" s="55"/>
      <c r="C48" s="56"/>
      <c r="D48" s="22"/>
    </row>
    <row r="49" spans="1:4">
      <c r="A49" s="57"/>
      <c r="B49" s="22"/>
      <c r="C49" s="22"/>
      <c r="D49" s="22"/>
    </row>
    <row r="50" spans="1:4">
      <c r="A50" s="57"/>
      <c r="B50" s="22"/>
      <c r="C50" s="58"/>
      <c r="D50" s="22"/>
    </row>
    <row r="51" spans="1:4">
      <c r="A51" s="57"/>
      <c r="B51" s="22"/>
      <c r="C51" s="22"/>
      <c r="D51" s="22"/>
    </row>
  </sheetData>
  <pageMargins left="0.75" right="0.75" top="1" bottom="1" header="0.5" footer="0.5"/>
  <pageSetup paperSize="9" scale="73" orientation="landscape" r:id="rId1"/>
  <headerFooter alignWithMargins="0">
    <oddFooter>&amp;Lkarin&amp;R&amp;D</oddFooter>
  </headerFooter>
</worksheet>
</file>

<file path=xl/worksheets/sheet8.xml><?xml version="1.0" encoding="utf-8"?>
<worksheet xmlns="http://schemas.openxmlformats.org/spreadsheetml/2006/main" xmlns:r="http://schemas.openxmlformats.org/officeDocument/2006/relationships">
  <sheetPr>
    <pageSetUpPr fitToPage="1"/>
  </sheetPr>
  <dimension ref="A1:K45"/>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62</v>
      </c>
      <c r="D3" s="7"/>
      <c r="G3" s="7" t="s">
        <v>13</v>
      </c>
      <c r="H3" s="8" t="s">
        <v>237</v>
      </c>
    </row>
    <row r="5" spans="1:11">
      <c r="A5" s="9" t="s">
        <v>14</v>
      </c>
      <c r="B5" s="10">
        <v>40725</v>
      </c>
      <c r="C5" s="11"/>
      <c r="D5" s="11"/>
      <c r="G5" s="11" t="s">
        <v>15</v>
      </c>
      <c r="H5" s="12">
        <v>40756</v>
      </c>
    </row>
    <row r="7" spans="1:11">
      <c r="A7" s="9"/>
      <c r="B7" s="9"/>
      <c r="D7" s="9"/>
      <c r="F7" s="11"/>
    </row>
    <row r="14" spans="1:11">
      <c r="B14" s="20"/>
    </row>
    <row r="15" spans="1:11">
      <c r="A15" s="13"/>
    </row>
    <row r="17" spans="1:11">
      <c r="A17" s="9"/>
      <c r="D17" s="3"/>
    </row>
    <row r="19" spans="1:11">
      <c r="G19" s="4" t="s">
        <v>168</v>
      </c>
    </row>
    <row r="20" spans="1:1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B21" s="85" t="s">
        <v>170</v>
      </c>
      <c r="C21" s="85" t="s">
        <v>11</v>
      </c>
      <c r="D21" s="85"/>
      <c r="E21" s="85" t="s">
        <v>285</v>
      </c>
      <c r="F21" s="85" t="s">
        <v>168</v>
      </c>
      <c r="G21" s="85" t="s">
        <v>168</v>
      </c>
      <c r="H21">
        <v>2</v>
      </c>
      <c r="I21" s="85" t="s">
        <v>168</v>
      </c>
      <c r="J21" s="85" t="s">
        <v>242</v>
      </c>
      <c r="K21" s="85"/>
    </row>
    <row r="22" spans="1:11" customFormat="1">
      <c r="B22" s="85" t="s">
        <v>170</v>
      </c>
      <c r="C22" s="85" t="s">
        <v>215</v>
      </c>
      <c r="D22" s="85"/>
      <c r="E22" s="85" t="s">
        <v>286</v>
      </c>
      <c r="F22" s="85"/>
      <c r="H22">
        <v>2</v>
      </c>
      <c r="I22" s="85"/>
      <c r="J22" s="85" t="s">
        <v>208</v>
      </c>
      <c r="K22" s="85"/>
    </row>
    <row r="23" spans="1:11" customFormat="1">
      <c r="B23" s="85" t="s">
        <v>170</v>
      </c>
      <c r="C23" s="85" t="s">
        <v>8</v>
      </c>
      <c r="D23" s="85"/>
      <c r="E23" s="85" t="s">
        <v>245</v>
      </c>
      <c r="F23" s="85"/>
      <c r="H23">
        <v>2</v>
      </c>
      <c r="J23" s="85" t="s">
        <v>208</v>
      </c>
      <c r="K23" s="85"/>
    </row>
    <row r="24" spans="1:11" customFormat="1">
      <c r="B24" s="85" t="s">
        <v>170</v>
      </c>
      <c r="C24" s="85" t="s">
        <v>8</v>
      </c>
      <c r="D24" s="85"/>
      <c r="E24" s="85" t="s">
        <v>287</v>
      </c>
      <c r="F24" s="85"/>
      <c r="H24">
        <v>2</v>
      </c>
      <c r="I24" s="85"/>
      <c r="J24" t="s">
        <v>208</v>
      </c>
      <c r="K24" s="85"/>
    </row>
    <row r="25" spans="1:11" customFormat="1">
      <c r="B25" t="s">
        <v>170</v>
      </c>
      <c r="C25" s="85" t="s">
        <v>8</v>
      </c>
      <c r="D25" s="85"/>
      <c r="E25" s="85" t="s">
        <v>287</v>
      </c>
      <c r="F25" s="85"/>
      <c r="H25">
        <v>3</v>
      </c>
      <c r="I25" s="85"/>
      <c r="J25" t="s">
        <v>208</v>
      </c>
      <c r="K25" s="85"/>
    </row>
    <row r="26" spans="1:11" customFormat="1">
      <c r="B26" s="85" t="s">
        <v>219</v>
      </c>
      <c r="C26" s="85" t="s">
        <v>23</v>
      </c>
      <c r="D26" s="85"/>
      <c r="E26" s="85" t="s">
        <v>288</v>
      </c>
      <c r="F26" s="85"/>
      <c r="H26">
        <v>1</v>
      </c>
      <c r="I26" s="85"/>
      <c r="J26" t="s">
        <v>208</v>
      </c>
      <c r="K26" s="85"/>
    </row>
    <row r="27" spans="1:11" customFormat="1"/>
    <row r="28" spans="1:11" customFormat="1"/>
    <row r="29" spans="1:11" customFormat="1">
      <c r="A29" s="55"/>
      <c r="B29" s="55"/>
      <c r="C29" s="55"/>
      <c r="D29" s="55"/>
      <c r="G29">
        <f>SUM(G21:G28)</f>
        <v>0</v>
      </c>
      <c r="H29">
        <f>SUM(H21:H28)</f>
        <v>12</v>
      </c>
    </row>
    <row r="30" spans="1:11" customFormat="1">
      <c r="A30" s="55"/>
      <c r="B30" s="55"/>
      <c r="C30" s="55"/>
      <c r="D30" s="55"/>
    </row>
    <row r="31" spans="1:11" customFormat="1">
      <c r="A31" s="55"/>
      <c r="B31" s="55"/>
      <c r="C31" s="55"/>
      <c r="D31" s="55"/>
    </row>
    <row r="32" spans="1:11" customFormat="1">
      <c r="A32" s="55"/>
      <c r="B32" s="55"/>
      <c r="C32" s="55"/>
      <c r="D32" s="55"/>
    </row>
    <row r="33" spans="1:8" customFormat="1">
      <c r="A33" s="55"/>
      <c r="B33" s="55"/>
      <c r="C33" s="56"/>
      <c r="D33" s="55"/>
    </row>
    <row r="34" spans="1:8" customFormat="1">
      <c r="A34" s="55"/>
      <c r="B34" s="55"/>
      <c r="C34" s="56"/>
      <c r="D34" s="55"/>
    </row>
    <row r="35" spans="1:8">
      <c r="A35" s="55"/>
      <c r="B35" s="55"/>
      <c r="C35" s="56"/>
      <c r="D35" s="22"/>
    </row>
    <row r="36" spans="1:8">
      <c r="A36" s="55"/>
      <c r="B36" s="55"/>
      <c r="C36" s="56"/>
      <c r="D36" s="22"/>
      <c r="F36" s="16"/>
      <c r="G36" s="17"/>
      <c r="H36" s="16"/>
    </row>
    <row r="37" spans="1:8">
      <c r="A37" s="55"/>
      <c r="B37" s="55"/>
      <c r="C37" s="56"/>
      <c r="D37" s="22"/>
    </row>
    <row r="38" spans="1:8">
      <c r="A38" s="55"/>
      <c r="B38" s="55"/>
      <c r="C38" s="56"/>
      <c r="D38" s="22"/>
    </row>
    <row r="39" spans="1:8">
      <c r="A39" s="55"/>
      <c r="B39" s="55"/>
      <c r="C39" s="56"/>
      <c r="D39" s="22"/>
    </row>
    <row r="40" spans="1:8">
      <c r="A40" s="55"/>
      <c r="B40" s="55"/>
      <c r="C40" s="56"/>
      <c r="D40" s="22"/>
    </row>
    <row r="41" spans="1:8">
      <c r="A41" s="55"/>
      <c r="B41" s="55"/>
      <c r="C41" s="56"/>
      <c r="D41" s="22"/>
    </row>
    <row r="42" spans="1:8">
      <c r="A42" s="55"/>
      <c r="B42" s="55"/>
      <c r="C42" s="56"/>
      <c r="D42" s="22"/>
    </row>
    <row r="43" spans="1:8">
      <c r="A43" s="57"/>
      <c r="B43" s="22"/>
      <c r="C43" s="22"/>
      <c r="D43" s="22"/>
    </row>
    <row r="44" spans="1:8">
      <c r="A44" s="57"/>
      <c r="B44" s="22"/>
      <c r="C44" s="58"/>
      <c r="D44" s="22"/>
    </row>
    <row r="45" spans="1:8">
      <c r="A45" s="57"/>
      <c r="B45" s="22"/>
      <c r="C45" s="22"/>
      <c r="D45" s="22"/>
    </row>
  </sheetData>
  <pageMargins left="0.75" right="0.75" top="1" bottom="1" header="0.5" footer="0.5"/>
  <pageSetup paperSize="9" scale="73" orientation="landscape" r:id="rId1"/>
  <headerFooter alignWithMargins="0">
    <oddFooter>&amp;Lkarin&amp;R&amp;D</oddFooter>
  </headerFooter>
</worksheet>
</file>

<file path=xl/worksheets/sheet9.xml><?xml version="1.0" encoding="utf-8"?>
<worksheet xmlns="http://schemas.openxmlformats.org/spreadsheetml/2006/main" xmlns:r="http://schemas.openxmlformats.org/officeDocument/2006/relationships">
  <sheetPr>
    <pageSetUpPr fitToPage="1"/>
  </sheetPr>
  <dimension ref="A1:K40"/>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299</v>
      </c>
      <c r="D3" s="7"/>
      <c r="G3" s="7" t="s">
        <v>13</v>
      </c>
      <c r="H3" s="8" t="s">
        <v>168</v>
      </c>
    </row>
    <row r="5" spans="1:11">
      <c r="A5" s="9" t="s">
        <v>14</v>
      </c>
      <c r="B5" s="10">
        <v>40725</v>
      </c>
      <c r="C5" s="11"/>
      <c r="D5" s="11"/>
      <c r="G5" s="11" t="s">
        <v>15</v>
      </c>
      <c r="H5" s="12">
        <v>40756</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8</v>
      </c>
      <c r="E21" s="85" t="s">
        <v>311</v>
      </c>
      <c r="G21">
        <v>3000</v>
      </c>
      <c r="H21" s="87" t="s">
        <v>300</v>
      </c>
      <c r="I21" s="85" t="s">
        <v>168</v>
      </c>
      <c r="J21" t="s">
        <v>57</v>
      </c>
    </row>
    <row r="22" spans="1:11" customFormat="1">
      <c r="C22" s="85"/>
    </row>
    <row r="23" spans="1:11" customFormat="1">
      <c r="A23" s="85"/>
    </row>
    <row r="24" spans="1:11" customFormat="1">
      <c r="G24">
        <f>SUM(G21:G23)</f>
        <v>3000</v>
      </c>
      <c r="H24">
        <f>SUM(H21:H23)</f>
        <v>0</v>
      </c>
    </row>
    <row r="25" spans="1:11" customFormat="1">
      <c r="A25" s="55"/>
      <c r="B25" s="55"/>
      <c r="C25" s="55"/>
      <c r="D25" s="55"/>
    </row>
    <row r="26" spans="1:11" customFormat="1">
      <c r="A26" s="55"/>
      <c r="B26" s="55"/>
      <c r="C26" s="55"/>
      <c r="D26" s="55"/>
    </row>
    <row r="27" spans="1:11" customFormat="1">
      <c r="A27" s="55"/>
      <c r="B27" s="55"/>
      <c r="C27" s="55"/>
      <c r="D27" s="55"/>
    </row>
    <row r="28" spans="1:11" customFormat="1">
      <c r="A28" s="55"/>
      <c r="B28" s="55"/>
      <c r="C28" s="56"/>
      <c r="D28" s="55"/>
    </row>
    <row r="29" spans="1:11" customFormat="1">
      <c r="A29" s="55"/>
      <c r="B29" s="55"/>
      <c r="C29" s="56"/>
      <c r="D29" s="55"/>
    </row>
    <row r="30" spans="1:11">
      <c r="A30" s="55"/>
      <c r="B30" s="55"/>
      <c r="C30" s="56"/>
      <c r="D30" s="22"/>
    </row>
    <row r="31" spans="1:11">
      <c r="A31" s="55"/>
      <c r="B31" s="55"/>
      <c r="C31" s="56"/>
      <c r="D31" s="22"/>
      <c r="F31" s="16"/>
      <c r="G31" s="17"/>
      <c r="H31" s="16"/>
    </row>
    <row r="32" spans="1:11">
      <c r="A32" s="55"/>
      <c r="B32" s="55"/>
      <c r="C32" s="56"/>
      <c r="D32" s="22"/>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7"/>
      <c r="B38" s="22"/>
      <c r="C38" s="22"/>
      <c r="D38" s="22"/>
    </row>
    <row r="39" spans="1:4">
      <c r="A39" s="57"/>
      <c r="B39" s="22"/>
      <c r="C39" s="58"/>
      <c r="D39" s="22"/>
    </row>
    <row r="40" spans="1:4">
      <c r="A40" s="57"/>
      <c r="B40" s="22"/>
      <c r="C40" s="22"/>
      <c r="D40" s="22"/>
    </row>
  </sheetData>
  <pageMargins left="0.75" right="0.75" top="1" bottom="1" header="0.5" footer="0.5"/>
  <pageSetup paperSize="9" scale="73" orientation="landscape" r:id="rId1"/>
  <headerFooter alignWithMargins="0">
    <oddFooter>&amp;Lkarin&amp;R&amp;D</oddFooter>
  </headerFooter>
</worksheet>
</file>

<file path=xl/worksheets/sheet10.xml><?xml version="1.0" encoding="utf-8"?>
<worksheet xmlns="http://schemas.openxmlformats.org/spreadsheetml/2006/main" xmlns:r="http://schemas.openxmlformats.org/officeDocument/2006/relationships">
  <sheetPr>
    <pageSetUpPr fitToPage="1"/>
  </sheetPr>
  <dimension ref="A1:K51"/>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284</v>
      </c>
      <c r="D3" s="7"/>
      <c r="G3" s="7" t="s">
        <v>13</v>
      </c>
      <c r="H3" s="8" t="s">
        <v>270</v>
      </c>
    </row>
    <row r="5" spans="1:11">
      <c r="A5" s="9" t="s">
        <v>14</v>
      </c>
      <c r="B5" s="10">
        <v>40756</v>
      </c>
      <c r="C5" s="11"/>
      <c r="D5" s="11"/>
      <c r="G5" s="11" t="s">
        <v>15</v>
      </c>
      <c r="H5" s="12">
        <v>40787</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9</v>
      </c>
      <c r="E21" s="85" t="s">
        <v>271</v>
      </c>
      <c r="G21">
        <v>1000</v>
      </c>
      <c r="H21">
        <v>2</v>
      </c>
      <c r="I21" t="s">
        <v>65</v>
      </c>
      <c r="J21" t="s">
        <v>57</v>
      </c>
    </row>
    <row r="22" spans="1:11" customFormat="1">
      <c r="B22" s="85" t="s">
        <v>170</v>
      </c>
      <c r="C22" s="85" t="s">
        <v>11</v>
      </c>
      <c r="E22" s="85" t="s">
        <v>272</v>
      </c>
      <c r="G22">
        <v>2000</v>
      </c>
      <c r="H22">
        <v>2</v>
      </c>
      <c r="I22" t="s">
        <v>68</v>
      </c>
      <c r="J22" t="s">
        <v>53</v>
      </c>
    </row>
    <row r="23" spans="1:11" customFormat="1">
      <c r="B23" s="85" t="s">
        <v>170</v>
      </c>
      <c r="C23" s="85" t="s">
        <v>11</v>
      </c>
      <c r="D23" s="85" t="s">
        <v>168</v>
      </c>
      <c r="E23" s="85" t="s">
        <v>273</v>
      </c>
      <c r="G23">
        <v>1000</v>
      </c>
      <c r="H23">
        <v>2</v>
      </c>
      <c r="I23" t="s">
        <v>68</v>
      </c>
      <c r="J23" t="s">
        <v>52</v>
      </c>
    </row>
    <row r="24" spans="1:11" customFormat="1">
      <c r="B24" s="85" t="s">
        <v>274</v>
      </c>
      <c r="C24" s="85" t="s">
        <v>9</v>
      </c>
      <c r="D24" s="85" t="s">
        <v>168</v>
      </c>
      <c r="E24" s="85" t="s">
        <v>275</v>
      </c>
      <c r="G24">
        <v>1000</v>
      </c>
      <c r="H24">
        <v>2</v>
      </c>
      <c r="I24" t="s">
        <v>68</v>
      </c>
      <c r="J24" t="s">
        <v>52</v>
      </c>
    </row>
    <row r="25" spans="1:11" customFormat="1">
      <c r="B25" s="85" t="s">
        <v>170</v>
      </c>
      <c r="C25" s="85" t="s">
        <v>11</v>
      </c>
      <c r="E25" s="85" t="s">
        <v>276</v>
      </c>
      <c r="G25">
        <v>1000</v>
      </c>
      <c r="H25">
        <v>1</v>
      </c>
      <c r="I25" t="s">
        <v>66</v>
      </c>
      <c r="J25" t="s">
        <v>49</v>
      </c>
    </row>
    <row r="26" spans="1:11" customFormat="1">
      <c r="A26" s="85"/>
      <c r="B26" s="85" t="s">
        <v>170</v>
      </c>
      <c r="C26" s="85" t="s">
        <v>8</v>
      </c>
      <c r="E26" s="85" t="s">
        <v>277</v>
      </c>
      <c r="G26">
        <v>2000</v>
      </c>
      <c r="H26">
        <v>2</v>
      </c>
      <c r="I26" t="s">
        <v>68</v>
      </c>
      <c r="J26" t="s">
        <v>49</v>
      </c>
    </row>
    <row r="27" spans="1:11" customFormat="1">
      <c r="B27" s="85" t="s">
        <v>170</v>
      </c>
      <c r="C27" s="85" t="s">
        <v>263</v>
      </c>
      <c r="D27" s="85" t="s">
        <v>168</v>
      </c>
      <c r="E27" s="85" t="s">
        <v>266</v>
      </c>
      <c r="G27">
        <v>1000</v>
      </c>
      <c r="H27">
        <v>2</v>
      </c>
      <c r="I27" t="s">
        <v>68</v>
      </c>
      <c r="J27" t="s">
        <v>57</v>
      </c>
    </row>
    <row r="28" spans="1:11" customFormat="1">
      <c r="B28" s="85" t="s">
        <v>170</v>
      </c>
      <c r="C28" s="85" t="s">
        <v>263</v>
      </c>
      <c r="E28" s="85" t="s">
        <v>278</v>
      </c>
      <c r="G28">
        <v>1000</v>
      </c>
      <c r="H28">
        <v>1</v>
      </c>
    </row>
    <row r="29" spans="1:11" customFormat="1">
      <c r="B29" s="85" t="s">
        <v>170</v>
      </c>
      <c r="C29" s="85" t="s">
        <v>10</v>
      </c>
      <c r="E29" s="85" t="s">
        <v>278</v>
      </c>
      <c r="G29">
        <v>1000</v>
      </c>
      <c r="H29">
        <v>1</v>
      </c>
    </row>
    <row r="30" spans="1:11" customFormat="1">
      <c r="B30" s="85" t="s">
        <v>279</v>
      </c>
      <c r="C30" s="85" t="s">
        <v>280</v>
      </c>
      <c r="E30" s="85" t="s">
        <v>281</v>
      </c>
      <c r="G30">
        <v>800</v>
      </c>
      <c r="H30">
        <v>1</v>
      </c>
    </row>
    <row r="31" spans="1:11" customFormat="1">
      <c r="B31" s="85" t="s">
        <v>219</v>
      </c>
      <c r="C31" s="85" t="s">
        <v>23</v>
      </c>
      <c r="E31" s="85" t="s">
        <v>282</v>
      </c>
      <c r="G31">
        <v>1200</v>
      </c>
      <c r="H31">
        <v>1</v>
      </c>
    </row>
    <row r="32" spans="1:11" customFormat="1">
      <c r="B32" s="85" t="s">
        <v>219</v>
      </c>
      <c r="C32" s="85" t="s">
        <v>7</v>
      </c>
      <c r="E32" s="85" t="s">
        <v>283</v>
      </c>
      <c r="G32">
        <v>2000</v>
      </c>
      <c r="H32">
        <v>1</v>
      </c>
    </row>
    <row r="33" spans="1:8" customFormat="1">
      <c r="C33" s="85"/>
    </row>
    <row r="34" spans="1:8" customFormat="1">
      <c r="A34" s="85"/>
    </row>
    <row r="35" spans="1:8" customFormat="1">
      <c r="G35">
        <f>SUM(G21:G34)</f>
        <v>15000</v>
      </c>
      <c r="H35">
        <f>SUM(H21:H34)</f>
        <v>18</v>
      </c>
    </row>
    <row r="36" spans="1:8" customFormat="1">
      <c r="A36" s="55"/>
      <c r="B36" s="55"/>
      <c r="C36" s="55"/>
      <c r="D36" s="55"/>
    </row>
    <row r="37" spans="1:8" customFormat="1">
      <c r="A37" s="55"/>
      <c r="B37" s="55"/>
      <c r="C37" s="55"/>
      <c r="D37" s="55"/>
    </row>
    <row r="38" spans="1:8" customFormat="1">
      <c r="A38" s="55"/>
      <c r="B38" s="55"/>
      <c r="C38" s="55"/>
      <c r="D38" s="55"/>
    </row>
    <row r="39" spans="1:8" customFormat="1">
      <c r="A39" s="55"/>
      <c r="B39" s="55"/>
      <c r="C39" s="56"/>
      <c r="D39" s="55"/>
    </row>
    <row r="40" spans="1:8" customFormat="1">
      <c r="A40" s="55"/>
      <c r="B40" s="55"/>
      <c r="C40" s="56"/>
      <c r="D40" s="55"/>
    </row>
    <row r="41" spans="1:8">
      <c r="A41" s="55"/>
      <c r="B41" s="55"/>
      <c r="C41" s="56"/>
      <c r="D41" s="22"/>
    </row>
    <row r="42" spans="1:8">
      <c r="A42" s="55"/>
      <c r="B42" s="55"/>
      <c r="C42" s="56"/>
      <c r="D42" s="22"/>
      <c r="F42" s="16"/>
      <c r="G42" s="17"/>
      <c r="H42" s="16"/>
    </row>
    <row r="43" spans="1:8">
      <c r="A43" s="55"/>
      <c r="B43" s="55"/>
      <c r="C43" s="56"/>
      <c r="D43" s="22"/>
    </row>
    <row r="44" spans="1:8">
      <c r="A44" s="55"/>
      <c r="B44" s="55"/>
      <c r="C44" s="56"/>
      <c r="D44" s="22"/>
    </row>
    <row r="45" spans="1:8">
      <c r="A45" s="55"/>
      <c r="B45" s="55"/>
      <c r="C45" s="56"/>
      <c r="D45" s="22"/>
    </row>
    <row r="46" spans="1:8">
      <c r="A46" s="55"/>
      <c r="B46" s="55"/>
      <c r="C46" s="56"/>
      <c r="D46" s="22"/>
    </row>
    <row r="47" spans="1:8">
      <c r="A47" s="55"/>
      <c r="B47" s="55"/>
      <c r="C47" s="56"/>
      <c r="D47" s="22"/>
    </row>
    <row r="48" spans="1:8">
      <c r="A48" s="55"/>
      <c r="B48" s="55"/>
      <c r="C48" s="56"/>
      <c r="D48" s="22"/>
    </row>
    <row r="49" spans="1:4">
      <c r="A49" s="57"/>
      <c r="B49" s="22"/>
      <c r="C49" s="22"/>
      <c r="D49" s="22"/>
    </row>
    <row r="50" spans="1:4">
      <c r="A50" s="57"/>
      <c r="B50" s="22"/>
      <c r="C50" s="58"/>
      <c r="D50" s="22"/>
    </row>
    <row r="51" spans="1:4">
      <c r="A51" s="57"/>
      <c r="B51" s="22"/>
      <c r="C51" s="22"/>
      <c r="D51" s="22"/>
    </row>
  </sheetData>
  <pageMargins left="0.75" right="0.75" top="1" bottom="1" header="0.5" footer="0.5"/>
  <pageSetup paperSize="9" scale="73" orientation="landscape" r:id="rId1"/>
  <headerFooter alignWithMargins="0">
    <oddFooter>&amp;Lkarin&amp;R&amp;D</oddFooter>
  </headerFooter>
</worksheet>
</file>

<file path=xl/worksheets/sheet11.xml><?xml version="1.0" encoding="utf-8"?>
<worksheet xmlns="http://schemas.openxmlformats.org/spreadsheetml/2006/main" xmlns:r="http://schemas.openxmlformats.org/officeDocument/2006/relationships">
  <sheetPr>
    <pageSetUpPr fitToPage="1"/>
  </sheetPr>
  <dimension ref="A1:K45"/>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296</v>
      </c>
      <c r="D3" s="7"/>
      <c r="G3" s="7" t="s">
        <v>13</v>
      </c>
      <c r="H3" s="8" t="s">
        <v>168</v>
      </c>
    </row>
    <row r="5" spans="1:11">
      <c r="A5" s="9" t="s">
        <v>14</v>
      </c>
      <c r="B5" s="10">
        <v>40756</v>
      </c>
      <c r="C5" s="11"/>
      <c r="D5" s="11"/>
      <c r="G5" s="11" t="s">
        <v>15</v>
      </c>
      <c r="H5" s="12">
        <v>40787</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11</v>
      </c>
      <c r="E21" s="85" t="s">
        <v>285</v>
      </c>
      <c r="G21">
        <v>1000</v>
      </c>
      <c r="H21">
        <v>1</v>
      </c>
      <c r="I21" s="85" t="s">
        <v>294</v>
      </c>
      <c r="J21" t="s">
        <v>57</v>
      </c>
    </row>
    <row r="22" spans="1:11" customFormat="1">
      <c r="B22" s="85" t="s">
        <v>170</v>
      </c>
      <c r="C22" s="85" t="s">
        <v>11</v>
      </c>
      <c r="E22" s="85" t="s">
        <v>285</v>
      </c>
      <c r="G22">
        <v>1000</v>
      </c>
      <c r="H22">
        <v>1</v>
      </c>
      <c r="I22" s="85" t="s">
        <v>294</v>
      </c>
    </row>
    <row r="23" spans="1:11" customFormat="1">
      <c r="B23" s="85" t="s">
        <v>170</v>
      </c>
      <c r="C23" s="85" t="s">
        <v>215</v>
      </c>
      <c r="E23" s="85" t="s">
        <v>292</v>
      </c>
      <c r="G23">
        <v>1000</v>
      </c>
      <c r="H23">
        <v>1</v>
      </c>
      <c r="I23" s="85" t="s">
        <v>294</v>
      </c>
    </row>
    <row r="24" spans="1:11" customFormat="1">
      <c r="A24" s="85"/>
      <c r="B24" s="85" t="s">
        <v>170</v>
      </c>
      <c r="C24" s="85" t="s">
        <v>215</v>
      </c>
      <c r="E24" s="85" t="s">
        <v>292</v>
      </c>
      <c r="G24">
        <v>1000</v>
      </c>
      <c r="H24">
        <v>1</v>
      </c>
      <c r="I24" s="85" t="s">
        <v>294</v>
      </c>
    </row>
    <row r="25" spans="1:11" customFormat="1">
      <c r="B25" s="85" t="s">
        <v>170</v>
      </c>
      <c r="C25" s="85" t="s">
        <v>8</v>
      </c>
      <c r="D25" s="85" t="s">
        <v>168</v>
      </c>
      <c r="E25" s="85" t="s">
        <v>293</v>
      </c>
      <c r="G25">
        <v>1000</v>
      </c>
      <c r="H25">
        <v>1</v>
      </c>
      <c r="I25" s="85" t="s">
        <v>294</v>
      </c>
    </row>
    <row r="26" spans="1:11" customFormat="1">
      <c r="B26" s="85" t="s">
        <v>170</v>
      </c>
      <c r="C26" s="85" t="s">
        <v>8</v>
      </c>
      <c r="E26" s="85" t="s">
        <v>293</v>
      </c>
      <c r="G26">
        <v>1000</v>
      </c>
      <c r="H26">
        <v>1</v>
      </c>
      <c r="I26" s="85" t="s">
        <v>294</v>
      </c>
    </row>
    <row r="27" spans="1:11" customFormat="1">
      <c r="C27" s="85"/>
    </row>
    <row r="28" spans="1:11" customFormat="1">
      <c r="A28" s="85"/>
    </row>
    <row r="29" spans="1:11" customFormat="1">
      <c r="G29">
        <f>SUM(G21:G28)</f>
        <v>6000</v>
      </c>
      <c r="H29">
        <f>SUM(H21:H28)</f>
        <v>6</v>
      </c>
    </row>
    <row r="30" spans="1:11" customFormat="1">
      <c r="A30" s="55"/>
      <c r="B30" s="55"/>
      <c r="C30" s="55"/>
      <c r="D30" s="55"/>
    </row>
    <row r="31" spans="1:11" customFormat="1">
      <c r="A31" s="55"/>
      <c r="B31" s="55"/>
      <c r="C31" s="55"/>
      <c r="D31" s="55"/>
    </row>
    <row r="32" spans="1:11" customFormat="1">
      <c r="A32" s="55"/>
      <c r="B32" s="55"/>
      <c r="C32" s="55"/>
      <c r="D32" s="55"/>
    </row>
    <row r="33" spans="1:8" customFormat="1">
      <c r="A33" s="55"/>
      <c r="B33" s="55"/>
      <c r="C33" s="56"/>
      <c r="D33" s="55"/>
    </row>
    <row r="34" spans="1:8" customFormat="1">
      <c r="A34" s="55"/>
      <c r="B34" s="55"/>
      <c r="C34" s="56"/>
      <c r="D34" s="55"/>
    </row>
    <row r="35" spans="1:8">
      <c r="A35" s="55"/>
      <c r="B35" s="55"/>
      <c r="C35" s="56"/>
      <c r="D35" s="22"/>
    </row>
    <row r="36" spans="1:8">
      <c r="A36" s="55"/>
      <c r="B36" s="55"/>
      <c r="C36" s="56"/>
      <c r="D36" s="22"/>
      <c r="F36" s="16"/>
      <c r="G36" s="17"/>
      <c r="H36" s="16"/>
    </row>
    <row r="37" spans="1:8">
      <c r="A37" s="55"/>
      <c r="B37" s="55"/>
      <c r="C37" s="56"/>
      <c r="D37" s="22"/>
    </row>
    <row r="38" spans="1:8">
      <c r="A38" s="55"/>
      <c r="B38" s="55"/>
      <c r="C38" s="56"/>
      <c r="D38" s="22"/>
    </row>
    <row r="39" spans="1:8">
      <c r="A39" s="55"/>
      <c r="B39" s="55"/>
      <c r="C39" s="56"/>
      <c r="D39" s="22"/>
    </row>
    <row r="40" spans="1:8">
      <c r="A40" s="55"/>
      <c r="B40" s="55"/>
      <c r="C40" s="56"/>
      <c r="D40" s="22"/>
    </row>
    <row r="41" spans="1:8">
      <c r="A41" s="55"/>
      <c r="B41" s="55"/>
      <c r="C41" s="56"/>
      <c r="D41" s="22"/>
    </row>
    <row r="42" spans="1:8">
      <c r="A42" s="55"/>
      <c r="B42" s="55"/>
      <c r="C42" s="56"/>
      <c r="D42" s="22"/>
    </row>
    <row r="43" spans="1:8">
      <c r="A43" s="57"/>
      <c r="B43" s="22"/>
      <c r="C43" s="22"/>
      <c r="D43" s="22"/>
    </row>
    <row r="44" spans="1:8">
      <c r="A44" s="57"/>
      <c r="B44" s="22"/>
      <c r="C44" s="58"/>
      <c r="D44" s="22"/>
    </row>
    <row r="45" spans="1:8">
      <c r="A45" s="57"/>
      <c r="B45" s="22"/>
      <c r="C45" s="22"/>
      <c r="D45" s="22"/>
    </row>
  </sheetData>
  <pageMargins left="0.75" right="0.75" top="1" bottom="1" header="0.5" footer="0.5"/>
  <pageSetup paperSize="9" scale="73" orientation="landscape" r:id="rId1"/>
  <headerFooter alignWithMargins="0">
    <oddFooter>&amp;Lkarin&amp;R&amp;D</oddFooter>
  </headerFooter>
</worksheet>
</file>

<file path=xl/worksheets/sheet12.xml><?xml version="1.0" encoding="utf-8"?>
<worksheet xmlns="http://schemas.openxmlformats.org/spreadsheetml/2006/main" xmlns:r="http://schemas.openxmlformats.org/officeDocument/2006/relationships">
  <sheetPr>
    <pageSetUpPr fitToPage="1"/>
  </sheetPr>
  <dimension ref="A1:K40"/>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295</v>
      </c>
      <c r="D3" s="7"/>
      <c r="G3" s="7" t="s">
        <v>13</v>
      </c>
      <c r="H3" s="8" t="s">
        <v>168</v>
      </c>
    </row>
    <row r="5" spans="1:11">
      <c r="A5" s="9" t="s">
        <v>14</v>
      </c>
      <c r="B5" s="10">
        <v>40756</v>
      </c>
      <c r="C5" s="11"/>
      <c r="D5" s="11"/>
      <c r="G5" s="11" t="s">
        <v>15</v>
      </c>
      <c r="H5" s="12">
        <v>40787</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9</v>
      </c>
      <c r="E21" s="85" t="s">
        <v>101</v>
      </c>
      <c r="G21">
        <v>7200</v>
      </c>
      <c r="H21">
        <v>6</v>
      </c>
      <c r="I21" s="85" t="s">
        <v>168</v>
      </c>
      <c r="J21" t="s">
        <v>57</v>
      </c>
    </row>
    <row r="22" spans="1:11" customFormat="1">
      <c r="C22" s="85"/>
    </row>
    <row r="23" spans="1:11" customFormat="1">
      <c r="A23" s="85"/>
    </row>
    <row r="24" spans="1:11" customFormat="1">
      <c r="G24">
        <f>SUM(G21:G23)</f>
        <v>7200</v>
      </c>
      <c r="H24">
        <f>SUM(H21:H23)</f>
        <v>6</v>
      </c>
    </row>
    <row r="25" spans="1:11" customFormat="1">
      <c r="A25" s="55"/>
      <c r="B25" s="55"/>
      <c r="C25" s="55"/>
      <c r="D25" s="55"/>
    </row>
    <row r="26" spans="1:11" customFormat="1">
      <c r="A26" s="55"/>
      <c r="B26" s="55"/>
      <c r="C26" s="55"/>
      <c r="D26" s="55"/>
    </row>
    <row r="27" spans="1:11" customFormat="1">
      <c r="A27" s="55"/>
      <c r="B27" s="55"/>
      <c r="C27" s="55"/>
      <c r="D27" s="55"/>
    </row>
    <row r="28" spans="1:11" customFormat="1">
      <c r="A28" s="55"/>
      <c r="B28" s="55"/>
      <c r="C28" s="56"/>
      <c r="D28" s="55"/>
    </row>
    <row r="29" spans="1:11" customFormat="1">
      <c r="A29" s="55"/>
      <c r="B29" s="55"/>
      <c r="C29" s="56"/>
      <c r="D29" s="55"/>
    </row>
    <row r="30" spans="1:11">
      <c r="A30" s="55"/>
      <c r="B30" s="55"/>
      <c r="C30" s="56"/>
      <c r="D30" s="22"/>
    </row>
    <row r="31" spans="1:11">
      <c r="A31" s="55"/>
      <c r="B31" s="55"/>
      <c r="C31" s="56"/>
      <c r="D31" s="22"/>
      <c r="F31" s="16"/>
      <c r="G31" s="17"/>
      <c r="H31" s="16"/>
    </row>
    <row r="32" spans="1:11">
      <c r="A32" s="55"/>
      <c r="B32" s="55"/>
      <c r="C32" s="56"/>
      <c r="D32" s="22"/>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7"/>
      <c r="B38" s="22"/>
      <c r="C38" s="22"/>
      <c r="D38" s="22"/>
    </row>
    <row r="39" spans="1:4">
      <c r="A39" s="57"/>
      <c r="B39" s="22"/>
      <c r="C39" s="58"/>
      <c r="D39" s="22"/>
    </row>
    <row r="40" spans="1:4">
      <c r="A40" s="57"/>
      <c r="B40" s="22"/>
      <c r="C40" s="22"/>
      <c r="D40" s="22"/>
    </row>
  </sheetData>
  <pageMargins left="0.75" right="0.75" top="1" bottom="1" header="0.5" footer="0.5"/>
  <pageSetup paperSize="9" scale="73" orientation="landscape" r:id="rId1"/>
  <headerFooter alignWithMargins="0">
    <oddFooter>&amp;Lkarin&amp;R&amp;D</oddFooter>
  </headerFooter>
</worksheet>
</file>

<file path=xl/worksheets/sheet13.xml><?xml version="1.0" encoding="utf-8"?>
<worksheet xmlns="http://schemas.openxmlformats.org/spreadsheetml/2006/main" xmlns:r="http://schemas.openxmlformats.org/officeDocument/2006/relationships">
  <sheetPr>
    <pageSetUpPr fitToPage="1"/>
  </sheetPr>
  <dimension ref="A1:K41"/>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295</v>
      </c>
      <c r="D3" s="7"/>
      <c r="G3" s="7" t="s">
        <v>13</v>
      </c>
      <c r="H3" s="8" t="s">
        <v>168</v>
      </c>
    </row>
    <row r="5" spans="1:11">
      <c r="A5" s="9" t="s">
        <v>14</v>
      </c>
      <c r="B5" s="10">
        <v>40756</v>
      </c>
      <c r="C5" s="11"/>
      <c r="D5" s="11"/>
      <c r="G5" s="11" t="s">
        <v>15</v>
      </c>
      <c r="H5" s="12">
        <v>40787</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11</v>
      </c>
      <c r="E21" s="85" t="s">
        <v>297</v>
      </c>
      <c r="G21">
        <v>3000</v>
      </c>
      <c r="H21">
        <v>3</v>
      </c>
      <c r="I21" s="85" t="s">
        <v>168</v>
      </c>
      <c r="J21" t="s">
        <v>57</v>
      </c>
    </row>
    <row r="22" spans="1:11" customFormat="1">
      <c r="A22" s="85"/>
      <c r="B22" s="85" t="s">
        <v>170</v>
      </c>
      <c r="C22" s="85" t="s">
        <v>215</v>
      </c>
      <c r="E22" s="85" t="s">
        <v>298</v>
      </c>
      <c r="G22">
        <v>3000</v>
      </c>
      <c r="H22">
        <v>3</v>
      </c>
      <c r="I22" s="85"/>
    </row>
    <row r="23" spans="1:11" customFormat="1">
      <c r="C23" s="85"/>
    </row>
    <row r="24" spans="1:11" customFormat="1">
      <c r="A24" s="85"/>
    </row>
    <row r="25" spans="1:11" customFormat="1">
      <c r="G25">
        <f>SUM(G21:G24)</f>
        <v>6000</v>
      </c>
      <c r="H25">
        <f>SUM(H21:H24)</f>
        <v>6</v>
      </c>
    </row>
    <row r="26" spans="1:11" customFormat="1">
      <c r="A26" s="55"/>
      <c r="B26" s="55"/>
      <c r="C26" s="55"/>
      <c r="D26" s="55"/>
    </row>
    <row r="27" spans="1:11" customFormat="1">
      <c r="A27" s="55"/>
      <c r="B27" s="55"/>
      <c r="C27" s="55"/>
      <c r="D27" s="55"/>
    </row>
    <row r="28" spans="1:11" customFormat="1">
      <c r="A28" s="55"/>
      <c r="B28" s="55"/>
      <c r="C28" s="55"/>
      <c r="D28" s="55"/>
    </row>
    <row r="29" spans="1:11" customFormat="1">
      <c r="A29" s="55"/>
      <c r="B29" s="55"/>
      <c r="C29" s="56"/>
      <c r="D29" s="55"/>
    </row>
    <row r="30" spans="1:11" customFormat="1">
      <c r="A30" s="55"/>
      <c r="B30" s="55"/>
      <c r="C30" s="56"/>
      <c r="D30" s="55"/>
    </row>
    <row r="31" spans="1:11">
      <c r="A31" s="55"/>
      <c r="B31" s="55"/>
      <c r="C31" s="56"/>
      <c r="D31" s="22"/>
    </row>
    <row r="32" spans="1:11">
      <c r="A32" s="55"/>
      <c r="B32" s="55"/>
      <c r="C32" s="56"/>
      <c r="D32" s="22"/>
      <c r="F32" s="16"/>
      <c r="G32" s="17"/>
      <c r="H32" s="16"/>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5"/>
      <c r="B38" s="55"/>
      <c r="C38" s="56"/>
      <c r="D38" s="22"/>
    </row>
    <row r="39" spans="1:4">
      <c r="A39" s="57"/>
      <c r="B39" s="22"/>
      <c r="C39" s="22"/>
      <c r="D39" s="22"/>
    </row>
    <row r="40" spans="1:4">
      <c r="A40" s="57"/>
      <c r="B40" s="22"/>
      <c r="C40" s="58"/>
      <c r="D40" s="22"/>
    </row>
    <row r="41" spans="1:4">
      <c r="A41" s="57"/>
      <c r="B41" s="22"/>
      <c r="C41" s="22"/>
      <c r="D41" s="22"/>
    </row>
  </sheetData>
  <pageMargins left="0.75" right="0.75" top="1" bottom="1" header="0.5" footer="0.5"/>
  <pageSetup paperSize="9" scale="73" orientation="landscape" r:id="rId1"/>
  <headerFooter alignWithMargins="0">
    <oddFooter>&amp;Lkarin&amp;R&amp;D</oddFooter>
  </headerFooter>
</worksheet>
</file>

<file path=xl/worksheets/sheet14.xml><?xml version="1.0" encoding="utf-8"?>
<worksheet xmlns="http://schemas.openxmlformats.org/spreadsheetml/2006/main" xmlns:r="http://schemas.openxmlformats.org/officeDocument/2006/relationships">
  <sheetPr>
    <pageSetUpPr fitToPage="1"/>
  </sheetPr>
  <dimension ref="A1:K40"/>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299</v>
      </c>
      <c r="D3" s="7"/>
      <c r="G3" s="7" t="s">
        <v>13</v>
      </c>
      <c r="H3" s="8" t="s">
        <v>168</v>
      </c>
    </row>
    <row r="5" spans="1:11">
      <c r="A5" s="9" t="s">
        <v>14</v>
      </c>
      <c r="B5" s="10">
        <v>40756</v>
      </c>
      <c r="C5" s="11"/>
      <c r="D5" s="11"/>
      <c r="G5" s="11" t="s">
        <v>15</v>
      </c>
      <c r="H5" s="12">
        <v>40787</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8</v>
      </c>
      <c r="E21" s="85" t="s">
        <v>314</v>
      </c>
      <c r="G21">
        <v>6000</v>
      </c>
      <c r="H21">
        <v>6</v>
      </c>
      <c r="I21" s="85" t="s">
        <v>168</v>
      </c>
      <c r="J21" t="s">
        <v>57</v>
      </c>
    </row>
    <row r="22" spans="1:11" customFormat="1">
      <c r="C22" s="85"/>
    </row>
    <row r="23" spans="1:11" customFormat="1">
      <c r="A23" s="85"/>
    </row>
    <row r="24" spans="1:11" customFormat="1">
      <c r="G24">
        <f>SUM(G21:G23)</f>
        <v>6000</v>
      </c>
      <c r="H24">
        <f>SUM(H21:H23)</f>
        <v>6</v>
      </c>
    </row>
    <row r="25" spans="1:11" customFormat="1">
      <c r="A25" s="55"/>
      <c r="B25" s="55"/>
      <c r="C25" s="55"/>
      <c r="D25" s="55"/>
    </row>
    <row r="26" spans="1:11" customFormat="1">
      <c r="A26" s="55"/>
      <c r="B26" s="55"/>
      <c r="C26" s="55"/>
      <c r="D26" s="55"/>
    </row>
    <row r="27" spans="1:11" customFormat="1">
      <c r="A27" s="55"/>
      <c r="B27" s="55"/>
      <c r="C27" s="55"/>
      <c r="D27" s="55"/>
    </row>
    <row r="28" spans="1:11" customFormat="1">
      <c r="A28" s="55"/>
      <c r="B28" s="55"/>
      <c r="C28" s="56"/>
      <c r="D28" s="55"/>
    </row>
    <row r="29" spans="1:11" customFormat="1">
      <c r="A29" s="55"/>
      <c r="B29" s="55"/>
      <c r="C29" s="56"/>
      <c r="D29" s="55"/>
    </row>
    <row r="30" spans="1:11">
      <c r="A30" s="55"/>
      <c r="B30" s="55"/>
      <c r="C30" s="56"/>
      <c r="D30" s="22"/>
    </row>
    <row r="31" spans="1:11">
      <c r="A31" s="55"/>
      <c r="B31" s="55"/>
      <c r="C31" s="56"/>
      <c r="D31" s="22"/>
      <c r="F31" s="16"/>
      <c r="G31" s="17"/>
      <c r="H31" s="16"/>
    </row>
    <row r="32" spans="1:11">
      <c r="A32" s="55"/>
      <c r="B32" s="55"/>
      <c r="C32" s="56"/>
      <c r="D32" s="22"/>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7"/>
      <c r="B38" s="22"/>
      <c r="C38" s="22"/>
      <c r="D38" s="22"/>
    </row>
    <row r="39" spans="1:4">
      <c r="A39" s="57"/>
      <c r="B39" s="22"/>
      <c r="C39" s="58"/>
      <c r="D39" s="22"/>
    </row>
    <row r="40" spans="1:4">
      <c r="A40" s="57"/>
      <c r="B40" s="22"/>
      <c r="C40" s="22"/>
      <c r="D40" s="22"/>
    </row>
  </sheetData>
  <pageMargins left="0.75" right="0.75" top="1" bottom="1" header="0.5" footer="0.5"/>
  <pageSetup paperSize="9" scale="73" orientation="landscape" r:id="rId1"/>
  <headerFooter alignWithMargins="0">
    <oddFooter>&amp;Lkarin&amp;R&amp;D</oddFooter>
  </headerFooter>
</worksheet>
</file>

<file path=xl/worksheets/sheet15.xml><?xml version="1.0" encoding="utf-8"?>
<worksheet xmlns="http://schemas.openxmlformats.org/spreadsheetml/2006/main" xmlns:r="http://schemas.openxmlformats.org/officeDocument/2006/relationships">
  <sheetPr>
    <pageSetUpPr fitToPage="1"/>
  </sheetPr>
  <dimension ref="A1:K40"/>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299</v>
      </c>
      <c r="D3" s="7"/>
      <c r="G3" s="7" t="s">
        <v>13</v>
      </c>
      <c r="H3" s="8" t="s">
        <v>168</v>
      </c>
    </row>
    <row r="5" spans="1:11">
      <c r="A5" s="9" t="s">
        <v>14</v>
      </c>
      <c r="B5" s="10">
        <v>40756</v>
      </c>
      <c r="C5" s="11"/>
      <c r="D5" s="11"/>
      <c r="G5" s="11" t="s">
        <v>15</v>
      </c>
      <c r="H5" s="12">
        <v>40787</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8</v>
      </c>
      <c r="E21" s="85" t="s">
        <v>297</v>
      </c>
      <c r="G21">
        <v>17000</v>
      </c>
      <c r="H21" s="87" t="s">
        <v>300</v>
      </c>
      <c r="I21" s="85" t="s">
        <v>168</v>
      </c>
      <c r="J21" t="s">
        <v>57</v>
      </c>
    </row>
    <row r="22" spans="1:11" customFormat="1">
      <c r="C22" s="85"/>
    </row>
    <row r="23" spans="1:11" customFormat="1">
      <c r="A23" s="85"/>
    </row>
    <row r="24" spans="1:11" customFormat="1">
      <c r="G24">
        <f>SUM(G21:G23)</f>
        <v>17000</v>
      </c>
      <c r="H24">
        <f>SUM(H21:H23)</f>
        <v>0</v>
      </c>
    </row>
    <row r="25" spans="1:11" customFormat="1">
      <c r="A25" s="55"/>
      <c r="B25" s="55"/>
      <c r="C25" s="55"/>
      <c r="D25" s="55"/>
    </row>
    <row r="26" spans="1:11" customFormat="1">
      <c r="A26" s="55"/>
      <c r="B26" s="55"/>
      <c r="C26" s="55"/>
      <c r="D26" s="55"/>
    </row>
    <row r="27" spans="1:11" customFormat="1">
      <c r="A27" s="55"/>
      <c r="B27" s="55"/>
      <c r="C27" s="55"/>
      <c r="D27" s="55"/>
    </row>
    <row r="28" spans="1:11" customFormat="1">
      <c r="A28" s="55"/>
      <c r="B28" s="55"/>
      <c r="C28" s="56"/>
      <c r="D28" s="55"/>
    </row>
    <row r="29" spans="1:11" customFormat="1">
      <c r="A29" s="55"/>
      <c r="B29" s="55"/>
      <c r="C29" s="56"/>
      <c r="D29" s="55"/>
    </row>
    <row r="30" spans="1:11">
      <c r="A30" s="55"/>
      <c r="B30" s="55"/>
      <c r="C30" s="56"/>
      <c r="D30" s="22"/>
    </row>
    <row r="31" spans="1:11">
      <c r="A31" s="55"/>
      <c r="B31" s="55"/>
      <c r="C31" s="56"/>
      <c r="D31" s="22"/>
      <c r="F31" s="16"/>
      <c r="G31" s="17"/>
      <c r="H31" s="16"/>
    </row>
    <row r="32" spans="1:11">
      <c r="A32" s="55"/>
      <c r="B32" s="55"/>
      <c r="C32" s="56"/>
      <c r="D32" s="22"/>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7"/>
      <c r="B38" s="22"/>
      <c r="C38" s="22"/>
      <c r="D38" s="22"/>
    </row>
    <row r="39" spans="1:4">
      <c r="A39" s="57"/>
      <c r="B39" s="22"/>
      <c r="C39" s="58"/>
      <c r="D39" s="22"/>
    </row>
    <row r="40" spans="1:4">
      <c r="A40" s="57"/>
      <c r="B40" s="22"/>
      <c r="C40" s="22"/>
      <c r="D40" s="22"/>
    </row>
  </sheetData>
  <pageMargins left="0.75" right="0.75" top="1" bottom="1" header="0.5" footer="0.5"/>
  <pageSetup paperSize="9" scale="73" orientation="landscape" r:id="rId1"/>
  <headerFooter alignWithMargins="0">
    <oddFooter>&amp;Lkarin&amp;R&amp;D</oddFooter>
  </headerFooter>
</worksheet>
</file>

<file path=xl/worksheets/sheet16.xml><?xml version="1.0" encoding="utf-8"?>
<worksheet xmlns="http://schemas.openxmlformats.org/spreadsheetml/2006/main" xmlns:r="http://schemas.openxmlformats.org/officeDocument/2006/relationships">
  <sheetPr>
    <pageSetUpPr fitToPage="1"/>
  </sheetPr>
  <dimension ref="A1:K40"/>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301</v>
      </c>
      <c r="D3" s="7"/>
      <c r="G3" s="7" t="s">
        <v>13</v>
      </c>
      <c r="H3" s="8" t="s">
        <v>168</v>
      </c>
    </row>
    <row r="5" spans="1:11">
      <c r="A5" s="9" t="s">
        <v>14</v>
      </c>
      <c r="B5" s="10">
        <v>40756</v>
      </c>
      <c r="C5" s="11"/>
      <c r="D5" s="11"/>
      <c r="G5" s="11" t="s">
        <v>15</v>
      </c>
      <c r="H5" s="12">
        <v>40787</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11</v>
      </c>
      <c r="E21" s="85" t="s">
        <v>285</v>
      </c>
      <c r="G21">
        <v>3000</v>
      </c>
      <c r="H21" s="87">
        <v>3</v>
      </c>
      <c r="I21" s="85" t="s">
        <v>168</v>
      </c>
      <c r="J21" t="s">
        <v>57</v>
      </c>
    </row>
    <row r="22" spans="1:11" customFormat="1">
      <c r="C22" s="85"/>
    </row>
    <row r="23" spans="1:11" customFormat="1">
      <c r="A23" s="85"/>
    </row>
    <row r="24" spans="1:11" customFormat="1">
      <c r="G24">
        <f>SUM(G21:G23)</f>
        <v>3000</v>
      </c>
      <c r="H24">
        <f>SUM(H21:H23)</f>
        <v>3</v>
      </c>
    </row>
    <row r="25" spans="1:11" customFormat="1">
      <c r="A25" s="55"/>
      <c r="B25" s="55"/>
      <c r="C25" s="55"/>
      <c r="D25" s="55"/>
    </row>
    <row r="26" spans="1:11" customFormat="1">
      <c r="A26" s="55"/>
      <c r="B26" s="55"/>
      <c r="C26" s="55"/>
      <c r="D26" s="55"/>
    </row>
    <row r="27" spans="1:11" customFormat="1">
      <c r="A27" s="55"/>
      <c r="B27" s="55"/>
      <c r="C27" s="55"/>
      <c r="D27" s="55"/>
    </row>
    <row r="28" spans="1:11" customFormat="1">
      <c r="A28" s="55"/>
      <c r="B28" s="55"/>
      <c r="C28" s="56"/>
      <c r="D28" s="55"/>
    </row>
    <row r="29" spans="1:11" customFormat="1">
      <c r="A29" s="55"/>
      <c r="B29" s="55"/>
      <c r="C29" s="56"/>
      <c r="D29" s="55"/>
    </row>
    <row r="30" spans="1:11">
      <c r="A30" s="55"/>
      <c r="B30" s="55"/>
      <c r="C30" s="56"/>
      <c r="D30" s="22"/>
    </row>
    <row r="31" spans="1:11">
      <c r="A31" s="55"/>
      <c r="B31" s="55"/>
      <c r="C31" s="56"/>
      <c r="D31" s="22"/>
      <c r="F31" s="16"/>
      <c r="G31" s="17"/>
      <c r="H31" s="16"/>
    </row>
    <row r="32" spans="1:11">
      <c r="A32" s="55"/>
      <c r="B32" s="55"/>
      <c r="C32" s="56"/>
      <c r="D32" s="22"/>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7"/>
      <c r="B38" s="22"/>
      <c r="C38" s="22"/>
      <c r="D38" s="22"/>
    </row>
    <row r="39" spans="1:4">
      <c r="A39" s="57"/>
      <c r="B39" s="22"/>
      <c r="C39" s="58"/>
      <c r="D39" s="22"/>
    </row>
    <row r="40" spans="1:4">
      <c r="A40" s="57"/>
      <c r="B40" s="22"/>
      <c r="C40" s="22"/>
      <c r="D40" s="22"/>
    </row>
  </sheetData>
  <pageMargins left="0.75" right="0.75" top="1" bottom="1" header="0.5" footer="0.5"/>
  <pageSetup paperSize="9" scale="73" orientation="landscape" r:id="rId1"/>
  <headerFooter alignWithMargins="0">
    <oddFooter>&amp;Lkarin&amp;R&amp;D</oddFooter>
  </headerFooter>
</worksheet>
</file>

<file path=xl/worksheets/sheet17.xml><?xml version="1.0" encoding="utf-8"?>
<worksheet xmlns="http://schemas.openxmlformats.org/spreadsheetml/2006/main" xmlns:r="http://schemas.openxmlformats.org/officeDocument/2006/relationships">
  <sheetPr>
    <pageSetUpPr fitToPage="1"/>
  </sheetPr>
  <dimension ref="A1:K51"/>
  <sheetViews>
    <sheetView topLeftCell="A4" workbookViewId="0">
      <selection activeCell="J30" sqref="J30"/>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302</v>
      </c>
      <c r="D3" s="7"/>
      <c r="G3" s="7" t="s">
        <v>13</v>
      </c>
      <c r="H3" s="8" t="s">
        <v>237</v>
      </c>
    </row>
    <row r="5" spans="1:11">
      <c r="A5" s="9" t="s">
        <v>14</v>
      </c>
      <c r="B5" s="10">
        <v>40787</v>
      </c>
      <c r="C5" s="11"/>
      <c r="D5" s="11"/>
      <c r="G5" s="11" t="s">
        <v>15</v>
      </c>
      <c r="H5" s="12">
        <v>40817</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10</v>
      </c>
      <c r="E21" s="85" t="s">
        <v>303</v>
      </c>
      <c r="G21">
        <v>1000</v>
      </c>
      <c r="H21">
        <v>2</v>
      </c>
    </row>
    <row r="22" spans="1:11" customFormat="1">
      <c r="B22" s="85" t="s">
        <v>170</v>
      </c>
      <c r="C22" s="85" t="s">
        <v>10</v>
      </c>
      <c r="E22" s="85" t="s">
        <v>304</v>
      </c>
      <c r="G22">
        <v>1000</v>
      </c>
      <c r="H22">
        <v>1</v>
      </c>
    </row>
    <row r="23" spans="1:11" customFormat="1">
      <c r="B23" s="85" t="s">
        <v>170</v>
      </c>
      <c r="C23" s="85" t="s">
        <v>10</v>
      </c>
      <c r="D23" s="85" t="s">
        <v>168</v>
      </c>
      <c r="E23" s="85" t="s">
        <v>305</v>
      </c>
      <c r="G23">
        <v>1000</v>
      </c>
      <c r="H23">
        <v>1</v>
      </c>
    </row>
    <row r="24" spans="1:11" customFormat="1">
      <c r="B24" s="85" t="s">
        <v>274</v>
      </c>
      <c r="C24" s="85" t="s">
        <v>8</v>
      </c>
      <c r="D24" s="85" t="s">
        <v>168</v>
      </c>
      <c r="E24" s="85" t="s">
        <v>277</v>
      </c>
      <c r="G24">
        <v>1000</v>
      </c>
      <c r="H24">
        <v>1</v>
      </c>
    </row>
    <row r="25" spans="1:11" customFormat="1">
      <c r="B25" s="85" t="s">
        <v>170</v>
      </c>
      <c r="C25" s="85" t="s">
        <v>8</v>
      </c>
      <c r="E25" s="85" t="s">
        <v>277</v>
      </c>
      <c r="G25">
        <v>1000</v>
      </c>
      <c r="H25">
        <v>1</v>
      </c>
    </row>
    <row r="26" spans="1:11" customFormat="1">
      <c r="A26" s="85"/>
      <c r="B26" s="85" t="s">
        <v>170</v>
      </c>
      <c r="C26" s="85" t="s">
        <v>9</v>
      </c>
      <c r="E26" s="85" t="s">
        <v>306</v>
      </c>
      <c r="G26">
        <v>2000</v>
      </c>
      <c r="H26">
        <v>2</v>
      </c>
    </row>
    <row r="27" spans="1:11" customFormat="1">
      <c r="B27" s="85" t="s">
        <v>170</v>
      </c>
      <c r="C27" s="85" t="s">
        <v>9</v>
      </c>
      <c r="D27" s="85" t="s">
        <v>168</v>
      </c>
      <c r="E27" s="85" t="s">
        <v>307</v>
      </c>
      <c r="G27">
        <v>1000</v>
      </c>
      <c r="H27">
        <v>1</v>
      </c>
    </row>
    <row r="28" spans="1:11" customFormat="1">
      <c r="B28" s="85" t="s">
        <v>170</v>
      </c>
      <c r="C28" s="85" t="s">
        <v>9</v>
      </c>
      <c r="E28" s="85" t="s">
        <v>308</v>
      </c>
      <c r="G28">
        <v>1000</v>
      </c>
      <c r="H28">
        <v>1</v>
      </c>
    </row>
    <row r="29" spans="1:11" customFormat="1">
      <c r="B29" s="85" t="s">
        <v>170</v>
      </c>
      <c r="C29" s="85" t="s">
        <v>11</v>
      </c>
      <c r="E29" s="85" t="s">
        <v>309</v>
      </c>
      <c r="G29">
        <v>1000</v>
      </c>
      <c r="H29">
        <v>1</v>
      </c>
    </row>
    <row r="30" spans="1:11" customFormat="1">
      <c r="B30" s="85" t="s">
        <v>279</v>
      </c>
      <c r="C30" s="85" t="s">
        <v>11</v>
      </c>
      <c r="E30" s="85" t="s">
        <v>310</v>
      </c>
      <c r="G30">
        <v>1000</v>
      </c>
      <c r="H30">
        <v>1</v>
      </c>
    </row>
    <row r="31" spans="1:11" customFormat="1">
      <c r="B31" s="85" t="s">
        <v>170</v>
      </c>
      <c r="C31" s="85" t="s">
        <v>11</v>
      </c>
      <c r="E31" s="85" t="s">
        <v>276</v>
      </c>
      <c r="G31">
        <v>800</v>
      </c>
      <c r="H31">
        <v>1</v>
      </c>
    </row>
    <row r="32" spans="1:11" customFormat="1">
      <c r="B32" s="85" t="s">
        <v>219</v>
      </c>
      <c r="C32" s="85" t="s">
        <v>7</v>
      </c>
      <c r="E32" s="85" t="s">
        <v>283</v>
      </c>
      <c r="G32">
        <v>2000</v>
      </c>
      <c r="H32">
        <v>1</v>
      </c>
    </row>
    <row r="33" spans="1:8" customFormat="1">
      <c r="B33" s="85" t="s">
        <v>170</v>
      </c>
      <c r="C33" s="85" t="s">
        <v>10</v>
      </c>
      <c r="E33" s="85" t="s">
        <v>316</v>
      </c>
      <c r="G33">
        <v>1500</v>
      </c>
      <c r="H33">
        <v>1</v>
      </c>
    </row>
    <row r="34" spans="1:8" customFormat="1">
      <c r="A34" s="85"/>
    </row>
    <row r="35" spans="1:8" customFormat="1">
      <c r="G35">
        <f>SUM(G21:G34)</f>
        <v>15300</v>
      </c>
      <c r="H35">
        <f>SUM(H21:H34)</f>
        <v>15</v>
      </c>
    </row>
    <row r="36" spans="1:8" customFormat="1">
      <c r="A36" s="55"/>
      <c r="B36" s="55"/>
      <c r="C36" s="55"/>
      <c r="D36" s="55"/>
    </row>
    <row r="37" spans="1:8" customFormat="1">
      <c r="A37" s="55"/>
      <c r="B37" s="55"/>
      <c r="C37" s="55"/>
      <c r="D37" s="55"/>
    </row>
    <row r="38" spans="1:8" customFormat="1">
      <c r="A38" s="55"/>
      <c r="B38" s="55"/>
      <c r="C38" s="55"/>
      <c r="D38" s="55"/>
    </row>
    <row r="39" spans="1:8" customFormat="1">
      <c r="A39" s="55"/>
      <c r="B39" s="55"/>
      <c r="C39" s="56"/>
      <c r="D39" s="55"/>
    </row>
    <row r="40" spans="1:8" customFormat="1">
      <c r="A40" s="55"/>
      <c r="B40" s="55"/>
      <c r="C40" s="56"/>
      <c r="D40" s="55"/>
    </row>
    <row r="41" spans="1:8">
      <c r="A41" s="55"/>
      <c r="B41" s="55"/>
      <c r="C41" s="56"/>
      <c r="D41" s="22"/>
    </row>
    <row r="42" spans="1:8">
      <c r="A42" s="55"/>
      <c r="B42" s="55"/>
      <c r="C42" s="56"/>
      <c r="D42" s="22"/>
      <c r="F42" s="16"/>
      <c r="G42" s="17"/>
      <c r="H42" s="16"/>
    </row>
    <row r="43" spans="1:8">
      <c r="A43" s="55"/>
      <c r="B43" s="55"/>
      <c r="C43" s="56"/>
      <c r="D43" s="22"/>
    </row>
    <row r="44" spans="1:8">
      <c r="A44" s="55"/>
      <c r="B44" s="55"/>
      <c r="C44" s="56"/>
      <c r="D44" s="22"/>
    </row>
    <row r="45" spans="1:8">
      <c r="A45" s="55"/>
      <c r="B45" s="55"/>
      <c r="C45" s="56"/>
      <c r="D45" s="22"/>
    </row>
    <row r="46" spans="1:8">
      <c r="A46" s="55"/>
      <c r="B46" s="55"/>
      <c r="C46" s="56"/>
      <c r="D46" s="22"/>
    </row>
    <row r="47" spans="1:8">
      <c r="A47" s="55"/>
      <c r="B47" s="55"/>
      <c r="C47" s="56"/>
      <c r="D47" s="22"/>
    </row>
    <row r="48" spans="1:8">
      <c r="A48" s="55"/>
      <c r="B48" s="55"/>
      <c r="C48" s="56"/>
      <c r="D48" s="22"/>
    </row>
    <row r="49" spans="1:4">
      <c r="A49" s="57"/>
      <c r="B49" s="22"/>
      <c r="C49" s="22"/>
      <c r="D49" s="22"/>
    </row>
    <row r="50" spans="1:4">
      <c r="A50" s="57"/>
      <c r="B50" s="22"/>
      <c r="C50" s="58"/>
      <c r="D50" s="22"/>
    </row>
    <row r="51" spans="1:4">
      <c r="A51" s="57"/>
      <c r="B51" s="22"/>
      <c r="C51" s="22"/>
      <c r="D51" s="22"/>
    </row>
  </sheetData>
  <pageMargins left="0.75" right="0.75" top="1" bottom="1" header="0.5" footer="0.5"/>
  <pageSetup paperSize="9" scale="73" orientation="landscape" r:id="rId1"/>
  <headerFooter alignWithMargins="0">
    <oddFooter>&amp;Lkarin&amp;R&amp;D</oddFooter>
  </headerFooter>
</worksheet>
</file>

<file path=xl/worksheets/sheet18.xml><?xml version="1.0" encoding="utf-8"?>
<worksheet xmlns="http://schemas.openxmlformats.org/spreadsheetml/2006/main" xmlns:r="http://schemas.openxmlformats.org/officeDocument/2006/relationships">
  <sheetPr>
    <pageSetUpPr fitToPage="1"/>
  </sheetPr>
  <dimension ref="A1:K51"/>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302</v>
      </c>
      <c r="D3" s="7"/>
      <c r="G3" s="7" t="s">
        <v>13</v>
      </c>
      <c r="H3" s="8" t="s">
        <v>237</v>
      </c>
    </row>
    <row r="5" spans="1:11">
      <c r="A5" s="9" t="s">
        <v>14</v>
      </c>
      <c r="B5" s="10">
        <v>40817</v>
      </c>
      <c r="C5" s="11"/>
      <c r="D5" s="11"/>
      <c r="G5" s="11" t="s">
        <v>15</v>
      </c>
      <c r="H5" s="12">
        <v>40848</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10</v>
      </c>
      <c r="E21" s="85" t="s">
        <v>303</v>
      </c>
      <c r="G21">
        <v>1000</v>
      </c>
      <c r="H21">
        <v>2</v>
      </c>
    </row>
    <row r="22" spans="1:11" customFormat="1">
      <c r="B22" s="85" t="s">
        <v>170</v>
      </c>
      <c r="C22" s="85" t="s">
        <v>10</v>
      </c>
      <c r="E22" s="85" t="s">
        <v>304</v>
      </c>
      <c r="G22">
        <v>1000</v>
      </c>
      <c r="H22">
        <v>1</v>
      </c>
    </row>
    <row r="23" spans="1:11" customFormat="1">
      <c r="B23" s="85" t="s">
        <v>170</v>
      </c>
      <c r="C23" s="85" t="s">
        <v>10</v>
      </c>
      <c r="D23" s="85" t="s">
        <v>168</v>
      </c>
      <c r="E23" s="85" t="s">
        <v>305</v>
      </c>
      <c r="G23">
        <v>1000</v>
      </c>
      <c r="H23">
        <v>1</v>
      </c>
    </row>
    <row r="24" spans="1:11" customFormat="1">
      <c r="B24" s="85" t="s">
        <v>274</v>
      </c>
      <c r="C24" s="85" t="s">
        <v>8</v>
      </c>
      <c r="D24" s="85" t="s">
        <v>168</v>
      </c>
      <c r="E24" s="85" t="s">
        <v>277</v>
      </c>
      <c r="G24">
        <v>1000</v>
      </c>
      <c r="H24">
        <v>1</v>
      </c>
    </row>
    <row r="25" spans="1:11" customFormat="1">
      <c r="B25" s="85" t="s">
        <v>170</v>
      </c>
      <c r="C25" s="85" t="s">
        <v>8</v>
      </c>
      <c r="E25" s="85" t="s">
        <v>277</v>
      </c>
      <c r="G25">
        <v>1000</v>
      </c>
      <c r="H25">
        <v>1</v>
      </c>
    </row>
    <row r="26" spans="1:11" customFormat="1">
      <c r="A26" s="85"/>
      <c r="B26" s="85" t="s">
        <v>170</v>
      </c>
      <c r="C26" s="85" t="s">
        <v>9</v>
      </c>
      <c r="E26" s="85" t="s">
        <v>306</v>
      </c>
      <c r="G26">
        <v>2000</v>
      </c>
      <c r="H26">
        <v>2</v>
      </c>
    </row>
    <row r="27" spans="1:11" customFormat="1">
      <c r="B27" s="85" t="s">
        <v>170</v>
      </c>
      <c r="C27" s="85" t="s">
        <v>9</v>
      </c>
      <c r="D27" s="85" t="s">
        <v>168</v>
      </c>
      <c r="E27" s="85" t="s">
        <v>307</v>
      </c>
      <c r="G27">
        <v>1000</v>
      </c>
      <c r="H27">
        <v>1</v>
      </c>
    </row>
    <row r="28" spans="1:11" customFormat="1">
      <c r="B28" s="85" t="s">
        <v>170</v>
      </c>
      <c r="C28" s="85" t="s">
        <v>9</v>
      </c>
      <c r="E28" s="85" t="s">
        <v>308</v>
      </c>
      <c r="G28">
        <v>1000</v>
      </c>
      <c r="H28">
        <v>1</v>
      </c>
    </row>
    <row r="29" spans="1:11" customFormat="1">
      <c r="B29" s="85" t="s">
        <v>170</v>
      </c>
      <c r="C29" s="85" t="s">
        <v>11</v>
      </c>
      <c r="E29" s="85" t="s">
        <v>309</v>
      </c>
      <c r="G29">
        <v>1000</v>
      </c>
      <c r="H29">
        <v>1</v>
      </c>
    </row>
    <row r="30" spans="1:11" customFormat="1">
      <c r="B30" s="85" t="s">
        <v>279</v>
      </c>
      <c r="C30" s="85" t="s">
        <v>11</v>
      </c>
      <c r="E30" s="85" t="s">
        <v>310</v>
      </c>
      <c r="G30">
        <v>1000</v>
      </c>
      <c r="H30">
        <v>1</v>
      </c>
    </row>
    <row r="31" spans="1:11" customFormat="1">
      <c r="B31" s="85" t="s">
        <v>170</v>
      </c>
      <c r="C31" s="85" t="s">
        <v>11</v>
      </c>
      <c r="E31" s="85" t="s">
        <v>276</v>
      </c>
      <c r="G31">
        <v>800</v>
      </c>
      <c r="H31">
        <v>1</v>
      </c>
    </row>
    <row r="32" spans="1:11" customFormat="1">
      <c r="B32" s="85" t="s">
        <v>219</v>
      </c>
      <c r="C32" s="85" t="s">
        <v>7</v>
      </c>
      <c r="E32" s="85" t="s">
        <v>283</v>
      </c>
      <c r="G32">
        <v>2000</v>
      </c>
      <c r="H32">
        <v>1</v>
      </c>
    </row>
    <row r="33" spans="1:8" customFormat="1">
      <c r="C33" s="85"/>
    </row>
    <row r="34" spans="1:8" customFormat="1">
      <c r="A34" s="85"/>
    </row>
    <row r="35" spans="1:8" customFormat="1">
      <c r="G35">
        <f>SUM(G21:G34)</f>
        <v>13800</v>
      </c>
      <c r="H35">
        <f>SUM(H21:H34)</f>
        <v>14</v>
      </c>
    </row>
    <row r="36" spans="1:8" customFormat="1">
      <c r="A36" s="55"/>
      <c r="B36" s="55"/>
      <c r="C36" s="55"/>
      <c r="D36" s="55"/>
    </row>
    <row r="37" spans="1:8" customFormat="1">
      <c r="A37" s="55"/>
      <c r="B37" s="55"/>
      <c r="C37" s="55"/>
      <c r="D37" s="55"/>
    </row>
    <row r="38" spans="1:8" customFormat="1">
      <c r="A38" s="55"/>
      <c r="B38" s="55"/>
      <c r="C38" s="55"/>
      <c r="D38" s="55"/>
    </row>
    <row r="39" spans="1:8" customFormat="1">
      <c r="A39" s="55"/>
      <c r="B39" s="55"/>
      <c r="C39" s="56"/>
      <c r="D39" s="55"/>
    </row>
    <row r="40" spans="1:8" customFormat="1">
      <c r="A40" s="55"/>
      <c r="B40" s="55"/>
      <c r="C40" s="56"/>
      <c r="D40" s="55"/>
    </row>
    <row r="41" spans="1:8">
      <c r="A41" s="55"/>
      <c r="B41" s="55"/>
      <c r="C41" s="56"/>
      <c r="D41" s="22"/>
    </row>
    <row r="42" spans="1:8">
      <c r="A42" s="55"/>
      <c r="B42" s="55"/>
      <c r="C42" s="56"/>
      <c r="D42" s="22"/>
      <c r="F42" s="16"/>
      <c r="G42" s="17"/>
      <c r="H42" s="16"/>
    </row>
    <row r="43" spans="1:8">
      <c r="A43" s="55"/>
      <c r="B43" s="55"/>
      <c r="C43" s="56"/>
      <c r="D43" s="22"/>
    </row>
    <row r="44" spans="1:8">
      <c r="A44" s="55"/>
      <c r="B44" s="55"/>
      <c r="C44" s="56"/>
      <c r="D44" s="22"/>
    </row>
    <row r="45" spans="1:8">
      <c r="A45" s="55"/>
      <c r="B45" s="55"/>
      <c r="C45" s="56"/>
      <c r="D45" s="22"/>
    </row>
    <row r="46" spans="1:8">
      <c r="A46" s="55"/>
      <c r="B46" s="55"/>
      <c r="C46" s="56"/>
      <c r="D46" s="22"/>
    </row>
    <row r="47" spans="1:8">
      <c r="A47" s="55"/>
      <c r="B47" s="55"/>
      <c r="C47" s="56"/>
      <c r="D47" s="22"/>
    </row>
    <row r="48" spans="1:8">
      <c r="A48" s="55"/>
      <c r="B48" s="55"/>
      <c r="C48" s="56"/>
      <c r="D48" s="22"/>
    </row>
    <row r="49" spans="1:4">
      <c r="A49" s="57"/>
      <c r="B49" s="22"/>
      <c r="C49" s="22"/>
      <c r="D49" s="22"/>
    </row>
    <row r="50" spans="1:4">
      <c r="A50" s="57"/>
      <c r="B50" s="22"/>
      <c r="C50" s="58"/>
      <c r="D50" s="22"/>
    </row>
    <row r="51" spans="1:4">
      <c r="A51" s="57"/>
      <c r="B51" s="22"/>
      <c r="C51" s="22"/>
      <c r="D51" s="22"/>
    </row>
  </sheetData>
  <pageMargins left="0.75" right="0.75" top="1" bottom="1" header="0.5" footer="0.5"/>
  <pageSetup paperSize="9" scale="73" orientation="landscape" r:id="rId1"/>
  <headerFooter alignWithMargins="0">
    <oddFooter>&amp;Lkarin&amp;R&amp;D</oddFooter>
  </headerFooter>
</worksheet>
</file>

<file path=xl/worksheets/sheet19.xml><?xml version="1.0" encoding="utf-8"?>
<worksheet xmlns="http://schemas.openxmlformats.org/spreadsheetml/2006/main" xmlns:r="http://schemas.openxmlformats.org/officeDocument/2006/relationships">
  <sheetPr>
    <pageSetUpPr fitToPage="1"/>
  </sheetPr>
  <dimension ref="A1:K40"/>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301</v>
      </c>
      <c r="D3" s="7"/>
      <c r="G3" s="7" t="s">
        <v>13</v>
      </c>
      <c r="H3" s="8" t="s">
        <v>168</v>
      </c>
    </row>
    <row r="5" spans="1:11">
      <c r="A5" s="9" t="s">
        <v>14</v>
      </c>
      <c r="B5" s="10">
        <v>40817</v>
      </c>
      <c r="C5" s="11"/>
      <c r="D5" s="11"/>
      <c r="G5" s="11" t="s">
        <v>15</v>
      </c>
      <c r="H5" s="12">
        <v>40848</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8</v>
      </c>
      <c r="E21" s="85" t="s">
        <v>277</v>
      </c>
      <c r="G21">
        <v>12000</v>
      </c>
      <c r="H21" s="87">
        <v>10</v>
      </c>
      <c r="I21" s="85" t="s">
        <v>64</v>
      </c>
      <c r="J21" t="s">
        <v>57</v>
      </c>
    </row>
    <row r="22" spans="1:11" customFormat="1">
      <c r="C22" s="85"/>
    </row>
    <row r="23" spans="1:11" customFormat="1">
      <c r="A23" s="85"/>
    </row>
    <row r="24" spans="1:11" customFormat="1">
      <c r="G24">
        <f>SUM(G21:G23)</f>
        <v>12000</v>
      </c>
      <c r="H24">
        <f>SUM(H21:H23)</f>
        <v>10</v>
      </c>
    </row>
    <row r="25" spans="1:11" customFormat="1">
      <c r="A25" s="55"/>
      <c r="B25" s="55"/>
      <c r="C25" s="55"/>
      <c r="D25" s="55"/>
    </row>
    <row r="26" spans="1:11" customFormat="1">
      <c r="A26" s="55"/>
      <c r="B26" s="55"/>
      <c r="C26" s="55"/>
      <c r="D26" s="55"/>
    </row>
    <row r="27" spans="1:11" customFormat="1">
      <c r="A27" s="55"/>
      <c r="B27" s="55"/>
      <c r="C27" s="55"/>
      <c r="D27" s="55"/>
    </row>
    <row r="28" spans="1:11" customFormat="1">
      <c r="A28" s="55"/>
      <c r="B28" s="55"/>
      <c r="C28" s="56"/>
      <c r="D28" s="55"/>
    </row>
    <row r="29" spans="1:11" customFormat="1">
      <c r="A29" s="55"/>
      <c r="B29" s="55"/>
      <c r="C29" s="56"/>
      <c r="D29" s="55"/>
    </row>
    <row r="30" spans="1:11">
      <c r="A30" s="55"/>
      <c r="B30" s="55"/>
      <c r="C30" s="56"/>
      <c r="D30" s="22"/>
    </row>
    <row r="31" spans="1:11">
      <c r="A31" s="55"/>
      <c r="B31" s="55"/>
      <c r="C31" s="56"/>
      <c r="D31" s="22"/>
      <c r="F31" s="16"/>
      <c r="G31" s="17"/>
      <c r="H31" s="16"/>
    </row>
    <row r="32" spans="1:11">
      <c r="A32" s="55"/>
      <c r="B32" s="55"/>
      <c r="C32" s="56"/>
      <c r="D32" s="22"/>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7"/>
      <c r="B38" s="22"/>
      <c r="C38" s="22"/>
      <c r="D38" s="22"/>
    </row>
    <row r="39" spans="1:4">
      <c r="A39" s="57"/>
      <c r="B39" s="22"/>
      <c r="C39" s="58"/>
      <c r="D39" s="22"/>
    </row>
    <row r="40" spans="1:4">
      <c r="A40" s="57"/>
      <c r="B40" s="22"/>
      <c r="C40" s="22"/>
      <c r="D40" s="22"/>
    </row>
  </sheetData>
  <pageMargins left="0.75" right="0.75" top="1" bottom="1" header="0.5" footer="0.5"/>
  <pageSetup paperSize="9" scale="73" orientation="landscape" r:id="rId1"/>
  <headerFooter alignWithMargins="0">
    <oddFooter>&amp;Lkarin&amp;R&amp;D</oddFooter>
  </headerFooter>
</worksheet>
</file>

<file path=xl/worksheets/sheet20.xml><?xml version="1.0" encoding="utf-8"?>
<worksheet xmlns="http://schemas.openxmlformats.org/spreadsheetml/2006/main" xmlns:r="http://schemas.openxmlformats.org/officeDocument/2006/relationships">
  <sheetPr>
    <pageSetUpPr fitToPage="1"/>
  </sheetPr>
  <dimension ref="A1:K40"/>
  <sheetViews>
    <sheetView workbookViewId="0">
      <selection activeCell="C21" sqref="C21"/>
    </sheetView>
  </sheetViews>
  <sheetFormatPr baseColWidth="10" defaultColWidth="9.140625" defaultRowHeight="12.75"/>
  <cols>
    <col min="1" max="1" width="13.42578125" style="5" customWidth="1"/>
    <col min="2" max="2" width="10.28515625" style="4" customWidth="1"/>
    <col min="3" max="3" width="13" style="4" customWidth="1"/>
    <col min="4" max="4" width="13.7109375" style="4" customWidth="1"/>
    <col min="5" max="5" width="38.7109375" style="4" bestFit="1" customWidth="1"/>
    <col min="6" max="6" width="11.28515625" style="4" customWidth="1"/>
    <col min="7" max="7" width="13.28515625" style="4" customWidth="1"/>
    <col min="8" max="8" width="9.140625" style="4"/>
    <col min="9" max="9" width="11.7109375" style="4" customWidth="1"/>
    <col min="10" max="10" width="34.5703125" style="4" customWidth="1"/>
    <col min="11" max="11" width="11.7109375" style="4" customWidth="1"/>
    <col min="12" max="16384" width="9.140625" style="4"/>
  </cols>
  <sheetData>
    <row r="1" spans="1:11" ht="25.5">
      <c r="A1" s="1" t="s">
        <v>239</v>
      </c>
      <c r="B1" s="2"/>
      <c r="C1" s="2"/>
      <c r="D1" s="2"/>
      <c r="E1" s="2"/>
      <c r="F1" s="2"/>
      <c r="G1" s="3"/>
      <c r="H1" s="2"/>
      <c r="I1" s="2"/>
      <c r="J1" s="2"/>
      <c r="K1" s="2"/>
    </row>
    <row r="3" spans="1:11" ht="18.75">
      <c r="A3" s="6" t="s">
        <v>12</v>
      </c>
      <c r="B3" s="7" t="s">
        <v>56</v>
      </c>
      <c r="C3" s="7" t="s">
        <v>301</v>
      </c>
      <c r="D3" s="7"/>
      <c r="G3" s="7" t="s">
        <v>13</v>
      </c>
      <c r="H3" s="8" t="s">
        <v>168</v>
      </c>
    </row>
    <row r="5" spans="1:11">
      <c r="A5" s="9" t="s">
        <v>14</v>
      </c>
      <c r="B5" s="10">
        <v>40817</v>
      </c>
      <c r="C5" s="11"/>
      <c r="D5" s="11"/>
      <c r="G5" s="11" t="s">
        <v>15</v>
      </c>
      <c r="H5" s="12">
        <v>40848</v>
      </c>
    </row>
    <row r="7" spans="1:11">
      <c r="A7" s="9"/>
      <c r="B7" s="9"/>
      <c r="D7" s="9"/>
      <c r="F7" s="11"/>
    </row>
    <row r="14" spans="1:11">
      <c r="B14" s="20"/>
    </row>
    <row r="15" spans="1:11">
      <c r="A15" s="13"/>
    </row>
    <row r="17" spans="1:11">
      <c r="A17" s="9"/>
      <c r="D17" s="3"/>
    </row>
    <row r="19" spans="1:11">
      <c r="G19" s="4" t="s">
        <v>168</v>
      </c>
    </row>
    <row r="20" spans="1:11" customFormat="1" ht="14.25" thickBot="1">
      <c r="A20" s="14" t="s">
        <v>17</v>
      </c>
      <c r="B20" s="15" t="s">
        <v>2</v>
      </c>
      <c r="C20" s="15" t="s">
        <v>18</v>
      </c>
      <c r="D20" s="15" t="s">
        <v>19</v>
      </c>
      <c r="E20" s="15" t="s">
        <v>3</v>
      </c>
      <c r="F20" s="15" t="s">
        <v>0</v>
      </c>
      <c r="G20" s="15" t="s">
        <v>5</v>
      </c>
      <c r="H20" s="15" t="s">
        <v>4</v>
      </c>
      <c r="I20" s="15" t="s">
        <v>6</v>
      </c>
      <c r="J20" s="15" t="s">
        <v>21</v>
      </c>
      <c r="K20" s="15" t="s">
        <v>187</v>
      </c>
    </row>
    <row r="21" spans="1:11" customFormat="1" ht="13.5" thickTop="1">
      <c r="A21" s="85"/>
      <c r="B21" s="85" t="s">
        <v>170</v>
      </c>
      <c r="C21" s="85" t="s">
        <v>9</v>
      </c>
      <c r="E21" s="85" t="s">
        <v>313</v>
      </c>
      <c r="G21">
        <v>6000</v>
      </c>
      <c r="H21" s="87">
        <v>6</v>
      </c>
      <c r="I21" s="85" t="s">
        <v>67</v>
      </c>
      <c r="J21" t="s">
        <v>57</v>
      </c>
    </row>
    <row r="22" spans="1:11" customFormat="1">
      <c r="C22" s="85"/>
    </row>
    <row r="23" spans="1:11" customFormat="1">
      <c r="A23" s="85"/>
    </row>
    <row r="24" spans="1:11" customFormat="1">
      <c r="G24">
        <f>SUM(G21:G23)</f>
        <v>6000</v>
      </c>
      <c r="H24">
        <f>SUM(H21:H23)</f>
        <v>6</v>
      </c>
    </row>
    <row r="25" spans="1:11" customFormat="1">
      <c r="A25" s="55"/>
      <c r="B25" s="55"/>
      <c r="C25" s="55"/>
      <c r="D25" s="55"/>
    </row>
    <row r="26" spans="1:11" customFormat="1">
      <c r="A26" s="55"/>
      <c r="B26" s="55"/>
      <c r="C26" s="55"/>
      <c r="D26" s="55"/>
    </row>
    <row r="27" spans="1:11" customFormat="1">
      <c r="A27" s="55"/>
      <c r="B27" s="55"/>
      <c r="C27" s="55"/>
      <c r="D27" s="55"/>
    </row>
    <row r="28" spans="1:11" customFormat="1">
      <c r="A28" s="55"/>
      <c r="B28" s="55"/>
      <c r="C28" s="56"/>
      <c r="D28" s="55"/>
    </row>
    <row r="29" spans="1:11" customFormat="1">
      <c r="A29" s="55"/>
      <c r="B29" s="55"/>
      <c r="C29" s="56"/>
      <c r="D29" s="55"/>
    </row>
    <row r="30" spans="1:11">
      <c r="A30" s="55"/>
      <c r="B30" s="55"/>
      <c r="C30" s="56"/>
      <c r="D30" s="22"/>
    </row>
    <row r="31" spans="1:11">
      <c r="A31" s="55"/>
      <c r="B31" s="55"/>
      <c r="C31" s="56"/>
      <c r="D31" s="22"/>
      <c r="F31" s="16"/>
      <c r="G31" s="17"/>
      <c r="H31" s="16"/>
    </row>
    <row r="32" spans="1:11">
      <c r="A32" s="55"/>
      <c r="B32" s="55"/>
      <c r="C32" s="56"/>
      <c r="D32" s="22"/>
    </row>
    <row r="33" spans="1:4">
      <c r="A33" s="55"/>
      <c r="B33" s="55"/>
      <c r="C33" s="56"/>
      <c r="D33" s="22"/>
    </row>
    <row r="34" spans="1:4">
      <c r="A34" s="55"/>
      <c r="B34" s="55"/>
      <c r="C34" s="56"/>
      <c r="D34" s="22"/>
    </row>
    <row r="35" spans="1:4">
      <c r="A35" s="55"/>
      <c r="B35" s="55"/>
      <c r="C35" s="56"/>
      <c r="D35" s="22"/>
    </row>
    <row r="36" spans="1:4">
      <c r="A36" s="55"/>
      <c r="B36" s="55"/>
      <c r="C36" s="56"/>
      <c r="D36" s="22"/>
    </row>
    <row r="37" spans="1:4">
      <c r="A37" s="55"/>
      <c r="B37" s="55"/>
      <c r="C37" s="56"/>
      <c r="D37" s="22"/>
    </row>
    <row r="38" spans="1:4">
      <c r="A38" s="57"/>
      <c r="B38" s="22"/>
      <c r="C38" s="22"/>
      <c r="D38" s="22"/>
    </row>
    <row r="39" spans="1:4">
      <c r="A39" s="57"/>
      <c r="B39" s="22"/>
      <c r="C39" s="58"/>
      <c r="D39" s="22"/>
    </row>
    <row r="40" spans="1:4">
      <c r="A40" s="57"/>
      <c r="B40" s="22"/>
      <c r="C40" s="22"/>
      <c r="D40" s="22"/>
    </row>
  </sheetData>
  <pageMargins left="0.75" right="0.75" top="1" bottom="1" header="0.5" footer="0.5"/>
  <pageSetup paperSize="9" scale="73" orientation="landscape" r:id="rId1"/>
  <headerFooter alignWithMargins="0">
    <oddFooter>&amp;Lkarin&amp;R&amp;D</oddFooter>
  </headerFooter>
</worksheet>
</file>

<file path=xl/worksheets/sheet21.xml><?xml version="1.0" encoding="utf-8"?>
<worksheet xmlns="http://schemas.openxmlformats.org/spreadsheetml/2006/main" xmlns:r="http://schemas.openxmlformats.org/officeDocument/2006/relationships">
  <dimension ref="A1"/>
  <sheetViews>
    <sheetView tabSelected="1" topLeftCell="A10" workbookViewId="0">
      <selection activeCell="K25" sqref="K25"/>
    </sheetView>
  </sheetViews>
  <sheetFormatPr baseColWidth="10" defaultRowHeight="12.75"/>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dimension ref="A1:Z38"/>
  <sheetViews>
    <sheetView workbookViewId="0">
      <selection activeCell="K7" sqref="K7"/>
    </sheetView>
  </sheetViews>
  <sheetFormatPr baseColWidth="10" defaultRowHeight="12.75"/>
  <sheetData>
    <row r="1" spans="1:26" ht="15.75">
      <c r="A1" s="135"/>
    </row>
    <row r="3" spans="1:26" ht="22.5">
      <c r="A3" s="136" t="s">
        <v>317</v>
      </c>
      <c r="B3" s="137"/>
      <c r="C3" s="137"/>
      <c r="D3" s="137"/>
      <c r="E3" s="137"/>
      <c r="F3" s="137"/>
      <c r="G3" s="138"/>
      <c r="H3" s="138"/>
      <c r="I3" s="138"/>
      <c r="J3" s="138"/>
      <c r="K3" s="139" t="s">
        <v>318</v>
      </c>
      <c r="L3" s="140">
        <f ca="1">NOW()</f>
        <v>40561.936974421296</v>
      </c>
      <c r="M3" s="140"/>
      <c r="N3" s="141"/>
      <c r="O3" s="137"/>
      <c r="P3" s="137"/>
      <c r="Q3" s="142"/>
      <c r="R3" s="142"/>
      <c r="S3" s="143"/>
      <c r="T3" s="143"/>
      <c r="U3" s="138"/>
      <c r="V3" s="144"/>
      <c r="W3" s="145"/>
      <c r="X3" s="146"/>
    </row>
    <row r="4" spans="1:26" ht="13.5" thickBot="1">
      <c r="A4" s="4"/>
      <c r="B4" s="4"/>
      <c r="C4" s="5" t="s">
        <v>319</v>
      </c>
      <c r="D4" s="5" t="s">
        <v>319</v>
      </c>
      <c r="E4" s="5" t="s">
        <v>319</v>
      </c>
      <c r="F4" s="5" t="s">
        <v>319</v>
      </c>
      <c r="G4" s="5" t="s">
        <v>319</v>
      </c>
      <c r="H4" s="5" t="s">
        <v>319</v>
      </c>
      <c r="I4" s="5" t="s">
        <v>319</v>
      </c>
      <c r="J4" s="5" t="s">
        <v>319</v>
      </c>
      <c r="K4" s="5" t="s">
        <v>319</v>
      </c>
      <c r="L4" s="5" t="s">
        <v>319</v>
      </c>
      <c r="M4" s="5" t="s">
        <v>319</v>
      </c>
      <c r="N4" s="5" t="s">
        <v>319</v>
      </c>
      <c r="O4" s="5" t="s">
        <v>319</v>
      </c>
      <c r="P4" s="5" t="s">
        <v>319</v>
      </c>
      <c r="Q4" s="5" t="s">
        <v>319</v>
      </c>
      <c r="R4" s="5" t="s">
        <v>319</v>
      </c>
      <c r="S4" s="5" t="s">
        <v>319</v>
      </c>
      <c r="T4" s="147" t="s">
        <v>320</v>
      </c>
      <c r="U4" s="5" t="s">
        <v>319</v>
      </c>
      <c r="V4" s="5" t="s">
        <v>319</v>
      </c>
      <c r="W4" s="148" t="s">
        <v>321</v>
      </c>
      <c r="X4" s="148"/>
      <c r="Y4" s="5" t="s">
        <v>319</v>
      </c>
    </row>
    <row r="5" spans="1:26">
      <c r="A5" s="149"/>
      <c r="B5" s="150"/>
      <c r="C5" s="151">
        <v>0.8</v>
      </c>
      <c r="D5" s="152" t="s">
        <v>322</v>
      </c>
      <c r="E5" s="153" t="s">
        <v>323</v>
      </c>
      <c r="F5" s="154"/>
      <c r="G5" s="155" t="s">
        <v>324</v>
      </c>
      <c r="H5" s="156"/>
      <c r="I5" s="157" t="s">
        <v>325</v>
      </c>
      <c r="J5" s="158"/>
      <c r="K5" s="153" t="s">
        <v>326</v>
      </c>
      <c r="L5" s="153"/>
      <c r="M5" s="159" t="s">
        <v>327</v>
      </c>
      <c r="N5" s="160"/>
      <c r="O5" s="153" t="s">
        <v>328</v>
      </c>
      <c r="P5" s="153"/>
      <c r="Q5" s="161" t="s">
        <v>329</v>
      </c>
      <c r="R5" s="161"/>
      <c r="S5" s="162" t="s">
        <v>330</v>
      </c>
      <c r="T5" s="163"/>
      <c r="U5" s="155" t="s">
        <v>331</v>
      </c>
      <c r="V5" s="164" t="s">
        <v>319</v>
      </c>
      <c r="W5" s="165" t="s">
        <v>321</v>
      </c>
      <c r="X5" s="166"/>
      <c r="Y5" s="167" t="s">
        <v>332</v>
      </c>
    </row>
    <row r="6" spans="1:26" ht="13.5" thickBot="1">
      <c r="A6" s="168"/>
      <c r="B6" s="169"/>
      <c r="C6" s="170"/>
      <c r="D6" s="171" t="s">
        <v>333</v>
      </c>
      <c r="E6" s="169" t="s">
        <v>5</v>
      </c>
      <c r="F6" s="172" t="s">
        <v>334</v>
      </c>
      <c r="G6" s="173" t="s">
        <v>5</v>
      </c>
      <c r="H6" s="174" t="s">
        <v>334</v>
      </c>
      <c r="I6" s="175" t="s">
        <v>5</v>
      </c>
      <c r="J6" s="176" t="s">
        <v>334</v>
      </c>
      <c r="K6" s="168" t="s">
        <v>5</v>
      </c>
      <c r="L6" s="172" t="s">
        <v>334</v>
      </c>
      <c r="M6" s="177" t="s">
        <v>5</v>
      </c>
      <c r="N6" s="178" t="s">
        <v>334</v>
      </c>
      <c r="O6" s="168" t="s">
        <v>5</v>
      </c>
      <c r="P6" s="172" t="s">
        <v>334</v>
      </c>
      <c r="Q6" s="179" t="s">
        <v>43</v>
      </c>
      <c r="R6" s="180" t="s">
        <v>335</v>
      </c>
      <c r="S6" s="181" t="s">
        <v>5</v>
      </c>
      <c r="T6" s="182" t="s">
        <v>334</v>
      </c>
      <c r="U6" s="173" t="s">
        <v>29</v>
      </c>
      <c r="V6" s="183" t="s">
        <v>336</v>
      </c>
      <c r="W6" s="184" t="s">
        <v>336</v>
      </c>
      <c r="X6" s="185" t="s">
        <v>337</v>
      </c>
      <c r="Y6" s="186"/>
      <c r="Z6" s="187"/>
    </row>
    <row r="7" spans="1:26">
      <c r="A7" s="21" t="s">
        <v>338</v>
      </c>
      <c r="B7" s="22" t="s">
        <v>339</v>
      </c>
      <c r="C7" s="188">
        <f>((E7*80)/100)</f>
        <v>3200</v>
      </c>
      <c r="D7" s="189">
        <f>((C7-G7)/1200)</f>
        <v>2.6666666666666665</v>
      </c>
      <c r="E7" s="22">
        <v>4000</v>
      </c>
      <c r="F7" s="190">
        <v>30705</v>
      </c>
      <c r="G7" s="191">
        <v>0</v>
      </c>
      <c r="H7" s="192">
        <v>0</v>
      </c>
      <c r="I7" s="193">
        <v>0</v>
      </c>
      <c r="J7" s="194">
        <v>0</v>
      </c>
      <c r="K7" s="263"/>
      <c r="L7" s="195"/>
      <c r="M7" s="196">
        <f t="shared" ref="M7:N30" si="0">(K7/E7)</f>
        <v>0</v>
      </c>
      <c r="N7" s="197">
        <f t="shared" si="0"/>
        <v>0</v>
      </c>
      <c r="O7" s="21">
        <f>(E7-K7)</f>
        <v>4000</v>
      </c>
      <c r="P7" s="70">
        <f>(F7-L7)</f>
        <v>30705</v>
      </c>
      <c r="Q7" s="198">
        <f>(F7/E7)</f>
        <v>7.6762499999999996</v>
      </c>
      <c r="R7" s="199" t="e">
        <f>(L7/K7)</f>
        <v>#DIV/0!</v>
      </c>
      <c r="S7" s="200">
        <f>(I7/E7)</f>
        <v>0</v>
      </c>
      <c r="T7" s="201">
        <f>(J7/F7)</f>
        <v>0</v>
      </c>
      <c r="U7" s="202"/>
      <c r="V7" s="203" t="e">
        <f>(U7/K7)</f>
        <v>#DIV/0!</v>
      </c>
      <c r="W7" s="204"/>
      <c r="X7" s="205" t="e">
        <f>(V7/W7)</f>
        <v>#DIV/0!</v>
      </c>
      <c r="Y7" s="206" t="e">
        <f t="shared" ref="Y7:Y30" si="1">((U7/1.21)-L7)/(U7/1.21)</f>
        <v>#DIV/0!</v>
      </c>
    </row>
    <row r="8" spans="1:26">
      <c r="A8" s="21" t="s">
        <v>50</v>
      </c>
      <c r="B8" s="22" t="s">
        <v>339</v>
      </c>
      <c r="C8" s="188">
        <f t="shared" ref="C8:C30" si="2">((E8*80)/100)</f>
        <v>40084.800000000003</v>
      </c>
      <c r="D8" s="189">
        <f>((C8-G8)/1200)</f>
        <v>33.404000000000003</v>
      </c>
      <c r="E8" s="22">
        <v>50106</v>
      </c>
      <c r="F8" s="190">
        <v>447946</v>
      </c>
      <c r="G8" s="191">
        <v>0</v>
      </c>
      <c r="H8" s="192">
        <v>0</v>
      </c>
      <c r="I8" s="193">
        <v>0</v>
      </c>
      <c r="J8" s="194">
        <v>0</v>
      </c>
      <c r="K8" s="263">
        <v>14361</v>
      </c>
      <c r="L8" s="190">
        <v>167202</v>
      </c>
      <c r="M8" s="196">
        <f t="shared" si="0"/>
        <v>0.28661238175068854</v>
      </c>
      <c r="N8" s="207">
        <f t="shared" si="0"/>
        <v>0.37326374161171211</v>
      </c>
      <c r="O8" s="21">
        <f t="shared" ref="O8:P29" si="3">(E8-K8)</f>
        <v>35745</v>
      </c>
      <c r="P8" s="72">
        <f t="shared" si="3"/>
        <v>280744</v>
      </c>
      <c r="Q8" s="198">
        <f t="shared" ref="Q8:Q30" si="4">(F8/E8)</f>
        <v>8.9399672693888963</v>
      </c>
      <c r="R8" s="199">
        <f t="shared" ref="R8:R30" si="5">(L8/K8)</f>
        <v>11.642782536035096</v>
      </c>
      <c r="S8" s="200">
        <f t="shared" ref="S8:T30" si="6">(I8/E8)</f>
        <v>0</v>
      </c>
      <c r="T8" s="201">
        <f t="shared" si="6"/>
        <v>0</v>
      </c>
      <c r="U8" s="202">
        <v>573004</v>
      </c>
      <c r="V8" s="203">
        <f t="shared" ref="V8:V30" si="7">(U8/K8)</f>
        <v>39.90000696330339</v>
      </c>
      <c r="W8" s="204"/>
      <c r="X8" s="205" t="e">
        <f t="shared" ref="X8:X30" si="8">(V8/W8)</f>
        <v>#DIV/0!</v>
      </c>
      <c r="Y8" s="208">
        <f t="shared" si="1"/>
        <v>0.64692319774382034</v>
      </c>
    </row>
    <row r="9" spans="1:26" ht="13.5" thickBot="1">
      <c r="A9" s="21" t="s">
        <v>340</v>
      </c>
      <c r="B9" s="22" t="s">
        <v>339</v>
      </c>
      <c r="C9" s="188">
        <f t="shared" si="2"/>
        <v>0</v>
      </c>
      <c r="D9" s="189">
        <f>((C9-G9)/1200)</f>
        <v>0</v>
      </c>
      <c r="E9" s="22">
        <v>0</v>
      </c>
      <c r="F9" s="190">
        <v>0</v>
      </c>
      <c r="G9" s="191">
        <v>0</v>
      </c>
      <c r="H9" s="192">
        <v>0</v>
      </c>
      <c r="I9" s="193">
        <v>0</v>
      </c>
      <c r="J9" s="194">
        <v>0</v>
      </c>
      <c r="K9" s="263"/>
      <c r="L9" s="190"/>
      <c r="M9" s="196" t="e">
        <f t="shared" si="0"/>
        <v>#DIV/0!</v>
      </c>
      <c r="N9" s="207" t="e">
        <f t="shared" si="0"/>
        <v>#DIV/0!</v>
      </c>
      <c r="O9" s="21">
        <f t="shared" si="3"/>
        <v>0</v>
      </c>
      <c r="P9" s="72">
        <f t="shared" si="3"/>
        <v>0</v>
      </c>
      <c r="Q9" s="198" t="e">
        <f t="shared" si="4"/>
        <v>#DIV/0!</v>
      </c>
      <c r="R9" s="199" t="e">
        <f t="shared" si="5"/>
        <v>#DIV/0!</v>
      </c>
      <c r="S9" s="200" t="e">
        <f t="shared" si="6"/>
        <v>#DIV/0!</v>
      </c>
      <c r="T9" s="201" t="e">
        <f t="shared" si="6"/>
        <v>#DIV/0!</v>
      </c>
      <c r="U9" s="202"/>
      <c r="V9" s="203" t="e">
        <f t="shared" si="7"/>
        <v>#DIV/0!</v>
      </c>
      <c r="W9" s="204"/>
      <c r="X9" s="205" t="e">
        <f t="shared" si="8"/>
        <v>#DIV/0!</v>
      </c>
      <c r="Y9" s="208" t="e">
        <f t="shared" si="1"/>
        <v>#DIV/0!</v>
      </c>
    </row>
    <row r="10" spans="1:26" ht="13.5" thickBot="1">
      <c r="A10" s="209" t="s">
        <v>341</v>
      </c>
      <c r="B10" s="210"/>
      <c r="C10" s="211">
        <f t="shared" si="2"/>
        <v>43284.800000000003</v>
      </c>
      <c r="D10" s="212">
        <f>((C10-G10)/1200)</f>
        <v>36.070666666666668</v>
      </c>
      <c r="E10" s="210">
        <f>SUM(E7:E9)</f>
        <v>54106</v>
      </c>
      <c r="F10" s="213">
        <f t="shared" ref="F10:J10" si="9">SUM(F7:F9)</f>
        <v>478651</v>
      </c>
      <c r="G10" s="214">
        <f>SUM(G7:G9)</f>
        <v>0</v>
      </c>
      <c r="H10" s="214">
        <f t="shared" si="9"/>
        <v>0</v>
      </c>
      <c r="I10" s="215">
        <f t="shared" si="9"/>
        <v>0</v>
      </c>
      <c r="J10" s="216">
        <f t="shared" si="9"/>
        <v>0</v>
      </c>
      <c r="K10" s="264">
        <f>SUM(K7:K9)</f>
        <v>14361</v>
      </c>
      <c r="L10" s="213">
        <f>SUM(L7:L9)</f>
        <v>167202</v>
      </c>
      <c r="M10" s="217">
        <f t="shared" si="0"/>
        <v>0.2654234280856097</v>
      </c>
      <c r="N10" s="218">
        <f t="shared" si="0"/>
        <v>0.3493192325932673</v>
      </c>
      <c r="O10" s="209">
        <f t="shared" si="3"/>
        <v>39745</v>
      </c>
      <c r="P10" s="213">
        <f t="shared" si="3"/>
        <v>311449</v>
      </c>
      <c r="Q10" s="219">
        <f t="shared" si="4"/>
        <v>8.8465419731637898</v>
      </c>
      <c r="R10" s="220">
        <f t="shared" si="5"/>
        <v>11.642782536035096</v>
      </c>
      <c r="S10" s="221">
        <f t="shared" si="6"/>
        <v>0</v>
      </c>
      <c r="T10" s="221">
        <f t="shared" si="6"/>
        <v>0</v>
      </c>
      <c r="U10" s="222">
        <f>SUM(U7:U9)</f>
        <v>573004</v>
      </c>
      <c r="V10" s="223">
        <f t="shared" si="7"/>
        <v>39.90000696330339</v>
      </c>
      <c r="W10" s="224"/>
      <c r="X10" s="225" t="e">
        <f t="shared" si="8"/>
        <v>#DIV/0!</v>
      </c>
      <c r="Y10" s="208">
        <f t="shared" si="1"/>
        <v>0.64692319774382034</v>
      </c>
    </row>
    <row r="11" spans="1:26" ht="13.5" thickBot="1">
      <c r="A11" s="21" t="s">
        <v>63</v>
      </c>
      <c r="B11" s="22" t="s">
        <v>339</v>
      </c>
      <c r="C11" s="188">
        <f t="shared" si="2"/>
        <v>9581.6</v>
      </c>
      <c r="D11" s="189">
        <f t="shared" ref="D11:D24" si="10">((C11-G11)/900)</f>
        <v>10.646222222222223</v>
      </c>
      <c r="E11" s="22">
        <v>11977</v>
      </c>
      <c r="F11" s="190">
        <v>260560</v>
      </c>
      <c r="G11" s="191">
        <v>0</v>
      </c>
      <c r="H11" s="192">
        <v>0</v>
      </c>
      <c r="I11" s="193">
        <v>0</v>
      </c>
      <c r="J11" s="194">
        <v>0</v>
      </c>
      <c r="K11" s="263"/>
      <c r="L11" s="190"/>
      <c r="M11" s="196">
        <f t="shared" si="0"/>
        <v>0</v>
      </c>
      <c r="N11" s="207">
        <f t="shared" si="0"/>
        <v>0</v>
      </c>
      <c r="O11" s="21">
        <f t="shared" si="3"/>
        <v>11977</v>
      </c>
      <c r="P11" s="72">
        <f t="shared" si="3"/>
        <v>260560</v>
      </c>
      <c r="Q11" s="198">
        <f t="shared" si="4"/>
        <v>21.755030475077231</v>
      </c>
      <c r="R11" s="199" t="e">
        <f t="shared" si="5"/>
        <v>#DIV/0!</v>
      </c>
      <c r="S11" s="200">
        <f t="shared" si="6"/>
        <v>0</v>
      </c>
      <c r="T11" s="201">
        <f t="shared" si="6"/>
        <v>0</v>
      </c>
      <c r="U11" s="202"/>
      <c r="V11" s="203" t="e">
        <f t="shared" si="7"/>
        <v>#DIV/0!</v>
      </c>
      <c r="W11" s="204"/>
      <c r="X11" s="205" t="e">
        <f t="shared" si="8"/>
        <v>#DIV/0!</v>
      </c>
      <c r="Y11" s="208" t="e">
        <f t="shared" si="1"/>
        <v>#DIV/0!</v>
      </c>
    </row>
    <row r="12" spans="1:26" ht="13.5" thickBot="1">
      <c r="A12" s="209" t="s">
        <v>342</v>
      </c>
      <c r="B12" s="210"/>
      <c r="C12" s="211">
        <f t="shared" si="2"/>
        <v>9581.6</v>
      </c>
      <c r="D12" s="212">
        <f t="shared" si="10"/>
        <v>10.646222222222223</v>
      </c>
      <c r="E12" s="210">
        <f t="shared" ref="E12:J12" si="11">SUM(E11)</f>
        <v>11977</v>
      </c>
      <c r="F12" s="213">
        <f t="shared" si="11"/>
        <v>260560</v>
      </c>
      <c r="G12" s="214">
        <f>SUM(G11)</f>
        <v>0</v>
      </c>
      <c r="H12" s="214">
        <f t="shared" si="11"/>
        <v>0</v>
      </c>
      <c r="I12" s="215">
        <f t="shared" si="11"/>
        <v>0</v>
      </c>
      <c r="J12" s="216">
        <f t="shared" si="11"/>
        <v>0</v>
      </c>
      <c r="K12" s="264">
        <f>SUM(K11)</f>
        <v>0</v>
      </c>
      <c r="L12" s="213">
        <f>SUM(L11)</f>
        <v>0</v>
      </c>
      <c r="M12" s="217">
        <f t="shared" si="0"/>
        <v>0</v>
      </c>
      <c r="N12" s="218">
        <f t="shared" si="0"/>
        <v>0</v>
      </c>
      <c r="O12" s="209">
        <f t="shared" si="3"/>
        <v>11977</v>
      </c>
      <c r="P12" s="213">
        <f t="shared" si="3"/>
        <v>260560</v>
      </c>
      <c r="Q12" s="219">
        <f t="shared" si="4"/>
        <v>21.755030475077231</v>
      </c>
      <c r="R12" s="220" t="e">
        <f t="shared" si="5"/>
        <v>#DIV/0!</v>
      </c>
      <c r="S12" s="221">
        <f t="shared" si="6"/>
        <v>0</v>
      </c>
      <c r="T12" s="221">
        <f t="shared" si="6"/>
        <v>0</v>
      </c>
      <c r="U12" s="222">
        <f>SUM(U11)</f>
        <v>0</v>
      </c>
      <c r="V12" s="223" t="e">
        <f t="shared" si="7"/>
        <v>#DIV/0!</v>
      </c>
      <c r="W12" s="224"/>
      <c r="X12" s="225" t="e">
        <f t="shared" si="8"/>
        <v>#DIV/0!</v>
      </c>
      <c r="Y12" s="208" t="e">
        <f t="shared" si="1"/>
        <v>#DIV/0!</v>
      </c>
    </row>
    <row r="13" spans="1:26">
      <c r="A13" s="21" t="s">
        <v>46</v>
      </c>
      <c r="B13" s="22" t="s">
        <v>339</v>
      </c>
      <c r="C13" s="188">
        <f t="shared" si="2"/>
        <v>102212</v>
      </c>
      <c r="D13" s="189">
        <f t="shared" si="10"/>
        <v>113.56888888888889</v>
      </c>
      <c r="E13" s="22">
        <v>127765</v>
      </c>
      <c r="F13" s="190">
        <v>486110</v>
      </c>
      <c r="G13" s="191">
        <v>0</v>
      </c>
      <c r="H13" s="192">
        <v>0</v>
      </c>
      <c r="I13" s="193">
        <v>0</v>
      </c>
      <c r="J13" s="194">
        <v>0</v>
      </c>
      <c r="K13" s="263">
        <v>5395</v>
      </c>
      <c r="L13" s="190">
        <v>17697</v>
      </c>
      <c r="M13" s="196">
        <f t="shared" si="0"/>
        <v>4.222596172660744E-2</v>
      </c>
      <c r="N13" s="207">
        <f t="shared" si="0"/>
        <v>3.6405340355063667E-2</v>
      </c>
      <c r="O13" s="21">
        <f t="shared" si="3"/>
        <v>122370</v>
      </c>
      <c r="P13" s="72">
        <f t="shared" si="3"/>
        <v>468413</v>
      </c>
      <c r="Q13" s="198">
        <f t="shared" si="4"/>
        <v>3.8047196023950223</v>
      </c>
      <c r="R13" s="199">
        <f t="shared" si="5"/>
        <v>3.2802594995366081</v>
      </c>
      <c r="S13" s="200">
        <f t="shared" si="6"/>
        <v>0</v>
      </c>
      <c r="T13" s="201">
        <f t="shared" si="6"/>
        <v>0</v>
      </c>
      <c r="U13" s="202">
        <v>72617</v>
      </c>
      <c r="V13" s="203">
        <f t="shared" si="7"/>
        <v>13.460055607043559</v>
      </c>
      <c r="W13" s="204"/>
      <c r="X13" s="205" t="e">
        <f t="shared" si="8"/>
        <v>#DIV/0!</v>
      </c>
      <c r="Y13" s="208">
        <f t="shared" si="1"/>
        <v>0.70511904925843816</v>
      </c>
    </row>
    <row r="14" spans="1:26">
      <c r="A14" s="21" t="s">
        <v>48</v>
      </c>
      <c r="B14" s="22" t="s">
        <v>339</v>
      </c>
      <c r="C14" s="188">
        <f t="shared" si="2"/>
        <v>21108</v>
      </c>
      <c r="D14" s="189">
        <f t="shared" si="10"/>
        <v>23.453333333333333</v>
      </c>
      <c r="E14" s="22">
        <v>26385</v>
      </c>
      <c r="F14" s="190">
        <v>279862</v>
      </c>
      <c r="G14" s="191">
        <v>0</v>
      </c>
      <c r="H14" s="192">
        <v>0</v>
      </c>
      <c r="I14" s="193">
        <v>0</v>
      </c>
      <c r="J14" s="194">
        <v>0</v>
      </c>
      <c r="K14" s="263">
        <v>5400</v>
      </c>
      <c r="L14" s="190">
        <v>50283</v>
      </c>
      <c r="M14" s="196">
        <f t="shared" si="0"/>
        <v>0.20466173962478681</v>
      </c>
      <c r="N14" s="207">
        <f t="shared" si="0"/>
        <v>0.17967069484245807</v>
      </c>
      <c r="O14" s="21">
        <f t="shared" si="3"/>
        <v>20985</v>
      </c>
      <c r="P14" s="72">
        <f t="shared" si="3"/>
        <v>229579</v>
      </c>
      <c r="Q14" s="198">
        <f t="shared" si="4"/>
        <v>10.606859958309645</v>
      </c>
      <c r="R14" s="199">
        <f t="shared" si="5"/>
        <v>9.3116666666666674</v>
      </c>
      <c r="S14" s="200">
        <f t="shared" si="6"/>
        <v>0</v>
      </c>
      <c r="T14" s="201">
        <f t="shared" si="6"/>
        <v>0</v>
      </c>
      <c r="U14" s="202">
        <v>161460</v>
      </c>
      <c r="V14" s="203">
        <f t="shared" si="7"/>
        <v>29.9</v>
      </c>
      <c r="W14" s="204"/>
      <c r="X14" s="205" t="e">
        <f t="shared" si="8"/>
        <v>#DIV/0!</v>
      </c>
      <c r="Y14" s="208">
        <f t="shared" si="1"/>
        <v>0.62317335562987741</v>
      </c>
    </row>
    <row r="15" spans="1:26">
      <c r="A15" s="21" t="s">
        <v>343</v>
      </c>
      <c r="B15" s="22" t="s">
        <v>339</v>
      </c>
      <c r="C15" s="188">
        <f t="shared" si="2"/>
        <v>3120</v>
      </c>
      <c r="D15" s="189">
        <f t="shared" si="10"/>
        <v>3.4666666666666668</v>
      </c>
      <c r="E15" s="22">
        <v>3900</v>
      </c>
      <c r="F15" s="190"/>
      <c r="G15" s="191">
        <v>0</v>
      </c>
      <c r="H15" s="192">
        <v>0</v>
      </c>
      <c r="I15" s="193">
        <v>0</v>
      </c>
      <c r="J15" s="194">
        <v>0</v>
      </c>
      <c r="K15" s="263">
        <v>1079</v>
      </c>
      <c r="L15" s="190">
        <v>8311</v>
      </c>
      <c r="M15" s="196">
        <f t="shared" si="0"/>
        <v>0.27666666666666667</v>
      </c>
      <c r="N15" s="207" t="e">
        <f t="shared" si="0"/>
        <v>#DIV/0!</v>
      </c>
      <c r="O15" s="21">
        <f t="shared" si="3"/>
        <v>2821</v>
      </c>
      <c r="P15" s="72">
        <f t="shared" si="3"/>
        <v>-8311</v>
      </c>
      <c r="Q15" s="198">
        <f t="shared" si="4"/>
        <v>0</v>
      </c>
      <c r="R15" s="199">
        <f t="shared" si="5"/>
        <v>7.7025023169601479</v>
      </c>
      <c r="S15" s="200">
        <f t="shared" si="6"/>
        <v>0</v>
      </c>
      <c r="T15" s="201" t="e">
        <f t="shared" si="6"/>
        <v>#DIV/0!</v>
      </c>
      <c r="U15" s="202">
        <v>26867</v>
      </c>
      <c r="V15" s="203">
        <f t="shared" si="7"/>
        <v>24.899907321594068</v>
      </c>
      <c r="W15" s="204"/>
      <c r="X15" s="205" t="e">
        <f t="shared" si="8"/>
        <v>#DIV/0!</v>
      </c>
      <c r="Y15" s="208">
        <f t="shared" si="1"/>
        <v>0.62570030148509326</v>
      </c>
    </row>
    <row r="16" spans="1:26">
      <c r="A16" s="21" t="s">
        <v>47</v>
      </c>
      <c r="B16" s="22" t="s">
        <v>339</v>
      </c>
      <c r="C16" s="188">
        <f t="shared" si="2"/>
        <v>29868.799999999999</v>
      </c>
      <c r="D16" s="189">
        <f t="shared" si="10"/>
        <v>33.187555555555555</v>
      </c>
      <c r="E16" s="22">
        <v>37336</v>
      </c>
      <c r="F16" s="190">
        <v>309854</v>
      </c>
      <c r="G16" s="191">
        <v>0</v>
      </c>
      <c r="H16" s="192">
        <v>0</v>
      </c>
      <c r="I16" s="193">
        <v>0</v>
      </c>
      <c r="J16" s="194">
        <v>0</v>
      </c>
      <c r="K16" s="263">
        <v>1080</v>
      </c>
      <c r="L16" s="190">
        <v>9697</v>
      </c>
      <c r="M16" s="196">
        <f t="shared" si="0"/>
        <v>2.8926505249625027E-2</v>
      </c>
      <c r="N16" s="207">
        <f t="shared" si="0"/>
        <v>3.1295384277756619E-2</v>
      </c>
      <c r="O16" s="21">
        <f t="shared" si="3"/>
        <v>36256</v>
      </c>
      <c r="P16" s="72">
        <f t="shared" si="3"/>
        <v>300157</v>
      </c>
      <c r="Q16" s="198">
        <f t="shared" si="4"/>
        <v>8.2990679237197345</v>
      </c>
      <c r="R16" s="199">
        <f t="shared" si="5"/>
        <v>8.9787037037037045</v>
      </c>
      <c r="S16" s="200">
        <f t="shared" si="6"/>
        <v>0</v>
      </c>
      <c r="T16" s="201">
        <f t="shared" si="6"/>
        <v>0</v>
      </c>
      <c r="U16" s="202">
        <v>32292</v>
      </c>
      <c r="V16" s="203">
        <f t="shared" si="7"/>
        <v>29.9</v>
      </c>
      <c r="W16" s="204"/>
      <c r="X16" s="205" t="e">
        <f t="shared" si="8"/>
        <v>#DIV/0!</v>
      </c>
      <c r="Y16" s="208">
        <f t="shared" si="1"/>
        <v>0.63664777653908089</v>
      </c>
    </row>
    <row r="17" spans="1:26">
      <c r="A17" s="21" t="s">
        <v>54</v>
      </c>
      <c r="B17" s="22" t="s">
        <v>339</v>
      </c>
      <c r="C17" s="188">
        <f t="shared" si="2"/>
        <v>15036.8</v>
      </c>
      <c r="D17" s="189">
        <f t="shared" si="10"/>
        <v>16.707555555555555</v>
      </c>
      <c r="E17" s="22">
        <v>18796</v>
      </c>
      <c r="F17" s="190">
        <v>186374</v>
      </c>
      <c r="G17" s="191">
        <v>0</v>
      </c>
      <c r="H17" s="192">
        <v>0</v>
      </c>
      <c r="I17" s="193">
        <v>0</v>
      </c>
      <c r="J17" s="194">
        <v>0</v>
      </c>
      <c r="K17" s="263">
        <v>1081</v>
      </c>
      <c r="L17" s="190">
        <v>9898</v>
      </c>
      <c r="M17" s="196">
        <f t="shared" si="0"/>
        <v>5.7512236646094915E-2</v>
      </c>
      <c r="N17" s="207">
        <f t="shared" si="0"/>
        <v>5.3108266174466394E-2</v>
      </c>
      <c r="O17" s="21">
        <f t="shared" si="3"/>
        <v>17715</v>
      </c>
      <c r="P17" s="72">
        <f t="shared" si="3"/>
        <v>176476</v>
      </c>
      <c r="Q17" s="198">
        <f t="shared" si="4"/>
        <v>9.9156203447542026</v>
      </c>
      <c r="R17" s="199">
        <f t="shared" si="5"/>
        <v>9.1563367252543948</v>
      </c>
      <c r="S17" s="200">
        <f t="shared" si="6"/>
        <v>0</v>
      </c>
      <c r="T17" s="201">
        <f t="shared" si="6"/>
        <v>0</v>
      </c>
      <c r="U17" s="202">
        <v>32322</v>
      </c>
      <c r="V17" s="203">
        <f t="shared" si="7"/>
        <v>29.900092506938019</v>
      </c>
      <c r="W17" s="204"/>
      <c r="X17" s="205" t="e">
        <f t="shared" si="8"/>
        <v>#DIV/0!</v>
      </c>
      <c r="Y17" s="208">
        <f t="shared" si="1"/>
        <v>0.62946042942887193</v>
      </c>
    </row>
    <row r="18" spans="1:26" ht="13.5" thickBot="1">
      <c r="A18" s="21" t="s">
        <v>344</v>
      </c>
      <c r="B18" s="22" t="s">
        <v>339</v>
      </c>
      <c r="C18" s="188">
        <f t="shared" si="2"/>
        <v>12021.6</v>
      </c>
      <c r="D18" s="189">
        <f t="shared" si="10"/>
        <v>13.357333333333333</v>
      </c>
      <c r="E18" s="22">
        <v>15027</v>
      </c>
      <c r="F18" s="190">
        <v>93225</v>
      </c>
      <c r="G18" s="191">
        <v>0</v>
      </c>
      <c r="H18" s="192">
        <v>0</v>
      </c>
      <c r="I18" s="193">
        <v>0</v>
      </c>
      <c r="J18" s="194">
        <v>0</v>
      </c>
      <c r="K18" s="263"/>
      <c r="L18" s="190"/>
      <c r="M18" s="196">
        <f t="shared" si="0"/>
        <v>0</v>
      </c>
      <c r="N18" s="207">
        <f t="shared" si="0"/>
        <v>0</v>
      </c>
      <c r="O18" s="21">
        <f t="shared" si="3"/>
        <v>15027</v>
      </c>
      <c r="P18" s="72">
        <f t="shared" si="3"/>
        <v>93225</v>
      </c>
      <c r="Q18" s="198">
        <f t="shared" si="4"/>
        <v>6.2038331004192457</v>
      </c>
      <c r="R18" s="199" t="e">
        <f t="shared" si="5"/>
        <v>#DIV/0!</v>
      </c>
      <c r="S18" s="200">
        <f t="shared" si="6"/>
        <v>0</v>
      </c>
      <c r="T18" s="201">
        <f t="shared" si="6"/>
        <v>0</v>
      </c>
      <c r="U18" s="202"/>
      <c r="V18" s="203" t="e">
        <f t="shared" si="7"/>
        <v>#DIV/0!</v>
      </c>
      <c r="W18" s="204"/>
      <c r="X18" s="205" t="e">
        <f t="shared" si="8"/>
        <v>#DIV/0!</v>
      </c>
      <c r="Y18" s="208" t="e">
        <f t="shared" si="1"/>
        <v>#DIV/0!</v>
      </c>
    </row>
    <row r="19" spans="1:26" ht="13.5" thickBot="1">
      <c r="A19" s="209" t="s">
        <v>345</v>
      </c>
      <c r="B19" s="210"/>
      <c r="C19" s="211">
        <f t="shared" si="2"/>
        <v>183367.2</v>
      </c>
      <c r="D19" s="212">
        <f t="shared" si="10"/>
        <v>203.74133333333336</v>
      </c>
      <c r="E19" s="210">
        <f t="shared" ref="E19:J19" si="12">SUM(E13:E18)</f>
        <v>229209</v>
      </c>
      <c r="F19" s="213">
        <f t="shared" si="12"/>
        <v>1355425</v>
      </c>
      <c r="G19" s="214">
        <f t="shared" si="12"/>
        <v>0</v>
      </c>
      <c r="H19" s="214">
        <f t="shared" si="12"/>
        <v>0</v>
      </c>
      <c r="I19" s="215">
        <f t="shared" si="12"/>
        <v>0</v>
      </c>
      <c r="J19" s="216">
        <f t="shared" si="12"/>
        <v>0</v>
      </c>
      <c r="K19" s="264">
        <f>SUM(K13:K18)</f>
        <v>14035</v>
      </c>
      <c r="L19" s="213">
        <f>SUM(L13:L18)</f>
        <v>95886</v>
      </c>
      <c r="M19" s="217">
        <f t="shared" si="0"/>
        <v>6.123232508322099E-2</v>
      </c>
      <c r="N19" s="218">
        <f t="shared" si="0"/>
        <v>7.0742387074164928E-2</v>
      </c>
      <c r="O19" s="209">
        <f t="shared" si="3"/>
        <v>215174</v>
      </c>
      <c r="P19" s="213">
        <f t="shared" si="3"/>
        <v>1259539</v>
      </c>
      <c r="Q19" s="219">
        <f t="shared" si="4"/>
        <v>5.913489435406114</v>
      </c>
      <c r="R19" s="220">
        <f t="shared" si="5"/>
        <v>6.8319201995012468</v>
      </c>
      <c r="S19" s="221">
        <f t="shared" si="6"/>
        <v>0</v>
      </c>
      <c r="T19" s="221">
        <f t="shared" si="6"/>
        <v>0</v>
      </c>
      <c r="U19" s="222">
        <f>SUM(U13:U18)</f>
        <v>325558</v>
      </c>
      <c r="V19" s="223">
        <f t="shared" si="7"/>
        <v>23.196152475952974</v>
      </c>
      <c r="W19" s="224"/>
      <c r="X19" s="225" t="e">
        <f t="shared" si="8"/>
        <v>#DIV/0!</v>
      </c>
      <c r="Y19" s="208">
        <f t="shared" si="1"/>
        <v>0.64362092161765339</v>
      </c>
    </row>
    <row r="20" spans="1:26">
      <c r="A20" s="21" t="s">
        <v>346</v>
      </c>
      <c r="B20" s="22"/>
      <c r="C20" s="188">
        <f t="shared" si="2"/>
        <v>0</v>
      </c>
      <c r="D20" s="189">
        <f t="shared" si="10"/>
        <v>0</v>
      </c>
      <c r="E20" s="22"/>
      <c r="F20" s="190"/>
      <c r="G20" s="191"/>
      <c r="H20" s="192"/>
      <c r="I20" s="193"/>
      <c r="J20" s="194"/>
      <c r="K20" s="263"/>
      <c r="L20" s="190"/>
      <c r="M20" s="196" t="e">
        <f t="shared" si="0"/>
        <v>#DIV/0!</v>
      </c>
      <c r="N20" s="207" t="e">
        <f t="shared" si="0"/>
        <v>#DIV/0!</v>
      </c>
      <c r="O20" s="21">
        <f t="shared" si="3"/>
        <v>0</v>
      </c>
      <c r="P20" s="72">
        <f t="shared" si="3"/>
        <v>0</v>
      </c>
      <c r="Q20" s="198" t="e">
        <f t="shared" si="4"/>
        <v>#DIV/0!</v>
      </c>
      <c r="R20" s="199" t="e">
        <f t="shared" si="5"/>
        <v>#DIV/0!</v>
      </c>
      <c r="S20" s="200" t="e">
        <f t="shared" si="6"/>
        <v>#DIV/0!</v>
      </c>
      <c r="T20" s="201" t="e">
        <f t="shared" si="6"/>
        <v>#DIV/0!</v>
      </c>
      <c r="U20" s="202"/>
      <c r="V20" s="203" t="e">
        <f t="shared" si="7"/>
        <v>#DIV/0!</v>
      </c>
      <c r="W20" s="204"/>
      <c r="X20" s="205" t="e">
        <f t="shared" si="8"/>
        <v>#DIV/0!</v>
      </c>
      <c r="Y20" s="208" t="e">
        <f t="shared" si="1"/>
        <v>#DIV/0!</v>
      </c>
    </row>
    <row r="21" spans="1:26" ht="13.5" thickBot="1">
      <c r="A21" s="21" t="s">
        <v>347</v>
      </c>
      <c r="B21" s="22"/>
      <c r="C21" s="188">
        <f t="shared" si="2"/>
        <v>0</v>
      </c>
      <c r="D21" s="189">
        <f t="shared" si="10"/>
        <v>0</v>
      </c>
      <c r="E21" s="22"/>
      <c r="F21" s="190"/>
      <c r="G21" s="191"/>
      <c r="H21" s="192"/>
      <c r="I21" s="193"/>
      <c r="J21" s="194"/>
      <c r="K21" s="263"/>
      <c r="L21" s="190"/>
      <c r="M21" s="196" t="e">
        <f t="shared" si="0"/>
        <v>#DIV/0!</v>
      </c>
      <c r="N21" s="207" t="e">
        <f t="shared" si="0"/>
        <v>#DIV/0!</v>
      </c>
      <c r="O21" s="21">
        <f t="shared" si="3"/>
        <v>0</v>
      </c>
      <c r="P21" s="72">
        <f t="shared" si="3"/>
        <v>0</v>
      </c>
      <c r="Q21" s="198" t="e">
        <f t="shared" si="4"/>
        <v>#DIV/0!</v>
      </c>
      <c r="R21" s="199" t="e">
        <f t="shared" si="5"/>
        <v>#DIV/0!</v>
      </c>
      <c r="S21" s="200" t="e">
        <f t="shared" si="6"/>
        <v>#DIV/0!</v>
      </c>
      <c r="T21" s="201" t="e">
        <f t="shared" si="6"/>
        <v>#DIV/0!</v>
      </c>
      <c r="U21" s="202"/>
      <c r="V21" s="203" t="e">
        <f t="shared" si="7"/>
        <v>#DIV/0!</v>
      </c>
      <c r="W21" s="204"/>
      <c r="X21" s="205" t="e">
        <f t="shared" si="8"/>
        <v>#DIV/0!</v>
      </c>
      <c r="Y21" s="208" t="e">
        <f t="shared" si="1"/>
        <v>#DIV/0!</v>
      </c>
    </row>
    <row r="22" spans="1:26" ht="13.5" thickBot="1">
      <c r="A22" s="209" t="s">
        <v>348</v>
      </c>
      <c r="B22" s="210"/>
      <c r="C22" s="211"/>
      <c r="D22" s="212"/>
      <c r="E22" s="210"/>
      <c r="F22" s="209"/>
      <c r="G22" s="214"/>
      <c r="H22" s="214"/>
      <c r="I22" s="215"/>
      <c r="J22" s="215"/>
      <c r="K22" s="264">
        <f>SUM(K20:K21)</f>
        <v>0</v>
      </c>
      <c r="L22" s="209">
        <f>SUM(L20:L21)</f>
        <v>0</v>
      </c>
      <c r="M22" s="217"/>
      <c r="N22" s="217"/>
      <c r="O22" s="209"/>
      <c r="P22" s="213"/>
      <c r="Q22" s="219"/>
      <c r="R22" s="220"/>
      <c r="S22" s="221"/>
      <c r="T22" s="221"/>
      <c r="U22" s="222">
        <f>SUM(U20:U21)</f>
        <v>0</v>
      </c>
      <c r="V22" s="223"/>
      <c r="W22" s="224"/>
      <c r="X22" s="225"/>
      <c r="Y22" s="208" t="e">
        <f t="shared" si="1"/>
        <v>#DIV/0!</v>
      </c>
    </row>
    <row r="23" spans="1:26" ht="13.5" thickBot="1">
      <c r="A23" s="21" t="s">
        <v>349</v>
      </c>
      <c r="B23" s="22" t="s">
        <v>339</v>
      </c>
      <c r="C23" s="188">
        <f t="shared" si="2"/>
        <v>0</v>
      </c>
      <c r="D23" s="189">
        <f t="shared" si="10"/>
        <v>0</v>
      </c>
      <c r="E23" s="22">
        <v>0</v>
      </c>
      <c r="F23" s="190">
        <v>0</v>
      </c>
      <c r="G23" s="191">
        <v>0</v>
      </c>
      <c r="H23" s="192">
        <v>0</v>
      </c>
      <c r="I23" s="193">
        <v>0</v>
      </c>
      <c r="J23" s="194">
        <v>0</v>
      </c>
      <c r="K23" s="263"/>
      <c r="L23" s="190"/>
      <c r="M23" s="196" t="e">
        <f t="shared" si="0"/>
        <v>#DIV/0!</v>
      </c>
      <c r="N23" s="196" t="e">
        <f t="shared" si="0"/>
        <v>#DIV/0!</v>
      </c>
      <c r="O23" s="21">
        <f t="shared" si="3"/>
        <v>0</v>
      </c>
      <c r="P23" s="72">
        <f t="shared" si="3"/>
        <v>0</v>
      </c>
      <c r="Q23" s="198" t="e">
        <f t="shared" si="4"/>
        <v>#DIV/0!</v>
      </c>
      <c r="R23" s="199" t="e">
        <f t="shared" si="5"/>
        <v>#DIV/0!</v>
      </c>
      <c r="S23" s="200" t="e">
        <f t="shared" si="6"/>
        <v>#DIV/0!</v>
      </c>
      <c r="T23" s="201" t="e">
        <f t="shared" si="6"/>
        <v>#DIV/0!</v>
      </c>
      <c r="U23" s="202"/>
      <c r="V23" s="223" t="e">
        <f t="shared" si="7"/>
        <v>#DIV/0!</v>
      </c>
      <c r="W23" s="204"/>
      <c r="X23" s="205" t="e">
        <f t="shared" si="8"/>
        <v>#DIV/0!</v>
      </c>
      <c r="Y23" s="208" t="e">
        <f t="shared" si="1"/>
        <v>#DIV/0!</v>
      </c>
    </row>
    <row r="24" spans="1:26" ht="13.5" thickBot="1">
      <c r="A24" s="209" t="s">
        <v>350</v>
      </c>
      <c r="B24" s="210"/>
      <c r="C24" s="211">
        <f t="shared" si="2"/>
        <v>0</v>
      </c>
      <c r="D24" s="212">
        <f t="shared" si="10"/>
        <v>0</v>
      </c>
      <c r="E24" s="210">
        <f t="shared" ref="E24:J24" si="13">SUM(E23)</f>
        <v>0</v>
      </c>
      <c r="F24" s="209">
        <f t="shared" si="13"/>
        <v>0</v>
      </c>
      <c r="G24" s="214">
        <f t="shared" si="13"/>
        <v>0</v>
      </c>
      <c r="H24" s="214">
        <f t="shared" si="13"/>
        <v>0</v>
      </c>
      <c r="I24" s="215">
        <v>0</v>
      </c>
      <c r="J24" s="215">
        <f t="shared" si="13"/>
        <v>0</v>
      </c>
      <c r="K24" s="264">
        <f>SUM(K23)</f>
        <v>0</v>
      </c>
      <c r="L24" s="213">
        <f>SUM(L23)</f>
        <v>0</v>
      </c>
      <c r="M24" s="217" t="e">
        <f t="shared" si="0"/>
        <v>#DIV/0!</v>
      </c>
      <c r="N24" s="217" t="e">
        <f t="shared" si="0"/>
        <v>#DIV/0!</v>
      </c>
      <c r="O24" s="209">
        <f t="shared" si="3"/>
        <v>0</v>
      </c>
      <c r="P24" s="213">
        <f t="shared" si="3"/>
        <v>0</v>
      </c>
      <c r="Q24" s="219" t="e">
        <f t="shared" si="4"/>
        <v>#DIV/0!</v>
      </c>
      <c r="R24" s="220" t="e">
        <f t="shared" si="5"/>
        <v>#DIV/0!</v>
      </c>
      <c r="S24" s="221" t="e">
        <f t="shared" si="6"/>
        <v>#DIV/0!</v>
      </c>
      <c r="T24" s="221" t="e">
        <f t="shared" si="6"/>
        <v>#DIV/0!</v>
      </c>
      <c r="U24" s="222">
        <f>SUM(U23)</f>
        <v>0</v>
      </c>
      <c r="V24" s="223" t="e">
        <f t="shared" si="7"/>
        <v>#DIV/0!</v>
      </c>
      <c r="W24" s="224"/>
      <c r="X24" s="225" t="e">
        <f t="shared" si="8"/>
        <v>#DIV/0!</v>
      </c>
      <c r="Y24" s="208" t="e">
        <f t="shared" si="1"/>
        <v>#DIV/0!</v>
      </c>
    </row>
    <row r="25" spans="1:26" ht="13.5" thickBot="1">
      <c r="A25" s="21" t="s">
        <v>351</v>
      </c>
      <c r="B25" s="22" t="s">
        <v>339</v>
      </c>
      <c r="C25" s="188">
        <f t="shared" si="2"/>
        <v>0</v>
      </c>
      <c r="D25" s="189">
        <f>((C25-G25)/600)</f>
        <v>0</v>
      </c>
      <c r="E25" s="22">
        <v>0</v>
      </c>
      <c r="F25" s="190">
        <v>0</v>
      </c>
      <c r="G25" s="191">
        <v>0</v>
      </c>
      <c r="H25" s="192">
        <v>0</v>
      </c>
      <c r="I25" s="193">
        <v>0</v>
      </c>
      <c r="J25" s="194">
        <v>0</v>
      </c>
      <c r="K25" s="263"/>
      <c r="L25" s="190"/>
      <c r="M25" s="196" t="e">
        <f t="shared" si="0"/>
        <v>#DIV/0!</v>
      </c>
      <c r="N25" s="207" t="e">
        <f>(L25/F25)</f>
        <v>#DIV/0!</v>
      </c>
      <c r="O25" s="21">
        <f t="shared" si="3"/>
        <v>0</v>
      </c>
      <c r="P25" s="72">
        <f t="shared" si="3"/>
        <v>0</v>
      </c>
      <c r="Q25" s="198" t="e">
        <f t="shared" si="4"/>
        <v>#DIV/0!</v>
      </c>
      <c r="R25" s="199" t="e">
        <f t="shared" si="5"/>
        <v>#DIV/0!</v>
      </c>
      <c r="S25" s="200" t="e">
        <f t="shared" si="6"/>
        <v>#DIV/0!</v>
      </c>
      <c r="T25" s="201" t="e">
        <f t="shared" si="6"/>
        <v>#DIV/0!</v>
      </c>
      <c r="U25" s="202"/>
      <c r="V25" s="223" t="e">
        <f t="shared" si="7"/>
        <v>#DIV/0!</v>
      </c>
      <c r="W25" s="204"/>
      <c r="X25" s="205" t="e">
        <f t="shared" si="8"/>
        <v>#DIV/0!</v>
      </c>
      <c r="Y25" s="208" t="e">
        <f t="shared" si="1"/>
        <v>#DIV/0!</v>
      </c>
    </row>
    <row r="26" spans="1:26" ht="13.5" thickBot="1">
      <c r="A26" s="21" t="s">
        <v>352</v>
      </c>
      <c r="B26" s="22" t="s">
        <v>339</v>
      </c>
      <c r="C26" s="188">
        <f t="shared" si="2"/>
        <v>13520.8</v>
      </c>
      <c r="D26" s="189">
        <v>0</v>
      </c>
      <c r="E26" s="22">
        <v>16901</v>
      </c>
      <c r="F26" s="190">
        <v>40076</v>
      </c>
      <c r="G26" s="191">
        <v>0</v>
      </c>
      <c r="H26" s="192">
        <v>0</v>
      </c>
      <c r="I26" s="193">
        <v>0</v>
      </c>
      <c r="J26" s="194">
        <v>0</v>
      </c>
      <c r="K26" s="263"/>
      <c r="L26" s="190"/>
      <c r="M26" s="196">
        <f t="shared" si="0"/>
        <v>0</v>
      </c>
      <c r="N26" s="207">
        <f>(L26/F26)</f>
        <v>0</v>
      </c>
      <c r="O26" s="21">
        <f t="shared" si="3"/>
        <v>16901</v>
      </c>
      <c r="P26" s="72">
        <f t="shared" si="3"/>
        <v>40076</v>
      </c>
      <c r="Q26" s="198">
        <f t="shared" si="4"/>
        <v>2.371220637832081</v>
      </c>
      <c r="R26" s="199" t="e">
        <f t="shared" si="5"/>
        <v>#DIV/0!</v>
      </c>
      <c r="S26" s="200">
        <f t="shared" si="6"/>
        <v>0</v>
      </c>
      <c r="T26" s="201">
        <f t="shared" si="6"/>
        <v>0</v>
      </c>
      <c r="U26" s="202"/>
      <c r="V26" s="223" t="e">
        <f t="shared" si="7"/>
        <v>#DIV/0!</v>
      </c>
      <c r="W26" s="204"/>
      <c r="X26" s="205" t="e">
        <f t="shared" si="8"/>
        <v>#DIV/0!</v>
      </c>
      <c r="Y26" s="208" t="e">
        <f t="shared" si="1"/>
        <v>#DIV/0!</v>
      </c>
    </row>
    <row r="27" spans="1:26" ht="13.5" thickBot="1">
      <c r="A27" s="21" t="s">
        <v>353</v>
      </c>
      <c r="B27" s="22" t="s">
        <v>339</v>
      </c>
      <c r="C27" s="188">
        <f t="shared" si="2"/>
        <v>11172</v>
      </c>
      <c r="D27" s="189">
        <v>0</v>
      </c>
      <c r="E27" s="22">
        <v>13965</v>
      </c>
      <c r="F27" s="190">
        <v>51519</v>
      </c>
      <c r="G27" s="191">
        <v>0</v>
      </c>
      <c r="H27" s="192">
        <v>0</v>
      </c>
      <c r="I27" s="193">
        <v>0</v>
      </c>
      <c r="J27" s="194">
        <v>0</v>
      </c>
      <c r="K27" s="263"/>
      <c r="L27" s="190"/>
      <c r="M27" s="196">
        <f t="shared" si="0"/>
        <v>0</v>
      </c>
      <c r="N27" s="207">
        <f>(L27/F27)</f>
        <v>0</v>
      </c>
      <c r="O27" s="21">
        <f t="shared" si="3"/>
        <v>13965</v>
      </c>
      <c r="P27" s="72">
        <f t="shared" si="3"/>
        <v>51519</v>
      </c>
      <c r="Q27" s="198">
        <f t="shared" si="4"/>
        <v>3.6891514500537057</v>
      </c>
      <c r="R27" s="199" t="e">
        <f t="shared" si="5"/>
        <v>#DIV/0!</v>
      </c>
      <c r="S27" s="200">
        <f t="shared" si="6"/>
        <v>0</v>
      </c>
      <c r="T27" s="201">
        <f t="shared" si="6"/>
        <v>0</v>
      </c>
      <c r="U27" s="202"/>
      <c r="V27" s="223" t="e">
        <f t="shared" si="7"/>
        <v>#DIV/0!</v>
      </c>
      <c r="W27" s="204"/>
      <c r="X27" s="205" t="e">
        <f t="shared" si="8"/>
        <v>#DIV/0!</v>
      </c>
      <c r="Y27" s="208" t="e">
        <f t="shared" si="1"/>
        <v>#DIV/0!</v>
      </c>
    </row>
    <row r="28" spans="1:26" ht="13.5" thickBot="1">
      <c r="A28" s="21" t="s">
        <v>354</v>
      </c>
      <c r="B28" s="22" t="s">
        <v>339</v>
      </c>
      <c r="C28" s="188">
        <f t="shared" si="2"/>
        <v>0</v>
      </c>
      <c r="D28" s="189">
        <f>((C28-G28)/600)</f>
        <v>0</v>
      </c>
      <c r="E28" s="22">
        <v>0</v>
      </c>
      <c r="F28" s="190">
        <v>0</v>
      </c>
      <c r="G28" s="191">
        <v>0</v>
      </c>
      <c r="H28" s="192">
        <v>0</v>
      </c>
      <c r="I28" s="193">
        <v>0</v>
      </c>
      <c r="J28" s="194">
        <v>0</v>
      </c>
      <c r="K28" s="263"/>
      <c r="L28" s="190"/>
      <c r="M28" s="196" t="e">
        <f t="shared" si="0"/>
        <v>#DIV/0!</v>
      </c>
      <c r="N28" s="207" t="e">
        <f>(L28/F28)</f>
        <v>#DIV/0!</v>
      </c>
      <c r="O28" s="21">
        <f t="shared" si="3"/>
        <v>0</v>
      </c>
      <c r="P28" s="72">
        <f t="shared" si="3"/>
        <v>0</v>
      </c>
      <c r="Q28" s="198" t="e">
        <f t="shared" si="4"/>
        <v>#DIV/0!</v>
      </c>
      <c r="R28" s="199" t="e">
        <f t="shared" si="5"/>
        <v>#DIV/0!</v>
      </c>
      <c r="S28" s="200" t="e">
        <f t="shared" si="6"/>
        <v>#DIV/0!</v>
      </c>
      <c r="T28" s="201" t="e">
        <f t="shared" si="6"/>
        <v>#DIV/0!</v>
      </c>
      <c r="U28" s="202"/>
      <c r="V28" s="223" t="e">
        <f t="shared" si="7"/>
        <v>#DIV/0!</v>
      </c>
      <c r="W28" s="204"/>
      <c r="X28" s="205" t="e">
        <f t="shared" si="8"/>
        <v>#DIV/0!</v>
      </c>
      <c r="Y28" s="208" t="e">
        <f t="shared" si="1"/>
        <v>#DIV/0!</v>
      </c>
    </row>
    <row r="29" spans="1:26" ht="13.5" thickBot="1">
      <c r="A29" s="209" t="s">
        <v>355</v>
      </c>
      <c r="B29" s="210"/>
      <c r="C29" s="211">
        <f t="shared" si="2"/>
        <v>24692.799999999999</v>
      </c>
      <c r="D29" s="212">
        <f>((C29-G29)/600)</f>
        <v>41.154666666666664</v>
      </c>
      <c r="E29" s="210">
        <f t="shared" ref="E29:J29" si="14">SUM(E25:E28)</f>
        <v>30866</v>
      </c>
      <c r="F29" s="209">
        <f t="shared" si="14"/>
        <v>91595</v>
      </c>
      <c r="G29" s="214">
        <f t="shared" si="14"/>
        <v>0</v>
      </c>
      <c r="H29" s="214">
        <f t="shared" si="14"/>
        <v>0</v>
      </c>
      <c r="I29" s="215">
        <f t="shared" si="14"/>
        <v>0</v>
      </c>
      <c r="J29" s="215">
        <f t="shared" si="14"/>
        <v>0</v>
      </c>
      <c r="K29" s="265">
        <f>SUM(K25:K28)</f>
        <v>0</v>
      </c>
      <c r="L29" s="226">
        <f>SUM(L25:L28)</f>
        <v>0</v>
      </c>
      <c r="M29" s="217">
        <f t="shared" si="0"/>
        <v>0</v>
      </c>
      <c r="N29" s="217">
        <f t="shared" si="0"/>
        <v>0</v>
      </c>
      <c r="O29" s="226">
        <f t="shared" si="3"/>
        <v>30866</v>
      </c>
      <c r="P29" s="226">
        <f t="shared" si="3"/>
        <v>91595</v>
      </c>
      <c r="Q29" s="225">
        <f t="shared" si="4"/>
        <v>2.9675046977256527</v>
      </c>
      <c r="R29" s="219" t="e">
        <f t="shared" si="5"/>
        <v>#DIV/0!</v>
      </c>
      <c r="S29" s="221">
        <f t="shared" si="6"/>
        <v>0</v>
      </c>
      <c r="T29" s="221">
        <f t="shared" si="6"/>
        <v>0</v>
      </c>
      <c r="U29" s="222">
        <f>SUM(U25:U28)</f>
        <v>0</v>
      </c>
      <c r="V29" s="223" t="e">
        <f t="shared" si="7"/>
        <v>#DIV/0!</v>
      </c>
      <c r="W29" s="224"/>
      <c r="X29" s="225" t="e">
        <f t="shared" si="8"/>
        <v>#DIV/0!</v>
      </c>
      <c r="Y29" s="208" t="e">
        <f t="shared" si="1"/>
        <v>#DIV/0!</v>
      </c>
    </row>
    <row r="30" spans="1:26" ht="14.25" thickBot="1">
      <c r="A30" s="227" t="s">
        <v>356</v>
      </c>
      <c r="B30" s="228"/>
      <c r="C30" s="211">
        <f t="shared" si="2"/>
        <v>260926.4</v>
      </c>
      <c r="D30" s="212">
        <f>SUM(D29,D24,D19,D12,D10)</f>
        <v>291.6128888888889</v>
      </c>
      <c r="E30" s="227">
        <f>(E10+E12+E19+E24+E29)</f>
        <v>326158</v>
      </c>
      <c r="F30" s="227">
        <f>(F10+F12+F19+F24+F29)</f>
        <v>2186231</v>
      </c>
      <c r="G30" s="229">
        <f>SUM(G29,G24,G19,G12,G10)</f>
        <v>0</v>
      </c>
      <c r="H30" s="229">
        <f>SUM(H29,H24,H19,H12,H10)</f>
        <v>0</v>
      </c>
      <c r="I30" s="229">
        <f>SUM(I29,I24,I19,I12,I10)</f>
        <v>0</v>
      </c>
      <c r="J30" s="229">
        <f>SUM(J29,J24,J19,J12,J10)</f>
        <v>0</v>
      </c>
      <c r="K30" s="265">
        <f>K10+K12+K19+K22+K24+K29</f>
        <v>28396</v>
      </c>
      <c r="L30" s="226">
        <f>L10+L12+L19+L22+L24+L29</f>
        <v>263088</v>
      </c>
      <c r="M30" s="230">
        <f t="shared" si="0"/>
        <v>8.7062098737421739E-2</v>
      </c>
      <c r="N30" s="230">
        <f t="shared" si="0"/>
        <v>0.1203386101468692</v>
      </c>
      <c r="O30" s="226">
        <f>(E30-K30)</f>
        <v>297762</v>
      </c>
      <c r="P30" s="226">
        <f>(F30-L30)</f>
        <v>1923143</v>
      </c>
      <c r="Q30" s="225">
        <f t="shared" si="4"/>
        <v>6.7029813771239706</v>
      </c>
      <c r="R30" s="219">
        <f t="shared" si="5"/>
        <v>9.2649668967460208</v>
      </c>
      <c r="S30" s="221">
        <f t="shared" si="6"/>
        <v>0</v>
      </c>
      <c r="T30" s="221">
        <f t="shared" si="6"/>
        <v>0</v>
      </c>
      <c r="U30" s="231">
        <f>U10+U12+U19+U22+U24+U29</f>
        <v>898562</v>
      </c>
      <c r="V30" s="223">
        <f t="shared" si="7"/>
        <v>31.6439639385829</v>
      </c>
      <c r="W30" s="224"/>
      <c r="X30" s="225" t="e">
        <f t="shared" si="8"/>
        <v>#DIV/0!</v>
      </c>
      <c r="Y30" s="208">
        <f t="shared" si="1"/>
        <v>0.64572675007400715</v>
      </c>
    </row>
    <row r="31" spans="1:26" ht="13.5">
      <c r="A31" s="4"/>
      <c r="B31" s="232"/>
      <c r="C31" s="232"/>
      <c r="D31" s="232" t="s">
        <v>168</v>
      </c>
      <c r="E31" s="233" t="s">
        <v>168</v>
      </c>
      <c r="F31" s="22"/>
      <c r="G31" s="234"/>
      <c r="H31" s="235"/>
      <c r="I31" s="234"/>
      <c r="J31" s="236"/>
      <c r="K31" s="22"/>
      <c r="L31" s="237"/>
      <c r="M31" s="238"/>
      <c r="N31" s="239"/>
      <c r="O31" s="22"/>
      <c r="P31" s="237"/>
      <c r="Q31" s="240"/>
      <c r="R31" s="241"/>
      <c r="S31" s="242"/>
      <c r="T31" s="242"/>
      <c r="U31" s="243"/>
      <c r="V31" s="244"/>
      <c r="W31" s="245"/>
      <c r="X31" s="246"/>
    </row>
    <row r="32" spans="1:26" ht="13.5">
      <c r="A32" s="89"/>
      <c r="B32" s="93"/>
      <c r="C32" s="88"/>
      <c r="D32" s="88"/>
      <c r="E32" s="88" t="s">
        <v>168</v>
      </c>
      <c r="F32" s="88"/>
      <c r="G32" s="88"/>
      <c r="H32" s="88"/>
      <c r="I32" s="88"/>
      <c r="J32" s="88"/>
      <c r="K32" s="88"/>
      <c r="L32" s="88"/>
      <c r="M32" s="90"/>
      <c r="N32" s="90"/>
      <c r="O32" s="93"/>
      <c r="P32" s="98"/>
      <c r="Q32" s="95"/>
      <c r="R32" s="99"/>
      <c r="S32" s="96"/>
      <c r="T32" s="96"/>
      <c r="U32" s="94"/>
      <c r="V32" s="100"/>
      <c r="W32" s="91"/>
      <c r="X32" s="97"/>
      <c r="Y32" s="92"/>
      <c r="Z32" s="92"/>
    </row>
    <row r="33" spans="2:10" ht="13.5" thickBot="1"/>
    <row r="34" spans="2:10">
      <c r="B34" s="247" t="s">
        <v>357</v>
      </c>
      <c r="C34" s="248"/>
      <c r="D34" s="248"/>
      <c r="E34" s="249"/>
      <c r="F34" s="249"/>
      <c r="G34" s="250"/>
      <c r="H34" s="251"/>
      <c r="I34" s="250"/>
      <c r="J34" s="252"/>
    </row>
    <row r="35" spans="2:10">
      <c r="B35" s="21"/>
      <c r="C35" s="22"/>
      <c r="D35" s="22"/>
      <c r="E35" s="29" t="s">
        <v>358</v>
      </c>
      <c r="F35" s="29"/>
      <c r="G35" s="234"/>
      <c r="H35" s="253"/>
      <c r="I35" s="234"/>
      <c r="J35" s="254"/>
    </row>
    <row r="36" spans="2:10" ht="13.5" thickBot="1">
      <c r="B36" s="255"/>
      <c r="C36" s="256"/>
      <c r="D36" s="256"/>
      <c r="E36" s="257" t="s">
        <v>43</v>
      </c>
      <c r="F36" s="257" t="s">
        <v>359</v>
      </c>
      <c r="G36" s="256" t="s">
        <v>360</v>
      </c>
      <c r="H36" s="257" t="s">
        <v>361</v>
      </c>
      <c r="I36" s="256" t="s">
        <v>362</v>
      </c>
      <c r="J36" s="258" t="s">
        <v>363</v>
      </c>
    </row>
    <row r="37" spans="2:10">
      <c r="B37" s="21" t="s">
        <v>364</v>
      </c>
      <c r="C37" s="22"/>
      <c r="D37" s="22"/>
      <c r="E37" s="29">
        <f>E19</f>
        <v>229209</v>
      </c>
      <c r="F37" s="29">
        <f>G19</f>
        <v>0</v>
      </c>
      <c r="G37" s="22">
        <f>I19</f>
        <v>0</v>
      </c>
      <c r="H37" s="29">
        <f>K19</f>
        <v>14035</v>
      </c>
      <c r="I37" s="259">
        <f>E37/E38</f>
        <v>4.2362954201012828</v>
      </c>
      <c r="J37" s="260">
        <f>IF(H38=0,0,H37/H38)</f>
        <v>0.97729963094492023</v>
      </c>
    </row>
    <row r="38" spans="2:10" ht="13.5" thickBot="1">
      <c r="B38" s="255" t="s">
        <v>365</v>
      </c>
      <c r="C38" s="256"/>
      <c r="D38" s="256"/>
      <c r="E38" s="257">
        <f>E10</f>
        <v>54106</v>
      </c>
      <c r="F38" s="257">
        <f>G10</f>
        <v>0</v>
      </c>
      <c r="G38" s="256">
        <f>I10</f>
        <v>0</v>
      </c>
      <c r="H38" s="257">
        <f>K10</f>
        <v>14361</v>
      </c>
      <c r="I38" s="261">
        <f>E38/E38</f>
        <v>1</v>
      </c>
      <c r="J38" s="262">
        <f>IF(H38=0,0,H38/H38)</f>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dimension ref="A1"/>
  <sheetViews>
    <sheetView workbookViewId="0">
      <selection activeCell="F12" sqref="F12"/>
    </sheetView>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23</vt:i4>
      </vt:variant>
    </vt:vector>
  </HeadingPairs>
  <TitlesOfParts>
    <vt:vector size="23" baseType="lpstr">
      <vt:lpstr>UA-inkoopplan per maand</vt:lpstr>
      <vt:lpstr>UA06-respect</vt:lpstr>
      <vt:lpstr>UA06-bsc KM-V</vt:lpstr>
      <vt:lpstr>UA06-bsc KM-RH</vt:lpstr>
      <vt:lpstr>UA07-Felton</vt:lpstr>
      <vt:lpstr>UA07-bsc LM-RH</vt:lpstr>
      <vt:lpstr>UA08-Kenton</vt:lpstr>
      <vt:lpstr>UA08-sport</vt:lpstr>
      <vt:lpstr>UA08-bsc TRUI</vt:lpstr>
      <vt:lpstr>UA09-Clean</vt:lpstr>
      <vt:lpstr>UA09-BIO</vt:lpstr>
      <vt:lpstr>UA09-TT trui</vt:lpstr>
      <vt:lpstr>UA09-TV+TW traffic</vt:lpstr>
      <vt:lpstr>UA09-BORLEE</vt:lpstr>
      <vt:lpstr>UA09-SOUS-PULL</vt:lpstr>
      <vt:lpstr>UA09-BSC SWEATVEST</vt:lpstr>
      <vt:lpstr>UA10-PRM</vt:lpstr>
      <vt:lpstr>UA11-NOVEMBER</vt:lpstr>
      <vt:lpstr>UA11-TRAFFIC2</vt:lpstr>
      <vt:lpstr>UA11-TT trui</vt:lpstr>
      <vt:lpstr>EXPLICATIONS</vt:lpstr>
      <vt:lpstr>TOTAL</vt:lpstr>
      <vt:lpstr>Feuil2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Karin.Claes</dc:creator>
  <cp:lastModifiedBy>sam</cp:lastModifiedBy>
  <cp:lastPrinted>2011-01-18T13:48:42Z</cp:lastPrinted>
  <dcterms:created xsi:type="dcterms:W3CDTF">2007-10-17T09:18:47Z</dcterms:created>
  <dcterms:modified xsi:type="dcterms:W3CDTF">2011-01-18T21:31:53Z</dcterms:modified>
</cp:coreProperties>
</file>