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tables/table1.xml" ContentType="application/vnd.openxmlformats-officedocument.spreadsheetml.table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drawings/drawing2.xml" ContentType="application/vnd.openxmlformats-officedocument.drawing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connections.xml" ContentType="application/vnd.openxmlformats-officedocument.spreadsheetml.connections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 codeName="{B7FE6334-C1A2-E50D-BD3D-5F4D41BBC2E3}"/>
  <workbookPr codeName="ThisWorkbook" defaultThemeVersion="124226"/>
  <bookViews>
    <workbookView xWindow="2190" yWindow="765" windowWidth="11340" windowHeight="6540" tabRatio="601" activeTab="5"/>
  </bookViews>
  <sheets>
    <sheet name="FA" sheetId="26" r:id="rId1"/>
    <sheet name="UA" sheetId="25" r:id="rId2"/>
    <sheet name="UM" sheetId="24" r:id="rId3"/>
    <sheet name="HA" sheetId="23" r:id="rId4"/>
    <sheet name="HM" sheetId="22" r:id="rId5"/>
    <sheet name="TOTAAL" sheetId="27" r:id="rId6"/>
    <sheet name="Ancien tableau" sheetId="28" r:id="rId7"/>
    <sheet name="Données" sheetId="29" r:id="rId8"/>
  </sheets>
  <calcPr calcId="125725"/>
</workbook>
</file>

<file path=xl/calcChain.xml><?xml version="1.0" encoding="utf-8"?>
<calcChain xmlns="http://schemas.openxmlformats.org/spreadsheetml/2006/main">
  <c r="U29" i="26"/>
  <c r="J29"/>
  <c r="T29" s="1"/>
  <c r="I29"/>
  <c r="H29"/>
  <c r="G29"/>
  <c r="F29"/>
  <c r="Q29" s="1"/>
  <c r="E29"/>
  <c r="C29" s="1"/>
  <c r="D29" s="1"/>
  <c r="T28"/>
  <c r="S28"/>
  <c r="Q28"/>
  <c r="L28"/>
  <c r="P28" s="1"/>
  <c r="K28"/>
  <c r="O28" s="1"/>
  <c r="C28"/>
  <c r="D28" s="1"/>
  <c r="Y27"/>
  <c r="V27"/>
  <c r="X27" s="1"/>
  <c r="T27"/>
  <c r="S27"/>
  <c r="R27"/>
  <c r="Q27"/>
  <c r="P27"/>
  <c r="O27"/>
  <c r="N27"/>
  <c r="M27"/>
  <c r="C27"/>
  <c r="D27" s="1"/>
  <c r="Y26"/>
  <c r="V26"/>
  <c r="X26" s="1"/>
  <c r="T26"/>
  <c r="S26"/>
  <c r="R26"/>
  <c r="Q26"/>
  <c r="P26"/>
  <c r="O26"/>
  <c r="N26"/>
  <c r="M26"/>
  <c r="C26"/>
  <c r="D26" s="1"/>
  <c r="T25"/>
  <c r="S25"/>
  <c r="Q25"/>
  <c r="L25"/>
  <c r="Y25" s="1"/>
  <c r="K25"/>
  <c r="K29" s="1"/>
  <c r="M29" s="1"/>
  <c r="C25"/>
  <c r="D25" s="1"/>
  <c r="U24"/>
  <c r="J24"/>
  <c r="I24"/>
  <c r="S24" s="1"/>
  <c r="H24"/>
  <c r="G24"/>
  <c r="F24"/>
  <c r="Q24" s="1"/>
  <c r="E24"/>
  <c r="C24"/>
  <c r="D24" s="1"/>
  <c r="T23"/>
  <c r="S23"/>
  <c r="Q23"/>
  <c r="P23"/>
  <c r="L23"/>
  <c r="N23" s="1"/>
  <c r="K23"/>
  <c r="R23" s="1"/>
  <c r="C23"/>
  <c r="D23" s="1"/>
  <c r="U22"/>
  <c r="L22"/>
  <c r="K22"/>
  <c r="Y21"/>
  <c r="V21"/>
  <c r="X21" s="1"/>
  <c r="T21"/>
  <c r="S21"/>
  <c r="R21"/>
  <c r="Q21"/>
  <c r="P21"/>
  <c r="O21"/>
  <c r="N21"/>
  <c r="M21"/>
  <c r="C21"/>
  <c r="D21" s="1"/>
  <c r="Y20"/>
  <c r="V20"/>
  <c r="X20" s="1"/>
  <c r="T20"/>
  <c r="S20"/>
  <c r="R20"/>
  <c r="Q20"/>
  <c r="P20"/>
  <c r="O20"/>
  <c r="N20"/>
  <c r="M20"/>
  <c r="C20"/>
  <c r="D20" s="1"/>
  <c r="U19"/>
  <c r="L19"/>
  <c r="K19"/>
  <c r="H37" s="1"/>
  <c r="J19"/>
  <c r="I19"/>
  <c r="H19"/>
  <c r="G19"/>
  <c r="F37" s="1"/>
  <c r="F19"/>
  <c r="Q19" s="1"/>
  <c r="E19"/>
  <c r="C19" s="1"/>
  <c r="D19" s="1"/>
  <c r="Y18"/>
  <c r="V18"/>
  <c r="X18" s="1"/>
  <c r="T18"/>
  <c r="S18"/>
  <c r="R18"/>
  <c r="Q18"/>
  <c r="P18"/>
  <c r="O18"/>
  <c r="N18"/>
  <c r="M18"/>
  <c r="C18"/>
  <c r="D18" s="1"/>
  <c r="Y17"/>
  <c r="V17"/>
  <c r="X17" s="1"/>
  <c r="T17"/>
  <c r="S17"/>
  <c r="R17"/>
  <c r="Q17"/>
  <c r="P17"/>
  <c r="O17"/>
  <c r="N17"/>
  <c r="M17"/>
  <c r="C17"/>
  <c r="D17" s="1"/>
  <c r="Y16"/>
  <c r="V16"/>
  <c r="X16" s="1"/>
  <c r="T16"/>
  <c r="S16"/>
  <c r="R16"/>
  <c r="Q16"/>
  <c r="P16"/>
  <c r="O16"/>
  <c r="N16"/>
  <c r="M16"/>
  <c r="C16"/>
  <c r="D16" s="1"/>
  <c r="Y15"/>
  <c r="V15"/>
  <c r="X15" s="1"/>
  <c r="T15"/>
  <c r="S15"/>
  <c r="R15"/>
  <c r="Q15"/>
  <c r="P15"/>
  <c r="O15"/>
  <c r="N15"/>
  <c r="M15"/>
  <c r="C15"/>
  <c r="D15" s="1"/>
  <c r="Y14"/>
  <c r="V14"/>
  <c r="X14" s="1"/>
  <c r="T14"/>
  <c r="S14"/>
  <c r="R14"/>
  <c r="Q14"/>
  <c r="P14"/>
  <c r="O14"/>
  <c r="N14"/>
  <c r="M14"/>
  <c r="C14"/>
  <c r="D14" s="1"/>
  <c r="Y13"/>
  <c r="V13"/>
  <c r="X13" s="1"/>
  <c r="T13"/>
  <c r="S13"/>
  <c r="R13"/>
  <c r="Q13"/>
  <c r="P13"/>
  <c r="O13"/>
  <c r="N13"/>
  <c r="M13"/>
  <c r="C13"/>
  <c r="D13" s="1"/>
  <c r="U12"/>
  <c r="Y12" s="1"/>
  <c r="L12"/>
  <c r="R12" s="1"/>
  <c r="K12"/>
  <c r="J12"/>
  <c r="I12"/>
  <c r="H12"/>
  <c r="G12"/>
  <c r="F12"/>
  <c r="Q12" s="1"/>
  <c r="E12"/>
  <c r="O12" s="1"/>
  <c r="C12"/>
  <c r="D12" s="1"/>
  <c r="Y11"/>
  <c r="V11"/>
  <c r="X11" s="1"/>
  <c r="T11"/>
  <c r="S11"/>
  <c r="R11"/>
  <c r="Q11"/>
  <c r="P11"/>
  <c r="O11"/>
  <c r="N11"/>
  <c r="M11"/>
  <c r="C11"/>
  <c r="D11" s="1"/>
  <c r="U10"/>
  <c r="U30" s="1"/>
  <c r="L10"/>
  <c r="R10" s="1"/>
  <c r="K10"/>
  <c r="J10"/>
  <c r="T10" s="1"/>
  <c r="I10"/>
  <c r="G38" s="1"/>
  <c r="H10"/>
  <c r="G10"/>
  <c r="G30" s="1"/>
  <c r="F10"/>
  <c r="P10" s="1"/>
  <c r="E10"/>
  <c r="E30" s="1"/>
  <c r="C10"/>
  <c r="D10" s="1"/>
  <c r="Y9"/>
  <c r="V9"/>
  <c r="X9" s="1"/>
  <c r="T9"/>
  <c r="S9"/>
  <c r="R9"/>
  <c r="Q9"/>
  <c r="P9"/>
  <c r="O9"/>
  <c r="N9"/>
  <c r="M9"/>
  <c r="C9"/>
  <c r="D9" s="1"/>
  <c r="Y8"/>
  <c r="V8"/>
  <c r="X8" s="1"/>
  <c r="T8"/>
  <c r="S8"/>
  <c r="R8"/>
  <c r="Q8"/>
  <c r="P8"/>
  <c r="O8"/>
  <c r="N8"/>
  <c r="M8"/>
  <c r="C8"/>
  <c r="D8" s="1"/>
  <c r="Y7"/>
  <c r="W7"/>
  <c r="V7"/>
  <c r="X7" s="1"/>
  <c r="T7"/>
  <c r="S7"/>
  <c r="R7"/>
  <c r="Q7"/>
  <c r="P7"/>
  <c r="O7"/>
  <c r="N7"/>
  <c r="M7"/>
  <c r="C7"/>
  <c r="D7" s="1"/>
  <c r="L3"/>
  <c r="E10" i="25"/>
  <c r="U22" i="24"/>
  <c r="Y22" s="1"/>
  <c r="U22" i="25"/>
  <c r="Y22" s="1"/>
  <c r="U22" i="23"/>
  <c r="Y22" s="1"/>
  <c r="L22" i="22"/>
  <c r="K22"/>
  <c r="L22" i="23"/>
  <c r="K22"/>
  <c r="L22" i="24"/>
  <c r="K22"/>
  <c r="L22" i="25"/>
  <c r="K22"/>
  <c r="C21"/>
  <c r="D21"/>
  <c r="C20"/>
  <c r="D20"/>
  <c r="C21" i="24"/>
  <c r="D21"/>
  <c r="C20"/>
  <c r="D20"/>
  <c r="C21" i="23"/>
  <c r="D21" s="1"/>
  <c r="C20"/>
  <c r="D20" s="1"/>
  <c r="C21" i="22"/>
  <c r="D21"/>
  <c r="C20"/>
  <c r="D20"/>
  <c r="Y21" i="25"/>
  <c r="Y20"/>
  <c r="Y21" i="24"/>
  <c r="Y20"/>
  <c r="Y21" i="23"/>
  <c r="Y20"/>
  <c r="Y21" i="22"/>
  <c r="Y20"/>
  <c r="V21" i="25"/>
  <c r="X21" s="1"/>
  <c r="V20"/>
  <c r="X20" s="1"/>
  <c r="V21" i="24"/>
  <c r="X21" s="1"/>
  <c r="V20"/>
  <c r="X20" s="1"/>
  <c r="V21" i="23"/>
  <c r="X21" s="1"/>
  <c r="V20"/>
  <c r="X20" s="1"/>
  <c r="V21" i="22"/>
  <c r="X21" s="1"/>
  <c r="V20"/>
  <c r="X20" s="1"/>
  <c r="T21" i="25"/>
  <c r="T20"/>
  <c r="T21" i="24"/>
  <c r="T20"/>
  <c r="T21" i="23"/>
  <c r="T20"/>
  <c r="T21" i="22"/>
  <c r="T20"/>
  <c r="S21" i="25"/>
  <c r="S20"/>
  <c r="S21" i="24"/>
  <c r="S20"/>
  <c r="S21" i="23"/>
  <c r="S20"/>
  <c r="S21" i="22"/>
  <c r="S20"/>
  <c r="R21" i="25"/>
  <c r="R20"/>
  <c r="R21" i="24"/>
  <c r="R20"/>
  <c r="R21" i="23"/>
  <c r="R20"/>
  <c r="R21" i="22"/>
  <c r="R20"/>
  <c r="Q21" i="25"/>
  <c r="Q20"/>
  <c r="Q21" i="24"/>
  <c r="Q20"/>
  <c r="Q21" i="23"/>
  <c r="Q20"/>
  <c r="Q21" i="22"/>
  <c r="Q20"/>
  <c r="P21" i="25"/>
  <c r="P20"/>
  <c r="P21" i="24"/>
  <c r="P20"/>
  <c r="P21" i="23"/>
  <c r="P20"/>
  <c r="P21" i="22"/>
  <c r="P20"/>
  <c r="O21" i="25"/>
  <c r="O20"/>
  <c r="O21" i="24"/>
  <c r="O20"/>
  <c r="O21" i="23"/>
  <c r="O20"/>
  <c r="O21" i="22"/>
  <c r="O20"/>
  <c r="N21" i="25"/>
  <c r="N20"/>
  <c r="N21" i="24"/>
  <c r="N20"/>
  <c r="N21" i="23"/>
  <c r="N20"/>
  <c r="N21" i="22"/>
  <c r="N20"/>
  <c r="M21" i="25"/>
  <c r="M20"/>
  <c r="M21" i="24"/>
  <c r="M20"/>
  <c r="M21" i="23"/>
  <c r="M20"/>
  <c r="M21" i="22"/>
  <c r="M20"/>
  <c r="L24" i="25"/>
  <c r="K24"/>
  <c r="L19"/>
  <c r="K19"/>
  <c r="L12"/>
  <c r="K12"/>
  <c r="L10"/>
  <c r="K10"/>
  <c r="M10" s="1"/>
  <c r="L24" i="24"/>
  <c r="K24"/>
  <c r="L19"/>
  <c r="K19"/>
  <c r="H37" s="1"/>
  <c r="L12"/>
  <c r="K12"/>
  <c r="L10"/>
  <c r="K10"/>
  <c r="L19" i="23"/>
  <c r="K19"/>
  <c r="H37" s="1"/>
  <c r="K12"/>
  <c r="L12"/>
  <c r="L10"/>
  <c r="K10"/>
  <c r="Y15" i="25"/>
  <c r="Y15" i="24"/>
  <c r="Y15" i="23"/>
  <c r="T15" i="25"/>
  <c r="T15" i="24"/>
  <c r="T15" i="23"/>
  <c r="T15" i="22"/>
  <c r="S15" i="25"/>
  <c r="S15" i="24"/>
  <c r="S15" i="23"/>
  <c r="S15" i="22"/>
  <c r="Q15" i="25"/>
  <c r="Q15" i="24"/>
  <c r="Q15" i="23"/>
  <c r="Q15" i="22"/>
  <c r="O15" i="24"/>
  <c r="O15" i="23"/>
  <c r="P15" i="25"/>
  <c r="P15" i="24"/>
  <c r="N15" i="23"/>
  <c r="L15" i="22"/>
  <c r="N15"/>
  <c r="O15" i="25"/>
  <c r="V15" i="23"/>
  <c r="X15" s="1"/>
  <c r="K15" i="22"/>
  <c r="V15"/>
  <c r="X15" s="1"/>
  <c r="C15" i="25"/>
  <c r="D15" s="1"/>
  <c r="C15" i="24"/>
  <c r="D15" s="1"/>
  <c r="C15" i="23"/>
  <c r="D15" s="1"/>
  <c r="C15" i="22"/>
  <c r="D15" s="1"/>
  <c r="U10"/>
  <c r="H19" i="24"/>
  <c r="U12" i="25"/>
  <c r="P14" i="24"/>
  <c r="H12" i="22"/>
  <c r="U12" i="24"/>
  <c r="Y12" s="1"/>
  <c r="T18" i="22"/>
  <c r="S18"/>
  <c r="Q18"/>
  <c r="V18"/>
  <c r="X18"/>
  <c r="C18"/>
  <c r="S7"/>
  <c r="Q7"/>
  <c r="Q8"/>
  <c r="H19"/>
  <c r="I19"/>
  <c r="G37" s="1"/>
  <c r="G12" i="25"/>
  <c r="T26"/>
  <c r="T27"/>
  <c r="S26"/>
  <c r="S27"/>
  <c r="S28"/>
  <c r="Q26"/>
  <c r="Q27"/>
  <c r="Q28"/>
  <c r="K16" i="22"/>
  <c r="V16" s="1"/>
  <c r="X16" s="1"/>
  <c r="K7"/>
  <c r="M7"/>
  <c r="V17"/>
  <c r="X17" s="1"/>
  <c r="V18" i="23"/>
  <c r="X18" s="1"/>
  <c r="L3"/>
  <c r="C7"/>
  <c r="D7" s="1"/>
  <c r="R7"/>
  <c r="Y7"/>
  <c r="Q7"/>
  <c r="S7"/>
  <c r="T7"/>
  <c r="C8"/>
  <c r="D8" s="1"/>
  <c r="N8"/>
  <c r="Q8"/>
  <c r="S8"/>
  <c r="T8"/>
  <c r="C9"/>
  <c r="D9" s="1"/>
  <c r="R9"/>
  <c r="Y9"/>
  <c r="Q9"/>
  <c r="S9"/>
  <c r="T9"/>
  <c r="E10"/>
  <c r="C10" s="1"/>
  <c r="F10"/>
  <c r="G10"/>
  <c r="F38" s="1"/>
  <c r="H10"/>
  <c r="I10"/>
  <c r="G38"/>
  <c r="J10"/>
  <c r="C11"/>
  <c r="D11" s="1"/>
  <c r="Y11"/>
  <c r="Q11"/>
  <c r="S11"/>
  <c r="T11"/>
  <c r="E12"/>
  <c r="C12" s="1"/>
  <c r="F12"/>
  <c r="G12"/>
  <c r="H12"/>
  <c r="I12"/>
  <c r="J12"/>
  <c r="C13"/>
  <c r="D13" s="1"/>
  <c r="V13"/>
  <c r="X13" s="1"/>
  <c r="Y13"/>
  <c r="Q13"/>
  <c r="S13"/>
  <c r="T13"/>
  <c r="C14"/>
  <c r="D14" s="1"/>
  <c r="P14"/>
  <c r="Q14"/>
  <c r="S14"/>
  <c r="T14"/>
  <c r="C16"/>
  <c r="D16" s="1"/>
  <c r="V16"/>
  <c r="X16" s="1"/>
  <c r="Y16"/>
  <c r="Q16"/>
  <c r="S16"/>
  <c r="T16"/>
  <c r="C17"/>
  <c r="D17" s="1"/>
  <c r="O17"/>
  <c r="N17"/>
  <c r="Q17"/>
  <c r="S17"/>
  <c r="T17"/>
  <c r="C18"/>
  <c r="D18" s="1"/>
  <c r="Y18"/>
  <c r="Q18"/>
  <c r="S18"/>
  <c r="T18"/>
  <c r="E19"/>
  <c r="E37" s="1"/>
  <c r="F19"/>
  <c r="H19"/>
  <c r="I19"/>
  <c r="J19"/>
  <c r="C23"/>
  <c r="D23" s="1"/>
  <c r="L24"/>
  <c r="Q23"/>
  <c r="S23"/>
  <c r="T23"/>
  <c r="E24"/>
  <c r="F24"/>
  <c r="G24"/>
  <c r="H24"/>
  <c r="I24"/>
  <c r="J24"/>
  <c r="U24"/>
  <c r="C25"/>
  <c r="D25" s="1"/>
  <c r="V25"/>
  <c r="X25" s="1"/>
  <c r="M25"/>
  <c r="Q25"/>
  <c r="S25"/>
  <c r="T25"/>
  <c r="C26"/>
  <c r="D26" s="1"/>
  <c r="R26"/>
  <c r="P26"/>
  <c r="Q26"/>
  <c r="S26"/>
  <c r="T26"/>
  <c r="C27"/>
  <c r="D27" s="1"/>
  <c r="Q27"/>
  <c r="S27"/>
  <c r="T27"/>
  <c r="C28"/>
  <c r="D28" s="1"/>
  <c r="R28"/>
  <c r="N28"/>
  <c r="Q28"/>
  <c r="S28"/>
  <c r="T28"/>
  <c r="E29"/>
  <c r="C29" s="1"/>
  <c r="F29"/>
  <c r="G29"/>
  <c r="H29"/>
  <c r="I29"/>
  <c r="I30" s="1"/>
  <c r="J29"/>
  <c r="U29"/>
  <c r="L3" i="22"/>
  <c r="C7"/>
  <c r="D7" s="1"/>
  <c r="L7"/>
  <c r="T7"/>
  <c r="C8"/>
  <c r="D8" s="1"/>
  <c r="K8"/>
  <c r="M8" s="1"/>
  <c r="L8"/>
  <c r="N8" s="1"/>
  <c r="S8"/>
  <c r="T8"/>
  <c r="C9"/>
  <c r="D9" s="1"/>
  <c r="K9"/>
  <c r="M9" s="1"/>
  <c r="L9"/>
  <c r="Y9" s="1"/>
  <c r="Q9"/>
  <c r="S9"/>
  <c r="T9"/>
  <c r="C10"/>
  <c r="G10"/>
  <c r="D10" s="1"/>
  <c r="H10"/>
  <c r="I10"/>
  <c r="J10"/>
  <c r="C11"/>
  <c r="D11"/>
  <c r="K11"/>
  <c r="M11"/>
  <c r="L11"/>
  <c r="Q11"/>
  <c r="S11"/>
  <c r="T11"/>
  <c r="C12"/>
  <c r="D12"/>
  <c r="G12"/>
  <c r="I12"/>
  <c r="J12"/>
  <c r="T12"/>
  <c r="U12"/>
  <c r="C13"/>
  <c r="D13" s="1"/>
  <c r="P13"/>
  <c r="Q13"/>
  <c r="S13"/>
  <c r="T13"/>
  <c r="C14"/>
  <c r="L14"/>
  <c r="P14"/>
  <c r="Q14"/>
  <c r="S14"/>
  <c r="T14"/>
  <c r="C16"/>
  <c r="D16" s="1"/>
  <c r="L16"/>
  <c r="Q16"/>
  <c r="S16"/>
  <c r="T16"/>
  <c r="C17"/>
  <c r="D17" s="1"/>
  <c r="R17"/>
  <c r="Q17"/>
  <c r="S17"/>
  <c r="T17"/>
  <c r="D18"/>
  <c r="Y18"/>
  <c r="C19"/>
  <c r="J19"/>
  <c r="T19"/>
  <c r="C23"/>
  <c r="D23"/>
  <c r="K23"/>
  <c r="L23"/>
  <c r="R23" s="1"/>
  <c r="Q23"/>
  <c r="S23"/>
  <c r="T23"/>
  <c r="G24"/>
  <c r="H24"/>
  <c r="I24"/>
  <c r="S24"/>
  <c r="J24"/>
  <c r="T24"/>
  <c r="U24"/>
  <c r="C25"/>
  <c r="D25" s="1"/>
  <c r="K25"/>
  <c r="V25" s="1"/>
  <c r="X25" s="1"/>
  <c r="L25"/>
  <c r="Q25"/>
  <c r="S25"/>
  <c r="T25"/>
  <c r="C26"/>
  <c r="D26" s="1"/>
  <c r="Q26"/>
  <c r="S26"/>
  <c r="T26"/>
  <c r="C27"/>
  <c r="D27"/>
  <c r="K27"/>
  <c r="V27"/>
  <c r="X27" s="1"/>
  <c r="L27"/>
  <c r="N27"/>
  <c r="Q27"/>
  <c r="S27"/>
  <c r="T27"/>
  <c r="C28"/>
  <c r="D28" s="1"/>
  <c r="K28"/>
  <c r="V28" s="1"/>
  <c r="X28" s="1"/>
  <c r="L28"/>
  <c r="Q28"/>
  <c r="S28"/>
  <c r="T28"/>
  <c r="G29"/>
  <c r="H29"/>
  <c r="I29"/>
  <c r="J29"/>
  <c r="T29"/>
  <c r="U29"/>
  <c r="L3" i="25"/>
  <c r="C7"/>
  <c r="D7" s="1"/>
  <c r="M7"/>
  <c r="N7"/>
  <c r="Q7"/>
  <c r="S7"/>
  <c r="T7"/>
  <c r="C8"/>
  <c r="D8" s="1"/>
  <c r="V8"/>
  <c r="X8" s="1"/>
  <c r="Y8"/>
  <c r="Q8"/>
  <c r="S8"/>
  <c r="T8"/>
  <c r="C9"/>
  <c r="D9"/>
  <c r="O9"/>
  <c r="N9"/>
  <c r="Q9"/>
  <c r="S9"/>
  <c r="T9"/>
  <c r="F10"/>
  <c r="G10"/>
  <c r="H10"/>
  <c r="I10"/>
  <c r="J10"/>
  <c r="C11"/>
  <c r="D11"/>
  <c r="V11"/>
  <c r="X11" s="1"/>
  <c r="P11"/>
  <c r="Q11"/>
  <c r="S11"/>
  <c r="T11"/>
  <c r="E12"/>
  <c r="C12" s="1"/>
  <c r="D12" s="1"/>
  <c r="F12"/>
  <c r="P12" s="1"/>
  <c r="H12"/>
  <c r="I12"/>
  <c r="J12"/>
  <c r="C13"/>
  <c r="D13" s="1"/>
  <c r="V13"/>
  <c r="X13" s="1"/>
  <c r="P13"/>
  <c r="Q13"/>
  <c r="S13"/>
  <c r="T13"/>
  <c r="C14"/>
  <c r="D14" s="1"/>
  <c r="V14"/>
  <c r="X14" s="1"/>
  <c r="P14"/>
  <c r="Q14"/>
  <c r="S14"/>
  <c r="T14"/>
  <c r="C16"/>
  <c r="D16" s="1"/>
  <c r="M16"/>
  <c r="Q16"/>
  <c r="S16"/>
  <c r="T16"/>
  <c r="C17"/>
  <c r="D17" s="1"/>
  <c r="M17"/>
  <c r="P17"/>
  <c r="N17"/>
  <c r="Q17"/>
  <c r="S17"/>
  <c r="T17"/>
  <c r="C18"/>
  <c r="D18"/>
  <c r="O18"/>
  <c r="P18"/>
  <c r="Q18"/>
  <c r="S18"/>
  <c r="T18"/>
  <c r="E19"/>
  <c r="C19" s="1"/>
  <c r="F19"/>
  <c r="G19"/>
  <c r="H19"/>
  <c r="I19"/>
  <c r="G37" s="1"/>
  <c r="J19"/>
  <c r="T19" s="1"/>
  <c r="C23"/>
  <c r="D23" s="1"/>
  <c r="Y23"/>
  <c r="Q23"/>
  <c r="S23"/>
  <c r="T23"/>
  <c r="E24"/>
  <c r="O24" s="1"/>
  <c r="F24"/>
  <c r="G24"/>
  <c r="H24"/>
  <c r="J24"/>
  <c r="U24"/>
  <c r="C25"/>
  <c r="D25"/>
  <c r="V25"/>
  <c r="X25"/>
  <c r="L29"/>
  <c r="Q25"/>
  <c r="S25"/>
  <c r="T25"/>
  <c r="C26"/>
  <c r="R26"/>
  <c r="P26"/>
  <c r="C27"/>
  <c r="C28"/>
  <c r="D28" s="1"/>
  <c r="V28"/>
  <c r="X28" s="1"/>
  <c r="T28"/>
  <c r="E29"/>
  <c r="F29"/>
  <c r="G29"/>
  <c r="G30"/>
  <c r="H29"/>
  <c r="H30"/>
  <c r="I29"/>
  <c r="J29"/>
  <c r="J30" s="1"/>
  <c r="U29"/>
  <c r="L3" i="24"/>
  <c r="C7"/>
  <c r="D7" s="1"/>
  <c r="Y7"/>
  <c r="Q7"/>
  <c r="S7"/>
  <c r="T7"/>
  <c r="C8"/>
  <c r="D8" s="1"/>
  <c r="M8"/>
  <c r="Q8"/>
  <c r="S8"/>
  <c r="T8"/>
  <c r="C9"/>
  <c r="D9" s="1"/>
  <c r="O9"/>
  <c r="Q9"/>
  <c r="S9"/>
  <c r="T9"/>
  <c r="E10"/>
  <c r="F10"/>
  <c r="P10" s="1"/>
  <c r="G10"/>
  <c r="H10"/>
  <c r="I10"/>
  <c r="J10"/>
  <c r="C11"/>
  <c r="D11" s="1"/>
  <c r="V11"/>
  <c r="X11" s="1"/>
  <c r="N11"/>
  <c r="Q11"/>
  <c r="S11"/>
  <c r="T11"/>
  <c r="E12"/>
  <c r="C12" s="1"/>
  <c r="D12" s="1"/>
  <c r="F12"/>
  <c r="P12"/>
  <c r="G12"/>
  <c r="H12"/>
  <c r="I12"/>
  <c r="J12"/>
  <c r="C13"/>
  <c r="D13" s="1"/>
  <c r="O13"/>
  <c r="Q13"/>
  <c r="S13"/>
  <c r="T13"/>
  <c r="C14"/>
  <c r="D14" s="1"/>
  <c r="Q14"/>
  <c r="S14"/>
  <c r="T14"/>
  <c r="C16"/>
  <c r="D16" s="1"/>
  <c r="O16"/>
  <c r="N16"/>
  <c r="Q16"/>
  <c r="S16"/>
  <c r="T16"/>
  <c r="C17"/>
  <c r="D17" s="1"/>
  <c r="V17"/>
  <c r="X17" s="1"/>
  <c r="Y17"/>
  <c r="Q17"/>
  <c r="S17"/>
  <c r="T17"/>
  <c r="C18"/>
  <c r="D18"/>
  <c r="M18"/>
  <c r="Y18"/>
  <c r="N18"/>
  <c r="Q18"/>
  <c r="S18"/>
  <c r="T18"/>
  <c r="E19"/>
  <c r="C19" s="1"/>
  <c r="F19"/>
  <c r="T19" s="1"/>
  <c r="I19"/>
  <c r="G37"/>
  <c r="J19"/>
  <c r="C23"/>
  <c r="D23" s="1"/>
  <c r="M23"/>
  <c r="N23"/>
  <c r="Q23"/>
  <c r="S23"/>
  <c r="T23"/>
  <c r="E24"/>
  <c r="F24"/>
  <c r="G24"/>
  <c r="H24"/>
  <c r="I24"/>
  <c r="J24"/>
  <c r="U24"/>
  <c r="C25"/>
  <c r="D25" s="1"/>
  <c r="P25"/>
  <c r="Q25"/>
  <c r="S25"/>
  <c r="T25"/>
  <c r="C26"/>
  <c r="D26" s="1"/>
  <c r="Q26"/>
  <c r="S26"/>
  <c r="T26"/>
  <c r="C27"/>
  <c r="D27" s="1"/>
  <c r="V27"/>
  <c r="X27"/>
  <c r="Y27"/>
  <c r="Q27"/>
  <c r="S27"/>
  <c r="T27"/>
  <c r="C28"/>
  <c r="D28"/>
  <c r="M28"/>
  <c r="Q28"/>
  <c r="S28"/>
  <c r="T28"/>
  <c r="E29"/>
  <c r="C29" s="1"/>
  <c r="F29"/>
  <c r="G29"/>
  <c r="H29"/>
  <c r="I29"/>
  <c r="J29"/>
  <c r="U29"/>
  <c r="D14" i="22"/>
  <c r="K14"/>
  <c r="M14" s="1"/>
  <c r="Q10"/>
  <c r="G19" i="23"/>
  <c r="F37" s="1"/>
  <c r="V14"/>
  <c r="X14" s="1"/>
  <c r="S29" i="22"/>
  <c r="O28"/>
  <c r="O27"/>
  <c r="O28" i="25"/>
  <c r="G19" i="22"/>
  <c r="K19"/>
  <c r="K12"/>
  <c r="M14" i="24"/>
  <c r="G19"/>
  <c r="G30" s="1"/>
  <c r="Q30" i="22"/>
  <c r="P27"/>
  <c r="O25"/>
  <c r="O27" i="23"/>
  <c r="P8" i="22"/>
  <c r="R8"/>
  <c r="P16" i="23"/>
  <c r="P25" i="25"/>
  <c r="R23"/>
  <c r="M25"/>
  <c r="O25"/>
  <c r="O23"/>
  <c r="Y11" i="22"/>
  <c r="N23" i="23"/>
  <c r="N16"/>
  <c r="Y27" i="22"/>
  <c r="P7" i="25"/>
  <c r="E38" i="22"/>
  <c r="I38"/>
  <c r="N26" i="23"/>
  <c r="M28" i="22"/>
  <c r="M27"/>
  <c r="Y26" i="25"/>
  <c r="N26"/>
  <c r="Y8" i="22"/>
  <c r="O16"/>
  <c r="Y23" i="23"/>
  <c r="Y13" i="22"/>
  <c r="Q29"/>
  <c r="C29"/>
  <c r="C30"/>
  <c r="Q19"/>
  <c r="E37"/>
  <c r="I37" s="1"/>
  <c r="Q12"/>
  <c r="T12" i="23"/>
  <c r="T24"/>
  <c r="C24" i="24"/>
  <c r="D24" s="1"/>
  <c r="S12" i="25"/>
  <c r="P17" i="22"/>
  <c r="O27" i="24"/>
  <c r="Y26"/>
  <c r="P18"/>
  <c r="P23" i="25"/>
  <c r="M9"/>
  <c r="P28" i="23"/>
  <c r="M25" i="22"/>
  <c r="U19"/>
  <c r="U30" s="1"/>
  <c r="M17" i="23"/>
  <c r="V17"/>
  <c r="X17" s="1"/>
  <c r="Y17" i="25"/>
  <c r="Y28"/>
  <c r="N28"/>
  <c r="Y25"/>
  <c r="T24"/>
  <c r="P11" i="22"/>
  <c r="R11"/>
  <c r="L12"/>
  <c r="Y12" s="1"/>
  <c r="N11"/>
  <c r="N9"/>
  <c r="V8"/>
  <c r="X8" s="1"/>
  <c r="O8"/>
  <c r="R27" i="23"/>
  <c r="O11"/>
  <c r="V11"/>
  <c r="X11" s="1"/>
  <c r="M11"/>
  <c r="V18" i="24"/>
  <c r="X18" s="1"/>
  <c r="V26" i="25"/>
  <c r="X26" s="1"/>
  <c r="M26"/>
  <c r="V23"/>
  <c r="X23" s="1"/>
  <c r="M23"/>
  <c r="V26" i="22"/>
  <c r="X26" s="1"/>
  <c r="O26"/>
  <c r="M26"/>
  <c r="N25"/>
  <c r="C24"/>
  <c r="D24" s="1"/>
  <c r="Q24"/>
  <c r="V11"/>
  <c r="X11" s="1"/>
  <c r="O11"/>
  <c r="Y28" i="23"/>
  <c r="M27"/>
  <c r="V27"/>
  <c r="X27" s="1"/>
  <c r="Y17"/>
  <c r="P28" i="25"/>
  <c r="M18" i="22"/>
  <c r="O18"/>
  <c r="M16"/>
  <c r="N18"/>
  <c r="P18"/>
  <c r="M18" i="25"/>
  <c r="V18"/>
  <c r="X18" s="1"/>
  <c r="N18"/>
  <c r="V17"/>
  <c r="X17" s="1"/>
  <c r="O17" i="22"/>
  <c r="M17"/>
  <c r="N14"/>
  <c r="P13" i="23"/>
  <c r="V7" i="24"/>
  <c r="X7" s="1"/>
  <c r="N25" i="23"/>
  <c r="P23"/>
  <c r="M18"/>
  <c r="O18"/>
  <c r="S12" i="22"/>
  <c r="P18" i="23"/>
  <c r="U10" i="25"/>
  <c r="Y7"/>
  <c r="V7"/>
  <c r="X7" s="1"/>
  <c r="C24"/>
  <c r="D24"/>
  <c r="S24"/>
  <c r="O23" i="23"/>
  <c r="V23"/>
  <c r="X23" s="1"/>
  <c r="Y26"/>
  <c r="N18"/>
  <c r="R27" i="24"/>
  <c r="M28" i="23"/>
  <c r="V28"/>
  <c r="X28" s="1"/>
  <c r="Y14" i="25"/>
  <c r="V26" i="24"/>
  <c r="X26" s="1"/>
  <c r="M26"/>
  <c r="O26"/>
  <c r="M11"/>
  <c r="Y27" i="25"/>
  <c r="Y26" i="22"/>
  <c r="R26"/>
  <c r="N26"/>
  <c r="P26"/>
  <c r="R25" i="23"/>
  <c r="O9" i="22"/>
  <c r="V9"/>
  <c r="X9" s="1"/>
  <c r="Y18" i="25"/>
  <c r="M11"/>
  <c r="D29" i="22"/>
  <c r="D30" s="1"/>
  <c r="K29"/>
  <c r="V29"/>
  <c r="X29" s="1"/>
  <c r="R25"/>
  <c r="O28" i="23"/>
  <c r="M27" i="24"/>
  <c r="P16" i="25"/>
  <c r="N16"/>
  <c r="R7"/>
  <c r="O7"/>
  <c r="N17" i="24"/>
  <c r="V9" i="23"/>
  <c r="X9" s="1"/>
  <c r="S12"/>
  <c r="U19" i="24"/>
  <c r="M28" i="25"/>
  <c r="O8" i="23"/>
  <c r="M8"/>
  <c r="R28" i="25"/>
  <c r="P17" i="24"/>
  <c r="Y16"/>
  <c r="O7" i="22"/>
  <c r="U19" i="23"/>
  <c r="V8"/>
  <c r="X8" s="1"/>
  <c r="U10"/>
  <c r="R13"/>
  <c r="O13"/>
  <c r="N26" i="24"/>
  <c r="M9"/>
  <c r="O8"/>
  <c r="V8"/>
  <c r="X8" s="1"/>
  <c r="Y16" i="25"/>
  <c r="U19"/>
  <c r="V19" s="1"/>
  <c r="X19" s="1"/>
  <c r="O11"/>
  <c r="P8"/>
  <c r="N8"/>
  <c r="P13" i="24"/>
  <c r="N13" i="23"/>
  <c r="Y13" i="24"/>
  <c r="N23" i="25"/>
  <c r="R27" i="22"/>
  <c r="O25" i="23"/>
  <c r="R18" i="22"/>
  <c r="P7"/>
  <c r="V26" i="23"/>
  <c r="X26" s="1"/>
  <c r="O26"/>
  <c r="Y14" i="24"/>
  <c r="N14"/>
  <c r="N11" i="25"/>
  <c r="Y11"/>
  <c r="R11"/>
  <c r="N16" i="22"/>
  <c r="S19"/>
  <c r="M14" i="23"/>
  <c r="U10" i="24"/>
  <c r="O23"/>
  <c r="O14"/>
  <c r="V14"/>
  <c r="X14" s="1"/>
  <c r="R14"/>
  <c r="P9"/>
  <c r="Y9"/>
  <c r="N9"/>
  <c r="R9"/>
  <c r="V9"/>
  <c r="X9" s="1"/>
  <c r="R8" i="25"/>
  <c r="M8"/>
  <c r="O8"/>
  <c r="R18"/>
  <c r="O17"/>
  <c r="M13" i="23"/>
  <c r="P26" i="24"/>
  <c r="P7" i="23"/>
  <c r="N7"/>
  <c r="M7" i="24"/>
  <c r="O7"/>
  <c r="F37" i="22"/>
  <c r="Y23" i="24"/>
  <c r="R23"/>
  <c r="R18"/>
  <c r="O18"/>
  <c r="F38" i="25"/>
  <c r="P12" i="22"/>
  <c r="F37" i="24"/>
  <c r="Y13" i="25"/>
  <c r="N13"/>
  <c r="R8" i="23"/>
  <c r="Y8"/>
  <c r="P8"/>
  <c r="F38" i="24"/>
  <c r="N24" i="25"/>
  <c r="N14" i="23"/>
  <c r="Y14"/>
  <c r="R14"/>
  <c r="O14"/>
  <c r="Y25" i="24"/>
  <c r="N25"/>
  <c r="H30"/>
  <c r="M25"/>
  <c r="O25"/>
  <c r="R25"/>
  <c r="L10" i="22"/>
  <c r="H30"/>
  <c r="F38"/>
  <c r="O7" i="23"/>
  <c r="M7"/>
  <c r="V7"/>
  <c r="X7" s="1"/>
  <c r="R7" i="22"/>
  <c r="V7"/>
  <c r="X7" s="1"/>
  <c r="P23" i="24"/>
  <c r="P23" i="22"/>
  <c r="L24"/>
  <c r="N23"/>
  <c r="O23"/>
  <c r="K24"/>
  <c r="R24"/>
  <c r="V23" i="24"/>
  <c r="X23" s="1"/>
  <c r="S24"/>
  <c r="P15" i="23"/>
  <c r="P15" i="22"/>
  <c r="Y15"/>
  <c r="R15"/>
  <c r="O15"/>
  <c r="R15" i="25"/>
  <c r="R15" i="24"/>
  <c r="R15" i="23"/>
  <c r="N15" i="25"/>
  <c r="N15" i="24"/>
  <c r="D19" i="22"/>
  <c r="M15" i="25"/>
  <c r="V15"/>
  <c r="X15" s="1"/>
  <c r="M15" i="24"/>
  <c r="V15"/>
  <c r="X15" s="1"/>
  <c r="M15" i="23"/>
  <c r="M15" i="22"/>
  <c r="V27" i="25"/>
  <c r="X27" s="1"/>
  <c r="M26" i="23"/>
  <c r="R26" i="24"/>
  <c r="O26" i="25"/>
  <c r="I30"/>
  <c r="J30" i="24"/>
  <c r="P16"/>
  <c r="P16" i="22"/>
  <c r="R17" i="25"/>
  <c r="R17" i="23"/>
  <c r="Y17" i="22"/>
  <c r="N17"/>
  <c r="P17" i="23"/>
  <c r="R18"/>
  <c r="G37"/>
  <c r="M17" i="24"/>
  <c r="O17"/>
  <c r="R17"/>
  <c r="V16"/>
  <c r="X16" s="1"/>
  <c r="R16" i="23"/>
  <c r="O16"/>
  <c r="R16" i="24"/>
  <c r="V16" i="25"/>
  <c r="X16" s="1"/>
  <c r="R16"/>
  <c r="M16" i="23"/>
  <c r="M16" i="24"/>
  <c r="O16" i="25"/>
  <c r="Y14" i="22"/>
  <c r="N14" i="25"/>
  <c r="N13" i="22"/>
  <c r="R14"/>
  <c r="M14" i="25"/>
  <c r="O14"/>
  <c r="V14" i="22"/>
  <c r="X14" s="1"/>
  <c r="R14" i="25"/>
  <c r="O14" i="22"/>
  <c r="I30" i="24"/>
  <c r="M13" i="22"/>
  <c r="V13" i="24"/>
  <c r="X13" s="1"/>
  <c r="R13" i="25"/>
  <c r="R13" i="24"/>
  <c r="M13"/>
  <c r="M13" i="25"/>
  <c r="O13"/>
  <c r="N13" i="24"/>
  <c r="F37" i="25"/>
  <c r="R12" i="24"/>
  <c r="N11" i="23"/>
  <c r="P11"/>
  <c r="N12" i="22"/>
  <c r="Y11" i="24"/>
  <c r="R11" i="23"/>
  <c r="P11" i="24"/>
  <c r="R11"/>
  <c r="R12" i="22"/>
  <c r="O11" i="24"/>
  <c r="P9" i="23"/>
  <c r="P9" i="22"/>
  <c r="N9" i="23"/>
  <c r="R9" i="22"/>
  <c r="M9" i="23"/>
  <c r="O9"/>
  <c r="R8" i="24"/>
  <c r="N8"/>
  <c r="Y8"/>
  <c r="P8"/>
  <c r="N10" i="22"/>
  <c r="R7" i="24"/>
  <c r="T10" i="22"/>
  <c r="P7" i="24"/>
  <c r="J30" i="22"/>
  <c r="T30" s="1"/>
  <c r="N7" i="24"/>
  <c r="G38" i="25"/>
  <c r="K10" i="22"/>
  <c r="V10" s="1"/>
  <c r="X10" s="1"/>
  <c r="G38" i="24"/>
  <c r="Y9" i="25"/>
  <c r="P9"/>
  <c r="V9"/>
  <c r="X9" s="1"/>
  <c r="R9"/>
  <c r="Y24" i="22"/>
  <c r="P24"/>
  <c r="N24"/>
  <c r="M24"/>
  <c r="E37" i="24"/>
  <c r="T12"/>
  <c r="Q12"/>
  <c r="S12"/>
  <c r="T19" i="23"/>
  <c r="F30"/>
  <c r="Q10"/>
  <c r="S10"/>
  <c r="F30" i="25"/>
  <c r="T12"/>
  <c r="Q12"/>
  <c r="E38"/>
  <c r="I38" s="1"/>
  <c r="T10"/>
  <c r="V24" i="22"/>
  <c r="X24"/>
  <c r="P10"/>
  <c r="Y10"/>
  <c r="P27" i="24"/>
  <c r="N27"/>
  <c r="Q24" i="25"/>
  <c r="O12" i="24"/>
  <c r="R25" i="25"/>
  <c r="P28" i="24"/>
  <c r="V28"/>
  <c r="X28"/>
  <c r="R28"/>
  <c r="N25" i="25"/>
  <c r="V25" i="24"/>
  <c r="X25" s="1"/>
  <c r="Y23" i="22"/>
  <c r="L29" i="24"/>
  <c r="N28"/>
  <c r="Y28"/>
  <c r="O27" i="25"/>
  <c r="M27"/>
  <c r="V23" i="22"/>
  <c r="X23" s="1"/>
  <c r="M23"/>
  <c r="R13"/>
  <c r="O13"/>
  <c r="V13"/>
  <c r="X13" s="1"/>
  <c r="I30"/>
  <c r="S30"/>
  <c r="S10"/>
  <c r="G38"/>
  <c r="P27" i="23"/>
  <c r="Y27"/>
  <c r="N27"/>
  <c r="L29"/>
  <c r="N29" s="1"/>
  <c r="P25"/>
  <c r="Y25"/>
  <c r="K24"/>
  <c r="R23"/>
  <c r="M23"/>
  <c r="O24" i="22"/>
  <c r="K29" i="25"/>
  <c r="K29" i="23"/>
  <c r="M12" i="22"/>
  <c r="V12"/>
  <c r="X12" s="1"/>
  <c r="O12"/>
  <c r="Q24" i="24"/>
  <c r="R27" i="25"/>
  <c r="N27"/>
  <c r="P27"/>
  <c r="S10"/>
  <c r="Y28" i="22"/>
  <c r="N28"/>
  <c r="P28"/>
  <c r="R28"/>
  <c r="Y25"/>
  <c r="L29"/>
  <c r="P25"/>
  <c r="R16"/>
  <c r="Y16"/>
  <c r="L19"/>
  <c r="P19" s="1"/>
  <c r="N7"/>
  <c r="Y7"/>
  <c r="N29"/>
  <c r="Y10" i="24"/>
  <c r="N10"/>
  <c r="R29" i="22"/>
  <c r="P29"/>
  <c r="Y24" i="23"/>
  <c r="P24"/>
  <c r="M19" i="22"/>
  <c r="O19"/>
  <c r="H37"/>
  <c r="Y29"/>
  <c r="K29" i="24"/>
  <c r="V29" s="1"/>
  <c r="X29" s="1"/>
  <c r="G30" i="22"/>
  <c r="K30"/>
  <c r="O28" i="24"/>
  <c r="O30" i="22"/>
  <c r="H37" i="25"/>
  <c r="M30" i="22"/>
  <c r="M10"/>
  <c r="O29"/>
  <c r="M29"/>
  <c r="T30" i="25" l="1"/>
  <c r="V30" i="22"/>
  <c r="X30" s="1"/>
  <c r="D29" i="24"/>
  <c r="T24"/>
  <c r="D19"/>
  <c r="S29" i="25"/>
  <c r="D19"/>
  <c r="N10" i="23"/>
  <c r="N19"/>
  <c r="N12" i="24"/>
  <c r="N24"/>
  <c r="N12" i="25"/>
  <c r="P19"/>
  <c r="P24"/>
  <c r="D30" i="26"/>
  <c r="S10"/>
  <c r="S12"/>
  <c r="M12"/>
  <c r="P12"/>
  <c r="V12"/>
  <c r="X12" s="1"/>
  <c r="J30"/>
  <c r="N19"/>
  <c r="V19"/>
  <c r="X19" s="1"/>
  <c r="O23"/>
  <c r="Y23"/>
  <c r="K24"/>
  <c r="M24" s="1"/>
  <c r="P25"/>
  <c r="R25"/>
  <c r="M28"/>
  <c r="V28"/>
  <c r="X28" s="1"/>
  <c r="S29"/>
  <c r="L29"/>
  <c r="N29" s="1"/>
  <c r="V29"/>
  <c r="X29" s="1"/>
  <c r="E38"/>
  <c r="I38" s="1"/>
  <c r="O10" i="22"/>
  <c r="R10"/>
  <c r="H38"/>
  <c r="S10" i="24"/>
  <c r="T29" i="25"/>
  <c r="P29"/>
  <c r="Q29" i="23"/>
  <c r="R24"/>
  <c r="O10"/>
  <c r="P12"/>
  <c r="O10" i="24"/>
  <c r="M12"/>
  <c r="O24"/>
  <c r="O12" i="25"/>
  <c r="M24"/>
  <c r="M10" i="26"/>
  <c r="Q10"/>
  <c r="H30"/>
  <c r="S19"/>
  <c r="T19"/>
  <c r="M23"/>
  <c r="V23"/>
  <c r="X23" s="1"/>
  <c r="T24"/>
  <c r="L24"/>
  <c r="R24" s="1"/>
  <c r="N25"/>
  <c r="R28"/>
  <c r="Y28"/>
  <c r="F30"/>
  <c r="C30"/>
  <c r="N12"/>
  <c r="R19"/>
  <c r="R29"/>
  <c r="Y10"/>
  <c r="O25"/>
  <c r="N28"/>
  <c r="K30"/>
  <c r="M30" s="1"/>
  <c r="G37"/>
  <c r="O10"/>
  <c r="T12"/>
  <c r="P19"/>
  <c r="Y19"/>
  <c r="N24"/>
  <c r="V24"/>
  <c r="X24" s="1"/>
  <c r="P29"/>
  <c r="Y29"/>
  <c r="H38"/>
  <c r="N10"/>
  <c r="V10"/>
  <c r="X10" s="1"/>
  <c r="O19"/>
  <c r="M25"/>
  <c r="V25"/>
  <c r="X25" s="1"/>
  <c r="O29"/>
  <c r="I30"/>
  <c r="S30" s="1"/>
  <c r="Q30"/>
  <c r="E37"/>
  <c r="I37" s="1"/>
  <c r="F38"/>
  <c r="M19"/>
  <c r="Y24" i="25"/>
  <c r="V10"/>
  <c r="X10" s="1"/>
  <c r="R24"/>
  <c r="R19"/>
  <c r="N12" i="23"/>
  <c r="K30" i="25"/>
  <c r="M12"/>
  <c r="N19"/>
  <c r="O10"/>
  <c r="V12"/>
  <c r="X12" s="1"/>
  <c r="V19" i="22"/>
  <c r="X19" s="1"/>
  <c r="N19"/>
  <c r="V29" i="23"/>
  <c r="X29" s="1"/>
  <c r="N29" i="25"/>
  <c r="V29"/>
  <c r="X29" s="1"/>
  <c r="Y29"/>
  <c r="R29"/>
  <c r="Y12"/>
  <c r="R12"/>
  <c r="P10" i="23"/>
  <c r="M19"/>
  <c r="V19"/>
  <c r="X19" s="1"/>
  <c r="V24" i="25"/>
  <c r="X24" s="1"/>
  <c r="Y19" i="22"/>
  <c r="R19"/>
  <c r="L30"/>
  <c r="R10" i="23"/>
  <c r="R19"/>
  <c r="Y19"/>
  <c r="P19"/>
  <c r="H38"/>
  <c r="J38" s="1"/>
  <c r="V10"/>
  <c r="X10" s="1"/>
  <c r="P24" i="24"/>
  <c r="Y24"/>
  <c r="O19"/>
  <c r="R19"/>
  <c r="V19"/>
  <c r="X19" s="1"/>
  <c r="U30"/>
  <c r="V12"/>
  <c r="X12" s="1"/>
  <c r="L30"/>
  <c r="Y19" i="25"/>
  <c r="H38"/>
  <c r="Y19" i="24"/>
  <c r="U30" i="25"/>
  <c r="M10" i="23"/>
  <c r="G30"/>
  <c r="E38"/>
  <c r="D12"/>
  <c r="K30"/>
  <c r="J30"/>
  <c r="D29"/>
  <c r="M24"/>
  <c r="V12"/>
  <c r="X12" s="1"/>
  <c r="H30"/>
  <c r="O12"/>
  <c r="R12"/>
  <c r="M12"/>
  <c r="Q24"/>
  <c r="S24"/>
  <c r="V24"/>
  <c r="X24" s="1"/>
  <c r="D10"/>
  <c r="S29"/>
  <c r="C24"/>
  <c r="D24" s="1"/>
  <c r="Q12"/>
  <c r="T29"/>
  <c r="O24"/>
  <c r="Y10"/>
  <c r="U30"/>
  <c r="P29"/>
  <c r="Y29"/>
  <c r="R29"/>
  <c r="O29"/>
  <c r="M29"/>
  <c r="N24"/>
  <c r="L30"/>
  <c r="Y12"/>
  <c r="R29" i="24"/>
  <c r="Y29"/>
  <c r="P29"/>
  <c r="M24"/>
  <c r="V24"/>
  <c r="X24" s="1"/>
  <c r="K30"/>
  <c r="R24"/>
  <c r="V10"/>
  <c r="X10" s="1"/>
  <c r="R10"/>
  <c r="H38"/>
  <c r="M10"/>
  <c r="L30" i="25"/>
  <c r="P30" s="1"/>
  <c r="Y10"/>
  <c r="P10"/>
  <c r="R10"/>
  <c r="N10"/>
  <c r="T10" i="23"/>
  <c r="C19"/>
  <c r="D19" s="1"/>
  <c r="E30"/>
  <c r="Q30" s="1"/>
  <c r="S19"/>
  <c r="Q19"/>
  <c r="I37"/>
  <c r="O19"/>
  <c r="I38"/>
  <c r="T29" i="24"/>
  <c r="N29"/>
  <c r="P19"/>
  <c r="Q19"/>
  <c r="N19"/>
  <c r="F30"/>
  <c r="T30" s="1"/>
  <c r="Q10"/>
  <c r="T10"/>
  <c r="S29"/>
  <c r="O29"/>
  <c r="Q29"/>
  <c r="M29"/>
  <c r="E30"/>
  <c r="C30" s="1"/>
  <c r="S19"/>
  <c r="M19"/>
  <c r="E38"/>
  <c r="C10"/>
  <c r="D10" s="1"/>
  <c r="D30" s="1"/>
  <c r="C29" i="25"/>
  <c r="D29" s="1"/>
  <c r="O29"/>
  <c r="M29"/>
  <c r="Q29"/>
  <c r="Q19"/>
  <c r="M19"/>
  <c r="O19"/>
  <c r="E37"/>
  <c r="I37" s="1"/>
  <c r="S19"/>
  <c r="Q10"/>
  <c r="E30"/>
  <c r="C10"/>
  <c r="D10" s="1"/>
  <c r="L30" i="26" l="1"/>
  <c r="V30"/>
  <c r="X30" s="1"/>
  <c r="P24"/>
  <c r="O24"/>
  <c r="Y24"/>
  <c r="J37" i="22"/>
  <c r="J38"/>
  <c r="O30" i="26"/>
  <c r="T30"/>
  <c r="R30"/>
  <c r="N30"/>
  <c r="Y30"/>
  <c r="P30"/>
  <c r="J37"/>
  <c r="J38"/>
  <c r="V30" i="25"/>
  <c r="X30" s="1"/>
  <c r="O30"/>
  <c r="P30" i="22"/>
  <c r="R30"/>
  <c r="N30"/>
  <c r="Y30"/>
  <c r="J37" i="23"/>
  <c r="Y30" i="24"/>
  <c r="V30"/>
  <c r="X30" s="1"/>
  <c r="J38" i="25"/>
  <c r="J37"/>
  <c r="T30" i="23"/>
  <c r="D30"/>
  <c r="V30"/>
  <c r="X30" s="1"/>
  <c r="Y30"/>
  <c r="R30"/>
  <c r="P30"/>
  <c r="N30"/>
  <c r="R30" i="24"/>
  <c r="J38"/>
  <c r="J37"/>
  <c r="R30" i="25"/>
  <c r="Y30"/>
  <c r="N30"/>
  <c r="O30" i="23"/>
  <c r="M30"/>
  <c r="C30"/>
  <c r="S30"/>
  <c r="P30" i="24"/>
  <c r="N30"/>
  <c r="M30"/>
  <c r="S30"/>
  <c r="O30"/>
  <c r="Q30"/>
  <c r="I38"/>
  <c r="I37"/>
  <c r="D30" i="25"/>
  <c r="S30"/>
  <c r="M30"/>
  <c r="Q30"/>
  <c r="C30"/>
</calcChain>
</file>

<file path=xl/connections.xml><?xml version="1.0" encoding="utf-8"?>
<connections xmlns="http://schemas.openxmlformats.org/spreadsheetml/2006/main">
  <connection id="1" name="in_nota" type="4" refreshedVersion="0" background="1">
    <webPr xml="1" sourceData="1" parsePre="1" consecutive="1" url="U:\Sam.Dezza\in_nota.xml" htmlTables="1"/>
  </connection>
</connections>
</file>

<file path=xl/sharedStrings.xml><?xml version="1.0" encoding="utf-8"?>
<sst xmlns="http://schemas.openxmlformats.org/spreadsheetml/2006/main" count="1476" uniqueCount="131">
  <si>
    <t>totaal</t>
  </si>
  <si>
    <t>A</t>
  </si>
  <si>
    <t>TOTAAL</t>
  </si>
  <si>
    <t>stuks</t>
  </si>
  <si>
    <t>budget</t>
  </si>
  <si>
    <t>Lijst  :</t>
  </si>
  <si>
    <t>BUDGET</t>
  </si>
  <si>
    <t>IN NOTA</t>
  </si>
  <si>
    <t>ONTVANGEN</t>
  </si>
  <si>
    <t>TOTAAL GEKOCHT</t>
  </si>
  <si>
    <t>% GEKOCHT</t>
  </si>
  <si>
    <t>NOG TE BESTELLEN</t>
  </si>
  <si>
    <t>gemiddelde waarde</t>
  </si>
  <si>
    <t>% ONTV.</t>
  </si>
  <si>
    <t>waarde</t>
  </si>
  <si>
    <t>gekocht</t>
  </si>
  <si>
    <t>BB</t>
  </si>
  <si>
    <t>BQ</t>
  </si>
  <si>
    <t>BOTTEMS</t>
  </si>
  <si>
    <t>OJ</t>
  </si>
  <si>
    <t>OUTERWEAR</t>
  </si>
  <si>
    <t>TE</t>
  </si>
  <si>
    <t>TH</t>
  </si>
  <si>
    <t>TT</t>
  </si>
  <si>
    <t>TV</t>
  </si>
  <si>
    <t>TW</t>
  </si>
  <si>
    <t>TOPS</t>
  </si>
  <si>
    <t>UI</t>
  </si>
  <si>
    <t>UPPERWEAR</t>
  </si>
  <si>
    <t>ACCESSOIRES</t>
  </si>
  <si>
    <t>bottems</t>
  </si>
  <si>
    <t>tops</t>
  </si>
  <si>
    <t>verkp wrd</t>
  </si>
  <si>
    <t>evol</t>
  </si>
  <si>
    <t>gem/st vkp</t>
  </si>
  <si>
    <t>BJ</t>
  </si>
  <si>
    <t xml:space="preserve">top / bottem verhouding </t>
  </si>
  <si>
    <t>in stuks</t>
  </si>
  <si>
    <t>innota</t>
  </si>
  <si>
    <t xml:space="preserve">ontvangen </t>
  </si>
  <si>
    <t>tot gekocht</t>
  </si>
  <si>
    <t>verh  bud</t>
  </si>
  <si>
    <t>verh gek</t>
  </si>
  <si>
    <t>M</t>
  </si>
  <si>
    <t xml:space="preserve">aantal ref </t>
  </si>
  <si>
    <t>aantal ref</t>
  </si>
  <si>
    <t>marge</t>
  </si>
  <si>
    <t>open tot 80%</t>
  </si>
  <si>
    <t xml:space="preserve"> </t>
  </si>
  <si>
    <t>TP</t>
  </si>
  <si>
    <t>Z11</t>
  </si>
  <si>
    <t>NIGHT UNDER</t>
  </si>
  <si>
    <t>NN</t>
  </si>
  <si>
    <t>NU</t>
  </si>
  <si>
    <t>BUDGET WINTER 2011     UA-modern casual</t>
  </si>
  <si>
    <t>BUDGET WINTER 2011     UM-modern-semi</t>
  </si>
  <si>
    <t>BUDGET WINTER 2011     HA-sfeervol casual</t>
  </si>
  <si>
    <t>BUDGET WINTER 2011     HM-sfeervol semi</t>
  </si>
  <si>
    <t>W10</t>
  </si>
  <si>
    <t>W11</t>
  </si>
  <si>
    <t>W11%</t>
  </si>
  <si>
    <t>HFA</t>
  </si>
  <si>
    <t>XB</t>
  </si>
  <si>
    <t>XR</t>
  </si>
  <si>
    <t>HHA</t>
  </si>
  <si>
    <t>HHM</t>
  </si>
  <si>
    <t>HUA</t>
  </si>
  <si>
    <t>XL</t>
  </si>
  <si>
    <t>HUM</t>
  </si>
  <si>
    <t>productgroup</t>
  </si>
  <si>
    <t>qty</t>
  </si>
  <si>
    <t>kostprijs</t>
  </si>
  <si>
    <t>gemkp</t>
  </si>
  <si>
    <t>verkoopwaarde</t>
  </si>
  <si>
    <t>gemvkp</t>
  </si>
  <si>
    <t>Marge %</t>
  </si>
  <si>
    <t>XA</t>
  </si>
  <si>
    <t>XP</t>
  </si>
  <si>
    <t>XD</t>
  </si>
  <si>
    <t>BUDGET ZOMER 2011     FA-trend casual</t>
  </si>
  <si>
    <t>Z11%</t>
  </si>
  <si>
    <t>Z10</t>
  </si>
  <si>
    <t xml:space="preserve">A </t>
  </si>
  <si>
    <t>B</t>
  </si>
  <si>
    <t>R</t>
  </si>
  <si>
    <t>P</t>
  </si>
  <si>
    <t>shopcode_1</t>
  </si>
  <si>
    <t>qty_1</t>
  </si>
  <si>
    <t>kostprijs_1</t>
  </si>
  <si>
    <t>gemkp_1</t>
  </si>
  <si>
    <t>verkoopwaarde_1</t>
  </si>
  <si>
    <t>gemvkp_1</t>
  </si>
  <si>
    <t>AAA</t>
  </si>
  <si>
    <t>DDA</t>
  </si>
  <si>
    <t>DDM</t>
  </si>
  <si>
    <t>DGA</t>
  </si>
  <si>
    <t>DOA</t>
  </si>
  <si>
    <t>DOM</t>
  </si>
  <si>
    <t>DTA</t>
  </si>
  <si>
    <t>DTM</t>
  </si>
  <si>
    <t>DZM</t>
  </si>
  <si>
    <t>KB_</t>
  </si>
  <si>
    <t>KC_</t>
  </si>
  <si>
    <t>KK_</t>
  </si>
  <si>
    <t>KKC</t>
  </si>
  <si>
    <t>KL3</t>
  </si>
  <si>
    <t>KLA</t>
  </si>
  <si>
    <t>KLG</t>
  </si>
  <si>
    <t>KLL</t>
  </si>
  <si>
    <t>KLQ</t>
  </si>
  <si>
    <t>KLV</t>
  </si>
  <si>
    <t>KLW</t>
  </si>
  <si>
    <t>KLWA</t>
  </si>
  <si>
    <t>KLX</t>
  </si>
  <si>
    <t>KLY</t>
  </si>
  <si>
    <t>KM_</t>
  </si>
  <si>
    <t>KMC</t>
  </si>
  <si>
    <t>KP_</t>
  </si>
  <si>
    <t>KQ_</t>
  </si>
  <si>
    <t>BL</t>
  </si>
  <si>
    <t>BR</t>
  </si>
  <si>
    <t>T2</t>
  </si>
  <si>
    <t>U2</t>
  </si>
  <si>
    <t>UK</t>
  </si>
  <si>
    <t>X0</t>
  </si>
  <si>
    <t>XG</t>
  </si>
  <si>
    <t>XH</t>
  </si>
  <si>
    <t>XJ</t>
  </si>
  <si>
    <t>XZ</t>
  </si>
  <si>
    <t>XK</t>
  </si>
  <si>
    <t>XS</t>
  </si>
</sst>
</file>

<file path=xl/styles.xml><?xml version="1.0" encoding="utf-8"?>
<styleSheet xmlns="http://schemas.openxmlformats.org/spreadsheetml/2006/main">
  <numFmts count="3">
    <numFmt numFmtId="164" formatCode="[$-1010409]General"/>
    <numFmt numFmtId="165" formatCode="[$-1010409]0.00"/>
    <numFmt numFmtId="166" formatCode="[$-1010409]#,##0.00#%"/>
  </numFmts>
  <fonts count="28">
    <font>
      <sz val="10"/>
      <name val="Arial"/>
    </font>
    <font>
      <sz val="10"/>
      <name val="Arial"/>
    </font>
    <font>
      <sz val="10"/>
      <name val="Times New Roman"/>
      <family val="1"/>
    </font>
    <font>
      <sz val="10"/>
      <color indexed="10"/>
      <name val="Times New Roman"/>
      <family val="1"/>
    </font>
    <font>
      <b/>
      <sz val="10"/>
      <name val="Times New Roman"/>
      <family val="1"/>
    </font>
    <font>
      <b/>
      <sz val="10"/>
      <color indexed="10"/>
      <name val="Times New Roman"/>
      <family val="1"/>
    </font>
    <font>
      <b/>
      <i/>
      <sz val="8"/>
      <color indexed="10"/>
      <name val="Times New Roman"/>
      <family val="1"/>
    </font>
    <font>
      <b/>
      <i/>
      <u/>
      <sz val="10"/>
      <name val="Times New Roman"/>
      <family val="1"/>
    </font>
    <font>
      <b/>
      <sz val="18"/>
      <name val="Times New Roman"/>
      <family val="1"/>
    </font>
    <font>
      <b/>
      <i/>
      <sz val="10"/>
      <name val="Times New Roman"/>
      <family val="1"/>
    </font>
    <font>
      <sz val="8"/>
      <name val="Times New Roman"/>
      <family val="1"/>
    </font>
    <font>
      <b/>
      <u/>
      <sz val="10"/>
      <name val="Times New Roman"/>
      <family val="1"/>
    </font>
    <font>
      <b/>
      <sz val="18"/>
      <color indexed="10"/>
      <name val="Times New Roman"/>
      <family val="1"/>
    </font>
    <font>
      <sz val="10"/>
      <color indexed="10"/>
      <name val="Arial"/>
      <family val="2"/>
    </font>
    <font>
      <sz val="8"/>
      <color indexed="10"/>
      <name val="Times New Roman"/>
      <family val="1"/>
    </font>
    <font>
      <sz val="10"/>
      <color indexed="48"/>
      <name val="Times New Roman"/>
      <family val="1"/>
    </font>
    <font>
      <b/>
      <sz val="8"/>
      <color indexed="10"/>
      <name val="Times New Roman"/>
      <family val="1"/>
    </font>
    <font>
      <b/>
      <sz val="16"/>
      <name val="Times New Roman"/>
      <family val="1"/>
    </font>
    <font>
      <b/>
      <sz val="12"/>
      <color indexed="48"/>
      <name val="Arial"/>
      <family val="2"/>
    </font>
    <font>
      <b/>
      <sz val="10"/>
      <name val="Arial"/>
      <family val="2"/>
    </font>
    <font>
      <i/>
      <sz val="10"/>
      <name val="Times New Roman"/>
      <family val="1"/>
    </font>
    <font>
      <sz val="10"/>
      <color indexed="10"/>
      <name val="Arial"/>
      <family val="2"/>
    </font>
    <font>
      <b/>
      <u/>
      <sz val="14"/>
      <name val="Arial"/>
      <family val="2"/>
    </font>
    <font>
      <b/>
      <sz val="10"/>
      <color theme="1"/>
      <name val="Times New Roman"/>
      <family val="1"/>
    </font>
    <font>
      <sz val="10"/>
      <color theme="1"/>
      <name val="Times New Roman"/>
      <family val="1"/>
    </font>
    <font>
      <sz val="10"/>
      <name val="Arial"/>
      <charset val="1"/>
    </font>
    <font>
      <sz val="10"/>
      <color indexed="8"/>
      <name val="Arial"/>
      <charset val="1"/>
    </font>
    <font>
      <sz val="10"/>
      <name val="Arial"/>
      <family val="2"/>
    </font>
  </fonts>
  <fills count="8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41"/>
        <bgColor indexed="64"/>
      </patternFill>
    </fill>
    <fill>
      <patternFill patternType="solid">
        <fgColor theme="8" tint="0.39997558519241921"/>
        <bgColor indexed="64"/>
      </patternFill>
    </fill>
    <fill>
      <patternFill patternType="solid">
        <fgColor rgb="FFFFFF00"/>
        <bgColor indexed="64"/>
      </patternFill>
    </fill>
  </fills>
  <borders count="31">
    <border>
      <left/>
      <right/>
      <top/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8"/>
      </left>
      <right style="medium">
        <color indexed="8"/>
      </right>
      <top style="medium">
        <color indexed="8"/>
      </top>
      <bottom style="medium">
        <color indexed="8"/>
      </bottom>
      <diagonal/>
    </border>
    <border>
      <left/>
      <right/>
      <top style="medium">
        <color indexed="8"/>
      </top>
      <bottom/>
      <diagonal/>
    </border>
  </borders>
  <cellStyleXfs count="6">
    <xf numFmtId="0" fontId="0" fillId="0" borderId="0"/>
    <xf numFmtId="9" fontId="1" fillId="0" borderId="0" applyFont="0" applyFill="0" applyBorder="0" applyAlignment="0" applyProtection="0"/>
    <xf numFmtId="0" fontId="25" fillId="0" borderId="0">
      <alignment wrapText="1"/>
    </xf>
    <xf numFmtId="0" fontId="25" fillId="0" borderId="0">
      <alignment wrapText="1"/>
    </xf>
    <xf numFmtId="0" fontId="27" fillId="0" borderId="0">
      <alignment wrapText="1"/>
    </xf>
    <xf numFmtId="0" fontId="27" fillId="0" borderId="0">
      <alignment wrapText="1"/>
    </xf>
  </cellStyleXfs>
  <cellXfs count="270">
    <xf numFmtId="0" fontId="0" fillId="0" borderId="0" xfId="0"/>
    <xf numFmtId="3" fontId="2" fillId="0" borderId="0" xfId="0" applyNumberFormat="1" applyFont="1"/>
    <xf numFmtId="3" fontId="2" fillId="0" borderId="1" xfId="0" applyNumberFormat="1" applyFont="1" applyBorder="1"/>
    <xf numFmtId="3" fontId="2" fillId="0" borderId="0" xfId="0" applyNumberFormat="1" applyFont="1" applyBorder="1"/>
    <xf numFmtId="3" fontId="2" fillId="0" borderId="2" xfId="0" applyNumberFormat="1" applyFont="1" applyBorder="1"/>
    <xf numFmtId="3" fontId="4" fillId="2" borderId="3" xfId="0" applyNumberFormat="1" applyFont="1" applyFill="1" applyBorder="1"/>
    <xf numFmtId="3" fontId="4" fillId="0" borderId="4" xfId="0" applyNumberFormat="1" applyFont="1" applyBorder="1"/>
    <xf numFmtId="3" fontId="8" fillId="0" borderId="0" xfId="0" applyNumberFormat="1" applyFont="1"/>
    <xf numFmtId="3" fontId="7" fillId="0" borderId="0" xfId="0" applyNumberFormat="1" applyFont="1"/>
    <xf numFmtId="15" fontId="7" fillId="0" borderId="0" xfId="0" applyNumberFormat="1" applyFont="1"/>
    <xf numFmtId="9" fontId="8" fillId="0" borderId="0" xfId="1" applyFont="1"/>
    <xf numFmtId="2" fontId="8" fillId="0" borderId="0" xfId="0" applyNumberFormat="1" applyFont="1"/>
    <xf numFmtId="9" fontId="8" fillId="0" borderId="0" xfId="0" applyNumberFormat="1" applyFont="1"/>
    <xf numFmtId="3" fontId="4" fillId="0" borderId="5" xfId="0" applyNumberFormat="1" applyFont="1" applyBorder="1"/>
    <xf numFmtId="3" fontId="4" fillId="0" borderId="6" xfId="0" applyNumberFormat="1" applyFont="1" applyBorder="1"/>
    <xf numFmtId="3" fontId="4" fillId="0" borderId="7" xfId="0" applyNumberFormat="1" applyFont="1" applyBorder="1"/>
    <xf numFmtId="3" fontId="4" fillId="2" borderId="6" xfId="0" applyNumberFormat="1" applyFont="1" applyFill="1" applyBorder="1"/>
    <xf numFmtId="9" fontId="4" fillId="2" borderId="5" xfId="1" applyFont="1" applyFill="1" applyBorder="1"/>
    <xf numFmtId="9" fontId="4" fillId="2" borderId="7" xfId="1" applyFont="1" applyFill="1" applyBorder="1"/>
    <xf numFmtId="2" fontId="4" fillId="2" borderId="7" xfId="0" applyNumberFormat="1" applyFont="1" applyFill="1" applyBorder="1"/>
    <xf numFmtId="9" fontId="4" fillId="2" borderId="5" xfId="0" applyNumberFormat="1" applyFont="1" applyFill="1" applyBorder="1"/>
    <xf numFmtId="9" fontId="4" fillId="2" borderId="7" xfId="0" applyNumberFormat="1" applyFont="1" applyFill="1" applyBorder="1"/>
    <xf numFmtId="3" fontId="4" fillId="0" borderId="2" xfId="0" applyNumberFormat="1" applyFont="1" applyBorder="1"/>
    <xf numFmtId="3" fontId="4" fillId="0" borderId="8" xfId="0" applyNumberFormat="1" applyFont="1" applyBorder="1"/>
    <xf numFmtId="9" fontId="4" fillId="0" borderId="2" xfId="1" applyFont="1" applyBorder="1"/>
    <xf numFmtId="9" fontId="4" fillId="0" borderId="8" xfId="1" applyFont="1" applyBorder="1"/>
    <xf numFmtId="2" fontId="4" fillId="0" borderId="8" xfId="0" applyNumberFormat="1" applyFont="1" applyBorder="1"/>
    <xf numFmtId="9" fontId="4" fillId="0" borderId="2" xfId="0" applyNumberFormat="1" applyFont="1" applyBorder="1"/>
    <xf numFmtId="9" fontId="4" fillId="0" borderId="8" xfId="0" applyNumberFormat="1" applyFont="1" applyBorder="1"/>
    <xf numFmtId="3" fontId="2" fillId="0" borderId="9" xfId="0" applyNumberFormat="1" applyFont="1" applyBorder="1"/>
    <xf numFmtId="9" fontId="2" fillId="0" borderId="1" xfId="1" applyFont="1" applyBorder="1"/>
    <xf numFmtId="2" fontId="2" fillId="0" borderId="9" xfId="0" applyNumberFormat="1" applyFont="1" applyBorder="1"/>
    <xf numFmtId="9" fontId="2" fillId="0" borderId="1" xfId="0" applyNumberFormat="1" applyFont="1" applyBorder="1"/>
    <xf numFmtId="9" fontId="2" fillId="0" borderId="9" xfId="0" applyNumberFormat="1" applyFont="1" applyBorder="1"/>
    <xf numFmtId="3" fontId="4" fillId="2" borderId="10" xfId="0" applyNumberFormat="1" applyFont="1" applyFill="1" applyBorder="1"/>
    <xf numFmtId="3" fontId="4" fillId="2" borderId="11" xfId="0" applyNumberFormat="1" applyFont="1" applyFill="1" applyBorder="1"/>
    <xf numFmtId="3" fontId="9" fillId="2" borderId="3" xfId="0" applyNumberFormat="1" applyFont="1" applyFill="1" applyBorder="1"/>
    <xf numFmtId="3" fontId="9" fillId="2" borderId="10" xfId="0" applyNumberFormat="1" applyFont="1" applyFill="1" applyBorder="1"/>
    <xf numFmtId="3" fontId="9" fillId="2" borderId="11" xfId="0" applyNumberFormat="1" applyFont="1" applyFill="1" applyBorder="1"/>
    <xf numFmtId="3" fontId="9" fillId="0" borderId="0" xfId="0" applyNumberFormat="1" applyFont="1"/>
    <xf numFmtId="3" fontId="12" fillId="0" borderId="0" xfId="0" applyNumberFormat="1" applyFont="1"/>
    <xf numFmtId="2" fontId="12" fillId="0" borderId="0" xfId="0" applyNumberFormat="1" applyFont="1"/>
    <xf numFmtId="2" fontId="12" fillId="0" borderId="0" xfId="0" applyNumberFormat="1" applyFont="1" applyAlignment="1">
      <alignment horizontal="center"/>
    </xf>
    <xf numFmtId="2" fontId="8" fillId="0" borderId="0" xfId="0" applyNumberFormat="1" applyFont="1" applyAlignment="1">
      <alignment horizontal="center"/>
    </xf>
    <xf numFmtId="2" fontId="2" fillId="0" borderId="0" xfId="0" applyNumberFormat="1" applyFont="1" applyAlignment="1">
      <alignment horizontal="center"/>
    </xf>
    <xf numFmtId="0" fontId="0" fillId="0" borderId="5" xfId="0" applyBorder="1"/>
    <xf numFmtId="3" fontId="4" fillId="2" borderId="12" xfId="0" applyNumberFormat="1" applyFont="1" applyFill="1" applyBorder="1"/>
    <xf numFmtId="3" fontId="4" fillId="2" borderId="13" xfId="0" applyNumberFormat="1" applyFont="1" applyFill="1" applyBorder="1"/>
    <xf numFmtId="9" fontId="4" fillId="2" borderId="13" xfId="1" applyFont="1" applyFill="1" applyBorder="1"/>
    <xf numFmtId="3" fontId="17" fillId="0" borderId="0" xfId="0" applyNumberFormat="1" applyFont="1"/>
    <xf numFmtId="0" fontId="18" fillId="0" borderId="0" xfId="0" applyFont="1"/>
    <xf numFmtId="0" fontId="0" fillId="0" borderId="6" xfId="0" applyBorder="1"/>
    <xf numFmtId="3" fontId="2" fillId="0" borderId="4" xfId="0" applyNumberFormat="1" applyFont="1" applyBorder="1"/>
    <xf numFmtId="9" fontId="4" fillId="3" borderId="14" xfId="0" applyNumberFormat="1" applyFont="1" applyFill="1" applyBorder="1" applyAlignment="1">
      <alignment horizontal="center"/>
    </xf>
    <xf numFmtId="3" fontId="4" fillId="3" borderId="15" xfId="0" applyNumberFormat="1" applyFont="1" applyFill="1" applyBorder="1" applyAlignment="1">
      <alignment horizontal="center"/>
    </xf>
    <xf numFmtId="3" fontId="2" fillId="4" borderId="16" xfId="0" applyNumberFormat="1" applyFont="1" applyFill="1" applyBorder="1" applyAlignment="1">
      <alignment horizontal="center"/>
    </xf>
    <xf numFmtId="9" fontId="4" fillId="3" borderId="5" xfId="0" applyNumberFormat="1" applyFont="1" applyFill="1" applyBorder="1" applyAlignment="1">
      <alignment horizontal="center"/>
    </xf>
    <xf numFmtId="3" fontId="4" fillId="3" borderId="2" xfId="0" applyNumberFormat="1" applyFont="1" applyFill="1" applyBorder="1" applyAlignment="1">
      <alignment horizontal="center"/>
    </xf>
    <xf numFmtId="3" fontId="2" fillId="4" borderId="1" xfId="0" applyNumberFormat="1" applyFont="1" applyFill="1" applyBorder="1" applyAlignment="1">
      <alignment horizontal="center"/>
    </xf>
    <xf numFmtId="3" fontId="4" fillId="0" borderId="3" xfId="0" applyNumberFormat="1" applyFont="1" applyFill="1" applyBorder="1" applyAlignment="1">
      <alignment horizontal="center"/>
    </xf>
    <xf numFmtId="3" fontId="4" fillId="0" borderId="13" xfId="0" applyNumberFormat="1" applyFont="1" applyFill="1" applyBorder="1" applyAlignment="1">
      <alignment horizontal="center"/>
    </xf>
    <xf numFmtId="2" fontId="4" fillId="2" borderId="13" xfId="0" applyNumberFormat="1" applyFont="1" applyFill="1" applyBorder="1"/>
    <xf numFmtId="3" fontId="4" fillId="0" borderId="1" xfId="0" applyNumberFormat="1" applyFont="1" applyBorder="1"/>
    <xf numFmtId="2" fontId="4" fillId="2" borderId="3" xfId="0" applyNumberFormat="1" applyFont="1" applyFill="1" applyBorder="1"/>
    <xf numFmtId="9" fontId="4" fillId="2" borderId="13" xfId="0" applyNumberFormat="1" applyFont="1" applyFill="1" applyBorder="1"/>
    <xf numFmtId="0" fontId="0" fillId="0" borderId="14" xfId="0" applyBorder="1"/>
    <xf numFmtId="3" fontId="2" fillId="0" borderId="16" xfId="0" applyNumberFormat="1" applyFont="1" applyBorder="1"/>
    <xf numFmtId="3" fontId="2" fillId="0" borderId="15" xfId="0" applyNumberFormat="1" applyFont="1" applyBorder="1"/>
    <xf numFmtId="0" fontId="13" fillId="0" borderId="6" xfId="0" applyFont="1" applyBorder="1"/>
    <xf numFmtId="3" fontId="3" fillId="0" borderId="0" xfId="0" applyNumberFormat="1" applyFont="1" applyBorder="1"/>
    <xf numFmtId="0" fontId="13" fillId="0" borderId="14" xfId="0" applyFont="1" applyBorder="1"/>
    <xf numFmtId="3" fontId="3" fillId="0" borderId="16" xfId="0" applyNumberFormat="1" applyFont="1" applyBorder="1"/>
    <xf numFmtId="3" fontId="2" fillId="2" borderId="5" xfId="0" applyNumberFormat="1" applyFont="1" applyFill="1" applyBorder="1"/>
    <xf numFmtId="3" fontId="2" fillId="0" borderId="8" xfId="0" applyNumberFormat="1" applyFont="1" applyBorder="1"/>
    <xf numFmtId="3" fontId="4" fillId="2" borderId="5" xfId="0" applyNumberFormat="1" applyFont="1" applyFill="1" applyBorder="1"/>
    <xf numFmtId="3" fontId="4" fillId="0" borderId="9" xfId="0" applyNumberFormat="1" applyFont="1" applyBorder="1"/>
    <xf numFmtId="3" fontId="2" fillId="2" borderId="7" xfId="0" applyNumberFormat="1" applyFont="1" applyFill="1" applyBorder="1"/>
    <xf numFmtId="2" fontId="2" fillId="2" borderId="13" xfId="0" applyNumberFormat="1" applyFont="1" applyFill="1" applyBorder="1" applyAlignment="1">
      <alignment horizontal="center"/>
    </xf>
    <xf numFmtId="2" fontId="4" fillId="0" borderId="6" xfId="0" applyNumberFormat="1" applyFont="1" applyBorder="1" applyAlignment="1">
      <alignment horizontal="center"/>
    </xf>
    <xf numFmtId="2" fontId="4" fillId="0" borderId="17" xfId="0" applyNumberFormat="1" applyFont="1" applyBorder="1" applyAlignment="1">
      <alignment horizontal="center"/>
    </xf>
    <xf numFmtId="2" fontId="4" fillId="0" borderId="18" xfId="0" applyNumberFormat="1" applyFont="1" applyBorder="1" applyAlignment="1">
      <alignment horizontal="center"/>
    </xf>
    <xf numFmtId="2" fontId="4" fillId="2" borderId="13" xfId="0" applyNumberFormat="1" applyFont="1" applyFill="1" applyBorder="1" applyAlignment="1">
      <alignment horizontal="center"/>
    </xf>
    <xf numFmtId="2" fontId="4" fillId="2" borderId="14" xfId="0" applyNumberFormat="1" applyFont="1" applyFill="1" applyBorder="1" applyAlignment="1">
      <alignment horizontal="center"/>
    </xf>
    <xf numFmtId="2" fontId="2" fillId="0" borderId="16" xfId="0" applyNumberFormat="1" applyFont="1" applyBorder="1" applyAlignment="1">
      <alignment horizontal="center"/>
    </xf>
    <xf numFmtId="2" fontId="2" fillId="0" borderId="14" xfId="0" applyNumberFormat="1" applyFont="1" applyBorder="1" applyAlignment="1">
      <alignment horizontal="center"/>
    </xf>
    <xf numFmtId="3" fontId="2" fillId="0" borderId="8" xfId="0" applyNumberFormat="1" applyFont="1" applyBorder="1" applyAlignment="1">
      <alignment horizontal="center"/>
    </xf>
    <xf numFmtId="2" fontId="4" fillId="0" borderId="14" xfId="0" applyNumberFormat="1" applyFont="1" applyBorder="1"/>
    <xf numFmtId="2" fontId="4" fillId="0" borderId="15" xfId="0" applyNumberFormat="1" applyFont="1" applyBorder="1"/>
    <xf numFmtId="2" fontId="4" fillId="0" borderId="16" xfId="0" applyNumberFormat="1" applyFont="1" applyBorder="1"/>
    <xf numFmtId="4" fontId="2" fillId="0" borderId="0" xfId="0" applyNumberFormat="1" applyFont="1" applyBorder="1"/>
    <xf numFmtId="4" fontId="2" fillId="0" borderId="4" xfId="0" applyNumberFormat="1" applyFont="1" applyBorder="1"/>
    <xf numFmtId="0" fontId="19" fillId="2" borderId="14" xfId="0" applyFont="1" applyFill="1" applyBorder="1"/>
    <xf numFmtId="3" fontId="4" fillId="2" borderId="16" xfId="0" applyNumberFormat="1" applyFont="1" applyFill="1" applyBorder="1"/>
    <xf numFmtId="3" fontId="4" fillId="2" borderId="15" xfId="0" applyNumberFormat="1" applyFont="1" applyFill="1" applyBorder="1"/>
    <xf numFmtId="4" fontId="4" fillId="2" borderId="16" xfId="0" applyNumberFormat="1" applyFont="1" applyFill="1" applyBorder="1"/>
    <xf numFmtId="4" fontId="4" fillId="2" borderId="15" xfId="0" applyNumberFormat="1" applyFont="1" applyFill="1" applyBorder="1"/>
    <xf numFmtId="0" fontId="1" fillId="0" borderId="14" xfId="0" applyFont="1" applyBorder="1"/>
    <xf numFmtId="0" fontId="1" fillId="0" borderId="6" xfId="0" applyFont="1" applyBorder="1"/>
    <xf numFmtId="4" fontId="2" fillId="0" borderId="16" xfId="0" applyNumberFormat="1" applyFont="1" applyBorder="1"/>
    <xf numFmtId="4" fontId="2" fillId="0" borderId="15" xfId="0" applyNumberFormat="1" applyFont="1" applyBorder="1"/>
    <xf numFmtId="0" fontId="19" fillId="2" borderId="7" xfId="0" applyFont="1" applyFill="1" applyBorder="1"/>
    <xf numFmtId="3" fontId="4" fillId="2" borderId="19" xfId="0" applyNumberFormat="1" applyFont="1" applyFill="1" applyBorder="1"/>
    <xf numFmtId="3" fontId="4" fillId="2" borderId="20" xfId="0" applyNumberFormat="1" applyFont="1" applyFill="1" applyBorder="1"/>
    <xf numFmtId="4" fontId="4" fillId="2" borderId="19" xfId="0" applyNumberFormat="1" applyFont="1" applyFill="1" applyBorder="1"/>
    <xf numFmtId="4" fontId="4" fillId="2" borderId="20" xfId="0" applyNumberFormat="1" applyFont="1" applyFill="1" applyBorder="1"/>
    <xf numFmtId="3" fontId="4" fillId="0" borderId="3" xfId="0" applyNumberFormat="1" applyFont="1" applyFill="1" applyBorder="1"/>
    <xf numFmtId="3" fontId="4" fillId="0" borderId="0" xfId="0" applyNumberFormat="1" applyFont="1" applyBorder="1"/>
    <xf numFmtId="3" fontId="4" fillId="0" borderId="0" xfId="0" applyNumberFormat="1" applyFont="1" applyFill="1" applyBorder="1"/>
    <xf numFmtId="3" fontId="4" fillId="0" borderId="5" xfId="0" applyNumberFormat="1" applyFont="1" applyFill="1" applyBorder="1"/>
    <xf numFmtId="3" fontId="4" fillId="0" borderId="1" xfId="0" applyNumberFormat="1" applyFont="1" applyFill="1" applyBorder="1"/>
    <xf numFmtId="3" fontId="4" fillId="0" borderId="2" xfId="0" applyNumberFormat="1" applyFont="1" applyFill="1" applyBorder="1"/>
    <xf numFmtId="9" fontId="2" fillId="0" borderId="18" xfId="0" applyNumberFormat="1" applyFont="1" applyBorder="1"/>
    <xf numFmtId="9" fontId="4" fillId="2" borderId="3" xfId="0" applyNumberFormat="1" applyFont="1" applyFill="1" applyBorder="1"/>
    <xf numFmtId="2" fontId="4" fillId="2" borderId="12" xfId="0" applyNumberFormat="1" applyFont="1" applyFill="1" applyBorder="1" applyAlignment="1">
      <alignment horizontal="center"/>
    </xf>
    <xf numFmtId="3" fontId="9" fillId="2" borderId="13" xfId="0" applyNumberFormat="1" applyFont="1" applyFill="1" applyBorder="1"/>
    <xf numFmtId="0" fontId="19" fillId="0" borderId="0" xfId="0" applyFont="1"/>
    <xf numFmtId="3" fontId="14" fillId="0" borderId="0" xfId="0" applyNumberFormat="1" applyFont="1" applyBorder="1"/>
    <xf numFmtId="9" fontId="2" fillId="0" borderId="0" xfId="1" applyFont="1" applyBorder="1"/>
    <xf numFmtId="3" fontId="4" fillId="0" borderId="5" xfId="0" applyNumberFormat="1" applyFont="1" applyFill="1" applyBorder="1" applyAlignment="1">
      <alignment horizontal="center"/>
    </xf>
    <xf numFmtId="3" fontId="4" fillId="0" borderId="14" xfId="0" applyNumberFormat="1" applyFont="1" applyFill="1" applyBorder="1" applyAlignment="1">
      <alignment horizontal="center"/>
    </xf>
    <xf numFmtId="3" fontId="4" fillId="2" borderId="14" xfId="0" applyNumberFormat="1" applyFont="1" applyFill="1" applyBorder="1"/>
    <xf numFmtId="2" fontId="4" fillId="2" borderId="14" xfId="0" applyNumberFormat="1" applyFont="1" applyFill="1" applyBorder="1"/>
    <xf numFmtId="2" fontId="4" fillId="2" borderId="5" xfId="0" applyNumberFormat="1" applyFont="1" applyFill="1" applyBorder="1"/>
    <xf numFmtId="9" fontId="4" fillId="2" borderId="14" xfId="0" applyNumberFormat="1" applyFont="1" applyFill="1" applyBorder="1"/>
    <xf numFmtId="2" fontId="2" fillId="2" borderId="14" xfId="0" applyNumberFormat="1" applyFont="1" applyFill="1" applyBorder="1" applyAlignment="1">
      <alignment horizontal="center"/>
    </xf>
    <xf numFmtId="3" fontId="9" fillId="0" borderId="0" xfId="0" applyNumberFormat="1" applyFont="1" applyBorder="1"/>
    <xf numFmtId="3" fontId="6" fillId="0" borderId="0" xfId="0" applyNumberFormat="1" applyFont="1" applyBorder="1"/>
    <xf numFmtId="3" fontId="10" fillId="0" borderId="0" xfId="0" applyNumberFormat="1" applyFont="1" applyBorder="1"/>
    <xf numFmtId="9" fontId="10" fillId="0" borderId="0" xfId="1" applyFont="1" applyBorder="1"/>
    <xf numFmtId="2" fontId="2" fillId="0" borderId="0" xfId="0" applyNumberFormat="1" applyFont="1" applyBorder="1"/>
    <xf numFmtId="2" fontId="5" fillId="0" borderId="0" xfId="0" applyNumberFormat="1" applyFont="1" applyBorder="1"/>
    <xf numFmtId="9" fontId="2" fillId="0" borderId="0" xfId="0" applyNumberFormat="1" applyFont="1" applyBorder="1"/>
    <xf numFmtId="9" fontId="5" fillId="0" borderId="0" xfId="0" applyNumberFormat="1" applyFont="1" applyBorder="1"/>
    <xf numFmtId="10" fontId="16" fillId="0" borderId="0" xfId="0" applyNumberFormat="1" applyFont="1" applyBorder="1" applyAlignment="1">
      <alignment horizontal="center"/>
    </xf>
    <xf numFmtId="10" fontId="15" fillId="0" borderId="0" xfId="0" applyNumberFormat="1" applyFont="1" applyBorder="1" applyAlignment="1">
      <alignment horizontal="center"/>
    </xf>
    <xf numFmtId="2" fontId="6" fillId="0" borderId="0" xfId="0" applyNumberFormat="1" applyFont="1" applyBorder="1"/>
    <xf numFmtId="0" fontId="0" fillId="0" borderId="0" xfId="0" applyBorder="1"/>
    <xf numFmtId="3" fontId="4" fillId="0" borderId="10" xfId="0" applyNumberFormat="1" applyFont="1" applyFill="1" applyBorder="1" applyAlignment="1">
      <alignment horizontal="center"/>
    </xf>
    <xf numFmtId="9" fontId="4" fillId="2" borderId="10" xfId="1" applyFont="1" applyFill="1" applyBorder="1"/>
    <xf numFmtId="2" fontId="4" fillId="2" borderId="10" xfId="0" applyNumberFormat="1" applyFont="1" applyFill="1" applyBorder="1"/>
    <xf numFmtId="9" fontId="4" fillId="2" borderId="10" xfId="0" applyNumberFormat="1" applyFont="1" applyFill="1" applyBorder="1"/>
    <xf numFmtId="2" fontId="2" fillId="2" borderId="10" xfId="0" applyNumberFormat="1" applyFont="1" applyFill="1" applyBorder="1" applyAlignment="1">
      <alignment horizontal="center"/>
    </xf>
    <xf numFmtId="3" fontId="5" fillId="0" borderId="0" xfId="0" applyNumberFormat="1" applyFont="1" applyBorder="1"/>
    <xf numFmtId="9" fontId="21" fillId="0" borderId="21" xfId="1" applyFont="1" applyBorder="1"/>
    <xf numFmtId="0" fontId="22" fillId="0" borderId="0" xfId="0" applyFont="1"/>
    <xf numFmtId="0" fontId="19" fillId="0" borderId="14" xfId="0" applyFont="1" applyBorder="1"/>
    <xf numFmtId="3" fontId="4" fillId="0" borderId="16" xfId="0" applyNumberFormat="1" applyFont="1" applyBorder="1"/>
    <xf numFmtId="3" fontId="4" fillId="0" borderId="15" xfId="0" applyNumberFormat="1" applyFont="1" applyBorder="1"/>
    <xf numFmtId="0" fontId="19" fillId="0" borderId="6" xfId="0" applyFont="1" applyBorder="1"/>
    <xf numFmtId="9" fontId="4" fillId="2" borderId="15" xfId="1" applyFont="1" applyFill="1" applyBorder="1"/>
    <xf numFmtId="9" fontId="4" fillId="0" borderId="5" xfId="1" applyFont="1" applyFill="1" applyBorder="1"/>
    <xf numFmtId="9" fontId="4" fillId="0" borderId="1" xfId="1" applyFont="1" applyFill="1" applyBorder="1"/>
    <xf numFmtId="9" fontId="4" fillId="0" borderId="2" xfId="1" applyFont="1" applyFill="1" applyBorder="1"/>
    <xf numFmtId="3" fontId="2" fillId="0" borderId="13" xfId="0" applyNumberFormat="1" applyFont="1" applyFill="1" applyBorder="1" applyAlignment="1">
      <alignment horizontal="center"/>
    </xf>
    <xf numFmtId="3" fontId="4" fillId="2" borderId="2" xfId="0" applyNumberFormat="1" applyFont="1" applyFill="1" applyBorder="1"/>
    <xf numFmtId="3" fontId="2" fillId="0" borderId="5" xfId="0" applyNumberFormat="1" applyFont="1" applyBorder="1"/>
    <xf numFmtId="3" fontId="2" fillId="0" borderId="3" xfId="0" applyNumberFormat="1" applyFont="1" applyBorder="1"/>
    <xf numFmtId="3" fontId="2" fillId="0" borderId="18" xfId="0" applyNumberFormat="1" applyFont="1" applyBorder="1"/>
    <xf numFmtId="9" fontId="4" fillId="2" borderId="12" xfId="1" applyFont="1" applyFill="1" applyBorder="1"/>
    <xf numFmtId="3" fontId="2" fillId="0" borderId="22" xfId="0" applyNumberFormat="1" applyFont="1" applyBorder="1"/>
    <xf numFmtId="3" fontId="2" fillId="0" borderId="11" xfId="0" applyNumberFormat="1" applyFont="1" applyBorder="1"/>
    <xf numFmtId="9" fontId="2" fillId="0" borderId="22" xfId="1" applyFont="1" applyBorder="1"/>
    <xf numFmtId="9" fontId="2" fillId="0" borderId="9" xfId="1" applyFont="1" applyBorder="1"/>
    <xf numFmtId="9" fontId="4" fillId="2" borderId="11" xfId="1" applyFont="1" applyFill="1" applyBorder="1"/>
    <xf numFmtId="9" fontId="2" fillId="0" borderId="8" xfId="1" applyFont="1" applyBorder="1"/>
    <xf numFmtId="3" fontId="2" fillId="0" borderId="23" xfId="0" applyNumberFormat="1" applyFont="1" applyBorder="1"/>
    <xf numFmtId="3" fontId="2" fillId="0" borderId="17" xfId="0" applyNumberFormat="1" applyFont="1" applyBorder="1"/>
    <xf numFmtId="2" fontId="4" fillId="0" borderId="17" xfId="0" applyNumberFormat="1" applyFont="1" applyBorder="1"/>
    <xf numFmtId="2" fontId="2" fillId="0" borderId="18" xfId="0" applyNumberFormat="1" applyFont="1" applyBorder="1"/>
    <xf numFmtId="2" fontId="4" fillId="2" borderId="11" xfId="0" applyNumberFormat="1" applyFont="1" applyFill="1" applyBorder="1"/>
    <xf numFmtId="2" fontId="2" fillId="0" borderId="8" xfId="0" applyNumberFormat="1" applyFont="1" applyBorder="1"/>
    <xf numFmtId="2" fontId="4" fillId="0" borderId="22" xfId="0" applyNumberFormat="1" applyFont="1" applyBorder="1" applyAlignment="1">
      <alignment horizontal="center"/>
    </xf>
    <xf numFmtId="2" fontId="4" fillId="0" borderId="9" xfId="0" applyNumberFormat="1" applyFont="1" applyBorder="1" applyAlignment="1">
      <alignment horizontal="center"/>
    </xf>
    <xf numFmtId="2" fontId="4" fillId="2" borderId="11" xfId="0" applyNumberFormat="1" applyFont="1" applyFill="1" applyBorder="1" applyAlignment="1">
      <alignment horizontal="center"/>
    </xf>
    <xf numFmtId="2" fontId="4" fillId="0" borderId="8" xfId="0" applyNumberFormat="1" applyFont="1" applyBorder="1" applyAlignment="1">
      <alignment horizontal="center"/>
    </xf>
    <xf numFmtId="3" fontId="4" fillId="2" borderId="24" xfId="0" applyNumberFormat="1" applyFont="1" applyFill="1" applyBorder="1"/>
    <xf numFmtId="2" fontId="2" fillId="0" borderId="5" xfId="0" applyNumberFormat="1" applyFont="1" applyBorder="1"/>
    <xf numFmtId="2" fontId="2" fillId="0" borderId="22" xfId="0" applyNumberFormat="1" applyFont="1" applyBorder="1"/>
    <xf numFmtId="2" fontId="2" fillId="0" borderId="1" xfId="0" applyNumberFormat="1" applyFont="1" applyBorder="1"/>
    <xf numFmtId="2" fontId="2" fillId="0" borderId="2" xfId="0" applyNumberFormat="1" applyFont="1" applyBorder="1"/>
    <xf numFmtId="9" fontId="4" fillId="2" borderId="3" xfId="1" applyFont="1" applyFill="1" applyBorder="1"/>
    <xf numFmtId="3" fontId="4" fillId="0" borderId="17" xfId="0" applyNumberFormat="1" applyFont="1" applyBorder="1"/>
    <xf numFmtId="2" fontId="2" fillId="0" borderId="7" xfId="0" applyNumberFormat="1" applyFont="1" applyBorder="1" applyAlignment="1">
      <alignment horizontal="center"/>
    </xf>
    <xf numFmtId="9" fontId="4" fillId="0" borderId="3" xfId="1" applyFont="1" applyFill="1" applyBorder="1"/>
    <xf numFmtId="9" fontId="4" fillId="0" borderId="11" xfId="1" applyFont="1" applyFill="1" applyBorder="1"/>
    <xf numFmtId="9" fontId="4" fillId="2" borderId="22" xfId="1" applyFont="1" applyFill="1" applyBorder="1"/>
    <xf numFmtId="9" fontId="4" fillId="0" borderId="22" xfId="1" applyFont="1" applyFill="1" applyBorder="1"/>
    <xf numFmtId="9" fontId="4" fillId="0" borderId="9" xfId="1" applyFont="1" applyFill="1" applyBorder="1"/>
    <xf numFmtId="9" fontId="4" fillId="0" borderId="8" xfId="1" applyFont="1" applyFill="1" applyBorder="1"/>
    <xf numFmtId="2" fontId="4" fillId="0" borderId="25" xfId="0" applyNumberFormat="1" applyFont="1" applyBorder="1"/>
    <xf numFmtId="2" fontId="4" fillId="0" borderId="23" xfId="0" applyNumberFormat="1" applyFont="1" applyBorder="1" applyAlignment="1">
      <alignment horizontal="center"/>
    </xf>
    <xf numFmtId="3" fontId="4" fillId="0" borderId="22" xfId="0" applyNumberFormat="1" applyFont="1" applyFill="1" applyBorder="1"/>
    <xf numFmtId="3" fontId="4" fillId="0" borderId="9" xfId="0" applyNumberFormat="1" applyFont="1" applyFill="1" applyBorder="1"/>
    <xf numFmtId="3" fontId="4" fillId="0" borderId="8" xfId="0" applyNumberFormat="1" applyFont="1" applyFill="1" applyBorder="1"/>
    <xf numFmtId="3" fontId="4" fillId="0" borderId="11" xfId="0" applyNumberFormat="1" applyFont="1" applyFill="1" applyBorder="1"/>
    <xf numFmtId="3" fontId="4" fillId="2" borderId="22" xfId="0" applyNumberFormat="1" applyFont="1" applyFill="1" applyBorder="1"/>
    <xf numFmtId="3" fontId="4" fillId="0" borderId="0" xfId="0" applyNumberFormat="1" applyFont="1" applyFill="1" applyBorder="1" applyAlignment="1">
      <alignment horizontal="center"/>
    </xf>
    <xf numFmtId="3" fontId="9" fillId="0" borderId="0" xfId="0" applyNumberFormat="1" applyFont="1" applyFill="1" applyBorder="1"/>
    <xf numFmtId="3" fontId="20" fillId="0" borderId="0" xfId="0" applyNumberFormat="1" applyFont="1" applyFill="1" applyBorder="1"/>
    <xf numFmtId="9" fontId="4" fillId="0" borderId="0" xfId="1" applyFont="1" applyFill="1" applyBorder="1"/>
    <xf numFmtId="2" fontId="4" fillId="0" borderId="0" xfId="0" applyNumberFormat="1" applyFont="1" applyFill="1" applyBorder="1"/>
    <xf numFmtId="9" fontId="4" fillId="0" borderId="0" xfId="0" applyNumberFormat="1" applyFont="1" applyFill="1" applyBorder="1"/>
    <xf numFmtId="2" fontId="4" fillId="0" borderId="0" xfId="0" applyNumberFormat="1" applyFont="1" applyFill="1" applyBorder="1" applyAlignment="1">
      <alignment horizontal="center"/>
    </xf>
    <xf numFmtId="2" fontId="2" fillId="0" borderId="0" xfId="0" applyNumberFormat="1" applyFont="1" applyFill="1" applyBorder="1" applyAlignment="1">
      <alignment horizontal="center"/>
    </xf>
    <xf numFmtId="0" fontId="0" fillId="0" borderId="0" xfId="0" applyFill="1" applyBorder="1"/>
    <xf numFmtId="3" fontId="2" fillId="0" borderId="0" xfId="0" applyNumberFormat="1" applyFont="1" applyFill="1" applyBorder="1"/>
    <xf numFmtId="3" fontId="3" fillId="0" borderId="0" xfId="0" applyNumberFormat="1" applyFont="1" applyFill="1" applyBorder="1"/>
    <xf numFmtId="2" fontId="2" fillId="0" borderId="0" xfId="0" applyNumberFormat="1" applyFont="1" applyFill="1" applyBorder="1"/>
    <xf numFmtId="9" fontId="2" fillId="0" borderId="0" xfId="0" applyNumberFormat="1" applyFont="1" applyFill="1" applyBorder="1"/>
    <xf numFmtId="2" fontId="3" fillId="0" borderId="0" xfId="0" applyNumberFormat="1" applyFont="1" applyFill="1" applyBorder="1"/>
    <xf numFmtId="3" fontId="11" fillId="0" borderId="0" xfId="0" applyNumberFormat="1" applyFont="1" applyFill="1" applyBorder="1"/>
    <xf numFmtId="2" fontId="2" fillId="0" borderId="0" xfId="0" quotePrefix="1" applyNumberFormat="1" applyFont="1" applyFill="1" applyBorder="1"/>
    <xf numFmtId="2" fontId="3" fillId="0" borderId="0" xfId="0" applyNumberFormat="1" applyFont="1" applyFill="1" applyBorder="1" applyAlignment="1">
      <alignment horizontal="center"/>
    </xf>
    <xf numFmtId="3" fontId="4" fillId="5" borderId="5" xfId="0" applyNumberFormat="1" applyFont="1" applyFill="1" applyBorder="1"/>
    <xf numFmtId="3" fontId="4" fillId="5" borderId="7" xfId="0" applyNumberFormat="1" applyFont="1" applyFill="1" applyBorder="1"/>
    <xf numFmtId="3" fontId="2" fillId="5" borderId="5" xfId="0" applyNumberFormat="1" applyFont="1" applyFill="1" applyBorder="1"/>
    <xf numFmtId="3" fontId="2" fillId="5" borderId="7" xfId="0" applyNumberFormat="1" applyFont="1" applyFill="1" applyBorder="1"/>
    <xf numFmtId="3" fontId="4" fillId="5" borderId="2" xfId="0" applyNumberFormat="1" applyFont="1" applyFill="1" applyBorder="1"/>
    <xf numFmtId="3" fontId="4" fillId="5" borderId="8" xfId="0" applyNumberFormat="1" applyFont="1" applyFill="1" applyBorder="1"/>
    <xf numFmtId="3" fontId="2" fillId="5" borderId="2" xfId="0" applyNumberFormat="1" applyFont="1" applyFill="1" applyBorder="1"/>
    <xf numFmtId="3" fontId="2" fillId="5" borderId="8" xfId="0" applyNumberFormat="1" applyFont="1" applyFill="1" applyBorder="1"/>
    <xf numFmtId="3" fontId="4" fillId="5" borderId="1" xfId="0" applyNumberFormat="1" applyFont="1" applyFill="1" applyBorder="1"/>
    <xf numFmtId="3" fontId="4" fillId="5" borderId="22" xfId="0" applyNumberFormat="1" applyFont="1" applyFill="1" applyBorder="1"/>
    <xf numFmtId="3" fontId="2" fillId="5" borderId="1" xfId="0" applyNumberFormat="1" applyFont="1" applyFill="1" applyBorder="1"/>
    <xf numFmtId="3" fontId="2" fillId="5" borderId="18" xfId="0" applyNumberFormat="1" applyFont="1" applyFill="1" applyBorder="1"/>
    <xf numFmtId="3" fontId="4" fillId="5" borderId="9" xfId="0" applyNumberFormat="1" applyFont="1" applyFill="1" applyBorder="1"/>
    <xf numFmtId="3" fontId="4" fillId="5" borderId="3" xfId="0" applyNumberFormat="1" applyFont="1" applyFill="1" applyBorder="1"/>
    <xf numFmtId="3" fontId="4" fillId="5" borderId="11" xfId="0" applyNumberFormat="1" applyFont="1" applyFill="1" applyBorder="1"/>
    <xf numFmtId="3" fontId="2" fillId="5" borderId="3" xfId="0" applyNumberFormat="1" applyFont="1" applyFill="1" applyBorder="1"/>
    <xf numFmtId="3" fontId="2" fillId="5" borderId="24" xfId="0" applyNumberFormat="1" applyFont="1" applyFill="1" applyBorder="1"/>
    <xf numFmtId="3" fontId="9" fillId="5" borderId="13" xfId="0" applyNumberFormat="1" applyFont="1" applyFill="1" applyBorder="1"/>
    <xf numFmtId="3" fontId="9" fillId="5" borderId="10" xfId="0" applyNumberFormat="1" applyFont="1" applyFill="1" applyBorder="1"/>
    <xf numFmtId="3" fontId="4" fillId="5" borderId="18" xfId="0" applyNumberFormat="1" applyFont="1" applyFill="1" applyBorder="1"/>
    <xf numFmtId="3" fontId="4" fillId="5" borderId="10" xfId="0" applyNumberFormat="1" applyFont="1" applyFill="1" applyBorder="1"/>
    <xf numFmtId="3" fontId="4" fillId="5" borderId="6" xfId="0" applyNumberFormat="1" applyFont="1" applyFill="1" applyBorder="1"/>
    <xf numFmtId="3" fontId="2" fillId="5" borderId="9" xfId="0" applyNumberFormat="1" applyFont="1" applyFill="1" applyBorder="1"/>
    <xf numFmtId="3" fontId="2" fillId="5" borderId="11" xfId="0" applyNumberFormat="1" applyFont="1" applyFill="1" applyBorder="1"/>
    <xf numFmtId="3" fontId="9" fillId="5" borderId="3" xfId="0" applyNumberFormat="1" applyFont="1" applyFill="1" applyBorder="1"/>
    <xf numFmtId="3" fontId="4" fillId="5" borderId="17" xfId="0" applyNumberFormat="1" applyFont="1" applyFill="1" applyBorder="1"/>
    <xf numFmtId="0" fontId="0" fillId="0" borderId="20" xfId="0" applyBorder="1"/>
    <xf numFmtId="9" fontId="21" fillId="0" borderId="0" xfId="1" applyFont="1" applyBorder="1"/>
    <xf numFmtId="9" fontId="21" fillId="0" borderId="27" xfId="1" applyFont="1" applyBorder="1"/>
    <xf numFmtId="0" fontId="21" fillId="0" borderId="28" xfId="0" applyFont="1" applyBorder="1"/>
    <xf numFmtId="0" fontId="0" fillId="0" borderId="15" xfId="0" applyBorder="1"/>
    <xf numFmtId="3" fontId="2" fillId="0" borderId="0" xfId="0" applyNumberFormat="1" applyFont="1" applyAlignment="1">
      <alignment horizontal="center"/>
    </xf>
    <xf numFmtId="9" fontId="2" fillId="0" borderId="0" xfId="0" applyNumberFormat="1" applyFont="1" applyAlignment="1">
      <alignment horizontal="center"/>
    </xf>
    <xf numFmtId="2" fontId="4" fillId="0" borderId="0" xfId="0" applyNumberFormat="1" applyFont="1" applyBorder="1" applyAlignment="1">
      <alignment horizontal="center"/>
    </xf>
    <xf numFmtId="2" fontId="4" fillId="0" borderId="4" xfId="0" applyNumberFormat="1" applyFont="1" applyBorder="1" applyAlignment="1">
      <alignment horizontal="center"/>
    </xf>
    <xf numFmtId="3" fontId="23" fillId="6" borderId="13" xfId="0" applyNumberFormat="1" applyFont="1" applyFill="1" applyBorder="1"/>
    <xf numFmtId="9" fontId="4" fillId="2" borderId="6" xfId="0" applyNumberFormat="1" applyFont="1" applyFill="1" applyBorder="1"/>
    <xf numFmtId="9" fontId="4" fillId="0" borderId="17" xfId="0" applyNumberFormat="1" applyFont="1" applyBorder="1"/>
    <xf numFmtId="3" fontId="23" fillId="6" borderId="14" xfId="0" applyNumberFormat="1" applyFont="1" applyFill="1" applyBorder="1"/>
    <xf numFmtId="3" fontId="23" fillId="6" borderId="15" xfId="0" applyNumberFormat="1" applyFont="1" applyFill="1" applyBorder="1"/>
    <xf numFmtId="3" fontId="24" fillId="6" borderId="14" xfId="0" applyNumberFormat="1" applyFont="1" applyFill="1" applyBorder="1"/>
    <xf numFmtId="3" fontId="4" fillId="0" borderId="14" xfId="0" applyNumberFormat="1" applyFont="1" applyFill="1" applyBorder="1"/>
    <xf numFmtId="3" fontId="4" fillId="0" borderId="16" xfId="0" applyNumberFormat="1" applyFont="1" applyFill="1" applyBorder="1"/>
    <xf numFmtId="3" fontId="4" fillId="0" borderId="15" xfId="0" applyNumberFormat="1" applyFont="1" applyFill="1" applyBorder="1"/>
    <xf numFmtId="0" fontId="26" fillId="0" borderId="29" xfId="2" applyFont="1" applyFill="1" applyBorder="1" applyAlignment="1">
      <alignment vertical="top" wrapText="1"/>
    </xf>
    <xf numFmtId="164" fontId="26" fillId="0" borderId="29" xfId="2" applyNumberFormat="1" applyFont="1" applyFill="1" applyBorder="1" applyAlignment="1">
      <alignment horizontal="right" vertical="top" wrapText="1"/>
    </xf>
    <xf numFmtId="165" fontId="26" fillId="0" borderId="29" xfId="2" applyNumberFormat="1" applyFont="1" applyFill="1" applyBorder="1" applyAlignment="1">
      <alignment vertical="top" wrapText="1"/>
    </xf>
    <xf numFmtId="166" fontId="26" fillId="0" borderId="30" xfId="2" applyNumberFormat="1" applyFont="1" applyFill="1" applyBorder="1" applyAlignment="1">
      <alignment vertical="top" wrapText="1"/>
    </xf>
    <xf numFmtId="0" fontId="26" fillId="0" borderId="30" xfId="2" applyFont="1" applyFill="1" applyBorder="1" applyAlignment="1">
      <alignment vertical="top" wrapText="1"/>
    </xf>
    <xf numFmtId="0" fontId="26" fillId="0" borderId="29" xfId="3" applyFont="1" applyFill="1" applyBorder="1" applyAlignment="1">
      <alignment horizontal="center" vertical="top" wrapText="1"/>
    </xf>
    <xf numFmtId="3" fontId="2" fillId="7" borderId="0" xfId="0" applyNumberFormat="1" applyFont="1" applyFill="1" applyAlignment="1">
      <alignment horizontal="center"/>
    </xf>
    <xf numFmtId="9" fontId="2" fillId="0" borderId="0" xfId="1" applyFont="1" applyAlignment="1">
      <alignment horizontal="center"/>
    </xf>
    <xf numFmtId="0" fontId="27" fillId="0" borderId="0" xfId="0" applyFont="1" applyAlignment="1">
      <alignment horizontal="center"/>
    </xf>
    <xf numFmtId="0" fontId="13" fillId="0" borderId="26" xfId="0" applyFont="1" applyBorder="1"/>
    <xf numFmtId="9" fontId="13" fillId="0" borderId="21" xfId="1" applyFont="1" applyBorder="1"/>
    <xf numFmtId="49" fontId="0" fillId="0" borderId="0" xfId="0" applyNumberFormat="1"/>
    <xf numFmtId="49" fontId="27" fillId="0" borderId="0" xfId="0" applyNumberFormat="1" applyFont="1"/>
  </cellXfs>
  <cellStyles count="6">
    <cellStyle name="Normal" xfId="0" builtinId="0"/>
    <cellStyle name="Pourcentage" xfId="1" builtinId="5"/>
    <cellStyle name="Standaard 2" xfId="2"/>
    <cellStyle name="Standaard 2 2" xfId="3"/>
    <cellStyle name="Standaard 6" xfId="4"/>
    <cellStyle name="Standaard 7" xfId="5"/>
  </cellStyles>
  <dxfs count="0"/>
  <tableStyles count="0" defaultTableStyle="TableStyleMedium9" defaultPivotStyle="PivotStyleLight16"/>
</styleSheet>
</file>

<file path=xl/xmlMaps.xml><?xml version="1.0" encoding="utf-8"?>
<MapInfo xmlns="http://schemas.openxmlformats.org/spreadsheetml/2006/main" SelectionNamespaces="xmlns:ns1='in_nota'">
  <Schema ID="Schema1" Namespace="in_nota">
    <xsd:schema xmlns:xsd="http://www.w3.org/2001/XMLSchema" xmlns:ns0="in_nota" xmlns="" targetNamespace="in_nota">
      <xsd:element nillable="true" name="Report">
        <xsd:complexType>
          <xsd:sequence minOccurs="0">
            <xsd:element minOccurs="0" nillable="true" name="table1" form="qualified">
              <xsd:complexType>
                <xsd:sequence minOccurs="0">
                  <xsd:element minOccurs="0" nillable="true" name="Shopcode_Collection" form="qualified">
                    <xsd:complexType>
                      <xsd:sequence minOccurs="0">
                        <xsd:element minOccurs="0" maxOccurs="unbounded" nillable="true" name="Shopcode" form="qualified">
                          <xsd:complexType>
                            <xsd:sequence minOccurs="0">
                              <xsd:element minOccurs="0" nillable="true" name="Detail_Collection" form="qualified">
                                <xsd:complexType>
                                  <xsd:sequence minOccurs="0">
                                    <xsd:element minOccurs="0" maxOccurs="unbounded" nillable="true" name="Detail" form="qualified">
                                      <xsd:complexType>
                                        <xsd:attribute name="productgroup" form="unqualified" type="xsd:string"/>
                                        <xsd:attribute name="orderstatus_1" form="unqualified" type="xsd:string"/>
                                        <xsd:attribute name="qty_1" form="unqualified" type="xsd:integer"/>
                                        <xsd:attribute name="kostprijs_1" form="unqualified" type="xsd:double"/>
                                        <xsd:attribute name="gemkp_1" form="unqualified" type="xsd:double"/>
                                        <xsd:attribute name="verkoopwaarde_1" form="unqualified" type="xsd:double"/>
                                        <xsd:attribute name="gemvkp_1" form="unqualified" type="xsd:double"/>
                                      </xsd:complexType>
                                    </xsd:element>
                                  </xsd:sequence>
                                </xsd:complexType>
                              </xsd:element>
                            </xsd:sequence>
                            <xsd:attribute name="shopcode_1" form="unqualified" type="xsd:string"/>
                            <xsd:attribute name="orderstatus" form="unqualified" type="xsd:string"/>
                            <xsd:attribute name="textbox1" form="unqualified" type="xsd:integer"/>
                            <xsd:attribute name="textbox2" form="unqualified" type="xsd:double"/>
                            <xsd:attribute name="textbox8" form="unqualified" type="xsd:double"/>
                            <xsd:attribute name="textbox3" form="unqualified" type="xsd:double"/>
                            <xsd:attribute name="textbox10" form="unqualified" type="xsd:double"/>
                            <xsd:attribute name="textbox13" form="unqualified" type="xsd:double"/>
                          </xsd:complexType>
                        </xsd:element>
                      </xsd:sequence>
                    </xsd:complexType>
                  </xsd:element>
                </xsd:sequence>
                <xsd:attribute name="textbox17" form="unqualified" type="xsd:integer"/>
                <xsd:attribute name="textbox18" form="unqualified" type="xsd:double"/>
                <xsd:attribute name="textbox15" form="unqualified" type="xsd:double"/>
                <xsd:attribute name="textbox21" form="unqualified" type="xsd:double"/>
              </xsd:complexType>
            </xsd:element>
          </xsd:sequence>
          <xsd:attribute name="Name" form="unqualified" type="xsd:string"/>
        </xsd:complexType>
      </xsd:element>
    </xsd:schema>
  </Schema>
  <Map ID="1" Name="Report_toewijzing" RootElement="Report" SchemaID="Schema1" ShowImportExportValidationErrors="false" AutoFit="true" Append="false" PreserveSortAFLayout="true" PreserveFormat="true">
    <DataBinding FileBinding="true" ConnectionID="1" DataBindingLoadMode="1"/>
  </Map>
</MapInfo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tyles" Target="styles.xml"/><Relationship Id="rId5" Type="http://schemas.openxmlformats.org/officeDocument/2006/relationships/worksheet" Target="worksheets/sheet5.xml"/><Relationship Id="rId15" Type="http://schemas.openxmlformats.org/officeDocument/2006/relationships/xmlMaps" Target="xmlMaps.xml"/><Relationship Id="rId10" Type="http://schemas.openxmlformats.org/officeDocument/2006/relationships/connections" Target="connection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Relationship Id="rId14" Type="http://schemas.microsoft.com/office/2006/relationships/vbaProject" Target="vbaProject.bin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67235</xdr:colOff>
      <xdr:row>46</xdr:row>
      <xdr:rowOff>145676</xdr:rowOff>
    </xdr:from>
    <xdr:to>
      <xdr:col>12</xdr:col>
      <xdr:colOff>459442</xdr:colOff>
      <xdr:row>54</xdr:row>
      <xdr:rowOff>134470</xdr:rowOff>
    </xdr:to>
    <xdr:sp macro="[0]!Mise_A_Jour" textlink="">
      <xdr:nvSpPr>
        <xdr:cNvPr id="2" name="Afgeronde rechthoek 1"/>
        <xdr:cNvSpPr/>
      </xdr:nvSpPr>
      <xdr:spPr>
        <a:xfrm>
          <a:off x="4191000" y="7788088"/>
          <a:ext cx="3563471" cy="1243853"/>
        </a:xfrm>
        <a:prstGeom prst="roundRect">
          <a:avLst/>
        </a:prstGeom>
      </xdr:spPr>
      <xdr:style>
        <a:lnRef idx="3">
          <a:schemeClr val="lt1"/>
        </a:lnRef>
        <a:fillRef idx="1">
          <a:schemeClr val="accent6"/>
        </a:fillRef>
        <a:effectRef idx="1">
          <a:schemeClr val="accent6"/>
        </a:effectRef>
        <a:fontRef idx="minor">
          <a:schemeClr val="lt1"/>
        </a:fontRef>
      </xdr:style>
      <xdr:txBody>
        <a:bodyPr rtlCol="0" anchor="ctr"/>
        <a:lstStyle/>
        <a:p>
          <a:pPr algn="ctr"/>
          <a:r>
            <a:rPr lang="nl-BE" sz="3200" b="1"/>
            <a:t>UPDATE</a:t>
          </a: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9</xdr:col>
      <xdr:colOff>171450</xdr:colOff>
      <xdr:row>158</xdr:row>
      <xdr:rowOff>57150</xdr:rowOff>
    </xdr:from>
    <xdr:to>
      <xdr:col>15</xdr:col>
      <xdr:colOff>466725</xdr:colOff>
      <xdr:row>178</xdr:row>
      <xdr:rowOff>114300</xdr:rowOff>
    </xdr:to>
    <xdr:sp macro="" textlink="">
      <xdr:nvSpPr>
        <xdr:cNvPr id="2" name="ZoneTexte 1"/>
        <xdr:cNvSpPr txBox="1"/>
      </xdr:nvSpPr>
      <xdr:spPr>
        <a:xfrm>
          <a:off x="7581900" y="866775"/>
          <a:ext cx="3952875" cy="329565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wrap="square" rtlCol="0" anchor="t"/>
        <a:lstStyle/>
        <a:p>
          <a:r>
            <a:rPr lang="fr-BE" sz="1100"/>
            <a:t>Voici le nouveau tableau.</a:t>
          </a:r>
        </a:p>
        <a:p>
          <a:r>
            <a:rPr lang="fr-BE" sz="1100"/>
            <a:t>la</a:t>
          </a:r>
          <a:r>
            <a:rPr lang="fr-BE" sz="1100" baseline="0"/>
            <a:t> colonne A et B ont été a présent séparé contrairement a l'ancien tableau.</a:t>
          </a:r>
        </a:p>
        <a:p>
          <a:endParaRPr lang="fr-BE" sz="1100" baseline="0"/>
        </a:p>
        <a:p>
          <a:r>
            <a:rPr lang="fr-BE" sz="1100" baseline="0"/>
            <a:t>Le but ici est le meme:</a:t>
          </a:r>
        </a:p>
        <a:p>
          <a:r>
            <a:rPr lang="fr-BE" sz="1100" baseline="0"/>
            <a:t>Si la colonne A commence par H</a:t>
          </a:r>
        </a:p>
        <a:p>
          <a:r>
            <a:rPr lang="fr-BE" sz="1100"/>
            <a:t>Sh = Sheets(Mid(.Cells(I, "A").Value, 2, 50))</a:t>
          </a:r>
        </a:p>
        <a:p>
          <a:endParaRPr lang="fr-BE" sz="1100"/>
        </a:p>
        <a:p>
          <a:r>
            <a:rPr lang="fr-BE" sz="1100"/>
            <a:t>la macro doit mettre le contenu de la colonne C,D,F dans la</a:t>
          </a:r>
          <a:r>
            <a:rPr lang="fr-BE" sz="1100" baseline="0"/>
            <a:t> colonne K,L,U  de la feuille correspondante (FA,UA,UM,HA,HM).</a:t>
          </a:r>
        </a:p>
        <a:p>
          <a:endParaRPr lang="fr-BE" sz="1100" baseline="0"/>
        </a:p>
        <a:p>
          <a:r>
            <a:rPr lang="fr-BE" sz="1100" baseline="0"/>
            <a:t>Si le productgroup (B) est mélangé pour chaque Shopcode (A), la macro doit pouvoir les replacer dans les feuilles de destinations sans erreur</a:t>
          </a:r>
        </a:p>
        <a:p>
          <a:endParaRPr lang="fr-BE" sz="1100" baseline="0"/>
        </a:p>
        <a:p>
          <a:r>
            <a:rPr lang="fr-BE" sz="1100" baseline="0"/>
            <a:t>Grand merci!!</a:t>
          </a:r>
        </a:p>
      </xdr:txBody>
    </xdr:sp>
    <xdr:clientData/>
  </xdr:twoCellAnchor>
</xdr:wsDr>
</file>

<file path=xl/tables/table1.xml><?xml version="1.0" encoding="utf-8"?>
<table xmlns="http://schemas.openxmlformats.org/spreadsheetml/2006/main" id="3" name="Tabel3" displayName="Tabel3" ref="A1:G432" tableType="xml" totalsRowShown="0" connectionId="1">
  <autoFilter ref="A1:G432">
    <filterColumn colId="0">
      <filters>
        <filter val="HFA"/>
        <filter val="HHA"/>
        <filter val="HHM"/>
        <filter val="HUA"/>
        <filter val="HUM"/>
      </filters>
    </filterColumn>
  </autoFilter>
  <tableColumns count="7">
    <tableColumn id="6" uniqueName="shopcode_1" name="shopcode_1">
      <xmlColumnPr mapId="1" xpath="/ns1:Report/ns1:table1/ns1:Shopcode_Collection/ns1:Shopcode/@shopcode_1" xmlDataType="string"/>
    </tableColumn>
    <tableColumn id="14" uniqueName="productgroup" name="productgroup">
      <xmlColumnPr mapId="1" xpath="/ns1:Report/ns1:table1/ns1:Shopcode_Collection/ns1:Shopcode/ns1:Detail_Collection/ns1:Detail/@productgroup" xmlDataType="string"/>
    </tableColumn>
    <tableColumn id="16" uniqueName="qty_1" name="qty_1">
      <xmlColumnPr mapId="1" xpath="/ns1:Report/ns1:table1/ns1:Shopcode_Collection/ns1:Shopcode/ns1:Detail_Collection/ns1:Detail/@qty_1" xmlDataType="integer"/>
    </tableColumn>
    <tableColumn id="17" uniqueName="kostprijs_1" name="kostprijs_1">
      <xmlColumnPr mapId="1" xpath="/ns1:Report/ns1:table1/ns1:Shopcode_Collection/ns1:Shopcode/ns1:Detail_Collection/ns1:Detail/@kostprijs_1" xmlDataType="double"/>
    </tableColumn>
    <tableColumn id="18" uniqueName="gemkp_1" name="gemkp_1">
      <xmlColumnPr mapId="1" xpath="/ns1:Report/ns1:table1/ns1:Shopcode_Collection/ns1:Shopcode/ns1:Detail_Collection/ns1:Detail/@gemkp_1" xmlDataType="double"/>
    </tableColumn>
    <tableColumn id="19" uniqueName="verkoopwaarde_1" name="verkoopwaarde_1">
      <xmlColumnPr mapId="1" xpath="/ns1:Report/ns1:table1/ns1:Shopcode_Collection/ns1:Shopcode/ns1:Detail_Collection/ns1:Detail/@verkoopwaarde_1" xmlDataType="double"/>
    </tableColumn>
    <tableColumn id="20" uniqueName="gemvkp_1" name="gemvkp_1">
      <xmlColumnPr mapId="1" xpath="/ns1:Report/ns1:table1/ns1:Shopcode_Collection/ns1:Shopcode/ns1:Detail_Collection/ns1:Detail/@gemvkp_1" xmlDataType="double"/>
    </tableColumn>
  </tableColumns>
  <tableStyleInfo name="TableStyleMedium9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Blad1"/>
  <dimension ref="A1:Y38"/>
  <sheetViews>
    <sheetView topLeftCell="A10" zoomScale="85" workbookViewId="0">
      <selection activeCell="M40" sqref="M40"/>
    </sheetView>
  </sheetViews>
  <sheetFormatPr baseColWidth="10" defaultColWidth="9.140625" defaultRowHeight="12.75"/>
  <cols>
    <col min="1" max="1" width="5" customWidth="1"/>
    <col min="2" max="2" width="9.42578125" customWidth="1"/>
    <col min="4" max="4" width="11.5703125" customWidth="1"/>
    <col min="5" max="5" width="8.28515625" customWidth="1"/>
    <col min="6" max="6" width="9.42578125" customWidth="1"/>
    <col min="8" max="8" width="9.42578125" customWidth="1"/>
    <col min="10" max="10" width="8.85546875" customWidth="1"/>
    <col min="12" max="12" width="11.140625" customWidth="1"/>
    <col min="17" max="17" width="10.28515625" customWidth="1"/>
    <col min="18" max="18" width="9" customWidth="1"/>
    <col min="21" max="21" width="9.42578125" customWidth="1"/>
    <col min="25" max="26" width="8.85546875" bestFit="1" customWidth="1"/>
  </cols>
  <sheetData>
    <row r="1" spans="1:25" ht="15.75">
      <c r="A1" s="50"/>
    </row>
    <row r="3" spans="1:25" ht="22.5">
      <c r="A3" s="49" t="s">
        <v>79</v>
      </c>
      <c r="B3" s="7"/>
      <c r="C3" s="7"/>
      <c r="D3" s="7"/>
      <c r="E3" s="7"/>
      <c r="F3" s="7"/>
      <c r="G3" s="40"/>
      <c r="H3" s="40"/>
      <c r="I3" s="40"/>
      <c r="J3" s="40"/>
      <c r="K3" s="8" t="s">
        <v>5</v>
      </c>
      <c r="L3" s="9">
        <f ca="1">NOW()</f>
        <v>40605.841165162034</v>
      </c>
      <c r="M3" s="9"/>
      <c r="N3" s="10"/>
      <c r="O3" s="7"/>
      <c r="P3" s="7"/>
      <c r="Q3" s="11"/>
      <c r="R3" s="11"/>
      <c r="S3" s="12"/>
      <c r="T3" s="12"/>
      <c r="U3" s="40"/>
      <c r="V3" s="42"/>
      <c r="W3" s="43"/>
      <c r="X3" s="41"/>
    </row>
    <row r="4" spans="1:25" ht="13.5" thickBot="1">
      <c r="A4" s="1"/>
      <c r="B4" s="1"/>
      <c r="C4" s="244" t="s">
        <v>50</v>
      </c>
      <c r="D4" s="244" t="s">
        <v>50</v>
      </c>
      <c r="E4" s="263" t="s">
        <v>50</v>
      </c>
      <c r="F4" s="263" t="s">
        <v>50</v>
      </c>
      <c r="G4" s="244" t="s">
        <v>50</v>
      </c>
      <c r="H4" s="244" t="s">
        <v>50</v>
      </c>
      <c r="I4" s="244" t="s">
        <v>50</v>
      </c>
      <c r="J4" s="244" t="s">
        <v>50</v>
      </c>
      <c r="K4" s="244" t="s">
        <v>50</v>
      </c>
      <c r="L4" s="244" t="s">
        <v>50</v>
      </c>
      <c r="M4" s="264" t="s">
        <v>50</v>
      </c>
      <c r="N4" s="264" t="s">
        <v>50</v>
      </c>
      <c r="O4" s="244" t="s">
        <v>50</v>
      </c>
      <c r="P4" s="244" t="s">
        <v>50</v>
      </c>
      <c r="Q4" s="44" t="s">
        <v>50</v>
      </c>
      <c r="R4" s="44" t="s">
        <v>50</v>
      </c>
      <c r="S4" s="245" t="s">
        <v>50</v>
      </c>
      <c r="T4" s="245" t="s">
        <v>80</v>
      </c>
      <c r="U4" s="244" t="s">
        <v>50</v>
      </c>
      <c r="V4" s="44" t="s">
        <v>50</v>
      </c>
      <c r="W4" s="44" t="s">
        <v>81</v>
      </c>
      <c r="X4" s="44"/>
      <c r="Y4" s="265" t="s">
        <v>50</v>
      </c>
    </row>
    <row r="5" spans="1:25">
      <c r="A5" s="13"/>
      <c r="B5" s="14"/>
      <c r="C5" s="56">
        <v>0.8</v>
      </c>
      <c r="D5" s="53" t="s">
        <v>44</v>
      </c>
      <c r="E5" s="16" t="s">
        <v>6</v>
      </c>
      <c r="F5" s="15"/>
      <c r="G5" s="213" t="s">
        <v>7</v>
      </c>
      <c r="H5" s="214"/>
      <c r="I5" s="215" t="s">
        <v>8</v>
      </c>
      <c r="J5" s="216"/>
      <c r="K5" s="16" t="s">
        <v>9</v>
      </c>
      <c r="L5" s="16"/>
      <c r="M5" s="17" t="s">
        <v>10</v>
      </c>
      <c r="N5" s="18"/>
      <c r="O5" s="16" t="s">
        <v>11</v>
      </c>
      <c r="P5" s="16"/>
      <c r="Q5" s="19" t="s">
        <v>12</v>
      </c>
      <c r="R5" s="19"/>
      <c r="S5" s="20" t="s">
        <v>13</v>
      </c>
      <c r="T5" s="21"/>
      <c r="U5" s="214" t="s">
        <v>32</v>
      </c>
      <c r="V5" s="78" t="s">
        <v>50</v>
      </c>
      <c r="W5" s="84" t="s">
        <v>81</v>
      </c>
      <c r="X5" s="86"/>
      <c r="Y5" s="266" t="s">
        <v>46</v>
      </c>
    </row>
    <row r="6" spans="1:25" ht="13.5" thickBot="1">
      <c r="A6" s="22"/>
      <c r="B6" s="6"/>
      <c r="C6" s="57"/>
      <c r="D6" s="54" t="s">
        <v>47</v>
      </c>
      <c r="E6" s="6" t="s">
        <v>3</v>
      </c>
      <c r="F6" s="23" t="s">
        <v>14</v>
      </c>
      <c r="G6" s="217" t="s">
        <v>3</v>
      </c>
      <c r="H6" s="218" t="s">
        <v>14</v>
      </c>
      <c r="I6" s="219" t="s">
        <v>3</v>
      </c>
      <c r="J6" s="220" t="s">
        <v>14</v>
      </c>
      <c r="K6" s="62" t="s">
        <v>3</v>
      </c>
      <c r="L6" s="75" t="s">
        <v>14</v>
      </c>
      <c r="M6" s="24" t="s">
        <v>3</v>
      </c>
      <c r="N6" s="25" t="s">
        <v>14</v>
      </c>
      <c r="O6" s="22" t="s">
        <v>3</v>
      </c>
      <c r="P6" s="23" t="s">
        <v>14</v>
      </c>
      <c r="Q6" s="167" t="s">
        <v>4</v>
      </c>
      <c r="R6" s="26" t="s">
        <v>15</v>
      </c>
      <c r="S6" s="27" t="s">
        <v>3</v>
      </c>
      <c r="T6" s="28" t="s">
        <v>14</v>
      </c>
      <c r="U6" s="218" t="s">
        <v>0</v>
      </c>
      <c r="V6" s="79" t="s">
        <v>34</v>
      </c>
      <c r="W6" s="85" t="s">
        <v>34</v>
      </c>
      <c r="X6" s="87" t="s">
        <v>33</v>
      </c>
      <c r="Y6" s="239"/>
    </row>
    <row r="7" spans="1:25">
      <c r="A7" s="2" t="s">
        <v>16</v>
      </c>
      <c r="B7" s="3" t="s">
        <v>1</v>
      </c>
      <c r="C7" s="58">
        <f t="shared" ref="C7:C30" si="0">((E7*80)/100)</f>
        <v>1291.2</v>
      </c>
      <c r="D7" s="55">
        <f>((C7-G7)/1200)</f>
        <v>1.0760000000000001</v>
      </c>
      <c r="E7" s="3">
        <v>1614</v>
      </c>
      <c r="F7" s="29">
        <v>16921</v>
      </c>
      <c r="G7" s="221">
        <v>0</v>
      </c>
      <c r="H7" s="222">
        <v>0</v>
      </c>
      <c r="I7" s="223">
        <v>0</v>
      </c>
      <c r="J7" s="224">
        <v>0</v>
      </c>
      <c r="K7" s="155">
        <v>1454</v>
      </c>
      <c r="L7" s="159">
        <v>13526</v>
      </c>
      <c r="M7" s="117">
        <f t="shared" ref="M7:N30" si="1">(K7/E7)</f>
        <v>0.90086741016109051</v>
      </c>
      <c r="N7" s="161">
        <f t="shared" si="1"/>
        <v>0.79936173984989067</v>
      </c>
      <c r="O7" s="2">
        <f>(E7-K7)</f>
        <v>160</v>
      </c>
      <c r="P7" s="165">
        <f>(F7-L7)</f>
        <v>3395</v>
      </c>
      <c r="Q7" s="176">
        <f>(F7/E7)</f>
        <v>10.483890954151176</v>
      </c>
      <c r="R7" s="177">
        <f>(L7/K7)</f>
        <v>9.3026134800550206</v>
      </c>
      <c r="S7" s="32">
        <f>(I7/E7)</f>
        <v>0</v>
      </c>
      <c r="T7" s="33">
        <f>(J7/F7)</f>
        <v>0</v>
      </c>
      <c r="U7" s="232">
        <v>43990</v>
      </c>
      <c r="V7" s="171">
        <f>(U7/K7)</f>
        <v>30.254470426409902</v>
      </c>
      <c r="W7" s="83">
        <f>74653/1871</f>
        <v>39.900053447354352</v>
      </c>
      <c r="X7" s="88">
        <f>(V7/W7)</f>
        <v>0.75825638846145405</v>
      </c>
      <c r="Y7" s="267">
        <f t="shared" ref="Y7:Y30" si="2">((U7/1.21)-L7)/(U7/1.21)</f>
        <v>0.62795044328256422</v>
      </c>
    </row>
    <row r="8" spans="1:25">
      <c r="A8" s="2" t="s">
        <v>35</v>
      </c>
      <c r="B8" s="3" t="s">
        <v>1</v>
      </c>
      <c r="C8" s="58">
        <f t="shared" si="0"/>
        <v>20022.400000000001</v>
      </c>
      <c r="D8" s="55">
        <f>((C8-G8)/1200)</f>
        <v>16.685333333333336</v>
      </c>
      <c r="E8" s="3">
        <v>25028</v>
      </c>
      <c r="F8" s="29">
        <v>264716</v>
      </c>
      <c r="G8" s="221">
        <v>0</v>
      </c>
      <c r="H8" s="225">
        <v>0</v>
      </c>
      <c r="I8" s="223">
        <v>0</v>
      </c>
      <c r="J8" s="224">
        <v>0</v>
      </c>
      <c r="K8" s="2">
        <v>25933</v>
      </c>
      <c r="L8" s="29">
        <v>257319</v>
      </c>
      <c r="M8" s="117">
        <f t="shared" si="1"/>
        <v>1.0361595013584786</v>
      </c>
      <c r="N8" s="162">
        <f t="shared" si="1"/>
        <v>0.97205684582722618</v>
      </c>
      <c r="O8" s="2">
        <f t="shared" ref="O8:P29" si="3">(E8-K8)</f>
        <v>-905</v>
      </c>
      <c r="P8" s="157">
        <f t="shared" si="3"/>
        <v>7397</v>
      </c>
      <c r="Q8" s="178">
        <f t="shared" ref="Q8:Q30" si="4">(F8/E8)</f>
        <v>10.576793990730382</v>
      </c>
      <c r="R8" s="31">
        <f t="shared" ref="R8:R30" si="5">(L8/K8)</f>
        <v>9.9224540161184596</v>
      </c>
      <c r="S8" s="32">
        <f t="shared" ref="S8:T30" si="6">(I8/E8)</f>
        <v>0</v>
      </c>
      <c r="T8" s="33">
        <f t="shared" si="6"/>
        <v>0</v>
      </c>
      <c r="U8" s="232">
        <v>891462</v>
      </c>
      <c r="V8" s="172">
        <f t="shared" ref="V8:V30" si="7">(U8/K8)</f>
        <v>34.375583233717656</v>
      </c>
      <c r="W8" s="83">
        <v>36.68</v>
      </c>
      <c r="X8" s="88">
        <f t="shared" ref="X8:X30" si="8">(V8/W8)</f>
        <v>0.93717511542305498</v>
      </c>
      <c r="Y8" s="267">
        <f t="shared" si="2"/>
        <v>0.65073554453246463</v>
      </c>
    </row>
    <row r="9" spans="1:25" ht="13.5" thickBot="1">
      <c r="A9" s="2" t="s">
        <v>17</v>
      </c>
      <c r="B9" s="3" t="s">
        <v>1</v>
      </c>
      <c r="C9" s="58">
        <f t="shared" si="0"/>
        <v>21784.799999999999</v>
      </c>
      <c r="D9" s="55">
        <f>((C9-G9)/1200)</f>
        <v>18.154</v>
      </c>
      <c r="E9" s="3">
        <v>27231</v>
      </c>
      <c r="F9" s="29">
        <v>215472</v>
      </c>
      <c r="G9" s="221">
        <v>0</v>
      </c>
      <c r="H9" s="225">
        <v>0</v>
      </c>
      <c r="I9" s="223">
        <v>0</v>
      </c>
      <c r="J9" s="224">
        <v>0</v>
      </c>
      <c r="K9" s="4">
        <v>27193</v>
      </c>
      <c r="L9" s="73">
        <v>258643</v>
      </c>
      <c r="M9" s="117">
        <f t="shared" si="1"/>
        <v>0.99860453160001472</v>
      </c>
      <c r="N9" s="162">
        <f t="shared" si="1"/>
        <v>1.2003554986262717</v>
      </c>
      <c r="O9" s="2">
        <f t="shared" si="3"/>
        <v>38</v>
      </c>
      <c r="P9" s="157">
        <f t="shared" si="3"/>
        <v>-43171</v>
      </c>
      <c r="Q9" s="178">
        <f t="shared" si="4"/>
        <v>7.9127465021482868</v>
      </c>
      <c r="R9" s="31">
        <f t="shared" si="5"/>
        <v>9.5113816055602545</v>
      </c>
      <c r="S9" s="32">
        <f t="shared" si="6"/>
        <v>0</v>
      </c>
      <c r="T9" s="33">
        <f t="shared" si="6"/>
        <v>0</v>
      </c>
      <c r="U9" s="232">
        <v>943846</v>
      </c>
      <c r="V9" s="172">
        <f t="shared" si="7"/>
        <v>34.709153090868973</v>
      </c>
      <c r="W9" s="83">
        <v>28.58</v>
      </c>
      <c r="X9" s="88">
        <f t="shared" si="8"/>
        <v>1.2144560213740019</v>
      </c>
      <c r="Y9" s="267">
        <f t="shared" si="2"/>
        <v>0.66842257105502378</v>
      </c>
    </row>
    <row r="10" spans="1:25" ht="13.5" thickBot="1">
      <c r="A10" s="5" t="s">
        <v>18</v>
      </c>
      <c r="B10" s="34"/>
      <c r="C10" s="59">
        <f t="shared" si="0"/>
        <v>43098.400000000001</v>
      </c>
      <c r="D10" s="60">
        <f>((C10-G10)/1200)</f>
        <v>35.915333333333336</v>
      </c>
      <c r="E10" s="34">
        <f t="shared" ref="E10:J10" si="9">SUM(E7:E9)</f>
        <v>53873</v>
      </c>
      <c r="F10" s="35">
        <f t="shared" si="9"/>
        <v>497109</v>
      </c>
      <c r="G10" s="226">
        <f t="shared" si="9"/>
        <v>0</v>
      </c>
      <c r="H10" s="227">
        <f t="shared" si="9"/>
        <v>0</v>
      </c>
      <c r="I10" s="228">
        <f t="shared" si="9"/>
        <v>0</v>
      </c>
      <c r="J10" s="229">
        <f t="shared" si="9"/>
        <v>0</v>
      </c>
      <c r="K10" s="5">
        <f>SUM(K7:K9)</f>
        <v>54580</v>
      </c>
      <c r="L10" s="35">
        <f>SUM(L7:L9)</f>
        <v>529488</v>
      </c>
      <c r="M10" s="138">
        <f t="shared" si="1"/>
        <v>1.0131234570192862</v>
      </c>
      <c r="N10" s="163">
        <f t="shared" si="1"/>
        <v>1.0651346083052209</v>
      </c>
      <c r="O10" s="5">
        <f t="shared" si="3"/>
        <v>-707</v>
      </c>
      <c r="P10" s="175">
        <f t="shared" si="3"/>
        <v>-32379</v>
      </c>
      <c r="Q10" s="63">
        <f t="shared" si="4"/>
        <v>9.2274237558702872</v>
      </c>
      <c r="R10" s="169">
        <f t="shared" si="5"/>
        <v>9.7011359472334195</v>
      </c>
      <c r="S10" s="64">
        <f t="shared" si="6"/>
        <v>0</v>
      </c>
      <c r="T10" s="64">
        <f t="shared" si="6"/>
        <v>0</v>
      </c>
      <c r="U10" s="233">
        <f>SUM(U7:U9)</f>
        <v>1879298</v>
      </c>
      <c r="V10" s="173">
        <f t="shared" si="7"/>
        <v>34.431989739831437</v>
      </c>
      <c r="W10" s="77">
        <v>33.130000000000003</v>
      </c>
      <c r="X10" s="61">
        <f t="shared" si="8"/>
        <v>1.0392994186487001</v>
      </c>
      <c r="Y10" s="267">
        <f t="shared" si="2"/>
        <v>0.65908521160561018</v>
      </c>
    </row>
    <row r="11" spans="1:25" ht="13.5" thickBot="1">
      <c r="A11" s="2" t="s">
        <v>19</v>
      </c>
      <c r="B11" s="3" t="s">
        <v>1</v>
      </c>
      <c r="C11" s="58">
        <f t="shared" si="0"/>
        <v>9629.6</v>
      </c>
      <c r="D11" s="55">
        <f>((C11-G11)/900)</f>
        <v>10.699555555555555</v>
      </c>
      <c r="E11" s="3">
        <v>12037</v>
      </c>
      <c r="F11" s="29">
        <v>188396</v>
      </c>
      <c r="G11" s="221">
        <v>0</v>
      </c>
      <c r="H11" s="225">
        <v>0</v>
      </c>
      <c r="I11" s="223">
        <v>0</v>
      </c>
      <c r="J11" s="224">
        <v>0</v>
      </c>
      <c r="K11" s="156">
        <v>11409</v>
      </c>
      <c r="L11" s="160">
        <v>214754</v>
      </c>
      <c r="M11" s="117">
        <f t="shared" si="1"/>
        <v>0.94782753177702084</v>
      </c>
      <c r="N11" s="162">
        <f t="shared" si="1"/>
        <v>1.1399074290324636</v>
      </c>
      <c r="O11" s="2">
        <f t="shared" si="3"/>
        <v>628</v>
      </c>
      <c r="P11" s="157">
        <f t="shared" si="3"/>
        <v>-26358</v>
      </c>
      <c r="Q11" s="178">
        <f t="shared" si="4"/>
        <v>15.651408158178949</v>
      </c>
      <c r="R11" s="31">
        <f t="shared" si="5"/>
        <v>18.823209746691209</v>
      </c>
      <c r="S11" s="32">
        <f t="shared" si="6"/>
        <v>0</v>
      </c>
      <c r="T11" s="33">
        <f t="shared" si="6"/>
        <v>0</v>
      </c>
      <c r="U11" s="232">
        <v>641919</v>
      </c>
      <c r="V11" s="172">
        <f t="shared" si="7"/>
        <v>56.264265053904815</v>
      </c>
      <c r="W11" s="83">
        <v>54.06</v>
      </c>
      <c r="X11" s="88">
        <f t="shared" si="8"/>
        <v>1.0407744183112249</v>
      </c>
      <c r="Y11" s="267">
        <f t="shared" si="2"/>
        <v>0.59519450273321084</v>
      </c>
    </row>
    <row r="12" spans="1:25" ht="13.5" thickBot="1">
      <c r="A12" s="5" t="s">
        <v>20</v>
      </c>
      <c r="B12" s="34"/>
      <c r="C12" s="59">
        <f t="shared" si="0"/>
        <v>9629.6</v>
      </c>
      <c r="D12" s="60">
        <f>((C12-G12)/600)</f>
        <v>16.049333333333333</v>
      </c>
      <c r="E12" s="34">
        <f t="shared" ref="E12:J12" si="10">SUM(E11)</f>
        <v>12037</v>
      </c>
      <c r="F12" s="35">
        <f t="shared" si="10"/>
        <v>188396</v>
      </c>
      <c r="G12" s="226">
        <f t="shared" si="10"/>
        <v>0</v>
      </c>
      <c r="H12" s="227">
        <f>SUM(H11)</f>
        <v>0</v>
      </c>
      <c r="I12" s="228">
        <f t="shared" si="10"/>
        <v>0</v>
      </c>
      <c r="J12" s="229">
        <f t="shared" si="10"/>
        <v>0</v>
      </c>
      <c r="K12" s="5">
        <f>SUM(K11)</f>
        <v>11409</v>
      </c>
      <c r="L12" s="35">
        <f>SUM(L11)</f>
        <v>214754</v>
      </c>
      <c r="M12" s="138">
        <f t="shared" si="1"/>
        <v>0.94782753177702084</v>
      </c>
      <c r="N12" s="163">
        <f t="shared" si="1"/>
        <v>1.1399074290324636</v>
      </c>
      <c r="O12" s="5">
        <f t="shared" si="3"/>
        <v>628</v>
      </c>
      <c r="P12" s="175">
        <f t="shared" si="3"/>
        <v>-26358</v>
      </c>
      <c r="Q12" s="63">
        <f t="shared" si="4"/>
        <v>15.651408158178949</v>
      </c>
      <c r="R12" s="169">
        <f t="shared" si="5"/>
        <v>18.823209746691209</v>
      </c>
      <c r="S12" s="64">
        <f t="shared" si="6"/>
        <v>0</v>
      </c>
      <c r="T12" s="64">
        <f t="shared" si="6"/>
        <v>0</v>
      </c>
      <c r="U12" s="233">
        <f>SUM(U11)</f>
        <v>641919</v>
      </c>
      <c r="V12" s="173">
        <f t="shared" si="7"/>
        <v>56.264265053904815</v>
      </c>
      <c r="W12" s="77">
        <v>54.06</v>
      </c>
      <c r="X12" s="61">
        <f t="shared" si="8"/>
        <v>1.0407744183112249</v>
      </c>
      <c r="Y12" s="267">
        <f t="shared" si="2"/>
        <v>0.59519450273321084</v>
      </c>
    </row>
    <row r="13" spans="1:25">
      <c r="A13" s="2" t="s">
        <v>21</v>
      </c>
      <c r="B13" s="3" t="s">
        <v>1</v>
      </c>
      <c r="C13" s="58">
        <f t="shared" si="0"/>
        <v>64992.800000000003</v>
      </c>
      <c r="D13" s="55">
        <f t="shared" ref="D13:D24" si="11">((C13-G13)/900)</f>
        <v>72.214222222222219</v>
      </c>
      <c r="E13" s="3">
        <v>81241</v>
      </c>
      <c r="F13" s="29">
        <v>254480</v>
      </c>
      <c r="G13" s="221">
        <v>0</v>
      </c>
      <c r="H13" s="225">
        <v>0</v>
      </c>
      <c r="I13" s="223">
        <v>0</v>
      </c>
      <c r="J13" s="224">
        <v>0</v>
      </c>
      <c r="K13" s="155">
        <v>34984</v>
      </c>
      <c r="L13" s="159">
        <v>102875</v>
      </c>
      <c r="M13" s="117">
        <f t="shared" si="1"/>
        <v>0.43062000713925236</v>
      </c>
      <c r="N13" s="162">
        <f t="shared" si="1"/>
        <v>0.40425573718956304</v>
      </c>
      <c r="O13" s="2">
        <f t="shared" si="3"/>
        <v>46257</v>
      </c>
      <c r="P13" s="157">
        <f t="shared" si="3"/>
        <v>151605</v>
      </c>
      <c r="Q13" s="178">
        <f t="shared" si="4"/>
        <v>3.132408512942972</v>
      </c>
      <c r="R13" s="31">
        <f t="shared" si="5"/>
        <v>2.9406300022867597</v>
      </c>
      <c r="S13" s="32">
        <f t="shared" si="6"/>
        <v>0</v>
      </c>
      <c r="T13" s="33">
        <f t="shared" si="6"/>
        <v>0</v>
      </c>
      <c r="U13" s="232">
        <v>455942</v>
      </c>
      <c r="V13" s="172">
        <f t="shared" si="7"/>
        <v>13.032872170134919</v>
      </c>
      <c r="W13" s="83">
        <v>13.64</v>
      </c>
      <c r="X13" s="88">
        <f t="shared" si="8"/>
        <v>0.95548916203335177</v>
      </c>
      <c r="Y13" s="267">
        <f t="shared" si="2"/>
        <v>0.72698555956678701</v>
      </c>
    </row>
    <row r="14" spans="1:25">
      <c r="A14" s="2" t="s">
        <v>22</v>
      </c>
      <c r="B14" s="3" t="s">
        <v>1</v>
      </c>
      <c r="C14" s="58">
        <f t="shared" si="0"/>
        <v>9769.6</v>
      </c>
      <c r="D14" s="55">
        <f t="shared" si="11"/>
        <v>10.855111111111112</v>
      </c>
      <c r="E14" s="3">
        <v>12212</v>
      </c>
      <c r="F14" s="29">
        <v>76863</v>
      </c>
      <c r="G14" s="221">
        <v>0</v>
      </c>
      <c r="H14" s="225">
        <v>0</v>
      </c>
      <c r="I14" s="223">
        <v>0</v>
      </c>
      <c r="J14" s="224">
        <v>0</v>
      </c>
      <c r="K14" s="2">
        <v>11429</v>
      </c>
      <c r="L14" s="29">
        <v>87986</v>
      </c>
      <c r="M14" s="117">
        <f t="shared" si="1"/>
        <v>0.93588273829020641</v>
      </c>
      <c r="N14" s="162">
        <f t="shared" si="1"/>
        <v>1.1447120200876886</v>
      </c>
      <c r="O14" s="2">
        <f t="shared" si="3"/>
        <v>783</v>
      </c>
      <c r="P14" s="157">
        <f t="shared" si="3"/>
        <v>-11123</v>
      </c>
      <c r="Q14" s="178">
        <f t="shared" si="4"/>
        <v>6.2940550278414671</v>
      </c>
      <c r="R14" s="31">
        <f t="shared" si="5"/>
        <v>7.6984863067634963</v>
      </c>
      <c r="S14" s="32">
        <f t="shared" si="6"/>
        <v>0</v>
      </c>
      <c r="T14" s="33">
        <f t="shared" si="6"/>
        <v>0</v>
      </c>
      <c r="U14" s="232">
        <v>294972</v>
      </c>
      <c r="V14" s="172">
        <f t="shared" si="7"/>
        <v>25.80908215941902</v>
      </c>
      <c r="W14" s="83">
        <v>25.05</v>
      </c>
      <c r="X14" s="88">
        <f t="shared" si="8"/>
        <v>1.0303026810147313</v>
      </c>
      <c r="Y14" s="267">
        <f t="shared" si="2"/>
        <v>0.63907401380470008</v>
      </c>
    </row>
    <row r="15" spans="1:25">
      <c r="A15" s="2" t="s">
        <v>49</v>
      </c>
      <c r="B15" s="3" t="s">
        <v>1</v>
      </c>
      <c r="C15" s="58">
        <f t="shared" si="0"/>
        <v>0</v>
      </c>
      <c r="D15" s="55">
        <f t="shared" si="11"/>
        <v>0</v>
      </c>
      <c r="E15" s="3"/>
      <c r="F15" s="29"/>
      <c r="G15" s="221">
        <v>0</v>
      </c>
      <c r="H15" s="225">
        <v>0</v>
      </c>
      <c r="I15" s="223">
        <v>0</v>
      </c>
      <c r="J15" s="224">
        <v>0</v>
      </c>
      <c r="K15" s="2">
        <v>4048</v>
      </c>
      <c r="L15" s="29">
        <v>21018</v>
      </c>
      <c r="M15" s="117" t="e">
        <f t="shared" si="1"/>
        <v>#DIV/0!</v>
      </c>
      <c r="N15" s="162" t="e">
        <f t="shared" si="1"/>
        <v>#DIV/0!</v>
      </c>
      <c r="O15" s="2">
        <f t="shared" si="3"/>
        <v>-4048</v>
      </c>
      <c r="P15" s="157">
        <f t="shared" si="3"/>
        <v>-21018</v>
      </c>
      <c r="Q15" s="178" t="e">
        <f t="shared" si="4"/>
        <v>#DIV/0!</v>
      </c>
      <c r="R15" s="31">
        <f t="shared" si="5"/>
        <v>5.1921936758893281</v>
      </c>
      <c r="S15" s="32" t="e">
        <f t="shared" si="6"/>
        <v>#DIV/0!</v>
      </c>
      <c r="T15" s="33" t="e">
        <f t="shared" si="6"/>
        <v>#DIV/0!</v>
      </c>
      <c r="U15" s="232">
        <v>72874</v>
      </c>
      <c r="V15" s="172">
        <f t="shared" si="7"/>
        <v>18.002470355731226</v>
      </c>
      <c r="W15" s="83"/>
      <c r="X15" s="88" t="e">
        <f t="shared" si="8"/>
        <v>#DIV/0!</v>
      </c>
      <c r="Y15" s="267">
        <f t="shared" si="2"/>
        <v>0.65101709800477536</v>
      </c>
    </row>
    <row r="16" spans="1:25">
      <c r="A16" s="2" t="s">
        <v>23</v>
      </c>
      <c r="B16" s="3" t="s">
        <v>1</v>
      </c>
      <c r="C16" s="58">
        <f t="shared" si="0"/>
        <v>21455.200000000001</v>
      </c>
      <c r="D16" s="55">
        <f t="shared" si="11"/>
        <v>23.839111111111112</v>
      </c>
      <c r="E16" s="3">
        <v>26819</v>
      </c>
      <c r="F16" s="29">
        <v>164030</v>
      </c>
      <c r="G16" s="221">
        <v>0</v>
      </c>
      <c r="H16" s="225">
        <v>0</v>
      </c>
      <c r="I16" s="223">
        <v>0</v>
      </c>
      <c r="J16" s="224">
        <v>0</v>
      </c>
      <c r="K16" s="2">
        <v>23144</v>
      </c>
      <c r="L16" s="29">
        <v>169094</v>
      </c>
      <c r="M16" s="117">
        <f t="shared" si="1"/>
        <v>0.86297028226257499</v>
      </c>
      <c r="N16" s="162">
        <f t="shared" si="1"/>
        <v>1.0308724013899897</v>
      </c>
      <c r="O16" s="2">
        <f t="shared" si="3"/>
        <v>3675</v>
      </c>
      <c r="P16" s="157">
        <f t="shared" si="3"/>
        <v>-5064</v>
      </c>
      <c r="Q16" s="178">
        <f t="shared" si="4"/>
        <v>6.1161862858421268</v>
      </c>
      <c r="R16" s="31">
        <f t="shared" si="5"/>
        <v>7.3061700656757687</v>
      </c>
      <c r="S16" s="32">
        <f t="shared" si="6"/>
        <v>0</v>
      </c>
      <c r="T16" s="33">
        <f t="shared" si="6"/>
        <v>0</v>
      </c>
      <c r="U16" s="232">
        <v>616796</v>
      </c>
      <c r="V16" s="172">
        <f t="shared" si="7"/>
        <v>26.650362945039753</v>
      </c>
      <c r="W16" s="83">
        <v>24.88</v>
      </c>
      <c r="X16" s="88">
        <f t="shared" si="8"/>
        <v>1.0711560669228197</v>
      </c>
      <c r="Y16" s="267">
        <f t="shared" si="2"/>
        <v>0.66827972295540183</v>
      </c>
    </row>
    <row r="17" spans="1:25">
      <c r="A17" s="2" t="s">
        <v>24</v>
      </c>
      <c r="B17" s="3" t="s">
        <v>1</v>
      </c>
      <c r="C17" s="58">
        <f t="shared" si="0"/>
        <v>8715.2000000000007</v>
      </c>
      <c r="D17" s="55">
        <f t="shared" si="11"/>
        <v>9.6835555555555572</v>
      </c>
      <c r="E17" s="3">
        <v>10894</v>
      </c>
      <c r="F17" s="29">
        <v>103984</v>
      </c>
      <c r="G17" s="221">
        <v>0</v>
      </c>
      <c r="H17" s="225">
        <v>0</v>
      </c>
      <c r="I17" s="223">
        <v>0</v>
      </c>
      <c r="J17" s="224">
        <v>0</v>
      </c>
      <c r="K17" s="2">
        <v>7476</v>
      </c>
      <c r="L17" s="29">
        <v>89091</v>
      </c>
      <c r="M17" s="117">
        <f t="shared" si="1"/>
        <v>0.68624931154764091</v>
      </c>
      <c r="N17" s="162">
        <f t="shared" si="1"/>
        <v>0.85677604246807204</v>
      </c>
      <c r="O17" s="2">
        <f t="shared" si="3"/>
        <v>3418</v>
      </c>
      <c r="P17" s="157">
        <f t="shared" si="3"/>
        <v>14893</v>
      </c>
      <c r="Q17" s="178">
        <f t="shared" si="4"/>
        <v>9.5450706811088679</v>
      </c>
      <c r="R17" s="31">
        <f t="shared" si="5"/>
        <v>11.916934189406099</v>
      </c>
      <c r="S17" s="32">
        <f t="shared" si="6"/>
        <v>0</v>
      </c>
      <c r="T17" s="33">
        <f t="shared" si="6"/>
        <v>0</v>
      </c>
      <c r="U17" s="232">
        <v>271292</v>
      </c>
      <c r="V17" s="172">
        <f t="shared" si="7"/>
        <v>36.288389513108612</v>
      </c>
      <c r="W17" s="83">
        <v>34.9</v>
      </c>
      <c r="X17" s="88">
        <f t="shared" si="8"/>
        <v>1.0397819344730261</v>
      </c>
      <c r="Y17" s="267">
        <f t="shared" si="2"/>
        <v>0.60264176606755826</v>
      </c>
    </row>
    <row r="18" spans="1:25" ht="13.5" thickBot="1">
      <c r="A18" s="2" t="s">
        <v>25</v>
      </c>
      <c r="B18" s="3" t="s">
        <v>1</v>
      </c>
      <c r="C18" s="58">
        <f t="shared" si="0"/>
        <v>7167.2</v>
      </c>
      <c r="D18" s="55">
        <f t="shared" si="11"/>
        <v>7.9635555555555557</v>
      </c>
      <c r="E18" s="3">
        <v>8959</v>
      </c>
      <c r="F18" s="29">
        <v>74493</v>
      </c>
      <c r="G18" s="221">
        <v>0</v>
      </c>
      <c r="H18" s="225">
        <v>0</v>
      </c>
      <c r="I18" s="223">
        <v>0</v>
      </c>
      <c r="J18" s="224">
        <v>0</v>
      </c>
      <c r="K18" s="4">
        <v>7266</v>
      </c>
      <c r="L18" s="73">
        <v>64428</v>
      </c>
      <c r="M18" s="117">
        <f t="shared" si="1"/>
        <v>0.81102801651970091</v>
      </c>
      <c r="N18" s="162">
        <f t="shared" si="1"/>
        <v>0.86488663364342955</v>
      </c>
      <c r="O18" s="2">
        <f t="shared" si="3"/>
        <v>1693</v>
      </c>
      <c r="P18" s="157">
        <f t="shared" si="3"/>
        <v>10065</v>
      </c>
      <c r="Q18" s="178">
        <f t="shared" si="4"/>
        <v>8.3148788927335637</v>
      </c>
      <c r="R18" s="31">
        <f t="shared" si="5"/>
        <v>8.8670520231213867</v>
      </c>
      <c r="S18" s="32">
        <f t="shared" si="6"/>
        <v>0</v>
      </c>
      <c r="T18" s="33">
        <f t="shared" si="6"/>
        <v>0</v>
      </c>
      <c r="U18" s="232">
        <v>227633</v>
      </c>
      <c r="V18" s="172">
        <f t="shared" si="7"/>
        <v>31.328516377649326</v>
      </c>
      <c r="W18" s="83">
        <v>32.46</v>
      </c>
      <c r="X18" s="88">
        <f t="shared" si="8"/>
        <v>0.965142217426042</v>
      </c>
      <c r="Y18" s="267">
        <f t="shared" si="2"/>
        <v>0.65752821427473174</v>
      </c>
    </row>
    <row r="19" spans="1:25" ht="13.5" thickBot="1">
      <c r="A19" s="5" t="s">
        <v>26</v>
      </c>
      <c r="B19" s="34"/>
      <c r="C19" s="59">
        <f t="shared" si="0"/>
        <v>112100</v>
      </c>
      <c r="D19" s="60">
        <f t="shared" si="11"/>
        <v>124.55555555555556</v>
      </c>
      <c r="E19" s="34">
        <f t="shared" ref="E19:J19" si="12">SUM(E13:E18)</f>
        <v>140125</v>
      </c>
      <c r="F19" s="35">
        <f t="shared" si="12"/>
        <v>673850</v>
      </c>
      <c r="G19" s="226">
        <f t="shared" si="12"/>
        <v>0</v>
      </c>
      <c r="H19" s="227">
        <f t="shared" si="12"/>
        <v>0</v>
      </c>
      <c r="I19" s="228">
        <f t="shared" si="12"/>
        <v>0</v>
      </c>
      <c r="J19" s="229">
        <f t="shared" si="12"/>
        <v>0</v>
      </c>
      <c r="K19" s="5">
        <f>SUM(K13:K18)</f>
        <v>88347</v>
      </c>
      <c r="L19" s="35">
        <f>SUM(L13:L18)</f>
        <v>534492</v>
      </c>
      <c r="M19" s="138">
        <f t="shared" si="1"/>
        <v>0.63048706512042818</v>
      </c>
      <c r="N19" s="163">
        <f t="shared" si="1"/>
        <v>0.7931913630629962</v>
      </c>
      <c r="O19" s="5">
        <f t="shared" si="3"/>
        <v>51778</v>
      </c>
      <c r="P19" s="175">
        <f t="shared" si="3"/>
        <v>139358</v>
      </c>
      <c r="Q19" s="63">
        <f t="shared" si="4"/>
        <v>4.8089206066012489</v>
      </c>
      <c r="R19" s="169">
        <f t="shared" si="5"/>
        <v>6.0499168053244592</v>
      </c>
      <c r="S19" s="64">
        <f t="shared" si="6"/>
        <v>0</v>
      </c>
      <c r="T19" s="64">
        <f t="shared" si="6"/>
        <v>0</v>
      </c>
      <c r="U19" s="233">
        <f>SUM(U13:U18)</f>
        <v>1939509</v>
      </c>
      <c r="V19" s="173">
        <f t="shared" si="7"/>
        <v>21.953309110665899</v>
      </c>
      <c r="W19" s="77">
        <v>19.440000000000001</v>
      </c>
      <c r="X19" s="61">
        <f t="shared" si="8"/>
        <v>1.1292854480795214</v>
      </c>
      <c r="Y19" s="267">
        <f t="shared" si="2"/>
        <v>0.66654688377316118</v>
      </c>
    </row>
    <row r="20" spans="1:25" ht="13.5" thickBot="1">
      <c r="A20" s="2" t="s">
        <v>52</v>
      </c>
      <c r="B20" s="3"/>
      <c r="C20" s="58">
        <f t="shared" si="0"/>
        <v>0</v>
      </c>
      <c r="D20" s="55">
        <f t="shared" si="11"/>
        <v>0</v>
      </c>
      <c r="E20" s="3"/>
      <c r="F20" s="29"/>
      <c r="G20" s="221"/>
      <c r="H20" s="225"/>
      <c r="I20" s="223"/>
      <c r="J20" s="224"/>
      <c r="K20" s="156"/>
      <c r="L20" s="160"/>
      <c r="M20" s="117" t="e">
        <f t="shared" si="1"/>
        <v>#DIV/0!</v>
      </c>
      <c r="N20" s="162" t="e">
        <f t="shared" si="1"/>
        <v>#DIV/0!</v>
      </c>
      <c r="O20" s="2">
        <f t="shared" si="3"/>
        <v>0</v>
      </c>
      <c r="P20" s="157">
        <f t="shared" si="3"/>
        <v>0</v>
      </c>
      <c r="Q20" s="178" t="e">
        <f t="shared" si="4"/>
        <v>#DIV/0!</v>
      </c>
      <c r="R20" s="31" t="e">
        <f t="shared" si="5"/>
        <v>#DIV/0!</v>
      </c>
      <c r="S20" s="32" t="e">
        <f t="shared" si="6"/>
        <v>#DIV/0!</v>
      </c>
      <c r="T20" s="33" t="e">
        <f t="shared" si="6"/>
        <v>#DIV/0!</v>
      </c>
      <c r="U20" s="232"/>
      <c r="V20" s="172" t="e">
        <f t="shared" si="7"/>
        <v>#DIV/0!</v>
      </c>
      <c r="W20" s="83"/>
      <c r="X20" s="88" t="e">
        <f t="shared" si="8"/>
        <v>#DIV/0!</v>
      </c>
      <c r="Y20" s="267" t="e">
        <f t="shared" si="2"/>
        <v>#DIV/0!</v>
      </c>
    </row>
    <row r="21" spans="1:25" ht="13.5" thickBot="1">
      <c r="A21" s="2" t="s">
        <v>53</v>
      </c>
      <c r="B21" s="3"/>
      <c r="C21" s="58">
        <f t="shared" si="0"/>
        <v>0</v>
      </c>
      <c r="D21" s="55">
        <f t="shared" si="11"/>
        <v>0</v>
      </c>
      <c r="E21" s="3"/>
      <c r="F21" s="29"/>
      <c r="G21" s="221"/>
      <c r="H21" s="225"/>
      <c r="I21" s="223"/>
      <c r="J21" s="224"/>
      <c r="K21" s="156">
        <v>5500</v>
      </c>
      <c r="L21" s="160">
        <v>14520</v>
      </c>
      <c r="M21" s="117" t="e">
        <f t="shared" si="1"/>
        <v>#DIV/0!</v>
      </c>
      <c r="N21" s="162" t="e">
        <f t="shared" si="1"/>
        <v>#DIV/0!</v>
      </c>
      <c r="O21" s="2">
        <f t="shared" si="3"/>
        <v>-5500</v>
      </c>
      <c r="P21" s="157">
        <f t="shared" si="3"/>
        <v>-14520</v>
      </c>
      <c r="Q21" s="178" t="e">
        <f t="shared" si="4"/>
        <v>#DIV/0!</v>
      </c>
      <c r="R21" s="31">
        <f t="shared" si="5"/>
        <v>2.64</v>
      </c>
      <c r="S21" s="32" t="e">
        <f t="shared" si="6"/>
        <v>#DIV/0!</v>
      </c>
      <c r="T21" s="33" t="e">
        <f t="shared" si="6"/>
        <v>#DIV/0!</v>
      </c>
      <c r="U21" s="232">
        <v>54450</v>
      </c>
      <c r="V21" s="172">
        <f t="shared" si="7"/>
        <v>9.9</v>
      </c>
      <c r="W21" s="83"/>
      <c r="X21" s="88" t="e">
        <f t="shared" si="8"/>
        <v>#DIV/0!</v>
      </c>
      <c r="Y21" s="267">
        <f t="shared" si="2"/>
        <v>0.67733333333333334</v>
      </c>
    </row>
    <row r="22" spans="1:25" ht="13.5" thickBot="1">
      <c r="A22" s="5" t="s">
        <v>51</v>
      </c>
      <c r="B22" s="34"/>
      <c r="C22" s="59"/>
      <c r="D22" s="60"/>
      <c r="E22" s="34"/>
      <c r="F22" s="5"/>
      <c r="G22" s="226"/>
      <c r="H22" s="227"/>
      <c r="I22" s="228"/>
      <c r="J22" s="228"/>
      <c r="K22" s="5">
        <f>SUM(K20:K21)</f>
        <v>5500</v>
      </c>
      <c r="L22" s="5">
        <f>SUM(L20:L21)</f>
        <v>14520</v>
      </c>
      <c r="M22" s="138"/>
      <c r="N22" s="138"/>
      <c r="O22" s="5"/>
      <c r="P22" s="175"/>
      <c r="Q22" s="63"/>
      <c r="R22" s="169"/>
      <c r="S22" s="64"/>
      <c r="T22" s="64"/>
      <c r="U22" s="233">
        <f>SUM(U20:U21)</f>
        <v>54450</v>
      </c>
      <c r="V22" s="173"/>
      <c r="W22" s="77"/>
      <c r="X22" s="61"/>
      <c r="Y22" s="267"/>
    </row>
    <row r="23" spans="1:25" ht="13.5" thickBot="1">
      <c r="A23" s="2" t="s">
        <v>27</v>
      </c>
      <c r="B23" s="3" t="s">
        <v>1</v>
      </c>
      <c r="C23" s="58">
        <f t="shared" si="0"/>
        <v>0</v>
      </c>
      <c r="D23" s="55">
        <f t="shared" si="11"/>
        <v>0</v>
      </c>
      <c r="E23" s="3">
        <v>0</v>
      </c>
      <c r="F23" s="29">
        <v>0</v>
      </c>
      <c r="G23" s="221">
        <v>0</v>
      </c>
      <c r="H23" s="225">
        <v>0</v>
      </c>
      <c r="I23" s="223">
        <v>0</v>
      </c>
      <c r="J23" s="224">
        <v>0</v>
      </c>
      <c r="K23" s="156">
        <f t="shared" ref="K23:L28" si="13">(I23+G23)</f>
        <v>0</v>
      </c>
      <c r="L23" s="160">
        <f t="shared" si="13"/>
        <v>0</v>
      </c>
      <c r="M23" s="117" t="e">
        <f t="shared" si="1"/>
        <v>#DIV/0!</v>
      </c>
      <c r="N23" s="117" t="e">
        <f t="shared" si="1"/>
        <v>#DIV/0!</v>
      </c>
      <c r="O23" s="2">
        <f t="shared" si="3"/>
        <v>0</v>
      </c>
      <c r="P23" s="157">
        <f t="shared" si="3"/>
        <v>0</v>
      </c>
      <c r="Q23" s="178" t="e">
        <f t="shared" si="4"/>
        <v>#DIV/0!</v>
      </c>
      <c r="R23" s="31" t="e">
        <f t="shared" si="5"/>
        <v>#DIV/0!</v>
      </c>
      <c r="S23" s="32" t="e">
        <f t="shared" si="6"/>
        <v>#DIV/0!</v>
      </c>
      <c r="T23" s="33" t="e">
        <f t="shared" si="6"/>
        <v>#DIV/0!</v>
      </c>
      <c r="U23" s="232">
        <v>0</v>
      </c>
      <c r="V23" s="172" t="e">
        <f t="shared" si="7"/>
        <v>#DIV/0!</v>
      </c>
      <c r="W23" s="83"/>
      <c r="X23" s="88" t="e">
        <f t="shared" si="8"/>
        <v>#DIV/0!</v>
      </c>
      <c r="Y23" s="267" t="e">
        <f t="shared" si="2"/>
        <v>#DIV/0!</v>
      </c>
    </row>
    <row r="24" spans="1:25" ht="13.5" thickBot="1">
      <c r="A24" s="5" t="s">
        <v>28</v>
      </c>
      <c r="B24" s="34"/>
      <c r="C24" s="59">
        <f t="shared" si="0"/>
        <v>0</v>
      </c>
      <c r="D24" s="60">
        <f t="shared" si="11"/>
        <v>0</v>
      </c>
      <c r="E24" s="34">
        <f t="shared" ref="E24:J24" si="14">SUM(E23)</f>
        <v>0</v>
      </c>
      <c r="F24" s="5">
        <f t="shared" si="14"/>
        <v>0</v>
      </c>
      <c r="G24" s="226">
        <f t="shared" si="14"/>
        <v>0</v>
      </c>
      <c r="H24" s="227">
        <f t="shared" si="14"/>
        <v>0</v>
      </c>
      <c r="I24" s="228">
        <f t="shared" si="14"/>
        <v>0</v>
      </c>
      <c r="J24" s="228">
        <f t="shared" si="14"/>
        <v>0</v>
      </c>
      <c r="K24" s="5">
        <f>SUM(K23)</f>
        <v>0</v>
      </c>
      <c r="L24" s="35">
        <f>SUM(L23)</f>
        <v>0</v>
      </c>
      <c r="M24" s="138" t="e">
        <f t="shared" si="1"/>
        <v>#DIV/0!</v>
      </c>
      <c r="N24" s="138" t="e">
        <f t="shared" si="1"/>
        <v>#DIV/0!</v>
      </c>
      <c r="O24" s="5">
        <f t="shared" si="3"/>
        <v>0</v>
      </c>
      <c r="P24" s="175">
        <f t="shared" si="3"/>
        <v>0</v>
      </c>
      <c r="Q24" s="63" t="e">
        <f t="shared" si="4"/>
        <v>#DIV/0!</v>
      </c>
      <c r="R24" s="169" t="e">
        <f t="shared" si="5"/>
        <v>#DIV/0!</v>
      </c>
      <c r="S24" s="64" t="e">
        <f t="shared" si="6"/>
        <v>#DIV/0!</v>
      </c>
      <c r="T24" s="64" t="e">
        <f t="shared" si="6"/>
        <v>#DIV/0!</v>
      </c>
      <c r="U24" s="233">
        <f>SUM(U23)</f>
        <v>0</v>
      </c>
      <c r="V24" s="173" t="e">
        <f t="shared" si="7"/>
        <v>#DIV/0!</v>
      </c>
      <c r="W24" s="77"/>
      <c r="X24" s="61" t="e">
        <f t="shared" si="8"/>
        <v>#DIV/0!</v>
      </c>
      <c r="Y24" s="267" t="e">
        <f t="shared" si="2"/>
        <v>#DIV/0!</v>
      </c>
    </row>
    <row r="25" spans="1:25">
      <c r="A25" s="2" t="s">
        <v>82</v>
      </c>
      <c r="B25" s="3" t="s">
        <v>1</v>
      </c>
      <c r="C25" s="58">
        <f t="shared" si="0"/>
        <v>0</v>
      </c>
      <c r="D25" s="55">
        <f>((C25-G25)/600)</f>
        <v>0</v>
      </c>
      <c r="E25" s="3">
        <v>0</v>
      </c>
      <c r="F25" s="29">
        <v>0</v>
      </c>
      <c r="G25" s="221">
        <v>0</v>
      </c>
      <c r="H25" s="225">
        <v>0</v>
      </c>
      <c r="I25" s="223">
        <v>0</v>
      </c>
      <c r="J25" s="224">
        <v>0</v>
      </c>
      <c r="K25" s="155">
        <f t="shared" si="13"/>
        <v>0</v>
      </c>
      <c r="L25" s="159">
        <f t="shared" si="13"/>
        <v>0</v>
      </c>
      <c r="M25" s="117" t="e">
        <f t="shared" si="1"/>
        <v>#DIV/0!</v>
      </c>
      <c r="N25" s="162" t="e">
        <f t="shared" si="1"/>
        <v>#DIV/0!</v>
      </c>
      <c r="O25" s="2">
        <f t="shared" si="3"/>
        <v>0</v>
      </c>
      <c r="P25" s="157">
        <f t="shared" si="3"/>
        <v>0</v>
      </c>
      <c r="Q25" s="178" t="e">
        <f t="shared" si="4"/>
        <v>#DIV/0!</v>
      </c>
      <c r="R25" s="31" t="e">
        <f t="shared" si="5"/>
        <v>#DIV/0!</v>
      </c>
      <c r="S25" s="32" t="e">
        <f t="shared" si="6"/>
        <v>#DIV/0!</v>
      </c>
      <c r="T25" s="33" t="e">
        <f t="shared" si="6"/>
        <v>#DIV/0!</v>
      </c>
      <c r="U25" s="232">
        <v>0</v>
      </c>
      <c r="V25" s="172" t="e">
        <f t="shared" si="7"/>
        <v>#DIV/0!</v>
      </c>
      <c r="W25" s="83"/>
      <c r="X25" s="88" t="e">
        <f t="shared" si="8"/>
        <v>#DIV/0!</v>
      </c>
      <c r="Y25" s="267" t="e">
        <f t="shared" si="2"/>
        <v>#DIV/0!</v>
      </c>
    </row>
    <row r="26" spans="1:25">
      <c r="A26" s="2" t="s">
        <v>83</v>
      </c>
      <c r="B26" s="3" t="s">
        <v>1</v>
      </c>
      <c r="C26" s="58">
        <f t="shared" si="0"/>
        <v>2006.4</v>
      </c>
      <c r="D26" s="55">
        <f>((C26-G26)/600)</f>
        <v>3.3440000000000003</v>
      </c>
      <c r="E26" s="3">
        <v>2508</v>
      </c>
      <c r="F26" s="29">
        <v>6415</v>
      </c>
      <c r="G26" s="221">
        <v>0</v>
      </c>
      <c r="H26" s="225">
        <v>0</v>
      </c>
      <c r="I26" s="223">
        <v>0</v>
      </c>
      <c r="J26" s="224">
        <v>0</v>
      </c>
      <c r="K26" s="2">
        <v>2000</v>
      </c>
      <c r="L26" s="29">
        <v>5625</v>
      </c>
      <c r="M26" s="117">
        <f t="shared" si="1"/>
        <v>0.79744816586921852</v>
      </c>
      <c r="N26" s="162">
        <f t="shared" si="1"/>
        <v>0.87685113016367888</v>
      </c>
      <c r="O26" s="2">
        <f t="shared" si="3"/>
        <v>508</v>
      </c>
      <c r="P26" s="157">
        <f t="shared" si="3"/>
        <v>790</v>
      </c>
      <c r="Q26" s="178">
        <f t="shared" si="4"/>
        <v>2.5578149920255182</v>
      </c>
      <c r="R26" s="31">
        <f t="shared" si="5"/>
        <v>2.8125</v>
      </c>
      <c r="S26" s="32">
        <f t="shared" si="6"/>
        <v>0</v>
      </c>
      <c r="T26" s="33">
        <f t="shared" si="6"/>
        <v>0</v>
      </c>
      <c r="U26" s="232">
        <v>19800</v>
      </c>
      <c r="V26" s="172">
        <f t="shared" si="7"/>
        <v>9.9</v>
      </c>
      <c r="W26" s="83">
        <v>9.3000000000000007</v>
      </c>
      <c r="X26" s="88">
        <f t="shared" si="8"/>
        <v>1.064516129032258</v>
      </c>
      <c r="Y26" s="267">
        <f t="shared" si="2"/>
        <v>0.65625</v>
      </c>
    </row>
    <row r="27" spans="1:25">
      <c r="A27" s="2" t="s">
        <v>84</v>
      </c>
      <c r="B27" s="3" t="s">
        <v>1</v>
      </c>
      <c r="C27" s="58">
        <f t="shared" si="0"/>
        <v>7457.6</v>
      </c>
      <c r="D27" s="55">
        <f>((C27-G27)/600)</f>
        <v>12.429333333333334</v>
      </c>
      <c r="E27" s="3">
        <v>9322</v>
      </c>
      <c r="F27" s="29">
        <v>19576</v>
      </c>
      <c r="G27" s="221">
        <v>0</v>
      </c>
      <c r="H27" s="225">
        <v>0</v>
      </c>
      <c r="I27" s="223">
        <v>0</v>
      </c>
      <c r="J27" s="224">
        <v>0</v>
      </c>
      <c r="K27" s="2">
        <v>4000</v>
      </c>
      <c r="L27" s="29">
        <v>10050</v>
      </c>
      <c r="M27" s="117">
        <f t="shared" si="1"/>
        <v>0.42909246942716156</v>
      </c>
      <c r="N27" s="162">
        <f t="shared" si="1"/>
        <v>0.51338373518594194</v>
      </c>
      <c r="O27" s="2">
        <f t="shared" si="3"/>
        <v>5322</v>
      </c>
      <c r="P27" s="157">
        <f t="shared" si="3"/>
        <v>9526</v>
      </c>
      <c r="Q27" s="178">
        <f t="shared" si="4"/>
        <v>2.0999785453765285</v>
      </c>
      <c r="R27" s="31">
        <f t="shared" si="5"/>
        <v>2.5125000000000002</v>
      </c>
      <c r="S27" s="32">
        <f t="shared" si="6"/>
        <v>0</v>
      </c>
      <c r="T27" s="33">
        <f t="shared" si="6"/>
        <v>0</v>
      </c>
      <c r="U27" s="232">
        <v>35000</v>
      </c>
      <c r="V27" s="172">
        <f t="shared" si="7"/>
        <v>8.75</v>
      </c>
      <c r="W27" s="83">
        <v>6.9</v>
      </c>
      <c r="X27" s="88">
        <f t="shared" si="8"/>
        <v>1.2681159420289854</v>
      </c>
      <c r="Y27" s="267">
        <f t="shared" si="2"/>
        <v>0.65255714285714284</v>
      </c>
    </row>
    <row r="28" spans="1:25" ht="13.5" thickBot="1">
      <c r="A28" s="2" t="s">
        <v>85</v>
      </c>
      <c r="B28" s="3" t="s">
        <v>1</v>
      </c>
      <c r="C28" s="58">
        <f t="shared" si="0"/>
        <v>0</v>
      </c>
      <c r="D28" s="55">
        <f>((C28-G28)/600)</f>
        <v>0</v>
      </c>
      <c r="E28" s="3">
        <v>0</v>
      </c>
      <c r="F28" s="29">
        <v>0</v>
      </c>
      <c r="G28" s="221">
        <v>0</v>
      </c>
      <c r="H28" s="218">
        <v>0</v>
      </c>
      <c r="I28" s="223">
        <v>0</v>
      </c>
      <c r="J28" s="224">
        <v>0</v>
      </c>
      <c r="K28" s="4">
        <f t="shared" si="13"/>
        <v>0</v>
      </c>
      <c r="L28" s="73">
        <f t="shared" si="13"/>
        <v>0</v>
      </c>
      <c r="M28" s="117" t="e">
        <f t="shared" si="1"/>
        <v>#DIV/0!</v>
      </c>
      <c r="N28" s="164" t="e">
        <f t="shared" si="1"/>
        <v>#DIV/0!</v>
      </c>
      <c r="O28" s="2">
        <f t="shared" si="3"/>
        <v>0</v>
      </c>
      <c r="P28" s="166">
        <f t="shared" si="3"/>
        <v>0</v>
      </c>
      <c r="Q28" s="179" t="e">
        <f t="shared" si="4"/>
        <v>#DIV/0!</v>
      </c>
      <c r="R28" s="170" t="e">
        <f t="shared" si="5"/>
        <v>#DIV/0!</v>
      </c>
      <c r="S28" s="32" t="e">
        <f t="shared" si="6"/>
        <v>#DIV/0!</v>
      </c>
      <c r="T28" s="33" t="e">
        <f t="shared" si="6"/>
        <v>#DIV/0!</v>
      </c>
      <c r="U28" s="232">
        <v>0</v>
      </c>
      <c r="V28" s="174" t="e">
        <f t="shared" si="7"/>
        <v>#DIV/0!</v>
      </c>
      <c r="W28" s="83"/>
      <c r="X28" s="88" t="e">
        <f t="shared" si="8"/>
        <v>#DIV/0!</v>
      </c>
      <c r="Y28" s="267" t="e">
        <f t="shared" si="2"/>
        <v>#DIV/0!</v>
      </c>
    </row>
    <row r="29" spans="1:25" ht="13.5" thickBot="1">
      <c r="A29" s="74" t="s">
        <v>29</v>
      </c>
      <c r="B29" s="16"/>
      <c r="C29" s="118">
        <f t="shared" si="0"/>
        <v>9464</v>
      </c>
      <c r="D29" s="119">
        <f>((C29-G29)/600)</f>
        <v>15.773333333333333</v>
      </c>
      <c r="E29" s="16">
        <f t="shared" ref="E29:J29" si="15">SUM(E25:E28)</f>
        <v>11830</v>
      </c>
      <c r="F29" s="74">
        <f t="shared" si="15"/>
        <v>25991</v>
      </c>
      <c r="G29" s="213">
        <f t="shared" si="15"/>
        <v>0</v>
      </c>
      <c r="H29" s="213">
        <f t="shared" si="15"/>
        <v>0</v>
      </c>
      <c r="I29" s="215">
        <f t="shared" si="15"/>
        <v>0</v>
      </c>
      <c r="J29" s="215">
        <f t="shared" si="15"/>
        <v>0</v>
      </c>
      <c r="K29" s="5">
        <f>SUM(K25:K28)</f>
        <v>6000</v>
      </c>
      <c r="L29" s="35">
        <f>SUM(L25:L28)</f>
        <v>15675</v>
      </c>
      <c r="M29" s="138">
        <f t="shared" si="1"/>
        <v>0.50718512256973791</v>
      </c>
      <c r="N29" s="138">
        <f t="shared" si="1"/>
        <v>0.60309337847716515</v>
      </c>
      <c r="O29" s="120">
        <f t="shared" si="3"/>
        <v>5830</v>
      </c>
      <c r="P29" s="120">
        <f t="shared" si="3"/>
        <v>10316</v>
      </c>
      <c r="Q29" s="121">
        <f t="shared" si="4"/>
        <v>2.1970414201183432</v>
      </c>
      <c r="R29" s="122">
        <f t="shared" si="5"/>
        <v>2.6124999999999998</v>
      </c>
      <c r="S29" s="123">
        <f t="shared" si="6"/>
        <v>0</v>
      </c>
      <c r="T29" s="123">
        <f t="shared" si="6"/>
        <v>0</v>
      </c>
      <c r="U29" s="234">
        <f>SUM(U25:U28)</f>
        <v>54800</v>
      </c>
      <c r="V29" s="82">
        <f t="shared" si="7"/>
        <v>9.1333333333333329</v>
      </c>
      <c r="W29" s="124">
        <v>7.82</v>
      </c>
      <c r="X29" s="121">
        <f t="shared" si="8"/>
        <v>1.1679454390451831</v>
      </c>
      <c r="Y29" s="267">
        <f t="shared" si="2"/>
        <v>0.65389142335766426</v>
      </c>
    </row>
    <row r="30" spans="1:25" s="136" customFormat="1" ht="14.25" thickBot="1">
      <c r="A30" s="114" t="s">
        <v>2</v>
      </c>
      <c r="B30" s="37"/>
      <c r="C30" s="60">
        <f t="shared" si="0"/>
        <v>174292</v>
      </c>
      <c r="D30" s="137">
        <f t="shared" ref="D30:J30" si="16">(D10+D12+D19+D24+D29)</f>
        <v>192.29355555555557</v>
      </c>
      <c r="E30" s="114">
        <f t="shared" si="16"/>
        <v>217865</v>
      </c>
      <c r="F30" s="114">
        <f t="shared" si="16"/>
        <v>1385346</v>
      </c>
      <c r="G30" s="230">
        <f t="shared" si="16"/>
        <v>0</v>
      </c>
      <c r="H30" s="230">
        <f t="shared" si="16"/>
        <v>0</v>
      </c>
      <c r="I30" s="230">
        <f t="shared" si="16"/>
        <v>0</v>
      </c>
      <c r="J30" s="230">
        <f t="shared" si="16"/>
        <v>0</v>
      </c>
      <c r="K30" s="5">
        <f>K10+K12+K19+K22+K24+K29</f>
        <v>165836</v>
      </c>
      <c r="L30" s="35">
        <f>L10+L12+L19+L22+L24+L29</f>
        <v>1308929</v>
      </c>
      <c r="M30" s="158">
        <f t="shared" si="1"/>
        <v>0.76118697358455922</v>
      </c>
      <c r="N30" s="138">
        <f t="shared" si="1"/>
        <v>0.94483905103851307</v>
      </c>
      <c r="O30" s="47">
        <f>(E30-K30)</f>
        <v>52029</v>
      </c>
      <c r="P30" s="47">
        <f>(F30-L30)</f>
        <v>76417</v>
      </c>
      <c r="Q30" s="139">
        <f t="shared" si="4"/>
        <v>6.3587359144424296</v>
      </c>
      <c r="R30" s="61">
        <f t="shared" si="5"/>
        <v>7.8929122747774914</v>
      </c>
      <c r="S30" s="140">
        <f t="shared" si="6"/>
        <v>0</v>
      </c>
      <c r="T30" s="64">
        <f t="shared" si="6"/>
        <v>0</v>
      </c>
      <c r="U30" s="231">
        <f>U10+U12+U19+U21+U24+U29</f>
        <v>4569976</v>
      </c>
      <c r="V30" s="81">
        <f t="shared" si="7"/>
        <v>27.557201090233725</v>
      </c>
      <c r="W30" s="141">
        <v>24.27</v>
      </c>
      <c r="X30" s="61">
        <f t="shared" si="8"/>
        <v>1.1354429785840019</v>
      </c>
      <c r="Y30" s="267">
        <f t="shared" si="2"/>
        <v>0.65343273356358977</v>
      </c>
    </row>
    <row r="31" spans="1:25" s="204" customFormat="1" ht="13.5">
      <c r="A31" s="197"/>
      <c r="B31" s="197"/>
      <c r="C31" s="196"/>
      <c r="D31" s="39" t="s">
        <v>48</v>
      </c>
      <c r="E31" s="125" t="s">
        <v>48</v>
      </c>
      <c r="F31" s="197"/>
      <c r="G31" s="197"/>
      <c r="H31" s="197"/>
      <c r="I31" s="198"/>
      <c r="J31" s="198"/>
      <c r="K31" s="107"/>
      <c r="L31" s="107"/>
      <c r="M31" s="199"/>
      <c r="N31" s="199"/>
      <c r="O31" s="107"/>
      <c r="P31" s="107"/>
      <c r="Q31" s="200"/>
      <c r="R31" s="200"/>
      <c r="S31" s="201"/>
      <c r="T31" s="201"/>
      <c r="U31" s="197"/>
      <c r="V31" s="202"/>
      <c r="W31" s="203"/>
      <c r="X31" s="200"/>
    </row>
    <row r="32" spans="1:25" s="136" customFormat="1" ht="13.5">
      <c r="A32" s="3"/>
      <c r="B32" s="125"/>
      <c r="C32" s="125"/>
      <c r="D32" s="107"/>
      <c r="E32" s="107" t="s">
        <v>48</v>
      </c>
      <c r="F32" s="3"/>
      <c r="G32" s="69"/>
      <c r="H32" s="126"/>
      <c r="I32" s="69"/>
      <c r="J32" s="116"/>
      <c r="K32" s="3"/>
      <c r="L32" s="127"/>
      <c r="M32" s="117"/>
      <c r="N32" s="128"/>
      <c r="O32" s="3"/>
      <c r="P32" s="127"/>
      <c r="Q32" s="129"/>
      <c r="R32" s="130"/>
      <c r="S32" s="131"/>
      <c r="T32" s="131"/>
      <c r="U32" s="132"/>
      <c r="V32" s="133"/>
      <c r="W32" s="134"/>
      <c r="X32" s="135"/>
    </row>
    <row r="33" spans="2:10" ht="13.5" thickBot="1"/>
    <row r="34" spans="2:10">
      <c r="B34" s="45" t="s">
        <v>36</v>
      </c>
      <c r="C34" s="51"/>
      <c r="D34" s="51"/>
      <c r="E34" s="65"/>
      <c r="F34" s="65"/>
      <c r="G34" s="68"/>
      <c r="H34" s="70"/>
      <c r="I34" s="68"/>
      <c r="J34" s="91"/>
    </row>
    <row r="35" spans="2:10">
      <c r="B35" s="2"/>
      <c r="C35" s="3"/>
      <c r="D35" s="3"/>
      <c r="E35" s="66" t="s">
        <v>37</v>
      </c>
      <c r="F35" s="66"/>
      <c r="G35" s="69"/>
      <c r="H35" s="71"/>
      <c r="I35" s="69"/>
      <c r="J35" s="92"/>
    </row>
    <row r="36" spans="2:10" ht="13.5" thickBot="1">
      <c r="B36" s="4"/>
      <c r="C36" s="52"/>
      <c r="D36" s="52"/>
      <c r="E36" s="67" t="s">
        <v>4</v>
      </c>
      <c r="F36" s="67" t="s">
        <v>38</v>
      </c>
      <c r="G36" s="52" t="s">
        <v>39</v>
      </c>
      <c r="H36" s="67" t="s">
        <v>40</v>
      </c>
      <c r="I36" s="52" t="s">
        <v>41</v>
      </c>
      <c r="J36" s="93" t="s">
        <v>42</v>
      </c>
    </row>
    <row r="37" spans="2:10">
      <c r="B37" s="2" t="s">
        <v>31</v>
      </c>
      <c r="C37" s="3"/>
      <c r="D37" s="3"/>
      <c r="E37" s="66">
        <f>E19</f>
        <v>140125</v>
      </c>
      <c r="F37" s="66">
        <f>G19</f>
        <v>0</v>
      </c>
      <c r="G37" s="3">
        <f>I19</f>
        <v>0</v>
      </c>
      <c r="H37" s="66">
        <f>K19</f>
        <v>88347</v>
      </c>
      <c r="I37" s="89">
        <f>E37/E38</f>
        <v>2.6010246320049002</v>
      </c>
      <c r="J37" s="94">
        <f>IF(H38=0,0,H37/H38)</f>
        <v>1.6186698424331256</v>
      </c>
    </row>
    <row r="38" spans="2:10" ht="13.5" thickBot="1">
      <c r="B38" s="4" t="s">
        <v>30</v>
      </c>
      <c r="C38" s="52"/>
      <c r="D38" s="52"/>
      <c r="E38" s="67">
        <f>E10</f>
        <v>53873</v>
      </c>
      <c r="F38" s="67">
        <f>G10</f>
        <v>0</v>
      </c>
      <c r="G38" s="52">
        <f>I10</f>
        <v>0</v>
      </c>
      <c r="H38" s="67">
        <f>K10</f>
        <v>54580</v>
      </c>
      <c r="I38" s="90">
        <f>E38/E38</f>
        <v>1</v>
      </c>
      <c r="J38" s="95">
        <f>IF(H38=0,0,H38/H38)</f>
        <v>1</v>
      </c>
    </row>
  </sheetData>
  <phoneticPr fontId="0" type="noConversion"/>
  <pageMargins left="0.19685039370078741" right="0.19685039370078741" top="0.98425196850393704" bottom="0.98425196850393704" header="0.51181102362204722" footer="0.51181102362204722"/>
  <pageSetup paperSize="9" scale="62" orientation="landscape" r:id="rId1"/>
  <headerFooter alignWithMargins="0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Blad2"/>
  <dimension ref="A1:Z38"/>
  <sheetViews>
    <sheetView zoomScale="85" workbookViewId="0">
      <selection activeCell="A29" sqref="A29"/>
    </sheetView>
  </sheetViews>
  <sheetFormatPr baseColWidth="10" defaultColWidth="9.140625" defaultRowHeight="12.75"/>
  <cols>
    <col min="1" max="1" width="5" customWidth="1"/>
    <col min="2" max="3" width="9.42578125" customWidth="1"/>
    <col min="4" max="4" width="12.140625" customWidth="1"/>
    <col min="5" max="5" width="8.28515625" customWidth="1"/>
    <col min="6" max="8" width="9.42578125" customWidth="1"/>
    <col min="9" max="10" width="9.140625" customWidth="1"/>
    <col min="11" max="11" width="9.42578125" customWidth="1"/>
    <col min="12" max="12" width="11.140625" customWidth="1"/>
    <col min="13" max="17" width="9.28515625" customWidth="1"/>
    <col min="21" max="21" width="9.42578125" customWidth="1"/>
    <col min="23" max="23" width="9.42578125" bestFit="1" customWidth="1"/>
    <col min="25" max="25" width="8.85546875" bestFit="1" customWidth="1"/>
    <col min="26" max="26" width="10.7109375" bestFit="1" customWidth="1"/>
  </cols>
  <sheetData>
    <row r="1" spans="1:26" ht="15.75">
      <c r="A1" s="50"/>
    </row>
    <row r="3" spans="1:26" ht="22.5">
      <c r="A3" s="49" t="s">
        <v>54</v>
      </c>
      <c r="B3" s="7"/>
      <c r="C3" s="7"/>
      <c r="D3" s="7"/>
      <c r="E3" s="7"/>
      <c r="F3" s="7"/>
      <c r="G3" s="40"/>
      <c r="H3" s="40"/>
      <c r="I3" s="40"/>
      <c r="J3" s="40"/>
      <c r="K3" s="8" t="s">
        <v>5</v>
      </c>
      <c r="L3" s="9">
        <f ca="1">NOW()</f>
        <v>40605.841165162034</v>
      </c>
      <c r="M3" s="9"/>
      <c r="N3" s="10"/>
      <c r="O3" s="7"/>
      <c r="P3" s="7"/>
      <c r="Q3" s="11"/>
      <c r="R3" s="11"/>
      <c r="S3" s="12"/>
      <c r="T3" s="12"/>
      <c r="U3" s="40"/>
      <c r="V3" s="42"/>
      <c r="W3" s="43"/>
      <c r="X3" s="41"/>
    </row>
    <row r="4" spans="1:26" ht="13.5" thickBot="1">
      <c r="A4" s="1"/>
      <c r="B4" s="1"/>
      <c r="C4" s="244" t="s">
        <v>59</v>
      </c>
      <c r="D4" s="244" t="s">
        <v>59</v>
      </c>
      <c r="E4" s="244" t="s">
        <v>59</v>
      </c>
      <c r="F4" s="244" t="s">
        <v>59</v>
      </c>
      <c r="G4" s="244" t="s">
        <v>59</v>
      </c>
      <c r="H4" s="244" t="s">
        <v>59</v>
      </c>
      <c r="I4" s="244" t="s">
        <v>59</v>
      </c>
      <c r="J4" s="244" t="s">
        <v>59</v>
      </c>
      <c r="K4" s="244" t="s">
        <v>59</v>
      </c>
      <c r="L4" s="244" t="s">
        <v>59</v>
      </c>
      <c r="M4" s="244" t="s">
        <v>59</v>
      </c>
      <c r="N4" s="244" t="s">
        <v>59</v>
      </c>
      <c r="O4" s="244" t="s">
        <v>59</v>
      </c>
      <c r="P4" s="244" t="s">
        <v>59</v>
      </c>
      <c r="Q4" s="244" t="s">
        <v>59</v>
      </c>
      <c r="R4" s="244" t="s">
        <v>59</v>
      </c>
      <c r="S4" s="244" t="s">
        <v>59</v>
      </c>
      <c r="T4" s="245" t="s">
        <v>60</v>
      </c>
      <c r="U4" s="244" t="s">
        <v>59</v>
      </c>
      <c r="V4" s="244" t="s">
        <v>59</v>
      </c>
      <c r="W4" s="44" t="s">
        <v>58</v>
      </c>
      <c r="X4" s="44"/>
      <c r="Y4" s="244" t="s">
        <v>59</v>
      </c>
    </row>
    <row r="5" spans="1:26">
      <c r="A5" s="13"/>
      <c r="B5" s="14"/>
      <c r="C5" s="56">
        <v>0.8</v>
      </c>
      <c r="D5" s="53" t="s">
        <v>44</v>
      </c>
      <c r="E5" s="16" t="s">
        <v>6</v>
      </c>
      <c r="F5" s="15"/>
      <c r="G5" s="213" t="s">
        <v>7</v>
      </c>
      <c r="H5" s="214"/>
      <c r="I5" s="215" t="s">
        <v>8</v>
      </c>
      <c r="J5" s="216"/>
      <c r="K5" s="16" t="s">
        <v>9</v>
      </c>
      <c r="L5" s="16"/>
      <c r="M5" s="17" t="s">
        <v>10</v>
      </c>
      <c r="N5" s="18"/>
      <c r="O5" s="16" t="s">
        <v>11</v>
      </c>
      <c r="P5" s="16"/>
      <c r="Q5" s="19" t="s">
        <v>12</v>
      </c>
      <c r="R5" s="19"/>
      <c r="S5" s="20" t="s">
        <v>13</v>
      </c>
      <c r="T5" s="21"/>
      <c r="U5" s="213" t="s">
        <v>32</v>
      </c>
      <c r="V5" s="78" t="s">
        <v>59</v>
      </c>
      <c r="W5" s="182" t="s">
        <v>58</v>
      </c>
      <c r="X5" s="86"/>
      <c r="Y5" s="242" t="s">
        <v>46</v>
      </c>
    </row>
    <row r="6" spans="1:26" ht="13.5" thickBot="1">
      <c r="A6" s="22"/>
      <c r="B6" s="6"/>
      <c r="C6" s="57"/>
      <c r="D6" s="54" t="s">
        <v>47</v>
      </c>
      <c r="E6" s="6" t="s">
        <v>3</v>
      </c>
      <c r="F6" s="23" t="s">
        <v>14</v>
      </c>
      <c r="G6" s="217" t="s">
        <v>3</v>
      </c>
      <c r="H6" s="218" t="s">
        <v>14</v>
      </c>
      <c r="I6" s="219" t="s">
        <v>3</v>
      </c>
      <c r="J6" s="220" t="s">
        <v>14</v>
      </c>
      <c r="K6" s="22" t="s">
        <v>3</v>
      </c>
      <c r="L6" s="23" t="s">
        <v>14</v>
      </c>
      <c r="M6" s="24" t="s">
        <v>3</v>
      </c>
      <c r="N6" s="25" t="s">
        <v>14</v>
      </c>
      <c r="O6" s="22" t="s">
        <v>3</v>
      </c>
      <c r="P6" s="23" t="s">
        <v>14</v>
      </c>
      <c r="Q6" s="167" t="s">
        <v>4</v>
      </c>
      <c r="R6" s="26" t="s">
        <v>15</v>
      </c>
      <c r="S6" s="27" t="s">
        <v>3</v>
      </c>
      <c r="T6" s="28" t="s">
        <v>14</v>
      </c>
      <c r="U6" s="217" t="s">
        <v>0</v>
      </c>
      <c r="V6" s="79" t="s">
        <v>34</v>
      </c>
      <c r="W6" s="85" t="s">
        <v>34</v>
      </c>
      <c r="X6" s="87" t="s">
        <v>33</v>
      </c>
      <c r="Y6" s="243"/>
      <c r="Z6" s="240"/>
    </row>
    <row r="7" spans="1:26">
      <c r="A7" s="2" t="s">
        <v>16</v>
      </c>
      <c r="B7" s="3" t="s">
        <v>1</v>
      </c>
      <c r="C7" s="58">
        <f>((E7*80)/100)</f>
        <v>3200</v>
      </c>
      <c r="D7" s="55">
        <f>((C7-G7)/1200)</f>
        <v>2.6666666666666665</v>
      </c>
      <c r="E7" s="3">
        <v>4000</v>
      </c>
      <c r="F7" s="29">
        <v>30705</v>
      </c>
      <c r="G7" s="221">
        <v>0</v>
      </c>
      <c r="H7" s="225">
        <v>0</v>
      </c>
      <c r="I7" s="223">
        <v>0</v>
      </c>
      <c r="J7" s="235">
        <v>0</v>
      </c>
      <c r="K7" s="2">
        <v>832</v>
      </c>
      <c r="L7" s="159">
        <v>8991.7567999999992</v>
      </c>
      <c r="M7" s="30">
        <f t="shared" ref="M7:N30" si="0">(K7/E7)</f>
        <v>0.20799999999999999</v>
      </c>
      <c r="N7" s="161">
        <f t="shared" si="0"/>
        <v>0.29284340661130104</v>
      </c>
      <c r="O7" s="2">
        <f>(E7-K7)</f>
        <v>3168</v>
      </c>
      <c r="P7" s="165">
        <f>(F7-L7)</f>
        <v>21713.243200000001</v>
      </c>
      <c r="Q7" s="168">
        <f>(F7/E7)</f>
        <v>7.6762499999999996</v>
      </c>
      <c r="R7" s="31">
        <f>(L7/K7)</f>
        <v>10.807399999999999</v>
      </c>
      <c r="S7" s="32">
        <f>(I7/E7)</f>
        <v>0</v>
      </c>
      <c r="T7" s="33">
        <f>(J7/F7)</f>
        <v>0</v>
      </c>
      <c r="U7" s="232">
        <v>33196.800000000003</v>
      </c>
      <c r="V7" s="80">
        <f>(U7/K7)</f>
        <v>39.900000000000006</v>
      </c>
      <c r="W7" s="83"/>
      <c r="X7" s="88" t="e">
        <f>(V7/W7)</f>
        <v>#DIV/0!</v>
      </c>
      <c r="Y7" s="241">
        <f t="shared" ref="Y7:Y30" si="1">((U7/1.21)-L7)/(U7/1.21)</f>
        <v>0.67225679197994992</v>
      </c>
    </row>
    <row r="8" spans="1:26">
      <c r="A8" s="2" t="s">
        <v>35</v>
      </c>
      <c r="B8" s="3" t="s">
        <v>1</v>
      </c>
      <c r="C8" s="58">
        <f t="shared" ref="C8:C30" si="2">((E8*80)/100)</f>
        <v>40084.800000000003</v>
      </c>
      <c r="D8" s="55">
        <f>((C8-G8)/1200)</f>
        <v>33.404000000000003</v>
      </c>
      <c r="E8" s="3">
        <v>50106</v>
      </c>
      <c r="F8" s="29">
        <v>447946</v>
      </c>
      <c r="G8" s="221">
        <v>0</v>
      </c>
      <c r="H8" s="225">
        <v>0</v>
      </c>
      <c r="I8" s="223">
        <v>0</v>
      </c>
      <c r="J8" s="235">
        <v>0</v>
      </c>
      <c r="K8" s="2">
        <v>41041</v>
      </c>
      <c r="L8" s="29">
        <v>407012.63620000001</v>
      </c>
      <c r="M8" s="30">
        <f t="shared" si="0"/>
        <v>0.81908354288907514</v>
      </c>
      <c r="N8" s="162">
        <f t="shared" si="0"/>
        <v>0.9086198698057355</v>
      </c>
      <c r="O8" s="2">
        <f t="shared" ref="O8:P29" si="3">(E8-K8)</f>
        <v>9065</v>
      </c>
      <c r="P8" s="157">
        <f t="shared" si="3"/>
        <v>40933.363799999992</v>
      </c>
      <c r="Q8" s="168">
        <f t="shared" ref="Q8:Q30" si="4">(F8/E8)</f>
        <v>8.9399672693888963</v>
      </c>
      <c r="R8" s="31">
        <f t="shared" ref="R8:R30" si="5">(L8/K8)</f>
        <v>9.9172202480446376</v>
      </c>
      <c r="S8" s="32">
        <f t="shared" ref="S8:T30" si="6">(I8/E8)</f>
        <v>0</v>
      </c>
      <c r="T8" s="33">
        <f t="shared" si="6"/>
        <v>0</v>
      </c>
      <c r="U8" s="232">
        <v>1486260.9</v>
      </c>
      <c r="V8" s="80">
        <f t="shared" ref="V8:V30" si="7">(U8/K8)</f>
        <v>36.214051801856677</v>
      </c>
      <c r="W8" s="83"/>
      <c r="X8" s="88" t="e">
        <f t="shared" ref="X8:X30" si="8">(V8/W8)</f>
        <v>#DIV/0!</v>
      </c>
      <c r="Y8" s="143">
        <f t="shared" si="1"/>
        <v>0.6686414277587468</v>
      </c>
    </row>
    <row r="9" spans="1:26" ht="13.5" thickBot="1">
      <c r="A9" s="2" t="s">
        <v>17</v>
      </c>
      <c r="B9" s="3" t="s">
        <v>1</v>
      </c>
      <c r="C9" s="58">
        <f t="shared" si="2"/>
        <v>0</v>
      </c>
      <c r="D9" s="55">
        <f>((C9-G9)/1200)</f>
        <v>0</v>
      </c>
      <c r="E9" s="3">
        <v>0</v>
      </c>
      <c r="F9" s="29">
        <v>0</v>
      </c>
      <c r="G9" s="221">
        <v>0</v>
      </c>
      <c r="H9" s="225">
        <v>0</v>
      </c>
      <c r="I9" s="223">
        <v>0</v>
      </c>
      <c r="J9" s="235">
        <v>0</v>
      </c>
      <c r="K9" s="2">
        <v>60691</v>
      </c>
      <c r="L9" s="29">
        <v>589212.41009999998</v>
      </c>
      <c r="M9" s="30" t="e">
        <f t="shared" si="0"/>
        <v>#DIV/0!</v>
      </c>
      <c r="N9" s="162" t="e">
        <f t="shared" si="0"/>
        <v>#DIV/0!</v>
      </c>
      <c r="O9" s="2">
        <f t="shared" si="3"/>
        <v>-60691</v>
      </c>
      <c r="P9" s="157">
        <f t="shared" si="3"/>
        <v>-589212.41009999998</v>
      </c>
      <c r="Q9" s="168" t="e">
        <f t="shared" si="4"/>
        <v>#DIV/0!</v>
      </c>
      <c r="R9" s="31">
        <f t="shared" si="5"/>
        <v>9.7083984462276121</v>
      </c>
      <c r="S9" s="32" t="e">
        <f t="shared" si="6"/>
        <v>#DIV/0!</v>
      </c>
      <c r="T9" s="33" t="e">
        <f t="shared" si="6"/>
        <v>#DIV/0!</v>
      </c>
      <c r="U9" s="232">
        <v>2118115.9</v>
      </c>
      <c r="V9" s="80">
        <f t="shared" si="7"/>
        <v>34.9</v>
      </c>
      <c r="W9" s="83"/>
      <c r="X9" s="88" t="e">
        <f t="shared" si="8"/>
        <v>#DIV/0!</v>
      </c>
      <c r="Y9" s="143">
        <f t="shared" si="1"/>
        <v>0.66340509684998827</v>
      </c>
    </row>
    <row r="10" spans="1:26" ht="13.5" thickBot="1">
      <c r="A10" s="5" t="s">
        <v>18</v>
      </c>
      <c r="B10" s="34"/>
      <c r="C10" s="153">
        <f t="shared" si="2"/>
        <v>43284.800000000003</v>
      </c>
      <c r="D10" s="60">
        <f>((C10-G10)/1200)</f>
        <v>36.070666666666668</v>
      </c>
      <c r="E10" s="34">
        <f>SUM(E7:E9)</f>
        <v>54106</v>
      </c>
      <c r="F10" s="35">
        <f t="shared" ref="F10:J10" si="9">SUM(F7:F9)</f>
        <v>478651</v>
      </c>
      <c r="G10" s="226">
        <f>SUM(G7:G9)</f>
        <v>0</v>
      </c>
      <c r="H10" s="226">
        <f t="shared" si="9"/>
        <v>0</v>
      </c>
      <c r="I10" s="228">
        <f t="shared" si="9"/>
        <v>0</v>
      </c>
      <c r="J10" s="236">
        <f t="shared" si="9"/>
        <v>0</v>
      </c>
      <c r="K10" s="5">
        <f>SUM(K7:K9)</f>
        <v>102564</v>
      </c>
      <c r="L10" s="35">
        <f>SUM(L7:L9)</f>
        <v>1005216.8030999999</v>
      </c>
      <c r="M10" s="180">
        <f t="shared" si="0"/>
        <v>1.8956123165637822</v>
      </c>
      <c r="N10" s="163">
        <f t="shared" si="0"/>
        <v>2.1001038399585501</v>
      </c>
      <c r="O10" s="5">
        <f t="shared" si="3"/>
        <v>-48458</v>
      </c>
      <c r="P10" s="35">
        <f t="shared" si="3"/>
        <v>-526565.8030999999</v>
      </c>
      <c r="Q10" s="63">
        <f t="shared" si="4"/>
        <v>8.8465419731637898</v>
      </c>
      <c r="R10" s="169">
        <f t="shared" si="5"/>
        <v>9.8008736310986304</v>
      </c>
      <c r="S10" s="64">
        <f t="shared" si="6"/>
        <v>0</v>
      </c>
      <c r="T10" s="64">
        <f t="shared" si="6"/>
        <v>0</v>
      </c>
      <c r="U10" s="233">
        <f>SUM(U7:U9)</f>
        <v>3637573.5999999996</v>
      </c>
      <c r="V10" s="173">
        <f t="shared" si="7"/>
        <v>35.466378066378063</v>
      </c>
      <c r="W10" s="77"/>
      <c r="X10" s="61" t="e">
        <f t="shared" si="8"/>
        <v>#DIV/0!</v>
      </c>
      <c r="Y10" s="143">
        <f t="shared" si="1"/>
        <v>0.66562536858333254</v>
      </c>
    </row>
    <row r="11" spans="1:26" ht="13.5" thickBot="1">
      <c r="A11" s="2" t="s">
        <v>19</v>
      </c>
      <c r="B11" s="3" t="s">
        <v>1</v>
      </c>
      <c r="C11" s="58">
        <f t="shared" si="2"/>
        <v>9581.6</v>
      </c>
      <c r="D11" s="55">
        <f t="shared" ref="D11:D24" si="10">((C11-G11)/900)</f>
        <v>10.646222222222223</v>
      </c>
      <c r="E11" s="3">
        <v>11977</v>
      </c>
      <c r="F11" s="29">
        <v>260560</v>
      </c>
      <c r="G11" s="221">
        <v>0</v>
      </c>
      <c r="H11" s="225">
        <v>0</v>
      </c>
      <c r="I11" s="223">
        <v>0</v>
      </c>
      <c r="J11" s="235">
        <v>0</v>
      </c>
      <c r="K11" s="2">
        <v>19760</v>
      </c>
      <c r="L11" s="29">
        <v>366740.19199999998</v>
      </c>
      <c r="M11" s="30">
        <f t="shared" si="0"/>
        <v>1.6498288386073308</v>
      </c>
      <c r="N11" s="162">
        <f t="shared" si="0"/>
        <v>1.4075076450721522</v>
      </c>
      <c r="O11" s="2">
        <f t="shared" si="3"/>
        <v>-7783</v>
      </c>
      <c r="P11" s="157">
        <f t="shared" si="3"/>
        <v>-106180.19199999998</v>
      </c>
      <c r="Q11" s="168">
        <f t="shared" si="4"/>
        <v>21.755030475077231</v>
      </c>
      <c r="R11" s="31">
        <f t="shared" si="5"/>
        <v>18.559726315789472</v>
      </c>
      <c r="S11" s="32">
        <f t="shared" si="6"/>
        <v>0</v>
      </c>
      <c r="T11" s="33">
        <f t="shared" si="6"/>
        <v>0</v>
      </c>
      <c r="U11" s="232">
        <v>1183624</v>
      </c>
      <c r="V11" s="80">
        <f t="shared" si="7"/>
        <v>59.9</v>
      </c>
      <c r="W11" s="83"/>
      <c r="X11" s="88" t="e">
        <f t="shared" si="8"/>
        <v>#DIV/0!</v>
      </c>
      <c r="Y11" s="143">
        <f t="shared" si="1"/>
        <v>0.62508733151744145</v>
      </c>
    </row>
    <row r="12" spans="1:26" ht="13.5" thickBot="1">
      <c r="A12" s="5" t="s">
        <v>20</v>
      </c>
      <c r="B12" s="34"/>
      <c r="C12" s="153">
        <f t="shared" si="2"/>
        <v>9581.6</v>
      </c>
      <c r="D12" s="60">
        <f t="shared" si="10"/>
        <v>10.646222222222223</v>
      </c>
      <c r="E12" s="34">
        <f t="shared" ref="E12:J12" si="11">SUM(E11)</f>
        <v>11977</v>
      </c>
      <c r="F12" s="35">
        <f t="shared" si="11"/>
        <v>260560</v>
      </c>
      <c r="G12" s="226">
        <f>SUM(G11)</f>
        <v>0</v>
      </c>
      <c r="H12" s="226">
        <f t="shared" si="11"/>
        <v>0</v>
      </c>
      <c r="I12" s="228">
        <f t="shared" si="11"/>
        <v>0</v>
      </c>
      <c r="J12" s="236">
        <f t="shared" si="11"/>
        <v>0</v>
      </c>
      <c r="K12" s="5">
        <f>SUM(K11)</f>
        <v>19760</v>
      </c>
      <c r="L12" s="35">
        <f>SUM(L11)</f>
        <v>366740.19199999998</v>
      </c>
      <c r="M12" s="180">
        <f t="shared" si="0"/>
        <v>1.6498288386073308</v>
      </c>
      <c r="N12" s="163">
        <f t="shared" si="0"/>
        <v>1.4075076450721522</v>
      </c>
      <c r="O12" s="5">
        <f t="shared" si="3"/>
        <v>-7783</v>
      </c>
      <c r="P12" s="35">
        <f t="shared" si="3"/>
        <v>-106180.19199999998</v>
      </c>
      <c r="Q12" s="63">
        <f t="shared" si="4"/>
        <v>21.755030475077231</v>
      </c>
      <c r="R12" s="169">
        <f t="shared" si="5"/>
        <v>18.559726315789472</v>
      </c>
      <c r="S12" s="64">
        <f t="shared" si="6"/>
        <v>0</v>
      </c>
      <c r="T12" s="64">
        <f t="shared" si="6"/>
        <v>0</v>
      </c>
      <c r="U12" s="233">
        <f>SUM(U11)</f>
        <v>1183624</v>
      </c>
      <c r="V12" s="173">
        <f t="shared" si="7"/>
        <v>59.9</v>
      </c>
      <c r="W12" s="77"/>
      <c r="X12" s="61" t="e">
        <f t="shared" si="8"/>
        <v>#DIV/0!</v>
      </c>
      <c r="Y12" s="143">
        <f t="shared" si="1"/>
        <v>0.62508733151744145</v>
      </c>
    </row>
    <row r="13" spans="1:26">
      <c r="A13" s="2" t="s">
        <v>21</v>
      </c>
      <c r="B13" s="3" t="s">
        <v>1</v>
      </c>
      <c r="C13" s="58">
        <f t="shared" si="2"/>
        <v>102212</v>
      </c>
      <c r="D13" s="55">
        <f t="shared" si="10"/>
        <v>113.56888888888889</v>
      </c>
      <c r="E13" s="3">
        <v>127765</v>
      </c>
      <c r="F13" s="29">
        <v>486110</v>
      </c>
      <c r="G13" s="221">
        <v>0</v>
      </c>
      <c r="H13" s="225">
        <v>0</v>
      </c>
      <c r="I13" s="223">
        <v>0</v>
      </c>
      <c r="J13" s="235">
        <v>0</v>
      </c>
      <c r="K13" s="2">
        <v>115516</v>
      </c>
      <c r="L13" s="29">
        <v>300182.20150000002</v>
      </c>
      <c r="M13" s="30">
        <f t="shared" si="0"/>
        <v>0.90412867373693895</v>
      </c>
      <c r="N13" s="162">
        <f t="shared" si="0"/>
        <v>0.6175190831293329</v>
      </c>
      <c r="O13" s="2">
        <f t="shared" si="3"/>
        <v>12249</v>
      </c>
      <c r="P13" s="157">
        <f t="shared" si="3"/>
        <v>185927.79849999998</v>
      </c>
      <c r="Q13" s="168">
        <f t="shared" si="4"/>
        <v>3.8047196023950223</v>
      </c>
      <c r="R13" s="31">
        <f t="shared" si="5"/>
        <v>2.5986201175594723</v>
      </c>
      <c r="S13" s="32">
        <f t="shared" si="6"/>
        <v>0</v>
      </c>
      <c r="T13" s="33">
        <f t="shared" si="6"/>
        <v>0</v>
      </c>
      <c r="U13" s="232">
        <v>1146462</v>
      </c>
      <c r="V13" s="80">
        <f t="shared" si="7"/>
        <v>9.9247030714359923</v>
      </c>
      <c r="W13" s="83"/>
      <c r="X13" s="88" t="e">
        <f t="shared" si="8"/>
        <v>#DIV/0!</v>
      </c>
      <c r="Y13" s="143">
        <f t="shared" si="1"/>
        <v>0.68318141917045661</v>
      </c>
    </row>
    <row r="14" spans="1:26">
      <c r="A14" s="2" t="s">
        <v>22</v>
      </c>
      <c r="B14" s="3" t="s">
        <v>1</v>
      </c>
      <c r="C14" s="58">
        <f t="shared" si="2"/>
        <v>21108</v>
      </c>
      <c r="D14" s="55">
        <f t="shared" si="10"/>
        <v>23.453333333333333</v>
      </c>
      <c r="E14" s="3">
        <v>26385</v>
      </c>
      <c r="F14" s="29">
        <v>279862</v>
      </c>
      <c r="G14" s="221">
        <v>0</v>
      </c>
      <c r="H14" s="225">
        <v>0</v>
      </c>
      <c r="I14" s="223">
        <v>0</v>
      </c>
      <c r="J14" s="235">
        <v>0</v>
      </c>
      <c r="K14" s="2">
        <v>31700</v>
      </c>
      <c r="L14" s="29">
        <v>270501.2929</v>
      </c>
      <c r="M14" s="30">
        <f t="shared" si="0"/>
        <v>1.201440212241804</v>
      </c>
      <c r="N14" s="162">
        <f t="shared" si="0"/>
        <v>0.9665524183347507</v>
      </c>
      <c r="O14" s="2">
        <f t="shared" si="3"/>
        <v>-5315</v>
      </c>
      <c r="P14" s="157">
        <f t="shared" si="3"/>
        <v>9360.7070999999996</v>
      </c>
      <c r="Q14" s="168">
        <f t="shared" si="4"/>
        <v>10.606859958309645</v>
      </c>
      <c r="R14" s="31">
        <f t="shared" si="5"/>
        <v>8.533163813880126</v>
      </c>
      <c r="S14" s="32">
        <f t="shared" si="6"/>
        <v>0</v>
      </c>
      <c r="T14" s="33">
        <f t="shared" si="6"/>
        <v>0</v>
      </c>
      <c r="U14" s="232">
        <v>836645</v>
      </c>
      <c r="V14" s="80">
        <f t="shared" si="7"/>
        <v>26.392586750788645</v>
      </c>
      <c r="W14" s="83"/>
      <c r="X14" s="88" t="e">
        <f t="shared" si="8"/>
        <v>#DIV/0!</v>
      </c>
      <c r="Y14" s="143">
        <f t="shared" si="1"/>
        <v>0.60878680395030149</v>
      </c>
    </row>
    <row r="15" spans="1:26">
      <c r="A15" s="2" t="s">
        <v>49</v>
      </c>
      <c r="B15" s="3" t="s">
        <v>1</v>
      </c>
      <c r="C15" s="58">
        <f t="shared" si="2"/>
        <v>3120</v>
      </c>
      <c r="D15" s="55">
        <f t="shared" si="10"/>
        <v>3.4666666666666668</v>
      </c>
      <c r="E15" s="3">
        <v>3900</v>
      </c>
      <c r="F15" s="29"/>
      <c r="G15" s="221">
        <v>0</v>
      </c>
      <c r="H15" s="225">
        <v>0</v>
      </c>
      <c r="I15" s="223">
        <v>0</v>
      </c>
      <c r="J15" s="235">
        <v>0</v>
      </c>
      <c r="K15" s="2">
        <v>5299</v>
      </c>
      <c r="L15" s="29">
        <v>34130.282599999999</v>
      </c>
      <c r="M15" s="30">
        <f t="shared" si="0"/>
        <v>1.3587179487179488</v>
      </c>
      <c r="N15" s="162" t="e">
        <f t="shared" si="0"/>
        <v>#DIV/0!</v>
      </c>
      <c r="O15" s="2">
        <f t="shared" si="3"/>
        <v>-1399</v>
      </c>
      <c r="P15" s="157">
        <f t="shared" si="3"/>
        <v>-34130.282599999999</v>
      </c>
      <c r="Q15" s="168">
        <f t="shared" si="4"/>
        <v>0</v>
      </c>
      <c r="R15" s="31">
        <f t="shared" si="5"/>
        <v>6.4408912247593886</v>
      </c>
      <c r="S15" s="32">
        <f t="shared" si="6"/>
        <v>0</v>
      </c>
      <c r="T15" s="33" t="e">
        <f t="shared" si="6"/>
        <v>#DIV/0!</v>
      </c>
      <c r="U15" s="232">
        <v>121555.1</v>
      </c>
      <c r="V15" s="80">
        <f t="shared" si="7"/>
        <v>22.939252689186642</v>
      </c>
      <c r="W15" s="83"/>
      <c r="X15" s="88" t="e">
        <f t="shared" si="8"/>
        <v>#DIV/0!</v>
      </c>
      <c r="Y15" s="143">
        <f t="shared" si="1"/>
        <v>0.6602557856807324</v>
      </c>
    </row>
    <row r="16" spans="1:26">
      <c r="A16" s="2" t="s">
        <v>23</v>
      </c>
      <c r="B16" s="3" t="s">
        <v>1</v>
      </c>
      <c r="C16" s="58">
        <f t="shared" si="2"/>
        <v>29868.799999999999</v>
      </c>
      <c r="D16" s="55">
        <f t="shared" si="10"/>
        <v>33.187555555555555</v>
      </c>
      <c r="E16" s="3">
        <v>37336</v>
      </c>
      <c r="F16" s="29">
        <v>309854</v>
      </c>
      <c r="G16" s="221">
        <v>0</v>
      </c>
      <c r="H16" s="225">
        <v>0</v>
      </c>
      <c r="I16" s="223">
        <v>0</v>
      </c>
      <c r="J16" s="235">
        <v>0</v>
      </c>
      <c r="K16" s="2">
        <v>36802</v>
      </c>
      <c r="L16" s="29">
        <v>308455.22320000001</v>
      </c>
      <c r="M16" s="30">
        <f t="shared" si="0"/>
        <v>0.98569745018212984</v>
      </c>
      <c r="N16" s="162">
        <f t="shared" si="0"/>
        <v>0.99548569068012682</v>
      </c>
      <c r="O16" s="2">
        <f t="shared" si="3"/>
        <v>534</v>
      </c>
      <c r="P16" s="157">
        <f t="shared" si="3"/>
        <v>1398.7767999999924</v>
      </c>
      <c r="Q16" s="168">
        <f t="shared" si="4"/>
        <v>8.2990679237197345</v>
      </c>
      <c r="R16" s="31">
        <f t="shared" si="5"/>
        <v>8.3814798978316389</v>
      </c>
      <c r="S16" s="32">
        <f t="shared" si="6"/>
        <v>0</v>
      </c>
      <c r="T16" s="33">
        <f t="shared" si="6"/>
        <v>0</v>
      </c>
      <c r="U16" s="232">
        <v>1076964.8</v>
      </c>
      <c r="V16" s="80">
        <f t="shared" si="7"/>
        <v>29.263757404488889</v>
      </c>
      <c r="W16" s="83"/>
      <c r="X16" s="88" t="e">
        <f t="shared" si="8"/>
        <v>#DIV/0!</v>
      </c>
      <c r="Y16" s="143">
        <f t="shared" si="1"/>
        <v>0.6534419508678464</v>
      </c>
    </row>
    <row r="17" spans="1:25">
      <c r="A17" s="2" t="s">
        <v>24</v>
      </c>
      <c r="B17" s="3" t="s">
        <v>1</v>
      </c>
      <c r="C17" s="58">
        <f t="shared" si="2"/>
        <v>15036.8</v>
      </c>
      <c r="D17" s="55">
        <f t="shared" si="10"/>
        <v>16.707555555555555</v>
      </c>
      <c r="E17" s="3">
        <v>18796</v>
      </c>
      <c r="F17" s="29">
        <v>186374</v>
      </c>
      <c r="G17" s="221">
        <v>0</v>
      </c>
      <c r="H17" s="225">
        <v>0</v>
      </c>
      <c r="I17" s="223">
        <v>0</v>
      </c>
      <c r="J17" s="235">
        <v>0</v>
      </c>
      <c r="K17" s="2">
        <v>16328</v>
      </c>
      <c r="L17" s="29">
        <v>169208.7176</v>
      </c>
      <c r="M17" s="30">
        <f t="shared" si="0"/>
        <v>0.86869546712066392</v>
      </c>
      <c r="N17" s="162">
        <f t="shared" si="0"/>
        <v>0.90789872836339836</v>
      </c>
      <c r="O17" s="2">
        <f t="shared" si="3"/>
        <v>2468</v>
      </c>
      <c r="P17" s="157">
        <f t="shared" si="3"/>
        <v>17165.282399999996</v>
      </c>
      <c r="Q17" s="168">
        <f t="shared" si="4"/>
        <v>9.9156203447542026</v>
      </c>
      <c r="R17" s="31">
        <f t="shared" si="5"/>
        <v>10.36310127388535</v>
      </c>
      <c r="S17" s="32">
        <f t="shared" si="6"/>
        <v>0</v>
      </c>
      <c r="T17" s="33">
        <f t="shared" si="6"/>
        <v>0</v>
      </c>
      <c r="U17" s="232">
        <v>591167.19999999995</v>
      </c>
      <c r="V17" s="80">
        <f t="shared" si="7"/>
        <v>36.205732484076428</v>
      </c>
      <c r="W17" s="83"/>
      <c r="X17" s="88" t="e">
        <f t="shared" si="8"/>
        <v>#DIV/0!</v>
      </c>
      <c r="Y17" s="143">
        <f t="shared" si="1"/>
        <v>0.65366389018876558</v>
      </c>
    </row>
    <row r="18" spans="1:25" ht="13.5" thickBot="1">
      <c r="A18" s="2" t="s">
        <v>25</v>
      </c>
      <c r="B18" s="3" t="s">
        <v>1</v>
      </c>
      <c r="C18" s="58">
        <f t="shared" si="2"/>
        <v>12021.6</v>
      </c>
      <c r="D18" s="55">
        <f t="shared" si="10"/>
        <v>13.357333333333333</v>
      </c>
      <c r="E18" s="3">
        <v>15027</v>
      </c>
      <c r="F18" s="29">
        <v>93225</v>
      </c>
      <c r="G18" s="221">
        <v>0</v>
      </c>
      <c r="H18" s="225">
        <v>0</v>
      </c>
      <c r="I18" s="223">
        <v>0</v>
      </c>
      <c r="J18" s="235">
        <v>0</v>
      </c>
      <c r="K18" s="2">
        <v>10504</v>
      </c>
      <c r="L18" s="29">
        <v>124463.7264</v>
      </c>
      <c r="M18" s="30">
        <f t="shared" si="0"/>
        <v>0.69900845145404933</v>
      </c>
      <c r="N18" s="162">
        <f t="shared" si="0"/>
        <v>1.3350895832662912</v>
      </c>
      <c r="O18" s="2">
        <f t="shared" si="3"/>
        <v>4523</v>
      </c>
      <c r="P18" s="157">
        <f t="shared" si="3"/>
        <v>-31238.7264</v>
      </c>
      <c r="Q18" s="168">
        <f t="shared" si="4"/>
        <v>6.2038331004192457</v>
      </c>
      <c r="R18" s="31">
        <f t="shared" si="5"/>
        <v>11.849174257425743</v>
      </c>
      <c r="S18" s="32">
        <f t="shared" si="6"/>
        <v>0</v>
      </c>
      <c r="T18" s="33">
        <f t="shared" si="6"/>
        <v>0</v>
      </c>
      <c r="U18" s="232">
        <v>368669.6</v>
      </c>
      <c r="V18" s="80">
        <f t="shared" si="7"/>
        <v>35.098019801980193</v>
      </c>
      <c r="W18" s="83"/>
      <c r="X18" s="88" t="e">
        <f t="shared" si="8"/>
        <v>#DIV/0!</v>
      </c>
      <c r="Y18" s="143">
        <f t="shared" si="1"/>
        <v>0.5915011464357246</v>
      </c>
    </row>
    <row r="19" spans="1:25" ht="13.5" thickBot="1">
      <c r="A19" s="5" t="s">
        <v>26</v>
      </c>
      <c r="B19" s="34"/>
      <c r="C19" s="153">
        <f t="shared" si="2"/>
        <v>183367.2</v>
      </c>
      <c r="D19" s="60">
        <f t="shared" si="10"/>
        <v>203.74133333333336</v>
      </c>
      <c r="E19" s="34">
        <f t="shared" ref="E19:J19" si="12">SUM(E13:E18)</f>
        <v>229209</v>
      </c>
      <c r="F19" s="35">
        <f t="shared" si="12"/>
        <v>1355425</v>
      </c>
      <c r="G19" s="226">
        <f t="shared" si="12"/>
        <v>0</v>
      </c>
      <c r="H19" s="226">
        <f t="shared" si="12"/>
        <v>0</v>
      </c>
      <c r="I19" s="228">
        <f t="shared" si="12"/>
        <v>0</v>
      </c>
      <c r="J19" s="236">
        <f t="shared" si="12"/>
        <v>0</v>
      </c>
      <c r="K19" s="5">
        <f>SUM(K13:K18)</f>
        <v>216149</v>
      </c>
      <c r="L19" s="35">
        <f>SUM(L13:L18)</f>
        <v>1206941.4442</v>
      </c>
      <c r="M19" s="180">
        <f t="shared" si="0"/>
        <v>0.94302143458590193</v>
      </c>
      <c r="N19" s="163">
        <f t="shared" si="0"/>
        <v>0.89045239994835568</v>
      </c>
      <c r="O19" s="5">
        <f t="shared" si="3"/>
        <v>13060</v>
      </c>
      <c r="P19" s="35">
        <f t="shared" si="3"/>
        <v>148483.55579999997</v>
      </c>
      <c r="Q19" s="63">
        <f t="shared" si="4"/>
        <v>5.913489435406114</v>
      </c>
      <c r="R19" s="169">
        <f t="shared" si="5"/>
        <v>5.5838400557023169</v>
      </c>
      <c r="S19" s="64">
        <f t="shared" si="6"/>
        <v>0</v>
      </c>
      <c r="T19" s="64">
        <f t="shared" si="6"/>
        <v>0</v>
      </c>
      <c r="U19" s="233">
        <f>SUM(U13:U18)</f>
        <v>4141463.7000000007</v>
      </c>
      <c r="V19" s="173">
        <f t="shared" si="7"/>
        <v>19.160226047772603</v>
      </c>
      <c r="W19" s="77"/>
      <c r="X19" s="61" t="e">
        <f t="shared" si="8"/>
        <v>#DIV/0!</v>
      </c>
      <c r="Y19" s="143">
        <f t="shared" si="1"/>
        <v>0.64737125488218106</v>
      </c>
    </row>
    <row r="20" spans="1:25">
      <c r="A20" s="2" t="s">
        <v>52</v>
      </c>
      <c r="B20" s="3"/>
      <c r="C20" s="58">
        <f t="shared" si="2"/>
        <v>0</v>
      </c>
      <c r="D20" s="55">
        <f t="shared" si="10"/>
        <v>0</v>
      </c>
      <c r="E20" s="3"/>
      <c r="F20" s="29"/>
      <c r="G20" s="221"/>
      <c r="H20" s="225"/>
      <c r="I20" s="223"/>
      <c r="J20" s="235"/>
      <c r="K20" s="2"/>
      <c r="L20" s="29"/>
      <c r="M20" s="30" t="e">
        <f t="shared" si="0"/>
        <v>#DIV/0!</v>
      </c>
      <c r="N20" s="162" t="e">
        <f t="shared" si="0"/>
        <v>#DIV/0!</v>
      </c>
      <c r="O20" s="2">
        <f t="shared" si="3"/>
        <v>0</v>
      </c>
      <c r="P20" s="157">
        <f t="shared" si="3"/>
        <v>0</v>
      </c>
      <c r="Q20" s="168" t="e">
        <f t="shared" si="4"/>
        <v>#DIV/0!</v>
      </c>
      <c r="R20" s="31" t="e">
        <f t="shared" si="5"/>
        <v>#DIV/0!</v>
      </c>
      <c r="S20" s="32" t="e">
        <f t="shared" si="6"/>
        <v>#DIV/0!</v>
      </c>
      <c r="T20" s="33" t="e">
        <f t="shared" si="6"/>
        <v>#DIV/0!</v>
      </c>
      <c r="U20" s="232"/>
      <c r="V20" s="80" t="e">
        <f t="shared" si="7"/>
        <v>#DIV/0!</v>
      </c>
      <c r="W20" s="83"/>
      <c r="X20" s="88" t="e">
        <f t="shared" si="8"/>
        <v>#DIV/0!</v>
      </c>
      <c r="Y20" s="143" t="e">
        <f t="shared" si="1"/>
        <v>#DIV/0!</v>
      </c>
    </row>
    <row r="21" spans="1:25" ht="13.5" thickBot="1">
      <c r="A21" s="2" t="s">
        <v>53</v>
      </c>
      <c r="B21" s="3"/>
      <c r="C21" s="58">
        <f t="shared" si="2"/>
        <v>0</v>
      </c>
      <c r="D21" s="55">
        <f t="shared" si="10"/>
        <v>0</v>
      </c>
      <c r="E21" s="3"/>
      <c r="F21" s="29"/>
      <c r="G21" s="221"/>
      <c r="H21" s="225"/>
      <c r="I21" s="223"/>
      <c r="J21" s="235"/>
      <c r="K21" s="2"/>
      <c r="L21" s="29"/>
      <c r="M21" s="30" t="e">
        <f t="shared" si="0"/>
        <v>#DIV/0!</v>
      </c>
      <c r="N21" s="162" t="e">
        <f t="shared" si="0"/>
        <v>#DIV/0!</v>
      </c>
      <c r="O21" s="2">
        <f t="shared" si="3"/>
        <v>0</v>
      </c>
      <c r="P21" s="157">
        <f t="shared" si="3"/>
        <v>0</v>
      </c>
      <c r="Q21" s="168" t="e">
        <f t="shared" si="4"/>
        <v>#DIV/0!</v>
      </c>
      <c r="R21" s="31" t="e">
        <f t="shared" si="5"/>
        <v>#DIV/0!</v>
      </c>
      <c r="S21" s="32" t="e">
        <f t="shared" si="6"/>
        <v>#DIV/0!</v>
      </c>
      <c r="T21" s="33" t="e">
        <f t="shared" si="6"/>
        <v>#DIV/0!</v>
      </c>
      <c r="U21" s="232"/>
      <c r="V21" s="80" t="e">
        <f t="shared" si="7"/>
        <v>#DIV/0!</v>
      </c>
      <c r="W21" s="83"/>
      <c r="X21" s="88" t="e">
        <f t="shared" si="8"/>
        <v>#DIV/0!</v>
      </c>
      <c r="Y21" s="143" t="e">
        <f t="shared" si="1"/>
        <v>#DIV/0!</v>
      </c>
    </row>
    <row r="22" spans="1:25" ht="13.5" thickBot="1">
      <c r="A22" s="5" t="s">
        <v>51</v>
      </c>
      <c r="B22" s="34"/>
      <c r="C22" s="153"/>
      <c r="D22" s="60"/>
      <c r="E22" s="34"/>
      <c r="F22" s="5"/>
      <c r="G22" s="226"/>
      <c r="H22" s="226"/>
      <c r="I22" s="228"/>
      <c r="J22" s="228"/>
      <c r="K22" s="5">
        <f>SUM(K20:K21)</f>
        <v>0</v>
      </c>
      <c r="L22" s="5">
        <f>SUM(L20:L21)</f>
        <v>0</v>
      </c>
      <c r="M22" s="180"/>
      <c r="N22" s="180"/>
      <c r="O22" s="5"/>
      <c r="P22" s="35"/>
      <c r="Q22" s="63"/>
      <c r="R22" s="169"/>
      <c r="S22" s="64"/>
      <c r="T22" s="64"/>
      <c r="U22" s="233">
        <f>SUM(U20:U21)</f>
        <v>0</v>
      </c>
      <c r="V22" s="173"/>
      <c r="W22" s="77"/>
      <c r="X22" s="61"/>
      <c r="Y22" s="143" t="e">
        <f t="shared" si="1"/>
        <v>#DIV/0!</v>
      </c>
    </row>
    <row r="23" spans="1:25" ht="13.5" thickBot="1">
      <c r="A23" s="2" t="s">
        <v>27</v>
      </c>
      <c r="B23" s="3" t="s">
        <v>1</v>
      </c>
      <c r="C23" s="58">
        <f t="shared" si="2"/>
        <v>0</v>
      </c>
      <c r="D23" s="55">
        <f t="shared" si="10"/>
        <v>0</v>
      </c>
      <c r="E23" s="3">
        <v>0</v>
      </c>
      <c r="F23" s="29">
        <v>0</v>
      </c>
      <c r="G23" s="221">
        <v>0</v>
      </c>
      <c r="H23" s="225">
        <v>0</v>
      </c>
      <c r="I23" s="223">
        <v>0</v>
      </c>
      <c r="J23" s="235">
        <v>0</v>
      </c>
      <c r="K23" s="2">
        <v>800</v>
      </c>
      <c r="L23" s="29">
        <v>13331.12</v>
      </c>
      <c r="M23" s="30" t="e">
        <f t="shared" si="0"/>
        <v>#DIV/0!</v>
      </c>
      <c r="N23" s="30" t="e">
        <f t="shared" si="0"/>
        <v>#DIV/0!</v>
      </c>
      <c r="O23" s="2">
        <f t="shared" si="3"/>
        <v>-800</v>
      </c>
      <c r="P23" s="157">
        <f t="shared" si="3"/>
        <v>-13331.12</v>
      </c>
      <c r="Q23" s="168" t="e">
        <f t="shared" si="4"/>
        <v>#DIV/0!</v>
      </c>
      <c r="R23" s="31">
        <f t="shared" si="5"/>
        <v>16.663900000000002</v>
      </c>
      <c r="S23" s="32" t="e">
        <f t="shared" si="6"/>
        <v>#DIV/0!</v>
      </c>
      <c r="T23" s="33" t="e">
        <f t="shared" si="6"/>
        <v>#DIV/0!</v>
      </c>
      <c r="U23" s="232">
        <v>47920</v>
      </c>
      <c r="V23" s="173">
        <f t="shared" si="7"/>
        <v>59.9</v>
      </c>
      <c r="W23" s="83"/>
      <c r="X23" s="88" t="e">
        <f t="shared" si="8"/>
        <v>#DIV/0!</v>
      </c>
      <c r="Y23" s="143">
        <f t="shared" si="1"/>
        <v>0.66338365609348904</v>
      </c>
    </row>
    <row r="24" spans="1:25" ht="13.5" thickBot="1">
      <c r="A24" s="5" t="s">
        <v>28</v>
      </c>
      <c r="B24" s="34"/>
      <c r="C24" s="153">
        <f t="shared" si="2"/>
        <v>0</v>
      </c>
      <c r="D24" s="60">
        <f t="shared" si="10"/>
        <v>0</v>
      </c>
      <c r="E24" s="34">
        <f t="shared" ref="E24:J24" si="13">SUM(E23)</f>
        <v>0</v>
      </c>
      <c r="F24" s="5">
        <f t="shared" si="13"/>
        <v>0</v>
      </c>
      <c r="G24" s="226">
        <f t="shared" si="13"/>
        <v>0</v>
      </c>
      <c r="H24" s="226">
        <f t="shared" si="13"/>
        <v>0</v>
      </c>
      <c r="I24" s="228">
        <v>0</v>
      </c>
      <c r="J24" s="228">
        <f t="shared" si="13"/>
        <v>0</v>
      </c>
      <c r="K24" s="5">
        <f>SUM(K23)</f>
        <v>800</v>
      </c>
      <c r="L24" s="35">
        <f>SUM(L23)</f>
        <v>13331.12</v>
      </c>
      <c r="M24" s="180" t="e">
        <f t="shared" si="0"/>
        <v>#DIV/0!</v>
      </c>
      <c r="N24" s="180" t="e">
        <f t="shared" si="0"/>
        <v>#DIV/0!</v>
      </c>
      <c r="O24" s="5">
        <f t="shared" si="3"/>
        <v>-800</v>
      </c>
      <c r="P24" s="35">
        <f t="shared" si="3"/>
        <v>-13331.12</v>
      </c>
      <c r="Q24" s="63" t="e">
        <f t="shared" si="4"/>
        <v>#DIV/0!</v>
      </c>
      <c r="R24" s="169">
        <f t="shared" si="5"/>
        <v>16.663900000000002</v>
      </c>
      <c r="S24" s="64" t="e">
        <f t="shared" si="6"/>
        <v>#DIV/0!</v>
      </c>
      <c r="T24" s="64" t="e">
        <f t="shared" si="6"/>
        <v>#DIV/0!</v>
      </c>
      <c r="U24" s="233">
        <f>SUM(U23)</f>
        <v>47920</v>
      </c>
      <c r="V24" s="173">
        <f t="shared" si="7"/>
        <v>59.9</v>
      </c>
      <c r="W24" s="77"/>
      <c r="X24" s="61" t="e">
        <f t="shared" si="8"/>
        <v>#DIV/0!</v>
      </c>
      <c r="Y24" s="143">
        <f t="shared" si="1"/>
        <v>0.66338365609348904</v>
      </c>
    </row>
    <row r="25" spans="1:25" ht="13.5" thickBot="1">
      <c r="A25" s="2" t="s">
        <v>76</v>
      </c>
      <c r="B25" s="3" t="s">
        <v>1</v>
      </c>
      <c r="C25" s="58">
        <f t="shared" si="2"/>
        <v>0</v>
      </c>
      <c r="D25" s="55">
        <f>((C25-G25)/600)</f>
        <v>0</v>
      </c>
      <c r="E25" s="3">
        <v>0</v>
      </c>
      <c r="F25" s="29">
        <v>0</v>
      </c>
      <c r="G25" s="221">
        <v>0</v>
      </c>
      <c r="H25" s="225">
        <v>0</v>
      </c>
      <c r="I25" s="223">
        <v>0</v>
      </c>
      <c r="J25" s="235">
        <v>0</v>
      </c>
      <c r="K25" s="2"/>
      <c r="L25" s="29"/>
      <c r="M25" s="30" t="e">
        <f t="shared" si="0"/>
        <v>#DIV/0!</v>
      </c>
      <c r="N25" s="162" t="e">
        <f>(L25/F25)</f>
        <v>#DIV/0!</v>
      </c>
      <c r="O25" s="2">
        <f t="shared" si="3"/>
        <v>0</v>
      </c>
      <c r="P25" s="157">
        <f t="shared" si="3"/>
        <v>0</v>
      </c>
      <c r="Q25" s="168" t="e">
        <f t="shared" si="4"/>
        <v>#DIV/0!</v>
      </c>
      <c r="R25" s="31" t="e">
        <f t="shared" si="5"/>
        <v>#DIV/0!</v>
      </c>
      <c r="S25" s="32" t="e">
        <f t="shared" si="6"/>
        <v>#DIV/0!</v>
      </c>
      <c r="T25" s="33" t="e">
        <f t="shared" si="6"/>
        <v>#DIV/0!</v>
      </c>
      <c r="U25" s="232"/>
      <c r="V25" s="173" t="e">
        <f t="shared" si="7"/>
        <v>#DIV/0!</v>
      </c>
      <c r="W25" s="83"/>
      <c r="X25" s="88" t="e">
        <f t="shared" si="8"/>
        <v>#DIV/0!</v>
      </c>
      <c r="Y25" s="143" t="e">
        <f t="shared" si="1"/>
        <v>#DIV/0!</v>
      </c>
    </row>
    <row r="26" spans="1:25" ht="13.5" thickBot="1">
      <c r="A26" s="2" t="s">
        <v>62</v>
      </c>
      <c r="B26" s="3" t="s">
        <v>1</v>
      </c>
      <c r="C26" s="58">
        <f t="shared" si="2"/>
        <v>13520.8</v>
      </c>
      <c r="D26" s="55">
        <v>0</v>
      </c>
      <c r="E26" s="3">
        <v>16901</v>
      </c>
      <c r="F26" s="29">
        <v>40076</v>
      </c>
      <c r="G26" s="221">
        <v>0</v>
      </c>
      <c r="H26" s="225">
        <v>0</v>
      </c>
      <c r="I26" s="223">
        <v>0</v>
      </c>
      <c r="J26" s="235">
        <v>0</v>
      </c>
      <c r="K26" s="2">
        <v>5000</v>
      </c>
      <c r="L26" s="29">
        <v>13849.3</v>
      </c>
      <c r="M26" s="30">
        <f t="shared" si="0"/>
        <v>0.29584048281166797</v>
      </c>
      <c r="N26" s="162">
        <f>(L26/F26)</f>
        <v>0.34557590577901987</v>
      </c>
      <c r="O26" s="2">
        <f t="shared" si="3"/>
        <v>11901</v>
      </c>
      <c r="P26" s="157">
        <f t="shared" si="3"/>
        <v>26226.7</v>
      </c>
      <c r="Q26" s="168">
        <f t="shared" si="4"/>
        <v>2.371220637832081</v>
      </c>
      <c r="R26" s="31">
        <f t="shared" si="5"/>
        <v>2.76986</v>
      </c>
      <c r="S26" s="32">
        <f t="shared" si="6"/>
        <v>0</v>
      </c>
      <c r="T26" s="33">
        <f t="shared" si="6"/>
        <v>0</v>
      </c>
      <c r="U26" s="232">
        <v>50800</v>
      </c>
      <c r="V26" s="173">
        <f t="shared" si="7"/>
        <v>10.16</v>
      </c>
      <c r="W26" s="83"/>
      <c r="X26" s="88" t="e">
        <f t="shared" si="8"/>
        <v>#DIV/0!</v>
      </c>
      <c r="Y26" s="143">
        <f t="shared" si="1"/>
        <v>0.67012494094488195</v>
      </c>
    </row>
    <row r="27" spans="1:25" ht="13.5" thickBot="1">
      <c r="A27" s="2" t="s">
        <v>63</v>
      </c>
      <c r="B27" s="3" t="s">
        <v>1</v>
      </c>
      <c r="C27" s="58">
        <f t="shared" si="2"/>
        <v>11172</v>
      </c>
      <c r="D27" s="55">
        <v>0</v>
      </c>
      <c r="E27" s="3">
        <v>13965</v>
      </c>
      <c r="F27" s="29">
        <v>51519</v>
      </c>
      <c r="G27" s="221">
        <v>0</v>
      </c>
      <c r="H27" s="225">
        <v>0</v>
      </c>
      <c r="I27" s="223">
        <v>0</v>
      </c>
      <c r="J27" s="235">
        <v>0</v>
      </c>
      <c r="K27" s="2">
        <v>12372</v>
      </c>
      <c r="L27" s="29">
        <v>45457.8</v>
      </c>
      <c r="M27" s="30">
        <f t="shared" si="0"/>
        <v>0.88592910848549944</v>
      </c>
      <c r="N27" s="162">
        <f>(L27/F27)</f>
        <v>0.88235020089675664</v>
      </c>
      <c r="O27" s="2">
        <f t="shared" si="3"/>
        <v>1593</v>
      </c>
      <c r="P27" s="157">
        <f t="shared" si="3"/>
        <v>6061.1999999999971</v>
      </c>
      <c r="Q27" s="168">
        <f t="shared" si="4"/>
        <v>3.6891514500537057</v>
      </c>
      <c r="R27" s="31">
        <f t="shared" si="5"/>
        <v>3.6742483026188171</v>
      </c>
      <c r="S27" s="32">
        <f t="shared" si="6"/>
        <v>0</v>
      </c>
      <c r="T27" s="33">
        <f t="shared" si="6"/>
        <v>0</v>
      </c>
      <c r="U27" s="232">
        <v>154650</v>
      </c>
      <c r="V27" s="173">
        <f t="shared" si="7"/>
        <v>12.5</v>
      </c>
      <c r="W27" s="83"/>
      <c r="X27" s="88" t="e">
        <f t="shared" si="8"/>
        <v>#DIV/0!</v>
      </c>
      <c r="Y27" s="143">
        <f t="shared" si="1"/>
        <v>0.64433276430649855</v>
      </c>
    </row>
    <row r="28" spans="1:25" ht="13.5" thickBot="1">
      <c r="A28" s="2" t="s">
        <v>67</v>
      </c>
      <c r="B28" s="3" t="s">
        <v>1</v>
      </c>
      <c r="C28" s="58">
        <f t="shared" si="2"/>
        <v>0</v>
      </c>
      <c r="D28" s="55">
        <f>((C28-G28)/600)</f>
        <v>0</v>
      </c>
      <c r="E28" s="3">
        <v>0</v>
      </c>
      <c r="F28" s="29">
        <v>0</v>
      </c>
      <c r="G28" s="221">
        <v>0</v>
      </c>
      <c r="H28" s="225">
        <v>0</v>
      </c>
      <c r="I28" s="223">
        <v>0</v>
      </c>
      <c r="J28" s="235">
        <v>0</v>
      </c>
      <c r="K28" s="2">
        <v>5602</v>
      </c>
      <c r="L28" s="29">
        <v>2341.9499999999998</v>
      </c>
      <c r="M28" s="30" t="e">
        <f t="shared" si="0"/>
        <v>#DIV/0!</v>
      </c>
      <c r="N28" s="162" t="e">
        <f>(L28/F28)</f>
        <v>#DIV/0!</v>
      </c>
      <c r="O28" s="2">
        <f t="shared" si="3"/>
        <v>-5602</v>
      </c>
      <c r="P28" s="157">
        <f t="shared" si="3"/>
        <v>-2341.9499999999998</v>
      </c>
      <c r="Q28" s="168" t="e">
        <f t="shared" si="4"/>
        <v>#DIV/0!</v>
      </c>
      <c r="R28" s="31">
        <f t="shared" si="5"/>
        <v>0.41805605141021063</v>
      </c>
      <c r="S28" s="32" t="e">
        <f t="shared" si="6"/>
        <v>#DIV/0!</v>
      </c>
      <c r="T28" s="33" t="e">
        <f t="shared" si="6"/>
        <v>#DIV/0!</v>
      </c>
      <c r="U28" s="232">
        <v>38653.800000000003</v>
      </c>
      <c r="V28" s="173">
        <f t="shared" si="7"/>
        <v>6.9</v>
      </c>
      <c r="W28" s="83"/>
      <c r="X28" s="88" t="e">
        <f t="shared" si="8"/>
        <v>#DIV/0!</v>
      </c>
      <c r="Y28" s="143">
        <f t="shared" si="1"/>
        <v>0.92668872141936887</v>
      </c>
    </row>
    <row r="29" spans="1:25" ht="13.5" thickBot="1">
      <c r="A29" s="5" t="s">
        <v>29</v>
      </c>
      <c r="B29" s="34"/>
      <c r="C29" s="153">
        <f t="shared" si="2"/>
        <v>24692.799999999999</v>
      </c>
      <c r="D29" s="60">
        <f>((C29-G29)/600)</f>
        <v>41.154666666666664</v>
      </c>
      <c r="E29" s="34">
        <f t="shared" ref="E29:J29" si="14">SUM(E25:E28)</f>
        <v>30866</v>
      </c>
      <c r="F29" s="5">
        <f t="shared" si="14"/>
        <v>91595</v>
      </c>
      <c r="G29" s="226">
        <f t="shared" si="14"/>
        <v>0</v>
      </c>
      <c r="H29" s="226">
        <f t="shared" si="14"/>
        <v>0</v>
      </c>
      <c r="I29" s="228">
        <f t="shared" si="14"/>
        <v>0</v>
      </c>
      <c r="J29" s="228">
        <f t="shared" si="14"/>
        <v>0</v>
      </c>
      <c r="K29" s="47">
        <f>SUM(K25:K28)</f>
        <v>22974</v>
      </c>
      <c r="L29" s="47">
        <f>SUM(L25:L28)</f>
        <v>61649.05</v>
      </c>
      <c r="M29" s="180">
        <f t="shared" si="0"/>
        <v>0.74431413205468799</v>
      </c>
      <c r="N29" s="180">
        <f t="shared" si="0"/>
        <v>0.67306130247284246</v>
      </c>
      <c r="O29" s="47">
        <f t="shared" si="3"/>
        <v>7892</v>
      </c>
      <c r="P29" s="47">
        <f t="shared" si="3"/>
        <v>29945.949999999997</v>
      </c>
      <c r="Q29" s="61">
        <f t="shared" si="4"/>
        <v>2.9675046977256527</v>
      </c>
      <c r="R29" s="63">
        <f t="shared" si="5"/>
        <v>2.6834269173848702</v>
      </c>
      <c r="S29" s="64">
        <f t="shared" si="6"/>
        <v>0</v>
      </c>
      <c r="T29" s="64">
        <f t="shared" si="6"/>
        <v>0</v>
      </c>
      <c r="U29" s="233">
        <f>SUM(U25:U28)</f>
        <v>244103.8</v>
      </c>
      <c r="V29" s="173">
        <f t="shared" si="7"/>
        <v>10.625219813702445</v>
      </c>
      <c r="W29" s="77"/>
      <c r="X29" s="61" t="e">
        <f t="shared" si="8"/>
        <v>#DIV/0!</v>
      </c>
      <c r="Y29" s="143">
        <f t="shared" si="1"/>
        <v>0.69441135082698435</v>
      </c>
    </row>
    <row r="30" spans="1:25" ht="14.25" thickBot="1">
      <c r="A30" s="36" t="s">
        <v>2</v>
      </c>
      <c r="B30" s="37"/>
      <c r="C30" s="153">
        <f t="shared" si="2"/>
        <v>260926.4</v>
      </c>
      <c r="D30" s="60">
        <f>SUM(D29,D24,D19,D12,D10)</f>
        <v>291.6128888888889</v>
      </c>
      <c r="E30" s="36">
        <f>(E10+E12+E19+E24+E29)</f>
        <v>326158</v>
      </c>
      <c r="F30" s="36">
        <f>(F10+F12+F19+F24+F29)</f>
        <v>2186231</v>
      </c>
      <c r="G30" s="237">
        <f>SUM(G29,G24,G19,G12,G10)</f>
        <v>0</v>
      </c>
      <c r="H30" s="237">
        <f>SUM(H29,H24,H19,H12,H10)</f>
        <v>0</v>
      </c>
      <c r="I30" s="237">
        <f>SUM(I29,I24,I19,I12,I10)</f>
        <v>0</v>
      </c>
      <c r="J30" s="237">
        <f>SUM(J29,J24,J19,J12,J10)</f>
        <v>0</v>
      </c>
      <c r="K30" s="47">
        <f>K10+K12+K19+K22+K24+K29</f>
        <v>362247</v>
      </c>
      <c r="L30" s="47">
        <f>L10+L12+L19+L22+L24+L29</f>
        <v>2653878.6092999997</v>
      </c>
      <c r="M30" s="48">
        <f t="shared" si="0"/>
        <v>1.1106488266423022</v>
      </c>
      <c r="N30" s="48">
        <f t="shared" si="0"/>
        <v>1.2139058540931857</v>
      </c>
      <c r="O30" s="47">
        <f>(E30-K30)</f>
        <v>-36089</v>
      </c>
      <c r="P30" s="47">
        <f>(F30-L30)</f>
        <v>-467647.60929999966</v>
      </c>
      <c r="Q30" s="61">
        <f t="shared" si="4"/>
        <v>6.7029813771239706</v>
      </c>
      <c r="R30" s="63">
        <f t="shared" si="5"/>
        <v>7.3261575921953792</v>
      </c>
      <c r="S30" s="64">
        <f t="shared" si="6"/>
        <v>0</v>
      </c>
      <c r="T30" s="64">
        <f t="shared" si="6"/>
        <v>0</v>
      </c>
      <c r="U30" s="231">
        <f>U10+U12+U19+U22+U24+U29</f>
        <v>9254685.1000000015</v>
      </c>
      <c r="V30" s="173">
        <f t="shared" si="7"/>
        <v>25.547996532752517</v>
      </c>
      <c r="W30" s="77"/>
      <c r="X30" s="61" t="e">
        <f t="shared" si="8"/>
        <v>#DIV/0!</v>
      </c>
      <c r="Y30" s="143">
        <f t="shared" si="1"/>
        <v>0.65301973189201223</v>
      </c>
    </row>
    <row r="31" spans="1:25" ht="13.5">
      <c r="A31" s="1"/>
      <c r="B31" s="39"/>
      <c r="C31" s="39"/>
      <c r="D31" s="39" t="s">
        <v>48</v>
      </c>
      <c r="E31" s="125" t="s">
        <v>48</v>
      </c>
      <c r="F31" s="3"/>
      <c r="G31" s="69"/>
      <c r="H31" s="126"/>
      <c r="I31" s="69"/>
      <c r="J31" s="116"/>
      <c r="K31" s="3"/>
      <c r="L31" s="127"/>
      <c r="M31" s="117"/>
      <c r="N31" s="128"/>
      <c r="O31" s="3"/>
      <c r="P31" s="127"/>
      <c r="Q31" s="129"/>
      <c r="R31" s="130"/>
      <c r="S31" s="131"/>
      <c r="T31" s="131"/>
      <c r="U31" s="132"/>
      <c r="V31" s="133"/>
      <c r="W31" s="134"/>
      <c r="X31" s="135"/>
    </row>
    <row r="32" spans="1:25" s="204" customFormat="1" ht="13.5">
      <c r="A32" s="197"/>
      <c r="B32" s="205"/>
      <c r="C32" s="107"/>
      <c r="D32" s="107"/>
      <c r="E32" s="107" t="s">
        <v>48</v>
      </c>
      <c r="F32" s="107"/>
      <c r="G32" s="107"/>
      <c r="H32" s="107"/>
      <c r="I32" s="107"/>
      <c r="J32" s="107"/>
      <c r="K32" s="107"/>
      <c r="L32" s="107"/>
      <c r="M32" s="199"/>
      <c r="N32" s="199"/>
      <c r="O32" s="205"/>
      <c r="P32" s="210"/>
      <c r="Q32" s="207"/>
      <c r="R32" s="211"/>
      <c r="S32" s="208"/>
      <c r="T32" s="208"/>
      <c r="U32" s="206"/>
      <c r="V32" s="212"/>
      <c r="W32" s="203"/>
      <c r="X32" s="209"/>
    </row>
    <row r="33" spans="2:10" ht="13.5" thickBot="1"/>
    <row r="34" spans="2:10">
      <c r="B34" s="45" t="s">
        <v>36</v>
      </c>
      <c r="C34" s="51"/>
      <c r="D34" s="51"/>
      <c r="E34" s="65"/>
      <c r="F34" s="65"/>
      <c r="G34" s="68"/>
      <c r="H34" s="70"/>
      <c r="I34" s="68"/>
      <c r="J34" s="91"/>
    </row>
    <row r="35" spans="2:10">
      <c r="B35" s="2"/>
      <c r="C35" s="3"/>
      <c r="D35" s="3"/>
      <c r="E35" s="66" t="s">
        <v>37</v>
      </c>
      <c r="F35" s="66"/>
      <c r="G35" s="69"/>
      <c r="H35" s="71"/>
      <c r="I35" s="69"/>
      <c r="J35" s="92"/>
    </row>
    <row r="36" spans="2:10" ht="13.5" thickBot="1">
      <c r="B36" s="4"/>
      <c r="C36" s="52"/>
      <c r="D36" s="52"/>
      <c r="E36" s="67" t="s">
        <v>4</v>
      </c>
      <c r="F36" s="67" t="s">
        <v>38</v>
      </c>
      <c r="G36" s="52" t="s">
        <v>39</v>
      </c>
      <c r="H36" s="67" t="s">
        <v>40</v>
      </c>
      <c r="I36" s="52" t="s">
        <v>41</v>
      </c>
      <c r="J36" s="93" t="s">
        <v>42</v>
      </c>
    </row>
    <row r="37" spans="2:10">
      <c r="B37" s="2" t="s">
        <v>31</v>
      </c>
      <c r="C37" s="3"/>
      <c r="D37" s="3"/>
      <c r="E37" s="66">
        <f>E19</f>
        <v>229209</v>
      </c>
      <c r="F37" s="66">
        <f>G19</f>
        <v>0</v>
      </c>
      <c r="G37" s="3">
        <f>I19</f>
        <v>0</v>
      </c>
      <c r="H37" s="66">
        <f>K19</f>
        <v>216149</v>
      </c>
      <c r="I37" s="89">
        <f>E37/E38</f>
        <v>4.2362954201012828</v>
      </c>
      <c r="J37" s="94">
        <f>IF(H38=0,0,H37/H38)</f>
        <v>2.1074548574548575</v>
      </c>
    </row>
    <row r="38" spans="2:10" ht="13.5" thickBot="1">
      <c r="B38" s="4" t="s">
        <v>30</v>
      </c>
      <c r="C38" s="52"/>
      <c r="D38" s="52"/>
      <c r="E38" s="67">
        <f>E10</f>
        <v>54106</v>
      </c>
      <c r="F38" s="67">
        <f>G10</f>
        <v>0</v>
      </c>
      <c r="G38" s="52">
        <f>I10</f>
        <v>0</v>
      </c>
      <c r="H38" s="67">
        <f>K10</f>
        <v>102564</v>
      </c>
      <c r="I38" s="90">
        <f>E38/E38</f>
        <v>1</v>
      </c>
      <c r="J38" s="95">
        <f>IF(H38=0,0,H38/H38)</f>
        <v>1</v>
      </c>
    </row>
  </sheetData>
  <phoneticPr fontId="0" type="noConversion"/>
  <pageMargins left="0.19685039370078741" right="0.19685039370078741" top="0.98425196850393704" bottom="0.98425196850393704" header="0.51181102362204722" footer="0.51181102362204722"/>
  <pageSetup paperSize="9" scale="62" orientation="landscape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>
  <sheetPr codeName="Blad3"/>
  <dimension ref="A1:Z38"/>
  <sheetViews>
    <sheetView zoomScale="85" workbookViewId="0">
      <selection activeCell="A28" sqref="A28"/>
    </sheetView>
  </sheetViews>
  <sheetFormatPr baseColWidth="10" defaultColWidth="9.140625" defaultRowHeight="12.75"/>
  <cols>
    <col min="1" max="1" width="5" customWidth="1"/>
    <col min="2" max="2" width="9.42578125" customWidth="1"/>
    <col min="3" max="3" width="9.28515625" customWidth="1"/>
    <col min="4" max="4" width="11.5703125" customWidth="1"/>
    <col min="5" max="5" width="8.28515625" customWidth="1"/>
    <col min="6" max="6" width="9.42578125" customWidth="1"/>
    <col min="7" max="7" width="9.28515625" customWidth="1"/>
    <col min="8" max="8" width="9.42578125" customWidth="1"/>
    <col min="9" max="9" width="9.28515625" customWidth="1"/>
    <col min="10" max="10" width="9.85546875" customWidth="1"/>
    <col min="11" max="11" width="9.28515625" customWidth="1"/>
    <col min="12" max="12" width="11.140625" customWidth="1"/>
    <col min="13" max="14" width="9.85546875" customWidth="1"/>
    <col min="15" max="15" width="9.28515625" customWidth="1"/>
    <col min="16" max="17" width="9.85546875" customWidth="1"/>
    <col min="21" max="21" width="9.42578125" customWidth="1"/>
    <col min="25" max="25" width="8.85546875" bestFit="1" customWidth="1"/>
    <col min="26" max="26" width="10.7109375" bestFit="1" customWidth="1"/>
  </cols>
  <sheetData>
    <row r="1" spans="1:26" ht="15.75">
      <c r="A1" s="50"/>
    </row>
    <row r="2" spans="1:26" ht="18">
      <c r="I2" s="144"/>
    </row>
    <row r="3" spans="1:26" ht="22.5">
      <c r="A3" s="49" t="s">
        <v>55</v>
      </c>
      <c r="B3" s="7"/>
      <c r="C3" s="7"/>
      <c r="D3" s="7"/>
      <c r="E3" s="7"/>
      <c r="F3" s="7"/>
      <c r="G3" s="40"/>
      <c r="H3" s="40"/>
      <c r="I3" s="40"/>
      <c r="J3" s="40"/>
      <c r="K3" s="8" t="s">
        <v>5</v>
      </c>
      <c r="L3" s="9">
        <f ca="1">NOW()</f>
        <v>40605.841165162034</v>
      </c>
      <c r="M3" s="9"/>
      <c r="N3" s="10"/>
      <c r="O3" s="7"/>
      <c r="P3" s="7"/>
      <c r="Q3" s="11"/>
      <c r="R3" s="11"/>
      <c r="S3" s="12"/>
      <c r="T3" s="12"/>
      <c r="U3" s="40"/>
      <c r="V3" s="42"/>
      <c r="W3" s="43"/>
      <c r="X3" s="41"/>
    </row>
    <row r="4" spans="1:26" ht="13.5" thickBot="1">
      <c r="A4" s="1"/>
      <c r="B4" s="1"/>
      <c r="C4" s="244" t="s">
        <v>59</v>
      </c>
      <c r="D4" s="244" t="s">
        <v>59</v>
      </c>
      <c r="E4" s="244" t="s">
        <v>59</v>
      </c>
      <c r="F4" s="244" t="s">
        <v>59</v>
      </c>
      <c r="G4" s="244" t="s">
        <v>59</v>
      </c>
      <c r="H4" s="244" t="s">
        <v>59</v>
      </c>
      <c r="I4" s="244" t="s">
        <v>59</v>
      </c>
      <c r="J4" s="244" t="s">
        <v>59</v>
      </c>
      <c r="K4" s="244" t="s">
        <v>59</v>
      </c>
      <c r="L4" s="244" t="s">
        <v>59</v>
      </c>
      <c r="M4" s="244" t="s">
        <v>59</v>
      </c>
      <c r="N4" s="244" t="s">
        <v>59</v>
      </c>
      <c r="O4" s="244" t="s">
        <v>59</v>
      </c>
      <c r="P4" s="244" t="s">
        <v>59</v>
      </c>
      <c r="Q4" s="244" t="s">
        <v>59</v>
      </c>
      <c r="R4" s="244" t="s">
        <v>59</v>
      </c>
      <c r="S4" s="244" t="s">
        <v>59</v>
      </c>
      <c r="T4" s="245" t="s">
        <v>60</v>
      </c>
      <c r="U4" s="244" t="s">
        <v>59</v>
      </c>
      <c r="V4" s="244" t="s">
        <v>59</v>
      </c>
      <c r="W4" s="44" t="s">
        <v>58</v>
      </c>
      <c r="X4" s="44"/>
      <c r="Y4" s="244" t="s">
        <v>59</v>
      </c>
      <c r="Z4" s="136"/>
    </row>
    <row r="5" spans="1:26">
      <c r="A5" s="13"/>
      <c r="B5" s="14"/>
      <c r="C5" s="56">
        <v>0.8</v>
      </c>
      <c r="D5" s="53" t="s">
        <v>44</v>
      </c>
      <c r="E5" s="16" t="s">
        <v>6</v>
      </c>
      <c r="F5" s="15"/>
      <c r="G5" s="213" t="s">
        <v>7</v>
      </c>
      <c r="H5" s="214"/>
      <c r="I5" s="215" t="s">
        <v>8</v>
      </c>
      <c r="J5" s="216"/>
      <c r="K5" s="16" t="s">
        <v>9</v>
      </c>
      <c r="L5" s="16"/>
      <c r="M5" s="17" t="s">
        <v>10</v>
      </c>
      <c r="N5" s="18"/>
      <c r="O5" s="16" t="s">
        <v>11</v>
      </c>
      <c r="P5" s="16"/>
      <c r="Q5" s="19" t="s">
        <v>12</v>
      </c>
      <c r="R5" s="19"/>
      <c r="S5" s="20" t="s">
        <v>13</v>
      </c>
      <c r="T5" s="21"/>
      <c r="U5" s="213" t="s">
        <v>32</v>
      </c>
      <c r="V5" s="78" t="s">
        <v>59</v>
      </c>
      <c r="W5" s="182" t="s">
        <v>58</v>
      </c>
      <c r="X5" s="86"/>
      <c r="Y5" s="242" t="s">
        <v>46</v>
      </c>
      <c r="Z5" s="240"/>
    </row>
    <row r="6" spans="1:26" ht="13.5" thickBot="1">
      <c r="A6" s="22"/>
      <c r="B6" s="6"/>
      <c r="C6" s="57"/>
      <c r="D6" s="54" t="s">
        <v>47</v>
      </c>
      <c r="E6" s="6" t="s">
        <v>3</v>
      </c>
      <c r="F6" s="23" t="s">
        <v>14</v>
      </c>
      <c r="G6" s="217" t="s">
        <v>3</v>
      </c>
      <c r="H6" s="218" t="s">
        <v>14</v>
      </c>
      <c r="I6" s="219" t="s">
        <v>3</v>
      </c>
      <c r="J6" s="220" t="s">
        <v>14</v>
      </c>
      <c r="K6" s="22" t="s">
        <v>3</v>
      </c>
      <c r="L6" s="23" t="s">
        <v>14</v>
      </c>
      <c r="M6" s="24" t="s">
        <v>3</v>
      </c>
      <c r="N6" s="25" t="s">
        <v>14</v>
      </c>
      <c r="O6" s="22" t="s">
        <v>3</v>
      </c>
      <c r="P6" s="181" t="s">
        <v>14</v>
      </c>
      <c r="Q6" s="189" t="s">
        <v>4</v>
      </c>
      <c r="R6" s="26" t="s">
        <v>15</v>
      </c>
      <c r="S6" s="27" t="s">
        <v>3</v>
      </c>
      <c r="T6" s="28" t="s">
        <v>14</v>
      </c>
      <c r="U6" s="217" t="s">
        <v>0</v>
      </c>
      <c r="V6" s="79" t="s">
        <v>34</v>
      </c>
      <c r="W6" s="85" t="s">
        <v>34</v>
      </c>
      <c r="X6" s="87" t="s">
        <v>33</v>
      </c>
      <c r="Y6" s="243"/>
      <c r="Z6" s="240"/>
    </row>
    <row r="7" spans="1:26">
      <c r="A7" s="2" t="s">
        <v>16</v>
      </c>
      <c r="B7" s="3" t="s">
        <v>43</v>
      </c>
      <c r="C7" s="58">
        <f>((E7*80)/100)</f>
        <v>39911.199999999997</v>
      </c>
      <c r="D7" s="55">
        <f>((C7-G7)/1200)</f>
        <v>33.259333333333331</v>
      </c>
      <c r="E7" s="3">
        <v>49889</v>
      </c>
      <c r="F7" s="29">
        <v>526740</v>
      </c>
      <c r="G7" s="221">
        <v>0</v>
      </c>
      <c r="H7" s="225">
        <v>0</v>
      </c>
      <c r="I7" s="223">
        <v>0</v>
      </c>
      <c r="J7" s="235">
        <v>0</v>
      </c>
      <c r="K7" s="2">
        <v>4080</v>
      </c>
      <c r="L7" s="159">
        <v>57120</v>
      </c>
      <c r="M7" s="30">
        <f t="shared" ref="M7:N30" si="0">(K7/E7)</f>
        <v>8.1781555052215918E-2</v>
      </c>
      <c r="N7" s="161">
        <f t="shared" si="0"/>
        <v>0.10844059687891559</v>
      </c>
      <c r="O7" s="2">
        <f>(E7-K7)</f>
        <v>45809</v>
      </c>
      <c r="P7" s="165">
        <f>(F7-L7)</f>
        <v>469620</v>
      </c>
      <c r="Q7" s="168">
        <f>(F7/E7)</f>
        <v>10.558239291226522</v>
      </c>
      <c r="R7" s="31">
        <f>(L7/K7)</f>
        <v>14</v>
      </c>
      <c r="S7" s="32">
        <f>(I7/E7)</f>
        <v>0</v>
      </c>
      <c r="T7" s="33">
        <f>(J7/F7)</f>
        <v>0</v>
      </c>
      <c r="U7" s="232">
        <v>183192</v>
      </c>
      <c r="V7" s="80">
        <f>(U7/K7)</f>
        <v>44.9</v>
      </c>
      <c r="W7" s="83"/>
      <c r="X7" s="88" t="e">
        <f>(V7/W7)</f>
        <v>#DIV/0!</v>
      </c>
      <c r="Y7" s="241">
        <f t="shared" ref="Y7:Y30" si="1">((U7/1.21)-L7)/(U7/1.21)</f>
        <v>0.62271714922049004</v>
      </c>
    </row>
    <row r="8" spans="1:26">
      <c r="A8" s="2" t="s">
        <v>35</v>
      </c>
      <c r="B8" s="3" t="s">
        <v>43</v>
      </c>
      <c r="C8" s="58">
        <f>((E8*90)/100)</f>
        <v>19241.099999999999</v>
      </c>
      <c r="D8" s="55">
        <f>((C8-G8)/1200)</f>
        <v>16.03425</v>
      </c>
      <c r="E8" s="3">
        <v>21379</v>
      </c>
      <c r="F8" s="29">
        <v>227109</v>
      </c>
      <c r="G8" s="221">
        <v>0</v>
      </c>
      <c r="H8" s="225">
        <v>0</v>
      </c>
      <c r="I8" s="223">
        <v>0</v>
      </c>
      <c r="J8" s="235">
        <v>0</v>
      </c>
      <c r="K8" s="2">
        <v>8100</v>
      </c>
      <c r="L8" s="29">
        <v>95637</v>
      </c>
      <c r="M8" s="30">
        <f t="shared" si="0"/>
        <v>0.37887646756162591</v>
      </c>
      <c r="N8" s="162">
        <f t="shared" si="0"/>
        <v>0.42110616488118041</v>
      </c>
      <c r="O8" s="2">
        <f t="shared" ref="O8:P29" si="2">(E8-K8)</f>
        <v>13279</v>
      </c>
      <c r="P8" s="157">
        <f t="shared" si="2"/>
        <v>131472</v>
      </c>
      <c r="Q8" s="168">
        <f t="shared" ref="Q8:Q30" si="3">(F8/E8)</f>
        <v>10.622994527339912</v>
      </c>
      <c r="R8" s="31">
        <f t="shared" ref="R8:R30" si="4">(L8/K8)</f>
        <v>11.807037037037038</v>
      </c>
      <c r="S8" s="32">
        <f t="shared" ref="S8:S30" si="5">(I8/E8)</f>
        <v>0</v>
      </c>
      <c r="T8" s="33">
        <f t="shared" ref="T8:T30" si="6">(J8/F8)</f>
        <v>0</v>
      </c>
      <c r="U8" s="232">
        <v>323190</v>
      </c>
      <c r="V8" s="80">
        <f t="shared" ref="V8:V30" si="7">(U8/K8)</f>
        <v>39.9</v>
      </c>
      <c r="W8" s="83"/>
      <c r="X8" s="88" t="e">
        <f t="shared" ref="X8:X30" si="8">(V8/W8)</f>
        <v>#DIV/0!</v>
      </c>
      <c r="Y8" s="143">
        <f t="shared" si="1"/>
        <v>0.64194198459110741</v>
      </c>
    </row>
    <row r="9" spans="1:26" ht="13.5" thickBot="1">
      <c r="A9" s="2" t="s">
        <v>17</v>
      </c>
      <c r="B9" s="3" t="s">
        <v>43</v>
      </c>
      <c r="C9" s="58">
        <f>((E9*90)/100)</f>
        <v>0</v>
      </c>
      <c r="D9" s="55">
        <f>((C9-G9)/1200)</f>
        <v>0</v>
      </c>
      <c r="E9" s="3">
        <v>0</v>
      </c>
      <c r="F9" s="29">
        <v>0</v>
      </c>
      <c r="G9" s="221">
        <v>0</v>
      </c>
      <c r="H9" s="225">
        <v>0</v>
      </c>
      <c r="I9" s="223">
        <v>0</v>
      </c>
      <c r="J9" s="235">
        <v>0</v>
      </c>
      <c r="K9" s="2"/>
      <c r="L9" s="29"/>
      <c r="M9" s="30" t="e">
        <f t="shared" si="0"/>
        <v>#DIV/0!</v>
      </c>
      <c r="N9" s="162" t="e">
        <f t="shared" si="0"/>
        <v>#DIV/0!</v>
      </c>
      <c r="O9" s="2">
        <f t="shared" si="2"/>
        <v>0</v>
      </c>
      <c r="P9" s="157">
        <f t="shared" si="2"/>
        <v>0</v>
      </c>
      <c r="Q9" s="168" t="e">
        <f t="shared" si="3"/>
        <v>#DIV/0!</v>
      </c>
      <c r="R9" s="31" t="e">
        <f t="shared" si="4"/>
        <v>#DIV/0!</v>
      </c>
      <c r="S9" s="32" t="e">
        <f t="shared" si="5"/>
        <v>#DIV/0!</v>
      </c>
      <c r="T9" s="33" t="e">
        <f t="shared" si="6"/>
        <v>#DIV/0!</v>
      </c>
      <c r="U9" s="232"/>
      <c r="V9" s="80" t="e">
        <f t="shared" si="7"/>
        <v>#DIV/0!</v>
      </c>
      <c r="W9" s="83"/>
      <c r="X9" s="88" t="e">
        <f t="shared" si="8"/>
        <v>#DIV/0!</v>
      </c>
      <c r="Y9" s="143" t="e">
        <f t="shared" si="1"/>
        <v>#DIV/0!</v>
      </c>
    </row>
    <row r="10" spans="1:26" ht="13.5" thickBot="1">
      <c r="A10" s="5" t="s">
        <v>18</v>
      </c>
      <c r="B10" s="34"/>
      <c r="C10" s="59">
        <f t="shared" ref="C10:C30" si="9">((E10*80)/100)</f>
        <v>57014.400000000001</v>
      </c>
      <c r="D10" s="60">
        <f>((C10-G10)/1200)</f>
        <v>47.512</v>
      </c>
      <c r="E10" s="34">
        <f t="shared" ref="E10:J10" si="10">SUM(E7:E9)</f>
        <v>71268</v>
      </c>
      <c r="F10" s="35">
        <f t="shared" si="10"/>
        <v>753849</v>
      </c>
      <c r="G10" s="226">
        <f t="shared" si="10"/>
        <v>0</v>
      </c>
      <c r="H10" s="226">
        <f t="shared" si="10"/>
        <v>0</v>
      </c>
      <c r="I10" s="226">
        <f t="shared" si="10"/>
        <v>0</v>
      </c>
      <c r="J10" s="226">
        <f t="shared" si="10"/>
        <v>0</v>
      </c>
      <c r="K10" s="5">
        <f>SUM(K7:K9)</f>
        <v>12180</v>
      </c>
      <c r="L10" s="35">
        <f>SUM(L7:L9)</f>
        <v>152757</v>
      </c>
      <c r="M10" s="180">
        <f t="shared" si="0"/>
        <v>0.17090419262502105</v>
      </c>
      <c r="N10" s="163">
        <f t="shared" si="0"/>
        <v>0.20263607168013753</v>
      </c>
      <c r="O10" s="5">
        <f t="shared" si="2"/>
        <v>59088</v>
      </c>
      <c r="P10" s="35">
        <f t="shared" si="2"/>
        <v>601092</v>
      </c>
      <c r="Q10" s="63">
        <f t="shared" si="3"/>
        <v>10.577664589998315</v>
      </c>
      <c r="R10" s="169">
        <f t="shared" si="4"/>
        <v>12.541625615763547</v>
      </c>
      <c r="S10" s="64">
        <f t="shared" si="5"/>
        <v>0</v>
      </c>
      <c r="T10" s="64">
        <f t="shared" si="6"/>
        <v>0</v>
      </c>
      <c r="U10" s="233">
        <f>SUM(U7:U9)</f>
        <v>506382</v>
      </c>
      <c r="V10" s="173">
        <f t="shared" si="7"/>
        <v>41.574876847290639</v>
      </c>
      <c r="W10" s="77"/>
      <c r="X10" s="61" t="e">
        <f t="shared" si="8"/>
        <v>#DIV/0!</v>
      </c>
      <c r="Y10" s="143">
        <f t="shared" si="1"/>
        <v>0.63498708484898758</v>
      </c>
    </row>
    <row r="11" spans="1:26" ht="13.5" thickBot="1">
      <c r="A11" s="2" t="s">
        <v>19</v>
      </c>
      <c r="B11" s="3" t="s">
        <v>43</v>
      </c>
      <c r="C11" s="58">
        <f t="shared" si="9"/>
        <v>8283.2000000000007</v>
      </c>
      <c r="D11" s="55">
        <f t="shared" ref="D11:D24" si="11">((C11-G11)/900)</f>
        <v>9.2035555555555568</v>
      </c>
      <c r="E11" s="3">
        <v>10354</v>
      </c>
      <c r="F11" s="29">
        <v>272125</v>
      </c>
      <c r="G11" s="221">
        <v>0</v>
      </c>
      <c r="H11" s="225">
        <v>0</v>
      </c>
      <c r="I11" s="223">
        <v>0</v>
      </c>
      <c r="J11" s="235">
        <v>0</v>
      </c>
      <c r="K11" s="2">
        <v>7776</v>
      </c>
      <c r="L11" s="29">
        <v>199209</v>
      </c>
      <c r="M11" s="30">
        <f t="shared" si="0"/>
        <v>0.75101410083059683</v>
      </c>
      <c r="N11" s="162">
        <f t="shared" si="0"/>
        <v>0.73204960955443266</v>
      </c>
      <c r="O11" s="2">
        <f t="shared" si="2"/>
        <v>2578</v>
      </c>
      <c r="P11" s="157">
        <f t="shared" si="2"/>
        <v>72916</v>
      </c>
      <c r="Q11" s="168">
        <f t="shared" si="3"/>
        <v>26.2821131929689</v>
      </c>
      <c r="R11" s="31">
        <f t="shared" si="4"/>
        <v>25.61844135802469</v>
      </c>
      <c r="S11" s="32">
        <f t="shared" si="5"/>
        <v>0</v>
      </c>
      <c r="T11" s="33">
        <f t="shared" si="6"/>
        <v>0</v>
      </c>
      <c r="U11" s="232">
        <v>716342</v>
      </c>
      <c r="V11" s="80">
        <f t="shared" si="7"/>
        <v>92.122170781893004</v>
      </c>
      <c r="W11" s="83"/>
      <c r="X11" s="88" t="e">
        <f t="shared" si="8"/>
        <v>#DIV/0!</v>
      </c>
      <c r="Y11" s="143">
        <f t="shared" si="1"/>
        <v>0.66350864531187626</v>
      </c>
    </row>
    <row r="12" spans="1:26" ht="13.5" thickBot="1">
      <c r="A12" s="5" t="s">
        <v>20</v>
      </c>
      <c r="B12" s="34"/>
      <c r="C12" s="59">
        <f t="shared" si="9"/>
        <v>8283.2000000000007</v>
      </c>
      <c r="D12" s="60">
        <f t="shared" si="11"/>
        <v>9.2035555555555568</v>
      </c>
      <c r="E12" s="34">
        <f t="shared" ref="E12:J12" si="12">SUM(E11)</f>
        <v>10354</v>
      </c>
      <c r="F12" s="35">
        <f t="shared" si="12"/>
        <v>272125</v>
      </c>
      <c r="G12" s="226">
        <f t="shared" si="12"/>
        <v>0</v>
      </c>
      <c r="H12" s="226">
        <f t="shared" si="12"/>
        <v>0</v>
      </c>
      <c r="I12" s="226">
        <f t="shared" si="12"/>
        <v>0</v>
      </c>
      <c r="J12" s="226">
        <f t="shared" si="12"/>
        <v>0</v>
      </c>
      <c r="K12" s="5">
        <f>SUM(K11)</f>
        <v>7776</v>
      </c>
      <c r="L12" s="35">
        <f>SUM(L11)</f>
        <v>199209</v>
      </c>
      <c r="M12" s="180">
        <f t="shared" si="0"/>
        <v>0.75101410083059683</v>
      </c>
      <c r="N12" s="163">
        <f t="shared" si="0"/>
        <v>0.73204960955443266</v>
      </c>
      <c r="O12" s="5">
        <f t="shared" si="2"/>
        <v>2578</v>
      </c>
      <c r="P12" s="35">
        <f t="shared" si="2"/>
        <v>72916</v>
      </c>
      <c r="Q12" s="63">
        <f t="shared" si="3"/>
        <v>26.2821131929689</v>
      </c>
      <c r="R12" s="169">
        <f t="shared" si="4"/>
        <v>25.61844135802469</v>
      </c>
      <c r="S12" s="64">
        <f t="shared" si="5"/>
        <v>0</v>
      </c>
      <c r="T12" s="64">
        <f t="shared" si="6"/>
        <v>0</v>
      </c>
      <c r="U12" s="233">
        <f>SUM(U11)</f>
        <v>716342</v>
      </c>
      <c r="V12" s="173">
        <f t="shared" si="7"/>
        <v>92.122170781893004</v>
      </c>
      <c r="W12" s="77"/>
      <c r="X12" s="61" t="e">
        <f t="shared" si="8"/>
        <v>#DIV/0!</v>
      </c>
      <c r="Y12" s="143">
        <f t="shared" si="1"/>
        <v>0.66350864531187626</v>
      </c>
    </row>
    <row r="13" spans="1:26">
      <c r="A13" s="2" t="s">
        <v>21</v>
      </c>
      <c r="B13" s="3" t="s">
        <v>43</v>
      </c>
      <c r="C13" s="58">
        <f t="shared" si="9"/>
        <v>26209.599999999999</v>
      </c>
      <c r="D13" s="55">
        <f t="shared" si="11"/>
        <v>29.121777777777776</v>
      </c>
      <c r="E13" s="3">
        <v>32762</v>
      </c>
      <c r="F13" s="29">
        <v>108248</v>
      </c>
      <c r="G13" s="221">
        <v>0</v>
      </c>
      <c r="H13" s="225">
        <v>0</v>
      </c>
      <c r="I13" s="223">
        <v>0</v>
      </c>
      <c r="J13" s="235">
        <v>0</v>
      </c>
      <c r="K13" s="2">
        <v>23439</v>
      </c>
      <c r="L13" s="29">
        <v>77136</v>
      </c>
      <c r="M13" s="30">
        <f t="shared" si="0"/>
        <v>0.71543251327757773</v>
      </c>
      <c r="N13" s="162">
        <f t="shared" si="0"/>
        <v>0.71258591382750724</v>
      </c>
      <c r="O13" s="2">
        <f t="shared" si="2"/>
        <v>9323</v>
      </c>
      <c r="P13" s="157">
        <f t="shared" si="2"/>
        <v>31112</v>
      </c>
      <c r="Q13" s="168">
        <f t="shared" si="3"/>
        <v>3.3040717904889809</v>
      </c>
      <c r="R13" s="31">
        <f t="shared" si="4"/>
        <v>3.2909253807756302</v>
      </c>
      <c r="S13" s="32">
        <f t="shared" si="5"/>
        <v>0</v>
      </c>
      <c r="T13" s="33">
        <f t="shared" si="6"/>
        <v>0</v>
      </c>
      <c r="U13" s="232">
        <v>313469</v>
      </c>
      <c r="V13" s="80">
        <f t="shared" si="7"/>
        <v>13.373821408763172</v>
      </c>
      <c r="W13" s="83"/>
      <c r="X13" s="88" t="e">
        <f t="shared" si="8"/>
        <v>#DIV/0!</v>
      </c>
      <c r="Y13" s="143">
        <f t="shared" si="1"/>
        <v>0.70225266294274713</v>
      </c>
    </row>
    <row r="14" spans="1:26">
      <c r="A14" s="2" t="s">
        <v>22</v>
      </c>
      <c r="B14" s="3" t="s">
        <v>43</v>
      </c>
      <c r="C14" s="58">
        <f t="shared" si="9"/>
        <v>96178.4</v>
      </c>
      <c r="D14" s="55">
        <f t="shared" si="11"/>
        <v>106.86488888888888</v>
      </c>
      <c r="E14" s="3">
        <v>120223</v>
      </c>
      <c r="F14" s="29">
        <v>789778</v>
      </c>
      <c r="G14" s="221">
        <v>0</v>
      </c>
      <c r="H14" s="225">
        <v>0</v>
      </c>
      <c r="I14" s="223">
        <v>0</v>
      </c>
      <c r="J14" s="235">
        <v>0</v>
      </c>
      <c r="K14" s="2">
        <v>35957</v>
      </c>
      <c r="L14" s="29">
        <v>250940</v>
      </c>
      <c r="M14" s="30">
        <f t="shared" ref="M14:N21" si="13">(K14/E14)</f>
        <v>0.29908586543340293</v>
      </c>
      <c r="N14" s="162">
        <f t="shared" si="13"/>
        <v>0.31773485713706889</v>
      </c>
      <c r="O14" s="2">
        <f t="shared" si="2"/>
        <v>84266</v>
      </c>
      <c r="P14" s="157">
        <f t="shared" si="2"/>
        <v>538838</v>
      </c>
      <c r="Q14" s="168">
        <f t="shared" si="3"/>
        <v>6.5692754298262397</v>
      </c>
      <c r="R14" s="31">
        <f t="shared" si="4"/>
        <v>6.9788914536807853</v>
      </c>
      <c r="S14" s="32">
        <f t="shared" si="5"/>
        <v>0</v>
      </c>
      <c r="T14" s="33">
        <f t="shared" si="6"/>
        <v>0</v>
      </c>
      <c r="U14" s="232">
        <v>961689</v>
      </c>
      <c r="V14" s="80">
        <f t="shared" si="7"/>
        <v>26.74552938231777</v>
      </c>
      <c r="W14" s="83"/>
      <c r="X14" s="88" t="e">
        <f t="shared" si="8"/>
        <v>#DIV/0!</v>
      </c>
      <c r="Y14" s="143">
        <f t="shared" si="1"/>
        <v>0.68426653523124414</v>
      </c>
    </row>
    <row r="15" spans="1:26">
      <c r="A15" s="2" t="s">
        <v>49</v>
      </c>
      <c r="B15" s="3" t="s">
        <v>43</v>
      </c>
      <c r="C15" s="58">
        <f t="shared" si="9"/>
        <v>2399.1999999999998</v>
      </c>
      <c r="D15" s="55">
        <f t="shared" si="11"/>
        <v>2.6657777777777776</v>
      </c>
      <c r="E15" s="3">
        <v>2999</v>
      </c>
      <c r="F15" s="29">
        <v>19692</v>
      </c>
      <c r="G15" s="221">
        <v>0</v>
      </c>
      <c r="H15" s="225">
        <v>0</v>
      </c>
      <c r="I15" s="223">
        <v>0</v>
      </c>
      <c r="J15" s="235">
        <v>0</v>
      </c>
      <c r="K15" s="2">
        <v>3241</v>
      </c>
      <c r="L15" s="29">
        <v>22335</v>
      </c>
      <c r="M15" s="30">
        <f t="shared" si="13"/>
        <v>1.0806935645215072</v>
      </c>
      <c r="N15" s="162">
        <f t="shared" si="13"/>
        <v>1.1342169408897014</v>
      </c>
      <c r="O15" s="2">
        <f t="shared" si="2"/>
        <v>-242</v>
      </c>
      <c r="P15" s="157">
        <f t="shared" si="2"/>
        <v>-2643</v>
      </c>
      <c r="Q15" s="168">
        <f t="shared" si="3"/>
        <v>6.5661887295765258</v>
      </c>
      <c r="R15" s="31">
        <f t="shared" si="4"/>
        <v>6.8913915458191912</v>
      </c>
      <c r="S15" s="32">
        <f t="shared" si="5"/>
        <v>0</v>
      </c>
      <c r="T15" s="33">
        <f t="shared" si="6"/>
        <v>0</v>
      </c>
      <c r="U15" s="232">
        <v>75296</v>
      </c>
      <c r="V15" s="80">
        <f t="shared" si="7"/>
        <v>23.232335698858378</v>
      </c>
      <c r="W15" s="83"/>
      <c r="X15" s="88" t="e">
        <f t="shared" si="8"/>
        <v>#DIV/0!</v>
      </c>
      <c r="Y15" s="143">
        <f t="shared" si="1"/>
        <v>0.64107854334891623</v>
      </c>
    </row>
    <row r="16" spans="1:26">
      <c r="A16" s="2" t="s">
        <v>23</v>
      </c>
      <c r="B16" s="3" t="s">
        <v>43</v>
      </c>
      <c r="C16" s="58">
        <f t="shared" si="9"/>
        <v>59947.199999999997</v>
      </c>
      <c r="D16" s="55">
        <f t="shared" si="11"/>
        <v>66.60799999999999</v>
      </c>
      <c r="E16" s="3">
        <v>74934</v>
      </c>
      <c r="F16" s="29">
        <v>470697</v>
      </c>
      <c r="G16" s="221">
        <v>0</v>
      </c>
      <c r="H16" s="225">
        <v>0</v>
      </c>
      <c r="I16" s="223">
        <v>0</v>
      </c>
      <c r="J16" s="235">
        <v>0</v>
      </c>
      <c r="K16" s="2">
        <v>18684</v>
      </c>
      <c r="L16" s="29">
        <v>112059</v>
      </c>
      <c r="M16" s="30">
        <f t="shared" si="13"/>
        <v>0.24933941868844584</v>
      </c>
      <c r="N16" s="162">
        <f t="shared" si="13"/>
        <v>0.23807035099012741</v>
      </c>
      <c r="O16" s="2">
        <f t="shared" si="2"/>
        <v>56250</v>
      </c>
      <c r="P16" s="157">
        <f t="shared" si="2"/>
        <v>358638</v>
      </c>
      <c r="Q16" s="168">
        <f t="shared" si="3"/>
        <v>6.2814877091840824</v>
      </c>
      <c r="R16" s="31">
        <f t="shared" si="4"/>
        <v>5.9975915221579958</v>
      </c>
      <c r="S16" s="32">
        <f t="shared" si="5"/>
        <v>0</v>
      </c>
      <c r="T16" s="33">
        <f t="shared" si="6"/>
        <v>0</v>
      </c>
      <c r="U16" s="232">
        <v>465232</v>
      </c>
      <c r="V16" s="80">
        <f t="shared" si="7"/>
        <v>24.900021408691927</v>
      </c>
      <c r="W16" s="83"/>
      <c r="X16" s="88" t="e">
        <f t="shared" si="8"/>
        <v>#DIV/0!</v>
      </c>
      <c r="Y16" s="143">
        <f t="shared" si="1"/>
        <v>0.70855102400522751</v>
      </c>
    </row>
    <row r="17" spans="1:25">
      <c r="A17" s="2" t="s">
        <v>24</v>
      </c>
      <c r="B17" s="3" t="s">
        <v>43</v>
      </c>
      <c r="C17" s="58">
        <f t="shared" si="9"/>
        <v>8490.4</v>
      </c>
      <c r="D17" s="55">
        <f t="shared" si="11"/>
        <v>9.4337777777777774</v>
      </c>
      <c r="E17" s="3">
        <v>10613</v>
      </c>
      <c r="F17" s="29">
        <v>99458</v>
      </c>
      <c r="G17" s="221">
        <v>0</v>
      </c>
      <c r="H17" s="225">
        <v>0</v>
      </c>
      <c r="I17" s="223">
        <v>0</v>
      </c>
      <c r="J17" s="235">
        <v>0</v>
      </c>
      <c r="K17" s="2">
        <v>2380</v>
      </c>
      <c r="L17" s="29">
        <v>26225</v>
      </c>
      <c r="M17" s="30">
        <f t="shared" si="13"/>
        <v>0.22425327428625272</v>
      </c>
      <c r="N17" s="162">
        <f t="shared" si="13"/>
        <v>0.26367914094391603</v>
      </c>
      <c r="O17" s="2">
        <f t="shared" si="2"/>
        <v>8233</v>
      </c>
      <c r="P17" s="157">
        <f t="shared" si="2"/>
        <v>73233</v>
      </c>
      <c r="Q17" s="168">
        <f t="shared" si="3"/>
        <v>9.3713370394798829</v>
      </c>
      <c r="R17" s="31">
        <f t="shared" si="4"/>
        <v>11.018907563025211</v>
      </c>
      <c r="S17" s="32">
        <f t="shared" si="5"/>
        <v>0</v>
      </c>
      <c r="T17" s="33">
        <f t="shared" si="6"/>
        <v>0</v>
      </c>
      <c r="U17" s="232">
        <v>83062</v>
      </c>
      <c r="V17" s="80">
        <f t="shared" si="7"/>
        <v>34.9</v>
      </c>
      <c r="W17" s="83"/>
      <c r="X17" s="88" t="e">
        <f t="shared" si="8"/>
        <v>#DIV/0!</v>
      </c>
      <c r="Y17" s="143">
        <f t="shared" si="1"/>
        <v>0.61796910741373912</v>
      </c>
    </row>
    <row r="18" spans="1:25" ht="13.5" thickBot="1">
      <c r="A18" s="2" t="s">
        <v>25</v>
      </c>
      <c r="B18" s="3" t="s">
        <v>43</v>
      </c>
      <c r="C18" s="58">
        <f t="shared" si="9"/>
        <v>0</v>
      </c>
      <c r="D18" s="55">
        <f t="shared" si="11"/>
        <v>0</v>
      </c>
      <c r="E18" s="3">
        <v>0</v>
      </c>
      <c r="F18" s="29">
        <v>0</v>
      </c>
      <c r="G18" s="221">
        <v>0</v>
      </c>
      <c r="H18" s="225">
        <v>0</v>
      </c>
      <c r="I18" s="223">
        <v>0</v>
      </c>
      <c r="J18" s="235">
        <v>0</v>
      </c>
      <c r="K18" s="2"/>
      <c r="L18" s="29"/>
      <c r="M18" s="30" t="e">
        <f t="shared" si="13"/>
        <v>#DIV/0!</v>
      </c>
      <c r="N18" s="162" t="e">
        <f t="shared" si="13"/>
        <v>#DIV/0!</v>
      </c>
      <c r="O18" s="2">
        <f t="shared" si="2"/>
        <v>0</v>
      </c>
      <c r="P18" s="157">
        <f t="shared" si="2"/>
        <v>0</v>
      </c>
      <c r="Q18" s="168" t="e">
        <f t="shared" si="3"/>
        <v>#DIV/0!</v>
      </c>
      <c r="R18" s="31" t="e">
        <f t="shared" si="4"/>
        <v>#DIV/0!</v>
      </c>
      <c r="S18" s="32" t="e">
        <f t="shared" si="5"/>
        <v>#DIV/0!</v>
      </c>
      <c r="T18" s="33" t="e">
        <f t="shared" si="6"/>
        <v>#DIV/0!</v>
      </c>
      <c r="U18" s="232"/>
      <c r="V18" s="80" t="e">
        <f t="shared" si="7"/>
        <v>#DIV/0!</v>
      </c>
      <c r="W18" s="83"/>
      <c r="X18" s="88" t="e">
        <f t="shared" si="8"/>
        <v>#DIV/0!</v>
      </c>
      <c r="Y18" s="143" t="e">
        <f t="shared" si="1"/>
        <v>#DIV/0!</v>
      </c>
    </row>
    <row r="19" spans="1:25" ht="13.5" thickBot="1">
      <c r="A19" s="5" t="s">
        <v>26</v>
      </c>
      <c r="B19" s="34"/>
      <c r="C19" s="59">
        <f t="shared" si="9"/>
        <v>193224.8</v>
      </c>
      <c r="D19" s="60">
        <f t="shared" si="11"/>
        <v>214.69422222222221</v>
      </c>
      <c r="E19" s="34">
        <f t="shared" ref="E19:J19" si="14">SUM(E13:E18)</f>
        <v>241531</v>
      </c>
      <c r="F19" s="35">
        <f t="shared" si="14"/>
        <v>1487873</v>
      </c>
      <c r="G19" s="226">
        <f t="shared" si="14"/>
        <v>0</v>
      </c>
      <c r="H19" s="226">
        <f>SUM(H13:H18)</f>
        <v>0</v>
      </c>
      <c r="I19" s="226">
        <f t="shared" si="14"/>
        <v>0</v>
      </c>
      <c r="J19" s="226">
        <f t="shared" si="14"/>
        <v>0</v>
      </c>
      <c r="K19" s="5">
        <f>SUM(K13:K18)</f>
        <v>83701</v>
      </c>
      <c r="L19" s="35">
        <f>SUM(L13:L18)</f>
        <v>488695</v>
      </c>
      <c r="M19" s="180">
        <f t="shared" si="0"/>
        <v>0.34654350787269544</v>
      </c>
      <c r="N19" s="163">
        <f t="shared" si="0"/>
        <v>0.3284520923492798</v>
      </c>
      <c r="O19" s="5">
        <f t="shared" si="2"/>
        <v>157830</v>
      </c>
      <c r="P19" s="35">
        <f t="shared" si="2"/>
        <v>999178</v>
      </c>
      <c r="Q19" s="63">
        <f t="shared" si="3"/>
        <v>6.1601740563323135</v>
      </c>
      <c r="R19" s="169">
        <f t="shared" si="4"/>
        <v>5.8385801842271894</v>
      </c>
      <c r="S19" s="64">
        <f t="shared" si="5"/>
        <v>0</v>
      </c>
      <c r="T19" s="64">
        <f t="shared" si="6"/>
        <v>0</v>
      </c>
      <c r="U19" s="233">
        <f>SUM(U13:U18)</f>
        <v>1898748</v>
      </c>
      <c r="V19" s="173">
        <f t="shared" si="7"/>
        <v>22.68489026415455</v>
      </c>
      <c r="W19" s="77"/>
      <c r="X19" s="61" t="e">
        <f t="shared" si="8"/>
        <v>#DIV/0!</v>
      </c>
      <c r="Y19" s="143">
        <f t="shared" si="1"/>
        <v>0.68857323352019328</v>
      </c>
    </row>
    <row r="20" spans="1:25">
      <c r="A20" s="2" t="s">
        <v>52</v>
      </c>
      <c r="B20" s="3"/>
      <c r="C20" s="58">
        <f t="shared" si="9"/>
        <v>0</v>
      </c>
      <c r="D20" s="55">
        <f t="shared" si="11"/>
        <v>0</v>
      </c>
      <c r="E20" s="3"/>
      <c r="F20" s="29"/>
      <c r="G20" s="221"/>
      <c r="H20" s="225"/>
      <c r="I20" s="223"/>
      <c r="J20" s="235"/>
      <c r="K20" s="2"/>
      <c r="L20" s="29"/>
      <c r="M20" s="30" t="e">
        <f t="shared" si="13"/>
        <v>#DIV/0!</v>
      </c>
      <c r="N20" s="162" t="e">
        <f t="shared" si="13"/>
        <v>#DIV/0!</v>
      </c>
      <c r="O20" s="2">
        <f t="shared" si="2"/>
        <v>0</v>
      </c>
      <c r="P20" s="157">
        <f t="shared" si="2"/>
        <v>0</v>
      </c>
      <c r="Q20" s="168" t="e">
        <f t="shared" si="3"/>
        <v>#DIV/0!</v>
      </c>
      <c r="R20" s="31" t="e">
        <f t="shared" si="4"/>
        <v>#DIV/0!</v>
      </c>
      <c r="S20" s="32" t="e">
        <f t="shared" si="5"/>
        <v>#DIV/0!</v>
      </c>
      <c r="T20" s="33" t="e">
        <f t="shared" si="6"/>
        <v>#DIV/0!</v>
      </c>
      <c r="U20" s="232"/>
      <c r="V20" s="80" t="e">
        <f t="shared" si="7"/>
        <v>#DIV/0!</v>
      </c>
      <c r="W20" s="83"/>
      <c r="X20" s="88" t="e">
        <f t="shared" si="8"/>
        <v>#DIV/0!</v>
      </c>
      <c r="Y20" s="143" t="e">
        <f t="shared" si="1"/>
        <v>#DIV/0!</v>
      </c>
    </row>
    <row r="21" spans="1:25" ht="13.5" thickBot="1">
      <c r="A21" s="2" t="s">
        <v>53</v>
      </c>
      <c r="B21" s="3"/>
      <c r="C21" s="58">
        <f t="shared" si="9"/>
        <v>0</v>
      </c>
      <c r="D21" s="55">
        <f t="shared" si="11"/>
        <v>0</v>
      </c>
      <c r="E21" s="3"/>
      <c r="F21" s="29"/>
      <c r="G21" s="221"/>
      <c r="H21" s="225"/>
      <c r="I21" s="223"/>
      <c r="J21" s="235"/>
      <c r="K21" s="2"/>
      <c r="L21" s="29"/>
      <c r="M21" s="30" t="e">
        <f t="shared" si="13"/>
        <v>#DIV/0!</v>
      </c>
      <c r="N21" s="162" t="e">
        <f t="shared" si="13"/>
        <v>#DIV/0!</v>
      </c>
      <c r="O21" s="2">
        <f t="shared" si="2"/>
        <v>0</v>
      </c>
      <c r="P21" s="157">
        <f t="shared" si="2"/>
        <v>0</v>
      </c>
      <c r="Q21" s="168" t="e">
        <f t="shared" si="3"/>
        <v>#DIV/0!</v>
      </c>
      <c r="R21" s="31" t="e">
        <f t="shared" si="4"/>
        <v>#DIV/0!</v>
      </c>
      <c r="S21" s="32" t="e">
        <f t="shared" si="5"/>
        <v>#DIV/0!</v>
      </c>
      <c r="T21" s="33" t="e">
        <f t="shared" si="6"/>
        <v>#DIV/0!</v>
      </c>
      <c r="U21" s="232"/>
      <c r="V21" s="80" t="e">
        <f t="shared" si="7"/>
        <v>#DIV/0!</v>
      </c>
      <c r="W21" s="83"/>
      <c r="X21" s="88" t="e">
        <f t="shared" si="8"/>
        <v>#DIV/0!</v>
      </c>
      <c r="Y21" s="143" t="e">
        <f t="shared" si="1"/>
        <v>#DIV/0!</v>
      </c>
    </row>
    <row r="22" spans="1:25" ht="13.5" thickBot="1">
      <c r="A22" s="5" t="s">
        <v>51</v>
      </c>
      <c r="B22" s="34"/>
      <c r="C22" s="59"/>
      <c r="D22" s="60"/>
      <c r="E22" s="34"/>
      <c r="F22" s="5"/>
      <c r="G22" s="226"/>
      <c r="H22" s="226"/>
      <c r="I22" s="226"/>
      <c r="J22" s="226"/>
      <c r="K22" s="5">
        <f>SUM(K20:K21)</f>
        <v>0</v>
      </c>
      <c r="L22" s="5">
        <f>SUM(L20:L21)</f>
        <v>0</v>
      </c>
      <c r="M22" s="17"/>
      <c r="N22" s="185"/>
      <c r="O22" s="5"/>
      <c r="P22" s="35"/>
      <c r="Q22" s="63"/>
      <c r="R22" s="169"/>
      <c r="S22" s="64"/>
      <c r="T22" s="64"/>
      <c r="U22" s="233">
        <f>SUM(U20:U21)</f>
        <v>0</v>
      </c>
      <c r="V22" s="173"/>
      <c r="W22" s="77"/>
      <c r="X22" s="61"/>
      <c r="Y22" s="143" t="e">
        <f t="shared" si="1"/>
        <v>#DIV/0!</v>
      </c>
    </row>
    <row r="23" spans="1:25" ht="13.5" thickBot="1">
      <c r="A23" s="2" t="s">
        <v>27</v>
      </c>
      <c r="B23" s="3" t="s">
        <v>43</v>
      </c>
      <c r="C23" s="58">
        <f t="shared" si="9"/>
        <v>7114.4</v>
      </c>
      <c r="D23" s="55">
        <f t="shared" si="11"/>
        <v>7.9048888888888884</v>
      </c>
      <c r="E23" s="3">
        <v>8893</v>
      </c>
      <c r="F23" s="29">
        <v>255285</v>
      </c>
      <c r="G23" s="221">
        <v>0</v>
      </c>
      <c r="H23" s="225">
        <v>0</v>
      </c>
      <c r="I23" s="223">
        <v>0</v>
      </c>
      <c r="J23" s="235">
        <v>0</v>
      </c>
      <c r="K23" s="2">
        <v>3584</v>
      </c>
      <c r="L23" s="29">
        <v>99856</v>
      </c>
      <c r="M23" s="183">
        <f t="shared" si="0"/>
        <v>0.40301360620712923</v>
      </c>
      <c r="N23" s="184">
        <f t="shared" si="0"/>
        <v>0.39115498364572926</v>
      </c>
      <c r="O23" s="2">
        <f t="shared" si="2"/>
        <v>5309</v>
      </c>
      <c r="P23" s="157">
        <f t="shared" si="2"/>
        <v>155429</v>
      </c>
      <c r="Q23" s="168">
        <f t="shared" si="3"/>
        <v>28.706285842797705</v>
      </c>
      <c r="R23" s="31">
        <f t="shared" si="4"/>
        <v>27.861607142857142</v>
      </c>
      <c r="S23" s="32">
        <f t="shared" si="5"/>
        <v>0</v>
      </c>
      <c r="T23" s="33">
        <f t="shared" si="6"/>
        <v>0</v>
      </c>
      <c r="U23" s="232">
        <v>330842</v>
      </c>
      <c r="V23" s="80">
        <f t="shared" si="7"/>
        <v>92.310825892857139</v>
      </c>
      <c r="W23" s="83"/>
      <c r="X23" s="88" t="e">
        <f t="shared" si="8"/>
        <v>#DIV/0!</v>
      </c>
      <c r="Y23" s="143">
        <f t="shared" si="1"/>
        <v>0.63479316410854725</v>
      </c>
    </row>
    <row r="24" spans="1:25" ht="13.5" thickBot="1">
      <c r="A24" s="5" t="s">
        <v>28</v>
      </c>
      <c r="B24" s="34"/>
      <c r="C24" s="59">
        <f t="shared" si="9"/>
        <v>7114.4</v>
      </c>
      <c r="D24" s="60">
        <f t="shared" si="11"/>
        <v>7.9048888888888884</v>
      </c>
      <c r="E24" s="34">
        <f t="shared" ref="E24:J24" si="15">SUM(E23)</f>
        <v>8893</v>
      </c>
      <c r="F24" s="5">
        <f t="shared" si="15"/>
        <v>255285</v>
      </c>
      <c r="G24" s="226">
        <f t="shared" si="15"/>
        <v>0</v>
      </c>
      <c r="H24" s="226">
        <f t="shared" si="15"/>
        <v>0</v>
      </c>
      <c r="I24" s="226">
        <f t="shared" si="15"/>
        <v>0</v>
      </c>
      <c r="J24" s="226">
        <f t="shared" si="15"/>
        <v>0</v>
      </c>
      <c r="K24" s="5">
        <f>SUM(K23)</f>
        <v>3584</v>
      </c>
      <c r="L24" s="35">
        <f>SUM(L23)</f>
        <v>99856</v>
      </c>
      <c r="M24" s="17">
        <f t="shared" si="0"/>
        <v>0.40301360620712923</v>
      </c>
      <c r="N24" s="185">
        <f t="shared" si="0"/>
        <v>0.39115498364572926</v>
      </c>
      <c r="O24" s="5">
        <f t="shared" si="2"/>
        <v>5309</v>
      </c>
      <c r="P24" s="35">
        <f t="shared" si="2"/>
        <v>155429</v>
      </c>
      <c r="Q24" s="63">
        <f t="shared" si="3"/>
        <v>28.706285842797705</v>
      </c>
      <c r="R24" s="169">
        <f t="shared" si="4"/>
        <v>27.861607142857142</v>
      </c>
      <c r="S24" s="64">
        <f t="shared" si="5"/>
        <v>0</v>
      </c>
      <c r="T24" s="64">
        <f t="shared" si="6"/>
        <v>0</v>
      </c>
      <c r="U24" s="233">
        <f>SUM(U23)</f>
        <v>330842</v>
      </c>
      <c r="V24" s="173">
        <f t="shared" si="7"/>
        <v>92.310825892857139</v>
      </c>
      <c r="W24" s="77"/>
      <c r="X24" s="61" t="e">
        <f t="shared" si="8"/>
        <v>#DIV/0!</v>
      </c>
      <c r="Y24" s="143">
        <f t="shared" si="1"/>
        <v>0.63479316410854725</v>
      </c>
    </row>
    <row r="25" spans="1:25">
      <c r="A25" s="2" t="s">
        <v>78</v>
      </c>
      <c r="B25" s="3" t="s">
        <v>43</v>
      </c>
      <c r="C25" s="58">
        <f t="shared" si="9"/>
        <v>11314.4</v>
      </c>
      <c r="D25" s="55">
        <f>((C25-G25)/600)</f>
        <v>18.857333333333333</v>
      </c>
      <c r="E25" s="3">
        <v>14143</v>
      </c>
      <c r="F25" s="29">
        <v>51510</v>
      </c>
      <c r="G25" s="221">
        <v>0</v>
      </c>
      <c r="H25" s="225">
        <v>0</v>
      </c>
      <c r="I25" s="223">
        <v>0</v>
      </c>
      <c r="J25" s="235">
        <v>0</v>
      </c>
      <c r="K25" s="2"/>
      <c r="L25" s="29"/>
      <c r="M25" s="150">
        <f t="shared" si="0"/>
        <v>0</v>
      </c>
      <c r="N25" s="186">
        <f t="shared" si="0"/>
        <v>0</v>
      </c>
      <c r="O25" s="3">
        <f t="shared" si="2"/>
        <v>14143</v>
      </c>
      <c r="P25" s="157">
        <f t="shared" si="2"/>
        <v>51510</v>
      </c>
      <c r="Q25" s="168">
        <f t="shared" si="3"/>
        <v>3.6420844233896625</v>
      </c>
      <c r="R25" s="31" t="e">
        <f t="shared" si="4"/>
        <v>#DIV/0!</v>
      </c>
      <c r="S25" s="32">
        <f t="shared" si="5"/>
        <v>0</v>
      </c>
      <c r="T25" s="33">
        <f t="shared" si="6"/>
        <v>0</v>
      </c>
      <c r="U25" s="232"/>
      <c r="V25" s="80" t="e">
        <f t="shared" si="7"/>
        <v>#DIV/0!</v>
      </c>
      <c r="W25" s="83"/>
      <c r="X25" s="88" t="e">
        <f t="shared" si="8"/>
        <v>#DIV/0!</v>
      </c>
      <c r="Y25" s="143" t="e">
        <f t="shared" si="1"/>
        <v>#DIV/0!</v>
      </c>
    </row>
    <row r="26" spans="1:25">
      <c r="A26" s="2" t="s">
        <v>62</v>
      </c>
      <c r="B26" s="3" t="s">
        <v>43</v>
      </c>
      <c r="C26" s="58">
        <f t="shared" si="9"/>
        <v>9768</v>
      </c>
      <c r="D26" s="55">
        <f>((C26-G26)/600)</f>
        <v>16.28</v>
      </c>
      <c r="E26" s="3">
        <v>12210</v>
      </c>
      <c r="F26" s="29">
        <v>50806</v>
      </c>
      <c r="G26" s="221">
        <v>0</v>
      </c>
      <c r="H26" s="225">
        <v>0</v>
      </c>
      <c r="I26" s="223">
        <v>0</v>
      </c>
      <c r="J26" s="235">
        <v>0</v>
      </c>
      <c r="K26" s="2"/>
      <c r="L26" s="29"/>
      <c r="M26" s="151">
        <f t="shared" si="0"/>
        <v>0</v>
      </c>
      <c r="N26" s="187">
        <f t="shared" si="0"/>
        <v>0</v>
      </c>
      <c r="O26" s="3">
        <f t="shared" si="2"/>
        <v>12210</v>
      </c>
      <c r="P26" s="157">
        <f t="shared" si="2"/>
        <v>50806</v>
      </c>
      <c r="Q26" s="168">
        <f t="shared" si="3"/>
        <v>4.161015561015561</v>
      </c>
      <c r="R26" s="31" t="e">
        <f t="shared" si="4"/>
        <v>#DIV/0!</v>
      </c>
      <c r="S26" s="32">
        <f t="shared" si="5"/>
        <v>0</v>
      </c>
      <c r="T26" s="33">
        <f t="shared" si="6"/>
        <v>0</v>
      </c>
      <c r="U26" s="232"/>
      <c r="V26" s="80" t="e">
        <f t="shared" si="7"/>
        <v>#DIV/0!</v>
      </c>
      <c r="W26" s="83"/>
      <c r="X26" s="88" t="e">
        <f t="shared" si="8"/>
        <v>#DIV/0!</v>
      </c>
      <c r="Y26" s="143" t="e">
        <f t="shared" si="1"/>
        <v>#DIV/0!</v>
      </c>
    </row>
    <row r="27" spans="1:25">
      <c r="A27" s="2" t="s">
        <v>63</v>
      </c>
      <c r="B27" s="3" t="s">
        <v>43</v>
      </c>
      <c r="C27" s="58">
        <f t="shared" si="9"/>
        <v>8384</v>
      </c>
      <c r="D27" s="55">
        <f>((C27-G27)/600)</f>
        <v>13.973333333333333</v>
      </c>
      <c r="E27" s="3">
        <v>10480</v>
      </c>
      <c r="F27" s="29">
        <v>40612</v>
      </c>
      <c r="G27" s="221">
        <v>0</v>
      </c>
      <c r="H27" s="225">
        <v>0</v>
      </c>
      <c r="I27" s="223">
        <v>0</v>
      </c>
      <c r="J27" s="235">
        <v>0</v>
      </c>
      <c r="K27" s="2"/>
      <c r="L27" s="29"/>
      <c r="M27" s="151">
        <f t="shared" si="0"/>
        <v>0</v>
      </c>
      <c r="N27" s="187">
        <f t="shared" si="0"/>
        <v>0</v>
      </c>
      <c r="O27" s="3">
        <f t="shared" si="2"/>
        <v>10480</v>
      </c>
      <c r="P27" s="157">
        <f t="shared" si="2"/>
        <v>40612</v>
      </c>
      <c r="Q27" s="168">
        <f t="shared" si="3"/>
        <v>3.8751908396946564</v>
      </c>
      <c r="R27" s="31" t="e">
        <f t="shared" si="4"/>
        <v>#DIV/0!</v>
      </c>
      <c r="S27" s="32">
        <f t="shared" si="5"/>
        <v>0</v>
      </c>
      <c r="T27" s="33">
        <f t="shared" si="6"/>
        <v>0</v>
      </c>
      <c r="U27" s="232"/>
      <c r="V27" s="80" t="e">
        <f t="shared" si="7"/>
        <v>#DIV/0!</v>
      </c>
      <c r="W27" s="83"/>
      <c r="X27" s="88" t="e">
        <f t="shared" si="8"/>
        <v>#DIV/0!</v>
      </c>
      <c r="Y27" s="143" t="e">
        <f t="shared" si="1"/>
        <v>#DIV/0!</v>
      </c>
    </row>
    <row r="28" spans="1:25" ht="13.5" thickBot="1">
      <c r="A28" s="2" t="s">
        <v>77</v>
      </c>
      <c r="B28" s="3" t="s">
        <v>43</v>
      </c>
      <c r="C28" s="58">
        <f t="shared" si="9"/>
        <v>0</v>
      </c>
      <c r="D28" s="55">
        <f>((C28-G28)/600)</f>
        <v>0</v>
      </c>
      <c r="E28" s="3">
        <v>0</v>
      </c>
      <c r="F28" s="29">
        <v>0</v>
      </c>
      <c r="G28" s="221">
        <v>0</v>
      </c>
      <c r="H28" s="225">
        <v>0</v>
      </c>
      <c r="I28" s="223">
        <v>0</v>
      </c>
      <c r="J28" s="235">
        <v>0</v>
      </c>
      <c r="K28" s="2"/>
      <c r="L28" s="73"/>
      <c r="M28" s="152" t="e">
        <f t="shared" si="0"/>
        <v>#DIV/0!</v>
      </c>
      <c r="N28" s="188" t="e">
        <f t="shared" si="0"/>
        <v>#DIV/0!</v>
      </c>
      <c r="O28" s="3">
        <f t="shared" si="2"/>
        <v>0</v>
      </c>
      <c r="P28" s="166">
        <f t="shared" si="2"/>
        <v>0</v>
      </c>
      <c r="Q28" s="168" t="e">
        <f t="shared" si="3"/>
        <v>#DIV/0!</v>
      </c>
      <c r="R28" s="170" t="e">
        <f t="shared" si="4"/>
        <v>#DIV/0!</v>
      </c>
      <c r="S28" s="32" t="e">
        <f t="shared" si="5"/>
        <v>#DIV/0!</v>
      </c>
      <c r="T28" s="33" t="e">
        <f t="shared" si="6"/>
        <v>#DIV/0!</v>
      </c>
      <c r="U28" s="232"/>
      <c r="V28" s="79" t="e">
        <f t="shared" si="7"/>
        <v>#DIV/0!</v>
      </c>
      <c r="W28" s="83"/>
      <c r="X28" s="88" t="e">
        <f t="shared" si="8"/>
        <v>#DIV/0!</v>
      </c>
      <c r="Y28" s="143" t="e">
        <f t="shared" si="1"/>
        <v>#DIV/0!</v>
      </c>
    </row>
    <row r="29" spans="1:25" ht="13.5" thickBot="1">
      <c r="A29" s="5" t="s">
        <v>29</v>
      </c>
      <c r="B29" s="34"/>
      <c r="C29" s="59">
        <f t="shared" si="9"/>
        <v>29466.400000000001</v>
      </c>
      <c r="D29" s="60">
        <f>((C29-G29)/600)</f>
        <v>49.110666666666667</v>
      </c>
      <c r="E29" s="34">
        <f t="shared" ref="E29:J29" si="16">SUM(E25:E28)</f>
        <v>36833</v>
      </c>
      <c r="F29" s="5">
        <f t="shared" si="16"/>
        <v>142928</v>
      </c>
      <c r="G29" s="226">
        <f t="shared" si="16"/>
        <v>0</v>
      </c>
      <c r="H29" s="226">
        <f t="shared" si="16"/>
        <v>0</v>
      </c>
      <c r="I29" s="226">
        <f t="shared" si="16"/>
        <v>0</v>
      </c>
      <c r="J29" s="226">
        <f t="shared" si="16"/>
        <v>0</v>
      </c>
      <c r="K29" s="47">
        <f>SUM(K25:K28)</f>
        <v>0</v>
      </c>
      <c r="L29" s="47">
        <f>SUM(L25:L28)</f>
        <v>0</v>
      </c>
      <c r="M29" s="149">
        <f t="shared" si="0"/>
        <v>0</v>
      </c>
      <c r="N29" s="149">
        <f t="shared" si="0"/>
        <v>0</v>
      </c>
      <c r="O29" s="47">
        <f t="shared" si="2"/>
        <v>36833</v>
      </c>
      <c r="P29" s="47">
        <f t="shared" si="2"/>
        <v>142928</v>
      </c>
      <c r="Q29" s="61">
        <f t="shared" si="3"/>
        <v>3.8804333070887518</v>
      </c>
      <c r="R29" s="63" t="e">
        <f t="shared" si="4"/>
        <v>#DIV/0!</v>
      </c>
      <c r="S29" s="64">
        <f t="shared" si="5"/>
        <v>0</v>
      </c>
      <c r="T29" s="64">
        <f t="shared" si="6"/>
        <v>0</v>
      </c>
      <c r="U29" s="233">
        <f>SUM(U25:U28)</f>
        <v>0</v>
      </c>
      <c r="V29" s="82" t="e">
        <f t="shared" si="7"/>
        <v>#DIV/0!</v>
      </c>
      <c r="W29" s="77"/>
      <c r="X29" s="61" t="e">
        <f t="shared" si="8"/>
        <v>#DIV/0!</v>
      </c>
      <c r="Y29" s="143" t="e">
        <f t="shared" si="1"/>
        <v>#DIV/0!</v>
      </c>
    </row>
    <row r="30" spans="1:25" ht="14.25" thickBot="1">
      <c r="A30" s="36" t="s">
        <v>2</v>
      </c>
      <c r="B30" s="37"/>
      <c r="C30" s="59">
        <f t="shared" si="9"/>
        <v>295103.2</v>
      </c>
      <c r="D30" s="60">
        <f t="shared" ref="D30:J30" si="17">(D10+D12+D19+D24+D29)</f>
        <v>328.4253333333333</v>
      </c>
      <c r="E30" s="36">
        <f t="shared" si="17"/>
        <v>368879</v>
      </c>
      <c r="F30" s="36">
        <f t="shared" si="17"/>
        <v>2912060</v>
      </c>
      <c r="G30" s="237">
        <f t="shared" si="17"/>
        <v>0</v>
      </c>
      <c r="H30" s="237">
        <f t="shared" si="17"/>
        <v>0</v>
      </c>
      <c r="I30" s="237">
        <f t="shared" si="17"/>
        <v>0</v>
      </c>
      <c r="J30" s="237">
        <f t="shared" si="17"/>
        <v>0</v>
      </c>
      <c r="K30" s="47">
        <f>K10+K12+K19+K22+K24+K29</f>
        <v>107241</v>
      </c>
      <c r="L30" s="47">
        <f>L10+L12+L19+L22+L24+L29</f>
        <v>940517</v>
      </c>
      <c r="M30" s="48">
        <f t="shared" si="0"/>
        <v>0.29072134765058461</v>
      </c>
      <c r="N30" s="48">
        <f t="shared" si="0"/>
        <v>0.32297308434578959</v>
      </c>
      <c r="O30" s="47">
        <f>(E30-K30)</f>
        <v>261638</v>
      </c>
      <c r="P30" s="47">
        <f>(F30-L30)</f>
        <v>1971543</v>
      </c>
      <c r="Q30" s="61">
        <f t="shared" si="3"/>
        <v>7.8943501798692797</v>
      </c>
      <c r="R30" s="63">
        <f t="shared" si="4"/>
        <v>8.7701252319541965</v>
      </c>
      <c r="S30" s="64">
        <f t="shared" si="5"/>
        <v>0</v>
      </c>
      <c r="T30" s="64">
        <f t="shared" si="6"/>
        <v>0</v>
      </c>
      <c r="U30" s="231">
        <f>U10+U12+U19+U22+U24+U29</f>
        <v>3452314</v>
      </c>
      <c r="V30" s="81">
        <f t="shared" si="7"/>
        <v>32.192109361158515</v>
      </c>
      <c r="W30" s="77"/>
      <c r="X30" s="61" t="e">
        <f t="shared" si="8"/>
        <v>#DIV/0!</v>
      </c>
      <c r="Y30" s="143">
        <f t="shared" si="1"/>
        <v>0.67035861454085577</v>
      </c>
    </row>
    <row r="31" spans="1:25" ht="13.5">
      <c r="A31" s="1"/>
      <c r="B31" s="39"/>
      <c r="C31" s="39"/>
      <c r="D31" s="39" t="s">
        <v>48</v>
      </c>
      <c r="E31" s="125" t="s">
        <v>48</v>
      </c>
      <c r="F31" s="125" t="s">
        <v>48</v>
      </c>
      <c r="G31" s="69"/>
      <c r="H31" s="126"/>
      <c r="I31" s="69"/>
      <c r="J31" s="116"/>
      <c r="K31" s="3"/>
      <c r="L31" s="127"/>
      <c r="M31" s="117"/>
      <c r="N31" s="128"/>
      <c r="O31" s="3"/>
      <c r="P31" s="127"/>
      <c r="Q31" s="129"/>
      <c r="R31" s="130"/>
      <c r="S31" s="131"/>
      <c r="T31" s="131"/>
      <c r="U31" s="132"/>
      <c r="V31" s="133"/>
      <c r="W31" s="134"/>
      <c r="X31" s="135"/>
    </row>
    <row r="32" spans="1:25" s="204" customFormat="1" ht="13.5">
      <c r="A32" s="197"/>
      <c r="B32" s="205"/>
      <c r="C32" s="107"/>
      <c r="D32" s="107"/>
      <c r="E32" s="107" t="s">
        <v>48</v>
      </c>
      <c r="F32" s="107" t="s">
        <v>48</v>
      </c>
      <c r="G32" s="107"/>
      <c r="H32" s="107"/>
      <c r="I32" s="107"/>
      <c r="J32" s="107"/>
      <c r="K32" s="107"/>
      <c r="L32" s="107"/>
      <c r="M32" s="199"/>
      <c r="N32" s="199"/>
      <c r="O32" s="205"/>
      <c r="P32" s="210"/>
      <c r="Q32" s="207"/>
      <c r="R32" s="211"/>
      <c r="S32" s="208"/>
      <c r="T32" s="208"/>
      <c r="U32" s="206"/>
      <c r="V32" s="212"/>
      <c r="W32" s="203"/>
      <c r="X32" s="209"/>
    </row>
    <row r="33" spans="2:10" ht="13.5" thickBot="1"/>
    <row r="34" spans="2:10">
      <c r="B34" s="45" t="s">
        <v>36</v>
      </c>
      <c r="C34" s="51"/>
      <c r="D34" s="51"/>
      <c r="E34" s="65"/>
      <c r="F34" s="65"/>
      <c r="G34" s="68"/>
      <c r="H34" s="70"/>
      <c r="I34" s="68"/>
      <c r="J34" s="91"/>
    </row>
    <row r="35" spans="2:10">
      <c r="B35" s="2"/>
      <c r="C35" s="3"/>
      <c r="D35" s="3"/>
      <c r="E35" s="66" t="s">
        <v>37</v>
      </c>
      <c r="F35" s="66"/>
      <c r="G35" s="69"/>
      <c r="H35" s="71"/>
      <c r="I35" s="69"/>
      <c r="J35" s="92"/>
    </row>
    <row r="36" spans="2:10" ht="13.5" thickBot="1">
      <c r="B36" s="4"/>
      <c r="C36" s="52"/>
      <c r="D36" s="52"/>
      <c r="E36" s="67" t="s">
        <v>4</v>
      </c>
      <c r="F36" s="67" t="s">
        <v>38</v>
      </c>
      <c r="G36" s="52" t="s">
        <v>39</v>
      </c>
      <c r="H36" s="67" t="s">
        <v>40</v>
      </c>
      <c r="I36" s="52" t="s">
        <v>41</v>
      </c>
      <c r="J36" s="93" t="s">
        <v>42</v>
      </c>
    </row>
    <row r="37" spans="2:10">
      <c r="B37" s="2" t="s">
        <v>31</v>
      </c>
      <c r="C37" s="3"/>
      <c r="D37" s="3"/>
      <c r="E37" s="66">
        <f>E19</f>
        <v>241531</v>
      </c>
      <c r="F37" s="66">
        <f>G19</f>
        <v>0</v>
      </c>
      <c r="G37" s="3">
        <f>I19</f>
        <v>0</v>
      </c>
      <c r="H37" s="66">
        <f>K19</f>
        <v>83701</v>
      </c>
      <c r="I37" s="89">
        <f>E37/E38</f>
        <v>3.3890525902228208</v>
      </c>
      <c r="J37" s="94">
        <f>IF(H38=0,0,H37/H38)</f>
        <v>6.8720032840722496</v>
      </c>
    </row>
    <row r="38" spans="2:10" ht="13.5" thickBot="1">
      <c r="B38" s="4" t="s">
        <v>30</v>
      </c>
      <c r="C38" s="52"/>
      <c r="D38" s="52"/>
      <c r="E38" s="67">
        <f>E10</f>
        <v>71268</v>
      </c>
      <c r="F38" s="67">
        <f>G10</f>
        <v>0</v>
      </c>
      <c r="G38" s="52">
        <f>I10</f>
        <v>0</v>
      </c>
      <c r="H38" s="67">
        <f>K10</f>
        <v>12180</v>
      </c>
      <c r="I38" s="90">
        <f>E38/E38</f>
        <v>1</v>
      </c>
      <c r="J38" s="95">
        <f>IF(H38=0,0,H38/H38)</f>
        <v>1</v>
      </c>
    </row>
  </sheetData>
  <phoneticPr fontId="0" type="noConversion"/>
  <pageMargins left="0.19685039370078741" right="0.19685039370078741" top="0.98425196850393704" bottom="0.98425196850393704" header="0.51181102362204722" footer="0.51181102362204722"/>
  <pageSetup paperSize="9" scale="62" orientation="landscape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>
  <sheetPr codeName="Blad4"/>
  <dimension ref="A1:Z38"/>
  <sheetViews>
    <sheetView zoomScale="85" workbookViewId="0">
      <selection activeCell="A29" sqref="A29"/>
    </sheetView>
  </sheetViews>
  <sheetFormatPr baseColWidth="10" defaultColWidth="9.140625" defaultRowHeight="12.75"/>
  <cols>
    <col min="1" max="1" width="5" customWidth="1"/>
    <col min="2" max="2" width="9.42578125" customWidth="1"/>
    <col min="3" max="3" width="9.28515625" customWidth="1"/>
    <col min="4" max="4" width="11.7109375" customWidth="1"/>
    <col min="5" max="5" width="9.28515625" customWidth="1"/>
    <col min="6" max="6" width="10" customWidth="1"/>
    <col min="7" max="7" width="9.28515625" style="115" customWidth="1"/>
    <col min="8" max="8" width="7.42578125" style="115" customWidth="1"/>
    <col min="9" max="9" width="7.5703125" customWidth="1"/>
    <col min="10" max="10" width="8.140625" customWidth="1"/>
    <col min="11" max="11" width="10.42578125" customWidth="1"/>
    <col min="12" max="12" width="9.5703125" customWidth="1"/>
    <col min="13" max="13" width="9.85546875" customWidth="1"/>
    <col min="14" max="14" width="10.7109375" customWidth="1"/>
    <col min="15" max="15" width="10.85546875" customWidth="1"/>
    <col min="16" max="16" width="10.7109375" customWidth="1"/>
    <col min="18" max="18" width="10" customWidth="1"/>
    <col min="21" max="21" width="9.42578125" style="115" customWidth="1"/>
    <col min="22" max="22" width="9.28515625" style="115" customWidth="1"/>
    <col min="24" max="24" width="9" customWidth="1"/>
    <col min="25" max="25" width="10.42578125" customWidth="1"/>
    <col min="26" max="26" width="10.7109375" bestFit="1" customWidth="1"/>
  </cols>
  <sheetData>
    <row r="1" spans="1:26" ht="15.75">
      <c r="A1" s="50"/>
    </row>
    <row r="2" spans="1:26" ht="18">
      <c r="I2" s="144"/>
    </row>
    <row r="3" spans="1:26" ht="22.5">
      <c r="A3" s="49" t="s">
        <v>56</v>
      </c>
      <c r="B3" s="7"/>
      <c r="C3" s="7"/>
      <c r="D3" s="7"/>
      <c r="E3" s="7"/>
      <c r="F3" s="7"/>
      <c r="G3" s="40"/>
      <c r="H3" s="40"/>
      <c r="I3" s="40"/>
      <c r="J3" s="40"/>
      <c r="K3" s="8" t="s">
        <v>5</v>
      </c>
      <c r="L3" s="9">
        <f ca="1">NOW()</f>
        <v>40605.841165162034</v>
      </c>
      <c r="M3" s="9"/>
      <c r="N3" s="10"/>
      <c r="O3" s="7"/>
      <c r="P3" s="7"/>
      <c r="Q3" s="11"/>
      <c r="R3" s="11"/>
      <c r="S3" s="12"/>
      <c r="T3" s="12"/>
      <c r="U3" s="40"/>
      <c r="V3" s="42"/>
      <c r="W3" s="43"/>
      <c r="X3" s="41"/>
    </row>
    <row r="4" spans="1:26" ht="13.5" thickBot="1">
      <c r="A4" s="1"/>
      <c r="B4" s="1"/>
      <c r="C4" s="244" t="s">
        <v>59</v>
      </c>
      <c r="D4" s="244" t="s">
        <v>59</v>
      </c>
      <c r="E4" s="244" t="s">
        <v>59</v>
      </c>
      <c r="F4" s="244" t="s">
        <v>59</v>
      </c>
      <c r="G4" s="244" t="s">
        <v>59</v>
      </c>
      <c r="H4" s="244" t="s">
        <v>59</v>
      </c>
      <c r="I4" s="244" t="s">
        <v>59</v>
      </c>
      <c r="J4" s="244" t="s">
        <v>59</v>
      </c>
      <c r="K4" s="244" t="s">
        <v>59</v>
      </c>
      <c r="L4" s="244" t="s">
        <v>59</v>
      </c>
      <c r="M4" s="244" t="s">
        <v>59</v>
      </c>
      <c r="N4" s="244" t="s">
        <v>59</v>
      </c>
      <c r="O4" s="244" t="s">
        <v>59</v>
      </c>
      <c r="P4" s="244" t="s">
        <v>59</v>
      </c>
      <c r="Q4" s="244" t="s">
        <v>59</v>
      </c>
      <c r="R4" s="244" t="s">
        <v>59</v>
      </c>
      <c r="S4" s="244" t="s">
        <v>59</v>
      </c>
      <c r="T4" s="245" t="s">
        <v>60</v>
      </c>
      <c r="U4" s="244" t="s">
        <v>59</v>
      </c>
      <c r="V4" s="244" t="s">
        <v>59</v>
      </c>
      <c r="W4" s="44" t="s">
        <v>58</v>
      </c>
      <c r="X4" s="44"/>
      <c r="Y4" s="244" t="s">
        <v>59</v>
      </c>
    </row>
    <row r="5" spans="1:26">
      <c r="A5" s="13"/>
      <c r="B5" s="14"/>
      <c r="C5" s="56">
        <v>0.8</v>
      </c>
      <c r="D5" s="53" t="s">
        <v>45</v>
      </c>
      <c r="E5" s="16" t="s">
        <v>6</v>
      </c>
      <c r="F5" s="15"/>
      <c r="G5" s="213" t="s">
        <v>7</v>
      </c>
      <c r="H5" s="214"/>
      <c r="I5" s="215" t="s">
        <v>8</v>
      </c>
      <c r="J5" s="216"/>
      <c r="K5" s="16" t="s">
        <v>9</v>
      </c>
      <c r="L5" s="16"/>
      <c r="M5" s="17" t="s">
        <v>10</v>
      </c>
      <c r="N5" s="18"/>
      <c r="O5" s="16" t="s">
        <v>11</v>
      </c>
      <c r="P5" s="16"/>
      <c r="Q5" s="19" t="s">
        <v>12</v>
      </c>
      <c r="R5" s="19"/>
      <c r="S5" s="20" t="s">
        <v>13</v>
      </c>
      <c r="T5" s="21"/>
      <c r="U5" s="234" t="s">
        <v>32</v>
      </c>
      <c r="V5" s="190" t="s">
        <v>50</v>
      </c>
      <c r="W5" s="84" t="s">
        <v>58</v>
      </c>
      <c r="X5" s="86"/>
      <c r="Y5" s="242" t="s">
        <v>46</v>
      </c>
      <c r="Z5" s="240"/>
    </row>
    <row r="6" spans="1:26" ht="13.5" thickBot="1">
      <c r="A6" s="22"/>
      <c r="B6" s="6"/>
      <c r="C6" s="57"/>
      <c r="D6" s="54" t="s">
        <v>47</v>
      </c>
      <c r="E6" s="6" t="s">
        <v>3</v>
      </c>
      <c r="F6" s="23" t="s">
        <v>14</v>
      </c>
      <c r="G6" s="217" t="s">
        <v>3</v>
      </c>
      <c r="H6" s="218" t="s">
        <v>14</v>
      </c>
      <c r="I6" s="219" t="s">
        <v>3</v>
      </c>
      <c r="J6" s="220" t="s">
        <v>14</v>
      </c>
      <c r="K6" s="22" t="s">
        <v>3</v>
      </c>
      <c r="L6" s="23" t="s">
        <v>14</v>
      </c>
      <c r="M6" s="24" t="s">
        <v>3</v>
      </c>
      <c r="N6" s="25" t="s">
        <v>14</v>
      </c>
      <c r="O6" s="22" t="s">
        <v>3</v>
      </c>
      <c r="P6" s="23" t="s">
        <v>14</v>
      </c>
      <c r="Q6" s="167" t="s">
        <v>4</v>
      </c>
      <c r="R6" s="26" t="s">
        <v>15</v>
      </c>
      <c r="S6" s="27" t="s">
        <v>3</v>
      </c>
      <c r="T6" s="28" t="s">
        <v>14</v>
      </c>
      <c r="U6" s="238" t="s">
        <v>0</v>
      </c>
      <c r="V6" s="79" t="s">
        <v>34</v>
      </c>
      <c r="W6" s="85" t="s">
        <v>34</v>
      </c>
      <c r="X6" s="87" t="s">
        <v>33</v>
      </c>
      <c r="Y6" s="243"/>
      <c r="Z6" s="240"/>
    </row>
    <row r="7" spans="1:26">
      <c r="A7" s="2" t="s">
        <v>16</v>
      </c>
      <c r="B7" s="3" t="s">
        <v>1</v>
      </c>
      <c r="C7" s="58">
        <f t="shared" ref="C7:C30" si="0">((E7*80)/100)</f>
        <v>6364.8</v>
      </c>
      <c r="D7" s="55">
        <f>((C7-G7)/2000)</f>
        <v>3.1823999999999999</v>
      </c>
      <c r="E7" s="3">
        <v>7956</v>
      </c>
      <c r="F7" s="29">
        <v>69385</v>
      </c>
      <c r="G7" s="221">
        <v>0</v>
      </c>
      <c r="H7" s="225">
        <v>0</v>
      </c>
      <c r="I7" s="223">
        <v>0</v>
      </c>
      <c r="J7" s="235">
        <v>0</v>
      </c>
      <c r="K7" s="2">
        <v>7901</v>
      </c>
      <c r="L7" s="2">
        <v>81505.8217</v>
      </c>
      <c r="M7" s="30">
        <f t="shared" ref="M7:N30" si="1">(K7/E7)</f>
        <v>0.99308697838109605</v>
      </c>
      <c r="N7" s="161">
        <f t="shared" si="1"/>
        <v>1.1746893665777907</v>
      </c>
      <c r="O7" s="2">
        <f>(E7-K7)</f>
        <v>55</v>
      </c>
      <c r="P7" s="165">
        <f>(F7-L7)</f>
        <v>-12120.8217</v>
      </c>
      <c r="Q7" s="168">
        <f>(F7/E7)</f>
        <v>8.7210910005027653</v>
      </c>
      <c r="R7" s="31">
        <f>(L7/K7)</f>
        <v>10.315886811795975</v>
      </c>
      <c r="S7" s="32">
        <f>(I7/E7)</f>
        <v>0</v>
      </c>
      <c r="T7" s="33">
        <f>(J7/F7)</f>
        <v>0</v>
      </c>
      <c r="U7" s="232">
        <v>284079.90000000002</v>
      </c>
      <c r="V7" s="80">
        <f>(U7/K7)</f>
        <v>35.954929755727129</v>
      </c>
      <c r="W7" s="83"/>
      <c r="X7" s="88" t="e">
        <f>(V7/W7)</f>
        <v>#DIV/0!</v>
      </c>
      <c r="Y7" s="241">
        <f t="shared" ref="Y7:Y30" si="2">((U7/1.21)-L7)/(U7/1.21)</f>
        <v>0.65283695095288341</v>
      </c>
    </row>
    <row r="8" spans="1:26">
      <c r="A8" s="2" t="s">
        <v>35</v>
      </c>
      <c r="B8" s="3" t="s">
        <v>1</v>
      </c>
      <c r="C8" s="58">
        <f t="shared" si="0"/>
        <v>62471.199999999997</v>
      </c>
      <c r="D8" s="55">
        <f>((C8-G8)/2000)</f>
        <v>31.235599999999998</v>
      </c>
      <c r="E8" s="3">
        <v>78089</v>
      </c>
      <c r="F8" s="29">
        <v>722045</v>
      </c>
      <c r="G8" s="221">
        <v>0</v>
      </c>
      <c r="H8" s="225">
        <v>0</v>
      </c>
      <c r="I8" s="223">
        <v>0</v>
      </c>
      <c r="J8" s="235">
        <v>0</v>
      </c>
      <c r="K8" s="2">
        <v>87231</v>
      </c>
      <c r="L8" s="2">
        <v>839590.75520000001</v>
      </c>
      <c r="M8" s="30">
        <f>(K8/E8)</f>
        <v>1.1170715465686589</v>
      </c>
      <c r="N8" s="162">
        <f>(L8/F8)</f>
        <v>1.1627956085839526</v>
      </c>
      <c r="O8" s="2">
        <f t="shared" ref="O8:P30" si="3">(E8-K8)</f>
        <v>-9142</v>
      </c>
      <c r="P8" s="157">
        <f t="shared" si="3"/>
        <v>-117545.75520000001</v>
      </c>
      <c r="Q8" s="168">
        <f t="shared" ref="Q8:Q29" si="4">(F8/E8)</f>
        <v>9.2464367580581133</v>
      </c>
      <c r="R8" s="31">
        <f t="shared" ref="R8:R30" si="5">(L8/K8)</f>
        <v>9.6249126480265037</v>
      </c>
      <c r="S8" s="32">
        <f t="shared" ref="S8:S30" si="6">(I8/E8)</f>
        <v>0</v>
      </c>
      <c r="T8" s="33">
        <f t="shared" ref="T8:T30" si="7">(J8/F8)</f>
        <v>0</v>
      </c>
      <c r="U8" s="232">
        <v>2771981.9</v>
      </c>
      <c r="V8" s="80">
        <f t="shared" ref="V8:V30" si="8">(U8/K8)</f>
        <v>31.777486214763098</v>
      </c>
      <c r="W8" s="83"/>
      <c r="X8" s="88" t="e">
        <f t="shared" ref="X8:X30" si="9">(V8/W8)</f>
        <v>#DIV/0!</v>
      </c>
      <c r="Y8" s="143">
        <f t="shared" si="2"/>
        <v>0.63350957890742365</v>
      </c>
    </row>
    <row r="9" spans="1:26" ht="13.5" thickBot="1">
      <c r="A9" s="2" t="s">
        <v>17</v>
      </c>
      <c r="B9" s="3" t="s">
        <v>1</v>
      </c>
      <c r="C9" s="58">
        <f t="shared" si="0"/>
        <v>0</v>
      </c>
      <c r="D9" s="55">
        <f>((C9-G9)/1200)</f>
        <v>0</v>
      </c>
      <c r="E9" s="3">
        <v>0</v>
      </c>
      <c r="F9" s="29">
        <v>0</v>
      </c>
      <c r="G9" s="221">
        <v>0</v>
      </c>
      <c r="H9" s="225">
        <v>0</v>
      </c>
      <c r="I9" s="223">
        <v>0</v>
      </c>
      <c r="J9" s="235">
        <v>0</v>
      </c>
      <c r="K9" s="2">
        <v>40253</v>
      </c>
      <c r="L9" s="2">
        <v>432523.6336</v>
      </c>
      <c r="M9" s="30" t="e">
        <f>(K9/E9)</f>
        <v>#DIV/0!</v>
      </c>
      <c r="N9" s="162" t="e">
        <f>(L9/F9)</f>
        <v>#DIV/0!</v>
      </c>
      <c r="O9" s="2">
        <f t="shared" si="3"/>
        <v>-40253</v>
      </c>
      <c r="P9" s="157">
        <f t="shared" si="3"/>
        <v>-432523.6336</v>
      </c>
      <c r="Q9" s="168" t="e">
        <f t="shared" si="4"/>
        <v>#DIV/0!</v>
      </c>
      <c r="R9" s="31">
        <f t="shared" si="5"/>
        <v>10.745127905994584</v>
      </c>
      <c r="S9" s="32" t="e">
        <f t="shared" si="6"/>
        <v>#DIV/0!</v>
      </c>
      <c r="T9" s="33" t="e">
        <f t="shared" si="7"/>
        <v>#DIV/0!</v>
      </c>
      <c r="U9" s="232">
        <v>1441259.7</v>
      </c>
      <c r="V9" s="80">
        <f t="shared" si="8"/>
        <v>35.805025712369265</v>
      </c>
      <c r="W9" s="83"/>
      <c r="X9" s="88" t="e">
        <f t="shared" si="9"/>
        <v>#DIV/0!</v>
      </c>
      <c r="Y9" s="143">
        <f t="shared" si="2"/>
        <v>0.63687765872035407</v>
      </c>
    </row>
    <row r="10" spans="1:26" ht="13.5" thickBot="1">
      <c r="A10" s="5" t="s">
        <v>18</v>
      </c>
      <c r="B10" s="34"/>
      <c r="C10" s="59">
        <f t="shared" si="0"/>
        <v>68836</v>
      </c>
      <c r="D10" s="60">
        <f>((C10-G10)/1200)</f>
        <v>57.363333333333337</v>
      </c>
      <c r="E10" s="34">
        <f t="shared" ref="E10:J10" si="10">SUM(E7:E9)</f>
        <v>86045</v>
      </c>
      <c r="F10" s="35">
        <f t="shared" si="10"/>
        <v>791430</v>
      </c>
      <c r="G10" s="226">
        <f t="shared" si="10"/>
        <v>0</v>
      </c>
      <c r="H10" s="227">
        <f t="shared" si="10"/>
        <v>0</v>
      </c>
      <c r="I10" s="227">
        <f t="shared" si="10"/>
        <v>0</v>
      </c>
      <c r="J10" s="227">
        <f t="shared" si="10"/>
        <v>0</v>
      </c>
      <c r="K10" s="5">
        <f>SUM(K7:K9)</f>
        <v>135385</v>
      </c>
      <c r="L10" s="5">
        <f>SUM(L7:L9)</f>
        <v>1353620.2105</v>
      </c>
      <c r="M10" s="180">
        <f t="shared" si="1"/>
        <v>1.5734208844209425</v>
      </c>
      <c r="N10" s="163">
        <f t="shared" si="1"/>
        <v>1.7103473592105429</v>
      </c>
      <c r="O10" s="5">
        <f t="shared" si="3"/>
        <v>-49340</v>
      </c>
      <c r="P10" s="35">
        <f t="shared" si="3"/>
        <v>-562190.21050000004</v>
      </c>
      <c r="Q10" s="63">
        <f t="shared" si="4"/>
        <v>9.1978615840548557</v>
      </c>
      <c r="R10" s="169">
        <f t="shared" si="5"/>
        <v>9.9983026960150685</v>
      </c>
      <c r="S10" s="64">
        <f t="shared" si="6"/>
        <v>0</v>
      </c>
      <c r="T10" s="64">
        <f t="shared" si="7"/>
        <v>0</v>
      </c>
      <c r="U10" s="233">
        <f>SUM(U7:U9)</f>
        <v>4497321.5</v>
      </c>
      <c r="V10" s="173">
        <f t="shared" si="8"/>
        <v>33.218757617165863</v>
      </c>
      <c r="W10" s="77"/>
      <c r="X10" s="61" t="e">
        <f t="shared" si="9"/>
        <v>#DIV/0!</v>
      </c>
      <c r="Y10" s="143">
        <f t="shared" si="2"/>
        <v>0.63580979151590566</v>
      </c>
    </row>
    <row r="11" spans="1:26" ht="13.5" thickBot="1">
      <c r="A11" s="2" t="s">
        <v>19</v>
      </c>
      <c r="B11" s="3" t="s">
        <v>1</v>
      </c>
      <c r="C11" s="58">
        <f t="shared" si="0"/>
        <v>8546.4</v>
      </c>
      <c r="D11" s="55">
        <f>((C11-G11)/900)</f>
        <v>9.4960000000000004</v>
      </c>
      <c r="E11" s="3">
        <v>10683</v>
      </c>
      <c r="F11" s="29">
        <v>208327</v>
      </c>
      <c r="G11" s="221">
        <v>0</v>
      </c>
      <c r="H11" s="225">
        <v>0</v>
      </c>
      <c r="I11" s="223">
        <v>0</v>
      </c>
      <c r="J11" s="235">
        <v>0</v>
      </c>
      <c r="K11" s="2">
        <v>6600</v>
      </c>
      <c r="L11" s="2">
        <v>159040.3376</v>
      </c>
      <c r="M11" s="30">
        <f t="shared" si="1"/>
        <v>0.61780398764392019</v>
      </c>
      <c r="N11" s="162">
        <f t="shared" si="1"/>
        <v>0.76341682835158187</v>
      </c>
      <c r="O11" s="2">
        <f t="shared" si="3"/>
        <v>4083</v>
      </c>
      <c r="P11" s="157">
        <f t="shared" si="3"/>
        <v>49286.662400000001</v>
      </c>
      <c r="Q11" s="168">
        <f t="shared" si="4"/>
        <v>19.500795656650755</v>
      </c>
      <c r="R11" s="31">
        <f t="shared" si="5"/>
        <v>24.097020848484849</v>
      </c>
      <c r="S11" s="32">
        <f t="shared" si="6"/>
        <v>0</v>
      </c>
      <c r="T11" s="33">
        <f t="shared" si="7"/>
        <v>0</v>
      </c>
      <c r="U11" s="232">
        <v>544440</v>
      </c>
      <c r="V11" s="80">
        <f t="shared" si="8"/>
        <v>82.490909090909085</v>
      </c>
      <c r="W11" s="83"/>
      <c r="X11" s="88" t="e">
        <f t="shared" si="9"/>
        <v>#DIV/0!</v>
      </c>
      <c r="Y11" s="143">
        <f t="shared" si="2"/>
        <v>0.64653807858349877</v>
      </c>
    </row>
    <row r="12" spans="1:26" ht="13.5" thickBot="1">
      <c r="A12" s="5" t="s">
        <v>20</v>
      </c>
      <c r="B12" s="34"/>
      <c r="C12" s="59">
        <f t="shared" si="0"/>
        <v>8546.4</v>
      </c>
      <c r="D12" s="60">
        <f>((C12-G12)/900)</f>
        <v>9.4960000000000004</v>
      </c>
      <c r="E12" s="34">
        <f t="shared" ref="E12:J12" si="11">SUM(E11)</f>
        <v>10683</v>
      </c>
      <c r="F12" s="35">
        <f t="shared" si="11"/>
        <v>208327</v>
      </c>
      <c r="G12" s="226">
        <f t="shared" si="11"/>
        <v>0</v>
      </c>
      <c r="H12" s="227">
        <f t="shared" si="11"/>
        <v>0</v>
      </c>
      <c r="I12" s="227">
        <f t="shared" si="11"/>
        <v>0</v>
      </c>
      <c r="J12" s="227">
        <f t="shared" si="11"/>
        <v>0</v>
      </c>
      <c r="K12" s="5">
        <f>SUM(K11)</f>
        <v>6600</v>
      </c>
      <c r="L12" s="5">
        <f>SUM(L11)</f>
        <v>159040.3376</v>
      </c>
      <c r="M12" s="180">
        <f t="shared" si="1"/>
        <v>0.61780398764392019</v>
      </c>
      <c r="N12" s="163">
        <f t="shared" si="1"/>
        <v>0.76341682835158187</v>
      </c>
      <c r="O12" s="5">
        <f t="shared" si="3"/>
        <v>4083</v>
      </c>
      <c r="P12" s="35">
        <f t="shared" si="3"/>
        <v>49286.662400000001</v>
      </c>
      <c r="Q12" s="63">
        <f t="shared" si="4"/>
        <v>19.500795656650755</v>
      </c>
      <c r="R12" s="169">
        <f t="shared" si="5"/>
        <v>24.097020848484849</v>
      </c>
      <c r="S12" s="64">
        <f t="shared" si="6"/>
        <v>0</v>
      </c>
      <c r="T12" s="64">
        <f t="shared" si="7"/>
        <v>0</v>
      </c>
      <c r="U12" s="233">
        <v>560822</v>
      </c>
      <c r="V12" s="173">
        <f t="shared" si="8"/>
        <v>84.973030303030299</v>
      </c>
      <c r="W12" s="77"/>
      <c r="X12" s="61" t="e">
        <f t="shared" si="9"/>
        <v>#DIV/0!</v>
      </c>
      <c r="Y12" s="143">
        <f t="shared" si="2"/>
        <v>0.65686294671749679</v>
      </c>
    </row>
    <row r="13" spans="1:26">
      <c r="A13" s="2" t="s">
        <v>21</v>
      </c>
      <c r="B13" s="3" t="s">
        <v>1</v>
      </c>
      <c r="C13" s="58">
        <f t="shared" si="0"/>
        <v>61532</v>
      </c>
      <c r="D13" s="55">
        <f t="shared" ref="D13:D21" si="12">((C13-G13)/1200)</f>
        <v>51.276666666666664</v>
      </c>
      <c r="E13" s="3">
        <v>76915</v>
      </c>
      <c r="F13" s="29">
        <v>185475</v>
      </c>
      <c r="G13" s="221">
        <v>0</v>
      </c>
      <c r="H13" s="225">
        <v>0</v>
      </c>
      <c r="I13" s="223">
        <v>0</v>
      </c>
      <c r="J13" s="235">
        <v>0</v>
      </c>
      <c r="K13" s="2">
        <v>69070</v>
      </c>
      <c r="L13" s="2">
        <v>191772.54800000001</v>
      </c>
      <c r="M13" s="30">
        <f t="shared" si="1"/>
        <v>0.89800429045049734</v>
      </c>
      <c r="N13" s="162">
        <f t="shared" si="1"/>
        <v>1.0339536217819114</v>
      </c>
      <c r="O13" s="2">
        <f t="shared" si="3"/>
        <v>7845</v>
      </c>
      <c r="P13" s="157">
        <f t="shared" si="3"/>
        <v>-6297.5480000000098</v>
      </c>
      <c r="Q13" s="168">
        <f t="shared" si="4"/>
        <v>2.4114281999609961</v>
      </c>
      <c r="R13" s="31">
        <f t="shared" si="5"/>
        <v>2.7764955552338209</v>
      </c>
      <c r="S13" s="32">
        <f t="shared" si="6"/>
        <v>0</v>
      </c>
      <c r="T13" s="33">
        <f t="shared" si="7"/>
        <v>0</v>
      </c>
      <c r="U13" s="232">
        <v>644646.19999999995</v>
      </c>
      <c r="V13" s="80">
        <f t="shared" si="8"/>
        <v>9.3332300564644548</v>
      </c>
      <c r="W13" s="83"/>
      <c r="X13" s="88" t="e">
        <f t="shared" si="9"/>
        <v>#DIV/0!</v>
      </c>
      <c r="Y13" s="143">
        <f t="shared" si="2"/>
        <v>0.64004320031670081</v>
      </c>
    </row>
    <row r="14" spans="1:26">
      <c r="A14" s="2" t="s">
        <v>22</v>
      </c>
      <c r="B14" s="3" t="s">
        <v>1</v>
      </c>
      <c r="C14" s="58">
        <f t="shared" si="0"/>
        <v>34028</v>
      </c>
      <c r="D14" s="55">
        <f t="shared" si="12"/>
        <v>28.356666666666666</v>
      </c>
      <c r="E14" s="3">
        <v>42535</v>
      </c>
      <c r="F14" s="29">
        <v>321415</v>
      </c>
      <c r="G14" s="221">
        <v>0</v>
      </c>
      <c r="H14" s="225">
        <v>0</v>
      </c>
      <c r="I14" s="223">
        <v>0</v>
      </c>
      <c r="J14" s="235">
        <v>0</v>
      </c>
      <c r="K14" s="2">
        <v>49118</v>
      </c>
      <c r="L14" s="2">
        <v>413953.67349999998</v>
      </c>
      <c r="M14" s="30">
        <f t="shared" ref="M14:N21" si="13">(K14/E14)</f>
        <v>1.1547666627483248</v>
      </c>
      <c r="N14" s="162">
        <f t="shared" si="13"/>
        <v>1.287910251543954</v>
      </c>
      <c r="O14" s="2">
        <f t="shared" si="3"/>
        <v>-6583</v>
      </c>
      <c r="P14" s="157">
        <f t="shared" si="3"/>
        <v>-92538.673499999975</v>
      </c>
      <c r="Q14" s="168">
        <f t="shared" si="4"/>
        <v>7.5564828964382276</v>
      </c>
      <c r="R14" s="31">
        <f t="shared" si="5"/>
        <v>8.4277387821165348</v>
      </c>
      <c r="S14" s="32">
        <f t="shared" si="6"/>
        <v>0</v>
      </c>
      <c r="T14" s="33">
        <f t="shared" si="7"/>
        <v>0</v>
      </c>
      <c r="U14" s="232">
        <v>1474668.2</v>
      </c>
      <c r="V14" s="80">
        <f t="shared" si="8"/>
        <v>30.022969176269392</v>
      </c>
      <c r="W14" s="83"/>
      <c r="X14" s="88" t="e">
        <f t="shared" si="9"/>
        <v>#DIV/0!</v>
      </c>
      <c r="Y14" s="143">
        <f t="shared" si="2"/>
        <v>0.66034125850479453</v>
      </c>
    </row>
    <row r="15" spans="1:26">
      <c r="A15" s="2" t="s">
        <v>49</v>
      </c>
      <c r="B15" s="3" t="s">
        <v>1</v>
      </c>
      <c r="C15" s="58">
        <f t="shared" si="0"/>
        <v>1828.8</v>
      </c>
      <c r="D15" s="55">
        <f t="shared" si="12"/>
        <v>1.524</v>
      </c>
      <c r="E15" s="3">
        <v>2286</v>
      </c>
      <c r="F15" s="29">
        <v>16039</v>
      </c>
      <c r="G15" s="221">
        <v>0</v>
      </c>
      <c r="H15" s="225">
        <v>0</v>
      </c>
      <c r="I15" s="223">
        <v>0</v>
      </c>
      <c r="J15" s="235">
        <v>0</v>
      </c>
      <c r="K15" s="2">
        <v>35960</v>
      </c>
      <c r="L15" s="2">
        <v>216573.6048</v>
      </c>
      <c r="M15" s="30">
        <f t="shared" si="13"/>
        <v>15.73053368328959</v>
      </c>
      <c r="N15" s="162">
        <f t="shared" si="13"/>
        <v>13.502936891327389</v>
      </c>
      <c r="O15" s="2">
        <f t="shared" si="3"/>
        <v>-33674</v>
      </c>
      <c r="P15" s="157">
        <f t="shared" si="3"/>
        <v>-200534.6048</v>
      </c>
      <c r="Q15" s="168">
        <f t="shared" si="4"/>
        <v>7.0161854768153979</v>
      </c>
      <c r="R15" s="31">
        <f t="shared" si="5"/>
        <v>6.022625272525028</v>
      </c>
      <c r="S15" s="32">
        <f t="shared" si="6"/>
        <v>0</v>
      </c>
      <c r="T15" s="33">
        <f t="shared" si="7"/>
        <v>0</v>
      </c>
      <c r="U15" s="232">
        <v>769924</v>
      </c>
      <c r="V15" s="80">
        <f t="shared" si="8"/>
        <v>21.410567296996664</v>
      </c>
      <c r="W15" s="83"/>
      <c r="X15" s="88" t="e">
        <f t="shared" si="9"/>
        <v>#DIV/0!</v>
      </c>
      <c r="Y15" s="143">
        <f t="shared" si="2"/>
        <v>0.65963645527610526</v>
      </c>
    </row>
    <row r="16" spans="1:26">
      <c r="A16" s="2" t="s">
        <v>23</v>
      </c>
      <c r="B16" s="3" t="s">
        <v>1</v>
      </c>
      <c r="C16" s="58">
        <f t="shared" si="0"/>
        <v>30921.599999999999</v>
      </c>
      <c r="D16" s="55">
        <f t="shared" si="12"/>
        <v>25.767999999999997</v>
      </c>
      <c r="E16" s="3">
        <v>38652</v>
      </c>
      <c r="F16" s="29">
        <v>351550</v>
      </c>
      <c r="G16" s="221">
        <v>0</v>
      </c>
      <c r="H16" s="225">
        <v>0</v>
      </c>
      <c r="I16" s="223">
        <v>0</v>
      </c>
      <c r="J16" s="235">
        <v>0</v>
      </c>
      <c r="K16" s="2">
        <v>13513</v>
      </c>
      <c r="L16" s="2">
        <v>126559.5514</v>
      </c>
      <c r="M16" s="30">
        <f t="shared" si="13"/>
        <v>0.34960674738693986</v>
      </c>
      <c r="N16" s="162">
        <f t="shared" si="13"/>
        <v>0.36000441302801878</v>
      </c>
      <c r="O16" s="2">
        <f t="shared" si="3"/>
        <v>25139</v>
      </c>
      <c r="P16" s="157">
        <f t="shared" si="3"/>
        <v>224990.4486</v>
      </c>
      <c r="Q16" s="168">
        <f t="shared" si="4"/>
        <v>9.0952602711373274</v>
      </c>
      <c r="R16" s="31">
        <f t="shared" si="5"/>
        <v>9.3657627025826979</v>
      </c>
      <c r="S16" s="32">
        <f t="shared" si="6"/>
        <v>0</v>
      </c>
      <c r="T16" s="33">
        <f t="shared" si="7"/>
        <v>0</v>
      </c>
      <c r="U16" s="232">
        <v>476768.7</v>
      </c>
      <c r="V16" s="80">
        <f t="shared" si="8"/>
        <v>35.282224524531934</v>
      </c>
      <c r="W16" s="83"/>
      <c r="X16" s="88" t="e">
        <f t="shared" si="9"/>
        <v>#DIV/0!</v>
      </c>
      <c r="Y16" s="143">
        <f t="shared" si="2"/>
        <v>0.6788022007443022</v>
      </c>
    </row>
    <row r="17" spans="1:25">
      <c r="A17" s="2" t="s">
        <v>24</v>
      </c>
      <c r="B17" s="3" t="s">
        <v>1</v>
      </c>
      <c r="C17" s="58">
        <f t="shared" si="0"/>
        <v>13069.6</v>
      </c>
      <c r="D17" s="55">
        <f t="shared" si="12"/>
        <v>10.891333333333334</v>
      </c>
      <c r="E17" s="3">
        <v>16337</v>
      </c>
      <c r="F17" s="29">
        <v>188458</v>
      </c>
      <c r="G17" s="221">
        <v>0</v>
      </c>
      <c r="H17" s="225">
        <v>0</v>
      </c>
      <c r="I17" s="223">
        <v>0</v>
      </c>
      <c r="J17" s="235">
        <v>0</v>
      </c>
      <c r="K17" s="2">
        <v>11338</v>
      </c>
      <c r="L17" s="2">
        <v>142045.77040000001</v>
      </c>
      <c r="M17" s="30">
        <f t="shared" si="13"/>
        <v>0.69400746771133015</v>
      </c>
      <c r="N17" s="162">
        <f t="shared" si="13"/>
        <v>0.75372640269980584</v>
      </c>
      <c r="O17" s="2">
        <f t="shared" si="3"/>
        <v>4999</v>
      </c>
      <c r="P17" s="157">
        <f t="shared" si="3"/>
        <v>46412.229599999991</v>
      </c>
      <c r="Q17" s="168">
        <f t="shared" si="4"/>
        <v>11.535655261063843</v>
      </c>
      <c r="R17" s="31">
        <f t="shared" si="5"/>
        <v>12.528291621097196</v>
      </c>
      <c r="S17" s="32">
        <f t="shared" si="6"/>
        <v>0</v>
      </c>
      <c r="T17" s="33">
        <f t="shared" si="7"/>
        <v>0</v>
      </c>
      <c r="U17" s="232">
        <v>479436.2</v>
      </c>
      <c r="V17" s="80">
        <f t="shared" si="8"/>
        <v>42.28578232492503</v>
      </c>
      <c r="W17" s="83"/>
      <c r="X17" s="88" t="e">
        <f t="shared" si="9"/>
        <v>#DIV/0!</v>
      </c>
      <c r="Y17" s="143">
        <f t="shared" si="2"/>
        <v>0.6415052051054968</v>
      </c>
    </row>
    <row r="18" spans="1:25" ht="13.5" thickBot="1">
      <c r="A18" s="2" t="s">
        <v>25</v>
      </c>
      <c r="B18" s="3" t="s">
        <v>1</v>
      </c>
      <c r="C18" s="58">
        <f t="shared" si="0"/>
        <v>4657.6000000000004</v>
      </c>
      <c r="D18" s="55">
        <f t="shared" si="12"/>
        <v>3.8813333333333335</v>
      </c>
      <c r="E18" s="3">
        <v>5822</v>
      </c>
      <c r="F18" s="29">
        <v>56998</v>
      </c>
      <c r="G18" s="221">
        <v>0</v>
      </c>
      <c r="H18" s="225">
        <v>0</v>
      </c>
      <c r="I18" s="223">
        <v>0</v>
      </c>
      <c r="J18" s="235">
        <v>0</v>
      </c>
      <c r="K18" s="2">
        <v>2081</v>
      </c>
      <c r="L18" s="2">
        <v>24188.758600000001</v>
      </c>
      <c r="M18" s="30">
        <f t="shared" si="13"/>
        <v>0.35743730676743385</v>
      </c>
      <c r="N18" s="162">
        <f t="shared" si="13"/>
        <v>0.42437907645882311</v>
      </c>
      <c r="O18" s="2">
        <f t="shared" si="3"/>
        <v>3741</v>
      </c>
      <c r="P18" s="157">
        <f t="shared" si="3"/>
        <v>32809.241399999999</v>
      </c>
      <c r="Q18" s="168">
        <f t="shared" si="4"/>
        <v>9.7901064926142212</v>
      </c>
      <c r="R18" s="31">
        <f t="shared" si="5"/>
        <v>11.623622585295532</v>
      </c>
      <c r="S18" s="32">
        <f t="shared" si="6"/>
        <v>0</v>
      </c>
      <c r="T18" s="33">
        <f t="shared" si="7"/>
        <v>0</v>
      </c>
      <c r="U18" s="232">
        <v>77821.899999999994</v>
      </c>
      <c r="V18" s="80">
        <f t="shared" si="8"/>
        <v>37.396395963479094</v>
      </c>
      <c r="W18" s="83"/>
      <c r="X18" s="88" t="e">
        <f t="shared" si="9"/>
        <v>#DIV/0!</v>
      </c>
      <c r="Y18" s="143">
        <f t="shared" si="2"/>
        <v>0.6239053800279869</v>
      </c>
    </row>
    <row r="19" spans="1:25" ht="13.5" thickBot="1">
      <c r="A19" s="5" t="s">
        <v>26</v>
      </c>
      <c r="B19" s="34"/>
      <c r="C19" s="59">
        <f t="shared" si="0"/>
        <v>146037.6</v>
      </c>
      <c r="D19" s="60">
        <f t="shared" si="12"/>
        <v>121.69800000000001</v>
      </c>
      <c r="E19" s="34">
        <f t="shared" ref="E19:J19" si="14">SUM(E13:E18)</f>
        <v>182547</v>
      </c>
      <c r="F19" s="35">
        <f t="shared" si="14"/>
        <v>1119935</v>
      </c>
      <c r="G19" s="226">
        <f t="shared" si="14"/>
        <v>0</v>
      </c>
      <c r="H19" s="227">
        <f t="shared" si="14"/>
        <v>0</v>
      </c>
      <c r="I19" s="227">
        <f>SUM(I13:I18)</f>
        <v>0</v>
      </c>
      <c r="J19" s="227">
        <f t="shared" si="14"/>
        <v>0</v>
      </c>
      <c r="K19" s="5">
        <f>SUM(K13:K18)</f>
        <v>181080</v>
      </c>
      <c r="L19" s="5">
        <f>SUM(L13:L18)</f>
        <v>1115093.9066999999</v>
      </c>
      <c r="M19" s="180">
        <f t="shared" si="1"/>
        <v>0.9919637134546172</v>
      </c>
      <c r="N19" s="163">
        <f t="shared" si="1"/>
        <v>0.99567734439945166</v>
      </c>
      <c r="O19" s="5">
        <f t="shared" si="3"/>
        <v>1467</v>
      </c>
      <c r="P19" s="35">
        <f t="shared" si="3"/>
        <v>4841.0933000000659</v>
      </c>
      <c r="Q19" s="63">
        <f t="shared" si="4"/>
        <v>6.1350501514678415</v>
      </c>
      <c r="R19" s="169">
        <f t="shared" si="5"/>
        <v>6.1580180400927764</v>
      </c>
      <c r="S19" s="64">
        <f t="shared" si="6"/>
        <v>0</v>
      </c>
      <c r="T19" s="64">
        <f t="shared" si="7"/>
        <v>0</v>
      </c>
      <c r="U19" s="233">
        <f>SUM(U13:U18)</f>
        <v>3923265.2</v>
      </c>
      <c r="V19" s="173">
        <f t="shared" si="8"/>
        <v>21.665922244311908</v>
      </c>
      <c r="W19" s="77"/>
      <c r="X19" s="61" t="e">
        <f t="shared" si="9"/>
        <v>#DIV/0!</v>
      </c>
      <c r="Y19" s="143">
        <f t="shared" si="2"/>
        <v>0.65608656098318319</v>
      </c>
    </row>
    <row r="20" spans="1:25">
      <c r="A20" s="2" t="s">
        <v>52</v>
      </c>
      <c r="B20" s="3"/>
      <c r="C20" s="58">
        <f t="shared" si="0"/>
        <v>0</v>
      </c>
      <c r="D20" s="55">
        <f t="shared" si="12"/>
        <v>0</v>
      </c>
      <c r="E20" s="3"/>
      <c r="F20" s="29"/>
      <c r="G20" s="221"/>
      <c r="H20" s="225"/>
      <c r="I20" s="223"/>
      <c r="J20" s="235"/>
      <c r="K20" s="2"/>
      <c r="L20" s="2"/>
      <c r="M20" s="30" t="e">
        <f t="shared" si="13"/>
        <v>#DIV/0!</v>
      </c>
      <c r="N20" s="162" t="e">
        <f t="shared" si="13"/>
        <v>#DIV/0!</v>
      </c>
      <c r="O20" s="2">
        <f t="shared" si="3"/>
        <v>0</v>
      </c>
      <c r="P20" s="157">
        <f t="shared" si="3"/>
        <v>0</v>
      </c>
      <c r="Q20" s="168" t="e">
        <f t="shared" si="4"/>
        <v>#DIV/0!</v>
      </c>
      <c r="R20" s="31" t="e">
        <f t="shared" si="5"/>
        <v>#DIV/0!</v>
      </c>
      <c r="S20" s="32" t="e">
        <f t="shared" si="6"/>
        <v>#DIV/0!</v>
      </c>
      <c r="T20" s="33" t="e">
        <f t="shared" si="7"/>
        <v>#DIV/0!</v>
      </c>
      <c r="U20" s="232"/>
      <c r="V20" s="80" t="e">
        <f t="shared" si="8"/>
        <v>#DIV/0!</v>
      </c>
      <c r="W20" s="83"/>
      <c r="X20" s="88" t="e">
        <f t="shared" si="9"/>
        <v>#DIV/0!</v>
      </c>
      <c r="Y20" s="143" t="e">
        <f t="shared" si="2"/>
        <v>#DIV/0!</v>
      </c>
    </row>
    <row r="21" spans="1:25" ht="13.5" thickBot="1">
      <c r="A21" s="2" t="s">
        <v>53</v>
      </c>
      <c r="B21" s="3"/>
      <c r="C21" s="58">
        <f t="shared" si="0"/>
        <v>0</v>
      </c>
      <c r="D21" s="55">
        <f t="shared" si="12"/>
        <v>0</v>
      </c>
      <c r="E21" s="3"/>
      <c r="F21" s="29"/>
      <c r="G21" s="221"/>
      <c r="H21" s="225"/>
      <c r="I21" s="223"/>
      <c r="J21" s="235"/>
      <c r="K21" s="2"/>
      <c r="L21" s="2"/>
      <c r="M21" s="30" t="e">
        <f t="shared" si="13"/>
        <v>#DIV/0!</v>
      </c>
      <c r="N21" s="162" t="e">
        <f t="shared" si="13"/>
        <v>#DIV/0!</v>
      </c>
      <c r="O21" s="2">
        <f t="shared" si="3"/>
        <v>0</v>
      </c>
      <c r="P21" s="157">
        <f t="shared" si="3"/>
        <v>0</v>
      </c>
      <c r="Q21" s="168" t="e">
        <f t="shared" si="4"/>
        <v>#DIV/0!</v>
      </c>
      <c r="R21" s="31" t="e">
        <f t="shared" si="5"/>
        <v>#DIV/0!</v>
      </c>
      <c r="S21" s="32" t="e">
        <f t="shared" si="6"/>
        <v>#DIV/0!</v>
      </c>
      <c r="T21" s="33" t="e">
        <f t="shared" si="7"/>
        <v>#DIV/0!</v>
      </c>
      <c r="U21" s="232"/>
      <c r="V21" s="80" t="e">
        <f t="shared" si="8"/>
        <v>#DIV/0!</v>
      </c>
      <c r="W21" s="83"/>
      <c r="X21" s="88" t="e">
        <f t="shared" si="9"/>
        <v>#DIV/0!</v>
      </c>
      <c r="Y21" s="143" t="e">
        <f t="shared" si="2"/>
        <v>#DIV/0!</v>
      </c>
    </row>
    <row r="22" spans="1:25" ht="13.5" thickBot="1">
      <c r="A22" s="5" t="s">
        <v>51</v>
      </c>
      <c r="B22" s="34"/>
      <c r="C22" s="59"/>
      <c r="D22" s="60"/>
      <c r="E22" s="34"/>
      <c r="F22" s="5"/>
      <c r="G22" s="226"/>
      <c r="H22" s="226"/>
      <c r="I22" s="226"/>
      <c r="J22" s="226"/>
      <c r="K22" s="5">
        <f>SUM(K20:K21)</f>
        <v>0</v>
      </c>
      <c r="L22" s="5">
        <f>SUM(L20:L21)</f>
        <v>0</v>
      </c>
      <c r="M22" s="180"/>
      <c r="N22" s="163"/>
      <c r="O22" s="5"/>
      <c r="P22" s="35"/>
      <c r="Q22" s="63"/>
      <c r="R22" s="169"/>
      <c r="S22" s="64"/>
      <c r="T22" s="64"/>
      <c r="U22" s="233">
        <f>SUM(U20:U21)</f>
        <v>0</v>
      </c>
      <c r="V22" s="173"/>
      <c r="W22" s="77"/>
      <c r="X22" s="61"/>
      <c r="Y22" s="143" t="e">
        <f t="shared" si="2"/>
        <v>#DIV/0!</v>
      </c>
    </row>
    <row r="23" spans="1:25" ht="13.5" thickBot="1">
      <c r="A23" s="2" t="s">
        <v>27</v>
      </c>
      <c r="B23" s="3" t="s">
        <v>1</v>
      </c>
      <c r="C23" s="58">
        <f t="shared" si="0"/>
        <v>645.6</v>
      </c>
      <c r="D23" s="55">
        <f>((C23-G23)/900)</f>
        <v>0.71733333333333338</v>
      </c>
      <c r="E23" s="3">
        <v>807</v>
      </c>
      <c r="F23" s="29">
        <v>25824</v>
      </c>
      <c r="G23" s="221">
        <v>0</v>
      </c>
      <c r="H23" s="225">
        <v>0</v>
      </c>
      <c r="I23" s="223">
        <v>0</v>
      </c>
      <c r="J23" s="235">
        <v>0</v>
      </c>
      <c r="K23" s="2"/>
      <c r="L23" s="2"/>
      <c r="M23" s="30">
        <f t="shared" si="1"/>
        <v>0</v>
      </c>
      <c r="N23" s="162">
        <f t="shared" si="1"/>
        <v>0</v>
      </c>
      <c r="O23" s="2">
        <f t="shared" si="3"/>
        <v>807</v>
      </c>
      <c r="P23" s="157">
        <f t="shared" si="3"/>
        <v>25824</v>
      </c>
      <c r="Q23" s="168">
        <f t="shared" si="4"/>
        <v>32</v>
      </c>
      <c r="R23" s="31" t="e">
        <f t="shared" si="5"/>
        <v>#DIV/0!</v>
      </c>
      <c r="S23" s="32">
        <f t="shared" si="6"/>
        <v>0</v>
      </c>
      <c r="T23" s="33">
        <f t="shared" si="7"/>
        <v>0</v>
      </c>
      <c r="U23" s="232"/>
      <c r="V23" s="80" t="e">
        <f t="shared" si="8"/>
        <v>#DIV/0!</v>
      </c>
      <c r="W23" s="83"/>
      <c r="X23" s="88" t="e">
        <f t="shared" si="9"/>
        <v>#DIV/0!</v>
      </c>
      <c r="Y23" s="143" t="e">
        <f t="shared" si="2"/>
        <v>#DIV/0!</v>
      </c>
    </row>
    <row r="24" spans="1:25" ht="13.5" thickBot="1">
      <c r="A24" s="5" t="s">
        <v>28</v>
      </c>
      <c r="B24" s="34"/>
      <c r="C24" s="59">
        <f t="shared" si="0"/>
        <v>645.6</v>
      </c>
      <c r="D24" s="60">
        <f t="shared" ref="D24:D29" si="15">((C24-G24)/600)</f>
        <v>1.0760000000000001</v>
      </c>
      <c r="E24" s="34">
        <f>SUM(E23)</f>
        <v>807</v>
      </c>
      <c r="F24" s="5">
        <f>SUM(F23)</f>
        <v>25824</v>
      </c>
      <c r="G24" s="226">
        <f>SUM(G23)</f>
        <v>0</v>
      </c>
      <c r="H24" s="226">
        <f>SUM(H23)</f>
        <v>0</v>
      </c>
      <c r="I24" s="226">
        <f>SUM(I23)</f>
        <v>0</v>
      </c>
      <c r="J24" s="226">
        <f>J23</f>
        <v>0</v>
      </c>
      <c r="K24" s="5">
        <f>SUM(K23)</f>
        <v>0</v>
      </c>
      <c r="L24" s="5">
        <f>SUM(L23)</f>
        <v>0</v>
      </c>
      <c r="M24" s="180">
        <f t="shared" si="1"/>
        <v>0</v>
      </c>
      <c r="N24" s="163">
        <f t="shared" si="1"/>
        <v>0</v>
      </c>
      <c r="O24" s="5">
        <f t="shared" si="3"/>
        <v>807</v>
      </c>
      <c r="P24" s="35">
        <f t="shared" si="3"/>
        <v>25824</v>
      </c>
      <c r="Q24" s="63">
        <f t="shared" si="4"/>
        <v>32</v>
      </c>
      <c r="R24" s="169" t="e">
        <f t="shared" si="5"/>
        <v>#DIV/0!</v>
      </c>
      <c r="S24" s="64">
        <f t="shared" si="6"/>
        <v>0</v>
      </c>
      <c r="T24" s="64">
        <f t="shared" si="7"/>
        <v>0</v>
      </c>
      <c r="U24" s="233">
        <f>SUM(U23)</f>
        <v>0</v>
      </c>
      <c r="V24" s="173" t="e">
        <f t="shared" si="8"/>
        <v>#DIV/0!</v>
      </c>
      <c r="W24" s="77"/>
      <c r="X24" s="61" t="e">
        <f t="shared" si="9"/>
        <v>#DIV/0!</v>
      </c>
      <c r="Y24" s="143" t="e">
        <f t="shared" si="2"/>
        <v>#DIV/0!</v>
      </c>
    </row>
    <row r="25" spans="1:25">
      <c r="A25" s="2" t="s">
        <v>78</v>
      </c>
      <c r="B25" s="3" t="s">
        <v>1</v>
      </c>
      <c r="C25" s="58">
        <f t="shared" si="0"/>
        <v>0</v>
      </c>
      <c r="D25" s="55">
        <f t="shared" si="15"/>
        <v>0</v>
      </c>
      <c r="E25" s="3">
        <v>0</v>
      </c>
      <c r="F25" s="29">
        <v>0</v>
      </c>
      <c r="G25" s="221">
        <v>0</v>
      </c>
      <c r="H25" s="225">
        <v>0</v>
      </c>
      <c r="I25" s="223">
        <v>0</v>
      </c>
      <c r="J25" s="235">
        <v>0</v>
      </c>
      <c r="K25" s="2"/>
      <c r="L25" s="2"/>
      <c r="M25" s="30" t="e">
        <f t="shared" si="1"/>
        <v>#DIV/0!</v>
      </c>
      <c r="N25" s="162" t="e">
        <f t="shared" si="1"/>
        <v>#DIV/0!</v>
      </c>
      <c r="O25" s="2">
        <f t="shared" si="3"/>
        <v>0</v>
      </c>
      <c r="P25" s="157">
        <f t="shared" si="3"/>
        <v>0</v>
      </c>
      <c r="Q25" s="168" t="e">
        <f t="shared" si="4"/>
        <v>#DIV/0!</v>
      </c>
      <c r="R25" s="31" t="e">
        <f t="shared" si="5"/>
        <v>#DIV/0!</v>
      </c>
      <c r="S25" s="32" t="e">
        <f t="shared" si="6"/>
        <v>#DIV/0!</v>
      </c>
      <c r="T25" s="33" t="e">
        <f t="shared" si="7"/>
        <v>#DIV/0!</v>
      </c>
      <c r="U25" s="232">
        <v>0</v>
      </c>
      <c r="V25" s="80" t="e">
        <f t="shared" si="8"/>
        <v>#DIV/0!</v>
      </c>
      <c r="W25" s="83"/>
      <c r="X25" s="88" t="e">
        <f t="shared" si="9"/>
        <v>#DIV/0!</v>
      </c>
      <c r="Y25" s="143" t="e">
        <f t="shared" si="2"/>
        <v>#DIV/0!</v>
      </c>
    </row>
    <row r="26" spans="1:25">
      <c r="A26" s="2" t="s">
        <v>62</v>
      </c>
      <c r="B26" s="3" t="s">
        <v>1</v>
      </c>
      <c r="C26" s="58">
        <f t="shared" si="0"/>
        <v>12013.6</v>
      </c>
      <c r="D26" s="55">
        <f t="shared" si="15"/>
        <v>20.022666666666666</v>
      </c>
      <c r="E26" s="3">
        <v>15017</v>
      </c>
      <c r="F26" s="29">
        <v>41997</v>
      </c>
      <c r="G26" s="221">
        <v>0</v>
      </c>
      <c r="H26" s="225">
        <v>0</v>
      </c>
      <c r="I26" s="223">
        <v>0</v>
      </c>
      <c r="J26" s="235">
        <v>0</v>
      </c>
      <c r="K26" s="2">
        <v>1200</v>
      </c>
      <c r="L26" s="2">
        <v>2580</v>
      </c>
      <c r="M26" s="30">
        <f t="shared" si="1"/>
        <v>7.9909435972564433E-2</v>
      </c>
      <c r="N26" s="162">
        <f t="shared" si="1"/>
        <v>6.1432959497106934E-2</v>
      </c>
      <c r="O26" s="2">
        <f t="shared" si="3"/>
        <v>13817</v>
      </c>
      <c r="P26" s="157">
        <f t="shared" si="3"/>
        <v>39417</v>
      </c>
      <c r="Q26" s="168">
        <f t="shared" si="4"/>
        <v>2.7966304854498234</v>
      </c>
      <c r="R26" s="31">
        <f t="shared" si="5"/>
        <v>2.15</v>
      </c>
      <c r="S26" s="32">
        <f t="shared" si="6"/>
        <v>0</v>
      </c>
      <c r="T26" s="33">
        <f t="shared" si="7"/>
        <v>0</v>
      </c>
      <c r="U26" s="232">
        <v>15000</v>
      </c>
      <c r="V26" s="80">
        <f t="shared" si="8"/>
        <v>12.5</v>
      </c>
      <c r="W26" s="83"/>
      <c r="X26" s="88" t="e">
        <f t="shared" si="9"/>
        <v>#DIV/0!</v>
      </c>
      <c r="Y26" s="143">
        <f t="shared" si="2"/>
        <v>0.79188000000000003</v>
      </c>
    </row>
    <row r="27" spans="1:25">
      <c r="A27" s="2" t="s">
        <v>63</v>
      </c>
      <c r="B27" s="3" t="s">
        <v>1</v>
      </c>
      <c r="C27" s="58">
        <f t="shared" si="0"/>
        <v>0</v>
      </c>
      <c r="D27" s="55">
        <f t="shared" si="15"/>
        <v>0</v>
      </c>
      <c r="E27" s="3">
        <v>0</v>
      </c>
      <c r="F27" s="29">
        <v>0</v>
      </c>
      <c r="G27" s="221">
        <v>0</v>
      </c>
      <c r="H27" s="225">
        <v>0</v>
      </c>
      <c r="I27" s="223">
        <v>0</v>
      </c>
      <c r="J27" s="235">
        <v>0</v>
      </c>
      <c r="K27" s="2"/>
      <c r="L27" s="2"/>
      <c r="M27" s="30" t="e">
        <f t="shared" si="1"/>
        <v>#DIV/0!</v>
      </c>
      <c r="N27" s="162" t="e">
        <f t="shared" si="1"/>
        <v>#DIV/0!</v>
      </c>
      <c r="O27" s="2">
        <f t="shared" si="3"/>
        <v>0</v>
      </c>
      <c r="P27" s="157">
        <f t="shared" si="3"/>
        <v>0</v>
      </c>
      <c r="Q27" s="168" t="e">
        <f t="shared" si="4"/>
        <v>#DIV/0!</v>
      </c>
      <c r="R27" s="31" t="e">
        <f t="shared" si="5"/>
        <v>#DIV/0!</v>
      </c>
      <c r="S27" s="32" t="e">
        <f t="shared" si="6"/>
        <v>#DIV/0!</v>
      </c>
      <c r="T27" s="33" t="e">
        <f t="shared" si="7"/>
        <v>#DIV/0!</v>
      </c>
      <c r="U27" s="232">
        <v>0</v>
      </c>
      <c r="V27" s="80" t="e">
        <f t="shared" si="8"/>
        <v>#DIV/0!</v>
      </c>
      <c r="W27" s="83"/>
      <c r="X27" s="88" t="e">
        <f t="shared" si="9"/>
        <v>#DIV/0!</v>
      </c>
      <c r="Y27" s="143" t="e">
        <f t="shared" si="2"/>
        <v>#DIV/0!</v>
      </c>
    </row>
    <row r="28" spans="1:25" ht="13.5" thickBot="1">
      <c r="A28" s="2" t="s">
        <v>77</v>
      </c>
      <c r="B28" s="3" t="s">
        <v>1</v>
      </c>
      <c r="C28" s="58">
        <f t="shared" si="0"/>
        <v>0</v>
      </c>
      <c r="D28" s="55">
        <f t="shared" si="15"/>
        <v>0</v>
      </c>
      <c r="E28" s="3">
        <v>0</v>
      </c>
      <c r="F28" s="29">
        <v>0</v>
      </c>
      <c r="G28" s="221">
        <v>0</v>
      </c>
      <c r="H28" s="225">
        <v>0</v>
      </c>
      <c r="I28" s="223">
        <v>0</v>
      </c>
      <c r="J28" s="235">
        <v>0</v>
      </c>
      <c r="K28" s="2"/>
      <c r="L28" s="2"/>
      <c r="M28" s="30" t="e">
        <f t="shared" si="1"/>
        <v>#DIV/0!</v>
      </c>
      <c r="N28" s="164" t="e">
        <f t="shared" si="1"/>
        <v>#DIV/0!</v>
      </c>
      <c r="O28" s="2">
        <f t="shared" si="3"/>
        <v>0</v>
      </c>
      <c r="P28" s="166">
        <f t="shared" si="3"/>
        <v>0</v>
      </c>
      <c r="Q28" s="168" t="e">
        <f t="shared" si="4"/>
        <v>#DIV/0!</v>
      </c>
      <c r="R28" s="170" t="e">
        <f t="shared" si="5"/>
        <v>#DIV/0!</v>
      </c>
      <c r="S28" s="32" t="e">
        <f t="shared" si="6"/>
        <v>#DIV/0!</v>
      </c>
      <c r="T28" s="33" t="e">
        <f t="shared" si="7"/>
        <v>#DIV/0!</v>
      </c>
      <c r="U28" s="232">
        <v>0</v>
      </c>
      <c r="V28" s="79" t="e">
        <f t="shared" si="8"/>
        <v>#DIV/0!</v>
      </c>
      <c r="W28" s="83"/>
      <c r="X28" s="88" t="e">
        <f t="shared" si="9"/>
        <v>#DIV/0!</v>
      </c>
      <c r="Y28" s="143" t="e">
        <f t="shared" si="2"/>
        <v>#DIV/0!</v>
      </c>
    </row>
    <row r="29" spans="1:25" ht="13.5" thickBot="1">
      <c r="A29" s="5" t="s">
        <v>29</v>
      </c>
      <c r="B29" s="34"/>
      <c r="C29" s="59">
        <f t="shared" si="0"/>
        <v>12013.6</v>
      </c>
      <c r="D29" s="60">
        <f t="shared" si="15"/>
        <v>20.022666666666666</v>
      </c>
      <c r="E29" s="34">
        <f t="shared" ref="E29:L29" si="16">SUM(E25:E28)</f>
        <v>15017</v>
      </c>
      <c r="F29" s="5">
        <f t="shared" si="16"/>
        <v>41997</v>
      </c>
      <c r="G29" s="226">
        <f t="shared" si="16"/>
        <v>0</v>
      </c>
      <c r="H29" s="227">
        <f t="shared" si="16"/>
        <v>0</v>
      </c>
      <c r="I29" s="227">
        <f t="shared" si="16"/>
        <v>0</v>
      </c>
      <c r="J29" s="227">
        <f t="shared" si="16"/>
        <v>0</v>
      </c>
      <c r="K29" s="47">
        <f t="shared" si="16"/>
        <v>1200</v>
      </c>
      <c r="L29" s="47">
        <f t="shared" si="16"/>
        <v>2580</v>
      </c>
      <c r="M29" s="48">
        <f t="shared" si="1"/>
        <v>7.9909435972564433E-2</v>
      </c>
      <c r="N29" s="48">
        <f t="shared" si="1"/>
        <v>6.1432959497106934E-2</v>
      </c>
      <c r="O29" s="47">
        <f t="shared" si="3"/>
        <v>13817</v>
      </c>
      <c r="P29" s="47">
        <f t="shared" si="3"/>
        <v>39417</v>
      </c>
      <c r="Q29" s="61">
        <f t="shared" si="4"/>
        <v>2.7966304854498234</v>
      </c>
      <c r="R29" s="63">
        <f t="shared" si="5"/>
        <v>2.15</v>
      </c>
      <c r="S29" s="64">
        <f t="shared" si="6"/>
        <v>0</v>
      </c>
      <c r="T29" s="64">
        <f t="shared" si="7"/>
        <v>0</v>
      </c>
      <c r="U29" s="233">
        <f>SUM(U25:U28)</f>
        <v>15000</v>
      </c>
      <c r="V29" s="81">
        <f t="shared" si="8"/>
        <v>12.5</v>
      </c>
      <c r="W29" s="77"/>
      <c r="X29" s="61" t="e">
        <f t="shared" si="9"/>
        <v>#DIV/0!</v>
      </c>
      <c r="Y29" s="143">
        <f t="shared" si="2"/>
        <v>0.79188000000000003</v>
      </c>
    </row>
    <row r="30" spans="1:25" ht="14.25" thickBot="1">
      <c r="A30" s="36" t="s">
        <v>2</v>
      </c>
      <c r="B30" s="37"/>
      <c r="C30" s="59">
        <f t="shared" si="0"/>
        <v>236079.2</v>
      </c>
      <c r="D30" s="60">
        <f>D29+D24+D19+D12+D10</f>
        <v>209.65600000000003</v>
      </c>
      <c r="E30" s="36">
        <f>(E10+E12+E19+E24+E29)</f>
        <v>295099</v>
      </c>
      <c r="F30" s="36">
        <f>(F10+F12+F19+F24+F29)</f>
        <v>2187513</v>
      </c>
      <c r="G30" s="237">
        <f>SUM(G29,G24,G19,G12,G10)</f>
        <v>0</v>
      </c>
      <c r="H30" s="237">
        <f>SUM(H29,H24,H19,H12,H10)</f>
        <v>0</v>
      </c>
      <c r="I30" s="237">
        <f>SUM(I29,I24,I19,I12,I10)</f>
        <v>0</v>
      </c>
      <c r="J30" s="237">
        <f>SUM(J29,J24,J19,J12,J10)</f>
        <v>0</v>
      </c>
      <c r="K30" s="47">
        <f>K10+K12+K19+K22+K24+K29</f>
        <v>324265</v>
      </c>
      <c r="L30" s="47">
        <f>L10+L12+L19+L22+L24+L29</f>
        <v>2630334.4547999999</v>
      </c>
      <c r="M30" s="48">
        <f t="shared" si="1"/>
        <v>1.0988346283789507</v>
      </c>
      <c r="N30" s="48">
        <f t="shared" si="1"/>
        <v>1.2024314620301684</v>
      </c>
      <c r="O30" s="47">
        <f t="shared" si="3"/>
        <v>-29166</v>
      </c>
      <c r="P30" s="47">
        <f t="shared" si="3"/>
        <v>-442821.45479999995</v>
      </c>
      <c r="Q30" s="61">
        <f>(F30/E30)</f>
        <v>7.4128106160983265</v>
      </c>
      <c r="R30" s="63">
        <f t="shared" si="5"/>
        <v>8.1116816640710532</v>
      </c>
      <c r="S30" s="64">
        <f t="shared" si="6"/>
        <v>0</v>
      </c>
      <c r="T30" s="64">
        <f t="shared" si="7"/>
        <v>0</v>
      </c>
      <c r="U30" s="231">
        <f>(U29+U24+U22+U19+U12+U10)</f>
        <v>8996408.6999999993</v>
      </c>
      <c r="V30" s="81">
        <f t="shared" si="8"/>
        <v>27.744001665304609</v>
      </c>
      <c r="W30" s="77"/>
      <c r="X30" s="61" t="e">
        <f t="shared" si="9"/>
        <v>#DIV/0!</v>
      </c>
      <c r="Y30" s="143">
        <f t="shared" si="2"/>
        <v>0.64622497749485308</v>
      </c>
    </row>
    <row r="31" spans="1:25" ht="13.5">
      <c r="A31" s="1"/>
      <c r="B31" s="39"/>
      <c r="C31" s="39"/>
      <c r="D31" s="39" t="s">
        <v>48</v>
      </c>
      <c r="E31" s="125" t="s">
        <v>48</v>
      </c>
      <c r="F31" s="125" t="s">
        <v>48</v>
      </c>
      <c r="G31" s="142"/>
      <c r="H31" s="126"/>
      <c r="I31" s="69"/>
      <c r="J31" s="116"/>
      <c r="K31" s="3"/>
      <c r="L31" s="127"/>
      <c r="M31" s="117"/>
      <c r="N31" s="128"/>
      <c r="O31" s="3"/>
      <c r="P31" s="127"/>
      <c r="Q31" s="129"/>
      <c r="R31" s="130"/>
      <c r="S31" s="131"/>
      <c r="T31" s="131"/>
      <c r="U31" s="132"/>
      <c r="V31" s="133"/>
      <c r="W31" s="134"/>
      <c r="X31" s="135"/>
    </row>
    <row r="32" spans="1:25" s="204" customFormat="1" ht="13.5">
      <c r="A32" s="197"/>
      <c r="B32" s="205"/>
      <c r="C32" s="107"/>
      <c r="D32" s="107"/>
      <c r="E32" s="107" t="s">
        <v>48</v>
      </c>
      <c r="F32" s="107" t="s">
        <v>48</v>
      </c>
      <c r="G32" s="107"/>
      <c r="H32" s="107"/>
      <c r="I32" s="107"/>
      <c r="J32" s="107"/>
      <c r="K32" s="107"/>
      <c r="L32" s="107"/>
      <c r="M32" s="199"/>
      <c r="N32" s="199"/>
      <c r="O32" s="205"/>
      <c r="P32" s="210"/>
      <c r="Q32" s="207"/>
      <c r="R32" s="211"/>
      <c r="S32" s="208"/>
      <c r="T32" s="208"/>
      <c r="U32" s="206"/>
      <c r="V32" s="212"/>
      <c r="W32" s="203"/>
      <c r="X32" s="209"/>
    </row>
    <row r="33" spans="2:10" ht="13.5" thickBot="1"/>
    <row r="34" spans="2:10">
      <c r="B34" s="45" t="s">
        <v>36</v>
      </c>
      <c r="C34" s="51"/>
      <c r="D34" s="51"/>
      <c r="E34" s="65"/>
      <c r="F34" s="51"/>
      <c r="G34" s="145"/>
      <c r="H34" s="148"/>
      <c r="I34" s="96"/>
      <c r="J34" s="100"/>
    </row>
    <row r="35" spans="2:10">
      <c r="B35" s="2"/>
      <c r="C35" s="3"/>
      <c r="D35" s="3"/>
      <c r="E35" s="66" t="s">
        <v>37</v>
      </c>
      <c r="F35" s="3"/>
      <c r="G35" s="146"/>
      <c r="H35" s="106"/>
      <c r="I35" s="66"/>
      <c r="J35" s="101"/>
    </row>
    <row r="36" spans="2:10" ht="13.5" thickBot="1">
      <c r="B36" s="4"/>
      <c r="C36" s="52"/>
      <c r="D36" s="52"/>
      <c r="E36" s="67" t="s">
        <v>4</v>
      </c>
      <c r="F36" s="52" t="s">
        <v>38</v>
      </c>
      <c r="G36" s="147" t="s">
        <v>39</v>
      </c>
      <c r="H36" s="6" t="s">
        <v>40</v>
      </c>
      <c r="I36" s="67" t="s">
        <v>41</v>
      </c>
      <c r="J36" s="102" t="s">
        <v>42</v>
      </c>
    </row>
    <row r="37" spans="2:10">
      <c r="B37" s="2" t="s">
        <v>31</v>
      </c>
      <c r="C37" s="3"/>
      <c r="D37" s="3"/>
      <c r="E37" s="66">
        <f>E19</f>
        <v>182547</v>
      </c>
      <c r="F37" s="3">
        <f>G19</f>
        <v>0</v>
      </c>
      <c r="G37" s="146">
        <f>I19</f>
        <v>0</v>
      </c>
      <c r="H37" s="106">
        <f>K19</f>
        <v>181080</v>
      </c>
      <c r="I37" s="98">
        <f>E37/E38</f>
        <v>2.1215294322738103</v>
      </c>
      <c r="J37" s="103">
        <f>IF(H38=0,0,H37/H38)</f>
        <v>1.3375189275030468</v>
      </c>
    </row>
    <row r="38" spans="2:10" ht="13.5" thickBot="1">
      <c r="B38" s="4" t="s">
        <v>30</v>
      </c>
      <c r="C38" s="52"/>
      <c r="D38" s="52"/>
      <c r="E38" s="67">
        <f>E10</f>
        <v>86045</v>
      </c>
      <c r="F38" s="52">
        <f>G10</f>
        <v>0</v>
      </c>
      <c r="G38" s="147">
        <f>I10</f>
        <v>0</v>
      </c>
      <c r="H38" s="6">
        <f>K10</f>
        <v>135385</v>
      </c>
      <c r="I38" s="99">
        <f>E38/E38</f>
        <v>1</v>
      </c>
      <c r="J38" s="104">
        <f>IF(H38=0,0,H38/H38)</f>
        <v>1</v>
      </c>
    </row>
  </sheetData>
  <phoneticPr fontId="0" type="noConversion"/>
  <pageMargins left="0.19685039370078741" right="0.19685039370078741" top="0.98425196850393704" bottom="0.98425196850393704" header="0.51181102362204722" footer="0.51181102362204722"/>
  <pageSetup paperSize="9" scale="62" orientation="landscape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>
  <sheetPr codeName="Blad5"/>
  <dimension ref="A1:Z38"/>
  <sheetViews>
    <sheetView zoomScale="85" workbookViewId="0">
      <selection activeCell="A29" sqref="A29"/>
    </sheetView>
  </sheetViews>
  <sheetFormatPr baseColWidth="10" defaultColWidth="9.140625" defaultRowHeight="12.75"/>
  <cols>
    <col min="1" max="1" width="5" customWidth="1"/>
    <col min="2" max="2" width="9.42578125" customWidth="1"/>
    <col min="4" max="4" width="11.5703125" customWidth="1"/>
    <col min="6" max="6" width="9.42578125" customWidth="1"/>
    <col min="8" max="8" width="9.42578125" customWidth="1"/>
    <col min="10" max="10" width="9.28515625" customWidth="1"/>
    <col min="12" max="12" width="11.140625" customWidth="1"/>
    <col min="21" max="21" width="9.85546875" bestFit="1" customWidth="1"/>
    <col min="25" max="26" width="8.85546875" bestFit="1" customWidth="1"/>
  </cols>
  <sheetData>
    <row r="1" spans="1:26" ht="15.75">
      <c r="A1" s="50"/>
    </row>
    <row r="2" spans="1:26" ht="18">
      <c r="I2" s="144"/>
    </row>
    <row r="3" spans="1:26" ht="22.5">
      <c r="A3" s="49" t="s">
        <v>57</v>
      </c>
      <c r="B3" s="7"/>
      <c r="C3" s="7"/>
      <c r="D3" s="7"/>
      <c r="E3" s="7"/>
      <c r="F3" s="7"/>
      <c r="G3" s="40"/>
      <c r="H3" s="40"/>
      <c r="I3" s="40"/>
      <c r="J3" s="40"/>
      <c r="K3" s="8" t="s">
        <v>5</v>
      </c>
      <c r="L3" s="9">
        <f ca="1">NOW()</f>
        <v>40605.841165162034</v>
      </c>
      <c r="M3" s="9"/>
      <c r="N3" s="10"/>
      <c r="O3" s="7"/>
      <c r="P3" s="7"/>
      <c r="Q3" s="11"/>
      <c r="R3" s="11"/>
      <c r="S3" s="12"/>
      <c r="T3" s="12"/>
      <c r="U3" s="40"/>
      <c r="V3" s="42"/>
      <c r="W3" s="43"/>
      <c r="X3" s="41"/>
    </row>
    <row r="4" spans="1:26" ht="13.5" thickBot="1">
      <c r="A4" s="1"/>
      <c r="B4" s="1"/>
      <c r="C4" s="244" t="s">
        <v>59</v>
      </c>
      <c r="D4" s="244" t="s">
        <v>59</v>
      </c>
      <c r="E4" s="244" t="s">
        <v>59</v>
      </c>
      <c r="F4" s="244" t="s">
        <v>59</v>
      </c>
      <c r="G4" s="244" t="s">
        <v>59</v>
      </c>
      <c r="H4" s="244" t="s">
        <v>59</v>
      </c>
      <c r="I4" s="244" t="s">
        <v>59</v>
      </c>
      <c r="J4" s="244" t="s">
        <v>59</v>
      </c>
      <c r="K4" s="244" t="s">
        <v>59</v>
      </c>
      <c r="L4" s="244" t="s">
        <v>59</v>
      </c>
      <c r="M4" s="244" t="s">
        <v>59</v>
      </c>
      <c r="N4" s="244" t="s">
        <v>59</v>
      </c>
      <c r="O4" s="244" t="s">
        <v>59</v>
      </c>
      <c r="P4" s="244" t="s">
        <v>59</v>
      </c>
      <c r="Q4" s="244" t="s">
        <v>59</v>
      </c>
      <c r="R4" s="244" t="s">
        <v>59</v>
      </c>
      <c r="S4" s="244" t="s">
        <v>59</v>
      </c>
      <c r="T4" s="245" t="s">
        <v>60</v>
      </c>
      <c r="U4" s="244" t="s">
        <v>59</v>
      </c>
      <c r="V4" s="244" t="s">
        <v>59</v>
      </c>
      <c r="W4" s="244" t="s">
        <v>58</v>
      </c>
      <c r="X4" s="44"/>
      <c r="Y4" s="244" t="s">
        <v>59</v>
      </c>
      <c r="Z4" s="136"/>
    </row>
    <row r="5" spans="1:26">
      <c r="A5" s="13"/>
      <c r="B5" s="14"/>
      <c r="C5" s="56">
        <v>0.8</v>
      </c>
      <c r="D5" s="53" t="s">
        <v>45</v>
      </c>
      <c r="E5" s="16" t="s">
        <v>6</v>
      </c>
      <c r="F5" s="15"/>
      <c r="G5" s="213" t="s">
        <v>7</v>
      </c>
      <c r="H5" s="214"/>
      <c r="I5" s="215" t="s">
        <v>8</v>
      </c>
      <c r="J5" s="216"/>
      <c r="K5" s="16" t="s">
        <v>9</v>
      </c>
      <c r="L5" s="16"/>
      <c r="M5" s="17" t="s">
        <v>10</v>
      </c>
      <c r="N5" s="18"/>
      <c r="O5" s="16" t="s">
        <v>11</v>
      </c>
      <c r="P5" s="16"/>
      <c r="Q5" s="19" t="s">
        <v>12</v>
      </c>
      <c r="R5" s="19"/>
      <c r="S5" s="20" t="s">
        <v>13</v>
      </c>
      <c r="T5" s="21"/>
      <c r="U5" s="234" t="s">
        <v>32</v>
      </c>
      <c r="V5" s="190" t="s">
        <v>59</v>
      </c>
      <c r="W5" s="84" t="s">
        <v>58</v>
      </c>
      <c r="X5" s="86"/>
      <c r="Y5" s="242" t="s">
        <v>46</v>
      </c>
      <c r="Z5" s="240"/>
    </row>
    <row r="6" spans="1:26" ht="13.5" thickBot="1">
      <c r="A6" s="22"/>
      <c r="B6" s="6"/>
      <c r="C6" s="57"/>
      <c r="D6" s="54" t="s">
        <v>47</v>
      </c>
      <c r="E6" s="6" t="s">
        <v>3</v>
      </c>
      <c r="F6" s="23" t="s">
        <v>14</v>
      </c>
      <c r="G6" s="217" t="s">
        <v>3</v>
      </c>
      <c r="H6" s="218" t="s">
        <v>14</v>
      </c>
      <c r="I6" s="219" t="s">
        <v>3</v>
      </c>
      <c r="J6" s="220" t="s">
        <v>14</v>
      </c>
      <c r="K6" s="22" t="s">
        <v>3</v>
      </c>
      <c r="L6" s="23" t="s">
        <v>14</v>
      </c>
      <c r="M6" s="24" t="s">
        <v>3</v>
      </c>
      <c r="N6" s="25" t="s">
        <v>14</v>
      </c>
      <c r="O6" s="22" t="s">
        <v>3</v>
      </c>
      <c r="P6" s="23" t="s">
        <v>14</v>
      </c>
      <c r="Q6" s="26" t="s">
        <v>4</v>
      </c>
      <c r="R6" s="26" t="s">
        <v>15</v>
      </c>
      <c r="S6" s="27" t="s">
        <v>3</v>
      </c>
      <c r="T6" s="28" t="s">
        <v>14</v>
      </c>
      <c r="U6" s="238" t="s">
        <v>0</v>
      </c>
      <c r="V6" s="79" t="s">
        <v>34</v>
      </c>
      <c r="W6" s="85" t="s">
        <v>34</v>
      </c>
      <c r="X6" s="87" t="s">
        <v>33</v>
      </c>
      <c r="Y6" s="243"/>
      <c r="Z6" s="240"/>
    </row>
    <row r="7" spans="1:26">
      <c r="A7" s="2" t="s">
        <v>16</v>
      </c>
      <c r="B7" s="3" t="s">
        <v>43</v>
      </c>
      <c r="C7" s="58">
        <f>((E7893)/100)</f>
        <v>0</v>
      </c>
      <c r="D7" s="55">
        <f>((C7-G7)/1200)</f>
        <v>0</v>
      </c>
      <c r="E7" s="3"/>
      <c r="F7" s="29"/>
      <c r="G7" s="221">
        <v>0</v>
      </c>
      <c r="H7" s="225">
        <v>0</v>
      </c>
      <c r="I7" s="223">
        <v>0</v>
      </c>
      <c r="J7" s="235">
        <v>0</v>
      </c>
      <c r="K7" s="2">
        <f t="shared" ref="K7:L30" si="0">(I7+G7)</f>
        <v>0</v>
      </c>
      <c r="L7" s="159">
        <f t="shared" si="0"/>
        <v>0</v>
      </c>
      <c r="M7" s="30" t="e">
        <f t="shared" ref="M7:N30" si="1">(K7/E7)</f>
        <v>#DIV/0!</v>
      </c>
      <c r="N7" s="161" t="e">
        <f t="shared" si="1"/>
        <v>#DIV/0!</v>
      </c>
      <c r="O7" s="2">
        <f t="shared" ref="O7:P30" si="2">(E7-K7)</f>
        <v>0</v>
      </c>
      <c r="P7" s="165">
        <f>(F7-L7)</f>
        <v>0</v>
      </c>
      <c r="Q7" s="168" t="e">
        <f t="shared" ref="Q7:Q30" si="3">(F7/E7)</f>
        <v>#DIV/0!</v>
      </c>
      <c r="R7" s="177" t="e">
        <f>(L7/K7)</f>
        <v>#DIV/0!</v>
      </c>
      <c r="S7" s="32" t="e">
        <f t="shared" ref="S7:S30" si="4">(I7/E7)</f>
        <v>#DIV/0!</v>
      </c>
      <c r="T7" s="33" t="e">
        <f>(J7/F7)</f>
        <v>#DIV/0!</v>
      </c>
      <c r="U7" s="232"/>
      <c r="V7" s="80" t="e">
        <f>(U7/K7)</f>
        <v>#DIV/0!</v>
      </c>
      <c r="W7" s="83"/>
      <c r="X7" s="88" t="e">
        <f>(V7/W7)</f>
        <v>#DIV/0!</v>
      </c>
      <c r="Y7" s="241" t="e">
        <f t="shared" ref="Y7:Y30" si="5">((U7/1.21)-L7)/(U7/1.21)</f>
        <v>#DIV/0!</v>
      </c>
    </row>
    <row r="8" spans="1:26">
      <c r="A8" s="2" t="s">
        <v>35</v>
      </c>
      <c r="B8" s="3" t="s">
        <v>43</v>
      </c>
      <c r="C8" s="58">
        <f>((E7894)/100)</f>
        <v>0</v>
      </c>
      <c r="D8" s="55">
        <f>((C8-G8)/1200)</f>
        <v>0</v>
      </c>
      <c r="E8" s="3"/>
      <c r="F8" s="29"/>
      <c r="G8" s="221">
        <v>0</v>
      </c>
      <c r="H8" s="225">
        <v>0</v>
      </c>
      <c r="I8" s="223">
        <v>0</v>
      </c>
      <c r="J8" s="235">
        <v>0</v>
      </c>
      <c r="K8" s="2">
        <f t="shared" si="0"/>
        <v>0</v>
      </c>
      <c r="L8" s="29">
        <f t="shared" si="0"/>
        <v>0</v>
      </c>
      <c r="M8" s="30" t="e">
        <f t="shared" si="1"/>
        <v>#DIV/0!</v>
      </c>
      <c r="N8" s="162" t="e">
        <f t="shared" si="1"/>
        <v>#DIV/0!</v>
      </c>
      <c r="O8" s="2">
        <f t="shared" si="2"/>
        <v>0</v>
      </c>
      <c r="P8" s="157">
        <f t="shared" si="2"/>
        <v>0</v>
      </c>
      <c r="Q8" s="168" t="e">
        <f t="shared" si="3"/>
        <v>#DIV/0!</v>
      </c>
      <c r="R8" s="31" t="e">
        <f t="shared" ref="R8:R30" si="6">(L8/K8)</f>
        <v>#DIV/0!</v>
      </c>
      <c r="S8" s="32" t="e">
        <f t="shared" si="4"/>
        <v>#DIV/0!</v>
      </c>
      <c r="T8" s="33" t="e">
        <f t="shared" ref="T8:T30" si="7">(J8/F8)</f>
        <v>#DIV/0!</v>
      </c>
      <c r="U8" s="232"/>
      <c r="V8" s="80" t="e">
        <f t="shared" ref="V8:V30" si="8">(U8/K8)</f>
        <v>#DIV/0!</v>
      </c>
      <c r="W8" s="83"/>
      <c r="X8" s="88" t="e">
        <f t="shared" ref="X8:X30" si="9">(V8/W8)</f>
        <v>#DIV/0!</v>
      </c>
      <c r="Y8" s="143" t="e">
        <f t="shared" si="5"/>
        <v>#DIV/0!</v>
      </c>
    </row>
    <row r="9" spans="1:26" ht="13.5" thickBot="1">
      <c r="A9" s="2" t="s">
        <v>17</v>
      </c>
      <c r="B9" s="3" t="s">
        <v>43</v>
      </c>
      <c r="C9" s="58">
        <f>((E7895)/100)</f>
        <v>0</v>
      </c>
      <c r="D9" s="55">
        <f>((C9-G9)/1200)</f>
        <v>0</v>
      </c>
      <c r="E9" s="3"/>
      <c r="F9" s="29"/>
      <c r="G9" s="221">
        <v>0</v>
      </c>
      <c r="H9" s="225">
        <v>0</v>
      </c>
      <c r="I9" s="223">
        <v>0</v>
      </c>
      <c r="J9" s="235">
        <v>0</v>
      </c>
      <c r="K9" s="2">
        <f t="shared" si="0"/>
        <v>0</v>
      </c>
      <c r="L9" s="29">
        <f t="shared" si="0"/>
        <v>0</v>
      </c>
      <c r="M9" s="30" t="e">
        <f t="shared" si="1"/>
        <v>#DIV/0!</v>
      </c>
      <c r="N9" s="162" t="e">
        <f t="shared" si="1"/>
        <v>#DIV/0!</v>
      </c>
      <c r="O9" s="2">
        <f t="shared" si="2"/>
        <v>0</v>
      </c>
      <c r="P9" s="157">
        <f t="shared" si="2"/>
        <v>0</v>
      </c>
      <c r="Q9" s="168" t="e">
        <f t="shared" si="3"/>
        <v>#DIV/0!</v>
      </c>
      <c r="R9" s="31" t="e">
        <f t="shared" si="6"/>
        <v>#DIV/0!</v>
      </c>
      <c r="S9" s="32" t="e">
        <f t="shared" si="4"/>
        <v>#DIV/0!</v>
      </c>
      <c r="T9" s="33" t="e">
        <f t="shared" si="7"/>
        <v>#DIV/0!</v>
      </c>
      <c r="U9" s="232"/>
      <c r="V9" s="80" t="e">
        <f t="shared" si="8"/>
        <v>#DIV/0!</v>
      </c>
      <c r="W9" s="83"/>
      <c r="X9" s="88" t="e">
        <f t="shared" si="9"/>
        <v>#DIV/0!</v>
      </c>
      <c r="Y9" s="143" t="e">
        <f t="shared" si="5"/>
        <v>#DIV/0!</v>
      </c>
    </row>
    <row r="10" spans="1:26" ht="13.5" thickBot="1">
      <c r="A10" s="5" t="s">
        <v>18</v>
      </c>
      <c r="B10" s="34"/>
      <c r="C10" s="59">
        <f t="shared" ref="C10:C28" si="10">((E10*80)/100)</f>
        <v>0</v>
      </c>
      <c r="D10" s="60">
        <f>((C10-G10)/1200)</f>
        <v>0</v>
      </c>
      <c r="E10" s="34"/>
      <c r="F10" s="35"/>
      <c r="G10" s="226">
        <f>SUM(G7:G9)</f>
        <v>0</v>
      </c>
      <c r="H10" s="227">
        <f>SUM(H7:H9)</f>
        <v>0</v>
      </c>
      <c r="I10" s="227">
        <f>SUM(I7:I9)</f>
        <v>0</v>
      </c>
      <c r="J10" s="227">
        <f>SUM(J7:J9)</f>
        <v>0</v>
      </c>
      <c r="K10" s="5">
        <f t="shared" si="0"/>
        <v>0</v>
      </c>
      <c r="L10" s="35">
        <f t="shared" si="0"/>
        <v>0</v>
      </c>
      <c r="M10" s="180" t="e">
        <f t="shared" si="1"/>
        <v>#DIV/0!</v>
      </c>
      <c r="N10" s="163" t="e">
        <f t="shared" si="1"/>
        <v>#DIV/0!</v>
      </c>
      <c r="O10" s="5">
        <f t="shared" si="2"/>
        <v>0</v>
      </c>
      <c r="P10" s="35">
        <f t="shared" si="2"/>
        <v>0</v>
      </c>
      <c r="Q10" s="63" t="e">
        <f t="shared" si="3"/>
        <v>#DIV/0!</v>
      </c>
      <c r="R10" s="169" t="e">
        <f t="shared" si="6"/>
        <v>#DIV/0!</v>
      </c>
      <c r="S10" s="64" t="e">
        <f t="shared" si="4"/>
        <v>#DIV/0!</v>
      </c>
      <c r="T10" s="64" t="e">
        <f t="shared" si="7"/>
        <v>#DIV/0!</v>
      </c>
      <c r="U10" s="233">
        <f>SUM(U7:U9)</f>
        <v>0</v>
      </c>
      <c r="V10" s="173" t="e">
        <f t="shared" si="8"/>
        <v>#DIV/0!</v>
      </c>
      <c r="W10" s="77"/>
      <c r="X10" s="61" t="e">
        <f t="shared" si="9"/>
        <v>#DIV/0!</v>
      </c>
      <c r="Y10" s="143" t="e">
        <f t="shared" si="5"/>
        <v>#DIV/0!</v>
      </c>
    </row>
    <row r="11" spans="1:26" ht="13.5" thickBot="1">
      <c r="A11" s="2" t="s">
        <v>19</v>
      </c>
      <c r="B11" s="3" t="s">
        <v>43</v>
      </c>
      <c r="C11" s="58">
        <f t="shared" si="10"/>
        <v>0</v>
      </c>
      <c r="D11" s="55">
        <f t="shared" ref="D11:D24" si="11">((C11-G11)/900)</f>
        <v>0</v>
      </c>
      <c r="E11" s="3"/>
      <c r="F11" s="29"/>
      <c r="G11" s="221">
        <v>0</v>
      </c>
      <c r="H11" s="225">
        <v>0</v>
      </c>
      <c r="I11" s="223">
        <v>0</v>
      </c>
      <c r="J11" s="235">
        <v>0</v>
      </c>
      <c r="K11" s="2">
        <f t="shared" si="0"/>
        <v>0</v>
      </c>
      <c r="L11" s="29">
        <f t="shared" si="0"/>
        <v>0</v>
      </c>
      <c r="M11" s="30" t="e">
        <f t="shared" si="1"/>
        <v>#DIV/0!</v>
      </c>
      <c r="N11" s="162" t="e">
        <f t="shared" si="1"/>
        <v>#DIV/0!</v>
      </c>
      <c r="O11" s="2">
        <f t="shared" si="2"/>
        <v>0</v>
      </c>
      <c r="P11" s="157">
        <f t="shared" si="2"/>
        <v>0</v>
      </c>
      <c r="Q11" s="168" t="e">
        <f t="shared" si="3"/>
        <v>#DIV/0!</v>
      </c>
      <c r="R11" s="31" t="e">
        <f t="shared" si="6"/>
        <v>#DIV/0!</v>
      </c>
      <c r="S11" s="32" t="e">
        <f t="shared" si="4"/>
        <v>#DIV/0!</v>
      </c>
      <c r="T11" s="33" t="e">
        <f t="shared" si="7"/>
        <v>#DIV/0!</v>
      </c>
      <c r="U11" s="232"/>
      <c r="V11" s="80" t="e">
        <f t="shared" si="8"/>
        <v>#DIV/0!</v>
      </c>
      <c r="W11" s="83"/>
      <c r="X11" s="88" t="e">
        <f t="shared" si="9"/>
        <v>#DIV/0!</v>
      </c>
      <c r="Y11" s="143" t="e">
        <f t="shared" si="5"/>
        <v>#DIV/0!</v>
      </c>
    </row>
    <row r="12" spans="1:26" ht="13.5" thickBot="1">
      <c r="A12" s="5" t="s">
        <v>20</v>
      </c>
      <c r="B12" s="34"/>
      <c r="C12" s="59">
        <f t="shared" si="10"/>
        <v>0</v>
      </c>
      <c r="D12" s="60">
        <f t="shared" si="11"/>
        <v>0</v>
      </c>
      <c r="E12" s="34"/>
      <c r="F12" s="35"/>
      <c r="G12" s="226">
        <f>SUM(G11)</f>
        <v>0</v>
      </c>
      <c r="H12" s="227">
        <f>SUM(H11)</f>
        <v>0</v>
      </c>
      <c r="I12" s="227">
        <f>SUM(I11)</f>
        <v>0</v>
      </c>
      <c r="J12" s="227">
        <f>SUM(J11)</f>
        <v>0</v>
      </c>
      <c r="K12" s="5">
        <f t="shared" si="0"/>
        <v>0</v>
      </c>
      <c r="L12" s="35">
        <f>SUM(L11)</f>
        <v>0</v>
      </c>
      <c r="M12" s="180" t="e">
        <f t="shared" si="1"/>
        <v>#DIV/0!</v>
      </c>
      <c r="N12" s="163" t="e">
        <f t="shared" si="1"/>
        <v>#DIV/0!</v>
      </c>
      <c r="O12" s="5">
        <f t="shared" si="2"/>
        <v>0</v>
      </c>
      <c r="P12" s="35">
        <f t="shared" si="2"/>
        <v>0</v>
      </c>
      <c r="Q12" s="63" t="e">
        <f t="shared" si="3"/>
        <v>#DIV/0!</v>
      </c>
      <c r="R12" s="169" t="e">
        <f t="shared" si="6"/>
        <v>#DIV/0!</v>
      </c>
      <c r="S12" s="64" t="e">
        <f t="shared" si="4"/>
        <v>#DIV/0!</v>
      </c>
      <c r="T12" s="64" t="e">
        <f t="shared" si="7"/>
        <v>#DIV/0!</v>
      </c>
      <c r="U12" s="233">
        <f>SUM(U11)</f>
        <v>0</v>
      </c>
      <c r="V12" s="173" t="e">
        <f t="shared" si="8"/>
        <v>#DIV/0!</v>
      </c>
      <c r="W12" s="77"/>
      <c r="X12" s="61" t="e">
        <f t="shared" si="9"/>
        <v>#DIV/0!</v>
      </c>
      <c r="Y12" s="143" t="e">
        <f t="shared" si="5"/>
        <v>#DIV/0!</v>
      </c>
    </row>
    <row r="13" spans="1:26">
      <c r="A13" s="2" t="s">
        <v>21</v>
      </c>
      <c r="B13" s="3" t="s">
        <v>43</v>
      </c>
      <c r="C13" s="58">
        <f t="shared" si="10"/>
        <v>0</v>
      </c>
      <c r="D13" s="55">
        <f t="shared" si="11"/>
        <v>0</v>
      </c>
      <c r="E13" s="3"/>
      <c r="F13" s="29"/>
      <c r="G13" s="221">
        <v>0</v>
      </c>
      <c r="H13" s="225">
        <v>0</v>
      </c>
      <c r="I13" s="223">
        <v>0</v>
      </c>
      <c r="J13" s="235">
        <v>0</v>
      </c>
      <c r="K13" s="2">
        <v>101</v>
      </c>
      <c r="L13" s="29">
        <v>0</v>
      </c>
      <c r="M13" s="30" t="e">
        <f t="shared" si="1"/>
        <v>#DIV/0!</v>
      </c>
      <c r="N13" s="162" t="e">
        <f t="shared" si="1"/>
        <v>#DIV/0!</v>
      </c>
      <c r="O13" s="2">
        <f t="shared" si="2"/>
        <v>-101</v>
      </c>
      <c r="P13" s="157">
        <f t="shared" si="2"/>
        <v>0</v>
      </c>
      <c r="Q13" s="168" t="e">
        <f t="shared" si="3"/>
        <v>#DIV/0!</v>
      </c>
      <c r="R13" s="31">
        <f t="shared" si="6"/>
        <v>0</v>
      </c>
      <c r="S13" s="32" t="e">
        <f t="shared" si="4"/>
        <v>#DIV/0!</v>
      </c>
      <c r="T13" s="33" t="e">
        <f t="shared" si="7"/>
        <v>#DIV/0!</v>
      </c>
      <c r="U13" s="232">
        <v>10.1</v>
      </c>
      <c r="V13" s="80">
        <f t="shared" si="8"/>
        <v>9.9999999999999992E-2</v>
      </c>
      <c r="W13" s="83"/>
      <c r="X13" s="88" t="e">
        <f t="shared" si="9"/>
        <v>#DIV/0!</v>
      </c>
      <c r="Y13" s="143">
        <f t="shared" si="5"/>
        <v>1</v>
      </c>
    </row>
    <row r="14" spans="1:26">
      <c r="A14" s="2" t="s">
        <v>22</v>
      </c>
      <c r="B14" s="3" t="s">
        <v>43</v>
      </c>
      <c r="C14" s="58">
        <f t="shared" si="10"/>
        <v>0</v>
      </c>
      <c r="D14" s="55">
        <f t="shared" si="11"/>
        <v>0</v>
      </c>
      <c r="E14" s="3"/>
      <c r="F14" s="29"/>
      <c r="G14" s="221">
        <v>0</v>
      </c>
      <c r="H14" s="225">
        <v>0</v>
      </c>
      <c r="I14" s="223">
        <v>0</v>
      </c>
      <c r="J14" s="235">
        <v>0</v>
      </c>
      <c r="K14" s="2">
        <f t="shared" si="0"/>
        <v>0</v>
      </c>
      <c r="L14" s="29">
        <f t="shared" si="0"/>
        <v>0</v>
      </c>
      <c r="M14" s="30" t="e">
        <f t="shared" si="1"/>
        <v>#DIV/0!</v>
      </c>
      <c r="N14" s="162" t="e">
        <f t="shared" si="1"/>
        <v>#DIV/0!</v>
      </c>
      <c r="O14" s="2">
        <f t="shared" si="2"/>
        <v>0</v>
      </c>
      <c r="P14" s="157">
        <f t="shared" si="2"/>
        <v>0</v>
      </c>
      <c r="Q14" s="168" t="e">
        <f t="shared" si="3"/>
        <v>#DIV/0!</v>
      </c>
      <c r="R14" s="31" t="e">
        <f t="shared" si="6"/>
        <v>#DIV/0!</v>
      </c>
      <c r="S14" s="32" t="e">
        <f t="shared" si="4"/>
        <v>#DIV/0!</v>
      </c>
      <c r="T14" s="33" t="e">
        <f t="shared" si="7"/>
        <v>#DIV/0!</v>
      </c>
      <c r="U14" s="232"/>
      <c r="V14" s="80" t="e">
        <f t="shared" si="8"/>
        <v>#DIV/0!</v>
      </c>
      <c r="W14" s="83"/>
      <c r="X14" s="88" t="e">
        <f t="shared" si="9"/>
        <v>#DIV/0!</v>
      </c>
      <c r="Y14" s="143" t="e">
        <f t="shared" si="5"/>
        <v>#DIV/0!</v>
      </c>
    </row>
    <row r="15" spans="1:26">
      <c r="A15" s="2" t="s">
        <v>49</v>
      </c>
      <c r="B15" s="3" t="s">
        <v>43</v>
      </c>
      <c r="C15" s="58">
        <f t="shared" si="10"/>
        <v>0</v>
      </c>
      <c r="D15" s="55">
        <f t="shared" si="11"/>
        <v>0</v>
      </c>
      <c r="E15" s="3"/>
      <c r="F15" s="29"/>
      <c r="G15" s="221">
        <v>0</v>
      </c>
      <c r="H15" s="225">
        <v>0</v>
      </c>
      <c r="I15" s="223">
        <v>0</v>
      </c>
      <c r="J15" s="235">
        <v>0</v>
      </c>
      <c r="K15" s="2">
        <f t="shared" si="0"/>
        <v>0</v>
      </c>
      <c r="L15" s="29">
        <f t="shared" si="0"/>
        <v>0</v>
      </c>
      <c r="M15" s="30" t="e">
        <f t="shared" si="1"/>
        <v>#DIV/0!</v>
      </c>
      <c r="N15" s="162" t="e">
        <f t="shared" si="1"/>
        <v>#DIV/0!</v>
      </c>
      <c r="O15" s="2">
        <f t="shared" si="2"/>
        <v>0</v>
      </c>
      <c r="P15" s="157">
        <f t="shared" si="2"/>
        <v>0</v>
      </c>
      <c r="Q15" s="168" t="e">
        <f t="shared" si="3"/>
        <v>#DIV/0!</v>
      </c>
      <c r="R15" s="31" t="e">
        <f t="shared" si="6"/>
        <v>#DIV/0!</v>
      </c>
      <c r="S15" s="32" t="e">
        <f t="shared" si="4"/>
        <v>#DIV/0!</v>
      </c>
      <c r="T15" s="33" t="e">
        <f t="shared" si="7"/>
        <v>#DIV/0!</v>
      </c>
      <c r="U15" s="232"/>
      <c r="V15" s="80" t="e">
        <f t="shared" si="8"/>
        <v>#DIV/0!</v>
      </c>
      <c r="W15" s="83"/>
      <c r="X15" s="88" t="e">
        <f t="shared" si="9"/>
        <v>#DIV/0!</v>
      </c>
      <c r="Y15" s="143" t="e">
        <f t="shared" si="5"/>
        <v>#DIV/0!</v>
      </c>
    </row>
    <row r="16" spans="1:26">
      <c r="A16" s="2" t="s">
        <v>23</v>
      </c>
      <c r="B16" s="3" t="s">
        <v>43</v>
      </c>
      <c r="C16" s="58">
        <f>((E16*80)/100)</f>
        <v>0</v>
      </c>
      <c r="D16" s="55">
        <f t="shared" si="11"/>
        <v>0</v>
      </c>
      <c r="E16" s="3"/>
      <c r="F16" s="29"/>
      <c r="G16" s="221">
        <v>0</v>
      </c>
      <c r="H16" s="225">
        <v>0</v>
      </c>
      <c r="I16" s="223">
        <v>0</v>
      </c>
      <c r="J16" s="235">
        <v>0</v>
      </c>
      <c r="K16" s="2">
        <f t="shared" si="0"/>
        <v>0</v>
      </c>
      <c r="L16" s="29">
        <f t="shared" si="0"/>
        <v>0</v>
      </c>
      <c r="M16" s="30" t="e">
        <f>(K16/E16)</f>
        <v>#DIV/0!</v>
      </c>
      <c r="N16" s="162" t="e">
        <f t="shared" si="1"/>
        <v>#DIV/0!</v>
      </c>
      <c r="O16" s="2">
        <f>(E16-K16)</f>
        <v>0</v>
      </c>
      <c r="P16" s="157">
        <f t="shared" si="2"/>
        <v>0</v>
      </c>
      <c r="Q16" s="168" t="e">
        <f>(F16/E16)</f>
        <v>#DIV/0!</v>
      </c>
      <c r="R16" s="31" t="e">
        <f t="shared" si="6"/>
        <v>#DIV/0!</v>
      </c>
      <c r="S16" s="32" t="e">
        <f>(I16/E16)</f>
        <v>#DIV/0!</v>
      </c>
      <c r="T16" s="33" t="e">
        <f t="shared" si="7"/>
        <v>#DIV/0!</v>
      </c>
      <c r="U16" s="232"/>
      <c r="V16" s="80" t="e">
        <f t="shared" si="8"/>
        <v>#DIV/0!</v>
      </c>
      <c r="W16" s="83"/>
      <c r="X16" s="88" t="e">
        <f t="shared" si="9"/>
        <v>#DIV/0!</v>
      </c>
      <c r="Y16" s="143" t="e">
        <f t="shared" si="5"/>
        <v>#DIV/0!</v>
      </c>
    </row>
    <row r="17" spans="1:25">
      <c r="A17" s="2" t="s">
        <v>24</v>
      </c>
      <c r="B17" s="3" t="s">
        <v>43</v>
      </c>
      <c r="C17" s="58">
        <f t="shared" si="10"/>
        <v>0</v>
      </c>
      <c r="D17" s="55">
        <f t="shared" si="11"/>
        <v>0</v>
      </c>
      <c r="E17" s="3"/>
      <c r="F17" s="29"/>
      <c r="G17" s="221">
        <v>0</v>
      </c>
      <c r="H17" s="225">
        <v>0</v>
      </c>
      <c r="I17" s="223">
        <v>0</v>
      </c>
      <c r="J17" s="235">
        <v>0</v>
      </c>
      <c r="K17" s="2">
        <v>0</v>
      </c>
      <c r="L17" s="29">
        <v>0</v>
      </c>
      <c r="M17" s="30" t="e">
        <f t="shared" si="1"/>
        <v>#DIV/0!</v>
      </c>
      <c r="N17" s="162" t="e">
        <f t="shared" si="1"/>
        <v>#DIV/0!</v>
      </c>
      <c r="O17" s="2">
        <f t="shared" si="2"/>
        <v>0</v>
      </c>
      <c r="P17" s="157">
        <f t="shared" si="2"/>
        <v>0</v>
      </c>
      <c r="Q17" s="168" t="e">
        <f t="shared" si="3"/>
        <v>#DIV/0!</v>
      </c>
      <c r="R17" s="31" t="e">
        <f t="shared" si="6"/>
        <v>#DIV/0!</v>
      </c>
      <c r="S17" s="32" t="e">
        <f t="shared" si="4"/>
        <v>#DIV/0!</v>
      </c>
      <c r="T17" s="33" t="e">
        <f t="shared" si="7"/>
        <v>#DIV/0!</v>
      </c>
      <c r="U17" s="232"/>
      <c r="V17" s="80" t="e">
        <f t="shared" si="8"/>
        <v>#DIV/0!</v>
      </c>
      <c r="W17" s="83"/>
      <c r="X17" s="88" t="e">
        <f t="shared" si="9"/>
        <v>#DIV/0!</v>
      </c>
      <c r="Y17" s="143" t="e">
        <f t="shared" si="5"/>
        <v>#DIV/0!</v>
      </c>
    </row>
    <row r="18" spans="1:25" ht="13.5" thickBot="1">
      <c r="A18" s="2" t="s">
        <v>25</v>
      </c>
      <c r="B18" s="3" t="s">
        <v>43</v>
      </c>
      <c r="C18" s="58">
        <f t="shared" si="10"/>
        <v>0</v>
      </c>
      <c r="D18" s="55">
        <f t="shared" si="11"/>
        <v>0</v>
      </c>
      <c r="E18" s="205"/>
      <c r="F18" s="29"/>
      <c r="G18" s="221">
        <v>0</v>
      </c>
      <c r="H18" s="225">
        <v>0</v>
      </c>
      <c r="I18" s="223">
        <v>0</v>
      </c>
      <c r="J18" s="235">
        <v>0</v>
      </c>
      <c r="K18" s="2">
        <v>0</v>
      </c>
      <c r="L18" s="29">
        <v>0</v>
      </c>
      <c r="M18" s="30" t="e">
        <f t="shared" si="1"/>
        <v>#DIV/0!</v>
      </c>
      <c r="N18" s="162" t="e">
        <f t="shared" si="1"/>
        <v>#DIV/0!</v>
      </c>
      <c r="O18" s="2">
        <f t="shared" si="2"/>
        <v>0</v>
      </c>
      <c r="P18" s="157">
        <f t="shared" si="2"/>
        <v>0</v>
      </c>
      <c r="Q18" s="168" t="e">
        <f t="shared" si="3"/>
        <v>#DIV/0!</v>
      </c>
      <c r="R18" s="31" t="e">
        <f t="shared" si="6"/>
        <v>#DIV/0!</v>
      </c>
      <c r="S18" s="32" t="e">
        <f t="shared" si="4"/>
        <v>#DIV/0!</v>
      </c>
      <c r="T18" s="33" t="e">
        <f t="shared" si="7"/>
        <v>#DIV/0!</v>
      </c>
      <c r="U18" s="232"/>
      <c r="V18" s="80" t="e">
        <f t="shared" si="8"/>
        <v>#DIV/0!</v>
      </c>
      <c r="W18" s="83"/>
      <c r="X18" s="88" t="e">
        <f t="shared" si="9"/>
        <v>#DIV/0!</v>
      </c>
      <c r="Y18" s="143" t="e">
        <f t="shared" si="5"/>
        <v>#DIV/0!</v>
      </c>
    </row>
    <row r="19" spans="1:25" ht="13.5" thickBot="1">
      <c r="A19" s="5" t="s">
        <v>26</v>
      </c>
      <c r="B19" s="34"/>
      <c r="C19" s="59">
        <f t="shared" si="10"/>
        <v>0</v>
      </c>
      <c r="D19" s="60">
        <f t="shared" si="11"/>
        <v>0</v>
      </c>
      <c r="E19" s="34"/>
      <c r="F19" s="35"/>
      <c r="G19" s="226">
        <f>SUM(G13:G18)</f>
        <v>0</v>
      </c>
      <c r="H19" s="227">
        <f>SUM(H13:H18)</f>
        <v>0</v>
      </c>
      <c r="I19" s="227">
        <f>SUM(I13:I18)</f>
        <v>0</v>
      </c>
      <c r="J19" s="227">
        <f>SUM(J13:J18)</f>
        <v>0</v>
      </c>
      <c r="K19" s="5">
        <f t="shared" si="0"/>
        <v>0</v>
      </c>
      <c r="L19" s="35">
        <f>SUM(L13:L18)</f>
        <v>0</v>
      </c>
      <c r="M19" s="180" t="e">
        <f t="shared" si="1"/>
        <v>#DIV/0!</v>
      </c>
      <c r="N19" s="163" t="e">
        <f t="shared" si="1"/>
        <v>#DIV/0!</v>
      </c>
      <c r="O19" s="5">
        <f t="shared" si="2"/>
        <v>0</v>
      </c>
      <c r="P19" s="35">
        <f t="shared" si="2"/>
        <v>0</v>
      </c>
      <c r="Q19" s="63" t="e">
        <f t="shared" si="3"/>
        <v>#DIV/0!</v>
      </c>
      <c r="R19" s="169" t="e">
        <f t="shared" si="6"/>
        <v>#DIV/0!</v>
      </c>
      <c r="S19" s="64" t="e">
        <f t="shared" si="4"/>
        <v>#DIV/0!</v>
      </c>
      <c r="T19" s="64" t="e">
        <f t="shared" si="7"/>
        <v>#DIV/0!</v>
      </c>
      <c r="U19" s="233">
        <f>SUM(U13:U18)</f>
        <v>10.1</v>
      </c>
      <c r="V19" s="173" t="e">
        <f t="shared" si="8"/>
        <v>#DIV/0!</v>
      </c>
      <c r="W19" s="77"/>
      <c r="X19" s="61" t="e">
        <f t="shared" si="9"/>
        <v>#DIV/0!</v>
      </c>
      <c r="Y19" s="143">
        <f t="shared" si="5"/>
        <v>1</v>
      </c>
    </row>
    <row r="20" spans="1:25">
      <c r="A20" s="2" t="s">
        <v>52</v>
      </c>
      <c r="B20" s="3"/>
      <c r="C20" s="58">
        <f t="shared" si="10"/>
        <v>0</v>
      </c>
      <c r="D20" s="55">
        <f t="shared" si="11"/>
        <v>0</v>
      </c>
      <c r="E20" s="3"/>
      <c r="F20" s="29"/>
      <c r="G20" s="221"/>
      <c r="H20" s="225"/>
      <c r="I20" s="223"/>
      <c r="J20" s="235"/>
      <c r="K20" s="2"/>
      <c r="L20" s="29"/>
      <c r="M20" s="30" t="e">
        <f t="shared" si="1"/>
        <v>#DIV/0!</v>
      </c>
      <c r="N20" s="162" t="e">
        <f t="shared" si="1"/>
        <v>#DIV/0!</v>
      </c>
      <c r="O20" s="2">
        <f t="shared" si="2"/>
        <v>0</v>
      </c>
      <c r="P20" s="157">
        <f t="shared" si="2"/>
        <v>0</v>
      </c>
      <c r="Q20" s="168" t="e">
        <f t="shared" si="3"/>
        <v>#DIV/0!</v>
      </c>
      <c r="R20" s="31" t="e">
        <f t="shared" si="6"/>
        <v>#DIV/0!</v>
      </c>
      <c r="S20" s="32" t="e">
        <f t="shared" si="4"/>
        <v>#DIV/0!</v>
      </c>
      <c r="T20" s="33" t="e">
        <f t="shared" si="7"/>
        <v>#DIV/0!</v>
      </c>
      <c r="U20" s="232"/>
      <c r="V20" s="80" t="e">
        <f t="shared" si="8"/>
        <v>#DIV/0!</v>
      </c>
      <c r="W20" s="83"/>
      <c r="X20" s="88" t="e">
        <f t="shared" si="9"/>
        <v>#DIV/0!</v>
      </c>
      <c r="Y20" s="143" t="e">
        <f t="shared" si="5"/>
        <v>#DIV/0!</v>
      </c>
    </row>
    <row r="21" spans="1:25" ht="13.5" thickBot="1">
      <c r="A21" s="2" t="s">
        <v>53</v>
      </c>
      <c r="B21" s="3"/>
      <c r="C21" s="58">
        <f t="shared" si="10"/>
        <v>0</v>
      </c>
      <c r="D21" s="55">
        <f t="shared" si="11"/>
        <v>0</v>
      </c>
      <c r="E21" s="3"/>
      <c r="F21" s="29"/>
      <c r="G21" s="221"/>
      <c r="H21" s="225"/>
      <c r="I21" s="223"/>
      <c r="J21" s="235"/>
      <c r="K21" s="2"/>
      <c r="L21" s="29"/>
      <c r="M21" s="30" t="e">
        <f t="shared" si="1"/>
        <v>#DIV/0!</v>
      </c>
      <c r="N21" s="162" t="e">
        <f t="shared" si="1"/>
        <v>#DIV/0!</v>
      </c>
      <c r="O21" s="2">
        <f t="shared" si="2"/>
        <v>0</v>
      </c>
      <c r="P21" s="157">
        <f t="shared" si="2"/>
        <v>0</v>
      </c>
      <c r="Q21" s="168" t="e">
        <f t="shared" si="3"/>
        <v>#DIV/0!</v>
      </c>
      <c r="R21" s="31" t="e">
        <f t="shared" si="6"/>
        <v>#DIV/0!</v>
      </c>
      <c r="S21" s="32" t="e">
        <f t="shared" si="4"/>
        <v>#DIV/0!</v>
      </c>
      <c r="T21" s="33" t="e">
        <f t="shared" si="7"/>
        <v>#DIV/0!</v>
      </c>
      <c r="U21" s="232"/>
      <c r="V21" s="80" t="e">
        <f t="shared" si="8"/>
        <v>#DIV/0!</v>
      </c>
      <c r="W21" s="83"/>
      <c r="X21" s="88" t="e">
        <f t="shared" si="9"/>
        <v>#DIV/0!</v>
      </c>
      <c r="Y21" s="143" t="e">
        <f t="shared" si="5"/>
        <v>#DIV/0!</v>
      </c>
    </row>
    <row r="22" spans="1:25" ht="13.5" thickBot="1">
      <c r="A22" s="5" t="s">
        <v>51</v>
      </c>
      <c r="B22" s="34"/>
      <c r="C22" s="59"/>
      <c r="D22" s="60"/>
      <c r="E22" s="34"/>
      <c r="F22" s="5"/>
      <c r="G22" s="226"/>
      <c r="H22" s="226"/>
      <c r="I22" s="226"/>
      <c r="J22" s="226"/>
      <c r="K22" s="5">
        <f>SUM(K20:K21)</f>
        <v>0</v>
      </c>
      <c r="L22" s="5">
        <f>SUM(L20:L21)</f>
        <v>0</v>
      </c>
      <c r="M22" s="180"/>
      <c r="N22" s="163"/>
      <c r="O22" s="5"/>
      <c r="P22" s="35"/>
      <c r="Q22" s="63"/>
      <c r="R22" s="169"/>
      <c r="S22" s="64"/>
      <c r="T22" s="64"/>
      <c r="U22" s="233"/>
      <c r="V22" s="173"/>
      <c r="W22" s="77"/>
      <c r="X22" s="61"/>
      <c r="Y22" s="143"/>
    </row>
    <row r="23" spans="1:25" ht="13.5" thickBot="1">
      <c r="A23" s="2" t="s">
        <v>27</v>
      </c>
      <c r="B23" s="3" t="s">
        <v>43</v>
      </c>
      <c r="C23" s="58">
        <f t="shared" si="10"/>
        <v>0</v>
      </c>
      <c r="D23" s="55">
        <f t="shared" si="11"/>
        <v>0</v>
      </c>
      <c r="E23" s="3"/>
      <c r="F23" s="29"/>
      <c r="G23" s="221">
        <v>0</v>
      </c>
      <c r="H23" s="225">
        <v>0</v>
      </c>
      <c r="I23" s="223">
        <v>0</v>
      </c>
      <c r="J23" s="235">
        <v>0</v>
      </c>
      <c r="K23" s="2">
        <f t="shared" si="0"/>
        <v>0</v>
      </c>
      <c r="L23" s="29">
        <f t="shared" si="0"/>
        <v>0</v>
      </c>
      <c r="M23" s="30" t="e">
        <f t="shared" si="1"/>
        <v>#DIV/0!</v>
      </c>
      <c r="N23" s="162" t="e">
        <f t="shared" si="1"/>
        <v>#DIV/0!</v>
      </c>
      <c r="O23" s="2">
        <f t="shared" si="2"/>
        <v>0</v>
      </c>
      <c r="P23" s="157">
        <f t="shared" si="2"/>
        <v>0</v>
      </c>
      <c r="Q23" s="168" t="e">
        <f t="shared" si="3"/>
        <v>#DIV/0!</v>
      </c>
      <c r="R23" s="31" t="e">
        <f t="shared" si="6"/>
        <v>#DIV/0!</v>
      </c>
      <c r="S23" s="32" t="e">
        <f t="shared" si="4"/>
        <v>#DIV/0!</v>
      </c>
      <c r="T23" s="33" t="e">
        <f t="shared" si="7"/>
        <v>#DIV/0!</v>
      </c>
      <c r="U23" s="232"/>
      <c r="V23" s="80" t="e">
        <f t="shared" si="8"/>
        <v>#DIV/0!</v>
      </c>
      <c r="W23" s="83"/>
      <c r="X23" s="88" t="e">
        <f t="shared" si="9"/>
        <v>#DIV/0!</v>
      </c>
      <c r="Y23" s="143" t="e">
        <f t="shared" si="5"/>
        <v>#DIV/0!</v>
      </c>
    </row>
    <row r="24" spans="1:25" ht="13.5" thickBot="1">
      <c r="A24" s="5" t="s">
        <v>28</v>
      </c>
      <c r="B24" s="34"/>
      <c r="C24" s="59">
        <f t="shared" si="10"/>
        <v>0</v>
      </c>
      <c r="D24" s="60">
        <f t="shared" si="11"/>
        <v>0</v>
      </c>
      <c r="E24" s="34"/>
      <c r="F24" s="5"/>
      <c r="G24" s="226">
        <f>SUM(G23)</f>
        <v>0</v>
      </c>
      <c r="H24" s="226">
        <f>SUM(H23)</f>
        <v>0</v>
      </c>
      <c r="I24" s="226">
        <f>SUM(I23)</f>
        <v>0</v>
      </c>
      <c r="J24" s="226">
        <f>SUM(J23)</f>
        <v>0</v>
      </c>
      <c r="K24" s="5">
        <f t="shared" si="0"/>
        <v>0</v>
      </c>
      <c r="L24" s="35">
        <f>SUM(L23)</f>
        <v>0</v>
      </c>
      <c r="M24" s="180" t="e">
        <f t="shared" si="1"/>
        <v>#DIV/0!</v>
      </c>
      <c r="N24" s="163" t="e">
        <f t="shared" si="1"/>
        <v>#DIV/0!</v>
      </c>
      <c r="O24" s="5">
        <f t="shared" si="2"/>
        <v>0</v>
      </c>
      <c r="P24" s="35">
        <f t="shared" si="2"/>
        <v>0</v>
      </c>
      <c r="Q24" s="63" t="e">
        <f t="shared" si="3"/>
        <v>#DIV/0!</v>
      </c>
      <c r="R24" s="169" t="e">
        <f t="shared" si="6"/>
        <v>#DIV/0!</v>
      </c>
      <c r="S24" s="64" t="e">
        <f t="shared" si="4"/>
        <v>#DIV/0!</v>
      </c>
      <c r="T24" s="64" t="e">
        <f t="shared" si="7"/>
        <v>#DIV/0!</v>
      </c>
      <c r="U24" s="233">
        <f>SUM(U23)</f>
        <v>0</v>
      </c>
      <c r="V24" s="173" t="e">
        <f t="shared" si="8"/>
        <v>#DIV/0!</v>
      </c>
      <c r="W24" s="77"/>
      <c r="X24" s="61" t="e">
        <f t="shared" si="9"/>
        <v>#DIV/0!</v>
      </c>
      <c r="Y24" s="143" t="e">
        <f t="shared" si="5"/>
        <v>#DIV/0!</v>
      </c>
    </row>
    <row r="25" spans="1:25">
      <c r="A25" s="2" t="s">
        <v>78</v>
      </c>
      <c r="B25" s="3" t="s">
        <v>43</v>
      </c>
      <c r="C25" s="58">
        <f t="shared" si="10"/>
        <v>0</v>
      </c>
      <c r="D25" s="55">
        <f>((C25-G25)/600)</f>
        <v>0</v>
      </c>
      <c r="E25" s="3"/>
      <c r="F25" s="29"/>
      <c r="G25" s="221">
        <v>0</v>
      </c>
      <c r="H25" s="225">
        <v>0</v>
      </c>
      <c r="I25" s="223">
        <v>0</v>
      </c>
      <c r="J25" s="235">
        <v>0</v>
      </c>
      <c r="K25" s="2">
        <f t="shared" si="0"/>
        <v>0</v>
      </c>
      <c r="L25" s="2">
        <f t="shared" si="0"/>
        <v>0</v>
      </c>
      <c r="M25" s="30" t="e">
        <f t="shared" si="1"/>
        <v>#DIV/0!</v>
      </c>
      <c r="N25" s="162" t="e">
        <f t="shared" si="1"/>
        <v>#DIV/0!</v>
      </c>
      <c r="O25" s="2">
        <f t="shared" si="2"/>
        <v>0</v>
      </c>
      <c r="P25" s="157">
        <f t="shared" si="2"/>
        <v>0</v>
      </c>
      <c r="Q25" s="168" t="e">
        <f t="shared" si="3"/>
        <v>#DIV/0!</v>
      </c>
      <c r="R25" s="31" t="e">
        <f t="shared" si="6"/>
        <v>#DIV/0!</v>
      </c>
      <c r="S25" s="32" t="e">
        <f t="shared" si="4"/>
        <v>#DIV/0!</v>
      </c>
      <c r="T25" s="33" t="e">
        <f t="shared" si="7"/>
        <v>#DIV/0!</v>
      </c>
      <c r="U25" s="232"/>
      <c r="V25" s="80" t="e">
        <f t="shared" si="8"/>
        <v>#DIV/0!</v>
      </c>
      <c r="W25" s="83"/>
      <c r="X25" s="88" t="e">
        <f t="shared" si="9"/>
        <v>#DIV/0!</v>
      </c>
      <c r="Y25" s="143" t="e">
        <f t="shared" si="5"/>
        <v>#DIV/0!</v>
      </c>
    </row>
    <row r="26" spans="1:25">
      <c r="A26" s="2" t="s">
        <v>62</v>
      </c>
      <c r="B26" s="3" t="s">
        <v>43</v>
      </c>
      <c r="C26" s="58">
        <f t="shared" si="10"/>
        <v>0</v>
      </c>
      <c r="D26" s="55">
        <f>((C26-G26)/600)</f>
        <v>0</v>
      </c>
      <c r="E26" s="3"/>
      <c r="F26" s="29"/>
      <c r="G26" s="221">
        <v>0</v>
      </c>
      <c r="H26" s="225">
        <v>0</v>
      </c>
      <c r="I26" s="223">
        <v>0</v>
      </c>
      <c r="J26" s="235">
        <v>0</v>
      </c>
      <c r="K26" s="2">
        <v>0</v>
      </c>
      <c r="L26" s="2">
        <v>0</v>
      </c>
      <c r="M26" s="30" t="e">
        <f t="shared" si="1"/>
        <v>#DIV/0!</v>
      </c>
      <c r="N26" s="162" t="e">
        <f t="shared" si="1"/>
        <v>#DIV/0!</v>
      </c>
      <c r="O26" s="2">
        <f t="shared" si="2"/>
        <v>0</v>
      </c>
      <c r="P26" s="157">
        <f t="shared" si="2"/>
        <v>0</v>
      </c>
      <c r="Q26" s="168" t="e">
        <f t="shared" si="3"/>
        <v>#DIV/0!</v>
      </c>
      <c r="R26" s="31" t="e">
        <f t="shared" si="6"/>
        <v>#DIV/0!</v>
      </c>
      <c r="S26" s="32" t="e">
        <f t="shared" si="4"/>
        <v>#DIV/0!</v>
      </c>
      <c r="T26" s="33" t="e">
        <f t="shared" si="7"/>
        <v>#DIV/0!</v>
      </c>
      <c r="U26" s="232"/>
      <c r="V26" s="80" t="e">
        <f t="shared" si="8"/>
        <v>#DIV/0!</v>
      </c>
      <c r="W26" s="83"/>
      <c r="X26" s="88" t="e">
        <f t="shared" si="9"/>
        <v>#DIV/0!</v>
      </c>
      <c r="Y26" s="143" t="e">
        <f t="shared" si="5"/>
        <v>#DIV/0!</v>
      </c>
    </row>
    <row r="27" spans="1:25">
      <c r="A27" s="2" t="s">
        <v>63</v>
      </c>
      <c r="B27" s="3" t="s">
        <v>43</v>
      </c>
      <c r="C27" s="58">
        <f t="shared" si="10"/>
        <v>0</v>
      </c>
      <c r="D27" s="55">
        <f>((C27-G27)/600)</f>
        <v>0</v>
      </c>
      <c r="E27" s="3"/>
      <c r="F27" s="29"/>
      <c r="G27" s="221">
        <v>0</v>
      </c>
      <c r="H27" s="225">
        <v>0</v>
      </c>
      <c r="I27" s="223">
        <v>0</v>
      </c>
      <c r="J27" s="235">
        <v>0</v>
      </c>
      <c r="K27" s="2">
        <f t="shared" si="0"/>
        <v>0</v>
      </c>
      <c r="L27" s="2">
        <f t="shared" si="0"/>
        <v>0</v>
      </c>
      <c r="M27" s="30" t="e">
        <f t="shared" si="1"/>
        <v>#DIV/0!</v>
      </c>
      <c r="N27" s="162" t="e">
        <f t="shared" si="1"/>
        <v>#DIV/0!</v>
      </c>
      <c r="O27" s="2">
        <f t="shared" si="2"/>
        <v>0</v>
      </c>
      <c r="P27" s="157">
        <f t="shared" si="2"/>
        <v>0</v>
      </c>
      <c r="Q27" s="168" t="e">
        <f t="shared" si="3"/>
        <v>#DIV/0!</v>
      </c>
      <c r="R27" s="31" t="e">
        <f t="shared" si="6"/>
        <v>#DIV/0!</v>
      </c>
      <c r="S27" s="32" t="e">
        <f t="shared" si="4"/>
        <v>#DIV/0!</v>
      </c>
      <c r="T27" s="33" t="e">
        <f t="shared" si="7"/>
        <v>#DIV/0!</v>
      </c>
      <c r="U27" s="232"/>
      <c r="V27" s="80" t="e">
        <f t="shared" si="8"/>
        <v>#DIV/0!</v>
      </c>
      <c r="W27" s="83"/>
      <c r="X27" s="88" t="e">
        <f t="shared" si="9"/>
        <v>#DIV/0!</v>
      </c>
      <c r="Y27" s="143" t="e">
        <f t="shared" si="5"/>
        <v>#DIV/0!</v>
      </c>
    </row>
    <row r="28" spans="1:25" ht="13.5" thickBot="1">
      <c r="A28" s="2" t="s">
        <v>77</v>
      </c>
      <c r="B28" s="3" t="s">
        <v>43</v>
      </c>
      <c r="C28" s="58">
        <f t="shared" si="10"/>
        <v>0</v>
      </c>
      <c r="D28" s="55">
        <f>((C28-G28)/600)</f>
        <v>0</v>
      </c>
      <c r="E28" s="3"/>
      <c r="F28" s="29"/>
      <c r="G28" s="221">
        <v>0</v>
      </c>
      <c r="H28" s="225">
        <v>0</v>
      </c>
      <c r="I28" s="223">
        <v>0</v>
      </c>
      <c r="J28" s="235">
        <v>0</v>
      </c>
      <c r="K28" s="2">
        <f t="shared" si="0"/>
        <v>0</v>
      </c>
      <c r="L28" s="2">
        <f t="shared" si="0"/>
        <v>0</v>
      </c>
      <c r="M28" s="30" t="e">
        <f t="shared" si="1"/>
        <v>#DIV/0!</v>
      </c>
      <c r="N28" s="164" t="e">
        <f t="shared" si="1"/>
        <v>#DIV/0!</v>
      </c>
      <c r="O28" s="2">
        <f t="shared" si="2"/>
        <v>0</v>
      </c>
      <c r="P28" s="166">
        <f t="shared" si="2"/>
        <v>0</v>
      </c>
      <c r="Q28" s="168" t="e">
        <f t="shared" si="3"/>
        <v>#DIV/0!</v>
      </c>
      <c r="R28" s="170" t="e">
        <f t="shared" si="6"/>
        <v>#DIV/0!</v>
      </c>
      <c r="S28" s="32" t="e">
        <f t="shared" si="4"/>
        <v>#DIV/0!</v>
      </c>
      <c r="T28" s="33" t="e">
        <f t="shared" si="7"/>
        <v>#DIV/0!</v>
      </c>
      <c r="U28" s="232"/>
      <c r="V28" s="79" t="e">
        <f t="shared" si="8"/>
        <v>#DIV/0!</v>
      </c>
      <c r="W28" s="83"/>
      <c r="X28" s="88" t="e">
        <f t="shared" si="9"/>
        <v>#DIV/0!</v>
      </c>
      <c r="Y28" s="143" t="e">
        <f t="shared" si="5"/>
        <v>#DIV/0!</v>
      </c>
    </row>
    <row r="29" spans="1:25" ht="13.5" thickBot="1">
      <c r="A29" s="5" t="s">
        <v>29</v>
      </c>
      <c r="B29" s="34"/>
      <c r="C29" s="59">
        <f>((E29*90)/100)</f>
        <v>0</v>
      </c>
      <c r="D29" s="60">
        <f>((C29-G29)/600)</f>
        <v>0</v>
      </c>
      <c r="E29" s="34"/>
      <c r="F29" s="5"/>
      <c r="G29" s="226">
        <f>SUM(G25:G28)</f>
        <v>0</v>
      </c>
      <c r="H29" s="227">
        <f>SUM(H25:H28)</f>
        <v>0</v>
      </c>
      <c r="I29" s="227">
        <f>SUM(I25:I28)</f>
        <v>0</v>
      </c>
      <c r="J29" s="227">
        <f>SUM(J25:J28)</f>
        <v>0</v>
      </c>
      <c r="K29" s="47">
        <f t="shared" si="0"/>
        <v>0</v>
      </c>
      <c r="L29" s="46">
        <f>SUM(L25:L28)</f>
        <v>0</v>
      </c>
      <c r="M29" s="48" t="e">
        <f t="shared" si="1"/>
        <v>#DIV/0!</v>
      </c>
      <c r="N29" s="48" t="e">
        <f t="shared" si="1"/>
        <v>#DIV/0!</v>
      </c>
      <c r="O29" s="47">
        <f t="shared" si="2"/>
        <v>0</v>
      </c>
      <c r="P29" s="47">
        <f t="shared" si="2"/>
        <v>0</v>
      </c>
      <c r="Q29" s="61" t="e">
        <f t="shared" si="3"/>
        <v>#DIV/0!</v>
      </c>
      <c r="R29" s="63" t="e">
        <f t="shared" si="6"/>
        <v>#DIV/0!</v>
      </c>
      <c r="S29" s="64" t="e">
        <f t="shared" si="4"/>
        <v>#DIV/0!</v>
      </c>
      <c r="T29" s="64" t="e">
        <f t="shared" si="7"/>
        <v>#DIV/0!</v>
      </c>
      <c r="U29" s="233">
        <f>SUM(U25:U28)</f>
        <v>0</v>
      </c>
      <c r="V29" s="81" t="e">
        <f t="shared" si="8"/>
        <v>#DIV/0!</v>
      </c>
      <c r="W29" s="77"/>
      <c r="X29" s="61" t="e">
        <f t="shared" si="9"/>
        <v>#DIV/0!</v>
      </c>
      <c r="Y29" s="143" t="e">
        <f t="shared" si="5"/>
        <v>#DIV/0!</v>
      </c>
    </row>
    <row r="30" spans="1:25" ht="14.25" thickBot="1">
      <c r="A30" s="36" t="s">
        <v>2</v>
      </c>
      <c r="B30" s="37"/>
      <c r="C30" s="59">
        <f>((E30*90)/100)</f>
        <v>0</v>
      </c>
      <c r="D30" s="60">
        <f>D29+D24+D19+D12+D10</f>
        <v>0</v>
      </c>
      <c r="E30" s="36"/>
      <c r="F30" s="38"/>
      <c r="G30" s="237">
        <f>(G10+G12+G19+G24+G29)</f>
        <v>0</v>
      </c>
      <c r="H30" s="237">
        <f>(H10+H12+H19+H24+H29)</f>
        <v>0</v>
      </c>
      <c r="I30" s="237">
        <f>(I10+I12+I19+I24+I29)</f>
        <v>0</v>
      </c>
      <c r="J30" s="237">
        <f>(J10+J12+J19+J24+J29)</f>
        <v>0</v>
      </c>
      <c r="K30" s="47">
        <f t="shared" si="0"/>
        <v>0</v>
      </c>
      <c r="L30" s="47">
        <f>L10+L12+L19+L24+L29</f>
        <v>0</v>
      </c>
      <c r="M30" s="48" t="e">
        <f t="shared" si="1"/>
        <v>#DIV/0!</v>
      </c>
      <c r="N30" s="48" t="e">
        <f t="shared" si="1"/>
        <v>#DIV/0!</v>
      </c>
      <c r="O30" s="47">
        <f t="shared" si="2"/>
        <v>0</v>
      </c>
      <c r="P30" s="47">
        <f t="shared" si="2"/>
        <v>0</v>
      </c>
      <c r="Q30" s="61" t="e">
        <f t="shared" si="3"/>
        <v>#DIV/0!</v>
      </c>
      <c r="R30" s="63" t="e">
        <f t="shared" si="6"/>
        <v>#DIV/0!</v>
      </c>
      <c r="S30" s="64" t="e">
        <f t="shared" si="4"/>
        <v>#DIV/0!</v>
      </c>
      <c r="T30" s="64" t="e">
        <f t="shared" si="7"/>
        <v>#DIV/0!</v>
      </c>
      <c r="U30" s="231">
        <f>U10+U12+U19+U24+U29</f>
        <v>10.1</v>
      </c>
      <c r="V30" s="81" t="e">
        <f t="shared" si="8"/>
        <v>#DIV/0!</v>
      </c>
      <c r="W30" s="77"/>
      <c r="X30" s="61" t="e">
        <f t="shared" si="9"/>
        <v>#DIV/0!</v>
      </c>
      <c r="Y30" s="143">
        <f t="shared" si="5"/>
        <v>1</v>
      </c>
    </row>
    <row r="31" spans="1:25" ht="13.5">
      <c r="A31" s="1"/>
      <c r="B31" s="39"/>
      <c r="C31" s="39"/>
      <c r="D31" s="39" t="s">
        <v>48</v>
      </c>
      <c r="E31" s="125" t="s">
        <v>48</v>
      </c>
      <c r="F31" s="125" t="s">
        <v>48</v>
      </c>
      <c r="G31" s="69"/>
      <c r="H31" s="126"/>
      <c r="I31" s="69"/>
      <c r="J31" s="116"/>
      <c r="K31" s="3"/>
      <c r="L31" s="127"/>
      <c r="M31" s="117"/>
      <c r="N31" s="128"/>
      <c r="O31" s="3"/>
      <c r="P31" s="127"/>
      <c r="Q31" s="129"/>
      <c r="R31" s="130"/>
      <c r="S31" s="131"/>
      <c r="T31" s="131"/>
      <c r="U31" s="132"/>
      <c r="V31" s="133"/>
      <c r="W31" s="134"/>
      <c r="X31" s="135"/>
    </row>
    <row r="32" spans="1:25" s="204" customFormat="1" ht="13.5">
      <c r="A32" s="197"/>
      <c r="B32" s="205"/>
      <c r="C32" s="107"/>
      <c r="D32" s="107"/>
      <c r="E32" s="107" t="s">
        <v>48</v>
      </c>
      <c r="F32" s="107" t="s">
        <v>48</v>
      </c>
      <c r="G32" s="107"/>
      <c r="H32" s="107"/>
      <c r="I32" s="107"/>
      <c r="J32" s="107"/>
      <c r="K32" s="107"/>
      <c r="L32" s="107"/>
      <c r="M32" s="199"/>
      <c r="N32" s="199"/>
      <c r="O32" s="205"/>
      <c r="P32" s="210"/>
      <c r="Q32" s="207"/>
      <c r="R32" s="211"/>
      <c r="S32" s="208"/>
      <c r="T32" s="208"/>
      <c r="U32" s="206"/>
      <c r="V32" s="212"/>
      <c r="W32" s="203"/>
      <c r="X32" s="209"/>
    </row>
    <row r="33" spans="2:10" ht="13.5" thickBot="1"/>
    <row r="34" spans="2:10">
      <c r="B34" s="45" t="s">
        <v>36</v>
      </c>
      <c r="C34" s="51"/>
      <c r="D34" s="51"/>
      <c r="E34" s="65"/>
      <c r="F34" s="51"/>
      <c r="G34" s="96"/>
      <c r="H34" s="97"/>
      <c r="I34" s="96"/>
      <c r="J34" s="100"/>
    </row>
    <row r="35" spans="2:10">
      <c r="B35" s="2"/>
      <c r="C35" s="3"/>
      <c r="D35" s="3"/>
      <c r="E35" s="66" t="s">
        <v>37</v>
      </c>
      <c r="F35" s="3"/>
      <c r="G35" s="66"/>
      <c r="H35" s="3"/>
      <c r="I35" s="66"/>
      <c r="J35" s="101"/>
    </row>
    <row r="36" spans="2:10" ht="13.5" thickBot="1">
      <c r="B36" s="4"/>
      <c r="C36" s="52"/>
      <c r="D36" s="52"/>
      <c r="E36" s="67" t="s">
        <v>4</v>
      </c>
      <c r="F36" s="52" t="s">
        <v>38</v>
      </c>
      <c r="G36" s="67" t="s">
        <v>39</v>
      </c>
      <c r="H36" s="52" t="s">
        <v>40</v>
      </c>
      <c r="I36" s="67" t="s">
        <v>41</v>
      </c>
      <c r="J36" s="102" t="s">
        <v>42</v>
      </c>
    </row>
    <row r="37" spans="2:10">
      <c r="B37" s="2" t="s">
        <v>31</v>
      </c>
      <c r="C37" s="3"/>
      <c r="D37" s="3"/>
      <c r="E37" s="66">
        <f>E19</f>
        <v>0</v>
      </c>
      <c r="F37" s="3">
        <f>G19</f>
        <v>0</v>
      </c>
      <c r="G37" s="66">
        <f>I19</f>
        <v>0</v>
      </c>
      <c r="H37" s="3">
        <f>K19</f>
        <v>0</v>
      </c>
      <c r="I37" s="98" t="e">
        <f>E37/E38</f>
        <v>#DIV/0!</v>
      </c>
      <c r="J37" s="103">
        <f>IF(H38=0,0,H37/H38)</f>
        <v>0</v>
      </c>
    </row>
    <row r="38" spans="2:10" ht="13.5" thickBot="1">
      <c r="B38" s="4" t="s">
        <v>30</v>
      </c>
      <c r="C38" s="52"/>
      <c r="D38" s="52"/>
      <c r="E38" s="67">
        <f>E10</f>
        <v>0</v>
      </c>
      <c r="F38" s="52">
        <f>G10</f>
        <v>0</v>
      </c>
      <c r="G38" s="67">
        <f>I10</f>
        <v>0</v>
      </c>
      <c r="H38" s="52">
        <f>K10</f>
        <v>0</v>
      </c>
      <c r="I38" s="99" t="e">
        <f>E38/E38</f>
        <v>#DIV/0!</v>
      </c>
      <c r="J38" s="104">
        <f>IF(H38=0,0,H38/H38)</f>
        <v>0</v>
      </c>
    </row>
  </sheetData>
  <phoneticPr fontId="0" type="noConversion"/>
  <pageMargins left="0.19685039370078741" right="0.19685039370078741" top="0.98425196850393704" bottom="0.98425196850393704" header="0.51181102362204722" footer="0.51181102362204722"/>
  <pageSetup paperSize="9" scale="62" orientation="landscape" r:id="rId1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>
  <sheetPr codeName="Blad6"/>
  <dimension ref="A1:Z38"/>
  <sheetViews>
    <sheetView tabSelected="1" zoomScale="85" workbookViewId="0">
      <selection activeCell="B4" sqref="B4"/>
    </sheetView>
  </sheetViews>
  <sheetFormatPr baseColWidth="10" defaultColWidth="9.140625" defaultRowHeight="12.75"/>
  <cols>
    <col min="1" max="1" width="5" customWidth="1"/>
    <col min="2" max="2" width="9.42578125" customWidth="1"/>
    <col min="3" max="3" width="9.28515625" bestFit="1" customWidth="1"/>
    <col min="4" max="4" width="11.7109375" bestFit="1" customWidth="1"/>
    <col min="5" max="5" width="9.28515625" bestFit="1" customWidth="1"/>
    <col min="6" max="6" width="9.42578125" customWidth="1"/>
    <col min="7" max="7" width="9.28515625" bestFit="1" customWidth="1"/>
    <col min="8" max="8" width="9.42578125" customWidth="1"/>
    <col min="9" max="9" width="9.28515625" bestFit="1" customWidth="1"/>
    <col min="10" max="10" width="10.42578125" bestFit="1" customWidth="1"/>
    <col min="11" max="11" width="9.28515625" bestFit="1" customWidth="1"/>
    <col min="12" max="12" width="11.140625" customWidth="1"/>
    <col min="21" max="21" width="9.85546875" bestFit="1" customWidth="1"/>
    <col min="22" max="22" width="9.140625" bestFit="1" customWidth="1"/>
    <col min="25" max="25" width="8.85546875" bestFit="1" customWidth="1"/>
    <col min="26" max="26" width="10.7109375" bestFit="1" customWidth="1"/>
  </cols>
  <sheetData>
    <row r="1" spans="1:26" ht="15.75">
      <c r="A1" s="50"/>
    </row>
    <row r="3" spans="1:26" ht="22.5">
      <c r="A3" s="49"/>
      <c r="B3" s="7"/>
      <c r="C3" s="7"/>
      <c r="D3" s="7"/>
      <c r="E3" s="7"/>
      <c r="F3" s="7"/>
      <c r="G3" s="40"/>
      <c r="H3" s="40"/>
      <c r="I3" s="40"/>
      <c r="J3" s="40"/>
      <c r="K3" s="8"/>
      <c r="L3" s="9"/>
      <c r="M3" s="9"/>
      <c r="N3" s="10"/>
      <c r="O3" s="7"/>
      <c r="P3" s="7"/>
      <c r="Q3" s="11"/>
      <c r="R3" s="11"/>
      <c r="S3" s="12"/>
      <c r="T3" s="12"/>
      <c r="U3" s="7"/>
      <c r="V3" s="42"/>
      <c r="W3" s="43"/>
      <c r="X3" s="41"/>
    </row>
    <row r="4" spans="1:26" ht="13.5" thickBot="1">
      <c r="A4" s="1"/>
      <c r="B4" s="1"/>
      <c r="C4" s="244"/>
      <c r="D4" s="244"/>
      <c r="E4" s="244"/>
      <c r="F4" s="244"/>
      <c r="G4" s="244"/>
      <c r="H4" s="244"/>
      <c r="I4" s="244"/>
      <c r="J4" s="244"/>
      <c r="K4" s="244"/>
      <c r="L4" s="244"/>
      <c r="M4" s="244"/>
      <c r="N4" s="244"/>
      <c r="O4" s="244"/>
      <c r="P4" s="244"/>
      <c r="Q4" s="244"/>
      <c r="R4" s="244"/>
      <c r="S4" s="244"/>
      <c r="T4" s="245"/>
      <c r="U4" s="244"/>
      <c r="V4" s="244"/>
      <c r="W4" s="244"/>
      <c r="X4" s="44"/>
      <c r="Y4" s="244"/>
    </row>
    <row r="5" spans="1:26">
      <c r="A5" s="13"/>
      <c r="B5" s="14"/>
      <c r="C5" s="56"/>
      <c r="D5" s="53"/>
      <c r="E5" s="74"/>
      <c r="F5" s="15"/>
      <c r="G5" s="74"/>
      <c r="H5" s="15"/>
      <c r="I5" s="72"/>
      <c r="J5" s="76"/>
      <c r="K5" s="72"/>
      <c r="L5" s="16"/>
      <c r="M5" s="17"/>
      <c r="N5" s="18"/>
      <c r="O5" s="16"/>
      <c r="P5" s="16"/>
      <c r="Q5" s="19"/>
      <c r="R5" s="19"/>
      <c r="S5" s="20"/>
      <c r="T5" s="249"/>
      <c r="U5" s="251"/>
      <c r="V5" s="78"/>
      <c r="W5" s="84"/>
      <c r="X5" s="86"/>
      <c r="Y5" s="242"/>
      <c r="Z5" s="240"/>
    </row>
    <row r="6" spans="1:26" ht="13.5" thickBot="1">
      <c r="A6" s="22"/>
      <c r="B6" s="6"/>
      <c r="C6" s="57"/>
      <c r="D6" s="54"/>
      <c r="E6" s="22"/>
      <c r="F6" s="23"/>
      <c r="G6" s="22"/>
      <c r="H6" s="23"/>
      <c r="I6" s="2"/>
      <c r="J6" s="29"/>
      <c r="K6" s="2"/>
      <c r="L6" s="181"/>
      <c r="M6" s="24"/>
      <c r="N6" s="25"/>
      <c r="O6" s="22"/>
      <c r="P6" s="23"/>
      <c r="Q6" s="167"/>
      <c r="R6" s="26"/>
      <c r="S6" s="27"/>
      <c r="T6" s="250"/>
      <c r="U6" s="252"/>
      <c r="V6" s="247"/>
      <c r="W6" s="85"/>
      <c r="X6" s="87"/>
      <c r="Y6" s="243"/>
      <c r="Z6" s="240"/>
    </row>
    <row r="7" spans="1:26" ht="13.5" thickBot="1">
      <c r="A7" s="2"/>
      <c r="B7" s="3"/>
      <c r="C7" s="58"/>
      <c r="D7" s="58"/>
      <c r="E7" s="109"/>
      <c r="F7" s="192"/>
      <c r="G7" s="109"/>
      <c r="H7" s="192"/>
      <c r="I7" s="108"/>
      <c r="J7" s="191"/>
      <c r="K7" s="108"/>
      <c r="L7" s="254"/>
      <c r="M7" s="30"/>
      <c r="N7" s="161"/>
      <c r="O7" s="2"/>
      <c r="P7" s="165"/>
      <c r="Q7" s="168"/>
      <c r="R7" s="31"/>
      <c r="S7" s="32"/>
      <c r="T7" s="111"/>
      <c r="U7" s="253"/>
      <c r="V7" s="246"/>
      <c r="W7" s="83"/>
      <c r="X7" s="88"/>
      <c r="Y7" s="241"/>
    </row>
    <row r="8" spans="1:26" ht="13.5" thickBot="1">
      <c r="A8" s="2"/>
      <c r="B8" s="3"/>
      <c r="C8" s="58"/>
      <c r="D8" s="58"/>
      <c r="E8" s="109"/>
      <c r="F8" s="192"/>
      <c r="G8" s="109"/>
      <c r="H8" s="192"/>
      <c r="I8" s="109"/>
      <c r="J8" s="192"/>
      <c r="K8" s="109"/>
      <c r="L8" s="255"/>
      <c r="M8" s="30"/>
      <c r="N8" s="162"/>
      <c r="O8" s="2"/>
      <c r="P8" s="157"/>
      <c r="Q8" s="168"/>
      <c r="R8" s="31"/>
      <c r="S8" s="32"/>
      <c r="T8" s="111"/>
      <c r="U8" s="253"/>
      <c r="V8" s="246"/>
      <c r="W8" s="83"/>
      <c r="X8" s="88"/>
      <c r="Y8" s="143"/>
    </row>
    <row r="9" spans="1:26" ht="13.5" thickBot="1">
      <c r="A9" s="2"/>
      <c r="B9" s="3"/>
      <c r="C9" s="58"/>
      <c r="D9" s="58"/>
      <c r="E9" s="110"/>
      <c r="F9" s="193"/>
      <c r="G9" s="110"/>
      <c r="H9" s="193"/>
      <c r="I9" s="110"/>
      <c r="J9" s="193"/>
      <c r="K9" s="110"/>
      <c r="L9" s="256"/>
      <c r="M9" s="30"/>
      <c r="N9" s="162"/>
      <c r="O9" s="2"/>
      <c r="P9" s="157"/>
      <c r="Q9" s="168"/>
      <c r="R9" s="31"/>
      <c r="S9" s="32"/>
      <c r="T9" s="111"/>
      <c r="U9" s="253"/>
      <c r="V9" s="246"/>
      <c r="W9" s="83"/>
      <c r="X9" s="88"/>
      <c r="Y9" s="143"/>
    </row>
    <row r="10" spans="1:26" ht="13.5" thickBot="1">
      <c r="A10" s="5"/>
      <c r="B10" s="34"/>
      <c r="C10" s="59"/>
      <c r="D10" s="153"/>
      <c r="E10" s="5"/>
      <c r="F10" s="35"/>
      <c r="G10" s="5"/>
      <c r="H10" s="35"/>
      <c r="I10" s="5"/>
      <c r="J10" s="35"/>
      <c r="K10" s="5"/>
      <c r="L10" s="47"/>
      <c r="M10" s="180"/>
      <c r="N10" s="163"/>
      <c r="O10" s="5"/>
      <c r="P10" s="35"/>
      <c r="Q10" s="63"/>
      <c r="R10" s="169"/>
      <c r="S10" s="64"/>
      <c r="T10" s="112"/>
      <c r="U10" s="248"/>
      <c r="V10" s="113"/>
      <c r="W10" s="77"/>
      <c r="X10" s="61"/>
      <c r="Y10" s="143"/>
    </row>
    <row r="11" spans="1:26" ht="13.5" thickBot="1">
      <c r="A11" s="2"/>
      <c r="B11" s="3"/>
      <c r="C11" s="58"/>
      <c r="D11" s="58"/>
      <c r="E11" s="105"/>
      <c r="F11" s="194"/>
      <c r="G11" s="105"/>
      <c r="H11" s="194"/>
      <c r="I11" s="107"/>
      <c r="J11" s="192"/>
      <c r="K11" s="107"/>
      <c r="L11" s="255"/>
      <c r="M11" s="30"/>
      <c r="N11" s="162"/>
      <c r="O11" s="2"/>
      <c r="P11" s="157"/>
      <c r="Q11" s="168"/>
      <c r="R11" s="31"/>
      <c r="S11" s="32"/>
      <c r="T11" s="111"/>
      <c r="U11" s="253"/>
      <c r="V11" s="246"/>
      <c r="W11" s="83"/>
      <c r="X11" s="88"/>
      <c r="Y11" s="143"/>
    </row>
    <row r="12" spans="1:26" ht="13.5" thickBot="1">
      <c r="A12" s="5"/>
      <c r="B12" s="34"/>
      <c r="C12" s="59"/>
      <c r="D12" s="153"/>
      <c r="E12" s="5"/>
      <c r="F12" s="35"/>
      <c r="G12" s="5"/>
      <c r="H12" s="35"/>
      <c r="I12" s="5"/>
      <c r="J12" s="35"/>
      <c r="K12" s="5"/>
      <c r="L12" s="47"/>
      <c r="M12" s="180"/>
      <c r="N12" s="163"/>
      <c r="O12" s="5"/>
      <c r="P12" s="35"/>
      <c r="Q12" s="63"/>
      <c r="R12" s="169"/>
      <c r="S12" s="64"/>
      <c r="T12" s="112"/>
      <c r="U12" s="248"/>
      <c r="V12" s="113"/>
      <c r="W12" s="77"/>
      <c r="X12" s="61"/>
      <c r="Y12" s="143"/>
    </row>
    <row r="13" spans="1:26" ht="13.5" thickBot="1">
      <c r="A13" s="2"/>
      <c r="B13" s="3"/>
      <c r="C13" s="58"/>
      <c r="D13" s="58"/>
      <c r="E13" s="108"/>
      <c r="F13" s="191"/>
      <c r="G13" s="108"/>
      <c r="H13" s="191"/>
      <c r="I13" s="107"/>
      <c r="J13" s="192"/>
      <c r="K13" s="107"/>
      <c r="L13" s="255"/>
      <c r="M13" s="30"/>
      <c r="N13" s="162"/>
      <c r="O13" s="2"/>
      <c r="P13" s="157"/>
      <c r="Q13" s="168"/>
      <c r="R13" s="31"/>
      <c r="S13" s="32"/>
      <c r="T13" s="111"/>
      <c r="U13" s="253"/>
      <c r="V13" s="246"/>
      <c r="W13" s="83"/>
      <c r="X13" s="88"/>
      <c r="Y13" s="143"/>
    </row>
    <row r="14" spans="1:26" ht="13.5" thickBot="1">
      <c r="A14" s="2"/>
      <c r="B14" s="3"/>
      <c r="C14" s="58"/>
      <c r="D14" s="58"/>
      <c r="E14" s="109"/>
      <c r="F14" s="192"/>
      <c r="G14" s="109"/>
      <c r="H14" s="192"/>
      <c r="I14" s="107"/>
      <c r="J14" s="192"/>
      <c r="K14" s="107"/>
      <c r="L14" s="255"/>
      <c r="M14" s="30"/>
      <c r="N14" s="162"/>
      <c r="O14" s="2"/>
      <c r="P14" s="157"/>
      <c r="Q14" s="168"/>
      <c r="R14" s="31"/>
      <c r="S14" s="32"/>
      <c r="T14" s="111"/>
      <c r="U14" s="253"/>
      <c r="V14" s="246"/>
      <c r="W14" s="83"/>
      <c r="X14" s="88"/>
      <c r="Y14" s="143"/>
    </row>
    <row r="15" spans="1:26" ht="13.5" thickBot="1">
      <c r="A15" s="2"/>
      <c r="B15" s="3"/>
      <c r="C15" s="58"/>
      <c r="D15" s="58"/>
      <c r="E15" s="109"/>
      <c r="F15" s="192"/>
      <c r="G15" s="109"/>
      <c r="H15" s="192"/>
      <c r="I15" s="107"/>
      <c r="J15" s="192"/>
      <c r="K15" s="107"/>
      <c r="L15" s="255"/>
      <c r="M15" s="30"/>
      <c r="N15" s="162"/>
      <c r="O15" s="2"/>
      <c r="P15" s="157"/>
      <c r="Q15" s="168"/>
      <c r="R15" s="31"/>
      <c r="S15" s="32"/>
      <c r="T15" s="111"/>
      <c r="U15" s="253"/>
      <c r="V15" s="246"/>
      <c r="W15" s="83"/>
      <c r="X15" s="88"/>
      <c r="Y15" s="143"/>
    </row>
    <row r="16" spans="1:26" ht="13.5" thickBot="1">
      <c r="A16" s="2"/>
      <c r="B16" s="3"/>
      <c r="C16" s="58"/>
      <c r="D16" s="58"/>
      <c r="E16" s="109"/>
      <c r="F16" s="192"/>
      <c r="G16" s="109"/>
      <c r="H16" s="192"/>
      <c r="I16" s="107"/>
      <c r="J16" s="192"/>
      <c r="K16" s="107"/>
      <c r="L16" s="255"/>
      <c r="M16" s="30"/>
      <c r="N16" s="162"/>
      <c r="O16" s="2"/>
      <c r="P16" s="157"/>
      <c r="Q16" s="168"/>
      <c r="R16" s="31"/>
      <c r="S16" s="32"/>
      <c r="T16" s="111"/>
      <c r="U16" s="253"/>
      <c r="V16" s="246"/>
      <c r="W16" s="83"/>
      <c r="X16" s="88"/>
      <c r="Y16" s="143"/>
    </row>
    <row r="17" spans="1:25" ht="13.5" thickBot="1">
      <c r="A17" s="2"/>
      <c r="B17" s="3"/>
      <c r="C17" s="58"/>
      <c r="D17" s="58"/>
      <c r="E17" s="109"/>
      <c r="F17" s="192"/>
      <c r="G17" s="109"/>
      <c r="H17" s="192"/>
      <c r="I17" s="107"/>
      <c r="J17" s="192"/>
      <c r="K17" s="107"/>
      <c r="L17" s="255"/>
      <c r="M17" s="30"/>
      <c r="N17" s="162"/>
      <c r="O17" s="2"/>
      <c r="P17" s="157"/>
      <c r="Q17" s="168"/>
      <c r="R17" s="31"/>
      <c r="S17" s="32"/>
      <c r="T17" s="111"/>
      <c r="U17" s="253"/>
      <c r="V17" s="246"/>
      <c r="W17" s="83"/>
      <c r="X17" s="88"/>
      <c r="Y17" s="143"/>
    </row>
    <row r="18" spans="1:25" ht="13.5" thickBot="1">
      <c r="A18" s="2"/>
      <c r="B18" s="3"/>
      <c r="C18" s="58"/>
      <c r="D18" s="58"/>
      <c r="E18" s="110"/>
      <c r="F18" s="193"/>
      <c r="G18" s="110"/>
      <c r="H18" s="193"/>
      <c r="I18" s="107"/>
      <c r="J18" s="192"/>
      <c r="K18" s="107"/>
      <c r="L18" s="255"/>
      <c r="M18" s="30"/>
      <c r="N18" s="162"/>
      <c r="O18" s="2"/>
      <c r="P18" s="157"/>
      <c r="Q18" s="168"/>
      <c r="R18" s="31"/>
      <c r="S18" s="32"/>
      <c r="T18" s="111"/>
      <c r="U18" s="253"/>
      <c r="V18" s="246"/>
      <c r="W18" s="83"/>
      <c r="X18" s="88"/>
      <c r="Y18" s="143"/>
    </row>
    <row r="19" spans="1:25" ht="13.5" thickBot="1">
      <c r="A19" s="5"/>
      <c r="B19" s="34"/>
      <c r="C19" s="59"/>
      <c r="D19" s="153"/>
      <c r="E19" s="5"/>
      <c r="F19" s="35"/>
      <c r="G19" s="5"/>
      <c r="H19" s="35"/>
      <c r="I19" s="5"/>
      <c r="J19" s="35"/>
      <c r="K19" s="5"/>
      <c r="L19" s="47"/>
      <c r="M19" s="180"/>
      <c r="N19" s="163"/>
      <c r="O19" s="5"/>
      <c r="P19" s="35"/>
      <c r="Q19" s="63"/>
      <c r="R19" s="169"/>
      <c r="S19" s="64"/>
      <c r="T19" s="112"/>
      <c r="U19" s="248"/>
      <c r="V19" s="113"/>
      <c r="W19" s="77"/>
      <c r="X19" s="61"/>
      <c r="Y19" s="143"/>
    </row>
    <row r="20" spans="1:25" ht="13.5" thickBot="1">
      <c r="A20" s="2"/>
      <c r="B20" s="3"/>
      <c r="C20" s="58"/>
      <c r="D20" s="58"/>
      <c r="E20" s="105"/>
      <c r="F20" s="194"/>
      <c r="G20" s="105"/>
      <c r="H20" s="194"/>
      <c r="I20" s="107"/>
      <c r="J20" s="192"/>
      <c r="K20" s="107"/>
      <c r="L20" s="255"/>
      <c r="M20" s="30"/>
      <c r="N20" s="162"/>
      <c r="O20" s="2"/>
      <c r="P20" s="157"/>
      <c r="Q20" s="168"/>
      <c r="R20" s="31"/>
      <c r="S20" s="32"/>
      <c r="T20" s="111"/>
      <c r="U20" s="253"/>
      <c r="V20" s="246"/>
      <c r="W20" s="83"/>
      <c r="X20" s="88"/>
      <c r="Y20" s="143"/>
    </row>
    <row r="21" spans="1:25" ht="13.5" thickBot="1">
      <c r="A21" s="2"/>
      <c r="B21" s="3"/>
      <c r="C21" s="58"/>
      <c r="D21" s="58"/>
      <c r="E21" s="105"/>
      <c r="F21" s="194"/>
      <c r="G21" s="105"/>
      <c r="H21" s="194"/>
      <c r="I21" s="107"/>
      <c r="J21" s="192"/>
      <c r="K21" s="107"/>
      <c r="L21" s="255"/>
      <c r="M21" s="30"/>
      <c r="N21" s="162"/>
      <c r="O21" s="2"/>
      <c r="P21" s="157"/>
      <c r="Q21" s="168"/>
      <c r="R21" s="31"/>
      <c r="S21" s="32"/>
      <c r="T21" s="111"/>
      <c r="U21" s="253"/>
      <c r="V21" s="246"/>
      <c r="W21" s="83"/>
      <c r="X21" s="88"/>
      <c r="Y21" s="143"/>
    </row>
    <row r="22" spans="1:25" ht="13.5" thickBot="1">
      <c r="A22" s="5"/>
      <c r="B22" s="34"/>
      <c r="C22" s="59"/>
      <c r="D22" s="153"/>
      <c r="E22" s="74"/>
      <c r="F22" s="195"/>
      <c r="G22" s="74"/>
      <c r="H22" s="195"/>
      <c r="I22" s="5"/>
      <c r="J22" s="35"/>
      <c r="K22" s="5"/>
      <c r="L22" s="47"/>
      <c r="M22" s="180"/>
      <c r="N22" s="163"/>
      <c r="O22" s="5"/>
      <c r="P22" s="35"/>
      <c r="Q22" s="63"/>
      <c r="R22" s="169"/>
      <c r="S22" s="64"/>
      <c r="T22" s="112"/>
      <c r="U22" s="248"/>
      <c r="V22" s="113"/>
      <c r="W22" s="77"/>
      <c r="X22" s="61"/>
      <c r="Y22" s="143"/>
    </row>
    <row r="23" spans="1:25" ht="13.5" thickBot="1">
      <c r="A23" s="2"/>
      <c r="B23" s="3"/>
      <c r="C23" s="58"/>
      <c r="D23" s="58"/>
      <c r="E23" s="105"/>
      <c r="F23" s="194"/>
      <c r="G23" s="105"/>
      <c r="H23" s="194"/>
      <c r="I23" s="107"/>
      <c r="J23" s="192"/>
      <c r="K23" s="107"/>
      <c r="L23" s="255"/>
      <c r="M23" s="30"/>
      <c r="N23" s="162"/>
      <c r="O23" s="2"/>
      <c r="P23" s="157"/>
      <c r="Q23" s="168"/>
      <c r="R23" s="31"/>
      <c r="S23" s="32"/>
      <c r="T23" s="111"/>
      <c r="U23" s="253"/>
      <c r="V23" s="246"/>
      <c r="W23" s="83"/>
      <c r="X23" s="88"/>
      <c r="Y23" s="143"/>
    </row>
    <row r="24" spans="1:25" ht="13.5" thickBot="1">
      <c r="A24" s="5"/>
      <c r="B24" s="34"/>
      <c r="C24" s="59"/>
      <c r="D24" s="153"/>
      <c r="E24" s="74"/>
      <c r="F24" s="195"/>
      <c r="G24" s="74"/>
      <c r="H24" s="195"/>
      <c r="I24" s="5"/>
      <c r="J24" s="35"/>
      <c r="K24" s="5"/>
      <c r="L24" s="47"/>
      <c r="M24" s="180"/>
      <c r="N24" s="163"/>
      <c r="O24" s="5"/>
      <c r="P24" s="35"/>
      <c r="Q24" s="63"/>
      <c r="R24" s="169"/>
      <c r="S24" s="64"/>
      <c r="T24" s="112"/>
      <c r="U24" s="248"/>
      <c r="V24" s="113"/>
      <c r="W24" s="77"/>
      <c r="X24" s="61"/>
      <c r="Y24" s="143"/>
    </row>
    <row r="25" spans="1:25" ht="13.5" thickBot="1">
      <c r="A25" s="2"/>
      <c r="B25" s="3"/>
      <c r="C25" s="58"/>
      <c r="D25" s="58"/>
      <c r="E25" s="108"/>
      <c r="F25" s="191"/>
      <c r="G25" s="108"/>
      <c r="H25" s="191"/>
      <c r="I25" s="107"/>
      <c r="J25" s="192"/>
      <c r="K25" s="107"/>
      <c r="L25" s="255"/>
      <c r="M25" s="30"/>
      <c r="N25" s="162"/>
      <c r="O25" s="2"/>
      <c r="P25" s="157"/>
      <c r="Q25" s="168"/>
      <c r="R25" s="31"/>
      <c r="S25" s="32"/>
      <c r="T25" s="111"/>
      <c r="U25" s="253"/>
      <c r="V25" s="246"/>
      <c r="W25" s="83"/>
      <c r="X25" s="88"/>
      <c r="Y25" s="143"/>
    </row>
    <row r="26" spans="1:25" ht="13.5" thickBot="1">
      <c r="A26" s="2"/>
      <c r="B26" s="3"/>
      <c r="C26" s="58"/>
      <c r="D26" s="58"/>
      <c r="E26" s="109"/>
      <c r="F26" s="192"/>
      <c r="G26" s="109"/>
      <c r="H26" s="192"/>
      <c r="I26" s="107"/>
      <c r="J26" s="192"/>
      <c r="K26" s="107"/>
      <c r="L26" s="255"/>
      <c r="M26" s="30"/>
      <c r="N26" s="162"/>
      <c r="O26" s="2"/>
      <c r="P26" s="157"/>
      <c r="Q26" s="168"/>
      <c r="R26" s="31"/>
      <c r="S26" s="32"/>
      <c r="T26" s="111"/>
      <c r="U26" s="253"/>
      <c r="V26" s="246"/>
      <c r="W26" s="83"/>
      <c r="X26" s="88"/>
      <c r="Y26" s="143"/>
    </row>
    <row r="27" spans="1:25" ht="13.5" thickBot="1">
      <c r="A27" s="2"/>
      <c r="B27" s="3"/>
      <c r="C27" s="58"/>
      <c r="D27" s="58"/>
      <c r="E27" s="109"/>
      <c r="F27" s="192"/>
      <c r="G27" s="109"/>
      <c r="H27" s="192"/>
      <c r="I27" s="107"/>
      <c r="J27" s="192"/>
      <c r="K27" s="107"/>
      <c r="L27" s="255"/>
      <c r="M27" s="30"/>
      <c r="N27" s="162"/>
      <c r="O27" s="2"/>
      <c r="P27" s="157"/>
      <c r="Q27" s="168"/>
      <c r="R27" s="31"/>
      <c r="S27" s="32"/>
      <c r="T27" s="111"/>
      <c r="U27" s="253"/>
      <c r="V27" s="246"/>
      <c r="W27" s="83"/>
      <c r="X27" s="88"/>
      <c r="Y27" s="143"/>
    </row>
    <row r="28" spans="1:25" ht="13.5" thickBot="1">
      <c r="A28" s="2"/>
      <c r="B28" s="3"/>
      <c r="C28" s="58"/>
      <c r="D28" s="58"/>
      <c r="E28" s="110"/>
      <c r="F28" s="193"/>
      <c r="G28" s="110"/>
      <c r="H28" s="193"/>
      <c r="I28" s="107"/>
      <c r="J28" s="193"/>
      <c r="K28" s="107"/>
      <c r="L28" s="255"/>
      <c r="M28" s="30"/>
      <c r="N28" s="164"/>
      <c r="O28" s="2"/>
      <c r="P28" s="166"/>
      <c r="Q28" s="168"/>
      <c r="R28" s="170"/>
      <c r="S28" s="32"/>
      <c r="T28" s="111"/>
      <c r="U28" s="253"/>
      <c r="V28" s="247"/>
      <c r="W28" s="83"/>
      <c r="X28" s="88"/>
      <c r="Y28" s="143"/>
    </row>
    <row r="29" spans="1:25" ht="13.5" thickBot="1">
      <c r="A29" s="5"/>
      <c r="B29" s="34"/>
      <c r="C29" s="153"/>
      <c r="D29" s="59"/>
      <c r="E29" s="154"/>
      <c r="F29" s="102"/>
      <c r="G29" s="154"/>
      <c r="H29" s="47"/>
      <c r="I29" s="5"/>
      <c r="J29" s="47"/>
      <c r="K29" s="5"/>
      <c r="L29" s="47"/>
      <c r="M29" s="48"/>
      <c r="N29" s="48"/>
      <c r="O29" s="47"/>
      <c r="P29" s="47"/>
      <c r="Q29" s="61"/>
      <c r="R29" s="63"/>
      <c r="S29" s="64"/>
      <c r="T29" s="112"/>
      <c r="U29" s="248"/>
      <c r="V29" s="113"/>
      <c r="W29" s="77"/>
      <c r="X29" s="61"/>
      <c r="Y29" s="143"/>
    </row>
    <row r="30" spans="1:25" ht="14.25" thickBot="1">
      <c r="A30" s="36"/>
      <c r="B30" s="37"/>
      <c r="C30" s="59"/>
      <c r="D30" s="59"/>
      <c r="E30" s="5"/>
      <c r="F30" s="34"/>
      <c r="G30" s="5"/>
      <c r="H30" s="47"/>
      <c r="I30" s="34"/>
      <c r="J30" s="47"/>
      <c r="K30" s="34"/>
      <c r="L30" s="47"/>
      <c r="M30" s="48"/>
      <c r="N30" s="48"/>
      <c r="O30" s="47"/>
      <c r="P30" s="47"/>
      <c r="Q30" s="61"/>
      <c r="R30" s="63"/>
      <c r="S30" s="64"/>
      <c r="T30" s="112"/>
      <c r="U30" s="248"/>
      <c r="V30" s="113"/>
      <c r="W30" s="77"/>
      <c r="X30" s="61"/>
      <c r="Y30" s="143"/>
    </row>
    <row r="31" spans="1:25" ht="13.5">
      <c r="A31" s="1"/>
      <c r="B31" s="39"/>
      <c r="C31" s="39"/>
      <c r="D31" s="39"/>
      <c r="E31" s="125"/>
      <c r="F31" s="125"/>
      <c r="G31" s="69"/>
      <c r="H31" s="126"/>
      <c r="I31" s="69"/>
      <c r="J31" s="116"/>
      <c r="K31" s="3"/>
      <c r="L31" s="127"/>
      <c r="M31" s="117"/>
      <c r="N31" s="128"/>
      <c r="O31" s="3"/>
      <c r="P31" s="127"/>
      <c r="Q31" s="129"/>
      <c r="R31" s="130"/>
      <c r="S31" s="131"/>
      <c r="T31" s="131"/>
      <c r="U31" s="127"/>
      <c r="V31" s="133"/>
      <c r="W31" s="134"/>
      <c r="X31" s="135"/>
    </row>
    <row r="32" spans="1:25" s="204" customFormat="1" ht="13.5">
      <c r="A32" s="197"/>
      <c r="B32" s="205"/>
      <c r="C32" s="107"/>
      <c r="D32" s="107"/>
      <c r="E32" s="107"/>
      <c r="F32" s="107"/>
      <c r="G32" s="107"/>
      <c r="H32" s="107"/>
      <c r="I32" s="107"/>
      <c r="J32" s="107"/>
      <c r="K32" s="107"/>
      <c r="L32" s="107"/>
      <c r="M32" s="199"/>
      <c r="N32" s="199"/>
      <c r="O32" s="205"/>
      <c r="P32" s="210"/>
      <c r="Q32" s="207"/>
      <c r="R32" s="211"/>
      <c r="S32" s="208"/>
      <c r="T32" s="208"/>
      <c r="U32" s="210"/>
      <c r="V32" s="212"/>
      <c r="W32" s="203"/>
      <c r="X32" s="209"/>
    </row>
    <row r="33" spans="2:10" ht="13.5" thickBot="1"/>
    <row r="34" spans="2:10">
      <c r="B34" s="45"/>
      <c r="C34" s="51"/>
      <c r="D34" s="51"/>
      <c r="E34" s="65"/>
      <c r="F34" s="51"/>
      <c r="G34" s="96"/>
      <c r="H34" s="97"/>
      <c r="I34" s="96"/>
      <c r="J34" s="100"/>
    </row>
    <row r="35" spans="2:10">
      <c r="B35" s="2"/>
      <c r="C35" s="3"/>
      <c r="D35" s="3"/>
      <c r="E35" s="66"/>
      <c r="F35" s="3"/>
      <c r="G35" s="66"/>
      <c r="H35" s="3"/>
      <c r="I35" s="66"/>
      <c r="J35" s="101"/>
    </row>
    <row r="36" spans="2:10" ht="13.5" thickBot="1">
      <c r="B36" s="4"/>
      <c r="C36" s="52"/>
      <c r="D36" s="52"/>
      <c r="E36" s="67"/>
      <c r="F36" s="52"/>
      <c r="G36" s="67"/>
      <c r="H36" s="52"/>
      <c r="I36" s="67"/>
      <c r="J36" s="102"/>
    </row>
    <row r="37" spans="2:10">
      <c r="B37" s="2"/>
      <c r="C37" s="3"/>
      <c r="D37" s="3"/>
      <c r="E37" s="66"/>
      <c r="F37" s="3"/>
      <c r="G37" s="66"/>
      <c r="H37" s="3"/>
      <c r="I37" s="98"/>
      <c r="J37" s="103"/>
    </row>
    <row r="38" spans="2:10" ht="13.5" thickBot="1">
      <c r="B38" s="4"/>
      <c r="C38" s="52"/>
      <c r="D38" s="52"/>
      <c r="E38" s="67"/>
      <c r="F38" s="52"/>
      <c r="G38" s="67"/>
      <c r="H38" s="52"/>
      <c r="I38" s="99"/>
      <c r="J38" s="104"/>
    </row>
  </sheetData>
  <phoneticPr fontId="0" type="noConversion"/>
  <pageMargins left="0.19685039370078741" right="0.19685039370078741" top="0.98425196850393704" bottom="0.98425196850393704" header="0.51181102362204722" footer="0.51181102362204722"/>
  <pageSetup paperSize="9" scale="62" orientation="landscape" r:id="rId1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>
  <sheetPr codeName="Blad7"/>
  <dimension ref="A1:G45"/>
  <sheetViews>
    <sheetView workbookViewId="0">
      <selection activeCell="A7" sqref="A7"/>
    </sheetView>
  </sheetViews>
  <sheetFormatPr baseColWidth="10" defaultColWidth="9.140625" defaultRowHeight="12.75"/>
  <cols>
    <col min="2" max="2" width="13.140625" customWidth="1"/>
    <col min="3" max="3" width="12.28515625" customWidth="1"/>
    <col min="4" max="4" width="13.7109375" customWidth="1"/>
    <col min="5" max="5" width="15.42578125" customWidth="1"/>
    <col min="6" max="6" width="14.5703125" customWidth="1"/>
  </cols>
  <sheetData>
    <row r="1" spans="1:7" ht="16.5" customHeight="1" thickBot="1">
      <c r="A1" s="262" t="s">
        <v>69</v>
      </c>
      <c r="B1" s="262" t="s">
        <v>70</v>
      </c>
      <c r="C1" s="262" t="s">
        <v>71</v>
      </c>
      <c r="D1" s="262" t="s">
        <v>72</v>
      </c>
      <c r="E1" s="262" t="s">
        <v>73</v>
      </c>
      <c r="F1" s="262" t="s">
        <v>74</v>
      </c>
      <c r="G1" s="262" t="s">
        <v>75</v>
      </c>
    </row>
    <row r="2" spans="1:7" ht="13.5" thickBot="1">
      <c r="A2" s="257" t="s">
        <v>61</v>
      </c>
      <c r="B2" s="258">
        <v>165836</v>
      </c>
      <c r="C2" s="258">
        <v>1308929.8367999999</v>
      </c>
      <c r="D2" s="259">
        <v>7.8929173207265002</v>
      </c>
      <c r="E2" s="258">
        <v>4569975.5999999996</v>
      </c>
      <c r="F2" s="259">
        <v>27.557198678212206</v>
      </c>
      <c r="G2" s="260">
        <v>0.6534324816683923</v>
      </c>
    </row>
    <row r="3" spans="1:7" ht="13.5" thickBot="1">
      <c r="A3" s="257" t="s">
        <v>16</v>
      </c>
      <c r="B3" s="258">
        <v>1454</v>
      </c>
      <c r="C3" s="258">
        <v>13525.872600000001</v>
      </c>
      <c r="D3" s="258">
        <v>9.3025000000000002</v>
      </c>
      <c r="E3" s="258">
        <v>43989.599999999999</v>
      </c>
      <c r="F3" s="258">
        <v>30.254100000000001</v>
      </c>
      <c r="G3" s="261"/>
    </row>
    <row r="4" spans="1:7" ht="13.5" thickBot="1">
      <c r="A4" s="257" t="s">
        <v>35</v>
      </c>
      <c r="B4" s="258">
        <v>25933</v>
      </c>
      <c r="C4" s="258">
        <v>257318.71549999999</v>
      </c>
      <c r="D4" s="258">
        <v>9.9289000000000005</v>
      </c>
      <c r="E4" s="258">
        <v>891461.7</v>
      </c>
      <c r="F4" s="258">
        <v>34.398099999999999</v>
      </c>
      <c r="G4" s="261"/>
    </row>
    <row r="5" spans="1:7" ht="13.5" thickBot="1">
      <c r="A5" s="257" t="s">
        <v>17</v>
      </c>
      <c r="B5" s="258">
        <v>27193</v>
      </c>
      <c r="C5" s="258">
        <v>258643.27530000001</v>
      </c>
      <c r="D5" s="258">
        <v>9.5159000000000002</v>
      </c>
      <c r="E5" s="258">
        <v>943845.7</v>
      </c>
      <c r="F5" s="258">
        <v>34.725700000000003</v>
      </c>
      <c r="G5" s="261"/>
    </row>
    <row r="6" spans="1:7" ht="13.5" thickBot="1">
      <c r="A6" s="257" t="s">
        <v>53</v>
      </c>
      <c r="B6" s="258">
        <v>5500</v>
      </c>
      <c r="C6" s="258">
        <v>14520</v>
      </c>
      <c r="D6" s="258">
        <v>2.64</v>
      </c>
      <c r="E6" s="258">
        <v>54450</v>
      </c>
      <c r="F6" s="258">
        <v>9.9</v>
      </c>
      <c r="G6" s="261"/>
    </row>
    <row r="7" spans="1:7" ht="13.5" thickBot="1">
      <c r="A7" s="257" t="s">
        <v>19</v>
      </c>
      <c r="B7" s="258">
        <v>11409</v>
      </c>
      <c r="C7" s="258">
        <v>214754.27</v>
      </c>
      <c r="D7" s="258">
        <v>18.826499999999999</v>
      </c>
      <c r="E7" s="258">
        <v>641919.1</v>
      </c>
      <c r="F7" s="258">
        <v>56.274099999999997</v>
      </c>
      <c r="G7" s="261"/>
    </row>
    <row r="8" spans="1:7" ht="13.5" thickBot="1">
      <c r="A8" s="257" t="s">
        <v>21</v>
      </c>
      <c r="B8" s="258">
        <v>34984</v>
      </c>
      <c r="C8" s="258">
        <v>102875.47199999999</v>
      </c>
      <c r="D8" s="258">
        <v>2.9432999999999998</v>
      </c>
      <c r="E8" s="258">
        <v>455942</v>
      </c>
      <c r="F8" s="258">
        <v>13.0448</v>
      </c>
      <c r="G8" s="261"/>
    </row>
    <row r="9" spans="1:7" ht="13.5" thickBot="1">
      <c r="A9" s="257" t="s">
        <v>22</v>
      </c>
      <c r="B9" s="258">
        <v>11429</v>
      </c>
      <c r="C9" s="258">
        <v>87985.740900000004</v>
      </c>
      <c r="D9" s="258">
        <v>7.6984000000000004</v>
      </c>
      <c r="E9" s="258">
        <v>294972.09999999998</v>
      </c>
      <c r="F9" s="258">
        <v>25.809000000000001</v>
      </c>
      <c r="G9" s="261"/>
    </row>
    <row r="10" spans="1:7" ht="13.5" thickBot="1">
      <c r="A10" s="257" t="s">
        <v>49</v>
      </c>
      <c r="B10" s="258">
        <v>4048</v>
      </c>
      <c r="C10" s="258">
        <v>21017.8838</v>
      </c>
      <c r="D10" s="258">
        <v>5.1920999999999999</v>
      </c>
      <c r="E10" s="258">
        <v>72874</v>
      </c>
      <c r="F10" s="258">
        <v>18.002400000000002</v>
      </c>
      <c r="G10" s="261"/>
    </row>
    <row r="11" spans="1:7" ht="13.5" thickBot="1">
      <c r="A11" s="257" t="s">
        <v>23</v>
      </c>
      <c r="B11" s="258">
        <v>23144</v>
      </c>
      <c r="C11" s="258">
        <v>169094.53049999999</v>
      </c>
      <c r="D11" s="258">
        <v>7.3083999999999998</v>
      </c>
      <c r="E11" s="258">
        <v>616795.6</v>
      </c>
      <c r="F11" s="258">
        <v>26.6584</v>
      </c>
      <c r="G11" s="261"/>
    </row>
    <row r="12" spans="1:7" ht="13.5" thickBot="1">
      <c r="A12" s="257" t="s">
        <v>24</v>
      </c>
      <c r="B12" s="258">
        <v>7476</v>
      </c>
      <c r="C12" s="258">
        <v>89091.142800000001</v>
      </c>
      <c r="D12" s="258">
        <v>11.923299999999999</v>
      </c>
      <c r="E12" s="258">
        <v>271292.40000000002</v>
      </c>
      <c r="F12" s="258">
        <v>36.3078</v>
      </c>
      <c r="G12" s="261"/>
    </row>
    <row r="13" spans="1:7" ht="13.5" thickBot="1">
      <c r="A13" s="257" t="s">
        <v>25</v>
      </c>
      <c r="B13" s="258">
        <v>7266</v>
      </c>
      <c r="C13" s="258">
        <v>64427.933400000002</v>
      </c>
      <c r="D13" s="258">
        <v>8.8670000000000009</v>
      </c>
      <c r="E13" s="258">
        <v>227633.4</v>
      </c>
      <c r="F13" s="258">
        <v>31.328499999999998</v>
      </c>
      <c r="G13" s="261"/>
    </row>
    <row r="14" spans="1:7" ht="13.5" thickBot="1">
      <c r="A14" s="257" t="s">
        <v>62</v>
      </c>
      <c r="B14" s="258">
        <v>2000</v>
      </c>
      <c r="C14" s="258">
        <v>5625</v>
      </c>
      <c r="D14" s="258">
        <v>2.8125</v>
      </c>
      <c r="E14" s="258">
        <v>19800</v>
      </c>
      <c r="F14" s="258">
        <v>9.9</v>
      </c>
      <c r="G14" s="261"/>
    </row>
    <row r="15" spans="1:7" ht="13.5" thickBot="1">
      <c r="A15" s="257" t="s">
        <v>63</v>
      </c>
      <c r="B15" s="258">
        <v>4000</v>
      </c>
      <c r="C15" s="258">
        <v>10050</v>
      </c>
      <c r="D15" s="258">
        <v>2.5125000000000002</v>
      </c>
      <c r="E15" s="258">
        <v>35000</v>
      </c>
      <c r="F15" s="258">
        <v>8.75</v>
      </c>
      <c r="G15" s="261"/>
    </row>
    <row r="16" spans="1:7" ht="13.5" thickBot="1">
      <c r="A16" s="257" t="s">
        <v>64</v>
      </c>
      <c r="B16" s="258">
        <v>324265</v>
      </c>
      <c r="C16" s="258">
        <v>2630334.4547999999</v>
      </c>
      <c r="D16" s="259">
        <v>8.1116816640710532</v>
      </c>
      <c r="E16" s="258">
        <v>8980026.6999999993</v>
      </c>
      <c r="F16" s="259">
        <v>27.693481257613371</v>
      </c>
      <c r="G16" s="260">
        <v>0.64557959607091153</v>
      </c>
    </row>
    <row r="17" spans="1:7" ht="13.5" thickBot="1">
      <c r="A17" s="257" t="s">
        <v>16</v>
      </c>
      <c r="B17" s="258">
        <v>7901</v>
      </c>
      <c r="C17" s="258">
        <v>81505.8217</v>
      </c>
      <c r="D17" s="258">
        <v>10.3224</v>
      </c>
      <c r="E17" s="258">
        <v>284079.90000000002</v>
      </c>
      <c r="F17" s="258">
        <v>35.977600000000002</v>
      </c>
      <c r="G17" s="261"/>
    </row>
    <row r="18" spans="1:7" ht="13.5" thickBot="1">
      <c r="A18" s="257" t="s">
        <v>35</v>
      </c>
      <c r="B18" s="258">
        <v>87231</v>
      </c>
      <c r="C18" s="258">
        <v>839590.75520000001</v>
      </c>
      <c r="D18" s="258">
        <v>9.6272000000000002</v>
      </c>
      <c r="E18" s="258">
        <v>2771981.9</v>
      </c>
      <c r="F18" s="258">
        <v>31.7851</v>
      </c>
      <c r="G18" s="261"/>
    </row>
    <row r="19" spans="1:7" ht="13.5" thickBot="1">
      <c r="A19" s="257" t="s">
        <v>17</v>
      </c>
      <c r="B19" s="258">
        <v>40253</v>
      </c>
      <c r="C19" s="258">
        <v>432523.6336</v>
      </c>
      <c r="D19" s="258">
        <v>10.7453</v>
      </c>
      <c r="E19" s="258">
        <v>1441259.7</v>
      </c>
      <c r="F19" s="258">
        <v>35.805900000000001</v>
      </c>
      <c r="G19" s="261"/>
    </row>
    <row r="20" spans="1:7" ht="13.5" thickBot="1">
      <c r="A20" s="257" t="s">
        <v>19</v>
      </c>
      <c r="B20" s="258">
        <v>6600</v>
      </c>
      <c r="C20" s="258">
        <v>159040.3376</v>
      </c>
      <c r="D20" s="258">
        <v>24.097000000000001</v>
      </c>
      <c r="E20" s="258">
        <v>544440</v>
      </c>
      <c r="F20" s="258">
        <v>82.490899999999996</v>
      </c>
      <c r="G20" s="261"/>
    </row>
    <row r="21" spans="1:7" ht="13.5" thickBot="1">
      <c r="A21" s="257" t="s">
        <v>21</v>
      </c>
      <c r="B21" s="258">
        <v>69070</v>
      </c>
      <c r="C21" s="258">
        <v>191772.54800000001</v>
      </c>
      <c r="D21" s="258">
        <v>2.7770000000000001</v>
      </c>
      <c r="E21" s="258">
        <v>644646.19999999995</v>
      </c>
      <c r="F21" s="258">
        <v>9.3352000000000004</v>
      </c>
      <c r="G21" s="261"/>
    </row>
    <row r="22" spans="1:7" ht="13.5" thickBot="1">
      <c r="A22" s="257" t="s">
        <v>22</v>
      </c>
      <c r="B22" s="258">
        <v>49118</v>
      </c>
      <c r="C22" s="258">
        <v>413953.67349999998</v>
      </c>
      <c r="D22" s="258">
        <v>8.4300999999999995</v>
      </c>
      <c r="E22" s="258">
        <v>1474668.2</v>
      </c>
      <c r="F22" s="258">
        <v>30.031500000000001</v>
      </c>
      <c r="G22" s="261"/>
    </row>
    <row r="23" spans="1:7" ht="13.5" thickBot="1">
      <c r="A23" s="257" t="s">
        <v>49</v>
      </c>
      <c r="B23" s="258">
        <v>35960</v>
      </c>
      <c r="C23" s="258">
        <v>216573.6048</v>
      </c>
      <c r="D23" s="258">
        <v>6.0259</v>
      </c>
      <c r="E23" s="258">
        <v>769924</v>
      </c>
      <c r="F23" s="258">
        <v>21.4224</v>
      </c>
      <c r="G23" s="261"/>
    </row>
    <row r="24" spans="1:7" ht="13.5" thickBot="1">
      <c r="A24" s="257" t="s">
        <v>23</v>
      </c>
      <c r="B24" s="258">
        <v>13513</v>
      </c>
      <c r="C24" s="258">
        <v>126559.5514</v>
      </c>
      <c r="D24" s="258">
        <v>9.3664000000000005</v>
      </c>
      <c r="E24" s="258">
        <v>476768.7</v>
      </c>
      <c r="F24" s="258">
        <v>35.284799999999997</v>
      </c>
      <c r="G24" s="261"/>
    </row>
    <row r="25" spans="1:7" ht="13.5" thickBot="1">
      <c r="A25" s="257" t="s">
        <v>24</v>
      </c>
      <c r="B25" s="258">
        <v>11338</v>
      </c>
      <c r="C25" s="258">
        <v>142045.77040000001</v>
      </c>
      <c r="D25" s="258">
        <v>12.537100000000001</v>
      </c>
      <c r="E25" s="258">
        <v>479436.2</v>
      </c>
      <c r="F25" s="258">
        <v>42.315600000000003</v>
      </c>
      <c r="G25" s="261"/>
    </row>
    <row r="26" spans="1:7" ht="13.5" thickBot="1">
      <c r="A26" s="257" t="s">
        <v>25</v>
      </c>
      <c r="B26" s="258">
        <v>2081</v>
      </c>
      <c r="C26" s="258">
        <v>24188.758600000001</v>
      </c>
      <c r="D26" s="258">
        <v>11.629200000000001</v>
      </c>
      <c r="E26" s="258">
        <v>77821.899999999994</v>
      </c>
      <c r="F26" s="258">
        <v>37.414299999999997</v>
      </c>
      <c r="G26" s="261"/>
    </row>
    <row r="27" spans="1:7" ht="13.5" thickBot="1">
      <c r="A27" s="257" t="s">
        <v>62</v>
      </c>
      <c r="B27" s="258">
        <v>1200</v>
      </c>
      <c r="C27" s="258">
        <v>2580</v>
      </c>
      <c r="D27" s="258">
        <v>2.15</v>
      </c>
      <c r="E27" s="258">
        <v>15000</v>
      </c>
      <c r="F27" s="258">
        <v>12.5</v>
      </c>
      <c r="G27" s="261"/>
    </row>
    <row r="28" spans="1:7" ht="13.5" thickBot="1">
      <c r="A28" s="257" t="s">
        <v>65</v>
      </c>
      <c r="B28" s="258">
        <v>101</v>
      </c>
      <c r="C28" s="258">
        <v>0</v>
      </c>
      <c r="D28" s="259">
        <v>0</v>
      </c>
      <c r="E28" s="258">
        <v>10.1</v>
      </c>
      <c r="F28" s="259">
        <v>9.9999999999999992E-2</v>
      </c>
      <c r="G28" s="260">
        <v>1</v>
      </c>
    </row>
    <row r="29" spans="1:7" ht="13.5" thickBot="1">
      <c r="A29" s="257" t="s">
        <v>21</v>
      </c>
      <c r="B29" s="258">
        <v>101</v>
      </c>
      <c r="C29" s="258">
        <v>0</v>
      </c>
      <c r="D29" s="258">
        <v>0</v>
      </c>
      <c r="E29" s="258">
        <v>10.1</v>
      </c>
      <c r="F29" s="258">
        <v>0.1</v>
      </c>
      <c r="G29" s="261"/>
    </row>
    <row r="30" spans="1:7" ht="13.5" thickBot="1">
      <c r="A30" s="257" t="s">
        <v>66</v>
      </c>
      <c r="B30" s="258">
        <v>362247</v>
      </c>
      <c r="C30" s="258">
        <v>2653878.6093000001</v>
      </c>
      <c r="D30" s="259">
        <v>7.326157592195381</v>
      </c>
      <c r="E30" s="258">
        <v>9254685.0999999996</v>
      </c>
      <c r="F30" s="259">
        <v>25.547996532752514</v>
      </c>
      <c r="G30" s="260">
        <v>0.65301973189201212</v>
      </c>
    </row>
    <row r="31" spans="1:7" ht="13.5" thickBot="1">
      <c r="A31" s="257" t="s">
        <v>16</v>
      </c>
      <c r="B31" s="258">
        <v>832</v>
      </c>
      <c r="C31" s="258">
        <v>8991.7567999999992</v>
      </c>
      <c r="D31" s="258">
        <v>10.807399999999999</v>
      </c>
      <c r="E31" s="258">
        <v>33196.800000000003</v>
      </c>
      <c r="F31" s="258">
        <v>39.9</v>
      </c>
      <c r="G31" s="261"/>
    </row>
    <row r="32" spans="1:7" ht="13.5" thickBot="1">
      <c r="A32" s="257" t="s">
        <v>35</v>
      </c>
      <c r="B32" s="258">
        <v>41041</v>
      </c>
      <c r="C32" s="258">
        <v>407012.63620000001</v>
      </c>
      <c r="D32" s="258">
        <v>9.9222000000000001</v>
      </c>
      <c r="E32" s="258">
        <v>1486260.9</v>
      </c>
      <c r="F32" s="258">
        <v>36.232500000000002</v>
      </c>
      <c r="G32" s="261"/>
    </row>
    <row r="33" spans="1:7" ht="13.5" thickBot="1">
      <c r="A33" s="257" t="s">
        <v>17</v>
      </c>
      <c r="B33" s="258">
        <v>60691</v>
      </c>
      <c r="C33" s="258">
        <v>589212.41009999998</v>
      </c>
      <c r="D33" s="258">
        <v>9.7085000000000008</v>
      </c>
      <c r="E33" s="258">
        <v>2118115.9</v>
      </c>
      <c r="F33" s="258">
        <v>34.900500000000001</v>
      </c>
      <c r="G33" s="261"/>
    </row>
    <row r="34" spans="1:7" ht="13.5" thickBot="1">
      <c r="A34" s="257" t="s">
        <v>19</v>
      </c>
      <c r="B34" s="258">
        <v>19760</v>
      </c>
      <c r="C34" s="258">
        <v>366740.19199999998</v>
      </c>
      <c r="D34" s="258">
        <v>18.559699999999999</v>
      </c>
      <c r="E34" s="258">
        <v>1183624</v>
      </c>
      <c r="F34" s="258">
        <v>59.9</v>
      </c>
      <c r="G34" s="261"/>
    </row>
    <row r="35" spans="1:7" ht="13.5" thickBot="1">
      <c r="A35" s="257" t="s">
        <v>21</v>
      </c>
      <c r="B35" s="258">
        <v>115516</v>
      </c>
      <c r="C35" s="258">
        <v>300182.20150000002</v>
      </c>
      <c r="D35" s="258">
        <v>2.5998000000000001</v>
      </c>
      <c r="E35" s="258">
        <v>1146462</v>
      </c>
      <c r="F35" s="258">
        <v>9.9291999999999998</v>
      </c>
      <c r="G35" s="261"/>
    </row>
    <row r="36" spans="1:7" ht="13.5" thickBot="1">
      <c r="A36" s="257" t="s">
        <v>22</v>
      </c>
      <c r="B36" s="258">
        <v>31700</v>
      </c>
      <c r="C36" s="258">
        <v>270501.2929</v>
      </c>
      <c r="D36" s="258">
        <v>8.5380000000000003</v>
      </c>
      <c r="E36" s="258">
        <v>836645</v>
      </c>
      <c r="F36" s="258">
        <v>26.407499999999999</v>
      </c>
      <c r="G36" s="261"/>
    </row>
    <row r="37" spans="1:7" ht="13.5" thickBot="1">
      <c r="A37" s="257" t="s">
        <v>49</v>
      </c>
      <c r="B37" s="258">
        <v>5299</v>
      </c>
      <c r="C37" s="258">
        <v>34130.282599999999</v>
      </c>
      <c r="D37" s="258">
        <v>6.4457000000000004</v>
      </c>
      <c r="E37" s="258">
        <v>121555.1</v>
      </c>
      <c r="F37" s="258">
        <v>22.956499999999998</v>
      </c>
      <c r="G37" s="261"/>
    </row>
    <row r="38" spans="1:7" ht="13.5" thickBot="1">
      <c r="A38" s="257" t="s">
        <v>23</v>
      </c>
      <c r="B38" s="258">
        <v>36802</v>
      </c>
      <c r="C38" s="258">
        <v>308455.22320000001</v>
      </c>
      <c r="D38" s="258">
        <v>8.3864000000000001</v>
      </c>
      <c r="E38" s="258">
        <v>1076964.8</v>
      </c>
      <c r="F38" s="258">
        <v>29.281199999999998</v>
      </c>
      <c r="G38" s="261"/>
    </row>
    <row r="39" spans="1:7" ht="13.5" thickBot="1">
      <c r="A39" s="257" t="s">
        <v>24</v>
      </c>
      <c r="B39" s="258">
        <v>16328</v>
      </c>
      <c r="C39" s="258">
        <v>169208.7176</v>
      </c>
      <c r="D39" s="258">
        <v>10.3681</v>
      </c>
      <c r="E39" s="258">
        <v>591167.19999999995</v>
      </c>
      <c r="F39" s="258">
        <v>36.223399999999998</v>
      </c>
      <c r="G39" s="261"/>
    </row>
    <row r="40" spans="1:7" ht="13.5" thickBot="1">
      <c r="A40" s="257" t="s">
        <v>25</v>
      </c>
      <c r="B40" s="258">
        <v>10504</v>
      </c>
      <c r="C40" s="258">
        <v>124463.7264</v>
      </c>
      <c r="D40" s="258">
        <v>11.8536</v>
      </c>
      <c r="E40" s="258">
        <v>368669.6</v>
      </c>
      <c r="F40" s="258">
        <v>35.1113</v>
      </c>
      <c r="G40" s="261"/>
    </row>
    <row r="41" spans="1:7" ht="13.5" thickBot="1">
      <c r="A41" s="257" t="s">
        <v>27</v>
      </c>
      <c r="B41" s="258">
        <v>800</v>
      </c>
      <c r="C41" s="258">
        <v>13331.12</v>
      </c>
      <c r="D41" s="258">
        <v>16.663900000000002</v>
      </c>
      <c r="E41" s="258">
        <v>47920</v>
      </c>
      <c r="F41" s="258">
        <v>59.9</v>
      </c>
      <c r="G41" s="261"/>
    </row>
    <row r="42" spans="1:7" ht="13.5" thickBot="1">
      <c r="A42" s="257" t="s">
        <v>62</v>
      </c>
      <c r="B42" s="258">
        <v>5000</v>
      </c>
      <c r="C42" s="258">
        <v>13849.3</v>
      </c>
      <c r="D42" s="258">
        <v>2.7698</v>
      </c>
      <c r="E42" s="258">
        <v>50800</v>
      </c>
      <c r="F42" s="258">
        <v>10.16</v>
      </c>
      <c r="G42" s="261"/>
    </row>
    <row r="43" spans="1:7" ht="13.5" thickBot="1">
      <c r="A43" s="257" t="s">
        <v>67</v>
      </c>
      <c r="B43" s="258">
        <v>5602</v>
      </c>
      <c r="C43" s="258">
        <v>2341.9499999999998</v>
      </c>
      <c r="D43" s="258">
        <v>0.41830000000000001</v>
      </c>
      <c r="E43" s="258">
        <v>38653.800000000003</v>
      </c>
      <c r="F43" s="258">
        <v>6.9048999999999996</v>
      </c>
      <c r="G43" s="261"/>
    </row>
    <row r="44" spans="1:7" ht="13.5" thickBot="1">
      <c r="A44" s="257" t="s">
        <v>63</v>
      </c>
      <c r="B44" s="258">
        <v>12372</v>
      </c>
      <c r="C44" s="258">
        <v>45457.8</v>
      </c>
      <c r="D44" s="258">
        <v>3.6768999999999998</v>
      </c>
      <c r="E44" s="258">
        <v>154650</v>
      </c>
      <c r="F44" s="258">
        <v>12.509</v>
      </c>
      <c r="G44" s="261"/>
    </row>
    <row r="45" spans="1:7" ht="13.5" thickBot="1">
      <c r="A45" s="257" t="s">
        <v>68</v>
      </c>
      <c r="B45" s="258">
        <v>292409</v>
      </c>
      <c r="C45" s="258">
        <v>2341524.7423999999</v>
      </c>
      <c r="D45" s="259">
        <v>8.0077040802437676</v>
      </c>
      <c r="E45" s="258">
        <v>8382956.5</v>
      </c>
      <c r="F45" s="259">
        <v>28.668599461712876</v>
      </c>
      <c r="G45" s="260">
        <v>0.66202318498205259</v>
      </c>
    </row>
  </sheetData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>
  <sheetPr codeName="Blad8"/>
  <dimension ref="A1:G432"/>
  <sheetViews>
    <sheetView workbookViewId="0">
      <selection activeCell="J161" sqref="J161"/>
    </sheetView>
  </sheetViews>
  <sheetFormatPr baseColWidth="10" defaultColWidth="9.140625" defaultRowHeight="12.75"/>
  <cols>
    <col min="1" max="1" width="13.85546875" bestFit="1" customWidth="1"/>
    <col min="2" max="2" width="15.42578125" bestFit="1" customWidth="1"/>
    <col min="3" max="3" width="7.85546875" bestFit="1" customWidth="1"/>
    <col min="4" max="4" width="12.5703125" bestFit="1" customWidth="1"/>
    <col min="5" max="5" width="11.28515625" bestFit="1" customWidth="1"/>
    <col min="6" max="6" width="19.5703125" bestFit="1" customWidth="1"/>
    <col min="7" max="7" width="12.28515625" bestFit="1" customWidth="1"/>
  </cols>
  <sheetData>
    <row r="1" spans="1:7">
      <c r="A1" t="s">
        <v>86</v>
      </c>
      <c r="B1" t="s">
        <v>69</v>
      </c>
      <c r="C1" t="s">
        <v>87</v>
      </c>
      <c r="D1" t="s">
        <v>88</v>
      </c>
      <c r="E1" t="s">
        <v>89</v>
      </c>
      <c r="F1" t="s">
        <v>90</v>
      </c>
      <c r="G1" t="s">
        <v>91</v>
      </c>
    </row>
    <row r="2" spans="1:7" hidden="1">
      <c r="A2" s="268" t="s">
        <v>92</v>
      </c>
      <c r="B2" s="268" t="s">
        <v>16</v>
      </c>
      <c r="C2">
        <v>255</v>
      </c>
      <c r="D2">
        <v>2187.6534000000001</v>
      </c>
      <c r="E2">
        <v>8.8210999999999995</v>
      </c>
      <c r="F2">
        <v>6796.2</v>
      </c>
      <c r="G2">
        <v>27.404</v>
      </c>
    </row>
    <row r="3" spans="1:7" hidden="1">
      <c r="A3" s="268" t="s">
        <v>92</v>
      </c>
      <c r="B3" s="268" t="s">
        <v>35</v>
      </c>
      <c r="C3">
        <v>159</v>
      </c>
      <c r="D3">
        <v>1553.6242</v>
      </c>
      <c r="E3">
        <v>10.0884</v>
      </c>
      <c r="F3">
        <v>4123.1000000000004</v>
      </c>
      <c r="G3">
        <v>26.773299999999999</v>
      </c>
    </row>
    <row r="4" spans="1:7" hidden="1">
      <c r="A4" s="268" t="s">
        <v>92</v>
      </c>
      <c r="B4" s="268" t="s">
        <v>119</v>
      </c>
      <c r="C4">
        <v>748</v>
      </c>
      <c r="D4">
        <v>2574.4598999999998</v>
      </c>
      <c r="E4">
        <v>3.4788999999999999</v>
      </c>
      <c r="F4">
        <v>8310.6</v>
      </c>
      <c r="G4">
        <v>11.230499999999999</v>
      </c>
    </row>
    <row r="5" spans="1:7" hidden="1">
      <c r="A5" s="268" t="s">
        <v>92</v>
      </c>
      <c r="B5" s="268" t="s">
        <v>17</v>
      </c>
      <c r="C5">
        <v>1098</v>
      </c>
      <c r="D5">
        <v>6083.3976000000002</v>
      </c>
      <c r="E5">
        <v>5.5810000000000004</v>
      </c>
      <c r="F5">
        <v>13741.08</v>
      </c>
      <c r="G5">
        <v>12.606400000000001</v>
      </c>
    </row>
    <row r="6" spans="1:7" hidden="1">
      <c r="A6" s="268" t="s">
        <v>92</v>
      </c>
      <c r="B6" s="268" t="s">
        <v>120</v>
      </c>
      <c r="C6">
        <v>459</v>
      </c>
      <c r="D6">
        <v>3581.1459</v>
      </c>
      <c r="E6">
        <v>7.8019999999999996</v>
      </c>
      <c r="F6">
        <v>11592.2</v>
      </c>
      <c r="G6">
        <v>25.255299999999998</v>
      </c>
    </row>
    <row r="7" spans="1:7" hidden="1">
      <c r="A7" s="268" t="s">
        <v>92</v>
      </c>
      <c r="B7" s="268" t="s">
        <v>52</v>
      </c>
      <c r="C7">
        <v>3812</v>
      </c>
      <c r="D7">
        <v>13538.0306</v>
      </c>
      <c r="E7">
        <v>3.5794999999999999</v>
      </c>
      <c r="F7">
        <v>47879.199999999997</v>
      </c>
      <c r="G7">
        <v>12.659700000000001</v>
      </c>
    </row>
    <row r="8" spans="1:7" hidden="1">
      <c r="A8" s="268" t="s">
        <v>92</v>
      </c>
      <c r="B8" s="268" t="s">
        <v>53</v>
      </c>
      <c r="C8">
        <v>2400</v>
      </c>
      <c r="D8">
        <v>6908.2835999999998</v>
      </c>
      <c r="E8">
        <v>2.8856000000000002</v>
      </c>
      <c r="F8">
        <v>25092.799999999999</v>
      </c>
      <c r="G8">
        <v>10.4815</v>
      </c>
    </row>
    <row r="9" spans="1:7" hidden="1">
      <c r="A9" s="268" t="s">
        <v>92</v>
      </c>
      <c r="B9" s="268" t="s">
        <v>19</v>
      </c>
      <c r="C9">
        <v>80</v>
      </c>
      <c r="D9">
        <v>904.71019999999999</v>
      </c>
      <c r="E9">
        <v>11.598800000000001</v>
      </c>
      <c r="F9">
        <v>2746.5</v>
      </c>
      <c r="G9">
        <v>35.211500000000001</v>
      </c>
    </row>
    <row r="10" spans="1:7" hidden="1">
      <c r="A10" s="268" t="s">
        <v>92</v>
      </c>
      <c r="B10" s="268" t="s">
        <v>121</v>
      </c>
      <c r="C10">
        <v>714</v>
      </c>
      <c r="D10">
        <v>4278.6306000000004</v>
      </c>
      <c r="E10">
        <v>6.0431999999999997</v>
      </c>
      <c r="F10">
        <v>13977</v>
      </c>
      <c r="G10">
        <v>19.741499999999998</v>
      </c>
    </row>
    <row r="11" spans="1:7" hidden="1">
      <c r="A11" s="268" t="s">
        <v>92</v>
      </c>
      <c r="B11" s="268" t="s">
        <v>21</v>
      </c>
      <c r="C11">
        <v>8322</v>
      </c>
      <c r="D11">
        <v>37633.638700000003</v>
      </c>
      <c r="E11">
        <v>4.5369000000000002</v>
      </c>
      <c r="F11">
        <v>65677.36</v>
      </c>
      <c r="G11">
        <v>7.9177</v>
      </c>
    </row>
    <row r="12" spans="1:7" hidden="1">
      <c r="A12" s="268" t="s">
        <v>92</v>
      </c>
      <c r="B12" s="268" t="s">
        <v>22</v>
      </c>
      <c r="C12">
        <v>921</v>
      </c>
      <c r="D12">
        <v>6323.1936999999998</v>
      </c>
      <c r="E12">
        <v>6.8730000000000002</v>
      </c>
      <c r="F12">
        <v>20823.2</v>
      </c>
      <c r="G12">
        <v>22.633900000000001</v>
      </c>
    </row>
    <row r="13" spans="1:7" hidden="1">
      <c r="A13" s="268" t="s">
        <v>92</v>
      </c>
      <c r="B13" s="268" t="s">
        <v>49</v>
      </c>
      <c r="C13">
        <v>534</v>
      </c>
      <c r="D13">
        <v>2952.7539999999999</v>
      </c>
      <c r="E13">
        <v>5.5922999999999998</v>
      </c>
      <c r="F13">
        <v>9727</v>
      </c>
      <c r="G13">
        <v>18.4223</v>
      </c>
    </row>
    <row r="14" spans="1:7" hidden="1">
      <c r="A14" s="268" t="s">
        <v>92</v>
      </c>
      <c r="B14" s="268" t="s">
        <v>23</v>
      </c>
      <c r="C14">
        <v>37</v>
      </c>
      <c r="D14">
        <v>599.6</v>
      </c>
      <c r="E14">
        <v>16.6555</v>
      </c>
      <c r="F14">
        <v>946.06</v>
      </c>
      <c r="G14">
        <v>26.279399999999999</v>
      </c>
    </row>
    <row r="15" spans="1:7" hidden="1">
      <c r="A15" s="268" t="s">
        <v>92</v>
      </c>
      <c r="B15" s="268" t="s">
        <v>24</v>
      </c>
      <c r="C15">
        <v>729</v>
      </c>
      <c r="D15">
        <v>5635.1468000000004</v>
      </c>
      <c r="E15">
        <v>7.8265000000000002</v>
      </c>
      <c r="F15">
        <v>17881.34</v>
      </c>
      <c r="G15">
        <v>24.835100000000001</v>
      </c>
    </row>
    <row r="16" spans="1:7" hidden="1">
      <c r="A16" s="268" t="s">
        <v>92</v>
      </c>
      <c r="B16" s="268" t="s">
        <v>122</v>
      </c>
      <c r="C16">
        <v>234</v>
      </c>
      <c r="D16">
        <v>1658.643</v>
      </c>
      <c r="E16">
        <v>7.2114000000000003</v>
      </c>
      <c r="F16">
        <v>5568.84</v>
      </c>
      <c r="G16">
        <v>24.212299999999999</v>
      </c>
    </row>
    <row r="17" spans="1:7" hidden="1">
      <c r="A17" s="268" t="s">
        <v>92</v>
      </c>
      <c r="B17" s="268" t="s">
        <v>27</v>
      </c>
      <c r="C17">
        <v>239</v>
      </c>
      <c r="D17">
        <v>16778.5252</v>
      </c>
      <c r="E17">
        <v>71.397900000000007</v>
      </c>
      <c r="F17">
        <v>1233.4000000000001</v>
      </c>
      <c r="G17">
        <v>5.2484999999999999</v>
      </c>
    </row>
    <row r="18" spans="1:7" hidden="1">
      <c r="A18" s="268" t="s">
        <v>92</v>
      </c>
      <c r="B18" s="268" t="s">
        <v>123</v>
      </c>
      <c r="C18">
        <v>3236</v>
      </c>
      <c r="D18">
        <v>32854.933199999999</v>
      </c>
      <c r="E18">
        <v>10.1592</v>
      </c>
      <c r="F18">
        <v>95321</v>
      </c>
      <c r="G18">
        <v>29.474599999999999</v>
      </c>
    </row>
    <row r="19" spans="1:7" hidden="1">
      <c r="A19" s="268" t="s">
        <v>92</v>
      </c>
      <c r="B19" s="268" t="s">
        <v>124</v>
      </c>
      <c r="C19">
        <v>70001</v>
      </c>
      <c r="D19">
        <v>44800</v>
      </c>
      <c r="E19">
        <v>0.64</v>
      </c>
      <c r="F19">
        <v>700.1</v>
      </c>
      <c r="G19">
        <v>0.01</v>
      </c>
    </row>
    <row r="20" spans="1:7" hidden="1">
      <c r="A20" s="268" t="s">
        <v>92</v>
      </c>
      <c r="B20" s="268" t="s">
        <v>62</v>
      </c>
      <c r="C20">
        <v>14619</v>
      </c>
      <c r="D20">
        <v>79162.52</v>
      </c>
      <c r="E20">
        <v>5.4219999999999997</v>
      </c>
      <c r="F20">
        <v>293962.21999999997</v>
      </c>
      <c r="G20">
        <v>20.1343</v>
      </c>
    </row>
    <row r="21" spans="1:7" hidden="1">
      <c r="A21" s="268" t="s">
        <v>92</v>
      </c>
      <c r="B21" s="268" t="s">
        <v>78</v>
      </c>
      <c r="C21">
        <v>600</v>
      </c>
      <c r="D21">
        <v>2550</v>
      </c>
      <c r="E21">
        <v>4.25</v>
      </c>
      <c r="F21">
        <v>11940</v>
      </c>
      <c r="G21">
        <v>19.899999999999999</v>
      </c>
    </row>
    <row r="22" spans="1:7" hidden="1">
      <c r="A22" s="268" t="s">
        <v>92</v>
      </c>
      <c r="B22" s="268" t="s">
        <v>125</v>
      </c>
      <c r="C22">
        <v>274093</v>
      </c>
      <c r="D22">
        <v>80871.232000000004</v>
      </c>
      <c r="E22">
        <v>0.29499999999999998</v>
      </c>
      <c r="F22">
        <v>275154.3</v>
      </c>
      <c r="G22">
        <v>1.0039</v>
      </c>
    </row>
    <row r="23" spans="1:7" hidden="1">
      <c r="A23" s="268" t="s">
        <v>92</v>
      </c>
      <c r="B23" s="268" t="s">
        <v>126</v>
      </c>
      <c r="C23">
        <v>4325</v>
      </c>
      <c r="D23">
        <v>24918.2075</v>
      </c>
      <c r="E23">
        <v>5.7680999999999996</v>
      </c>
      <c r="F23">
        <v>96677.5</v>
      </c>
      <c r="G23">
        <v>22.379000000000001</v>
      </c>
    </row>
    <row r="24" spans="1:7" hidden="1">
      <c r="A24" s="268" t="s">
        <v>92</v>
      </c>
      <c r="B24" s="268" t="s">
        <v>127</v>
      </c>
      <c r="C24">
        <v>7250</v>
      </c>
      <c r="D24">
        <v>9727.25</v>
      </c>
      <c r="E24">
        <v>1.3431</v>
      </c>
      <c r="F24">
        <v>39585</v>
      </c>
      <c r="G24">
        <v>5.4660000000000002</v>
      </c>
    </row>
    <row r="25" spans="1:7" hidden="1">
      <c r="A25" s="268" t="s">
        <v>92</v>
      </c>
      <c r="B25" s="268" t="s">
        <v>63</v>
      </c>
      <c r="C25">
        <v>2200</v>
      </c>
      <c r="D25">
        <v>13122</v>
      </c>
      <c r="E25">
        <v>5.9645000000000001</v>
      </c>
      <c r="F25">
        <v>40860</v>
      </c>
      <c r="G25">
        <v>18.572700000000001</v>
      </c>
    </row>
    <row r="26" spans="1:7" hidden="1">
      <c r="A26" s="268" t="s">
        <v>92</v>
      </c>
      <c r="B26" s="268" t="s">
        <v>128</v>
      </c>
      <c r="C26">
        <v>834</v>
      </c>
      <c r="D26">
        <v>2734.2705999999998</v>
      </c>
      <c r="E26">
        <v>3.2942999999999998</v>
      </c>
      <c r="F26">
        <v>9797.7999999999993</v>
      </c>
      <c r="G26">
        <v>11.804500000000001</v>
      </c>
    </row>
    <row r="27" spans="1:7" hidden="1">
      <c r="A27" s="268" t="s">
        <v>93</v>
      </c>
      <c r="B27" s="268" t="s">
        <v>16</v>
      </c>
      <c r="C27">
        <v>9051</v>
      </c>
      <c r="D27">
        <v>96180.905100000004</v>
      </c>
      <c r="E27">
        <v>10.63</v>
      </c>
      <c r="F27">
        <v>309724.90000000002</v>
      </c>
      <c r="G27">
        <v>34.231299999999997</v>
      </c>
    </row>
    <row r="28" spans="1:7" hidden="1">
      <c r="A28" s="268" t="s">
        <v>93</v>
      </c>
      <c r="B28" s="268" t="s">
        <v>35</v>
      </c>
      <c r="C28">
        <v>19409</v>
      </c>
      <c r="D28">
        <v>216124.08609999999</v>
      </c>
      <c r="E28">
        <v>11.1432</v>
      </c>
      <c r="F28">
        <v>685694.1</v>
      </c>
      <c r="G28">
        <v>35.354100000000003</v>
      </c>
    </row>
    <row r="29" spans="1:7" hidden="1">
      <c r="A29" s="268" t="s">
        <v>93</v>
      </c>
      <c r="B29" s="268" t="s">
        <v>119</v>
      </c>
      <c r="C29">
        <v>572</v>
      </c>
      <c r="D29">
        <v>2287.0848000000001</v>
      </c>
      <c r="E29">
        <v>3.9984000000000002</v>
      </c>
      <c r="F29">
        <v>8522.7999999999993</v>
      </c>
      <c r="G29">
        <v>14.9</v>
      </c>
    </row>
    <row r="30" spans="1:7" hidden="1">
      <c r="A30" s="268" t="s">
        <v>93</v>
      </c>
      <c r="B30" s="268" t="s">
        <v>17</v>
      </c>
      <c r="C30">
        <v>30792</v>
      </c>
      <c r="D30">
        <v>272665.77519999997</v>
      </c>
      <c r="E30">
        <v>8.8573000000000004</v>
      </c>
      <c r="F30">
        <v>924179.6</v>
      </c>
      <c r="G30">
        <v>30.0214</v>
      </c>
    </row>
    <row r="31" spans="1:7" hidden="1">
      <c r="A31" s="268" t="s">
        <v>93</v>
      </c>
      <c r="B31" s="268" t="s">
        <v>120</v>
      </c>
      <c r="C31">
        <v>30949</v>
      </c>
      <c r="D31">
        <v>260500.9339</v>
      </c>
      <c r="E31">
        <v>8.4236000000000004</v>
      </c>
      <c r="F31">
        <v>919000.3</v>
      </c>
      <c r="G31">
        <v>29.716999999999999</v>
      </c>
    </row>
    <row r="32" spans="1:7" hidden="1">
      <c r="A32" s="268" t="s">
        <v>93</v>
      </c>
      <c r="B32" s="268" t="s">
        <v>19</v>
      </c>
      <c r="C32">
        <v>4955</v>
      </c>
      <c r="D32">
        <v>84620.796300000002</v>
      </c>
      <c r="E32">
        <v>17.0778</v>
      </c>
      <c r="F32">
        <v>296804.5</v>
      </c>
      <c r="G32">
        <v>59.9</v>
      </c>
    </row>
    <row r="33" spans="1:7" hidden="1">
      <c r="A33" s="268" t="s">
        <v>93</v>
      </c>
      <c r="B33" s="268" t="s">
        <v>21</v>
      </c>
      <c r="C33">
        <v>136893</v>
      </c>
      <c r="D33">
        <v>547552.80859999999</v>
      </c>
      <c r="E33">
        <v>4.0008999999999997</v>
      </c>
      <c r="F33">
        <v>1979799.1</v>
      </c>
      <c r="G33">
        <v>14.4663</v>
      </c>
    </row>
    <row r="34" spans="1:7" hidden="1">
      <c r="A34" s="268" t="s">
        <v>93</v>
      </c>
      <c r="B34" s="268" t="s">
        <v>22</v>
      </c>
      <c r="C34">
        <v>67498</v>
      </c>
      <c r="D34">
        <v>514185.61129999999</v>
      </c>
      <c r="E34">
        <v>7.6189</v>
      </c>
      <c r="F34">
        <v>1807211.6</v>
      </c>
      <c r="G34">
        <v>26.778199999999998</v>
      </c>
    </row>
    <row r="35" spans="1:7" hidden="1">
      <c r="A35" s="268" t="s">
        <v>93</v>
      </c>
      <c r="B35" s="268" t="s">
        <v>23</v>
      </c>
      <c r="C35">
        <v>34607</v>
      </c>
      <c r="D35">
        <v>210201.91740000001</v>
      </c>
      <c r="E35">
        <v>6.0773999999999999</v>
      </c>
      <c r="F35">
        <v>767159.3</v>
      </c>
      <c r="G35">
        <v>22.180499999999999</v>
      </c>
    </row>
    <row r="36" spans="1:7" hidden="1">
      <c r="A36" s="268" t="s">
        <v>93</v>
      </c>
      <c r="B36" s="268" t="s">
        <v>24</v>
      </c>
      <c r="C36">
        <v>66531</v>
      </c>
      <c r="D36">
        <v>568374.48329999996</v>
      </c>
      <c r="E36">
        <v>8.5435999999999996</v>
      </c>
      <c r="F36">
        <v>2021500.9</v>
      </c>
      <c r="G36">
        <v>30.386600000000001</v>
      </c>
    </row>
    <row r="37" spans="1:7" hidden="1">
      <c r="A37" s="268" t="s">
        <v>93</v>
      </c>
      <c r="B37" s="268" t="s">
        <v>27</v>
      </c>
      <c r="C37">
        <v>4328</v>
      </c>
      <c r="D37">
        <v>57383.877500000002</v>
      </c>
      <c r="E37">
        <v>13.258699999999999</v>
      </c>
      <c r="F37">
        <v>201007.2</v>
      </c>
      <c r="G37">
        <v>46.443399999999997</v>
      </c>
    </row>
    <row r="38" spans="1:7" hidden="1">
      <c r="A38" s="268" t="s">
        <v>93</v>
      </c>
      <c r="B38" s="268" t="s">
        <v>123</v>
      </c>
      <c r="C38">
        <v>30084</v>
      </c>
      <c r="D38">
        <v>350887.69569999998</v>
      </c>
      <c r="E38">
        <v>11.667</v>
      </c>
      <c r="F38">
        <v>1161299</v>
      </c>
      <c r="G38">
        <v>38.613399999999999</v>
      </c>
    </row>
    <row r="39" spans="1:7" hidden="1">
      <c r="A39" s="268" t="s">
        <v>93</v>
      </c>
      <c r="B39" s="268" t="s">
        <v>62</v>
      </c>
      <c r="C39">
        <v>5761</v>
      </c>
      <c r="D39">
        <v>31447.255799999999</v>
      </c>
      <c r="E39">
        <v>5.4604999999999997</v>
      </c>
      <c r="F39">
        <v>102881.5</v>
      </c>
      <c r="G39">
        <v>17.8644</v>
      </c>
    </row>
    <row r="40" spans="1:7" hidden="1">
      <c r="A40" s="268" t="s">
        <v>93</v>
      </c>
      <c r="B40" s="268" t="s">
        <v>126</v>
      </c>
      <c r="C40">
        <v>960</v>
      </c>
      <c r="D40">
        <v>7536</v>
      </c>
      <c r="E40">
        <v>7.85</v>
      </c>
      <c r="F40">
        <v>23904</v>
      </c>
      <c r="G40">
        <v>24.9</v>
      </c>
    </row>
    <row r="41" spans="1:7" hidden="1">
      <c r="A41" s="268" t="s">
        <v>93</v>
      </c>
      <c r="B41" s="268" t="s">
        <v>127</v>
      </c>
      <c r="C41">
        <v>11333</v>
      </c>
      <c r="D41">
        <v>17339.900000000001</v>
      </c>
      <c r="E41">
        <v>1.5317000000000001</v>
      </c>
      <c r="F41">
        <v>64757.5</v>
      </c>
      <c r="G41">
        <v>5.7206000000000001</v>
      </c>
    </row>
    <row r="42" spans="1:7" hidden="1">
      <c r="A42" s="268" t="s">
        <v>93</v>
      </c>
      <c r="B42" s="268" t="s">
        <v>63</v>
      </c>
      <c r="C42">
        <v>5841</v>
      </c>
      <c r="D42">
        <v>17548.13</v>
      </c>
      <c r="E42">
        <v>3.0063</v>
      </c>
      <c r="F42">
        <v>53605.7</v>
      </c>
      <c r="G42">
        <v>9.1837</v>
      </c>
    </row>
    <row r="43" spans="1:7" hidden="1">
      <c r="A43" s="268" t="s">
        <v>93</v>
      </c>
      <c r="B43" s="268" t="s">
        <v>128</v>
      </c>
      <c r="C43">
        <v>2949</v>
      </c>
      <c r="D43">
        <v>12346.185100000001</v>
      </c>
      <c r="E43">
        <v>4.1864999999999997</v>
      </c>
      <c r="F43">
        <v>43940.1</v>
      </c>
      <c r="G43">
        <v>14.9</v>
      </c>
    </row>
    <row r="44" spans="1:7" hidden="1">
      <c r="A44" s="268" t="s">
        <v>94</v>
      </c>
      <c r="B44" s="268" t="s">
        <v>16</v>
      </c>
      <c r="C44">
        <v>22686</v>
      </c>
      <c r="D44">
        <v>234950.7316</v>
      </c>
      <c r="E44">
        <v>10.363</v>
      </c>
      <c r="F44">
        <v>836766.2</v>
      </c>
      <c r="G44">
        <v>36.907400000000003</v>
      </c>
    </row>
    <row r="45" spans="1:7" hidden="1">
      <c r="A45" s="268" t="s">
        <v>94</v>
      </c>
      <c r="B45" s="268" t="s">
        <v>119</v>
      </c>
      <c r="C45">
        <v>2021</v>
      </c>
      <c r="D45">
        <v>8155.8370999999997</v>
      </c>
      <c r="E45">
        <v>4.0374999999999996</v>
      </c>
      <c r="F45">
        <v>30112.9</v>
      </c>
      <c r="G45">
        <v>14.907299999999999</v>
      </c>
    </row>
    <row r="46" spans="1:7" hidden="1">
      <c r="A46" s="268" t="s">
        <v>94</v>
      </c>
      <c r="B46" s="268" t="s">
        <v>17</v>
      </c>
      <c r="C46">
        <v>2400</v>
      </c>
      <c r="D46">
        <v>20166</v>
      </c>
      <c r="E46">
        <v>8.4024999999999999</v>
      </c>
      <c r="F46">
        <v>83760</v>
      </c>
      <c r="G46">
        <v>34.9</v>
      </c>
    </row>
    <row r="47" spans="1:7" hidden="1">
      <c r="A47" s="268" t="s">
        <v>94</v>
      </c>
      <c r="B47" s="268" t="s">
        <v>120</v>
      </c>
      <c r="C47">
        <v>21107</v>
      </c>
      <c r="D47">
        <v>192183.9111</v>
      </c>
      <c r="E47">
        <v>9.1125000000000007</v>
      </c>
      <c r="F47">
        <v>677219.1</v>
      </c>
      <c r="G47">
        <v>32.110900000000001</v>
      </c>
    </row>
    <row r="48" spans="1:7" hidden="1">
      <c r="A48" s="268" t="s">
        <v>94</v>
      </c>
      <c r="B48" s="268" t="s">
        <v>19</v>
      </c>
      <c r="C48">
        <v>5472</v>
      </c>
      <c r="D48">
        <v>107583.65119999999</v>
      </c>
      <c r="E48">
        <v>19.667899999999999</v>
      </c>
      <c r="F48">
        <v>346252.79999999999</v>
      </c>
      <c r="G48">
        <v>63.3003</v>
      </c>
    </row>
    <row r="49" spans="1:7" hidden="1">
      <c r="A49" s="268" t="s">
        <v>94</v>
      </c>
      <c r="B49" s="268" t="s">
        <v>21</v>
      </c>
      <c r="C49">
        <v>86538</v>
      </c>
      <c r="D49">
        <v>359304.68719999999</v>
      </c>
      <c r="E49">
        <v>4.1539999999999999</v>
      </c>
      <c r="F49">
        <v>1248444.8</v>
      </c>
      <c r="G49">
        <v>14.4335</v>
      </c>
    </row>
    <row r="50" spans="1:7" hidden="1">
      <c r="A50" s="268" t="s">
        <v>94</v>
      </c>
      <c r="B50" s="268" t="s">
        <v>22</v>
      </c>
      <c r="C50">
        <v>64778</v>
      </c>
      <c r="D50">
        <v>462819.28850000002</v>
      </c>
      <c r="E50">
        <v>7.1462000000000003</v>
      </c>
      <c r="F50">
        <v>1706617.2</v>
      </c>
      <c r="G50">
        <v>26.351299999999998</v>
      </c>
    </row>
    <row r="51" spans="1:7" hidden="1">
      <c r="A51" s="268" t="s">
        <v>94</v>
      </c>
      <c r="B51" s="268" t="s">
        <v>23</v>
      </c>
      <c r="C51">
        <v>13961</v>
      </c>
      <c r="D51">
        <v>96877.407500000001</v>
      </c>
      <c r="E51">
        <v>6.9416000000000002</v>
      </c>
      <c r="F51">
        <v>353617.7</v>
      </c>
      <c r="G51">
        <v>25.338000000000001</v>
      </c>
    </row>
    <row r="52" spans="1:7" hidden="1">
      <c r="A52" s="268" t="s">
        <v>94</v>
      </c>
      <c r="B52" s="268" t="s">
        <v>24</v>
      </c>
      <c r="C52">
        <v>53792</v>
      </c>
      <c r="D52">
        <v>456492.2268</v>
      </c>
      <c r="E52">
        <v>8.4911999999999992</v>
      </c>
      <c r="F52">
        <v>1672602.8</v>
      </c>
      <c r="G52">
        <v>31.112400000000001</v>
      </c>
    </row>
    <row r="53" spans="1:7" hidden="1">
      <c r="A53" s="268" t="s">
        <v>94</v>
      </c>
      <c r="B53" s="268" t="s">
        <v>27</v>
      </c>
      <c r="C53">
        <v>4190</v>
      </c>
      <c r="D53">
        <v>62682.732400000001</v>
      </c>
      <c r="E53">
        <v>14.9672</v>
      </c>
      <c r="F53">
        <v>209081</v>
      </c>
      <c r="G53">
        <v>49.9238</v>
      </c>
    </row>
    <row r="54" spans="1:7" hidden="1">
      <c r="A54" s="268" t="s">
        <v>94</v>
      </c>
      <c r="B54" s="268" t="s">
        <v>123</v>
      </c>
      <c r="C54">
        <v>37277</v>
      </c>
      <c r="D54">
        <v>426278.40460000001</v>
      </c>
      <c r="E54">
        <v>11.4406</v>
      </c>
      <c r="F54">
        <v>1345969.7</v>
      </c>
      <c r="G54">
        <v>36.123699999999999</v>
      </c>
    </row>
    <row r="55" spans="1:7" hidden="1">
      <c r="A55" s="268" t="s">
        <v>94</v>
      </c>
      <c r="B55" s="268" t="s">
        <v>62</v>
      </c>
      <c r="C55">
        <v>7038</v>
      </c>
      <c r="D55">
        <v>39234.920700000002</v>
      </c>
      <c r="E55">
        <v>5.5770999999999997</v>
      </c>
      <c r="F55">
        <v>122131</v>
      </c>
      <c r="G55">
        <v>17.360399999999998</v>
      </c>
    </row>
    <row r="56" spans="1:7" hidden="1">
      <c r="A56" s="268" t="s">
        <v>94</v>
      </c>
      <c r="B56" s="268" t="s">
        <v>126</v>
      </c>
      <c r="C56">
        <v>2020</v>
      </c>
      <c r="D56">
        <v>26782</v>
      </c>
      <c r="E56">
        <v>13.284700000000001</v>
      </c>
      <c r="F56">
        <v>76934</v>
      </c>
      <c r="G56">
        <v>38.161700000000003</v>
      </c>
    </row>
    <row r="57" spans="1:7" hidden="1">
      <c r="A57" s="268" t="s">
        <v>94</v>
      </c>
      <c r="B57" s="268" t="s">
        <v>127</v>
      </c>
      <c r="C57">
        <v>13156</v>
      </c>
      <c r="D57">
        <v>23502.325000000001</v>
      </c>
      <c r="E57">
        <v>1.7868999999999999</v>
      </c>
      <c r="F57">
        <v>85454.8</v>
      </c>
      <c r="G57">
        <v>6.4973999999999998</v>
      </c>
    </row>
    <row r="58" spans="1:7" hidden="1">
      <c r="A58" s="268" t="s">
        <v>94</v>
      </c>
      <c r="B58" s="268" t="s">
        <v>63</v>
      </c>
      <c r="C58">
        <v>2098</v>
      </c>
      <c r="D58">
        <v>5513.95</v>
      </c>
      <c r="E58">
        <v>2.6318999999999999</v>
      </c>
      <c r="F58">
        <v>19178.2</v>
      </c>
      <c r="G58">
        <v>9.1541999999999994</v>
      </c>
    </row>
    <row r="59" spans="1:7" hidden="1">
      <c r="A59" s="268" t="s">
        <v>95</v>
      </c>
      <c r="B59" s="268" t="s">
        <v>16</v>
      </c>
      <c r="C59">
        <v>1937</v>
      </c>
      <c r="D59">
        <v>21900.379799999999</v>
      </c>
      <c r="E59">
        <v>11.318</v>
      </c>
      <c r="F59">
        <v>86971.3</v>
      </c>
      <c r="G59">
        <v>44.946399999999997</v>
      </c>
    </row>
    <row r="60" spans="1:7" hidden="1">
      <c r="A60" s="268" t="s">
        <v>95</v>
      </c>
      <c r="B60" s="268" t="s">
        <v>35</v>
      </c>
      <c r="C60">
        <v>2544</v>
      </c>
      <c r="D60">
        <v>33032.578999999998</v>
      </c>
      <c r="E60">
        <v>12.984500000000001</v>
      </c>
      <c r="F60">
        <v>126945.60000000001</v>
      </c>
      <c r="G60">
        <v>49.9</v>
      </c>
    </row>
    <row r="61" spans="1:7" hidden="1">
      <c r="A61" s="268" t="s">
        <v>95</v>
      </c>
      <c r="B61" s="268" t="s">
        <v>119</v>
      </c>
      <c r="C61">
        <v>1944</v>
      </c>
      <c r="D61">
        <v>9892.1826000000001</v>
      </c>
      <c r="E61">
        <v>5.0884999999999998</v>
      </c>
      <c r="F61">
        <v>38685.599999999999</v>
      </c>
      <c r="G61">
        <v>19.899999999999999</v>
      </c>
    </row>
    <row r="62" spans="1:7" hidden="1">
      <c r="A62" s="268" t="s">
        <v>95</v>
      </c>
      <c r="B62" s="268" t="s">
        <v>17</v>
      </c>
      <c r="C62">
        <v>2090</v>
      </c>
      <c r="D62">
        <v>23249.401000000002</v>
      </c>
      <c r="E62">
        <v>11.1347</v>
      </c>
      <c r="F62">
        <v>79661</v>
      </c>
      <c r="G62">
        <v>38.151800000000001</v>
      </c>
    </row>
    <row r="63" spans="1:7" hidden="1">
      <c r="A63" s="268" t="s">
        <v>95</v>
      </c>
      <c r="B63" s="268" t="s">
        <v>120</v>
      </c>
      <c r="C63">
        <v>2723</v>
      </c>
      <c r="D63">
        <v>26401.205000000002</v>
      </c>
      <c r="E63">
        <v>9.7063000000000006</v>
      </c>
      <c r="F63">
        <v>108647.7</v>
      </c>
      <c r="G63">
        <v>39.944000000000003</v>
      </c>
    </row>
    <row r="64" spans="1:7" hidden="1">
      <c r="A64" s="268" t="s">
        <v>95</v>
      </c>
      <c r="B64" s="268" t="s">
        <v>19</v>
      </c>
      <c r="C64">
        <v>2055</v>
      </c>
      <c r="D64">
        <v>39187.645199999999</v>
      </c>
      <c r="E64">
        <v>19.069400000000002</v>
      </c>
      <c r="F64">
        <v>133879.5</v>
      </c>
      <c r="G64">
        <v>65.148099999999999</v>
      </c>
    </row>
    <row r="65" spans="1:7" hidden="1">
      <c r="A65" s="268" t="s">
        <v>95</v>
      </c>
      <c r="B65" s="268" t="s">
        <v>21</v>
      </c>
      <c r="C65">
        <v>16697</v>
      </c>
      <c r="D65">
        <v>82308.754199999996</v>
      </c>
      <c r="E65">
        <v>4.9359999999999999</v>
      </c>
      <c r="F65">
        <v>311721.3</v>
      </c>
      <c r="G65">
        <v>18.693899999999999</v>
      </c>
    </row>
    <row r="66" spans="1:7" hidden="1">
      <c r="A66" s="268" t="s">
        <v>95</v>
      </c>
      <c r="B66" s="268" t="s">
        <v>22</v>
      </c>
      <c r="C66">
        <v>6170</v>
      </c>
      <c r="D66">
        <v>46510.332300000002</v>
      </c>
      <c r="E66">
        <v>7.5442</v>
      </c>
      <c r="F66">
        <v>188283.8</v>
      </c>
      <c r="G66">
        <v>30.540700000000001</v>
      </c>
    </row>
    <row r="67" spans="1:7" hidden="1">
      <c r="A67" s="268" t="s">
        <v>95</v>
      </c>
      <c r="B67" s="268" t="s">
        <v>23</v>
      </c>
      <c r="C67">
        <v>651</v>
      </c>
      <c r="D67">
        <v>6515.0778</v>
      </c>
      <c r="E67">
        <v>10.0078</v>
      </c>
      <c r="F67">
        <v>25974.9</v>
      </c>
      <c r="G67">
        <v>39.9</v>
      </c>
    </row>
    <row r="68" spans="1:7" hidden="1">
      <c r="A68" s="268" t="s">
        <v>95</v>
      </c>
      <c r="B68" s="268" t="s">
        <v>24</v>
      </c>
      <c r="C68">
        <v>5977</v>
      </c>
      <c r="D68">
        <v>53020.9836</v>
      </c>
      <c r="E68">
        <v>8.8722999999999992</v>
      </c>
      <c r="F68">
        <v>202805.1</v>
      </c>
      <c r="G68">
        <v>33.936500000000002</v>
      </c>
    </row>
    <row r="69" spans="1:7" hidden="1">
      <c r="A69" s="268" t="s">
        <v>95</v>
      </c>
      <c r="B69" s="268" t="s">
        <v>27</v>
      </c>
      <c r="C69">
        <v>633</v>
      </c>
      <c r="D69">
        <v>8069.3573999999999</v>
      </c>
      <c r="E69">
        <v>12.7478</v>
      </c>
      <c r="F69">
        <v>31586.7</v>
      </c>
      <c r="G69">
        <v>49.9</v>
      </c>
    </row>
    <row r="70" spans="1:7" hidden="1">
      <c r="A70" s="268" t="s">
        <v>95</v>
      </c>
      <c r="B70" s="268" t="s">
        <v>123</v>
      </c>
      <c r="C70">
        <v>2586</v>
      </c>
      <c r="D70">
        <v>29951.316200000001</v>
      </c>
      <c r="E70">
        <v>11.590999999999999</v>
      </c>
      <c r="F70">
        <v>113371.4</v>
      </c>
      <c r="G70">
        <v>43.874299999999998</v>
      </c>
    </row>
    <row r="71" spans="1:7" hidden="1">
      <c r="A71" s="268" t="s">
        <v>95</v>
      </c>
      <c r="B71" s="268" t="s">
        <v>62</v>
      </c>
      <c r="C71">
        <v>350</v>
      </c>
      <c r="D71">
        <v>983.71</v>
      </c>
      <c r="E71">
        <v>2.8106</v>
      </c>
      <c r="F71">
        <v>3465</v>
      </c>
      <c r="G71">
        <v>9.9</v>
      </c>
    </row>
    <row r="72" spans="1:7" hidden="1">
      <c r="A72" s="268" t="s">
        <v>95</v>
      </c>
      <c r="B72" s="268" t="s">
        <v>127</v>
      </c>
      <c r="C72">
        <v>350</v>
      </c>
      <c r="D72">
        <v>554.19000000000005</v>
      </c>
      <c r="E72">
        <v>1.5833999999999999</v>
      </c>
      <c r="F72">
        <v>2625</v>
      </c>
      <c r="G72">
        <v>7.5</v>
      </c>
    </row>
    <row r="73" spans="1:7" hidden="1">
      <c r="A73" s="268" t="s">
        <v>95</v>
      </c>
      <c r="B73" s="268" t="s">
        <v>63</v>
      </c>
      <c r="C73">
        <v>400</v>
      </c>
      <c r="D73">
        <v>1752</v>
      </c>
      <c r="E73">
        <v>4.38</v>
      </c>
      <c r="F73">
        <v>5960</v>
      </c>
      <c r="G73">
        <v>14.9</v>
      </c>
    </row>
    <row r="74" spans="1:7" hidden="1">
      <c r="A74" s="268" t="s">
        <v>96</v>
      </c>
      <c r="B74" s="268" t="s">
        <v>16</v>
      </c>
      <c r="C74">
        <v>17483</v>
      </c>
      <c r="D74">
        <v>157402.83300000001</v>
      </c>
      <c r="E74">
        <v>9.0073000000000008</v>
      </c>
      <c r="F74">
        <v>577369.30000000005</v>
      </c>
      <c r="G74">
        <v>33.039700000000003</v>
      </c>
    </row>
    <row r="75" spans="1:7" hidden="1">
      <c r="A75" s="268" t="s">
        <v>96</v>
      </c>
      <c r="B75" s="268" t="s">
        <v>35</v>
      </c>
      <c r="C75">
        <v>19214</v>
      </c>
      <c r="D75">
        <v>197283.72399999999</v>
      </c>
      <c r="E75">
        <v>10.270899999999999</v>
      </c>
      <c r="F75">
        <v>702338.6</v>
      </c>
      <c r="G75">
        <v>36.564900000000002</v>
      </c>
    </row>
    <row r="76" spans="1:7" hidden="1">
      <c r="A76" s="268" t="s">
        <v>96</v>
      </c>
      <c r="B76" s="268" t="s">
        <v>119</v>
      </c>
      <c r="C76">
        <v>3588</v>
      </c>
      <c r="D76">
        <v>15316.1744</v>
      </c>
      <c r="E76">
        <v>4.2686999999999999</v>
      </c>
      <c r="F76">
        <v>55918.2</v>
      </c>
      <c r="G76">
        <v>15.5847</v>
      </c>
    </row>
    <row r="77" spans="1:7" hidden="1">
      <c r="A77" s="268" t="s">
        <v>96</v>
      </c>
      <c r="B77" s="268" t="s">
        <v>17</v>
      </c>
      <c r="C77">
        <v>36799</v>
      </c>
      <c r="D77">
        <v>293234.94839999999</v>
      </c>
      <c r="E77">
        <v>7.97</v>
      </c>
      <c r="F77">
        <v>983237.1</v>
      </c>
      <c r="G77">
        <v>26.7242</v>
      </c>
    </row>
    <row r="78" spans="1:7" hidden="1">
      <c r="A78" s="268" t="s">
        <v>96</v>
      </c>
      <c r="B78" s="268" t="s">
        <v>120</v>
      </c>
      <c r="C78">
        <v>17080</v>
      </c>
      <c r="D78">
        <v>139561.46309999999</v>
      </c>
      <c r="E78">
        <v>8.1758000000000006</v>
      </c>
      <c r="F78">
        <v>503487</v>
      </c>
      <c r="G78">
        <v>29.4954</v>
      </c>
    </row>
    <row r="79" spans="1:7" hidden="1">
      <c r="A79" s="268" t="s">
        <v>96</v>
      </c>
      <c r="B79" s="268" t="s">
        <v>19</v>
      </c>
      <c r="C79">
        <v>10559</v>
      </c>
      <c r="D79">
        <v>196962.10260000001</v>
      </c>
      <c r="E79">
        <v>18.657</v>
      </c>
      <c r="F79">
        <v>634739.30000000005</v>
      </c>
      <c r="G79">
        <v>60.124899999999997</v>
      </c>
    </row>
    <row r="80" spans="1:7" hidden="1">
      <c r="A80" s="268" t="s">
        <v>96</v>
      </c>
      <c r="B80" s="268" t="s">
        <v>21</v>
      </c>
      <c r="C80">
        <v>113685</v>
      </c>
      <c r="D80">
        <v>470782.55940000003</v>
      </c>
      <c r="E80">
        <v>4.1439000000000004</v>
      </c>
      <c r="F80">
        <v>1637378.1</v>
      </c>
      <c r="G80">
        <v>14.4125</v>
      </c>
    </row>
    <row r="81" spans="1:7" hidden="1">
      <c r="A81" s="268" t="s">
        <v>96</v>
      </c>
      <c r="B81" s="268" t="s">
        <v>22</v>
      </c>
      <c r="C81">
        <v>22274</v>
      </c>
      <c r="D81">
        <v>181081.36960000001</v>
      </c>
      <c r="E81">
        <v>8.1318999999999999</v>
      </c>
      <c r="F81">
        <v>598055.6</v>
      </c>
      <c r="G81">
        <v>26.857099999999999</v>
      </c>
    </row>
    <row r="82" spans="1:7" hidden="1">
      <c r="A82" s="268" t="s">
        <v>96</v>
      </c>
      <c r="B82" s="268" t="s">
        <v>23</v>
      </c>
      <c r="C82">
        <v>20266</v>
      </c>
      <c r="D82">
        <v>141716.63010000001</v>
      </c>
      <c r="E82">
        <v>6.9931000000000001</v>
      </c>
      <c r="F82">
        <v>478181.8</v>
      </c>
      <c r="G82">
        <v>23.596399999999999</v>
      </c>
    </row>
    <row r="83" spans="1:7" hidden="1">
      <c r="A83" s="268" t="s">
        <v>96</v>
      </c>
      <c r="B83" s="268" t="s">
        <v>24</v>
      </c>
      <c r="C83">
        <v>32803</v>
      </c>
      <c r="D83">
        <v>323429.53690000001</v>
      </c>
      <c r="E83">
        <v>9.8635999999999999</v>
      </c>
      <c r="F83">
        <v>1065958.8999999999</v>
      </c>
      <c r="G83">
        <v>32.508600000000001</v>
      </c>
    </row>
    <row r="84" spans="1:7" hidden="1">
      <c r="A84" s="268" t="s">
        <v>96</v>
      </c>
      <c r="B84" s="268" t="s">
        <v>122</v>
      </c>
      <c r="C84">
        <v>1001</v>
      </c>
      <c r="D84">
        <v>12312.3</v>
      </c>
      <c r="E84">
        <v>12.3</v>
      </c>
      <c r="F84">
        <v>44944.9</v>
      </c>
      <c r="G84">
        <v>44.9</v>
      </c>
    </row>
    <row r="85" spans="1:7" hidden="1">
      <c r="A85" s="268" t="s">
        <v>96</v>
      </c>
      <c r="B85" s="268" t="s">
        <v>123</v>
      </c>
      <c r="C85">
        <v>30210</v>
      </c>
      <c r="D85">
        <v>290766.86300000001</v>
      </c>
      <c r="E85">
        <v>9.6325000000000003</v>
      </c>
      <c r="F85">
        <v>961384.6</v>
      </c>
      <c r="G85">
        <v>31.848600000000001</v>
      </c>
    </row>
    <row r="86" spans="1:7" hidden="1">
      <c r="A86" s="268" t="s">
        <v>96</v>
      </c>
      <c r="B86" s="268" t="s">
        <v>62</v>
      </c>
      <c r="C86">
        <v>7699</v>
      </c>
      <c r="D86">
        <v>28792.33</v>
      </c>
      <c r="E86">
        <v>3.7416</v>
      </c>
      <c r="F86">
        <v>103557.5</v>
      </c>
      <c r="G86">
        <v>13.457700000000001</v>
      </c>
    </row>
    <row r="87" spans="1:7" hidden="1">
      <c r="A87" s="268" t="s">
        <v>96</v>
      </c>
      <c r="B87" s="268" t="s">
        <v>127</v>
      </c>
      <c r="C87">
        <v>5800</v>
      </c>
      <c r="D87">
        <v>12489</v>
      </c>
      <c r="E87">
        <v>2.1547000000000001</v>
      </c>
      <c r="F87">
        <v>40080</v>
      </c>
      <c r="G87">
        <v>6.9150999999999998</v>
      </c>
    </row>
    <row r="88" spans="1:7" hidden="1">
      <c r="A88" s="268" t="s">
        <v>96</v>
      </c>
      <c r="B88" s="268" t="s">
        <v>67</v>
      </c>
      <c r="C88">
        <v>8400</v>
      </c>
      <c r="D88">
        <v>15885</v>
      </c>
      <c r="E88">
        <v>1.8926000000000001</v>
      </c>
      <c r="F88">
        <v>60480</v>
      </c>
      <c r="G88">
        <v>7.2060000000000004</v>
      </c>
    </row>
    <row r="89" spans="1:7" hidden="1">
      <c r="A89" s="268" t="s">
        <v>96</v>
      </c>
      <c r="B89" s="268" t="s">
        <v>63</v>
      </c>
      <c r="C89">
        <v>3000</v>
      </c>
      <c r="D89">
        <v>7452</v>
      </c>
      <c r="E89">
        <v>2.484</v>
      </c>
      <c r="F89">
        <v>29820</v>
      </c>
      <c r="G89">
        <v>9.94</v>
      </c>
    </row>
    <row r="90" spans="1:7" hidden="1">
      <c r="A90" s="268" t="s">
        <v>96</v>
      </c>
      <c r="B90" s="268" t="s">
        <v>128</v>
      </c>
      <c r="C90">
        <v>5503</v>
      </c>
      <c r="D90">
        <v>22529.7716</v>
      </c>
      <c r="E90">
        <v>4.0948000000000002</v>
      </c>
      <c r="F90">
        <v>109509.7</v>
      </c>
      <c r="G90">
        <v>19.903600000000001</v>
      </c>
    </row>
    <row r="91" spans="1:7" hidden="1">
      <c r="A91" s="268" t="s">
        <v>97</v>
      </c>
      <c r="B91" s="268" t="s">
        <v>16</v>
      </c>
      <c r="C91">
        <v>9001</v>
      </c>
      <c r="D91">
        <v>107806.68</v>
      </c>
      <c r="E91">
        <v>11.9785</v>
      </c>
      <c r="F91">
        <v>356259.9</v>
      </c>
      <c r="G91">
        <v>39.584400000000002</v>
      </c>
    </row>
    <row r="92" spans="1:7" hidden="1">
      <c r="A92" s="268" t="s">
        <v>97</v>
      </c>
      <c r="B92" s="268" t="s">
        <v>35</v>
      </c>
      <c r="C92">
        <v>9032</v>
      </c>
      <c r="D92">
        <v>102639.8302</v>
      </c>
      <c r="E92">
        <v>11.3665</v>
      </c>
      <c r="F92">
        <v>349151.8</v>
      </c>
      <c r="G92">
        <v>38.665700000000001</v>
      </c>
    </row>
    <row r="93" spans="1:7" hidden="1">
      <c r="A93" s="268" t="s">
        <v>97</v>
      </c>
      <c r="B93" s="268" t="s">
        <v>119</v>
      </c>
      <c r="C93">
        <v>10078</v>
      </c>
      <c r="D93">
        <v>34847.343999999997</v>
      </c>
      <c r="E93">
        <v>3.4590999999999998</v>
      </c>
      <c r="F93">
        <v>144322.20000000001</v>
      </c>
      <c r="G93">
        <v>14.3262</v>
      </c>
    </row>
    <row r="94" spans="1:7" hidden="1">
      <c r="A94" s="268" t="s">
        <v>97</v>
      </c>
      <c r="B94" s="268" t="s">
        <v>17</v>
      </c>
      <c r="C94">
        <v>3604</v>
      </c>
      <c r="D94">
        <v>27338.9424</v>
      </c>
      <c r="E94">
        <v>7.5877999999999997</v>
      </c>
      <c r="F94">
        <v>108019.6</v>
      </c>
      <c r="G94">
        <v>29.980399999999999</v>
      </c>
    </row>
    <row r="95" spans="1:7" hidden="1">
      <c r="A95" s="268" t="s">
        <v>97</v>
      </c>
      <c r="B95" s="268" t="s">
        <v>120</v>
      </c>
      <c r="C95">
        <v>9962</v>
      </c>
      <c r="D95">
        <v>86738.632599999997</v>
      </c>
      <c r="E95">
        <v>8.7139000000000006</v>
      </c>
      <c r="F95">
        <v>331893.8</v>
      </c>
      <c r="G95">
        <v>33.342700000000001</v>
      </c>
    </row>
    <row r="96" spans="1:7" hidden="1">
      <c r="A96" s="268" t="s">
        <v>97</v>
      </c>
      <c r="B96" s="268" t="s">
        <v>19</v>
      </c>
      <c r="C96">
        <v>3600</v>
      </c>
      <c r="D96">
        <v>58763.942799999997</v>
      </c>
      <c r="E96">
        <v>16.3233</v>
      </c>
      <c r="F96">
        <v>239650</v>
      </c>
      <c r="G96">
        <v>66.569400000000002</v>
      </c>
    </row>
    <row r="97" spans="1:7" hidden="1">
      <c r="A97" s="268" t="s">
        <v>97</v>
      </c>
      <c r="B97" s="268" t="s">
        <v>21</v>
      </c>
      <c r="C97">
        <v>76733</v>
      </c>
      <c r="D97">
        <v>340404.48940000002</v>
      </c>
      <c r="E97">
        <v>4.4366000000000003</v>
      </c>
      <c r="F97">
        <v>1120393.5</v>
      </c>
      <c r="G97">
        <v>14.6027</v>
      </c>
    </row>
    <row r="98" spans="1:7" hidden="1">
      <c r="A98" s="268" t="s">
        <v>97</v>
      </c>
      <c r="B98" s="268" t="s">
        <v>22</v>
      </c>
      <c r="C98">
        <v>19859</v>
      </c>
      <c r="D98">
        <v>153922.20079999999</v>
      </c>
      <c r="E98">
        <v>7.7519</v>
      </c>
      <c r="F98">
        <v>534121.69999999995</v>
      </c>
      <c r="G98">
        <v>26.899699999999999</v>
      </c>
    </row>
    <row r="99" spans="1:7" hidden="1">
      <c r="A99" s="268" t="s">
        <v>97</v>
      </c>
      <c r="B99" s="268" t="s">
        <v>23</v>
      </c>
      <c r="C99">
        <v>8925</v>
      </c>
      <c r="D99">
        <v>99246.134999999995</v>
      </c>
      <c r="E99">
        <v>11.1274</v>
      </c>
      <c r="F99">
        <v>286457.5</v>
      </c>
      <c r="G99">
        <v>32.117600000000003</v>
      </c>
    </row>
    <row r="100" spans="1:7" hidden="1">
      <c r="A100" s="268" t="s">
        <v>97</v>
      </c>
      <c r="B100" s="268" t="s">
        <v>24</v>
      </c>
      <c r="C100">
        <v>48167</v>
      </c>
      <c r="D100">
        <v>385805.66769999999</v>
      </c>
      <c r="E100">
        <v>8.0154999999999994</v>
      </c>
      <c r="F100">
        <v>1275863.3</v>
      </c>
      <c r="G100">
        <v>26.5075</v>
      </c>
    </row>
    <row r="101" spans="1:7" hidden="1">
      <c r="A101" s="268" t="s">
        <v>97</v>
      </c>
      <c r="B101" s="268" t="s">
        <v>122</v>
      </c>
      <c r="C101">
        <v>3200</v>
      </c>
      <c r="D101">
        <v>41423.839999999997</v>
      </c>
      <c r="E101">
        <v>12.952999999999999</v>
      </c>
      <c r="F101">
        <v>133680</v>
      </c>
      <c r="G101">
        <v>41.801099999999998</v>
      </c>
    </row>
    <row r="102" spans="1:7" hidden="1">
      <c r="A102" s="268" t="s">
        <v>97</v>
      </c>
      <c r="B102" s="268" t="s">
        <v>27</v>
      </c>
      <c r="C102">
        <v>5446</v>
      </c>
      <c r="D102">
        <v>87509.016000000003</v>
      </c>
      <c r="E102">
        <v>16.071400000000001</v>
      </c>
      <c r="F102">
        <v>261260.4</v>
      </c>
      <c r="G102">
        <v>47.981699999999996</v>
      </c>
    </row>
    <row r="103" spans="1:7" hidden="1">
      <c r="A103" s="268" t="s">
        <v>97</v>
      </c>
      <c r="B103" s="268" t="s">
        <v>123</v>
      </c>
      <c r="C103">
        <v>62686</v>
      </c>
      <c r="D103">
        <v>673581.69330000004</v>
      </c>
      <c r="E103">
        <v>10.746499999999999</v>
      </c>
      <c r="F103">
        <v>2154001.4</v>
      </c>
      <c r="G103">
        <v>34.365499999999997</v>
      </c>
    </row>
    <row r="104" spans="1:7" hidden="1">
      <c r="A104" s="268" t="s">
        <v>97</v>
      </c>
      <c r="B104" s="268" t="s">
        <v>62</v>
      </c>
      <c r="C104">
        <v>10913</v>
      </c>
      <c r="D104">
        <v>46451.98</v>
      </c>
      <c r="E104">
        <v>4.2619999999999996</v>
      </c>
      <c r="F104">
        <v>156644.5</v>
      </c>
      <c r="G104">
        <v>14.372299999999999</v>
      </c>
    </row>
    <row r="105" spans="1:7" hidden="1">
      <c r="A105" s="268" t="s">
        <v>97</v>
      </c>
      <c r="B105" s="268" t="s">
        <v>126</v>
      </c>
      <c r="C105">
        <v>1907</v>
      </c>
      <c r="D105">
        <v>20144.278399999999</v>
      </c>
      <c r="E105">
        <v>10.5799</v>
      </c>
      <c r="F105">
        <v>56894.3</v>
      </c>
      <c r="G105">
        <v>29.881399999999999</v>
      </c>
    </row>
    <row r="106" spans="1:7" hidden="1">
      <c r="A106" s="268" t="s">
        <v>97</v>
      </c>
      <c r="B106" s="268" t="s">
        <v>127</v>
      </c>
      <c r="C106">
        <v>6612</v>
      </c>
      <c r="D106">
        <v>13303.65</v>
      </c>
      <c r="E106">
        <v>2.0131999999999999</v>
      </c>
      <c r="F106">
        <v>43305.8</v>
      </c>
      <c r="G106">
        <v>6.5534999999999997</v>
      </c>
    </row>
    <row r="107" spans="1:7" hidden="1">
      <c r="A107" s="268" t="s">
        <v>97</v>
      </c>
      <c r="B107" s="268" t="s">
        <v>67</v>
      </c>
      <c r="C107">
        <v>4800</v>
      </c>
      <c r="D107">
        <v>9300</v>
      </c>
      <c r="E107">
        <v>1.9375</v>
      </c>
      <c r="F107">
        <v>35280</v>
      </c>
      <c r="G107">
        <v>7.35</v>
      </c>
    </row>
    <row r="108" spans="1:7" hidden="1">
      <c r="A108" s="268" t="s">
        <v>97</v>
      </c>
      <c r="B108" s="268" t="s">
        <v>63</v>
      </c>
      <c r="C108">
        <v>11429</v>
      </c>
      <c r="D108">
        <v>38880.449999999997</v>
      </c>
      <c r="E108">
        <v>3.4045000000000001</v>
      </c>
      <c r="F108">
        <v>151837.9</v>
      </c>
      <c r="G108">
        <v>13.2957</v>
      </c>
    </row>
    <row r="109" spans="1:7" hidden="1">
      <c r="A109" s="268" t="s">
        <v>97</v>
      </c>
      <c r="B109" s="268" t="s">
        <v>128</v>
      </c>
      <c r="C109">
        <v>8003</v>
      </c>
      <c r="D109">
        <v>32233.871999999999</v>
      </c>
      <c r="E109">
        <v>4.0292000000000003</v>
      </c>
      <c r="F109">
        <v>159259.70000000001</v>
      </c>
      <c r="G109">
        <v>19.907399999999999</v>
      </c>
    </row>
    <row r="110" spans="1:7" hidden="1">
      <c r="A110" s="268" t="s">
        <v>98</v>
      </c>
      <c r="B110" s="268" t="s">
        <v>16</v>
      </c>
      <c r="C110">
        <v>3404</v>
      </c>
      <c r="D110">
        <v>29704.743200000001</v>
      </c>
      <c r="E110">
        <v>8.7315000000000005</v>
      </c>
      <c r="F110">
        <v>106779.6</v>
      </c>
      <c r="G110">
        <v>31.3873</v>
      </c>
    </row>
    <row r="111" spans="1:7" hidden="1">
      <c r="A111" s="268" t="s">
        <v>98</v>
      </c>
      <c r="B111" s="268" t="s">
        <v>35</v>
      </c>
      <c r="C111">
        <v>14575</v>
      </c>
      <c r="D111">
        <v>147164.57500000001</v>
      </c>
      <c r="E111">
        <v>10.0998</v>
      </c>
      <c r="F111">
        <v>528592.5</v>
      </c>
      <c r="G111">
        <v>36.277000000000001</v>
      </c>
    </row>
    <row r="112" spans="1:7" hidden="1">
      <c r="A112" s="268" t="s">
        <v>98</v>
      </c>
      <c r="B112" s="268" t="s">
        <v>17</v>
      </c>
      <c r="C112">
        <v>30852</v>
      </c>
      <c r="D112">
        <v>218728.14369999999</v>
      </c>
      <c r="E112">
        <v>7.0914000000000001</v>
      </c>
      <c r="F112">
        <v>724973.8</v>
      </c>
      <c r="G112">
        <v>23.5045</v>
      </c>
    </row>
    <row r="113" spans="1:7" hidden="1">
      <c r="A113" s="268" t="s">
        <v>98</v>
      </c>
      <c r="B113" s="268" t="s">
        <v>120</v>
      </c>
      <c r="C113">
        <v>9007</v>
      </c>
      <c r="D113">
        <v>58213.33</v>
      </c>
      <c r="E113">
        <v>6.4680999999999997</v>
      </c>
      <c r="F113">
        <v>214592.5</v>
      </c>
      <c r="G113">
        <v>23.843599999999999</v>
      </c>
    </row>
    <row r="114" spans="1:7" hidden="1">
      <c r="A114" s="268" t="s">
        <v>98</v>
      </c>
      <c r="B114" s="268" t="s">
        <v>19</v>
      </c>
      <c r="C114">
        <v>8340</v>
      </c>
      <c r="D114">
        <v>126892.2984</v>
      </c>
      <c r="E114">
        <v>15.2203</v>
      </c>
      <c r="F114">
        <v>366261</v>
      </c>
      <c r="G114">
        <v>43.931899999999999</v>
      </c>
    </row>
    <row r="115" spans="1:7" hidden="1">
      <c r="A115" s="268" t="s">
        <v>98</v>
      </c>
      <c r="B115" s="268" t="s">
        <v>21</v>
      </c>
      <c r="C115">
        <v>101797</v>
      </c>
      <c r="D115">
        <v>348668.80369999999</v>
      </c>
      <c r="E115">
        <v>3.4262999999999999</v>
      </c>
      <c r="F115">
        <v>1226792.8999999999</v>
      </c>
      <c r="G115">
        <v>12.0557</v>
      </c>
    </row>
    <row r="116" spans="1:7" hidden="1">
      <c r="A116" s="268" t="s">
        <v>98</v>
      </c>
      <c r="B116" s="268" t="s">
        <v>22</v>
      </c>
      <c r="C116">
        <v>18131</v>
      </c>
      <c r="D116">
        <v>130150.7536</v>
      </c>
      <c r="E116">
        <v>7.1826999999999996</v>
      </c>
      <c r="F116">
        <v>404060.9</v>
      </c>
      <c r="G116">
        <v>22.299099999999999</v>
      </c>
    </row>
    <row r="117" spans="1:7" hidden="1">
      <c r="A117" s="268" t="s">
        <v>98</v>
      </c>
      <c r="B117" s="268" t="s">
        <v>23</v>
      </c>
      <c r="C117">
        <v>10974</v>
      </c>
      <c r="D117">
        <v>67440.915699999998</v>
      </c>
      <c r="E117">
        <v>6.1482999999999999</v>
      </c>
      <c r="F117">
        <v>238675.6</v>
      </c>
      <c r="G117">
        <v>21.7591</v>
      </c>
    </row>
    <row r="118" spans="1:7" hidden="1">
      <c r="A118" s="268" t="s">
        <v>98</v>
      </c>
      <c r="B118" s="268" t="s">
        <v>24</v>
      </c>
      <c r="C118">
        <v>21317</v>
      </c>
      <c r="D118">
        <v>173189.54639999999</v>
      </c>
      <c r="E118">
        <v>8.1251999999999995</v>
      </c>
      <c r="F118">
        <v>600483.30000000005</v>
      </c>
      <c r="G118">
        <v>28.171800000000001</v>
      </c>
    </row>
    <row r="119" spans="1:7" hidden="1">
      <c r="A119" s="268" t="s">
        <v>98</v>
      </c>
      <c r="B119" s="268" t="s">
        <v>25</v>
      </c>
      <c r="C119">
        <v>14380</v>
      </c>
      <c r="D119">
        <v>133222.50279999999</v>
      </c>
      <c r="E119">
        <v>9.2657000000000007</v>
      </c>
      <c r="F119">
        <v>471242</v>
      </c>
      <c r="G119">
        <v>32.775199999999998</v>
      </c>
    </row>
    <row r="120" spans="1:7" hidden="1">
      <c r="A120" s="268" t="s">
        <v>98</v>
      </c>
      <c r="B120" s="268" t="s">
        <v>27</v>
      </c>
      <c r="C120">
        <v>3420</v>
      </c>
      <c r="D120">
        <v>33084.4107</v>
      </c>
      <c r="E120">
        <v>9.6738</v>
      </c>
      <c r="F120">
        <v>124428</v>
      </c>
      <c r="G120">
        <v>36.382399999999997</v>
      </c>
    </row>
    <row r="121" spans="1:7" hidden="1">
      <c r="A121" s="268" t="s">
        <v>98</v>
      </c>
      <c r="B121" s="268" t="s">
        <v>62</v>
      </c>
      <c r="C121">
        <v>4620</v>
      </c>
      <c r="D121">
        <v>18527</v>
      </c>
      <c r="E121">
        <v>4.0101000000000004</v>
      </c>
      <c r="F121">
        <v>65378</v>
      </c>
      <c r="G121">
        <v>14.151</v>
      </c>
    </row>
    <row r="122" spans="1:7" hidden="1">
      <c r="A122" s="268" t="s">
        <v>98</v>
      </c>
      <c r="B122" s="268" t="s">
        <v>127</v>
      </c>
      <c r="C122">
        <v>4200</v>
      </c>
      <c r="D122">
        <v>5862</v>
      </c>
      <c r="E122">
        <v>1.3959999999999999</v>
      </c>
      <c r="F122">
        <v>22980</v>
      </c>
      <c r="G122">
        <v>5.4726999999999997</v>
      </c>
    </row>
    <row r="123" spans="1:7" hidden="1">
      <c r="A123" s="268" t="s">
        <v>98</v>
      </c>
      <c r="B123" s="268" t="s">
        <v>67</v>
      </c>
      <c r="C123">
        <v>2700</v>
      </c>
      <c r="D123">
        <v>4465</v>
      </c>
      <c r="E123">
        <v>1.6536999999999999</v>
      </c>
      <c r="F123">
        <v>15930</v>
      </c>
      <c r="G123">
        <v>5.9</v>
      </c>
    </row>
    <row r="124" spans="1:7" hidden="1">
      <c r="A124" s="268" t="s">
        <v>98</v>
      </c>
      <c r="B124" s="268" t="s">
        <v>63</v>
      </c>
      <c r="C124">
        <v>5010</v>
      </c>
      <c r="D124">
        <v>10882.5</v>
      </c>
      <c r="E124">
        <v>2.1720999999999999</v>
      </c>
      <c r="F124">
        <v>37575</v>
      </c>
      <c r="G124">
        <v>7.5</v>
      </c>
    </row>
    <row r="125" spans="1:7" hidden="1">
      <c r="A125" s="268" t="s">
        <v>98</v>
      </c>
      <c r="B125" s="268" t="s">
        <v>128</v>
      </c>
      <c r="C125">
        <v>4000</v>
      </c>
      <c r="D125">
        <v>17797.400000000001</v>
      </c>
      <c r="E125">
        <v>4.4493</v>
      </c>
      <c r="F125">
        <v>59600</v>
      </c>
      <c r="G125">
        <v>14.9</v>
      </c>
    </row>
    <row r="126" spans="1:7" hidden="1">
      <c r="A126" s="268" t="s">
        <v>99</v>
      </c>
      <c r="B126" s="268" t="s">
        <v>16</v>
      </c>
      <c r="C126">
        <v>3215</v>
      </c>
      <c r="D126">
        <v>35165.4908</v>
      </c>
      <c r="E126">
        <v>10.944699999999999</v>
      </c>
      <c r="F126">
        <v>110708.5</v>
      </c>
      <c r="G126">
        <v>34.456400000000002</v>
      </c>
    </row>
    <row r="127" spans="1:7" hidden="1">
      <c r="A127" s="268" t="s">
        <v>99</v>
      </c>
      <c r="B127" s="268" t="s">
        <v>35</v>
      </c>
      <c r="C127">
        <v>13556</v>
      </c>
      <c r="D127">
        <v>134224.3726</v>
      </c>
      <c r="E127">
        <v>9.9057999999999993</v>
      </c>
      <c r="F127">
        <v>503279.4</v>
      </c>
      <c r="G127">
        <v>37.142299999999999</v>
      </c>
    </row>
    <row r="128" spans="1:7" hidden="1">
      <c r="A128" s="268" t="s">
        <v>99</v>
      </c>
      <c r="B128" s="268" t="s">
        <v>119</v>
      </c>
      <c r="C128">
        <v>6000</v>
      </c>
      <c r="D128">
        <v>21450</v>
      </c>
      <c r="E128">
        <v>3.5750000000000002</v>
      </c>
      <c r="F128">
        <v>75000</v>
      </c>
      <c r="G128">
        <v>12.5</v>
      </c>
    </row>
    <row r="129" spans="1:7" hidden="1">
      <c r="A129" s="268" t="s">
        <v>99</v>
      </c>
      <c r="B129" s="268" t="s">
        <v>17</v>
      </c>
      <c r="C129">
        <v>5857</v>
      </c>
      <c r="D129">
        <v>45961.981399999997</v>
      </c>
      <c r="E129">
        <v>7.85</v>
      </c>
      <c r="F129">
        <v>153859.29999999999</v>
      </c>
      <c r="G129">
        <v>26.278199999999998</v>
      </c>
    </row>
    <row r="130" spans="1:7" hidden="1">
      <c r="A130" s="268" t="s">
        <v>99</v>
      </c>
      <c r="B130" s="268" t="s">
        <v>120</v>
      </c>
      <c r="C130">
        <v>8014</v>
      </c>
      <c r="D130">
        <v>62039.437599999997</v>
      </c>
      <c r="E130">
        <v>7.7470999999999997</v>
      </c>
      <c r="F130">
        <v>214668.6</v>
      </c>
      <c r="G130">
        <v>26.806699999999999</v>
      </c>
    </row>
    <row r="131" spans="1:7" hidden="1">
      <c r="A131" s="268" t="s">
        <v>99</v>
      </c>
      <c r="B131" s="268" t="s">
        <v>19</v>
      </c>
      <c r="C131">
        <v>3700</v>
      </c>
      <c r="D131">
        <v>65490</v>
      </c>
      <c r="E131">
        <v>17.704699999999999</v>
      </c>
      <c r="F131">
        <v>184630</v>
      </c>
      <c r="G131">
        <v>49.913400000000003</v>
      </c>
    </row>
    <row r="132" spans="1:7" hidden="1">
      <c r="A132" s="268" t="s">
        <v>99</v>
      </c>
      <c r="B132" s="268" t="s">
        <v>21</v>
      </c>
      <c r="C132">
        <v>33112</v>
      </c>
      <c r="D132">
        <v>134891.86040000001</v>
      </c>
      <c r="E132">
        <v>4.0754999999999999</v>
      </c>
      <c r="F132">
        <v>474310.40000000002</v>
      </c>
      <c r="G132">
        <v>14.330399999999999</v>
      </c>
    </row>
    <row r="133" spans="1:7" hidden="1">
      <c r="A133" s="268" t="s">
        <v>99</v>
      </c>
      <c r="B133" s="268" t="s">
        <v>22</v>
      </c>
      <c r="C133">
        <v>9752</v>
      </c>
      <c r="D133">
        <v>70952.665200000003</v>
      </c>
      <c r="E133">
        <v>7.2756999999999996</v>
      </c>
      <c r="F133">
        <v>247939.8</v>
      </c>
      <c r="G133">
        <v>25.424499999999998</v>
      </c>
    </row>
    <row r="134" spans="1:7" hidden="1">
      <c r="A134" s="268" t="s">
        <v>99</v>
      </c>
      <c r="B134" s="268" t="s">
        <v>23</v>
      </c>
      <c r="C134">
        <v>2811</v>
      </c>
      <c r="D134">
        <v>18469.905500000001</v>
      </c>
      <c r="E134">
        <v>6.5705</v>
      </c>
      <c r="F134">
        <v>71199.7</v>
      </c>
      <c r="G134">
        <v>25.328900000000001</v>
      </c>
    </row>
    <row r="135" spans="1:7" hidden="1">
      <c r="A135" s="268" t="s">
        <v>99</v>
      </c>
      <c r="B135" s="268" t="s">
        <v>24</v>
      </c>
      <c r="C135">
        <v>20839</v>
      </c>
      <c r="D135">
        <v>131362.90210000001</v>
      </c>
      <c r="E135">
        <v>6.3079000000000001</v>
      </c>
      <c r="F135">
        <v>480752.7</v>
      </c>
      <c r="G135">
        <v>23.0853</v>
      </c>
    </row>
    <row r="136" spans="1:7" hidden="1">
      <c r="A136" s="268" t="s">
        <v>99</v>
      </c>
      <c r="B136" s="268" t="s">
        <v>123</v>
      </c>
      <c r="C136">
        <v>15329</v>
      </c>
      <c r="D136">
        <v>115360.1691</v>
      </c>
      <c r="E136">
        <v>7.5279999999999996</v>
      </c>
      <c r="F136">
        <v>400167.9</v>
      </c>
      <c r="G136">
        <v>26.113800000000001</v>
      </c>
    </row>
    <row r="137" spans="1:7" hidden="1">
      <c r="A137" s="268" t="s">
        <v>99</v>
      </c>
      <c r="B137" s="268" t="s">
        <v>62</v>
      </c>
      <c r="C137">
        <v>2699</v>
      </c>
      <c r="D137">
        <v>10793.45</v>
      </c>
      <c r="E137">
        <v>4.0049000000000001</v>
      </c>
      <c r="F137">
        <v>38537.5</v>
      </c>
      <c r="G137">
        <v>14.2996</v>
      </c>
    </row>
    <row r="138" spans="1:7" hidden="1">
      <c r="A138" s="268" t="s">
        <v>99</v>
      </c>
      <c r="B138" s="268" t="s">
        <v>127</v>
      </c>
      <c r="C138">
        <v>4801</v>
      </c>
      <c r="D138">
        <v>6004.38</v>
      </c>
      <c r="E138">
        <v>1.2508999999999999</v>
      </c>
      <c r="F138">
        <v>22684.9</v>
      </c>
      <c r="G138">
        <v>4.726</v>
      </c>
    </row>
    <row r="139" spans="1:7" hidden="1">
      <c r="A139" s="268" t="s">
        <v>99</v>
      </c>
      <c r="B139" s="268" t="s">
        <v>67</v>
      </c>
      <c r="C139">
        <v>4821</v>
      </c>
      <c r="D139">
        <v>7591.0874999999996</v>
      </c>
      <c r="E139">
        <v>1.5762</v>
      </c>
      <c r="F139">
        <v>30864.9</v>
      </c>
      <c r="G139">
        <v>6.4088000000000003</v>
      </c>
    </row>
    <row r="140" spans="1:7" hidden="1">
      <c r="A140" s="268" t="s">
        <v>99</v>
      </c>
      <c r="B140" s="268" t="s">
        <v>63</v>
      </c>
      <c r="C140">
        <v>2480</v>
      </c>
      <c r="D140">
        <v>7368.2</v>
      </c>
      <c r="E140">
        <v>2.9710000000000001</v>
      </c>
      <c r="F140">
        <v>24552</v>
      </c>
      <c r="G140">
        <v>9.9</v>
      </c>
    </row>
    <row r="141" spans="1:7" hidden="1">
      <c r="A141" s="268" t="s">
        <v>99</v>
      </c>
      <c r="B141" s="268" t="s">
        <v>128</v>
      </c>
      <c r="C141">
        <v>4000</v>
      </c>
      <c r="D141">
        <v>14229.6</v>
      </c>
      <c r="E141">
        <v>3.5573999999999999</v>
      </c>
      <c r="F141">
        <v>59600</v>
      </c>
      <c r="G141">
        <v>14.9</v>
      </c>
    </row>
    <row r="142" spans="1:7" hidden="1">
      <c r="A142" s="268" t="s">
        <v>100</v>
      </c>
      <c r="B142" s="268" t="s">
        <v>16</v>
      </c>
      <c r="C142">
        <v>4424</v>
      </c>
      <c r="D142">
        <v>27993.061600000001</v>
      </c>
      <c r="E142">
        <v>6.3304</v>
      </c>
      <c r="F142">
        <v>103450.4</v>
      </c>
      <c r="G142">
        <v>23.394400000000001</v>
      </c>
    </row>
    <row r="143" spans="1:7" hidden="1">
      <c r="A143" s="268" t="s">
        <v>100</v>
      </c>
      <c r="B143" s="268" t="s">
        <v>35</v>
      </c>
      <c r="C143">
        <v>4332</v>
      </c>
      <c r="D143">
        <v>49129.892999999996</v>
      </c>
      <c r="E143">
        <v>11.341100000000001</v>
      </c>
      <c r="F143">
        <v>176341.8</v>
      </c>
      <c r="G143">
        <v>40.706699999999998</v>
      </c>
    </row>
    <row r="144" spans="1:7" hidden="1">
      <c r="A144" s="268" t="s">
        <v>100</v>
      </c>
      <c r="B144" s="268" t="s">
        <v>119</v>
      </c>
      <c r="C144">
        <v>1425</v>
      </c>
      <c r="D144">
        <v>6630.0245000000004</v>
      </c>
      <c r="E144">
        <v>4.6558999999999999</v>
      </c>
      <c r="F144">
        <v>24937.5</v>
      </c>
      <c r="G144">
        <v>17.5122</v>
      </c>
    </row>
    <row r="145" spans="1:7" hidden="1">
      <c r="A145" s="268" t="s">
        <v>100</v>
      </c>
      <c r="B145" s="268" t="s">
        <v>17</v>
      </c>
      <c r="C145">
        <v>1346</v>
      </c>
      <c r="D145">
        <v>12761.9908</v>
      </c>
      <c r="E145">
        <v>9.4814000000000007</v>
      </c>
      <c r="F145">
        <v>46975.4</v>
      </c>
      <c r="G145">
        <v>34.9</v>
      </c>
    </row>
    <row r="146" spans="1:7" hidden="1">
      <c r="A146" s="268" t="s">
        <v>100</v>
      </c>
      <c r="B146" s="268" t="s">
        <v>120</v>
      </c>
      <c r="C146">
        <v>2046</v>
      </c>
      <c r="D146">
        <v>20492.097000000002</v>
      </c>
      <c r="E146">
        <v>10.015599999999999</v>
      </c>
      <c r="F146">
        <v>77890.399999999994</v>
      </c>
      <c r="G146">
        <v>38.069499999999998</v>
      </c>
    </row>
    <row r="147" spans="1:7" hidden="1">
      <c r="A147" s="268" t="s">
        <v>100</v>
      </c>
      <c r="B147" s="268" t="s">
        <v>21</v>
      </c>
      <c r="C147">
        <v>17368</v>
      </c>
      <c r="D147">
        <v>84009.479600000006</v>
      </c>
      <c r="E147">
        <v>4.8377999999999997</v>
      </c>
      <c r="F147">
        <v>300722</v>
      </c>
      <c r="G147">
        <v>17.317699999999999</v>
      </c>
    </row>
    <row r="148" spans="1:7" hidden="1">
      <c r="A148" s="268" t="s">
        <v>100</v>
      </c>
      <c r="B148" s="268" t="s">
        <v>22</v>
      </c>
      <c r="C148">
        <v>5886</v>
      </c>
      <c r="D148">
        <v>41105.991399999999</v>
      </c>
      <c r="E148">
        <v>6.9908000000000001</v>
      </c>
      <c r="F148">
        <v>160801.4</v>
      </c>
      <c r="G148">
        <v>27.347100000000001</v>
      </c>
    </row>
    <row r="149" spans="1:7" hidden="1">
      <c r="A149" s="268" t="s">
        <v>100</v>
      </c>
      <c r="B149" s="268" t="s">
        <v>24</v>
      </c>
      <c r="C149">
        <v>9318</v>
      </c>
      <c r="D149">
        <v>64762.142099999997</v>
      </c>
      <c r="E149">
        <v>6.9576000000000002</v>
      </c>
      <c r="F149">
        <v>255652.8</v>
      </c>
      <c r="G149">
        <v>27.465900000000001</v>
      </c>
    </row>
    <row r="150" spans="1:7" hidden="1">
      <c r="A150" s="268" t="s">
        <v>100</v>
      </c>
      <c r="B150" s="268" t="s">
        <v>25</v>
      </c>
      <c r="C150">
        <v>201</v>
      </c>
      <c r="D150">
        <v>2130.6</v>
      </c>
      <c r="E150">
        <v>10.6</v>
      </c>
      <c r="F150">
        <v>6009.9</v>
      </c>
      <c r="G150">
        <v>29.9</v>
      </c>
    </row>
    <row r="151" spans="1:7" hidden="1">
      <c r="A151" s="268" t="s">
        <v>100</v>
      </c>
      <c r="B151" s="268" t="s">
        <v>122</v>
      </c>
      <c r="C151">
        <v>492</v>
      </c>
      <c r="D151">
        <v>6653.808</v>
      </c>
      <c r="E151">
        <v>13.523999999999999</v>
      </c>
      <c r="F151">
        <v>24550.799999999999</v>
      </c>
      <c r="G151">
        <v>49.9</v>
      </c>
    </row>
    <row r="152" spans="1:7" hidden="1">
      <c r="A152" s="268" t="s">
        <v>100</v>
      </c>
      <c r="B152" s="268" t="s">
        <v>123</v>
      </c>
      <c r="C152">
        <v>8782</v>
      </c>
      <c r="D152">
        <v>80648.86</v>
      </c>
      <c r="E152">
        <v>9.1937999999999995</v>
      </c>
      <c r="F152">
        <v>289013</v>
      </c>
      <c r="G152">
        <v>32.947200000000002</v>
      </c>
    </row>
    <row r="153" spans="1:7" hidden="1">
      <c r="A153" s="268" t="s">
        <v>100</v>
      </c>
      <c r="B153" s="268" t="s">
        <v>62</v>
      </c>
      <c r="C153">
        <v>648</v>
      </c>
      <c r="D153">
        <v>2323.6309999999999</v>
      </c>
      <c r="E153">
        <v>3.5857999999999999</v>
      </c>
      <c r="F153">
        <v>8100</v>
      </c>
      <c r="G153">
        <v>12.5</v>
      </c>
    </row>
    <row r="154" spans="1:7" hidden="1">
      <c r="A154" s="268" t="s">
        <v>100</v>
      </c>
      <c r="B154" s="268" t="s">
        <v>63</v>
      </c>
      <c r="C154">
        <v>1745</v>
      </c>
      <c r="D154">
        <v>3857.8434000000002</v>
      </c>
      <c r="E154">
        <v>2.2120000000000002</v>
      </c>
      <c r="F154">
        <v>11170.7</v>
      </c>
      <c r="G154">
        <v>6.4051999999999998</v>
      </c>
    </row>
    <row r="155" spans="1:7">
      <c r="A155" s="268" t="s">
        <v>61</v>
      </c>
      <c r="B155" s="268" t="s">
        <v>16</v>
      </c>
      <c r="C155">
        <v>1454</v>
      </c>
      <c r="D155">
        <v>13525.872600000001</v>
      </c>
      <c r="E155">
        <v>9.3025000000000002</v>
      </c>
      <c r="F155">
        <v>43989.599999999999</v>
      </c>
      <c r="G155">
        <v>30.254100000000001</v>
      </c>
    </row>
    <row r="156" spans="1:7">
      <c r="A156" s="268" t="s">
        <v>61</v>
      </c>
      <c r="B156" s="268" t="s">
        <v>35</v>
      </c>
      <c r="C156">
        <v>25933</v>
      </c>
      <c r="D156">
        <v>257318.71549999999</v>
      </c>
      <c r="E156">
        <v>9.9289000000000005</v>
      </c>
      <c r="F156">
        <v>891461.7</v>
      </c>
      <c r="G156">
        <v>34.398099999999999</v>
      </c>
    </row>
    <row r="157" spans="1:7">
      <c r="A157" s="268" t="s">
        <v>61</v>
      </c>
      <c r="B157" s="268" t="s">
        <v>17</v>
      </c>
      <c r="C157">
        <v>27193</v>
      </c>
      <c r="D157">
        <v>258643.27530000001</v>
      </c>
      <c r="E157">
        <v>9.5159000000000002</v>
      </c>
      <c r="F157">
        <v>943845.7</v>
      </c>
      <c r="G157">
        <v>34.725700000000003</v>
      </c>
    </row>
    <row r="158" spans="1:7">
      <c r="A158" s="268" t="s">
        <v>61</v>
      </c>
      <c r="B158" s="268" t="s">
        <v>53</v>
      </c>
      <c r="C158">
        <v>5500</v>
      </c>
      <c r="D158">
        <v>14520</v>
      </c>
      <c r="E158">
        <v>2.64</v>
      </c>
      <c r="F158">
        <v>54450</v>
      </c>
      <c r="G158">
        <v>9.9</v>
      </c>
    </row>
    <row r="159" spans="1:7">
      <c r="A159" s="268" t="s">
        <v>61</v>
      </c>
      <c r="B159" s="268" t="s">
        <v>19</v>
      </c>
      <c r="C159">
        <v>11409</v>
      </c>
      <c r="D159">
        <v>214754.27</v>
      </c>
      <c r="E159">
        <v>18.826499999999999</v>
      </c>
      <c r="F159">
        <v>641919.1</v>
      </c>
      <c r="G159">
        <v>56.274099999999997</v>
      </c>
    </row>
    <row r="160" spans="1:7">
      <c r="A160" s="268" t="s">
        <v>61</v>
      </c>
      <c r="B160" s="268" t="s">
        <v>21</v>
      </c>
      <c r="C160">
        <v>49309</v>
      </c>
      <c r="D160">
        <v>146206.7205</v>
      </c>
      <c r="E160">
        <v>2.9658000000000002</v>
      </c>
      <c r="F160">
        <v>603864.5</v>
      </c>
      <c r="G160">
        <v>12.249700000000001</v>
      </c>
    </row>
    <row r="161" spans="1:7">
      <c r="A161" s="268" t="s">
        <v>61</v>
      </c>
      <c r="B161" s="268" t="s">
        <v>22</v>
      </c>
      <c r="C161">
        <v>11429</v>
      </c>
      <c r="D161">
        <v>87985.740900000004</v>
      </c>
      <c r="E161">
        <v>7.6984000000000004</v>
      </c>
      <c r="F161">
        <v>294972.09999999998</v>
      </c>
      <c r="G161">
        <v>25.809000000000001</v>
      </c>
    </row>
    <row r="162" spans="1:7">
      <c r="A162" s="268" t="s">
        <v>61</v>
      </c>
      <c r="B162" s="268" t="s">
        <v>49</v>
      </c>
      <c r="C162">
        <v>4048</v>
      </c>
      <c r="D162">
        <v>23938.8158</v>
      </c>
      <c r="E162">
        <v>5.9137000000000004</v>
      </c>
      <c r="F162">
        <v>80555.199999999997</v>
      </c>
      <c r="G162">
        <v>19.899999999999999</v>
      </c>
    </row>
    <row r="163" spans="1:7">
      <c r="A163" s="268" t="s">
        <v>61</v>
      </c>
      <c r="B163" s="268" t="s">
        <v>23</v>
      </c>
      <c r="C163">
        <v>23144</v>
      </c>
      <c r="D163">
        <v>169094.53049999999</v>
      </c>
      <c r="E163">
        <v>7.3083999999999998</v>
      </c>
      <c r="F163">
        <v>602265.59999999998</v>
      </c>
      <c r="G163">
        <v>26.0304</v>
      </c>
    </row>
    <row r="164" spans="1:7">
      <c r="A164" s="269" t="s">
        <v>61</v>
      </c>
      <c r="B164" s="268" t="s">
        <v>24</v>
      </c>
      <c r="C164">
        <v>7476</v>
      </c>
      <c r="D164">
        <v>89091.142800000001</v>
      </c>
      <c r="E164">
        <v>11.923299999999999</v>
      </c>
      <c r="F164">
        <v>271292.40000000002</v>
      </c>
      <c r="G164">
        <v>36.3078</v>
      </c>
    </row>
    <row r="165" spans="1:7">
      <c r="A165" s="269" t="s">
        <v>61</v>
      </c>
      <c r="B165" s="269" t="s">
        <v>25</v>
      </c>
      <c r="C165">
        <v>7266</v>
      </c>
      <c r="D165">
        <v>63903.016799999998</v>
      </c>
      <c r="E165">
        <v>8.7948000000000004</v>
      </c>
      <c r="F165">
        <v>227633.4</v>
      </c>
      <c r="G165">
        <v>31.328499999999998</v>
      </c>
    </row>
    <row r="166" spans="1:7">
      <c r="A166" s="269" t="s">
        <v>61</v>
      </c>
      <c r="B166" s="268" t="s">
        <v>62</v>
      </c>
      <c r="C166">
        <v>2000</v>
      </c>
      <c r="D166">
        <v>5625</v>
      </c>
      <c r="E166">
        <v>2.8125</v>
      </c>
      <c r="F166">
        <v>19800</v>
      </c>
      <c r="G166">
        <v>9.9</v>
      </c>
    </row>
    <row r="167" spans="1:7">
      <c r="A167" s="268" t="s">
        <v>61</v>
      </c>
      <c r="B167" s="268" t="s">
        <v>63</v>
      </c>
      <c r="C167">
        <v>4000</v>
      </c>
      <c r="D167">
        <v>10050</v>
      </c>
      <c r="E167">
        <v>2.5125000000000002</v>
      </c>
      <c r="F167">
        <v>35000</v>
      </c>
      <c r="G167">
        <v>8.75</v>
      </c>
    </row>
    <row r="168" spans="1:7">
      <c r="A168" s="268" t="s">
        <v>64</v>
      </c>
      <c r="B168" s="268" t="s">
        <v>16</v>
      </c>
      <c r="C168">
        <v>7901</v>
      </c>
      <c r="D168">
        <v>81505.8217</v>
      </c>
      <c r="E168">
        <v>10.3224</v>
      </c>
      <c r="F168">
        <v>284079.90000000002</v>
      </c>
      <c r="G168">
        <v>35.977600000000002</v>
      </c>
    </row>
    <row r="169" spans="1:7">
      <c r="A169" s="268" t="s">
        <v>64</v>
      </c>
      <c r="B169" s="268" t="s">
        <v>35</v>
      </c>
      <c r="C169">
        <v>91014</v>
      </c>
      <c r="D169">
        <v>888885.75520000001</v>
      </c>
      <c r="E169">
        <v>9.7668999999999997</v>
      </c>
      <c r="F169">
        <v>2924388.6</v>
      </c>
      <c r="G169">
        <v>32.132599999999996</v>
      </c>
    </row>
    <row r="170" spans="1:7">
      <c r="A170" s="268" t="s">
        <v>64</v>
      </c>
      <c r="B170" s="268" t="s">
        <v>17</v>
      </c>
      <c r="C170">
        <v>40253</v>
      </c>
      <c r="D170">
        <v>432523.6336</v>
      </c>
      <c r="E170">
        <v>10.7453</v>
      </c>
      <c r="F170">
        <v>1412179.7</v>
      </c>
      <c r="G170">
        <v>35.083399999999997</v>
      </c>
    </row>
    <row r="171" spans="1:7">
      <c r="A171" s="268" t="s">
        <v>64</v>
      </c>
      <c r="B171" s="268" t="s">
        <v>19</v>
      </c>
      <c r="C171">
        <v>6600</v>
      </c>
      <c r="D171">
        <v>159040.3376</v>
      </c>
      <c r="E171">
        <v>24.097000000000001</v>
      </c>
      <c r="F171">
        <v>544440</v>
      </c>
      <c r="G171">
        <v>82.490899999999996</v>
      </c>
    </row>
    <row r="172" spans="1:7">
      <c r="A172" s="268" t="s">
        <v>64</v>
      </c>
      <c r="B172" s="268" t="s">
        <v>21</v>
      </c>
      <c r="C172">
        <v>76142</v>
      </c>
      <c r="D172">
        <v>198163.45879999999</v>
      </c>
      <c r="E172">
        <v>2.6034999999999999</v>
      </c>
      <c r="F172">
        <v>672811</v>
      </c>
      <c r="G172">
        <v>8.8394999999999992</v>
      </c>
    </row>
    <row r="173" spans="1:7">
      <c r="A173" s="268" t="s">
        <v>64</v>
      </c>
      <c r="B173" s="268" t="s">
        <v>22</v>
      </c>
      <c r="C173">
        <v>49118</v>
      </c>
      <c r="D173">
        <v>413953.67349999998</v>
      </c>
      <c r="E173">
        <v>8.4300999999999995</v>
      </c>
      <c r="F173">
        <v>1474668.2</v>
      </c>
      <c r="G173">
        <v>30.031500000000001</v>
      </c>
    </row>
    <row r="174" spans="1:7">
      <c r="A174" s="268" t="s">
        <v>64</v>
      </c>
      <c r="B174" s="268" t="s">
        <v>49</v>
      </c>
      <c r="C174">
        <v>38252</v>
      </c>
      <c r="D174">
        <v>229003.69380000001</v>
      </c>
      <c r="E174">
        <v>5.9885000000000002</v>
      </c>
      <c r="F174">
        <v>792734.8</v>
      </c>
      <c r="G174">
        <v>20.730499999999999</v>
      </c>
    </row>
    <row r="175" spans="1:7">
      <c r="A175" s="268" t="s">
        <v>64</v>
      </c>
      <c r="B175" s="268" t="s">
        <v>23</v>
      </c>
      <c r="C175">
        <v>13513</v>
      </c>
      <c r="D175">
        <v>126559.5514</v>
      </c>
      <c r="E175">
        <v>9.3664000000000005</v>
      </c>
      <c r="F175">
        <v>476768.7</v>
      </c>
      <c r="G175">
        <v>35.284799999999997</v>
      </c>
    </row>
    <row r="176" spans="1:7">
      <c r="A176" s="268" t="s">
        <v>64</v>
      </c>
      <c r="B176" s="268" t="s">
        <v>24</v>
      </c>
      <c r="C176">
        <v>11338</v>
      </c>
      <c r="D176">
        <v>142045.77040000001</v>
      </c>
      <c r="E176">
        <v>12.537100000000001</v>
      </c>
      <c r="F176">
        <v>479436.2</v>
      </c>
      <c r="G176">
        <v>42.315600000000003</v>
      </c>
    </row>
    <row r="177" spans="1:7">
      <c r="A177" s="268" t="s">
        <v>64</v>
      </c>
      <c r="B177" s="268" t="s">
        <v>25</v>
      </c>
      <c r="C177">
        <v>2081</v>
      </c>
      <c r="D177">
        <v>24188.758600000001</v>
      </c>
      <c r="E177">
        <v>11.629200000000001</v>
      </c>
      <c r="F177">
        <v>77821.899999999994</v>
      </c>
      <c r="G177">
        <v>37.414299999999997</v>
      </c>
    </row>
    <row r="178" spans="1:7">
      <c r="A178" s="268" t="s">
        <v>64</v>
      </c>
      <c r="B178" s="268" t="s">
        <v>62</v>
      </c>
      <c r="C178">
        <v>1200</v>
      </c>
      <c r="D178">
        <v>2580</v>
      </c>
      <c r="E178">
        <v>2.15</v>
      </c>
      <c r="F178">
        <v>15000</v>
      </c>
      <c r="G178">
        <v>12.5</v>
      </c>
    </row>
    <row r="179" spans="1:7">
      <c r="A179" s="268" t="s">
        <v>65</v>
      </c>
      <c r="B179" s="268" t="s">
        <v>21</v>
      </c>
      <c r="C179">
        <v>101</v>
      </c>
      <c r="D179">
        <v>0</v>
      </c>
      <c r="E179">
        <v>0</v>
      </c>
      <c r="F179">
        <v>10.1</v>
      </c>
      <c r="G179">
        <v>0.1</v>
      </c>
    </row>
    <row r="180" spans="1:7">
      <c r="A180" s="268" t="s">
        <v>66</v>
      </c>
      <c r="B180" s="268" t="s">
        <v>16</v>
      </c>
      <c r="C180">
        <v>832</v>
      </c>
      <c r="D180">
        <v>8991.7567999999992</v>
      </c>
      <c r="E180">
        <v>10.807399999999999</v>
      </c>
      <c r="F180">
        <v>33196.800000000003</v>
      </c>
      <c r="G180">
        <v>39.9</v>
      </c>
    </row>
    <row r="181" spans="1:7">
      <c r="A181" s="268" t="s">
        <v>66</v>
      </c>
      <c r="B181" s="268" t="s">
        <v>35</v>
      </c>
      <c r="C181">
        <v>41041</v>
      </c>
      <c r="D181">
        <v>407012.63620000001</v>
      </c>
      <c r="E181">
        <v>9.9222000000000001</v>
      </c>
      <c r="F181">
        <v>1486260.9</v>
      </c>
      <c r="G181">
        <v>36.232500000000002</v>
      </c>
    </row>
    <row r="182" spans="1:7">
      <c r="A182" s="268" t="s">
        <v>66</v>
      </c>
      <c r="B182" s="268" t="s">
        <v>17</v>
      </c>
      <c r="C182">
        <v>58609</v>
      </c>
      <c r="D182">
        <v>543720.71010000003</v>
      </c>
      <c r="E182">
        <v>9.2797000000000001</v>
      </c>
      <c r="F182">
        <v>1993404.1</v>
      </c>
      <c r="G182">
        <v>34.021700000000003</v>
      </c>
    </row>
    <row r="183" spans="1:7">
      <c r="A183" s="268" t="s">
        <v>66</v>
      </c>
      <c r="B183" s="268" t="s">
        <v>19</v>
      </c>
      <c r="C183">
        <v>21842</v>
      </c>
      <c r="D183">
        <v>412231.89199999999</v>
      </c>
      <c r="E183">
        <v>18.875</v>
      </c>
      <c r="F183">
        <v>1308335.8</v>
      </c>
      <c r="G183">
        <v>59.9054</v>
      </c>
    </row>
    <row r="184" spans="1:7">
      <c r="A184" s="268" t="s">
        <v>66</v>
      </c>
      <c r="B184" s="268" t="s">
        <v>21</v>
      </c>
      <c r="C184">
        <v>119672</v>
      </c>
      <c r="D184">
        <v>322832.40149999998</v>
      </c>
      <c r="E184">
        <v>2.6983999999999999</v>
      </c>
      <c r="F184">
        <v>1219192</v>
      </c>
      <c r="G184">
        <v>10.1907</v>
      </c>
    </row>
    <row r="185" spans="1:7">
      <c r="A185" s="268" t="s">
        <v>66</v>
      </c>
      <c r="B185" s="268" t="s">
        <v>22</v>
      </c>
      <c r="C185">
        <v>31700</v>
      </c>
      <c r="D185">
        <v>270501.2929</v>
      </c>
      <c r="E185">
        <v>8.5380000000000003</v>
      </c>
      <c r="F185">
        <v>836645</v>
      </c>
      <c r="G185">
        <v>26.407499999999999</v>
      </c>
    </row>
    <row r="186" spans="1:7">
      <c r="A186" s="268" t="s">
        <v>66</v>
      </c>
      <c r="B186" s="268" t="s">
        <v>49</v>
      </c>
      <c r="C186">
        <v>5299</v>
      </c>
      <c r="D186">
        <v>34587.482600000003</v>
      </c>
      <c r="E186">
        <v>6.5320999999999998</v>
      </c>
      <c r="F186">
        <v>121555.1</v>
      </c>
      <c r="G186">
        <v>22.956499999999998</v>
      </c>
    </row>
    <row r="187" spans="1:7">
      <c r="A187" s="268" t="s">
        <v>66</v>
      </c>
      <c r="B187" s="268" t="s">
        <v>23</v>
      </c>
      <c r="C187">
        <v>36802</v>
      </c>
      <c r="D187">
        <v>308455.22320000001</v>
      </c>
      <c r="E187">
        <v>8.3864000000000001</v>
      </c>
      <c r="F187">
        <v>1076964.8</v>
      </c>
      <c r="G187">
        <v>29.281199999999998</v>
      </c>
    </row>
    <row r="188" spans="1:7">
      <c r="A188" s="268" t="s">
        <v>66</v>
      </c>
      <c r="B188" s="268" t="s">
        <v>24</v>
      </c>
      <c r="C188">
        <v>16328</v>
      </c>
      <c r="D188">
        <v>169208.7176</v>
      </c>
      <c r="E188">
        <v>10.3681</v>
      </c>
      <c r="F188">
        <v>591167.19999999995</v>
      </c>
      <c r="G188">
        <v>36.223399999999998</v>
      </c>
    </row>
    <row r="189" spans="1:7">
      <c r="A189" s="268" t="s">
        <v>66</v>
      </c>
      <c r="B189" s="268" t="s">
        <v>25</v>
      </c>
      <c r="C189">
        <v>12584</v>
      </c>
      <c r="D189">
        <v>150671.72640000001</v>
      </c>
      <c r="E189">
        <v>11.9808</v>
      </c>
      <c r="F189">
        <v>430861.6</v>
      </c>
      <c r="G189">
        <v>34.260599999999997</v>
      </c>
    </row>
    <row r="190" spans="1:7">
      <c r="A190" s="268" t="s">
        <v>66</v>
      </c>
      <c r="B190" s="268" t="s">
        <v>27</v>
      </c>
      <c r="C190">
        <v>800</v>
      </c>
      <c r="D190">
        <v>13331.12</v>
      </c>
      <c r="E190">
        <v>16.663900000000002</v>
      </c>
      <c r="F190">
        <v>47920</v>
      </c>
      <c r="G190">
        <v>59.9</v>
      </c>
    </row>
    <row r="191" spans="1:7">
      <c r="A191" s="268" t="s">
        <v>66</v>
      </c>
      <c r="B191" s="268" t="s">
        <v>62</v>
      </c>
      <c r="C191">
        <v>5000</v>
      </c>
      <c r="D191">
        <v>13849.3</v>
      </c>
      <c r="E191">
        <v>2.7698</v>
      </c>
      <c r="F191">
        <v>50800</v>
      </c>
      <c r="G191">
        <v>10.16</v>
      </c>
    </row>
    <row r="192" spans="1:7">
      <c r="A192" s="268" t="s">
        <v>66</v>
      </c>
      <c r="B192" s="268" t="s">
        <v>67</v>
      </c>
      <c r="C192">
        <v>5602</v>
      </c>
      <c r="D192">
        <v>2341.9499999999998</v>
      </c>
      <c r="E192">
        <v>0.41830000000000001</v>
      </c>
      <c r="F192">
        <v>38653.800000000003</v>
      </c>
      <c r="G192">
        <v>6.9048999999999996</v>
      </c>
    </row>
    <row r="193" spans="1:7">
      <c r="A193" s="268" t="s">
        <v>66</v>
      </c>
      <c r="B193" s="268" t="s">
        <v>63</v>
      </c>
      <c r="C193">
        <v>12372</v>
      </c>
      <c r="D193">
        <v>45457.8</v>
      </c>
      <c r="E193">
        <v>3.6768999999999998</v>
      </c>
      <c r="F193">
        <v>154650</v>
      </c>
      <c r="G193">
        <v>12.509</v>
      </c>
    </row>
    <row r="194" spans="1:7">
      <c r="A194" s="268" t="s">
        <v>68</v>
      </c>
      <c r="B194" s="268" t="s">
        <v>16</v>
      </c>
      <c r="C194">
        <v>44442</v>
      </c>
      <c r="D194">
        <v>544045.0135</v>
      </c>
      <c r="E194">
        <v>12.2532</v>
      </c>
      <c r="F194">
        <v>1778205.8</v>
      </c>
      <c r="G194">
        <v>40.049599999999998</v>
      </c>
    </row>
    <row r="195" spans="1:7">
      <c r="A195" s="268" t="s">
        <v>68</v>
      </c>
      <c r="B195" s="268" t="s">
        <v>35</v>
      </c>
      <c r="C195">
        <v>22788</v>
      </c>
      <c r="D195">
        <v>272236.22330000001</v>
      </c>
      <c r="E195">
        <v>11.958500000000001</v>
      </c>
      <c r="F195">
        <v>909241.2</v>
      </c>
      <c r="G195">
        <v>39.940300000000001</v>
      </c>
    </row>
    <row r="196" spans="1:7">
      <c r="A196" s="268" t="s">
        <v>68</v>
      </c>
      <c r="B196" s="268" t="s">
        <v>17</v>
      </c>
      <c r="C196">
        <v>11797</v>
      </c>
      <c r="D196">
        <v>95335.562000000005</v>
      </c>
      <c r="E196">
        <v>8.0846999999999998</v>
      </c>
      <c r="F196">
        <v>358395.3</v>
      </c>
      <c r="G196">
        <v>30.393000000000001</v>
      </c>
    </row>
    <row r="197" spans="1:7">
      <c r="A197" s="268" t="s">
        <v>68</v>
      </c>
      <c r="B197" s="268" t="s">
        <v>19</v>
      </c>
      <c r="C197">
        <v>3684</v>
      </c>
      <c r="D197">
        <v>80837.534400000004</v>
      </c>
      <c r="E197">
        <v>21.966699999999999</v>
      </c>
      <c r="F197">
        <v>280961.59999999998</v>
      </c>
      <c r="G197">
        <v>76.348200000000006</v>
      </c>
    </row>
    <row r="198" spans="1:7">
      <c r="A198" s="268" t="s">
        <v>68</v>
      </c>
      <c r="B198" s="268" t="s">
        <v>21</v>
      </c>
      <c r="C198">
        <v>29048</v>
      </c>
      <c r="D198">
        <v>98810.0959</v>
      </c>
      <c r="E198">
        <v>3.4024999999999999</v>
      </c>
      <c r="F198">
        <v>363765.2</v>
      </c>
      <c r="G198">
        <v>12.526300000000001</v>
      </c>
    </row>
    <row r="199" spans="1:7">
      <c r="A199" s="268" t="s">
        <v>68</v>
      </c>
      <c r="B199" s="268" t="s">
        <v>22</v>
      </c>
      <c r="C199">
        <v>98631</v>
      </c>
      <c r="D199">
        <v>687826.68660000002</v>
      </c>
      <c r="E199">
        <v>7.0606999999999998</v>
      </c>
      <c r="F199">
        <v>2542741.9</v>
      </c>
      <c r="G199">
        <v>25.787400000000002</v>
      </c>
    </row>
    <row r="200" spans="1:7">
      <c r="A200" s="268" t="s">
        <v>68</v>
      </c>
      <c r="B200" s="268" t="s">
        <v>49</v>
      </c>
      <c r="C200">
        <v>17085</v>
      </c>
      <c r="D200">
        <v>101609.20630000001</v>
      </c>
      <c r="E200">
        <v>5.9518000000000004</v>
      </c>
      <c r="F200">
        <v>334856.5</v>
      </c>
      <c r="G200">
        <v>19.6143</v>
      </c>
    </row>
    <row r="201" spans="1:7">
      <c r="A201" s="268" t="s">
        <v>68</v>
      </c>
      <c r="B201" s="268" t="s">
        <v>23</v>
      </c>
      <c r="C201">
        <v>45868</v>
      </c>
      <c r="D201">
        <v>327481.65639999998</v>
      </c>
      <c r="E201">
        <v>7.1398999999999999</v>
      </c>
      <c r="F201">
        <v>1226123.2</v>
      </c>
      <c r="G201">
        <v>26.732700000000001</v>
      </c>
    </row>
    <row r="202" spans="1:7">
      <c r="A202" s="268" t="s">
        <v>68</v>
      </c>
      <c r="B202" s="268" t="s">
        <v>24</v>
      </c>
      <c r="C202">
        <v>6384</v>
      </c>
      <c r="D202">
        <v>56138.0265</v>
      </c>
      <c r="E202">
        <v>8.7934999999999999</v>
      </c>
      <c r="F202">
        <v>212496.6</v>
      </c>
      <c r="G202">
        <v>33.285800000000002</v>
      </c>
    </row>
    <row r="203" spans="1:7">
      <c r="A203" s="268" t="s">
        <v>68</v>
      </c>
      <c r="B203" s="268" t="s">
        <v>27</v>
      </c>
      <c r="C203">
        <v>6598</v>
      </c>
      <c r="D203">
        <v>182654</v>
      </c>
      <c r="E203">
        <v>27.725200000000001</v>
      </c>
      <c r="F203">
        <v>593182.6</v>
      </c>
      <c r="G203">
        <v>90.0398</v>
      </c>
    </row>
    <row r="204" spans="1:7">
      <c r="A204" s="268" t="s">
        <v>68</v>
      </c>
      <c r="B204" s="268" t="s">
        <v>62</v>
      </c>
      <c r="C204">
        <v>3000</v>
      </c>
      <c r="D204">
        <v>9024.66</v>
      </c>
      <c r="E204">
        <v>3.0082</v>
      </c>
      <c r="F204">
        <v>38940</v>
      </c>
      <c r="G204">
        <v>12.98</v>
      </c>
    </row>
    <row r="205" spans="1:7">
      <c r="A205" s="268" t="s">
        <v>68</v>
      </c>
      <c r="B205" s="268" t="s">
        <v>78</v>
      </c>
      <c r="C205">
        <v>11200</v>
      </c>
      <c r="D205">
        <v>43480</v>
      </c>
      <c r="E205">
        <v>3.8820999999999999</v>
      </c>
      <c r="F205">
        <v>166880</v>
      </c>
      <c r="G205">
        <v>14.9</v>
      </c>
    </row>
    <row r="206" spans="1:7">
      <c r="A206" s="268" t="s">
        <v>68</v>
      </c>
      <c r="B206" s="268" t="s">
        <v>63</v>
      </c>
      <c r="C206">
        <v>4000</v>
      </c>
      <c r="D206">
        <v>17120</v>
      </c>
      <c r="E206">
        <v>4.2831999999999999</v>
      </c>
      <c r="F206">
        <v>58640</v>
      </c>
      <c r="G206">
        <v>14.670999999999999</v>
      </c>
    </row>
    <row r="207" spans="1:7" hidden="1">
      <c r="A207" s="268" t="s">
        <v>101</v>
      </c>
      <c r="B207" s="268" t="s">
        <v>16</v>
      </c>
      <c r="C207">
        <v>17400</v>
      </c>
      <c r="D207">
        <v>80280.039999999994</v>
      </c>
      <c r="E207">
        <v>4.6136999999999997</v>
      </c>
      <c r="F207">
        <v>279220</v>
      </c>
      <c r="G207">
        <v>16.0471</v>
      </c>
    </row>
    <row r="208" spans="1:7" hidden="1">
      <c r="A208" s="268" t="s">
        <v>101</v>
      </c>
      <c r="B208" s="268" t="s">
        <v>35</v>
      </c>
      <c r="C208">
        <v>11644</v>
      </c>
      <c r="D208">
        <v>65411.45</v>
      </c>
      <c r="E208">
        <v>5.6223999999999998</v>
      </c>
      <c r="F208">
        <v>219677</v>
      </c>
      <c r="G208">
        <v>18.882300000000001</v>
      </c>
    </row>
    <row r="209" spans="1:7" hidden="1">
      <c r="A209" s="268" t="s">
        <v>101</v>
      </c>
      <c r="B209" s="268" t="s">
        <v>17</v>
      </c>
      <c r="C209">
        <v>28170</v>
      </c>
      <c r="D209">
        <v>143163.83499999999</v>
      </c>
      <c r="E209">
        <v>5.0853000000000002</v>
      </c>
      <c r="F209">
        <v>473655</v>
      </c>
      <c r="G209">
        <v>16.8249</v>
      </c>
    </row>
    <row r="210" spans="1:7" hidden="1">
      <c r="A210" s="268" t="s">
        <v>101</v>
      </c>
      <c r="B210" s="268" t="s">
        <v>52</v>
      </c>
      <c r="C210">
        <v>5400</v>
      </c>
      <c r="D210">
        <v>25120.44</v>
      </c>
      <c r="E210">
        <v>4.6519000000000004</v>
      </c>
      <c r="F210">
        <v>73980</v>
      </c>
      <c r="G210">
        <v>13.7</v>
      </c>
    </row>
    <row r="211" spans="1:7" hidden="1">
      <c r="A211" s="268" t="s">
        <v>101</v>
      </c>
      <c r="B211" s="268" t="s">
        <v>53</v>
      </c>
      <c r="C211">
        <v>900</v>
      </c>
      <c r="D211">
        <v>3175.2</v>
      </c>
      <c r="E211">
        <v>3.528</v>
      </c>
      <c r="F211">
        <v>8010</v>
      </c>
      <c r="G211">
        <v>8.9</v>
      </c>
    </row>
    <row r="212" spans="1:7" hidden="1">
      <c r="A212" s="268" t="s">
        <v>101</v>
      </c>
      <c r="B212" s="268" t="s">
        <v>19</v>
      </c>
      <c r="C212">
        <v>3450</v>
      </c>
      <c r="D212">
        <v>26198.985000000001</v>
      </c>
      <c r="E212">
        <v>7.5983000000000001</v>
      </c>
      <c r="F212">
        <v>96235</v>
      </c>
      <c r="G212">
        <v>27.910299999999999</v>
      </c>
    </row>
    <row r="213" spans="1:7" hidden="1">
      <c r="A213" s="268" t="s">
        <v>101</v>
      </c>
      <c r="B213" s="268" t="s">
        <v>121</v>
      </c>
      <c r="C213">
        <v>19127</v>
      </c>
      <c r="D213">
        <v>81227.949099999998</v>
      </c>
      <c r="E213">
        <v>4.2472000000000003</v>
      </c>
      <c r="F213">
        <v>254304.5</v>
      </c>
      <c r="G213">
        <v>13.296900000000001</v>
      </c>
    </row>
    <row r="214" spans="1:7" hidden="1">
      <c r="A214" s="268" t="s">
        <v>101</v>
      </c>
      <c r="B214" s="268" t="s">
        <v>21</v>
      </c>
      <c r="C214">
        <v>65221</v>
      </c>
      <c r="D214">
        <v>141355.25380000001</v>
      </c>
      <c r="E214">
        <v>2.1677</v>
      </c>
      <c r="F214">
        <v>526587.5</v>
      </c>
      <c r="G214">
        <v>8.0754999999999999</v>
      </c>
    </row>
    <row r="215" spans="1:7" hidden="1">
      <c r="A215" s="268" t="s">
        <v>101</v>
      </c>
      <c r="B215" s="268" t="s">
        <v>22</v>
      </c>
      <c r="C215">
        <v>2050</v>
      </c>
      <c r="D215">
        <v>9974.67</v>
      </c>
      <c r="E215">
        <v>4.8655999999999997</v>
      </c>
      <c r="F215">
        <v>35875</v>
      </c>
      <c r="G215">
        <v>17.5</v>
      </c>
    </row>
    <row r="216" spans="1:7" hidden="1">
      <c r="A216" s="268" t="s">
        <v>101</v>
      </c>
      <c r="B216" s="268" t="s">
        <v>23</v>
      </c>
      <c r="C216">
        <v>5400</v>
      </c>
      <c r="D216">
        <v>27523.59</v>
      </c>
      <c r="E216">
        <v>5.0968999999999998</v>
      </c>
      <c r="F216">
        <v>91680</v>
      </c>
      <c r="G216">
        <v>16.977699999999999</v>
      </c>
    </row>
    <row r="217" spans="1:7" hidden="1">
      <c r="A217" s="268" t="s">
        <v>101</v>
      </c>
      <c r="B217" s="268" t="s">
        <v>24</v>
      </c>
      <c r="C217">
        <v>13150</v>
      </c>
      <c r="D217">
        <v>71952.244999999995</v>
      </c>
      <c r="E217">
        <v>5.4757999999999996</v>
      </c>
      <c r="F217">
        <v>236985</v>
      </c>
      <c r="G217">
        <v>18.035299999999999</v>
      </c>
    </row>
    <row r="218" spans="1:7" hidden="1">
      <c r="A218" s="268" t="s">
        <v>101</v>
      </c>
      <c r="B218" s="268" t="s">
        <v>25</v>
      </c>
      <c r="C218">
        <v>4400</v>
      </c>
      <c r="D218">
        <v>21984.14</v>
      </c>
      <c r="E218">
        <v>4.9962999999999997</v>
      </c>
      <c r="F218">
        <v>71280</v>
      </c>
      <c r="G218">
        <v>16.2</v>
      </c>
    </row>
    <row r="219" spans="1:7" hidden="1">
      <c r="A219" s="268" t="s">
        <v>101</v>
      </c>
      <c r="B219" s="268" t="s">
        <v>122</v>
      </c>
      <c r="C219">
        <v>11200</v>
      </c>
      <c r="D219">
        <v>41914.239999999998</v>
      </c>
      <c r="E219">
        <v>3.7435999999999998</v>
      </c>
      <c r="F219">
        <v>107550</v>
      </c>
      <c r="G219">
        <v>9.6060999999999996</v>
      </c>
    </row>
    <row r="220" spans="1:7" hidden="1">
      <c r="A220" s="268" t="s">
        <v>101</v>
      </c>
      <c r="B220" s="268" t="s">
        <v>62</v>
      </c>
      <c r="C220">
        <v>7900</v>
      </c>
      <c r="D220">
        <v>17675.3</v>
      </c>
      <c r="E220">
        <v>2.2399</v>
      </c>
      <c r="F220">
        <v>62350</v>
      </c>
      <c r="G220">
        <v>7.9013999999999998</v>
      </c>
    </row>
    <row r="221" spans="1:7" hidden="1">
      <c r="A221" s="268" t="s">
        <v>101</v>
      </c>
      <c r="B221" s="268" t="s">
        <v>129</v>
      </c>
      <c r="C221">
        <v>2100</v>
      </c>
      <c r="D221">
        <v>2657.16</v>
      </c>
      <c r="E221">
        <v>1.2653000000000001</v>
      </c>
      <c r="F221">
        <v>8790</v>
      </c>
      <c r="G221">
        <v>4.1856999999999998</v>
      </c>
    </row>
    <row r="222" spans="1:7" hidden="1">
      <c r="A222" s="268" t="s">
        <v>101</v>
      </c>
      <c r="B222" s="268" t="s">
        <v>128</v>
      </c>
      <c r="C222">
        <v>1100</v>
      </c>
      <c r="D222">
        <v>4234.45</v>
      </c>
      <c r="E222">
        <v>3.8494999999999999</v>
      </c>
      <c r="F222">
        <v>13750</v>
      </c>
      <c r="G222">
        <v>12.5</v>
      </c>
    </row>
    <row r="223" spans="1:7" hidden="1">
      <c r="A223" s="268" t="s">
        <v>102</v>
      </c>
      <c r="B223" s="268" t="s">
        <v>16</v>
      </c>
      <c r="C223">
        <v>5865</v>
      </c>
      <c r="D223">
        <v>31186.021499999999</v>
      </c>
      <c r="E223">
        <v>5.3182</v>
      </c>
      <c r="F223">
        <v>105517.5</v>
      </c>
      <c r="G223">
        <v>17.9941</v>
      </c>
    </row>
    <row r="224" spans="1:7" hidden="1">
      <c r="A224" s="268" t="s">
        <v>102</v>
      </c>
      <c r="B224" s="268" t="s">
        <v>35</v>
      </c>
      <c r="C224">
        <v>6086</v>
      </c>
      <c r="D224">
        <v>32127.0376</v>
      </c>
      <c r="E224">
        <v>5.2805</v>
      </c>
      <c r="F224">
        <v>121111.4</v>
      </c>
      <c r="G224">
        <v>19.906500000000001</v>
      </c>
    </row>
    <row r="225" spans="1:7" hidden="1">
      <c r="A225" s="268" t="s">
        <v>102</v>
      </c>
      <c r="B225" s="268" t="s">
        <v>119</v>
      </c>
      <c r="C225">
        <v>7500</v>
      </c>
      <c r="D225">
        <v>14224.83</v>
      </c>
      <c r="E225">
        <v>1.8966000000000001</v>
      </c>
      <c r="F225">
        <v>62490</v>
      </c>
      <c r="G225">
        <v>8.3320000000000007</v>
      </c>
    </row>
    <row r="226" spans="1:7" hidden="1">
      <c r="A226" s="268" t="s">
        <v>102</v>
      </c>
      <c r="B226" s="268" t="s">
        <v>17</v>
      </c>
      <c r="C226">
        <v>9800</v>
      </c>
      <c r="D226">
        <v>44894.559999999998</v>
      </c>
      <c r="E226">
        <v>4.5810000000000004</v>
      </c>
      <c r="F226">
        <v>159020</v>
      </c>
      <c r="G226">
        <v>16.226500000000001</v>
      </c>
    </row>
    <row r="227" spans="1:7" hidden="1">
      <c r="A227" s="268" t="s">
        <v>102</v>
      </c>
      <c r="B227" s="268" t="s">
        <v>120</v>
      </c>
      <c r="C227">
        <v>15390</v>
      </c>
      <c r="D227">
        <v>76385.897200000007</v>
      </c>
      <c r="E227">
        <v>4.9652000000000003</v>
      </c>
      <c r="F227">
        <v>266205</v>
      </c>
      <c r="G227">
        <v>17.303999999999998</v>
      </c>
    </row>
    <row r="228" spans="1:7" hidden="1">
      <c r="A228" s="268" t="s">
        <v>102</v>
      </c>
      <c r="B228" s="268" t="s">
        <v>52</v>
      </c>
      <c r="C228">
        <v>2400</v>
      </c>
      <c r="D228">
        <v>9360</v>
      </c>
      <c r="E228">
        <v>3.9</v>
      </c>
      <c r="F228">
        <v>35760</v>
      </c>
      <c r="G228">
        <v>14.9</v>
      </c>
    </row>
    <row r="229" spans="1:7" hidden="1">
      <c r="A229" s="268" t="s">
        <v>102</v>
      </c>
      <c r="B229" s="268" t="s">
        <v>19</v>
      </c>
      <c r="C229">
        <v>1730</v>
      </c>
      <c r="D229">
        <v>15146.768</v>
      </c>
      <c r="E229">
        <v>8.7653999999999996</v>
      </c>
      <c r="F229">
        <v>51727</v>
      </c>
      <c r="G229">
        <v>29.9346</v>
      </c>
    </row>
    <row r="230" spans="1:7" hidden="1">
      <c r="A230" s="268" t="s">
        <v>102</v>
      </c>
      <c r="B230" s="268" t="s">
        <v>121</v>
      </c>
      <c r="C230">
        <v>7400</v>
      </c>
      <c r="D230">
        <v>25026.639999999999</v>
      </c>
      <c r="E230">
        <v>3.3828</v>
      </c>
      <c r="F230">
        <v>86407</v>
      </c>
      <c r="G230">
        <v>11.6797</v>
      </c>
    </row>
    <row r="231" spans="1:7" hidden="1">
      <c r="A231" s="268" t="s">
        <v>102</v>
      </c>
      <c r="B231" s="268" t="s">
        <v>21</v>
      </c>
      <c r="C231">
        <v>30928</v>
      </c>
      <c r="D231">
        <v>88926.483999999997</v>
      </c>
      <c r="E231">
        <v>2.8767</v>
      </c>
      <c r="F231">
        <v>308320</v>
      </c>
      <c r="G231">
        <v>9.9741</v>
      </c>
    </row>
    <row r="232" spans="1:7" hidden="1">
      <c r="A232" s="268" t="s">
        <v>102</v>
      </c>
      <c r="B232" s="268" t="s">
        <v>23</v>
      </c>
      <c r="C232">
        <v>5000</v>
      </c>
      <c r="D232">
        <v>32751.56</v>
      </c>
      <c r="E232">
        <v>6.5503</v>
      </c>
      <c r="F232">
        <v>105740</v>
      </c>
      <c r="G232">
        <v>21.148</v>
      </c>
    </row>
    <row r="233" spans="1:7" hidden="1">
      <c r="A233" s="268" t="s">
        <v>102</v>
      </c>
      <c r="B233" s="268" t="s">
        <v>24</v>
      </c>
      <c r="C233">
        <v>29724</v>
      </c>
      <c r="D233">
        <v>176424.01879999999</v>
      </c>
      <c r="E233">
        <v>5.9378000000000002</v>
      </c>
      <c r="F233">
        <v>572290</v>
      </c>
      <c r="G233">
        <v>19.261199999999999</v>
      </c>
    </row>
    <row r="234" spans="1:7" hidden="1">
      <c r="A234" s="268" t="s">
        <v>102</v>
      </c>
      <c r="B234" s="268" t="s">
        <v>122</v>
      </c>
      <c r="C234">
        <v>53200</v>
      </c>
      <c r="D234">
        <v>247733.52</v>
      </c>
      <c r="E234">
        <v>4.6580000000000004</v>
      </c>
      <c r="F234">
        <v>778998</v>
      </c>
      <c r="G234">
        <v>14.6472</v>
      </c>
    </row>
    <row r="235" spans="1:7" hidden="1">
      <c r="A235" s="268" t="s">
        <v>102</v>
      </c>
      <c r="B235" s="268" t="s">
        <v>123</v>
      </c>
      <c r="C235">
        <v>6067</v>
      </c>
      <c r="D235">
        <v>36053.3004</v>
      </c>
      <c r="E235">
        <v>5.9443999999999999</v>
      </c>
      <c r="F235">
        <v>120733.3</v>
      </c>
      <c r="G235">
        <v>19.906500000000001</v>
      </c>
    </row>
    <row r="236" spans="1:7" hidden="1">
      <c r="A236" s="268" t="s">
        <v>102</v>
      </c>
      <c r="B236" s="268" t="s">
        <v>62</v>
      </c>
      <c r="C236">
        <v>2700</v>
      </c>
      <c r="D236">
        <v>3458.7</v>
      </c>
      <c r="E236">
        <v>1.2809999999999999</v>
      </c>
      <c r="F236">
        <v>13230</v>
      </c>
      <c r="G236">
        <v>4.9000000000000004</v>
      </c>
    </row>
    <row r="237" spans="1:7" hidden="1">
      <c r="A237" s="268" t="s">
        <v>102</v>
      </c>
      <c r="B237" s="268" t="s">
        <v>129</v>
      </c>
      <c r="C237">
        <v>5500</v>
      </c>
      <c r="D237">
        <v>7463</v>
      </c>
      <c r="E237">
        <v>1.3577999999999999</v>
      </c>
      <c r="F237">
        <v>25150</v>
      </c>
      <c r="G237">
        <v>4.5759999999999996</v>
      </c>
    </row>
    <row r="238" spans="1:7" hidden="1">
      <c r="A238" s="268" t="s">
        <v>102</v>
      </c>
      <c r="B238" s="268" t="s">
        <v>130</v>
      </c>
      <c r="C238">
        <v>1020</v>
      </c>
      <c r="D238">
        <v>5100</v>
      </c>
      <c r="E238">
        <v>5</v>
      </c>
      <c r="F238">
        <v>15198</v>
      </c>
      <c r="G238">
        <v>14.9</v>
      </c>
    </row>
    <row r="239" spans="1:7" hidden="1">
      <c r="A239" s="268" t="s">
        <v>102</v>
      </c>
      <c r="B239" s="268" t="s">
        <v>128</v>
      </c>
      <c r="C239">
        <v>3000</v>
      </c>
      <c r="D239">
        <v>11782.35</v>
      </c>
      <c r="E239">
        <v>3.9274</v>
      </c>
      <c r="F239">
        <v>44700</v>
      </c>
      <c r="G239">
        <v>14.9</v>
      </c>
    </row>
    <row r="240" spans="1:7" hidden="1">
      <c r="A240" s="268" t="s">
        <v>103</v>
      </c>
      <c r="B240" s="268" t="s">
        <v>16</v>
      </c>
      <c r="C240">
        <v>10300</v>
      </c>
      <c r="D240">
        <v>98336.53</v>
      </c>
      <c r="E240">
        <v>9.5509000000000004</v>
      </c>
      <c r="F240">
        <v>333270</v>
      </c>
      <c r="G240">
        <v>32.3688</v>
      </c>
    </row>
    <row r="241" spans="1:7" hidden="1">
      <c r="A241" s="268" t="s">
        <v>103</v>
      </c>
      <c r="B241" s="268" t="s">
        <v>35</v>
      </c>
      <c r="C241">
        <v>51442</v>
      </c>
      <c r="D241">
        <v>467810.90509999997</v>
      </c>
      <c r="E241">
        <v>9.0960000000000001</v>
      </c>
      <c r="F241">
        <v>1471704</v>
      </c>
      <c r="G241">
        <v>28.615600000000001</v>
      </c>
    </row>
    <row r="242" spans="1:7" hidden="1">
      <c r="A242" s="268" t="s">
        <v>103</v>
      </c>
      <c r="B242" s="268" t="s">
        <v>17</v>
      </c>
      <c r="C242">
        <v>64000</v>
      </c>
      <c r="D242">
        <v>520049.63</v>
      </c>
      <c r="E242">
        <v>8.1288</v>
      </c>
      <c r="F242">
        <v>1672780</v>
      </c>
      <c r="G242">
        <v>26.146899999999999</v>
      </c>
    </row>
    <row r="243" spans="1:7" hidden="1">
      <c r="A243" s="268" t="s">
        <v>103</v>
      </c>
      <c r="B243" s="268" t="s">
        <v>19</v>
      </c>
      <c r="C243">
        <v>13869</v>
      </c>
      <c r="D243">
        <v>193501.56</v>
      </c>
      <c r="E243">
        <v>13.9611</v>
      </c>
      <c r="F243">
        <v>659408.1</v>
      </c>
      <c r="G243">
        <v>47.576300000000003</v>
      </c>
    </row>
    <row r="244" spans="1:7" hidden="1">
      <c r="A244" s="268" t="s">
        <v>103</v>
      </c>
      <c r="B244" s="268" t="s">
        <v>121</v>
      </c>
      <c r="C244">
        <v>4000</v>
      </c>
      <c r="D244">
        <v>21050.400000000001</v>
      </c>
      <c r="E244">
        <v>5.2625999999999999</v>
      </c>
      <c r="F244">
        <v>69820</v>
      </c>
      <c r="G244">
        <v>17.454999999999998</v>
      </c>
    </row>
    <row r="245" spans="1:7" hidden="1">
      <c r="A245" s="268" t="s">
        <v>103</v>
      </c>
      <c r="B245" s="268" t="s">
        <v>21</v>
      </c>
      <c r="C245">
        <v>137650</v>
      </c>
      <c r="D245">
        <v>368079.31</v>
      </c>
      <c r="E245">
        <v>2.6749000000000001</v>
      </c>
      <c r="F245">
        <v>1326125</v>
      </c>
      <c r="G245">
        <v>9.6374999999999993</v>
      </c>
    </row>
    <row r="246" spans="1:7" hidden="1">
      <c r="A246" s="268" t="s">
        <v>103</v>
      </c>
      <c r="B246" s="268" t="s">
        <v>22</v>
      </c>
      <c r="C246">
        <v>19550</v>
      </c>
      <c r="D246">
        <v>156825.79999999999</v>
      </c>
      <c r="E246">
        <v>8.0216999999999992</v>
      </c>
      <c r="F246">
        <v>535045</v>
      </c>
      <c r="G246">
        <v>27.367999999999999</v>
      </c>
    </row>
    <row r="247" spans="1:7" hidden="1">
      <c r="A247" s="268" t="s">
        <v>103</v>
      </c>
      <c r="B247" s="268" t="s">
        <v>49</v>
      </c>
      <c r="C247">
        <v>25950</v>
      </c>
      <c r="D247">
        <v>146677.35500000001</v>
      </c>
      <c r="E247">
        <v>5.6555</v>
      </c>
      <c r="F247">
        <v>505635</v>
      </c>
      <c r="G247">
        <v>19.496200000000002</v>
      </c>
    </row>
    <row r="248" spans="1:7" hidden="1">
      <c r="A248" s="268" t="s">
        <v>103</v>
      </c>
      <c r="B248" s="268" t="s">
        <v>23</v>
      </c>
      <c r="C248">
        <v>8350</v>
      </c>
      <c r="D248">
        <v>68426.505000000005</v>
      </c>
      <c r="E248">
        <v>8.2005999999999997</v>
      </c>
      <c r="F248">
        <v>230165</v>
      </c>
      <c r="G248">
        <v>27.584399999999999</v>
      </c>
    </row>
    <row r="249" spans="1:7" hidden="1">
      <c r="A249" s="268" t="s">
        <v>103</v>
      </c>
      <c r="B249" s="268" t="s">
        <v>24</v>
      </c>
      <c r="C249">
        <v>27756</v>
      </c>
      <c r="D249">
        <v>249514.035</v>
      </c>
      <c r="E249">
        <v>8.9939999999999998</v>
      </c>
      <c r="F249">
        <v>826579.4</v>
      </c>
      <c r="G249">
        <v>29.795200000000001</v>
      </c>
    </row>
    <row r="250" spans="1:7" hidden="1">
      <c r="A250" s="268" t="s">
        <v>103</v>
      </c>
      <c r="B250" s="268" t="s">
        <v>25</v>
      </c>
      <c r="C250">
        <v>6850</v>
      </c>
      <c r="D250">
        <v>55002.8</v>
      </c>
      <c r="E250">
        <v>8.0342000000000002</v>
      </c>
      <c r="F250">
        <v>194565</v>
      </c>
      <c r="G250">
        <v>28.420200000000001</v>
      </c>
    </row>
    <row r="251" spans="1:7" hidden="1">
      <c r="A251" s="268" t="s">
        <v>103</v>
      </c>
      <c r="B251" s="268" t="s">
        <v>27</v>
      </c>
      <c r="C251">
        <v>300</v>
      </c>
      <c r="D251">
        <v>3780</v>
      </c>
      <c r="E251">
        <v>12.6</v>
      </c>
      <c r="F251">
        <v>11250</v>
      </c>
      <c r="G251">
        <v>37.5</v>
      </c>
    </row>
    <row r="252" spans="1:7" hidden="1">
      <c r="A252" s="268" t="s">
        <v>103</v>
      </c>
      <c r="B252" s="268" t="s">
        <v>62</v>
      </c>
      <c r="C252">
        <v>8200</v>
      </c>
      <c r="D252">
        <v>19363.3</v>
      </c>
      <c r="E252">
        <v>2.3641999999999999</v>
      </c>
      <c r="F252">
        <v>72840</v>
      </c>
      <c r="G252">
        <v>8.8937000000000008</v>
      </c>
    </row>
    <row r="253" spans="1:7" hidden="1">
      <c r="A253" s="268" t="s">
        <v>103</v>
      </c>
      <c r="B253" s="268" t="s">
        <v>67</v>
      </c>
      <c r="C253">
        <v>2500</v>
      </c>
      <c r="D253">
        <v>3390</v>
      </c>
      <c r="E253">
        <v>1.3560000000000001</v>
      </c>
      <c r="F253">
        <v>12250</v>
      </c>
      <c r="G253">
        <v>4.9000000000000004</v>
      </c>
    </row>
    <row r="254" spans="1:7" hidden="1">
      <c r="A254" s="268" t="s">
        <v>103</v>
      </c>
      <c r="B254" s="268" t="s">
        <v>63</v>
      </c>
      <c r="C254">
        <v>3900</v>
      </c>
      <c r="D254">
        <v>8560</v>
      </c>
      <c r="E254">
        <v>2.1970999999999998</v>
      </c>
      <c r="F254">
        <v>27310</v>
      </c>
      <c r="G254">
        <v>7.0096999999999996</v>
      </c>
    </row>
    <row r="255" spans="1:7" hidden="1">
      <c r="A255" s="268" t="s">
        <v>103</v>
      </c>
      <c r="B255" s="268" t="s">
        <v>128</v>
      </c>
      <c r="C255">
        <v>9000</v>
      </c>
      <c r="D255">
        <v>37608.400000000001</v>
      </c>
      <c r="E255">
        <v>4.1787000000000001</v>
      </c>
      <c r="F255">
        <v>139500</v>
      </c>
      <c r="G255">
        <v>15.5</v>
      </c>
    </row>
    <row r="256" spans="1:7" hidden="1">
      <c r="A256" s="268" t="s">
        <v>104</v>
      </c>
      <c r="B256" s="268" t="s">
        <v>16</v>
      </c>
      <c r="C256">
        <v>2100</v>
      </c>
      <c r="D256">
        <v>18195.810000000001</v>
      </c>
      <c r="E256">
        <v>8.6646000000000001</v>
      </c>
      <c r="F256">
        <v>71390</v>
      </c>
      <c r="G256">
        <v>33.995199999999997</v>
      </c>
    </row>
    <row r="257" spans="1:7" hidden="1">
      <c r="A257" s="268" t="s">
        <v>104</v>
      </c>
      <c r="B257" s="268" t="s">
        <v>35</v>
      </c>
      <c r="C257">
        <v>2600</v>
      </c>
      <c r="D257">
        <v>24648.68</v>
      </c>
      <c r="E257">
        <v>9.4802</v>
      </c>
      <c r="F257">
        <v>93900</v>
      </c>
      <c r="G257">
        <v>36.115299999999998</v>
      </c>
    </row>
    <row r="258" spans="1:7" hidden="1">
      <c r="A258" s="268" t="s">
        <v>104</v>
      </c>
      <c r="B258" s="268" t="s">
        <v>17</v>
      </c>
      <c r="C258">
        <v>16500</v>
      </c>
      <c r="D258">
        <v>135392.09</v>
      </c>
      <c r="E258">
        <v>8.2055000000000007</v>
      </c>
      <c r="F258">
        <v>537070</v>
      </c>
      <c r="G258">
        <v>32.549599999999998</v>
      </c>
    </row>
    <row r="259" spans="1:7" hidden="1">
      <c r="A259" s="268" t="s">
        <v>104</v>
      </c>
      <c r="B259" s="268" t="s">
        <v>21</v>
      </c>
      <c r="C259">
        <v>34392</v>
      </c>
      <c r="D259">
        <v>146165.0025</v>
      </c>
      <c r="E259">
        <v>4.2507000000000001</v>
      </c>
      <c r="F259">
        <v>549915.80000000005</v>
      </c>
      <c r="G259">
        <v>15.9924</v>
      </c>
    </row>
    <row r="260" spans="1:7" hidden="1">
      <c r="A260" s="268" t="s">
        <v>104</v>
      </c>
      <c r="B260" s="268" t="s">
        <v>22</v>
      </c>
      <c r="C260">
        <v>10400</v>
      </c>
      <c r="D260">
        <v>85362.39</v>
      </c>
      <c r="E260">
        <v>8.2079000000000004</v>
      </c>
      <c r="F260">
        <v>310960</v>
      </c>
      <c r="G260">
        <v>29.9</v>
      </c>
    </row>
    <row r="261" spans="1:7" hidden="1">
      <c r="A261" s="268" t="s">
        <v>104</v>
      </c>
      <c r="B261" s="268" t="s">
        <v>49</v>
      </c>
      <c r="C261">
        <v>5530</v>
      </c>
      <c r="D261">
        <v>26910.752</v>
      </c>
      <c r="E261">
        <v>4.8662999999999998</v>
      </c>
      <c r="F261">
        <v>102275</v>
      </c>
      <c r="G261">
        <v>18.494499999999999</v>
      </c>
    </row>
    <row r="262" spans="1:7" hidden="1">
      <c r="A262" s="268" t="s">
        <v>104</v>
      </c>
      <c r="B262" s="268" t="s">
        <v>23</v>
      </c>
      <c r="C262">
        <v>9400</v>
      </c>
      <c r="D262">
        <v>74481.384999999995</v>
      </c>
      <c r="E262">
        <v>7.9234999999999998</v>
      </c>
      <c r="F262">
        <v>245660</v>
      </c>
      <c r="G262">
        <v>26.134</v>
      </c>
    </row>
    <row r="263" spans="1:7" hidden="1">
      <c r="A263" s="268" t="s">
        <v>104</v>
      </c>
      <c r="B263" s="268" t="s">
        <v>24</v>
      </c>
      <c r="C263">
        <v>5000</v>
      </c>
      <c r="D263">
        <v>45101.919999999998</v>
      </c>
      <c r="E263">
        <v>9.0203000000000007</v>
      </c>
      <c r="F263">
        <v>164700</v>
      </c>
      <c r="G263">
        <v>32.94</v>
      </c>
    </row>
    <row r="264" spans="1:7" hidden="1">
      <c r="A264" s="268" t="s">
        <v>104</v>
      </c>
      <c r="B264" s="268" t="s">
        <v>27</v>
      </c>
      <c r="C264">
        <v>2900</v>
      </c>
      <c r="D264">
        <v>41143.94</v>
      </c>
      <c r="E264">
        <v>14.1973</v>
      </c>
      <c r="F264">
        <v>146310</v>
      </c>
      <c r="G264">
        <v>50.486499999999999</v>
      </c>
    </row>
    <row r="265" spans="1:7" hidden="1">
      <c r="A265" s="268" t="s">
        <v>104</v>
      </c>
      <c r="B265" s="268" t="s">
        <v>62</v>
      </c>
      <c r="C265">
        <v>2500</v>
      </c>
      <c r="D265">
        <v>6753.98</v>
      </c>
      <c r="E265">
        <v>2.7014999999999998</v>
      </c>
      <c r="F265">
        <v>20670</v>
      </c>
      <c r="G265">
        <v>8.2680000000000007</v>
      </c>
    </row>
    <row r="266" spans="1:7" hidden="1">
      <c r="A266" s="268" t="s">
        <v>104</v>
      </c>
      <c r="B266" s="268" t="s">
        <v>63</v>
      </c>
      <c r="C266">
        <v>1200</v>
      </c>
      <c r="D266">
        <v>3438.48</v>
      </c>
      <c r="E266">
        <v>2.8654000000000002</v>
      </c>
      <c r="F266">
        <v>9560</v>
      </c>
      <c r="G266">
        <v>7.9665999999999997</v>
      </c>
    </row>
    <row r="267" spans="1:7" hidden="1">
      <c r="A267" s="268" t="s">
        <v>105</v>
      </c>
      <c r="B267" s="268" t="s">
        <v>16</v>
      </c>
      <c r="C267">
        <v>1100</v>
      </c>
      <c r="D267">
        <v>9378.6</v>
      </c>
      <c r="E267">
        <v>8.5259999999999998</v>
      </c>
      <c r="F267">
        <v>32890</v>
      </c>
      <c r="G267">
        <v>29.9</v>
      </c>
    </row>
    <row r="268" spans="1:7" hidden="1">
      <c r="A268" s="268" t="s">
        <v>105</v>
      </c>
      <c r="B268" s="268" t="s">
        <v>35</v>
      </c>
      <c r="C268">
        <v>2300</v>
      </c>
      <c r="D268">
        <v>20572.36</v>
      </c>
      <c r="E268">
        <v>8.9444999999999997</v>
      </c>
      <c r="F268">
        <v>68770</v>
      </c>
      <c r="G268">
        <v>29.9</v>
      </c>
    </row>
    <row r="269" spans="1:7" hidden="1">
      <c r="A269" s="268" t="s">
        <v>105</v>
      </c>
      <c r="B269" s="268" t="s">
        <v>119</v>
      </c>
      <c r="C269">
        <v>8200</v>
      </c>
      <c r="D269">
        <v>30556.240000000002</v>
      </c>
      <c r="E269">
        <v>3.7277</v>
      </c>
      <c r="F269">
        <v>95620</v>
      </c>
      <c r="G269">
        <v>11.6652</v>
      </c>
    </row>
    <row r="270" spans="1:7" hidden="1">
      <c r="A270" s="268" t="s">
        <v>105</v>
      </c>
      <c r="B270" s="268" t="s">
        <v>17</v>
      </c>
      <c r="C270">
        <v>2300</v>
      </c>
      <c r="D270">
        <v>18163.93</v>
      </c>
      <c r="E270">
        <v>7.8973000000000004</v>
      </c>
      <c r="F270">
        <v>60390</v>
      </c>
      <c r="G270">
        <v>26.256499999999999</v>
      </c>
    </row>
    <row r="271" spans="1:7" hidden="1">
      <c r="A271" s="268" t="s">
        <v>105</v>
      </c>
      <c r="B271" s="268" t="s">
        <v>120</v>
      </c>
      <c r="C271">
        <v>9110</v>
      </c>
      <c r="D271">
        <v>71263.831000000006</v>
      </c>
      <c r="E271">
        <v>7.8277000000000001</v>
      </c>
      <c r="F271">
        <v>245775</v>
      </c>
      <c r="G271">
        <v>26.996300000000002</v>
      </c>
    </row>
    <row r="272" spans="1:7" hidden="1">
      <c r="A272" s="268" t="s">
        <v>105</v>
      </c>
      <c r="B272" s="268" t="s">
        <v>52</v>
      </c>
      <c r="C272">
        <v>13500</v>
      </c>
      <c r="D272">
        <v>42404.03</v>
      </c>
      <c r="E272">
        <v>3.1423999999999999</v>
      </c>
      <c r="F272">
        <v>149850</v>
      </c>
      <c r="G272">
        <v>11.104900000000001</v>
      </c>
    </row>
    <row r="273" spans="1:7" hidden="1">
      <c r="A273" s="268" t="s">
        <v>105</v>
      </c>
      <c r="B273" s="268" t="s">
        <v>19</v>
      </c>
      <c r="C273">
        <v>1100</v>
      </c>
      <c r="D273">
        <v>11548.9</v>
      </c>
      <c r="E273">
        <v>10.499000000000001</v>
      </c>
      <c r="F273">
        <v>41250</v>
      </c>
      <c r="G273">
        <v>37.5</v>
      </c>
    </row>
    <row r="274" spans="1:7" hidden="1">
      <c r="A274" s="268" t="s">
        <v>105</v>
      </c>
      <c r="B274" s="268" t="s">
        <v>21</v>
      </c>
      <c r="C274">
        <v>20760</v>
      </c>
      <c r="D274">
        <v>111520.171</v>
      </c>
      <c r="E274">
        <v>5.3783000000000003</v>
      </c>
      <c r="F274">
        <v>353433</v>
      </c>
      <c r="G274">
        <v>17.045200000000001</v>
      </c>
    </row>
    <row r="275" spans="1:7" hidden="1">
      <c r="A275" s="268" t="s">
        <v>105</v>
      </c>
      <c r="B275" s="268" t="s">
        <v>22</v>
      </c>
      <c r="C275">
        <v>3200</v>
      </c>
      <c r="D275">
        <v>21121.78</v>
      </c>
      <c r="E275">
        <v>6.6045999999999996</v>
      </c>
      <c r="F275">
        <v>74680</v>
      </c>
      <c r="G275">
        <v>23.352</v>
      </c>
    </row>
    <row r="276" spans="1:7" hidden="1">
      <c r="A276" s="268" t="s">
        <v>105</v>
      </c>
      <c r="B276" s="268" t="s">
        <v>24</v>
      </c>
      <c r="C276">
        <v>8200</v>
      </c>
      <c r="D276">
        <v>73657.399999999994</v>
      </c>
      <c r="E276">
        <v>8.9857999999999993</v>
      </c>
      <c r="F276">
        <v>233420</v>
      </c>
      <c r="G276">
        <v>28.476199999999999</v>
      </c>
    </row>
    <row r="277" spans="1:7" hidden="1">
      <c r="A277" s="268" t="s">
        <v>105</v>
      </c>
      <c r="B277" s="268" t="s">
        <v>123</v>
      </c>
      <c r="C277">
        <v>10710</v>
      </c>
      <c r="D277">
        <v>106407.535</v>
      </c>
      <c r="E277">
        <v>9.9352999999999998</v>
      </c>
      <c r="F277">
        <v>318995</v>
      </c>
      <c r="G277">
        <v>29.784700000000001</v>
      </c>
    </row>
    <row r="278" spans="1:7" hidden="1">
      <c r="A278" s="268" t="s">
        <v>105</v>
      </c>
      <c r="B278" s="268" t="s">
        <v>128</v>
      </c>
      <c r="C278">
        <v>3500</v>
      </c>
      <c r="D278">
        <v>11878.56</v>
      </c>
      <c r="E278">
        <v>3.3938000000000001</v>
      </c>
      <c r="F278">
        <v>41930</v>
      </c>
      <c r="G278">
        <v>11.98</v>
      </c>
    </row>
    <row r="279" spans="1:7" hidden="1">
      <c r="A279" s="268" t="s">
        <v>106</v>
      </c>
      <c r="B279" s="268" t="s">
        <v>35</v>
      </c>
      <c r="C279">
        <v>900</v>
      </c>
      <c r="D279">
        <v>8341.2000000000007</v>
      </c>
      <c r="E279">
        <v>9.2680000000000007</v>
      </c>
      <c r="F279">
        <v>26910</v>
      </c>
      <c r="G279">
        <v>29.9</v>
      </c>
    </row>
    <row r="280" spans="1:7" hidden="1">
      <c r="A280" s="268" t="s">
        <v>106</v>
      </c>
      <c r="B280" s="268" t="s">
        <v>17</v>
      </c>
      <c r="C280">
        <v>3200</v>
      </c>
      <c r="D280">
        <v>23610.32</v>
      </c>
      <c r="E280">
        <v>7.3781999999999996</v>
      </c>
      <c r="F280">
        <v>81920</v>
      </c>
      <c r="G280">
        <v>25.6</v>
      </c>
    </row>
    <row r="281" spans="1:7" hidden="1">
      <c r="A281" s="268" t="s">
        <v>106</v>
      </c>
      <c r="B281" s="268" t="s">
        <v>120</v>
      </c>
      <c r="C281">
        <v>1700</v>
      </c>
      <c r="D281">
        <v>14175.81</v>
      </c>
      <c r="E281">
        <v>8.3386999999999993</v>
      </c>
      <c r="F281">
        <v>46830</v>
      </c>
      <c r="G281">
        <v>27.547000000000001</v>
      </c>
    </row>
    <row r="282" spans="1:7" hidden="1">
      <c r="A282" s="268" t="s">
        <v>106</v>
      </c>
      <c r="B282" s="268" t="s">
        <v>21</v>
      </c>
      <c r="C282">
        <v>9400</v>
      </c>
      <c r="D282">
        <v>42890.78</v>
      </c>
      <c r="E282">
        <v>4.5647000000000002</v>
      </c>
      <c r="F282">
        <v>152020</v>
      </c>
      <c r="G282">
        <v>16.179200000000002</v>
      </c>
    </row>
    <row r="283" spans="1:7" hidden="1">
      <c r="A283" s="268" t="s">
        <v>106</v>
      </c>
      <c r="B283" s="268" t="s">
        <v>24</v>
      </c>
      <c r="C283">
        <v>5600</v>
      </c>
      <c r="D283">
        <v>49641.84</v>
      </c>
      <c r="E283">
        <v>8.8645999999999994</v>
      </c>
      <c r="F283">
        <v>163600</v>
      </c>
      <c r="G283">
        <v>29.214200000000002</v>
      </c>
    </row>
    <row r="284" spans="1:7" hidden="1">
      <c r="A284" s="268" t="s">
        <v>106</v>
      </c>
      <c r="B284" s="268" t="s">
        <v>122</v>
      </c>
      <c r="C284">
        <v>800</v>
      </c>
      <c r="D284">
        <v>6881.52</v>
      </c>
      <c r="E284">
        <v>8.6019000000000005</v>
      </c>
      <c r="F284">
        <v>23920</v>
      </c>
      <c r="G284">
        <v>29.9</v>
      </c>
    </row>
    <row r="285" spans="1:7" hidden="1">
      <c r="A285" s="268" t="s">
        <v>106</v>
      </c>
      <c r="B285" s="268" t="s">
        <v>128</v>
      </c>
      <c r="C285">
        <v>2100</v>
      </c>
      <c r="D285">
        <v>8819.16</v>
      </c>
      <c r="E285">
        <v>4.1996000000000002</v>
      </c>
      <c r="F285">
        <v>31430</v>
      </c>
      <c r="G285">
        <v>14.9666</v>
      </c>
    </row>
    <row r="286" spans="1:7" hidden="1">
      <c r="A286" s="268" t="s">
        <v>107</v>
      </c>
      <c r="B286" s="268" t="s">
        <v>125</v>
      </c>
      <c r="C286">
        <v>5492</v>
      </c>
      <c r="D286">
        <v>29785.8</v>
      </c>
      <c r="E286">
        <v>5.4343000000000004</v>
      </c>
      <c r="F286">
        <v>66816.44</v>
      </c>
      <c r="G286">
        <v>12.1905</v>
      </c>
    </row>
    <row r="287" spans="1:7" hidden="1">
      <c r="A287" s="268" t="s">
        <v>108</v>
      </c>
      <c r="B287" s="268" t="s">
        <v>16</v>
      </c>
      <c r="C287">
        <v>910</v>
      </c>
      <c r="D287">
        <v>7148.6869999999999</v>
      </c>
      <c r="E287">
        <v>7.8556999999999997</v>
      </c>
      <c r="F287">
        <v>27209</v>
      </c>
      <c r="G287">
        <v>29.9</v>
      </c>
    </row>
    <row r="288" spans="1:7" hidden="1">
      <c r="A288" s="268" t="s">
        <v>108</v>
      </c>
      <c r="B288" s="268" t="s">
        <v>35</v>
      </c>
      <c r="C288">
        <v>1950</v>
      </c>
      <c r="D288">
        <v>18674.32</v>
      </c>
      <c r="E288">
        <v>9.5764999999999993</v>
      </c>
      <c r="F288">
        <v>55905</v>
      </c>
      <c r="G288">
        <v>28.6692</v>
      </c>
    </row>
    <row r="289" spans="1:7" hidden="1">
      <c r="A289" s="268" t="s">
        <v>108</v>
      </c>
      <c r="B289" s="268" t="s">
        <v>119</v>
      </c>
      <c r="C289">
        <v>3400</v>
      </c>
      <c r="D289">
        <v>9965.3799999999992</v>
      </c>
      <c r="E289">
        <v>2.9318</v>
      </c>
      <c r="F289">
        <v>32460</v>
      </c>
      <c r="G289">
        <v>9.5497999999999994</v>
      </c>
    </row>
    <row r="290" spans="1:7" hidden="1">
      <c r="A290" s="268" t="s">
        <v>108</v>
      </c>
      <c r="B290" s="268" t="s">
        <v>17</v>
      </c>
      <c r="C290">
        <v>8500</v>
      </c>
      <c r="D290">
        <v>72660.69</v>
      </c>
      <c r="E290">
        <v>8.5523000000000007</v>
      </c>
      <c r="F290">
        <v>216550</v>
      </c>
      <c r="G290">
        <v>25.488399999999999</v>
      </c>
    </row>
    <row r="291" spans="1:7" hidden="1">
      <c r="A291" s="268" t="s">
        <v>108</v>
      </c>
      <c r="B291" s="268" t="s">
        <v>120</v>
      </c>
      <c r="C291">
        <v>5500</v>
      </c>
      <c r="D291">
        <v>41571.379999999997</v>
      </c>
      <c r="E291">
        <v>7.5583999999999998</v>
      </c>
      <c r="F291">
        <v>137670</v>
      </c>
      <c r="G291">
        <v>25.030899999999999</v>
      </c>
    </row>
    <row r="292" spans="1:7" hidden="1">
      <c r="A292" s="268" t="s">
        <v>108</v>
      </c>
      <c r="B292" s="268" t="s">
        <v>52</v>
      </c>
      <c r="C292">
        <v>2000</v>
      </c>
      <c r="D292">
        <v>8913.6</v>
      </c>
      <c r="E292">
        <v>4.4568000000000003</v>
      </c>
      <c r="F292">
        <v>32400</v>
      </c>
      <c r="G292">
        <v>16.2</v>
      </c>
    </row>
    <row r="293" spans="1:7" hidden="1">
      <c r="A293" s="268" t="s">
        <v>108</v>
      </c>
      <c r="B293" s="268" t="s">
        <v>53</v>
      </c>
      <c r="C293">
        <v>9000</v>
      </c>
      <c r="D293">
        <v>20056.36</v>
      </c>
      <c r="E293">
        <v>2.2284000000000002</v>
      </c>
      <c r="F293">
        <v>68420</v>
      </c>
      <c r="G293">
        <v>7.6021999999999998</v>
      </c>
    </row>
    <row r="294" spans="1:7" hidden="1">
      <c r="A294" s="268" t="s">
        <v>108</v>
      </c>
      <c r="B294" s="268" t="s">
        <v>19</v>
      </c>
      <c r="C294">
        <v>1000</v>
      </c>
      <c r="D294">
        <v>11947.1</v>
      </c>
      <c r="E294">
        <v>11.947100000000001</v>
      </c>
      <c r="F294">
        <v>32500</v>
      </c>
      <c r="G294">
        <v>32.5</v>
      </c>
    </row>
    <row r="295" spans="1:7" hidden="1">
      <c r="A295" s="268" t="s">
        <v>108</v>
      </c>
      <c r="B295" s="268" t="s">
        <v>121</v>
      </c>
      <c r="C295">
        <v>2390</v>
      </c>
      <c r="D295">
        <v>11836.833500000001</v>
      </c>
      <c r="E295">
        <v>4.9526000000000003</v>
      </c>
      <c r="F295">
        <v>38849.449999999997</v>
      </c>
      <c r="G295">
        <v>16.254999999999999</v>
      </c>
    </row>
    <row r="296" spans="1:7" hidden="1">
      <c r="A296" s="268" t="s">
        <v>108</v>
      </c>
      <c r="B296" s="268" t="s">
        <v>21</v>
      </c>
      <c r="C296">
        <v>21990</v>
      </c>
      <c r="D296">
        <v>88037.599000000002</v>
      </c>
      <c r="E296">
        <v>4.0039999999999996</v>
      </c>
      <c r="F296">
        <v>298131</v>
      </c>
      <c r="G296">
        <v>13.5594</v>
      </c>
    </row>
    <row r="297" spans="1:7" hidden="1">
      <c r="A297" s="268" t="s">
        <v>108</v>
      </c>
      <c r="B297" s="268" t="s">
        <v>22</v>
      </c>
      <c r="C297">
        <v>3110</v>
      </c>
      <c r="D297">
        <v>21372.281999999999</v>
      </c>
      <c r="E297">
        <v>6.8765000000000001</v>
      </c>
      <c r="F297">
        <v>69975</v>
      </c>
      <c r="G297">
        <v>22.514399999999998</v>
      </c>
    </row>
    <row r="298" spans="1:7" hidden="1">
      <c r="A298" s="268" t="s">
        <v>108</v>
      </c>
      <c r="B298" s="268" t="s">
        <v>49</v>
      </c>
      <c r="C298">
        <v>2100</v>
      </c>
      <c r="D298">
        <v>12236</v>
      </c>
      <c r="E298">
        <v>5.8266</v>
      </c>
      <c r="F298">
        <v>39390</v>
      </c>
      <c r="G298">
        <v>18.757100000000001</v>
      </c>
    </row>
    <row r="299" spans="1:7" hidden="1">
      <c r="A299" s="268" t="s">
        <v>108</v>
      </c>
      <c r="B299" s="268" t="s">
        <v>23</v>
      </c>
      <c r="C299">
        <v>1000</v>
      </c>
      <c r="D299">
        <v>6479.8</v>
      </c>
      <c r="E299">
        <v>6.4798</v>
      </c>
      <c r="F299">
        <v>24900</v>
      </c>
      <c r="G299">
        <v>24.9</v>
      </c>
    </row>
    <row r="300" spans="1:7" hidden="1">
      <c r="A300" s="268" t="s">
        <v>108</v>
      </c>
      <c r="B300" s="268" t="s">
        <v>24</v>
      </c>
      <c r="C300">
        <v>5500</v>
      </c>
      <c r="D300">
        <v>41910.379999999997</v>
      </c>
      <c r="E300">
        <v>7.62</v>
      </c>
      <c r="F300">
        <v>145070</v>
      </c>
      <c r="G300">
        <v>26.376300000000001</v>
      </c>
    </row>
    <row r="301" spans="1:7" hidden="1">
      <c r="A301" s="268" t="s">
        <v>108</v>
      </c>
      <c r="B301" s="268" t="s">
        <v>123</v>
      </c>
      <c r="C301">
        <v>3300</v>
      </c>
      <c r="D301">
        <v>24342.97</v>
      </c>
      <c r="E301">
        <v>7.3765999999999998</v>
      </c>
      <c r="F301">
        <v>79790</v>
      </c>
      <c r="G301">
        <v>24.178699999999999</v>
      </c>
    </row>
    <row r="302" spans="1:7" hidden="1">
      <c r="A302" s="268" t="s">
        <v>108</v>
      </c>
      <c r="B302" s="268" t="s">
        <v>129</v>
      </c>
      <c r="C302">
        <v>1400</v>
      </c>
      <c r="D302">
        <v>2068.7800000000002</v>
      </c>
      <c r="E302">
        <v>1.4777</v>
      </c>
      <c r="F302">
        <v>6860</v>
      </c>
      <c r="G302">
        <v>4.9000000000000004</v>
      </c>
    </row>
    <row r="303" spans="1:7" hidden="1">
      <c r="A303" s="268" t="s">
        <v>109</v>
      </c>
      <c r="B303" s="268" t="s">
        <v>35</v>
      </c>
      <c r="C303">
        <v>2700</v>
      </c>
      <c r="D303">
        <v>24171.03</v>
      </c>
      <c r="E303">
        <v>8.9521999999999995</v>
      </c>
      <c r="F303">
        <v>85410</v>
      </c>
      <c r="G303">
        <v>31.633299999999998</v>
      </c>
    </row>
    <row r="304" spans="1:7" hidden="1">
      <c r="A304" s="268" t="s">
        <v>109</v>
      </c>
      <c r="B304" s="268" t="s">
        <v>119</v>
      </c>
      <c r="C304">
        <v>900</v>
      </c>
      <c r="D304">
        <v>3093.48</v>
      </c>
      <c r="E304">
        <v>3.4371999999999998</v>
      </c>
      <c r="F304">
        <v>8910</v>
      </c>
      <c r="G304">
        <v>9.9</v>
      </c>
    </row>
    <row r="305" spans="1:7" hidden="1">
      <c r="A305" s="268" t="s">
        <v>109</v>
      </c>
      <c r="B305" s="268" t="s">
        <v>17</v>
      </c>
      <c r="C305">
        <v>9200</v>
      </c>
      <c r="D305">
        <v>70841.75</v>
      </c>
      <c r="E305">
        <v>7.7000999999999999</v>
      </c>
      <c r="F305">
        <v>253040</v>
      </c>
      <c r="G305">
        <v>27.504300000000001</v>
      </c>
    </row>
    <row r="306" spans="1:7" hidden="1">
      <c r="A306" s="268" t="s">
        <v>109</v>
      </c>
      <c r="B306" s="268" t="s">
        <v>120</v>
      </c>
      <c r="C306">
        <v>4500</v>
      </c>
      <c r="D306">
        <v>34827.300000000003</v>
      </c>
      <c r="E306">
        <v>7.7393999999999998</v>
      </c>
      <c r="F306">
        <v>121410</v>
      </c>
      <c r="G306">
        <v>26.98</v>
      </c>
    </row>
    <row r="307" spans="1:7" hidden="1">
      <c r="A307" s="268" t="s">
        <v>109</v>
      </c>
      <c r="B307" s="268" t="s">
        <v>19</v>
      </c>
      <c r="C307">
        <v>900</v>
      </c>
      <c r="D307">
        <v>10711.62</v>
      </c>
      <c r="E307">
        <v>11.9018</v>
      </c>
      <c r="F307">
        <v>35910</v>
      </c>
      <c r="G307">
        <v>39.9</v>
      </c>
    </row>
    <row r="308" spans="1:7" hidden="1">
      <c r="A308" s="268" t="s">
        <v>109</v>
      </c>
      <c r="B308" s="268" t="s">
        <v>21</v>
      </c>
      <c r="C308">
        <v>19517</v>
      </c>
      <c r="D308">
        <v>91107.200500000006</v>
      </c>
      <c r="E308">
        <v>4.6688000000000001</v>
      </c>
      <c r="F308">
        <v>332803.3</v>
      </c>
      <c r="G308">
        <v>17.054500000000001</v>
      </c>
    </row>
    <row r="309" spans="1:7" hidden="1">
      <c r="A309" s="268" t="s">
        <v>109</v>
      </c>
      <c r="B309" s="268" t="s">
        <v>22</v>
      </c>
      <c r="C309">
        <v>6200</v>
      </c>
      <c r="D309">
        <v>39631.599999999999</v>
      </c>
      <c r="E309">
        <v>6.3973000000000004</v>
      </c>
      <c r="F309">
        <v>145560</v>
      </c>
      <c r="G309">
        <v>23.496300000000002</v>
      </c>
    </row>
    <row r="310" spans="1:7" hidden="1">
      <c r="A310" s="268" t="s">
        <v>109</v>
      </c>
      <c r="B310" s="268" t="s">
        <v>23</v>
      </c>
      <c r="C310">
        <v>1800</v>
      </c>
      <c r="D310">
        <v>14432.13</v>
      </c>
      <c r="E310">
        <v>8.0177999999999994</v>
      </c>
      <c r="F310">
        <v>51660</v>
      </c>
      <c r="G310">
        <v>28.7</v>
      </c>
    </row>
    <row r="311" spans="1:7" hidden="1">
      <c r="A311" s="268" t="s">
        <v>109</v>
      </c>
      <c r="B311" s="268" t="s">
        <v>24</v>
      </c>
      <c r="C311">
        <v>4113</v>
      </c>
      <c r="D311">
        <v>34042.431199999999</v>
      </c>
      <c r="E311">
        <v>8.2827999999999999</v>
      </c>
      <c r="F311">
        <v>121427.5</v>
      </c>
      <c r="G311">
        <v>29.5444</v>
      </c>
    </row>
    <row r="312" spans="1:7" hidden="1">
      <c r="A312" s="268" t="s">
        <v>109</v>
      </c>
      <c r="B312" s="268" t="s">
        <v>123</v>
      </c>
      <c r="C312">
        <v>4100</v>
      </c>
      <c r="D312">
        <v>35835.65</v>
      </c>
      <c r="E312">
        <v>8.7403999999999993</v>
      </c>
      <c r="F312">
        <v>128170</v>
      </c>
      <c r="G312">
        <v>31.260899999999999</v>
      </c>
    </row>
    <row r="313" spans="1:7" hidden="1">
      <c r="A313" s="268" t="s">
        <v>109</v>
      </c>
      <c r="B313" s="268" t="s">
        <v>62</v>
      </c>
      <c r="C313">
        <v>1400</v>
      </c>
      <c r="D313">
        <v>4311.72</v>
      </c>
      <c r="E313">
        <v>3.0798000000000001</v>
      </c>
      <c r="F313">
        <v>13860</v>
      </c>
      <c r="G313">
        <v>9.9</v>
      </c>
    </row>
    <row r="314" spans="1:7" hidden="1">
      <c r="A314" s="268" t="s">
        <v>109</v>
      </c>
      <c r="B314" s="268" t="s">
        <v>128</v>
      </c>
      <c r="C314">
        <v>7000</v>
      </c>
      <c r="D314">
        <v>25892.16</v>
      </c>
      <c r="E314">
        <v>3.6987999999999999</v>
      </c>
      <c r="F314">
        <v>97340</v>
      </c>
      <c r="G314">
        <v>13.9057</v>
      </c>
    </row>
    <row r="315" spans="1:7" hidden="1">
      <c r="A315" s="268" t="s">
        <v>110</v>
      </c>
      <c r="B315" s="268" t="s">
        <v>16</v>
      </c>
      <c r="C315">
        <v>1630</v>
      </c>
      <c r="D315">
        <v>14535.486999999999</v>
      </c>
      <c r="E315">
        <v>8.9174000000000007</v>
      </c>
      <c r="F315">
        <v>47057</v>
      </c>
      <c r="G315">
        <v>28.869299999999999</v>
      </c>
    </row>
    <row r="316" spans="1:7" hidden="1">
      <c r="A316" s="268" t="s">
        <v>110</v>
      </c>
      <c r="B316" s="268" t="s">
        <v>35</v>
      </c>
      <c r="C316">
        <v>5705</v>
      </c>
      <c r="D316">
        <v>47040.838499999998</v>
      </c>
      <c r="E316">
        <v>8.2527000000000008</v>
      </c>
      <c r="F316">
        <v>155067.5</v>
      </c>
      <c r="G316">
        <v>27.204799999999999</v>
      </c>
    </row>
    <row r="317" spans="1:7" hidden="1">
      <c r="A317" s="268" t="s">
        <v>110</v>
      </c>
      <c r="B317" s="268" t="s">
        <v>119</v>
      </c>
      <c r="C317">
        <v>2000</v>
      </c>
      <c r="D317">
        <v>5153.5</v>
      </c>
      <c r="E317">
        <v>2.5767000000000002</v>
      </c>
      <c r="F317">
        <v>16540</v>
      </c>
      <c r="G317">
        <v>8.27</v>
      </c>
    </row>
    <row r="318" spans="1:7" hidden="1">
      <c r="A318" s="268" t="s">
        <v>110</v>
      </c>
      <c r="B318" s="268" t="s">
        <v>17</v>
      </c>
      <c r="C318">
        <v>9220</v>
      </c>
      <c r="D318">
        <v>73079.956000000006</v>
      </c>
      <c r="E318">
        <v>7.9295999999999998</v>
      </c>
      <c r="F318">
        <v>238730</v>
      </c>
      <c r="G318">
        <v>25.9038</v>
      </c>
    </row>
    <row r="319" spans="1:7" hidden="1">
      <c r="A319" s="268" t="s">
        <v>110</v>
      </c>
      <c r="B319" s="268" t="s">
        <v>120</v>
      </c>
      <c r="C319">
        <v>8105</v>
      </c>
      <c r="D319">
        <v>60054.385999999999</v>
      </c>
      <c r="E319">
        <v>7.4104000000000001</v>
      </c>
      <c r="F319">
        <v>206334.5</v>
      </c>
      <c r="G319">
        <v>25.460799999999999</v>
      </c>
    </row>
    <row r="320" spans="1:7" hidden="1">
      <c r="A320" s="268" t="s">
        <v>110</v>
      </c>
      <c r="B320" s="268" t="s">
        <v>52</v>
      </c>
      <c r="C320">
        <v>15000</v>
      </c>
      <c r="D320">
        <v>42759</v>
      </c>
      <c r="E320">
        <v>2.8506</v>
      </c>
      <c r="F320">
        <v>145920</v>
      </c>
      <c r="G320">
        <v>9.7279999999999998</v>
      </c>
    </row>
    <row r="321" spans="1:7" hidden="1">
      <c r="A321" s="268" t="s">
        <v>110</v>
      </c>
      <c r="B321" s="268" t="s">
        <v>121</v>
      </c>
      <c r="C321">
        <v>3610</v>
      </c>
      <c r="D321">
        <v>38779.972000000002</v>
      </c>
      <c r="E321">
        <v>10.7483</v>
      </c>
      <c r="F321">
        <v>122125</v>
      </c>
      <c r="G321">
        <v>33.848300000000002</v>
      </c>
    </row>
    <row r="322" spans="1:7" hidden="1">
      <c r="A322" s="268" t="s">
        <v>110</v>
      </c>
      <c r="B322" s="268" t="s">
        <v>21</v>
      </c>
      <c r="C322">
        <v>26505</v>
      </c>
      <c r="D322">
        <v>112512.9295</v>
      </c>
      <c r="E322">
        <v>4.2477999999999998</v>
      </c>
      <c r="F322">
        <v>376744.5</v>
      </c>
      <c r="G322">
        <v>14.223699999999999</v>
      </c>
    </row>
    <row r="323" spans="1:7" hidden="1">
      <c r="A323" s="268" t="s">
        <v>110</v>
      </c>
      <c r="B323" s="268" t="s">
        <v>22</v>
      </c>
      <c r="C323">
        <v>6325</v>
      </c>
      <c r="D323">
        <v>46082.849000000002</v>
      </c>
      <c r="E323">
        <v>7.2904</v>
      </c>
      <c r="F323">
        <v>151720.5</v>
      </c>
      <c r="G323">
        <v>24.002600000000001</v>
      </c>
    </row>
    <row r="324" spans="1:7" hidden="1">
      <c r="A324" s="268" t="s">
        <v>110</v>
      </c>
      <c r="B324" s="268" t="s">
        <v>49</v>
      </c>
      <c r="C324">
        <v>3800</v>
      </c>
      <c r="D324">
        <v>24703.1</v>
      </c>
      <c r="E324">
        <v>6.5007999999999999</v>
      </c>
      <c r="F324">
        <v>76300</v>
      </c>
      <c r="G324">
        <v>20.078900000000001</v>
      </c>
    </row>
    <row r="325" spans="1:7" hidden="1">
      <c r="A325" s="268" t="s">
        <v>110</v>
      </c>
      <c r="B325" s="268" t="s">
        <v>23</v>
      </c>
      <c r="C325">
        <v>1800</v>
      </c>
      <c r="D325">
        <v>13841.2</v>
      </c>
      <c r="E325">
        <v>7.6894999999999998</v>
      </c>
      <c r="F325">
        <v>42900</v>
      </c>
      <c r="G325">
        <v>23.833300000000001</v>
      </c>
    </row>
    <row r="326" spans="1:7" hidden="1">
      <c r="A326" s="268" t="s">
        <v>110</v>
      </c>
      <c r="B326" s="268" t="s">
        <v>24</v>
      </c>
      <c r="C326">
        <v>10300</v>
      </c>
      <c r="D326">
        <v>76126.45</v>
      </c>
      <c r="E326">
        <v>7.3936999999999999</v>
      </c>
      <c r="F326">
        <v>248330</v>
      </c>
      <c r="G326">
        <v>24.119</v>
      </c>
    </row>
    <row r="327" spans="1:7" hidden="1">
      <c r="A327" s="268" t="s">
        <v>110</v>
      </c>
      <c r="B327" s="268" t="s">
        <v>122</v>
      </c>
      <c r="C327">
        <v>2000</v>
      </c>
      <c r="D327">
        <v>9644.6</v>
      </c>
      <c r="E327">
        <v>4.8223000000000003</v>
      </c>
      <c r="F327">
        <v>29910</v>
      </c>
      <c r="G327">
        <v>14.955</v>
      </c>
    </row>
    <row r="328" spans="1:7" hidden="1">
      <c r="A328" s="268" t="s">
        <v>110</v>
      </c>
      <c r="B328" s="268" t="s">
        <v>123</v>
      </c>
      <c r="C328">
        <v>1900</v>
      </c>
      <c r="D328">
        <v>13791.21</v>
      </c>
      <c r="E328">
        <v>7.2584999999999997</v>
      </c>
      <c r="F328">
        <v>45390</v>
      </c>
      <c r="G328">
        <v>23.889399999999998</v>
      </c>
    </row>
    <row r="329" spans="1:7" hidden="1">
      <c r="A329" s="268" t="s">
        <v>111</v>
      </c>
      <c r="B329" s="268" t="s">
        <v>16</v>
      </c>
      <c r="C329">
        <v>1900</v>
      </c>
      <c r="D329">
        <v>15151.81</v>
      </c>
      <c r="E329">
        <v>7.9745999999999997</v>
      </c>
      <c r="F329">
        <v>49650</v>
      </c>
      <c r="G329">
        <v>26.131499999999999</v>
      </c>
    </row>
    <row r="330" spans="1:7" hidden="1">
      <c r="A330" s="268" t="s">
        <v>111</v>
      </c>
      <c r="B330" s="268" t="s">
        <v>35</v>
      </c>
      <c r="C330">
        <v>3800</v>
      </c>
      <c r="D330">
        <v>32289.040000000001</v>
      </c>
      <c r="E330">
        <v>8.4970999999999997</v>
      </c>
      <c r="F330">
        <v>104500</v>
      </c>
      <c r="G330">
        <v>27.5</v>
      </c>
    </row>
    <row r="331" spans="1:7" hidden="1">
      <c r="A331" s="268" t="s">
        <v>111</v>
      </c>
      <c r="B331" s="268" t="s">
        <v>119</v>
      </c>
      <c r="C331">
        <v>2800</v>
      </c>
      <c r="D331">
        <v>8455.08</v>
      </c>
      <c r="E331">
        <v>3.0238999999999998</v>
      </c>
      <c r="F331">
        <v>28520</v>
      </c>
      <c r="G331">
        <v>10.200200000000001</v>
      </c>
    </row>
    <row r="332" spans="1:7" hidden="1">
      <c r="A332" s="268" t="s">
        <v>111</v>
      </c>
      <c r="B332" s="268" t="s">
        <v>17</v>
      </c>
      <c r="C332">
        <v>2800</v>
      </c>
      <c r="D332">
        <v>15573.26</v>
      </c>
      <c r="E332">
        <v>5.5697999999999999</v>
      </c>
      <c r="F332">
        <v>54000</v>
      </c>
      <c r="G332">
        <v>19.313300000000002</v>
      </c>
    </row>
    <row r="333" spans="1:7" hidden="1">
      <c r="A333" s="268" t="s">
        <v>111</v>
      </c>
      <c r="B333" s="268" t="s">
        <v>120</v>
      </c>
      <c r="C333">
        <v>3700</v>
      </c>
      <c r="D333">
        <v>25899.8</v>
      </c>
      <c r="E333">
        <v>7.0075000000000003</v>
      </c>
      <c r="F333">
        <v>83250</v>
      </c>
      <c r="G333">
        <v>22.5243</v>
      </c>
    </row>
    <row r="334" spans="1:7" hidden="1">
      <c r="A334" s="268" t="s">
        <v>111</v>
      </c>
      <c r="B334" s="268" t="s">
        <v>52</v>
      </c>
      <c r="C334">
        <v>2720</v>
      </c>
      <c r="D334">
        <v>12623.52</v>
      </c>
      <c r="E334">
        <v>4.641</v>
      </c>
      <c r="F334">
        <v>47600</v>
      </c>
      <c r="G334">
        <v>17.5</v>
      </c>
    </row>
    <row r="335" spans="1:7" hidden="1">
      <c r="A335" s="268" t="s">
        <v>111</v>
      </c>
      <c r="B335" s="268" t="s">
        <v>19</v>
      </c>
      <c r="C335">
        <v>2800</v>
      </c>
      <c r="D335">
        <v>28539.87</v>
      </c>
      <c r="E335">
        <v>10.2073</v>
      </c>
      <c r="F335">
        <v>93160</v>
      </c>
      <c r="G335">
        <v>33.319000000000003</v>
      </c>
    </row>
    <row r="336" spans="1:7" hidden="1">
      <c r="A336" s="268" t="s">
        <v>111</v>
      </c>
      <c r="B336" s="268" t="s">
        <v>121</v>
      </c>
      <c r="C336">
        <v>3000</v>
      </c>
      <c r="D336">
        <v>17348.599999999999</v>
      </c>
      <c r="E336">
        <v>5.7827999999999999</v>
      </c>
      <c r="F336">
        <v>57410</v>
      </c>
      <c r="G336">
        <v>19.136600000000001</v>
      </c>
    </row>
    <row r="337" spans="1:7" hidden="1">
      <c r="A337" s="268" t="s">
        <v>111</v>
      </c>
      <c r="B337" s="268" t="s">
        <v>21</v>
      </c>
      <c r="C337">
        <v>13900</v>
      </c>
      <c r="D337">
        <v>48520.15</v>
      </c>
      <c r="E337">
        <v>3.4931000000000001</v>
      </c>
      <c r="F337">
        <v>163490</v>
      </c>
      <c r="G337">
        <v>11.770300000000001</v>
      </c>
    </row>
    <row r="338" spans="1:7" hidden="1">
      <c r="A338" s="268" t="s">
        <v>111</v>
      </c>
      <c r="B338" s="268" t="s">
        <v>22</v>
      </c>
      <c r="C338">
        <v>3800</v>
      </c>
      <c r="D338">
        <v>21113.87</v>
      </c>
      <c r="E338">
        <v>5.5561999999999996</v>
      </c>
      <c r="F338">
        <v>73220</v>
      </c>
      <c r="G338">
        <v>19.2684</v>
      </c>
    </row>
    <row r="339" spans="1:7" hidden="1">
      <c r="A339" s="268" t="s">
        <v>111</v>
      </c>
      <c r="B339" s="268" t="s">
        <v>49</v>
      </c>
      <c r="C339">
        <v>2800</v>
      </c>
      <c r="D339">
        <v>12782.67</v>
      </c>
      <c r="E339">
        <v>4.5716999999999999</v>
      </c>
      <c r="F339">
        <v>44320</v>
      </c>
      <c r="G339">
        <v>15.8512</v>
      </c>
    </row>
    <row r="340" spans="1:7" hidden="1">
      <c r="A340" s="268" t="s">
        <v>111</v>
      </c>
      <c r="B340" s="268" t="s">
        <v>23</v>
      </c>
      <c r="C340">
        <v>1900</v>
      </c>
      <c r="D340">
        <v>7998.36</v>
      </c>
      <c r="E340">
        <v>4.2096</v>
      </c>
      <c r="F340">
        <v>42810</v>
      </c>
      <c r="G340">
        <v>22.531500000000001</v>
      </c>
    </row>
    <row r="341" spans="1:7" hidden="1">
      <c r="A341" s="268" t="s">
        <v>111</v>
      </c>
      <c r="B341" s="268" t="s">
        <v>24</v>
      </c>
      <c r="C341">
        <v>3800</v>
      </c>
      <c r="D341">
        <v>25455.279999999999</v>
      </c>
      <c r="E341">
        <v>6.6986999999999997</v>
      </c>
      <c r="F341">
        <v>85500</v>
      </c>
      <c r="G341">
        <v>22.5</v>
      </c>
    </row>
    <row r="342" spans="1:7" hidden="1">
      <c r="A342" s="268" t="s">
        <v>111</v>
      </c>
      <c r="B342" s="268" t="s">
        <v>122</v>
      </c>
      <c r="C342">
        <v>2700</v>
      </c>
      <c r="D342">
        <v>17330.490000000002</v>
      </c>
      <c r="E342">
        <v>6.4187000000000003</v>
      </c>
      <c r="F342">
        <v>56070</v>
      </c>
      <c r="G342">
        <v>20.7666</v>
      </c>
    </row>
    <row r="343" spans="1:7" hidden="1">
      <c r="A343" s="268" t="s">
        <v>111</v>
      </c>
      <c r="B343" s="268" t="s">
        <v>123</v>
      </c>
      <c r="C343">
        <v>1800</v>
      </c>
      <c r="D343">
        <v>10904.58</v>
      </c>
      <c r="E343">
        <v>6.0580999999999996</v>
      </c>
      <c r="F343">
        <v>36000</v>
      </c>
      <c r="G343">
        <v>20</v>
      </c>
    </row>
    <row r="344" spans="1:7" hidden="1">
      <c r="A344" s="268" t="s">
        <v>111</v>
      </c>
      <c r="B344" s="268" t="s">
        <v>62</v>
      </c>
      <c r="C344">
        <v>1000</v>
      </c>
      <c r="D344">
        <v>2939.7</v>
      </c>
      <c r="E344">
        <v>2.9397000000000002</v>
      </c>
      <c r="F344">
        <v>9900</v>
      </c>
      <c r="G344">
        <v>9.9</v>
      </c>
    </row>
    <row r="345" spans="1:7" hidden="1">
      <c r="A345" s="268" t="s">
        <v>111</v>
      </c>
      <c r="B345" s="268" t="s">
        <v>129</v>
      </c>
      <c r="C345">
        <v>1000</v>
      </c>
      <c r="D345">
        <v>1293</v>
      </c>
      <c r="E345">
        <v>1.2929999999999999</v>
      </c>
      <c r="F345">
        <v>4900</v>
      </c>
      <c r="G345">
        <v>4.9000000000000004</v>
      </c>
    </row>
    <row r="346" spans="1:7" hidden="1">
      <c r="A346" s="268" t="s">
        <v>111</v>
      </c>
      <c r="B346" s="268" t="s">
        <v>128</v>
      </c>
      <c r="C346">
        <v>3000</v>
      </c>
      <c r="D346">
        <v>9220.232</v>
      </c>
      <c r="E346">
        <v>3.0733999999999999</v>
      </c>
      <c r="F346">
        <v>33900</v>
      </c>
      <c r="G346">
        <v>11.3</v>
      </c>
    </row>
    <row r="347" spans="1:7" hidden="1">
      <c r="A347" s="268" t="s">
        <v>112</v>
      </c>
      <c r="B347" s="268" t="s">
        <v>119</v>
      </c>
      <c r="C347">
        <v>2000</v>
      </c>
      <c r="D347">
        <v>8775</v>
      </c>
      <c r="E347">
        <v>4.3875000000000002</v>
      </c>
      <c r="F347">
        <v>27500</v>
      </c>
      <c r="G347">
        <v>13.75</v>
      </c>
    </row>
    <row r="348" spans="1:7" hidden="1">
      <c r="A348" s="268" t="s">
        <v>112</v>
      </c>
      <c r="B348" s="268" t="s">
        <v>17</v>
      </c>
      <c r="C348">
        <v>505</v>
      </c>
      <c r="D348">
        <v>3004.75</v>
      </c>
      <c r="E348">
        <v>5.95</v>
      </c>
      <c r="F348">
        <v>8837.5</v>
      </c>
      <c r="G348">
        <v>17.5</v>
      </c>
    </row>
    <row r="349" spans="1:7" hidden="1">
      <c r="A349" s="268" t="s">
        <v>112</v>
      </c>
      <c r="B349" s="268" t="s">
        <v>21</v>
      </c>
      <c r="C349">
        <v>9770</v>
      </c>
      <c r="D349">
        <v>40001.277999999998</v>
      </c>
      <c r="E349">
        <v>4.0959000000000003</v>
      </c>
      <c r="F349">
        <v>126925</v>
      </c>
      <c r="G349">
        <v>12.996600000000001</v>
      </c>
    </row>
    <row r="350" spans="1:7" hidden="1">
      <c r="A350" s="268" t="s">
        <v>112</v>
      </c>
      <c r="B350" s="268" t="s">
        <v>49</v>
      </c>
      <c r="C350">
        <v>2525</v>
      </c>
      <c r="D350">
        <v>10554.5</v>
      </c>
      <c r="E350">
        <v>4.18</v>
      </c>
      <c r="F350">
        <v>36410.5</v>
      </c>
      <c r="G350">
        <v>14.42</v>
      </c>
    </row>
    <row r="351" spans="1:7" hidden="1">
      <c r="A351" s="268" t="s">
        <v>112</v>
      </c>
      <c r="B351" s="268" t="s">
        <v>24</v>
      </c>
      <c r="C351">
        <v>1005</v>
      </c>
      <c r="D351">
        <v>8989.75</v>
      </c>
      <c r="E351">
        <v>8.9539000000000009</v>
      </c>
      <c r="F351">
        <v>27524.5</v>
      </c>
      <c r="G351">
        <v>27.4148</v>
      </c>
    </row>
    <row r="352" spans="1:7" hidden="1">
      <c r="A352" s="268" t="s">
        <v>112</v>
      </c>
      <c r="B352" s="268" t="s">
        <v>122</v>
      </c>
      <c r="C352">
        <v>560</v>
      </c>
      <c r="D352">
        <v>4340</v>
      </c>
      <c r="E352">
        <v>7.75</v>
      </c>
      <c r="F352">
        <v>13944</v>
      </c>
      <c r="G352">
        <v>24.9</v>
      </c>
    </row>
    <row r="353" spans="1:7" hidden="1">
      <c r="A353" s="268" t="s">
        <v>112</v>
      </c>
      <c r="B353" s="268" t="s">
        <v>123</v>
      </c>
      <c r="C353">
        <v>1000</v>
      </c>
      <c r="D353">
        <v>6275</v>
      </c>
      <c r="E353">
        <v>6.2750000000000004</v>
      </c>
      <c r="F353">
        <v>19900</v>
      </c>
      <c r="G353">
        <v>19.899999999999999</v>
      </c>
    </row>
    <row r="354" spans="1:7" hidden="1">
      <c r="A354" s="268" t="s">
        <v>113</v>
      </c>
      <c r="B354" s="268" t="s">
        <v>16</v>
      </c>
      <c r="C354">
        <v>800</v>
      </c>
      <c r="D354">
        <v>8061.68</v>
      </c>
      <c r="E354">
        <v>10.0771</v>
      </c>
      <c r="F354">
        <v>27920</v>
      </c>
      <c r="G354">
        <v>34.9</v>
      </c>
    </row>
    <row r="355" spans="1:7" hidden="1">
      <c r="A355" s="268" t="s">
        <v>113</v>
      </c>
      <c r="B355" s="268" t="s">
        <v>35</v>
      </c>
      <c r="C355">
        <v>1000</v>
      </c>
      <c r="D355">
        <v>11266.3</v>
      </c>
      <c r="E355">
        <v>11.266299999999999</v>
      </c>
      <c r="F355">
        <v>34900</v>
      </c>
      <c r="G355">
        <v>34.9</v>
      </c>
    </row>
    <row r="356" spans="1:7" hidden="1">
      <c r="A356" s="268" t="s">
        <v>113</v>
      </c>
      <c r="B356" s="268" t="s">
        <v>17</v>
      </c>
      <c r="C356">
        <v>8000</v>
      </c>
      <c r="D356">
        <v>57897.3</v>
      </c>
      <c r="E356">
        <v>7.2370999999999999</v>
      </c>
      <c r="F356">
        <v>219400</v>
      </c>
      <c r="G356">
        <v>27.425000000000001</v>
      </c>
    </row>
    <row r="357" spans="1:7" hidden="1">
      <c r="A357" s="268" t="s">
        <v>113</v>
      </c>
      <c r="B357" s="268" t="s">
        <v>120</v>
      </c>
      <c r="C357">
        <v>4800</v>
      </c>
      <c r="D357">
        <v>46004.92</v>
      </c>
      <c r="E357">
        <v>9.5843000000000007</v>
      </c>
      <c r="F357">
        <v>150800</v>
      </c>
      <c r="G357">
        <v>31.416599999999999</v>
      </c>
    </row>
    <row r="358" spans="1:7" hidden="1">
      <c r="A358" s="268" t="s">
        <v>113</v>
      </c>
      <c r="B358" s="268" t="s">
        <v>21</v>
      </c>
      <c r="C358">
        <v>23200</v>
      </c>
      <c r="D358">
        <v>137670.07999999999</v>
      </c>
      <c r="E358">
        <v>5.9381000000000004</v>
      </c>
      <c r="F358">
        <v>462640</v>
      </c>
      <c r="G358">
        <v>19.955100000000002</v>
      </c>
    </row>
    <row r="359" spans="1:7" hidden="1">
      <c r="A359" s="268" t="s">
        <v>113</v>
      </c>
      <c r="B359" s="268" t="s">
        <v>22</v>
      </c>
      <c r="C359">
        <v>4200</v>
      </c>
      <c r="D359">
        <v>32975.379999999997</v>
      </c>
      <c r="E359">
        <v>7.8512000000000004</v>
      </c>
      <c r="F359">
        <v>109260</v>
      </c>
      <c r="G359">
        <v>26.014199999999999</v>
      </c>
    </row>
    <row r="360" spans="1:7" hidden="1">
      <c r="A360" s="268" t="s">
        <v>113</v>
      </c>
      <c r="B360" s="268" t="s">
        <v>24</v>
      </c>
      <c r="C360">
        <v>3400</v>
      </c>
      <c r="D360">
        <v>39947.760000000002</v>
      </c>
      <c r="E360">
        <v>11.752700000000001</v>
      </c>
      <c r="F360">
        <v>116260</v>
      </c>
      <c r="G360">
        <v>34.204099999999997</v>
      </c>
    </row>
    <row r="361" spans="1:7" hidden="1">
      <c r="A361" s="268" t="s">
        <v>113</v>
      </c>
      <c r="B361" s="268" t="s">
        <v>25</v>
      </c>
      <c r="C361">
        <v>800</v>
      </c>
      <c r="D361">
        <v>7185.12</v>
      </c>
      <c r="E361">
        <v>8.9814000000000007</v>
      </c>
      <c r="F361">
        <v>22000</v>
      </c>
      <c r="G361">
        <v>27.5</v>
      </c>
    </row>
    <row r="362" spans="1:7" hidden="1">
      <c r="A362" s="268" t="s">
        <v>113</v>
      </c>
      <c r="B362" s="268" t="s">
        <v>27</v>
      </c>
      <c r="C362">
        <v>1600</v>
      </c>
      <c r="D362">
        <v>25712.16</v>
      </c>
      <c r="E362">
        <v>16.0701</v>
      </c>
      <c r="F362">
        <v>83840</v>
      </c>
      <c r="G362">
        <v>52.4</v>
      </c>
    </row>
    <row r="363" spans="1:7" hidden="1">
      <c r="A363" s="268" t="s">
        <v>113</v>
      </c>
      <c r="B363" s="268" t="s">
        <v>123</v>
      </c>
      <c r="C363">
        <v>3000</v>
      </c>
      <c r="D363">
        <v>25806</v>
      </c>
      <c r="E363">
        <v>8.6020000000000003</v>
      </c>
      <c r="F363">
        <v>84700</v>
      </c>
      <c r="G363">
        <v>28.2333</v>
      </c>
    </row>
    <row r="364" spans="1:7" hidden="1">
      <c r="A364" s="268" t="s">
        <v>114</v>
      </c>
      <c r="B364" s="268" t="s">
        <v>21</v>
      </c>
      <c r="C364">
        <v>6000</v>
      </c>
      <c r="D364">
        <v>25041.119999999999</v>
      </c>
      <c r="E364">
        <v>4.1734999999999998</v>
      </c>
      <c r="F364">
        <v>86760</v>
      </c>
      <c r="G364">
        <v>14.46</v>
      </c>
    </row>
    <row r="365" spans="1:7" hidden="1">
      <c r="A365" s="268" t="s">
        <v>114</v>
      </c>
      <c r="B365" s="268" t="s">
        <v>24</v>
      </c>
      <c r="C365">
        <v>1200</v>
      </c>
      <c r="D365">
        <v>10895.76</v>
      </c>
      <c r="E365">
        <v>9.0798000000000005</v>
      </c>
      <c r="F365">
        <v>35880</v>
      </c>
      <c r="G365">
        <v>29.9</v>
      </c>
    </row>
    <row r="366" spans="1:7" hidden="1">
      <c r="A366" s="268" t="s">
        <v>115</v>
      </c>
      <c r="B366" s="268" t="s">
        <v>16</v>
      </c>
      <c r="C366">
        <v>15970</v>
      </c>
      <c r="D366">
        <v>136916.24799999999</v>
      </c>
      <c r="E366">
        <v>8.5786999999999995</v>
      </c>
      <c r="F366">
        <v>460501</v>
      </c>
      <c r="G366">
        <v>28.853400000000001</v>
      </c>
    </row>
    <row r="367" spans="1:7" hidden="1">
      <c r="A367" s="268" t="s">
        <v>115</v>
      </c>
      <c r="B367" s="268" t="s">
        <v>35</v>
      </c>
      <c r="C367">
        <v>34000</v>
      </c>
      <c r="D367">
        <v>285421.62</v>
      </c>
      <c r="E367">
        <v>8.3986999999999998</v>
      </c>
      <c r="F367">
        <v>887960</v>
      </c>
      <c r="G367">
        <v>26.128699999999998</v>
      </c>
    </row>
    <row r="368" spans="1:7" hidden="1">
      <c r="A368" s="268" t="s">
        <v>115</v>
      </c>
      <c r="B368" s="268" t="s">
        <v>119</v>
      </c>
      <c r="C368">
        <v>38180</v>
      </c>
      <c r="D368">
        <v>126214.53</v>
      </c>
      <c r="E368">
        <v>3.3073999999999999</v>
      </c>
      <c r="F368">
        <v>415662</v>
      </c>
      <c r="G368">
        <v>10.892300000000001</v>
      </c>
    </row>
    <row r="369" spans="1:7" hidden="1">
      <c r="A369" s="268" t="s">
        <v>115</v>
      </c>
      <c r="B369" s="268" t="s">
        <v>17</v>
      </c>
      <c r="C369">
        <v>49524</v>
      </c>
      <c r="D369">
        <v>357604.6752</v>
      </c>
      <c r="E369">
        <v>7.2222</v>
      </c>
      <c r="F369">
        <v>1200667.6000000001</v>
      </c>
      <c r="G369">
        <v>24.248999999999999</v>
      </c>
    </row>
    <row r="370" spans="1:7" hidden="1">
      <c r="A370" s="268" t="s">
        <v>115</v>
      </c>
      <c r="B370" s="268" t="s">
        <v>120</v>
      </c>
      <c r="C370">
        <v>34600</v>
      </c>
      <c r="D370">
        <v>253685.43</v>
      </c>
      <c r="E370">
        <v>7.3361000000000001</v>
      </c>
      <c r="F370">
        <v>843960</v>
      </c>
      <c r="G370">
        <v>24.405999999999999</v>
      </c>
    </row>
    <row r="371" spans="1:7" hidden="1">
      <c r="A371" s="268" t="s">
        <v>115</v>
      </c>
      <c r="B371" s="268" t="s">
        <v>19</v>
      </c>
      <c r="C371">
        <v>15700</v>
      </c>
      <c r="D371">
        <v>237724.16</v>
      </c>
      <c r="E371">
        <v>15.1503</v>
      </c>
      <c r="F371">
        <v>757430</v>
      </c>
      <c r="G371">
        <v>48.271599999999999</v>
      </c>
    </row>
    <row r="372" spans="1:7" hidden="1">
      <c r="A372" s="268" t="s">
        <v>115</v>
      </c>
      <c r="B372" s="268" t="s">
        <v>121</v>
      </c>
      <c r="C372">
        <v>4200</v>
      </c>
      <c r="D372">
        <v>37779.599999999999</v>
      </c>
      <c r="E372">
        <v>8.9951000000000008</v>
      </c>
      <c r="F372">
        <v>123420</v>
      </c>
      <c r="G372">
        <v>29.3857</v>
      </c>
    </row>
    <row r="373" spans="1:7" hidden="1">
      <c r="A373" s="268" t="s">
        <v>115</v>
      </c>
      <c r="B373" s="268" t="s">
        <v>21</v>
      </c>
      <c r="C373">
        <v>160440</v>
      </c>
      <c r="D373">
        <v>599329.79</v>
      </c>
      <c r="E373">
        <v>3.7370000000000001</v>
      </c>
      <c r="F373">
        <v>2008976</v>
      </c>
      <c r="G373">
        <v>12.5267</v>
      </c>
    </row>
    <row r="374" spans="1:7" hidden="1">
      <c r="A374" s="268" t="s">
        <v>115</v>
      </c>
      <c r="B374" s="268" t="s">
        <v>22</v>
      </c>
      <c r="C374">
        <v>6900</v>
      </c>
      <c r="D374">
        <v>44696.88</v>
      </c>
      <c r="E374">
        <v>6.4778000000000002</v>
      </c>
      <c r="F374">
        <v>148810</v>
      </c>
      <c r="G374">
        <v>21.566600000000001</v>
      </c>
    </row>
    <row r="375" spans="1:7" hidden="1">
      <c r="A375" s="268" t="s">
        <v>115</v>
      </c>
      <c r="B375" s="268" t="s">
        <v>23</v>
      </c>
      <c r="C375">
        <v>3000</v>
      </c>
      <c r="D375">
        <v>28800</v>
      </c>
      <c r="E375">
        <v>9.6</v>
      </c>
      <c r="F375">
        <v>89700</v>
      </c>
      <c r="G375">
        <v>29.9</v>
      </c>
    </row>
    <row r="376" spans="1:7" hidden="1">
      <c r="A376" s="268" t="s">
        <v>115</v>
      </c>
      <c r="B376" s="268" t="s">
        <v>24</v>
      </c>
      <c r="C376">
        <v>43400</v>
      </c>
      <c r="D376">
        <v>354056.73</v>
      </c>
      <c r="E376">
        <v>8.1639999999999997</v>
      </c>
      <c r="F376">
        <v>1194360</v>
      </c>
      <c r="G376">
        <v>27.540099999999999</v>
      </c>
    </row>
    <row r="377" spans="1:7" hidden="1">
      <c r="A377" s="268" t="s">
        <v>115</v>
      </c>
      <c r="B377" s="268" t="s">
        <v>25</v>
      </c>
      <c r="C377">
        <v>4750</v>
      </c>
      <c r="D377">
        <v>37317.800000000003</v>
      </c>
      <c r="E377">
        <v>7.8563000000000001</v>
      </c>
      <c r="F377">
        <v>122325</v>
      </c>
      <c r="G377">
        <v>25.752600000000001</v>
      </c>
    </row>
    <row r="378" spans="1:7" hidden="1">
      <c r="A378" s="268" t="s">
        <v>115</v>
      </c>
      <c r="B378" s="268" t="s">
        <v>122</v>
      </c>
      <c r="C378">
        <v>4800</v>
      </c>
      <c r="D378">
        <v>43186.080000000002</v>
      </c>
      <c r="E378">
        <v>8.9970999999999997</v>
      </c>
      <c r="F378">
        <v>119520</v>
      </c>
      <c r="G378">
        <v>24.9</v>
      </c>
    </row>
    <row r="379" spans="1:7" hidden="1">
      <c r="A379" s="268" t="s">
        <v>115</v>
      </c>
      <c r="B379" s="268" t="s">
        <v>27</v>
      </c>
      <c r="C379">
        <v>13100</v>
      </c>
      <c r="D379">
        <v>150857.12</v>
      </c>
      <c r="E379">
        <v>11.5246</v>
      </c>
      <c r="F379">
        <v>474690</v>
      </c>
      <c r="G379">
        <v>36.263500000000001</v>
      </c>
    </row>
    <row r="380" spans="1:7" hidden="1">
      <c r="A380" s="268" t="s">
        <v>115</v>
      </c>
      <c r="B380" s="268" t="s">
        <v>123</v>
      </c>
      <c r="C380">
        <v>36500</v>
      </c>
      <c r="D380">
        <v>312435.12</v>
      </c>
      <c r="E380">
        <v>8.5645000000000007</v>
      </c>
      <c r="F380">
        <v>998470</v>
      </c>
      <c r="G380">
        <v>27.3703</v>
      </c>
    </row>
    <row r="381" spans="1:7" hidden="1">
      <c r="A381" s="268" t="s">
        <v>115</v>
      </c>
      <c r="B381" s="268" t="s">
        <v>62</v>
      </c>
      <c r="C381">
        <v>22610</v>
      </c>
      <c r="D381">
        <v>49951.239000000001</v>
      </c>
      <c r="E381">
        <v>2.2111000000000001</v>
      </c>
      <c r="F381">
        <v>178949</v>
      </c>
      <c r="G381">
        <v>7.9211999999999998</v>
      </c>
    </row>
    <row r="382" spans="1:7" hidden="1">
      <c r="A382" s="268" t="s">
        <v>115</v>
      </c>
      <c r="B382" s="268" t="s">
        <v>126</v>
      </c>
      <c r="C382">
        <v>1500</v>
      </c>
      <c r="D382">
        <v>7575</v>
      </c>
      <c r="E382">
        <v>5.05</v>
      </c>
      <c r="F382">
        <v>22350</v>
      </c>
      <c r="G382">
        <v>14.9</v>
      </c>
    </row>
    <row r="383" spans="1:7" hidden="1">
      <c r="A383" s="268" t="s">
        <v>115</v>
      </c>
      <c r="B383" s="268" t="s">
        <v>127</v>
      </c>
      <c r="C383">
        <v>500</v>
      </c>
      <c r="D383">
        <v>610</v>
      </c>
      <c r="E383">
        <v>1.22</v>
      </c>
      <c r="F383">
        <v>1950</v>
      </c>
      <c r="G383">
        <v>3.9</v>
      </c>
    </row>
    <row r="384" spans="1:7" hidden="1">
      <c r="A384" s="268" t="s">
        <v>115</v>
      </c>
      <c r="B384" s="268" t="s">
        <v>67</v>
      </c>
      <c r="C384">
        <v>3500</v>
      </c>
      <c r="D384">
        <v>4975</v>
      </c>
      <c r="E384">
        <v>1.4214</v>
      </c>
      <c r="F384">
        <v>17150</v>
      </c>
      <c r="G384">
        <v>4.9000000000000004</v>
      </c>
    </row>
    <row r="385" spans="1:7" hidden="1">
      <c r="A385" s="268" t="s">
        <v>115</v>
      </c>
      <c r="B385" s="268" t="s">
        <v>63</v>
      </c>
      <c r="C385">
        <v>6430</v>
      </c>
      <c r="D385">
        <v>10937.5</v>
      </c>
      <c r="E385">
        <v>1.702</v>
      </c>
      <c r="F385">
        <v>34507</v>
      </c>
      <c r="G385">
        <v>5.3699000000000003</v>
      </c>
    </row>
    <row r="386" spans="1:7" hidden="1">
      <c r="A386" s="268" t="s">
        <v>115</v>
      </c>
      <c r="B386" s="268" t="s">
        <v>130</v>
      </c>
      <c r="C386">
        <v>3150</v>
      </c>
      <c r="D386">
        <v>11212.5</v>
      </c>
      <c r="E386">
        <v>3.5617000000000001</v>
      </c>
      <c r="F386">
        <v>39375</v>
      </c>
      <c r="G386">
        <v>12.507899999999999</v>
      </c>
    </row>
    <row r="387" spans="1:7" hidden="1">
      <c r="A387" s="268" t="s">
        <v>115</v>
      </c>
      <c r="B387" s="268" t="s">
        <v>128</v>
      </c>
      <c r="C387">
        <v>12000</v>
      </c>
      <c r="D387">
        <v>39181.919999999998</v>
      </c>
      <c r="E387">
        <v>3.2658999999999998</v>
      </c>
      <c r="F387">
        <v>197760</v>
      </c>
      <c r="G387">
        <v>16.484100000000002</v>
      </c>
    </row>
    <row r="388" spans="1:7" hidden="1">
      <c r="A388" s="268" t="s">
        <v>116</v>
      </c>
      <c r="B388" s="268" t="s">
        <v>16</v>
      </c>
      <c r="C388">
        <v>2182</v>
      </c>
      <c r="D388">
        <v>21997.178400000001</v>
      </c>
      <c r="E388">
        <v>10.081200000000001</v>
      </c>
      <c r="F388">
        <v>81825</v>
      </c>
      <c r="G388">
        <v>37.5</v>
      </c>
    </row>
    <row r="389" spans="1:7" hidden="1">
      <c r="A389" s="268" t="s">
        <v>116</v>
      </c>
      <c r="B389" s="268" t="s">
        <v>119</v>
      </c>
      <c r="C389">
        <v>11676</v>
      </c>
      <c r="D389">
        <v>40265.233200000002</v>
      </c>
      <c r="E389">
        <v>3.45</v>
      </c>
      <c r="F389">
        <v>135466.79999999999</v>
      </c>
      <c r="G389">
        <v>11.607100000000001</v>
      </c>
    </row>
    <row r="390" spans="1:7" hidden="1">
      <c r="A390" s="268" t="s">
        <v>116</v>
      </c>
      <c r="B390" s="268" t="s">
        <v>17</v>
      </c>
      <c r="C390">
        <v>13544</v>
      </c>
      <c r="D390">
        <v>120503.355</v>
      </c>
      <c r="E390">
        <v>8.9024000000000001</v>
      </c>
      <c r="F390">
        <v>385617.8</v>
      </c>
      <c r="G390">
        <v>28.488299999999999</v>
      </c>
    </row>
    <row r="391" spans="1:7" hidden="1">
      <c r="A391" s="268" t="s">
        <v>116</v>
      </c>
      <c r="B391" s="268" t="s">
        <v>120</v>
      </c>
      <c r="C391">
        <v>11033</v>
      </c>
      <c r="D391">
        <v>116978.63860000001</v>
      </c>
      <c r="E391">
        <v>10.605399999999999</v>
      </c>
      <c r="F391">
        <v>386081.7</v>
      </c>
      <c r="G391">
        <v>35.002800000000001</v>
      </c>
    </row>
    <row r="392" spans="1:7" hidden="1">
      <c r="A392" s="268" t="s">
        <v>116</v>
      </c>
      <c r="B392" s="268" t="s">
        <v>21</v>
      </c>
      <c r="C392">
        <v>46147</v>
      </c>
      <c r="D392">
        <v>216027.5637</v>
      </c>
      <c r="E392">
        <v>4.6835000000000004</v>
      </c>
      <c r="F392">
        <v>862065.1</v>
      </c>
      <c r="G392">
        <v>18.689699999999998</v>
      </c>
    </row>
    <row r="393" spans="1:7" hidden="1">
      <c r="A393" s="268" t="s">
        <v>116</v>
      </c>
      <c r="B393" s="268" t="s">
        <v>22</v>
      </c>
      <c r="C393">
        <v>2184</v>
      </c>
      <c r="D393">
        <v>22345.596000000001</v>
      </c>
      <c r="E393">
        <v>10.2315</v>
      </c>
      <c r="F393">
        <v>65301.599999999999</v>
      </c>
      <c r="G393">
        <v>29.9</v>
      </c>
    </row>
    <row r="394" spans="1:7" hidden="1">
      <c r="A394" s="268" t="s">
        <v>116</v>
      </c>
      <c r="B394" s="268" t="s">
        <v>24</v>
      </c>
      <c r="C394">
        <v>29753</v>
      </c>
      <c r="D394">
        <v>224366.0821</v>
      </c>
      <c r="E394">
        <v>7.5472000000000001</v>
      </c>
      <c r="F394">
        <v>773832.72</v>
      </c>
      <c r="G394">
        <v>26.0304</v>
      </c>
    </row>
    <row r="395" spans="1:7" hidden="1">
      <c r="A395" s="268" t="s">
        <v>116</v>
      </c>
      <c r="B395" s="268" t="s">
        <v>27</v>
      </c>
      <c r="C395">
        <v>3024</v>
      </c>
      <c r="D395">
        <v>37695.974399999999</v>
      </c>
      <c r="E395">
        <v>12.4656</v>
      </c>
      <c r="F395">
        <v>115617.60000000001</v>
      </c>
      <c r="G395">
        <v>38.2333</v>
      </c>
    </row>
    <row r="396" spans="1:7" hidden="1">
      <c r="A396" s="268" t="s">
        <v>116</v>
      </c>
      <c r="B396" s="268" t="s">
        <v>123</v>
      </c>
      <c r="C396">
        <v>19350</v>
      </c>
      <c r="D396">
        <v>231942.54569999999</v>
      </c>
      <c r="E396">
        <v>11.990399999999999</v>
      </c>
      <c r="F396">
        <v>790914.24</v>
      </c>
      <c r="G396">
        <v>40.886699999999998</v>
      </c>
    </row>
    <row r="397" spans="1:7" hidden="1">
      <c r="A397" s="268" t="s">
        <v>116</v>
      </c>
      <c r="B397" s="268" t="s">
        <v>62</v>
      </c>
      <c r="C397">
        <v>12596</v>
      </c>
      <c r="D397">
        <v>33391.3056</v>
      </c>
      <c r="E397">
        <v>2.6516999999999999</v>
      </c>
      <c r="F397">
        <v>123781.2</v>
      </c>
      <c r="G397">
        <v>9.8300999999999998</v>
      </c>
    </row>
    <row r="398" spans="1:7" hidden="1">
      <c r="A398" s="268" t="s">
        <v>116</v>
      </c>
      <c r="B398" s="268" t="s">
        <v>126</v>
      </c>
      <c r="C398">
        <v>1008</v>
      </c>
      <c r="D398">
        <v>2939.8319999999999</v>
      </c>
      <c r="E398">
        <v>2.9165000000000001</v>
      </c>
      <c r="F398">
        <v>9979.2000000000007</v>
      </c>
      <c r="G398">
        <v>9.9</v>
      </c>
    </row>
    <row r="399" spans="1:7" hidden="1">
      <c r="A399" s="268" t="s">
        <v>116</v>
      </c>
      <c r="B399" s="268" t="s">
        <v>127</v>
      </c>
      <c r="C399">
        <v>2976</v>
      </c>
      <c r="D399">
        <v>6940.2816000000003</v>
      </c>
      <c r="E399">
        <v>2.3328000000000002</v>
      </c>
      <c r="F399">
        <v>24134.400000000001</v>
      </c>
      <c r="G399">
        <v>8.1123999999999992</v>
      </c>
    </row>
    <row r="400" spans="1:7" hidden="1">
      <c r="A400" s="268" t="s">
        <v>116</v>
      </c>
      <c r="B400" s="268" t="s">
        <v>130</v>
      </c>
      <c r="C400">
        <v>832</v>
      </c>
      <c r="D400">
        <v>14314.4094</v>
      </c>
      <c r="E400">
        <v>17.204799999999999</v>
      </c>
      <c r="F400">
        <v>33196.800000000003</v>
      </c>
      <c r="G400">
        <v>39.9</v>
      </c>
    </row>
    <row r="401" spans="1:7" hidden="1">
      <c r="A401" s="268" t="s">
        <v>117</v>
      </c>
      <c r="B401" s="268" t="s">
        <v>16</v>
      </c>
      <c r="C401">
        <v>25225</v>
      </c>
      <c r="D401">
        <v>173732.67499999999</v>
      </c>
      <c r="E401">
        <v>6.8905000000000003</v>
      </c>
      <c r="F401">
        <v>570077.5</v>
      </c>
      <c r="G401">
        <v>22.610399999999998</v>
      </c>
    </row>
    <row r="402" spans="1:7" hidden="1">
      <c r="A402" s="268" t="s">
        <v>117</v>
      </c>
      <c r="B402" s="268" t="s">
        <v>35</v>
      </c>
      <c r="C402">
        <v>52897</v>
      </c>
      <c r="D402">
        <v>390679.625</v>
      </c>
      <c r="E402">
        <v>7.3868999999999998</v>
      </c>
      <c r="F402">
        <v>1286322.8999999999</v>
      </c>
      <c r="G402">
        <v>24.3216</v>
      </c>
    </row>
    <row r="403" spans="1:7" hidden="1">
      <c r="A403" s="268" t="s">
        <v>117</v>
      </c>
      <c r="B403" s="268" t="s">
        <v>17</v>
      </c>
      <c r="C403">
        <v>81250</v>
      </c>
      <c r="D403">
        <v>540667.32499999995</v>
      </c>
      <c r="E403">
        <v>6.6563999999999997</v>
      </c>
      <c r="F403">
        <v>1669555</v>
      </c>
      <c r="G403">
        <v>20.554600000000001</v>
      </c>
    </row>
    <row r="404" spans="1:7" hidden="1">
      <c r="A404" s="268" t="s">
        <v>117</v>
      </c>
      <c r="B404" s="268" t="s">
        <v>19</v>
      </c>
      <c r="C404">
        <v>13200</v>
      </c>
      <c r="D404">
        <v>151195.12</v>
      </c>
      <c r="E404">
        <v>11.4541</v>
      </c>
      <c r="F404">
        <v>498930</v>
      </c>
      <c r="G404">
        <v>37.797699999999999</v>
      </c>
    </row>
    <row r="405" spans="1:7" hidden="1">
      <c r="A405" s="268" t="s">
        <v>117</v>
      </c>
      <c r="B405" s="268" t="s">
        <v>121</v>
      </c>
      <c r="C405">
        <v>17650</v>
      </c>
      <c r="D405">
        <v>78774.289999999994</v>
      </c>
      <c r="E405">
        <v>4.4656000000000002</v>
      </c>
      <c r="F405">
        <v>258377</v>
      </c>
      <c r="G405">
        <v>14.6472</v>
      </c>
    </row>
    <row r="406" spans="1:7" hidden="1">
      <c r="A406" s="268" t="s">
        <v>117</v>
      </c>
      <c r="B406" s="268" t="s">
        <v>21</v>
      </c>
      <c r="C406">
        <v>154750</v>
      </c>
      <c r="D406">
        <v>312098.18</v>
      </c>
      <c r="E406">
        <v>2.0177999999999998</v>
      </c>
      <c r="F406">
        <v>1259245</v>
      </c>
      <c r="G406">
        <v>8.1417000000000002</v>
      </c>
    </row>
    <row r="407" spans="1:7" hidden="1">
      <c r="A407" s="268" t="s">
        <v>117</v>
      </c>
      <c r="B407" s="268" t="s">
        <v>22</v>
      </c>
      <c r="C407">
        <v>13450</v>
      </c>
      <c r="D407">
        <v>84660.604999999996</v>
      </c>
      <c r="E407">
        <v>6.2981999999999996</v>
      </c>
      <c r="F407">
        <v>277895</v>
      </c>
      <c r="G407">
        <v>20.6736</v>
      </c>
    </row>
    <row r="408" spans="1:7" hidden="1">
      <c r="A408" s="268" t="s">
        <v>117</v>
      </c>
      <c r="B408" s="268" t="s">
        <v>49</v>
      </c>
      <c r="C408">
        <v>33700</v>
      </c>
      <c r="D408">
        <v>150621.095</v>
      </c>
      <c r="E408">
        <v>4.4699</v>
      </c>
      <c r="F408">
        <v>526030</v>
      </c>
      <c r="G408">
        <v>15.611000000000001</v>
      </c>
    </row>
    <row r="409" spans="1:7" hidden="1">
      <c r="A409" s="268" t="s">
        <v>117</v>
      </c>
      <c r="B409" s="268" t="s">
        <v>23</v>
      </c>
      <c r="C409">
        <v>16550</v>
      </c>
      <c r="D409">
        <v>106277.895</v>
      </c>
      <c r="E409">
        <v>6.4223999999999997</v>
      </c>
      <c r="F409">
        <v>383425</v>
      </c>
      <c r="G409">
        <v>23.170400000000001</v>
      </c>
    </row>
    <row r="410" spans="1:7" hidden="1">
      <c r="A410" s="268" t="s">
        <v>117</v>
      </c>
      <c r="B410" s="268" t="s">
        <v>24</v>
      </c>
      <c r="C410">
        <v>22950</v>
      </c>
      <c r="D410">
        <v>165280.65</v>
      </c>
      <c r="E410">
        <v>7.2070999999999996</v>
      </c>
      <c r="F410">
        <v>537645</v>
      </c>
      <c r="G410">
        <v>23.444099999999999</v>
      </c>
    </row>
    <row r="411" spans="1:7" hidden="1">
      <c r="A411" s="268" t="s">
        <v>117</v>
      </c>
      <c r="B411" s="268" t="s">
        <v>25</v>
      </c>
      <c r="C411">
        <v>8300</v>
      </c>
      <c r="D411">
        <v>45474.74</v>
      </c>
      <c r="E411">
        <v>5.4821</v>
      </c>
      <c r="F411">
        <v>174010</v>
      </c>
      <c r="G411">
        <v>20.977599999999999</v>
      </c>
    </row>
    <row r="412" spans="1:7" hidden="1">
      <c r="A412" s="268" t="s">
        <v>117</v>
      </c>
      <c r="B412" s="268" t="s">
        <v>62</v>
      </c>
      <c r="C412">
        <v>5827</v>
      </c>
      <c r="D412">
        <v>13372.34</v>
      </c>
      <c r="E412">
        <v>2.298</v>
      </c>
      <c r="F412">
        <v>43928.9</v>
      </c>
      <c r="G412">
        <v>7.5491999999999999</v>
      </c>
    </row>
    <row r="413" spans="1:7" hidden="1">
      <c r="A413" s="268" t="s">
        <v>117</v>
      </c>
      <c r="B413" s="268" t="s">
        <v>128</v>
      </c>
      <c r="C413">
        <v>6000</v>
      </c>
      <c r="D413">
        <v>18275</v>
      </c>
      <c r="E413">
        <v>3.0457999999999998</v>
      </c>
      <c r="F413">
        <v>64800</v>
      </c>
      <c r="G413">
        <v>10.8</v>
      </c>
    </row>
    <row r="414" spans="1:7" hidden="1">
      <c r="A414" s="268" t="s">
        <v>118</v>
      </c>
      <c r="B414" s="268" t="s">
        <v>16</v>
      </c>
      <c r="C414">
        <v>6500</v>
      </c>
      <c r="D414">
        <v>45634.55</v>
      </c>
      <c r="E414">
        <v>7.0206999999999997</v>
      </c>
      <c r="F414">
        <v>149370</v>
      </c>
      <c r="G414">
        <v>22.98</v>
      </c>
    </row>
    <row r="415" spans="1:7" hidden="1">
      <c r="A415" s="268" t="s">
        <v>118</v>
      </c>
      <c r="B415" s="268" t="s">
        <v>35</v>
      </c>
      <c r="C415">
        <v>21400</v>
      </c>
      <c r="D415">
        <v>165751.35</v>
      </c>
      <c r="E415">
        <v>7.7468000000000004</v>
      </c>
      <c r="F415">
        <v>577480</v>
      </c>
      <c r="G415">
        <v>26.99</v>
      </c>
    </row>
    <row r="416" spans="1:7" hidden="1">
      <c r="A416" s="268" t="s">
        <v>118</v>
      </c>
      <c r="B416" s="268" t="s">
        <v>119</v>
      </c>
      <c r="C416">
        <v>33822</v>
      </c>
      <c r="D416">
        <v>86784.415999999997</v>
      </c>
      <c r="E416">
        <v>2.5659999999999998</v>
      </c>
      <c r="F416">
        <v>298163.3</v>
      </c>
      <c r="G416">
        <v>8.8161000000000005</v>
      </c>
    </row>
    <row r="417" spans="1:7" hidden="1">
      <c r="A417" s="268" t="s">
        <v>118</v>
      </c>
      <c r="B417" s="268" t="s">
        <v>17</v>
      </c>
      <c r="C417">
        <v>47844</v>
      </c>
      <c r="D417">
        <v>312958.55080000003</v>
      </c>
      <c r="E417">
        <v>6.5416999999999996</v>
      </c>
      <c r="F417">
        <v>876055</v>
      </c>
      <c r="G417">
        <v>18.312100000000001</v>
      </c>
    </row>
    <row r="418" spans="1:7" hidden="1">
      <c r="A418" s="268" t="s">
        <v>118</v>
      </c>
      <c r="B418" s="268" t="s">
        <v>120</v>
      </c>
      <c r="C418">
        <v>38720</v>
      </c>
      <c r="D418">
        <v>255486.80799999999</v>
      </c>
      <c r="E418">
        <v>6.6024000000000003</v>
      </c>
      <c r="F418">
        <v>864928</v>
      </c>
      <c r="G418">
        <v>22.351800000000001</v>
      </c>
    </row>
    <row r="419" spans="1:7" hidden="1">
      <c r="A419" s="268" t="s">
        <v>118</v>
      </c>
      <c r="B419" s="268" t="s">
        <v>19</v>
      </c>
      <c r="C419">
        <v>11380</v>
      </c>
      <c r="D419">
        <v>140850.53400000001</v>
      </c>
      <c r="E419">
        <v>12.3813</v>
      </c>
      <c r="F419">
        <v>441410</v>
      </c>
      <c r="G419">
        <v>38.8018</v>
      </c>
    </row>
    <row r="420" spans="1:7" hidden="1">
      <c r="A420" s="268" t="s">
        <v>118</v>
      </c>
      <c r="B420" s="268" t="s">
        <v>21</v>
      </c>
      <c r="C420">
        <v>152387</v>
      </c>
      <c r="D420">
        <v>526931.53749999998</v>
      </c>
      <c r="E420">
        <v>3.4588999999999999</v>
      </c>
      <c r="F420">
        <v>2047592.5</v>
      </c>
      <c r="G420">
        <v>13.4412</v>
      </c>
    </row>
    <row r="421" spans="1:7" hidden="1">
      <c r="A421" s="268" t="s">
        <v>118</v>
      </c>
      <c r="B421" s="268" t="s">
        <v>22</v>
      </c>
      <c r="C421">
        <v>8910</v>
      </c>
      <c r="D421">
        <v>46037.214</v>
      </c>
      <c r="E421">
        <v>5.1703000000000001</v>
      </c>
      <c r="F421">
        <v>167429</v>
      </c>
      <c r="G421">
        <v>18.803699999999999</v>
      </c>
    </row>
    <row r="422" spans="1:7" hidden="1">
      <c r="A422" s="268" t="s">
        <v>118</v>
      </c>
      <c r="B422" s="268" t="s">
        <v>23</v>
      </c>
      <c r="C422">
        <v>10600</v>
      </c>
      <c r="D422">
        <v>70063.25</v>
      </c>
      <c r="E422">
        <v>6.6097000000000001</v>
      </c>
      <c r="F422">
        <v>241360</v>
      </c>
      <c r="G422">
        <v>22.7698</v>
      </c>
    </row>
    <row r="423" spans="1:7" hidden="1">
      <c r="A423" s="268" t="s">
        <v>118</v>
      </c>
      <c r="B423" s="268" t="s">
        <v>24</v>
      </c>
      <c r="C423">
        <v>89847</v>
      </c>
      <c r="D423">
        <v>575586.24840000004</v>
      </c>
      <c r="E423">
        <v>6.4097</v>
      </c>
      <c r="F423">
        <v>1865260.3</v>
      </c>
      <c r="G423">
        <v>20.771699999999999</v>
      </c>
    </row>
    <row r="424" spans="1:7" hidden="1">
      <c r="A424" s="268" t="s">
        <v>118</v>
      </c>
      <c r="B424" s="268" t="s">
        <v>122</v>
      </c>
      <c r="C424">
        <v>38100</v>
      </c>
      <c r="D424">
        <v>219242.94</v>
      </c>
      <c r="E424">
        <v>5.7550999999999997</v>
      </c>
      <c r="F424">
        <v>595110</v>
      </c>
      <c r="G424">
        <v>15.621700000000001</v>
      </c>
    </row>
    <row r="425" spans="1:7" hidden="1">
      <c r="A425" s="268" t="s">
        <v>118</v>
      </c>
      <c r="B425" s="268" t="s">
        <v>123</v>
      </c>
      <c r="C425">
        <v>45446</v>
      </c>
      <c r="D425">
        <v>319767.82439999998</v>
      </c>
      <c r="E425">
        <v>7.0377000000000001</v>
      </c>
      <c r="F425">
        <v>1081845.3999999999</v>
      </c>
      <c r="G425">
        <v>23.810300000000002</v>
      </c>
    </row>
    <row r="426" spans="1:7" hidden="1">
      <c r="A426" s="268" t="s">
        <v>118</v>
      </c>
      <c r="B426" s="268" t="s">
        <v>62</v>
      </c>
      <c r="C426">
        <v>9300</v>
      </c>
      <c r="D426">
        <v>13881.95</v>
      </c>
      <c r="E426">
        <v>1.4927999999999999</v>
      </c>
      <c r="F426">
        <v>49670</v>
      </c>
      <c r="G426">
        <v>5.3414000000000001</v>
      </c>
    </row>
    <row r="427" spans="1:7" hidden="1">
      <c r="A427" s="268" t="s">
        <v>118</v>
      </c>
      <c r="B427" s="268" t="s">
        <v>127</v>
      </c>
      <c r="C427">
        <v>4200</v>
      </c>
      <c r="D427">
        <v>9208.4</v>
      </c>
      <c r="E427">
        <v>2.1924000000000001</v>
      </c>
      <c r="F427">
        <v>29100</v>
      </c>
      <c r="G427">
        <v>6.9284999999999997</v>
      </c>
    </row>
    <row r="428" spans="1:7" hidden="1">
      <c r="A428" s="268" t="s">
        <v>118</v>
      </c>
      <c r="B428" s="268" t="s">
        <v>129</v>
      </c>
      <c r="C428">
        <v>2000</v>
      </c>
      <c r="D428">
        <v>4560</v>
      </c>
      <c r="E428">
        <v>2.2799999999999998</v>
      </c>
      <c r="F428">
        <v>13800</v>
      </c>
      <c r="G428">
        <v>6.9</v>
      </c>
    </row>
    <row r="429" spans="1:7" hidden="1">
      <c r="A429" s="268" t="s">
        <v>118</v>
      </c>
      <c r="B429" s="268" t="s">
        <v>67</v>
      </c>
      <c r="C429">
        <v>2000</v>
      </c>
      <c r="D429">
        <v>2650</v>
      </c>
      <c r="E429">
        <v>1.325</v>
      </c>
      <c r="F429">
        <v>9800</v>
      </c>
      <c r="G429">
        <v>4.9000000000000004</v>
      </c>
    </row>
    <row r="430" spans="1:7" hidden="1">
      <c r="A430" s="268" t="s">
        <v>118</v>
      </c>
      <c r="B430" s="268" t="s">
        <v>63</v>
      </c>
      <c r="C430">
        <v>4666</v>
      </c>
      <c r="D430">
        <v>9378.7199999999993</v>
      </c>
      <c r="E430">
        <v>2.0116999999999998</v>
      </c>
      <c r="F430">
        <v>30205.4</v>
      </c>
      <c r="G430">
        <v>6.4790000000000001</v>
      </c>
    </row>
    <row r="431" spans="1:7" hidden="1">
      <c r="A431" s="268" t="s">
        <v>118</v>
      </c>
      <c r="B431" s="268" t="s">
        <v>130</v>
      </c>
      <c r="C431">
        <v>5160</v>
      </c>
      <c r="D431">
        <v>21546</v>
      </c>
      <c r="E431">
        <v>4.1763000000000003</v>
      </c>
      <c r="F431">
        <v>69300</v>
      </c>
      <c r="G431">
        <v>13.4328</v>
      </c>
    </row>
    <row r="432" spans="1:7" hidden="1">
      <c r="A432" s="268" t="s">
        <v>118</v>
      </c>
      <c r="B432" s="268" t="s">
        <v>128</v>
      </c>
      <c r="C432">
        <v>9360</v>
      </c>
      <c r="D432">
        <v>33408.03</v>
      </c>
      <c r="E432">
        <v>3.5695999999999999</v>
      </c>
      <c r="F432">
        <v>137160</v>
      </c>
      <c r="G432">
        <v>14.6554</v>
      </c>
    </row>
  </sheetData>
  <pageMargins left="0.7" right="0.7" top="0.75" bottom="0.75" header="0.3" footer="0.3"/>
  <drawing r:id="rId1"/>
  <tableParts count="1"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8</vt:i4>
      </vt:variant>
    </vt:vector>
  </HeadingPairs>
  <TitlesOfParts>
    <vt:vector size="8" baseType="lpstr">
      <vt:lpstr>FA</vt:lpstr>
      <vt:lpstr>UA</vt:lpstr>
      <vt:lpstr>UM</vt:lpstr>
      <vt:lpstr>HA</vt:lpstr>
      <vt:lpstr>HM</vt:lpstr>
      <vt:lpstr>TOTAAL</vt:lpstr>
      <vt:lpstr>Ancien tableau</vt:lpstr>
      <vt:lpstr>Données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Liesbeth</dc:creator>
  <cp:lastModifiedBy>sam</cp:lastModifiedBy>
  <cp:lastPrinted>2011-01-17T12:18:14Z</cp:lastPrinted>
  <dcterms:created xsi:type="dcterms:W3CDTF">2003-02-09T16:40:50Z</dcterms:created>
  <dcterms:modified xsi:type="dcterms:W3CDTF">2011-03-03T19:11:20Z</dcterms:modified>
</cp:coreProperties>
</file>