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F69E07C0-CCE3-4502-9F3E-BFF26407A46F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120120" sheetId="1" r:id="rId1"/>
    <sheet name="MOYEN PAIEMENT" sheetId="2" r:id="rId2"/>
    <sheet name="VENDEURS" sheetId="3" r:id="rId3"/>
  </sheets>
  <definedNames>
    <definedName name="Segment_Moyen_de_paiement">#N/A</definedName>
    <definedName name="Segment_Vendeur">#N/A</definedName>
    <definedName name="_xlnm.Print_Area" localSheetId="0">'120120'!$A$1:$J$15</definedName>
  </definedNames>
  <calcPr calcId="191029" concurrentCalc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D6" i="1"/>
  <c r="I8" i="1"/>
  <c r="H8" i="1"/>
  <c r="I7" i="1"/>
  <c r="H7" i="1"/>
  <c r="I10" i="1"/>
  <c r="H10" i="1"/>
  <c r="I9" i="1"/>
  <c r="H9" i="1"/>
  <c r="I6" i="1"/>
  <c r="H6" i="1"/>
  <c r="E11" i="1"/>
  <c r="D11" i="1"/>
  <c r="E10" i="1"/>
  <c r="D10" i="1"/>
  <c r="G18" i="1"/>
  <c r="G19" i="1"/>
  <c r="E9" i="1"/>
  <c r="D9" i="1"/>
  <c r="G16" i="1"/>
  <c r="G17" i="1"/>
  <c r="E8" i="1"/>
  <c r="D8" i="1"/>
  <c r="E7" i="1"/>
  <c r="D7" i="1"/>
  <c r="E6" i="1"/>
  <c r="G20" i="1"/>
  <c r="H20" i="1"/>
  <c r="I20" i="1"/>
  <c r="J20" i="1"/>
  <c r="H19" i="1"/>
  <c r="I19" i="1"/>
  <c r="J19" i="1"/>
  <c r="H18" i="1"/>
  <c r="I18" i="1"/>
  <c r="J18" i="1"/>
  <c r="I16" i="1"/>
  <c r="I17" i="1"/>
  <c r="I22" i="1"/>
  <c r="H16" i="1"/>
  <c r="H17" i="1"/>
  <c r="H22" i="1"/>
  <c r="D22" i="1"/>
  <c r="E22" i="1"/>
  <c r="G22" i="1"/>
  <c r="J17" i="1"/>
  <c r="J16" i="1"/>
  <c r="J22" i="1"/>
</calcChain>
</file>

<file path=xl/sharedStrings.xml><?xml version="1.0" encoding="utf-8"?>
<sst xmlns="http://schemas.openxmlformats.org/spreadsheetml/2006/main" count="49" uniqueCount="40">
  <si>
    <t>Libellé</t>
  </si>
  <si>
    <t>Quantité</t>
  </si>
  <si>
    <t>Montant TVA (total)</t>
  </si>
  <si>
    <t>Prix de vente HT (total)</t>
  </si>
  <si>
    <t>Total panier</t>
  </si>
  <si>
    <t>CB SC</t>
  </si>
  <si>
    <t>CHEQUE</t>
  </si>
  <si>
    <t>ESPECES</t>
  </si>
  <si>
    <t>Prix de vente TTC (total)</t>
  </si>
  <si>
    <t>OFFERT</t>
  </si>
  <si>
    <t>SAV</t>
  </si>
  <si>
    <t>MAGASIN</t>
  </si>
  <si>
    <t>VENDEUR CB</t>
  </si>
  <si>
    <t>TOTAL CB SC</t>
  </si>
  <si>
    <t>TOTAL ESP</t>
  </si>
  <si>
    <t>TOTAL CHQ</t>
  </si>
  <si>
    <t>CARTE CADEAU</t>
  </si>
  <si>
    <t>TOTAL MAGASIN</t>
  </si>
  <si>
    <t>TOTAL SAV</t>
  </si>
  <si>
    <t>CB CODE</t>
  </si>
  <si>
    <t>TOTAL OFFERT</t>
  </si>
  <si>
    <t>TOTAL VENDEUR CB</t>
  </si>
  <si>
    <t>TOTAL CARTE CADEAU</t>
  </si>
  <si>
    <t>TOTAL CB CODE</t>
  </si>
  <si>
    <t>Moyen de paiement</t>
  </si>
  <si>
    <t>P/u de vente TTC</t>
  </si>
  <si>
    <t>VAD VIR</t>
  </si>
  <si>
    <t>VAD PAYPAL</t>
  </si>
  <si>
    <t>Vendeur</t>
  </si>
  <si>
    <t>TOTAL VAD VIR</t>
  </si>
  <si>
    <t>TOTAL VAD PAYPAL</t>
  </si>
  <si>
    <t>DATE - SEMAINE N°X</t>
  </si>
  <si>
    <t>VENDEUR 1</t>
  </si>
  <si>
    <t>VENDEUR 2</t>
  </si>
  <si>
    <t>VENDEUR 3</t>
  </si>
  <si>
    <t>test</t>
  </si>
  <si>
    <t>Total</t>
  </si>
  <si>
    <t>autre</t>
  </si>
  <si>
    <t>Panier</t>
  </si>
  <si>
    <t>Panier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</si>
</sst>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Calibri"/>
      <scheme val="minor"/>
    </font>
    <font>
      <sz val="14"/>
      <name val="Calibri"/>
      <scheme val="minor"/>
    </font>
    <font>
      <sz val="8"/>
      <name val="Calibri"/>
      <family val="2"/>
      <scheme val="minor"/>
    </font>
    <font>
      <b/>
      <sz val="50"/>
      <name val="Calibri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1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2" borderId="3" xfId="2" applyFont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Fill="1"/>
    <xf numFmtId="0" fontId="10" fillId="3" borderId="2" xfId="1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4" borderId="4" xfId="0" applyFont="1" applyFill="1" applyBorder="1" applyAlignment="1">
      <alignment vertical="center"/>
    </xf>
    <xf numFmtId="0" fontId="10" fillId="3" borderId="13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7" fillId="2" borderId="14" xfId="2" applyFont="1" applyBorder="1" applyAlignment="1">
      <alignment horizontal="center" vertical="center" wrapText="1"/>
    </xf>
    <xf numFmtId="1" fontId="7" fillId="2" borderId="14" xfId="2" applyNumberFormat="1" applyFont="1" applyBorder="1" applyAlignment="1">
      <alignment horizontal="center" vertical="center" wrapText="1"/>
    </xf>
    <xf numFmtId="164" fontId="7" fillId="3" borderId="14" xfId="2" applyNumberFormat="1" applyFont="1" applyFill="1" applyBorder="1" applyAlignment="1">
      <alignment horizontal="center" vertical="center" wrapText="1"/>
    </xf>
    <xf numFmtId="164" fontId="7" fillId="2" borderId="14" xfId="2" applyNumberFormat="1" applyFont="1" applyBorder="1" applyAlignment="1">
      <alignment horizontal="center" vertical="center" wrapText="1"/>
    </xf>
    <xf numFmtId="0" fontId="11" fillId="3" borderId="14" xfId="2" applyFont="1" applyFill="1" applyBorder="1" applyAlignment="1">
      <alignment horizontal="left" vertical="center" wrapText="1"/>
    </xf>
    <xf numFmtId="164" fontId="0" fillId="4" borderId="4" xfId="0" applyNumberFormat="1" applyFont="1" applyFill="1" applyBorder="1" applyAlignment="1">
      <alignment horizontal="right" vertical="center"/>
    </xf>
    <xf numFmtId="0" fontId="0" fillId="4" borderId="4" xfId="0" applyFont="1" applyFill="1" applyBorder="1" applyAlignment="1">
      <alignment horizontal="center" vertical="center"/>
    </xf>
    <xf numFmtId="164" fontId="0" fillId="0" borderId="4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164" fontId="7" fillId="5" borderId="14" xfId="0" applyNumberFormat="1" applyFont="1" applyFill="1" applyBorder="1" applyAlignment="1">
      <alignment horizontal="center" vertical="center" wrapText="1"/>
    </xf>
    <xf numFmtId="0" fontId="11" fillId="2" borderId="14" xfId="2" applyFont="1" applyBorder="1" applyAlignment="1">
      <alignment horizontal="center" vertical="center" wrapText="1"/>
    </xf>
    <xf numFmtId="1" fontId="7" fillId="5" borderId="14" xfId="0" applyNumberFormat="1" applyFont="1" applyFill="1" applyBorder="1" applyAlignment="1">
      <alignment horizontal="center" vertical="center" wrapText="1"/>
    </xf>
    <xf numFmtId="164" fontId="7" fillId="3" borderId="14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3" borderId="14" xfId="2" applyFont="1" applyFill="1" applyBorder="1" applyAlignment="1">
      <alignment horizontal="left" vertical="center" wrapText="1"/>
    </xf>
  </cellXfs>
  <cellStyles count="51">
    <cellStyle name="60 % - Accent4" xfId="2" builtinId="44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  <cellStyle name="Titre 2" xfId="1" builtinId="17"/>
  </cellStyles>
  <dxfs count="23">
    <dxf>
      <fill>
        <patternFill>
          <bgColor theme="4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19050</xdr:rowOff>
        </xdr:from>
        <xdr:to>
          <xdr:col>10</xdr:col>
          <xdr:colOff>0</xdr:colOff>
          <xdr:row>13</xdr:row>
          <xdr:rowOff>19050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FED4D865-AC9C-4976-A89B-75B4CD6F1F5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22:$J$22" spid="_x0000_s103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0575" y="4133850"/>
              <a:ext cx="15011400" cy="3429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5</xdr:col>
      <xdr:colOff>219075</xdr:colOff>
      <xdr:row>4</xdr:row>
      <xdr:rowOff>85726</xdr:rowOff>
    </xdr:from>
    <xdr:to>
      <xdr:col>5</xdr:col>
      <xdr:colOff>1299075</xdr:colOff>
      <xdr:row>8</xdr:row>
      <xdr:rowOff>9526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Vendeur">
              <a:extLst>
                <a:ext uri="{FF2B5EF4-FFF2-40B4-BE49-F238E27FC236}">
                  <a16:creationId xmlns:a16="http://schemas.microsoft.com/office/drawing/2014/main" id="{CC9A4F10-5C1A-4469-B9CA-7900A6A9242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d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05625" y="1457326"/>
              <a:ext cx="1080000" cy="129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219075</xdr:colOff>
      <xdr:row>8</xdr:row>
      <xdr:rowOff>85726</xdr:rowOff>
    </xdr:from>
    <xdr:to>
      <xdr:col>5</xdr:col>
      <xdr:colOff>1299075</xdr:colOff>
      <xdr:row>11</xdr:row>
      <xdr:rowOff>276226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oyen de paiement">
              <a:extLst>
                <a:ext uri="{FF2B5EF4-FFF2-40B4-BE49-F238E27FC236}">
                  <a16:creationId xmlns:a16="http://schemas.microsoft.com/office/drawing/2014/main" id="{54439B06-0429-4DA3-B730-F499845D0E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yen de pai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05625" y="2828926"/>
              <a:ext cx="10800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endeur" xr10:uid="{CC470D9A-CDA3-4247-8EB6-57D969775249}" sourceName="Vendeur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yen_de_paiement" xr10:uid="{5B051AEB-C38E-464D-B4C2-102F94289CFA}" sourceName="Moyen de paiement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Vendeur" xr10:uid="{CD692A50-4B5F-498F-A56B-5BA692F4A4C5}" cache="Segment_Vendeur" caption="Vendeur" style="SlicerStyleLight4" rowHeight="241300"/>
  <slicer name="Moyen de paiement" xr10:uid="{A4B87BB9-2DD3-4EDF-A055-D537AC8426DA}" cache="Segment_Moyen_de_paiement" caption="Moyen de paiemen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F6EEEE-3FDD-4DAF-9FE9-B36DBE78A923}" name="Tableau1" displayName="Tableau1" ref="B15:J22" totalsRowCount="1" headerRowDxfId="22" dataDxfId="20" headerRowBorderDxfId="21" tableBorderDxfId="19" headerRowCellStyle="Titre 2" dataCellStyle="60 % - Accent4">
  <autoFilter ref="B15:J21" xr:uid="{314457B3-6AD0-460F-B8C8-7DA6C44A5944}"/>
  <tableColumns count="9">
    <tableColumn id="1" xr3:uid="{808A0012-8A4D-44B8-A5B3-6F3E5FA336D7}" name="Vendeur" totalsRowLabel="Total" dataDxfId="18" totalsRowDxfId="9" dataCellStyle="60 % - Accent4"/>
    <tableColumn id="2" xr3:uid="{C4EF7091-06F4-4287-A3C1-F58DC1B4DD91}" name="Libellé" dataDxfId="17" totalsRowDxfId="8" dataCellStyle="60 % - Accent4"/>
    <tableColumn id="3" xr3:uid="{4CD0CB85-D7B2-48D8-A3C5-144AB7D84031}" name="Quantité" totalsRowFunction="sum" dataDxfId="16" totalsRowDxfId="7" dataCellStyle="60 % - Accent4"/>
    <tableColumn id="4" xr3:uid="{204AA44E-61B9-45F2-BC16-00F6A0A9F572}" name="Moyen de paiement" totalsRowFunction="count" dataDxfId="15" totalsRowDxfId="6" dataCellStyle="60 % - Accent4"/>
    <tableColumn id="5" xr3:uid="{746C3093-72A8-4EB1-A1C2-6A8C76CA67B6}" name="P/u de vente TTC" dataDxfId="14" totalsRowDxfId="5" dataCellStyle="60 % - Accent4"/>
    <tableColumn id="6" xr3:uid="{2D0E68AB-B2D3-4FE1-B614-218C3E352960}" name="Prix de vente TTC (total)" totalsRowFunction="sum" dataDxfId="13" totalsRowDxfId="4" dataCellStyle="60 % - Accent4">
      <calculatedColumnFormula>F16*D16</calculatedColumnFormula>
    </tableColumn>
    <tableColumn id="7" xr3:uid="{E768F1DC-2BDA-4A05-B216-36F5C5C55A2E}" name="Total panier" totalsRowFunction="sum" dataDxfId="12" totalsRowDxfId="3" dataCellStyle="60 % - Accent4">
      <calculatedColumnFormula>G16</calculatedColumnFormula>
    </tableColumn>
    <tableColumn id="8" xr3:uid="{DEF12DEE-4206-42C4-8482-ED8EB1B07D81}" name="Prix de vente HT (total)" totalsRowFunction="sum" dataDxfId="11" totalsRowDxfId="2" dataCellStyle="60 % - Accent4">
      <calculatedColumnFormula>(F16/1.2)*D16</calculatedColumnFormula>
    </tableColumn>
    <tableColumn id="9" xr3:uid="{5686259A-B1B7-4AE1-A5F8-EE578149428F}" name="Montant TVA (total)" totalsRowFunction="sum" dataDxfId="10" totalsRowDxfId="1" dataCellStyle="60 % - Accent4">
      <calculatedColumnFormula>((F16/1.2)*0.2)*D16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22"/>
  <sheetViews>
    <sheetView tabSelected="1" zoomScaleNormal="100" workbookViewId="0">
      <pane ySplit="15" topLeftCell="A16" activePane="bottomLeft" state="frozen"/>
      <selection activeCell="B1" sqref="B1"/>
      <selection pane="bottomLeft" activeCell="J9" sqref="J9"/>
    </sheetView>
  </sheetViews>
  <sheetFormatPr baseColWidth="10" defaultColWidth="11.42578125" defaultRowHeight="27" customHeight="1" x14ac:dyDescent="0.25"/>
  <cols>
    <col min="1" max="1" width="11.85546875" style="1" hidden="1" customWidth="1"/>
    <col min="2" max="2" width="15.5703125" style="1" bestFit="1" customWidth="1"/>
    <col min="3" max="3" width="45.42578125" style="1" customWidth="1"/>
    <col min="4" max="4" width="13.28515625" style="1" customWidth="1"/>
    <col min="5" max="5" width="26" style="1" customWidth="1"/>
    <col min="6" max="6" width="22.28515625" style="2" customWidth="1"/>
    <col min="7" max="7" width="30.42578125" style="1" customWidth="1"/>
    <col min="8" max="8" width="16.7109375" style="4" customWidth="1"/>
    <col min="9" max="9" width="29.42578125" style="1" customWidth="1"/>
    <col min="10" max="10" width="26" style="1" customWidth="1"/>
    <col min="11" max="16384" width="11.42578125" style="1"/>
  </cols>
  <sheetData>
    <row r="1" spans="1:10" ht="27" customHeight="1" x14ac:dyDescent="0.25">
      <c r="A1" s="33" t="s">
        <v>31</v>
      </c>
      <c r="B1" s="34"/>
      <c r="C1" s="34"/>
      <c r="D1" s="34"/>
      <c r="E1" s="34"/>
      <c r="F1" s="34"/>
      <c r="G1" s="34"/>
      <c r="H1" s="34"/>
      <c r="I1" s="34"/>
      <c r="J1" s="35"/>
    </row>
    <row r="2" spans="1:10" ht="27" customHeight="1" x14ac:dyDescent="0.25">
      <c r="A2" s="36"/>
      <c r="B2" s="37"/>
      <c r="C2" s="37"/>
      <c r="D2" s="37"/>
      <c r="E2" s="37"/>
      <c r="F2" s="37"/>
      <c r="G2" s="37"/>
      <c r="H2" s="37"/>
      <c r="I2" s="37"/>
      <c r="J2" s="38"/>
    </row>
    <row r="3" spans="1:10" ht="27" customHeight="1" x14ac:dyDescent="0.25">
      <c r="A3" s="36"/>
      <c r="B3" s="37"/>
      <c r="C3" s="37"/>
      <c r="D3" s="37"/>
      <c r="E3" s="37"/>
      <c r="F3" s="37"/>
      <c r="G3" s="37"/>
      <c r="H3" s="37"/>
      <c r="I3" s="37"/>
      <c r="J3" s="38"/>
    </row>
    <row r="4" spans="1:10" ht="27" customHeight="1" thickBot="1" x14ac:dyDescent="0.3">
      <c r="A4" s="39"/>
      <c r="B4" s="40"/>
      <c r="C4" s="40"/>
      <c r="D4" s="40"/>
      <c r="E4" s="40"/>
      <c r="F4" s="40"/>
      <c r="G4" s="40"/>
      <c r="H4" s="40"/>
      <c r="I4" s="40"/>
      <c r="J4" s="41"/>
    </row>
    <row r="6" spans="1:10" ht="27" customHeight="1" x14ac:dyDescent="0.25">
      <c r="C6" s="6" t="s">
        <v>23</v>
      </c>
      <c r="D6" s="23">
        <f>COUNTIF(E16:E21,"CB CODE")</f>
        <v>0</v>
      </c>
      <c r="E6" s="22">
        <f>SUMIF(E15:E21,"CB CODE",G15:G21)</f>
        <v>0</v>
      </c>
      <c r="G6" s="6" t="s">
        <v>20</v>
      </c>
      <c r="H6" s="23">
        <f>COUNTIF(E16:E21,"OFFERT")</f>
        <v>0</v>
      </c>
      <c r="I6" s="22">
        <f>SUMIF(E15:E21,"OFFERT",G15:G21)</f>
        <v>0</v>
      </c>
    </row>
    <row r="7" spans="1:10" ht="27" customHeight="1" x14ac:dyDescent="0.25">
      <c r="C7" s="5" t="s">
        <v>13</v>
      </c>
      <c r="D7" s="25">
        <f>COUNTIF(E16:E21,"CB SC")</f>
        <v>0</v>
      </c>
      <c r="E7" s="24">
        <f>SUMIF(E15:E21,"CB SC",G15:G21)</f>
        <v>0</v>
      </c>
      <c r="G7" s="11" t="s">
        <v>29</v>
      </c>
      <c r="H7" s="25">
        <f>COUNTIF(E16:E21,"VAD VIR")</f>
        <v>0</v>
      </c>
      <c r="I7" s="24">
        <f>SUMIF(E15:E21,"VAD VIR",G15:G21)</f>
        <v>0</v>
      </c>
    </row>
    <row r="8" spans="1:10" ht="27" customHeight="1" x14ac:dyDescent="0.25">
      <c r="C8" s="6" t="s">
        <v>14</v>
      </c>
      <c r="D8" s="23">
        <f>COUNTIF(E16:E21,"ESPECES")</f>
        <v>3</v>
      </c>
      <c r="E8" s="22">
        <f>SUMIF(E15:E21,"ESPECES",G15:G21)</f>
        <v>1100</v>
      </c>
      <c r="G8" s="12" t="s">
        <v>30</v>
      </c>
      <c r="H8" s="23">
        <f>COUNTIF(E16:E21,"VAD PAYPAL")</f>
        <v>0</v>
      </c>
      <c r="I8" s="22">
        <f>SUMIF(E15:E21,"VAD PAYPAL",G15:G21)</f>
        <v>0</v>
      </c>
    </row>
    <row r="9" spans="1:10" ht="27" customHeight="1" x14ac:dyDescent="0.25">
      <c r="C9" s="5" t="s">
        <v>15</v>
      </c>
      <c r="D9" s="25">
        <f>COUNTIF(E16:E21,"CHEQUE")</f>
        <v>1</v>
      </c>
      <c r="E9" s="24">
        <f>SUMIF(E15:E21,"CHEQUE",G15:G21)</f>
        <v>400</v>
      </c>
      <c r="G9" s="5" t="s">
        <v>21</v>
      </c>
      <c r="H9" s="25">
        <f>COUNTIF(E16:E21,"VENDEUR CB")</f>
        <v>0</v>
      </c>
      <c r="I9" s="24">
        <f>SUMIF(E15:E21,"VENDEUR",G15:G21)</f>
        <v>0</v>
      </c>
    </row>
    <row r="10" spans="1:10" ht="27" customHeight="1" x14ac:dyDescent="0.25">
      <c r="C10" s="6" t="s">
        <v>17</v>
      </c>
      <c r="D10" s="23">
        <f>COUNTIF(E16:E21,"MAGASIN")</f>
        <v>0</v>
      </c>
      <c r="E10" s="22">
        <f>SUMIF(E15:E21,"MAGASIN",G15:G21)</f>
        <v>0</v>
      </c>
      <c r="G10" s="6" t="s">
        <v>22</v>
      </c>
      <c r="H10" s="23">
        <f>COUNTIF(E16:E21,"CARTE CADEAU")</f>
        <v>0</v>
      </c>
      <c r="I10" s="22">
        <f>SUMIF(E15:E21,"CARTE CADEAU",G15:G21)</f>
        <v>0</v>
      </c>
    </row>
    <row r="11" spans="1:10" ht="27" customHeight="1" x14ac:dyDescent="0.25">
      <c r="C11" s="5" t="s">
        <v>18</v>
      </c>
      <c r="D11" s="25">
        <f>COUNTIF(E16:E21,"SAV")</f>
        <v>0</v>
      </c>
      <c r="E11" s="24">
        <f>SUMIF(E15:E21,"SAV",G15:G21)</f>
        <v>0</v>
      </c>
    </row>
    <row r="14" spans="1:10" ht="27" customHeight="1" thickBot="1" x14ac:dyDescent="0.3">
      <c r="F14" s="1"/>
      <c r="H14" s="3"/>
    </row>
    <row r="15" spans="1:10" ht="27" customHeight="1" thickBot="1" x14ac:dyDescent="0.3">
      <c r="A15" s="10" t="s">
        <v>28</v>
      </c>
      <c r="B15" s="13" t="s">
        <v>28</v>
      </c>
      <c r="C15" s="14" t="s">
        <v>0</v>
      </c>
      <c r="D15" s="15" t="s">
        <v>1</v>
      </c>
      <c r="E15" s="14" t="s">
        <v>24</v>
      </c>
      <c r="F15" s="14" t="s">
        <v>25</v>
      </c>
      <c r="G15" s="14" t="s">
        <v>8</v>
      </c>
      <c r="H15" s="16" t="s">
        <v>4</v>
      </c>
      <c r="I15" s="16" t="s">
        <v>3</v>
      </c>
      <c r="J15" s="16" t="s">
        <v>2</v>
      </c>
    </row>
    <row r="16" spans="1:10" ht="27" customHeight="1" x14ac:dyDescent="0.25">
      <c r="A16" s="7"/>
      <c r="B16" s="17" t="s">
        <v>32</v>
      </c>
      <c r="C16" s="21" t="s">
        <v>35</v>
      </c>
      <c r="D16" s="18">
        <v>1</v>
      </c>
      <c r="E16" s="17" t="s">
        <v>7</v>
      </c>
      <c r="F16" s="19">
        <v>50</v>
      </c>
      <c r="G16" s="20">
        <f t="shared" ref="G16" si="0">F16*D16</f>
        <v>50</v>
      </c>
      <c r="H16" s="19">
        <f t="shared" ref="H16" si="1">G16</f>
        <v>50</v>
      </c>
      <c r="I16" s="20">
        <f t="shared" ref="I16" si="2">(F16/1.2)*D16</f>
        <v>41.666666666666671</v>
      </c>
      <c r="J16" s="20">
        <f t="shared" ref="J16" si="3">((F16/1.2)*0.2)*D16</f>
        <v>8.3333333333333339</v>
      </c>
    </row>
    <row r="17" spans="2:10" ht="27" customHeight="1" x14ac:dyDescent="0.25">
      <c r="B17" s="17" t="s">
        <v>32</v>
      </c>
      <c r="C17" s="21" t="s">
        <v>37</v>
      </c>
      <c r="D17" s="18">
        <v>1</v>
      </c>
      <c r="E17" s="30" t="s">
        <v>7</v>
      </c>
      <c r="F17" s="19">
        <v>150</v>
      </c>
      <c r="G17" s="20">
        <f>F17*D17</f>
        <v>150</v>
      </c>
      <c r="H17" s="19">
        <f>G17</f>
        <v>150</v>
      </c>
      <c r="I17" s="20">
        <f>(F17/1.2)*D17</f>
        <v>125</v>
      </c>
      <c r="J17" s="20">
        <f>((F17/1.2)*0.2)*D17</f>
        <v>25</v>
      </c>
    </row>
    <row r="18" spans="2:10" ht="27" customHeight="1" x14ac:dyDescent="0.25">
      <c r="B18" s="30" t="s">
        <v>33</v>
      </c>
      <c r="C18" s="21" t="s">
        <v>38</v>
      </c>
      <c r="D18" s="18">
        <v>2</v>
      </c>
      <c r="E18" s="30" t="s">
        <v>6</v>
      </c>
      <c r="F18" s="19">
        <v>200</v>
      </c>
      <c r="G18" s="20">
        <f>F18*D18</f>
        <v>400</v>
      </c>
      <c r="H18" s="19">
        <f>G18</f>
        <v>400</v>
      </c>
      <c r="I18" s="20">
        <f>(F18/1.2)*D18</f>
        <v>333.33333333333337</v>
      </c>
      <c r="J18" s="20">
        <f>((F18/1.2)*0.2)*D18</f>
        <v>66.666666666666671</v>
      </c>
    </row>
    <row r="19" spans="2:10" ht="27" customHeight="1" x14ac:dyDescent="0.25">
      <c r="B19" s="17" t="s">
        <v>33</v>
      </c>
      <c r="C19" s="21" t="s">
        <v>39</v>
      </c>
      <c r="D19" s="18">
        <v>3</v>
      </c>
      <c r="E19" s="30" t="s">
        <v>7</v>
      </c>
      <c r="F19" s="19">
        <v>300</v>
      </c>
      <c r="G19" s="20">
        <f>F19*D19</f>
        <v>900</v>
      </c>
      <c r="H19" s="19">
        <f>G19</f>
        <v>900</v>
      </c>
      <c r="I19" s="20">
        <f>(F19/1.2)*D19</f>
        <v>750</v>
      </c>
      <c r="J19" s="20">
        <f>((F19/1.2)*0.2)*D19</f>
        <v>150</v>
      </c>
    </row>
    <row r="20" spans="2:10" ht="27" customHeight="1" x14ac:dyDescent="0.25">
      <c r="B20" s="17"/>
      <c r="C20" s="42"/>
      <c r="D20" s="18"/>
      <c r="E20" s="17"/>
      <c r="F20" s="19"/>
      <c r="G20" s="20">
        <f>F20*D20</f>
        <v>0</v>
      </c>
      <c r="H20" s="19">
        <f>G20</f>
        <v>0</v>
      </c>
      <c r="I20" s="20">
        <f>(F20/1.2)*D20</f>
        <v>0</v>
      </c>
      <c r="J20" s="20">
        <f>((F20/1.2)*0.2)*D20</f>
        <v>0</v>
      </c>
    </row>
    <row r="21" spans="2:10" ht="27" customHeight="1" x14ac:dyDescent="0.25">
      <c r="B21" s="17"/>
      <c r="C21" s="42"/>
      <c r="D21" s="18"/>
      <c r="E21" s="17"/>
      <c r="F21" s="19"/>
      <c r="G21" s="20">
        <f>F21*D21</f>
        <v>0</v>
      </c>
      <c r="H21" s="19">
        <f>G21</f>
        <v>0</v>
      </c>
      <c r="I21" s="20">
        <f>(F21/1.2)*D21</f>
        <v>0</v>
      </c>
      <c r="J21" s="20">
        <f>((F21/1.2)*0.2)*D21</f>
        <v>0</v>
      </c>
    </row>
    <row r="22" spans="2:10" ht="27" customHeight="1" x14ac:dyDescent="0.25">
      <c r="B22" s="28" t="s">
        <v>36</v>
      </c>
      <c r="C22" s="26"/>
      <c r="D22" s="31">
        <f>SUBTOTAL(109,Tableau1[Quantité])</f>
        <v>7</v>
      </c>
      <c r="E22" s="28">
        <f>SUBTOTAL(103,Tableau1[Moyen de paiement])</f>
        <v>4</v>
      </c>
      <c r="F22" s="27"/>
      <c r="G22" s="29">
        <f>SUBTOTAL(109,Tableau1[Prix de vente TTC (total)])</f>
        <v>1500</v>
      </c>
      <c r="H22" s="32">
        <f>SUBTOTAL(109,Tableau1[Total panier])</f>
        <v>1500</v>
      </c>
      <c r="I22" s="29">
        <f>SUBTOTAL(109,Tableau1[Prix de vente HT (total)])</f>
        <v>1250</v>
      </c>
      <c r="J22" s="29">
        <f>SUBTOTAL(109,Tableau1[Montant TVA (total)])</f>
        <v>250</v>
      </c>
    </row>
  </sheetData>
  <mergeCells count="1">
    <mergeCell ref="A1:J4"/>
  </mergeCells>
  <phoneticPr fontId="8" type="noConversion"/>
  <conditionalFormatting sqref="A16">
    <cfRule type="notContainsBlanks" dxfId="0" priority="40">
      <formula>LEN(TRIM(A16))&gt;0</formula>
    </cfRule>
  </conditionalFormatting>
  <printOptions horizontalCentered="1" verticalCentered="1"/>
  <pageMargins left="0" right="0" top="0" bottom="0" header="0" footer="0"/>
  <pageSetup paperSize="9" scale="42" fitToHeight="2" orientation="landscape" horizontalDpi="4294967292" verticalDpi="4294967292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VENDEURS!$A$1:$A$4</xm:f>
          </x14:formula1>
          <xm:sqref>A16</xm:sqref>
        </x14:dataValidation>
        <x14:dataValidation type="list" allowBlank="1" showInputMessage="1" showErrorMessage="1" xr:uid="{00000000-0002-0000-0000-000000000000}">
          <x14:formula1>
            <xm:f>'MOYEN PAIEMENT'!$A$1:$A$10</xm:f>
          </x14:formula1>
          <xm:sqref>E16:E22</xm:sqref>
        </x14:dataValidation>
        <x14:dataValidation type="list" allowBlank="1" showInputMessage="1" showErrorMessage="1" xr:uid="{00000000-0002-0000-0000-000003000000}">
          <x14:formula1>
            <xm:f>VENDEURS!$A$1:$A$3</xm:f>
          </x14:formula1>
          <xm:sqref>B16:B22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1"/>
  <sheetViews>
    <sheetView workbookViewId="0">
      <selection activeCell="B9" sqref="B9"/>
    </sheetView>
  </sheetViews>
  <sheetFormatPr baseColWidth="10" defaultRowHeight="15" x14ac:dyDescent="0.25"/>
  <cols>
    <col min="1" max="1" width="13.7109375" bestFit="1" customWidth="1"/>
  </cols>
  <sheetData>
    <row r="1" spans="1:1" x14ac:dyDescent="0.25">
      <c r="A1" t="s">
        <v>19</v>
      </c>
    </row>
    <row r="2" spans="1:1" x14ac:dyDescent="0.25">
      <c r="A2" t="s">
        <v>5</v>
      </c>
    </row>
    <row r="3" spans="1:1" x14ac:dyDescent="0.25">
      <c r="A3" t="s">
        <v>7</v>
      </c>
    </row>
    <row r="4" spans="1:1" x14ac:dyDescent="0.25">
      <c r="A4" t="s">
        <v>6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12</v>
      </c>
    </row>
    <row r="11" spans="1:1" x14ac:dyDescent="0.25">
      <c r="A11" t="s">
        <v>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B10" sqref="B10"/>
    </sheetView>
  </sheetViews>
  <sheetFormatPr baseColWidth="10" defaultRowHeight="15" x14ac:dyDescent="0.25"/>
  <sheetData>
    <row r="1" spans="1:2" x14ac:dyDescent="0.25">
      <c r="A1" s="9" t="s">
        <v>32</v>
      </c>
      <c r="B1" s="8"/>
    </row>
    <row r="2" spans="1:2" x14ac:dyDescent="0.25">
      <c r="A2" s="8" t="s">
        <v>33</v>
      </c>
      <c r="B2" s="8"/>
    </row>
    <row r="3" spans="1:2" x14ac:dyDescent="0.25">
      <c r="A3" s="8" t="s">
        <v>34</v>
      </c>
      <c r="B3" s="8"/>
    </row>
    <row r="4" spans="1:2" x14ac:dyDescent="0.25">
      <c r="A4" s="8"/>
      <c r="B4" s="8"/>
    </row>
    <row r="5" spans="1:2" x14ac:dyDescent="0.25">
      <c r="A5" s="8"/>
      <c r="B5" s="8"/>
    </row>
    <row r="6" spans="1:2" x14ac:dyDescent="0.25">
      <c r="A6" s="8"/>
      <c r="B6" s="8"/>
    </row>
    <row r="7" spans="1:2" x14ac:dyDescent="0.25">
      <c r="A7" s="8"/>
      <c r="B7" s="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120120</vt:lpstr>
      <vt:lpstr>MOYEN PAIEMENT</vt:lpstr>
      <vt:lpstr>VENDEURS</vt:lpstr>
      <vt:lpstr>'120120'!Zone_d_impression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Tux</cp:lastModifiedBy>
  <cp:lastPrinted>2020-01-12T22:58:34Z</cp:lastPrinted>
  <dcterms:created xsi:type="dcterms:W3CDTF">2019-12-31T14:34:39Z</dcterms:created>
  <dcterms:modified xsi:type="dcterms:W3CDTF">2020-01-15T15:10:25Z</dcterms:modified>
</cp:coreProperties>
</file>