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codeName="ThisWorkbook" checkCompatibility="1" autoCompressPictures="0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xr:revisionPtr revIDLastSave="0" documentId="13_ncr:1_{535C38BD-2BFB-4E93-8366-6879C00E8737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120120" sheetId="1" r:id="rId1"/>
    <sheet name="MOYEN PAIEMENT" sheetId="2" r:id="rId2"/>
    <sheet name="VENDEURS" sheetId="3" r:id="rId3"/>
  </sheets>
  <definedNames>
    <definedName name="ListePaiements">TabPaiements[Paiements]</definedName>
    <definedName name="ListeVendeurs">TabVendeurs[Vendeurs]</definedName>
    <definedName name="Segment_1">#N/A</definedName>
    <definedName name="Segment_Vendeur">#N/A</definedName>
    <definedName name="_xlnm.Print_Area" localSheetId="0">'120120'!$A$1:$J$20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4" i="1" l="1"/>
  <c r="D13" i="1"/>
  <c r="D16" i="1"/>
  <c r="D15" i="1"/>
  <c r="D12" i="1"/>
  <c r="D11" i="1"/>
  <c r="D10" i="1"/>
  <c r="D9" i="1"/>
  <c r="D8" i="1"/>
  <c r="D7" i="1"/>
  <c r="D6" i="1"/>
  <c r="E14" i="1"/>
  <c r="E13" i="1"/>
  <c r="E16" i="1"/>
  <c r="E15" i="1"/>
  <c r="E12" i="1"/>
  <c r="E11" i="1"/>
  <c r="E10" i="1"/>
  <c r="E9" i="1"/>
  <c r="E8" i="1"/>
  <c r="E7" i="1"/>
  <c r="G34" i="1"/>
  <c r="I34" i="1"/>
  <c r="J34" i="1"/>
  <c r="G33" i="1"/>
  <c r="I33" i="1"/>
  <c r="J33" i="1"/>
  <c r="G31" i="1"/>
  <c r="I31" i="1"/>
  <c r="J31" i="1"/>
  <c r="G32" i="1"/>
  <c r="I32" i="1"/>
  <c r="J32" i="1"/>
  <c r="G30" i="1"/>
  <c r="I30" i="1"/>
  <c r="J30" i="1"/>
  <c r="G29" i="1" l="1"/>
  <c r="I29" i="1"/>
  <c r="J29" i="1"/>
  <c r="G28" i="1"/>
  <c r="I28" i="1"/>
  <c r="J28" i="1"/>
  <c r="G25" i="1"/>
  <c r="I25" i="1"/>
  <c r="J25" i="1"/>
  <c r="J20" i="1" l="1"/>
  <c r="J21" i="1"/>
  <c r="J22" i="1"/>
  <c r="J23" i="1"/>
  <c r="J24" i="1"/>
  <c r="J26" i="1"/>
  <c r="J27" i="1"/>
  <c r="G20" i="1"/>
  <c r="E6" i="1" s="1"/>
  <c r="G21" i="1"/>
  <c r="G22" i="1"/>
  <c r="A20" i="1"/>
  <c r="G23" i="1"/>
  <c r="G24" i="1"/>
  <c r="G26" i="1"/>
  <c r="G27" i="1"/>
  <c r="I27" i="1"/>
  <c r="I23" i="1"/>
  <c r="I26" i="1"/>
  <c r="I24" i="1"/>
  <c r="I22" i="1"/>
  <c r="I21" i="1"/>
  <c r="I20" i="1"/>
  <c r="A21" i="1" l="1"/>
  <c r="A22" i="1" l="1"/>
  <c r="A23" i="1" l="1"/>
  <c r="A24" i="1"/>
  <c r="A26" i="1" l="1"/>
  <c r="A28" i="1" s="1"/>
  <c r="A29" i="1" s="1"/>
  <c r="A25" i="1"/>
  <c r="A30" i="1" l="1"/>
  <c r="A31" i="1"/>
  <c r="A32" i="1"/>
  <c r="A27" i="1"/>
  <c r="A33" i="1" l="1"/>
  <c r="H33" i="1" s="1" a="1"/>
  <c r="H33" i="1" s="1"/>
  <c r="A34" i="1"/>
  <c r="H34" i="1" s="1" a="1"/>
  <c r="H34" i="1" s="1"/>
  <c r="H31" i="1" l="1" a="1"/>
  <c r="H31" i="1" s="1"/>
  <c r="H24" i="1" a="1"/>
  <c r="H24" i="1" s="1"/>
  <c r="H32" i="1" a="1"/>
  <c r="H32" i="1" s="1"/>
  <c r="H22" i="1" a="1"/>
  <c r="H22" i="1" s="1"/>
  <c r="H26" i="1" a="1"/>
  <c r="H26" i="1" s="1"/>
  <c r="H20" i="1" a="1"/>
  <c r="H20" i="1" s="1"/>
  <c r="H28" i="1" a="1"/>
  <c r="H28" i="1" s="1"/>
  <c r="H25" i="1" a="1"/>
  <c r="H25" i="1" s="1"/>
  <c r="H27" i="1" a="1"/>
  <c r="H27" i="1" s="1"/>
  <c r="H30" i="1" a="1"/>
  <c r="H30" i="1" s="1"/>
  <c r="H21" i="1" a="1"/>
  <c r="H21" i="1" s="1"/>
  <c r="H29" i="1" a="1"/>
  <c r="H29" i="1" s="1"/>
  <c r="H23" i="1" a="1"/>
  <c r="H2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<sst xmlns="http://schemas.openxmlformats.org/spreadsheetml/2006/main" count="55" uniqueCount="40">
  <si>
    <t>Libellé</t>
  </si>
  <si>
    <t>Quantité</t>
  </si>
  <si>
    <t>Montant TVA (total)</t>
  </si>
  <si>
    <t>Prix de vente HT (total)</t>
  </si>
  <si>
    <t>Total panier</t>
  </si>
  <si>
    <t>CB SC</t>
  </si>
  <si>
    <t>CHEQUE</t>
  </si>
  <si>
    <t>ESPECES</t>
  </si>
  <si>
    <t>Prix de vente TTC (total)</t>
  </si>
  <si>
    <t>OFFERT</t>
  </si>
  <si>
    <t>SAV</t>
  </si>
  <si>
    <t>MAGASIN</t>
  </si>
  <si>
    <t>VENDEUR CB</t>
  </si>
  <si>
    <t>TOTAL CB SC</t>
  </si>
  <si>
    <t>TOTAL ESP</t>
  </si>
  <si>
    <t>TOTAL CHQ</t>
  </si>
  <si>
    <t>CARTE CADEAU</t>
  </si>
  <si>
    <t>TOTAL MAGASIN</t>
  </si>
  <si>
    <t>TOTAL SAV</t>
  </si>
  <si>
    <t>CB CODE</t>
  </si>
  <si>
    <t>TOTAL OFFERT</t>
  </si>
  <si>
    <t>TOTAL VENDEUR CB</t>
  </si>
  <si>
    <t>TOTAL CARTE CADEAU</t>
  </si>
  <si>
    <t>TOTAL CB CODE</t>
  </si>
  <si>
    <t>Moyen de paiement</t>
  </si>
  <si>
    <t>P/u de vente TTC</t>
  </si>
  <si>
    <t>VAD VIR</t>
  </si>
  <si>
    <t>VAD PAYPAL</t>
  </si>
  <si>
    <t>Vendeur</t>
  </si>
  <si>
    <t>TOTAL VAD VIR</t>
  </si>
  <si>
    <t>TOTAL VAD PAYPAL</t>
  </si>
  <si>
    <t>DATE - SEMAINE N°X</t>
  </si>
  <si>
    <t>VENDEUR 1</t>
  </si>
  <si>
    <t>VENDEUR 2</t>
  </si>
  <si>
    <t>VENDEUR 3</t>
  </si>
  <si>
    <t>Premier panier 3 articles pour un client</t>
  </si>
  <si>
    <t>@</t>
  </si>
  <si>
    <t>Vendeurs</t>
  </si>
  <si>
    <t>Paiements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</si>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</sst>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;;;"/>
  </numFmts>
  <fonts count="13" x14ac:knownFonts="1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8"/>
      <name val="Calibri"/>
      <family val="2"/>
      <scheme val="minor"/>
    </font>
    <font>
      <b/>
      <sz val="50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4"/>
      <color theme="7" tint="0.3999755851924192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51">
    <xf numFmtId="0" fontId="0" fillId="0" borderId="0"/>
    <xf numFmtId="0" fontId="1" fillId="0" borderId="1" applyNumberFormat="0" applyFill="0" applyAlignment="0" applyProtection="0"/>
    <xf numFmtId="0" fontId="2" fillId="2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45">
    <xf numFmtId="0" fontId="0" fillId="0" borderId="0" xfId="0"/>
    <xf numFmtId="0" fontId="3" fillId="0" borderId="0" xfId="0" applyFont="1" applyAlignment="1">
      <alignment vertical="center"/>
    </xf>
    <xf numFmtId="164" fontId="3" fillId="0" borderId="0" xfId="0" applyNumberFormat="1" applyFont="1" applyAlignment="1">
      <alignment vertical="center"/>
    </xf>
    <xf numFmtId="0" fontId="7" fillId="0" borderId="2" xfId="0" applyFont="1" applyBorder="1" applyAlignment="1">
      <alignment vertical="center"/>
    </xf>
    <xf numFmtId="0" fontId="7" fillId="4" borderId="2" xfId="0" applyFont="1" applyFill="1" applyBorder="1" applyAlignment="1">
      <alignment vertical="center"/>
    </xf>
    <xf numFmtId="0" fontId="11" fillId="0" borderId="2" xfId="0" applyFont="1" applyBorder="1" applyAlignment="1">
      <alignment vertical="center"/>
    </xf>
    <xf numFmtId="0" fontId="11" fillId="4" borderId="2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64" fontId="0" fillId="4" borderId="2" xfId="0" applyNumberFormat="1" applyFont="1" applyFill="1" applyBorder="1" applyAlignment="1">
      <alignment horizontal="right" vertical="center"/>
    </xf>
    <xf numFmtId="0" fontId="0" fillId="4" borderId="2" xfId="0" applyFont="1" applyFill="1" applyBorder="1" applyAlignment="1">
      <alignment horizontal="center" vertical="center"/>
    </xf>
    <xf numFmtId="164" fontId="0" fillId="0" borderId="2" xfId="0" applyNumberFormat="1" applyFont="1" applyBorder="1" applyAlignment="1">
      <alignment horizontal="right" vertical="center"/>
    </xf>
    <xf numFmtId="0" fontId="0" fillId="0" borderId="2" xfId="0" applyFont="1" applyBorder="1" applyAlignment="1">
      <alignment horizontal="center" vertical="center"/>
    </xf>
    <xf numFmtId="165" fontId="0" fillId="0" borderId="0" xfId="0" applyNumberFormat="1" applyFont="1" applyFill="1" applyAlignment="1">
      <alignment horizontal="center" vertical="center"/>
    </xf>
    <xf numFmtId="0" fontId="10" fillId="3" borderId="12" xfId="1" applyFont="1" applyFill="1" applyBorder="1" applyAlignment="1">
      <alignment horizontal="center" vertical="center"/>
    </xf>
    <xf numFmtId="0" fontId="6" fillId="3" borderId="12" xfId="1" applyFont="1" applyFill="1" applyBorder="1" applyAlignment="1">
      <alignment horizontal="center" vertical="center"/>
    </xf>
    <xf numFmtId="0" fontId="6" fillId="3" borderId="0" xfId="1" applyFont="1" applyFill="1" applyBorder="1" applyAlignment="1">
      <alignment horizontal="center" vertical="center"/>
    </xf>
    <xf numFmtId="0" fontId="6" fillId="3" borderId="10" xfId="1" applyFont="1" applyFill="1" applyBorder="1" applyAlignment="1">
      <alignment horizontal="center" vertical="center"/>
    </xf>
    <xf numFmtId="0" fontId="7" fillId="2" borderId="2" xfId="2" applyFont="1" applyBorder="1" applyAlignment="1">
      <alignment horizontal="center" vertical="center" wrapText="1"/>
    </xf>
    <xf numFmtId="0" fontId="7" fillId="3" borderId="2" xfId="2" applyFont="1" applyFill="1" applyBorder="1" applyAlignment="1">
      <alignment horizontal="left" vertical="center" wrapText="1"/>
    </xf>
    <xf numFmtId="1" fontId="7" fillId="2" borderId="2" xfId="2" applyNumberFormat="1" applyFont="1" applyBorder="1" applyAlignment="1">
      <alignment horizontal="center" vertical="center" wrapText="1"/>
    </xf>
    <xf numFmtId="164" fontId="7" fillId="3" borderId="2" xfId="2" applyNumberFormat="1" applyFont="1" applyFill="1" applyBorder="1" applyAlignment="1">
      <alignment horizontal="center" vertical="center" wrapText="1"/>
    </xf>
    <xf numFmtId="164" fontId="7" fillId="2" borderId="2" xfId="2" applyNumberFormat="1" applyFont="1" applyBorder="1" applyAlignment="1">
      <alignment horizontal="center" vertical="center" wrapText="1"/>
    </xf>
    <xf numFmtId="0" fontId="11" fillId="2" borderId="11" xfId="2" applyFont="1" applyBorder="1" applyAlignment="1">
      <alignment horizontal="center" vertical="center" wrapText="1"/>
    </xf>
    <xf numFmtId="0" fontId="11" fillId="3" borderId="11" xfId="2" applyFont="1" applyFill="1" applyBorder="1" applyAlignment="1">
      <alignment horizontal="left" vertical="center" wrapText="1"/>
    </xf>
    <xf numFmtId="1" fontId="11" fillId="2" borderId="11" xfId="2" applyNumberFormat="1" applyFont="1" applyBorder="1" applyAlignment="1">
      <alignment horizontal="center" vertical="center" wrapText="1"/>
    </xf>
    <xf numFmtId="164" fontId="11" fillId="3" borderId="11" xfId="2" applyNumberFormat="1" applyFont="1" applyFill="1" applyBorder="1" applyAlignment="1">
      <alignment horizontal="center" vertical="center" wrapText="1"/>
    </xf>
    <xf numFmtId="164" fontId="11" fillId="2" borderId="11" xfId="2" applyNumberFormat="1" applyFont="1" applyBorder="1" applyAlignment="1">
      <alignment horizontal="center" vertical="center" wrapText="1"/>
    </xf>
    <xf numFmtId="164" fontId="12" fillId="5" borderId="2" xfId="2" applyNumberFormat="1" applyFont="1" applyFill="1" applyBorder="1" applyAlignment="1">
      <alignment horizontal="center" vertical="center" wrapText="1"/>
    </xf>
    <xf numFmtId="0" fontId="7" fillId="2" borderId="11" xfId="2" applyFont="1" applyBorder="1" applyAlignment="1">
      <alignment horizontal="center" vertical="center" wrapText="1"/>
    </xf>
    <xf numFmtId="0" fontId="7" fillId="3" borderId="11" xfId="2" applyFont="1" applyFill="1" applyBorder="1" applyAlignment="1">
      <alignment horizontal="left" vertical="center" wrapText="1"/>
    </xf>
    <xf numFmtId="1" fontId="7" fillId="2" borderId="11" xfId="2" applyNumberFormat="1" applyFont="1" applyBorder="1" applyAlignment="1">
      <alignment horizontal="center" vertical="center" wrapText="1"/>
    </xf>
    <xf numFmtId="164" fontId="7" fillId="3" borderId="11" xfId="2" applyNumberFormat="1" applyFont="1" applyFill="1" applyBorder="1" applyAlignment="1">
      <alignment horizontal="center" vertical="center" wrapText="1"/>
    </xf>
    <xf numFmtId="164" fontId="7" fillId="2" borderId="11" xfId="2" applyNumberFormat="1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</cellXfs>
  <cellStyles count="51">
    <cellStyle name="60 % - Accent4" xfId="2" builtinId="44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Normal" xfId="0" builtinId="0"/>
    <cellStyle name="Titre 2" xfId="1" builtinId="17"/>
  </cellStyles>
  <dxfs count="31">
    <dxf>
      <font>
        <color theme="0"/>
      </font>
      <fill>
        <patternFill>
          <bgColor theme="1" tint="0.14996795556505021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64" formatCode="#,##0.00\ &quot;€&quot;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7" tint="0.3999755851924192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7" tint="0.3999755851924192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64" formatCode="#,##0.00\ &quot;€&quot;"/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171449</xdr:colOff>
      <xdr:row>4</xdr:row>
      <xdr:rowOff>295275</xdr:rowOff>
    </xdr:from>
    <xdr:to>
      <xdr:col>10</xdr:col>
      <xdr:colOff>9524</xdr:colOff>
      <xdr:row>12</xdr:row>
      <xdr:rowOff>76201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PANIER">
              <a:extLst>
                <a:ext uri="{FF2B5EF4-FFF2-40B4-BE49-F238E27FC236}">
                  <a16:creationId xmlns:a16="http://schemas.microsoft.com/office/drawing/2014/main" id="{9E4C7C38-ACAF-4DD5-B8C9-58E1FEB7940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NI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258049" y="1514475"/>
              <a:ext cx="8162925" cy="22193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171448</xdr:colOff>
      <xdr:row>12</xdr:row>
      <xdr:rowOff>152401</xdr:rowOff>
    </xdr:from>
    <xdr:to>
      <xdr:col>10</xdr:col>
      <xdr:colOff>0</xdr:colOff>
      <xdr:row>16</xdr:row>
      <xdr:rowOff>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Vendeur">
              <a:extLst>
                <a:ext uri="{FF2B5EF4-FFF2-40B4-BE49-F238E27FC236}">
                  <a16:creationId xmlns:a16="http://schemas.microsoft.com/office/drawing/2014/main" id="{44494BB3-3DF4-438A-AC15-4B216AC552C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end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258048" y="3810001"/>
              <a:ext cx="8153402" cy="1066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10</xdr:row>
      <xdr:rowOff>57150</xdr:rowOff>
    </xdr:from>
    <xdr:to>
      <xdr:col>4</xdr:col>
      <xdr:colOff>85725</xdr:colOff>
      <xdr:row>12</xdr:row>
      <xdr:rowOff>95250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0A226068-7E2F-415F-ABB4-1530112E065A}"/>
            </a:ext>
          </a:extLst>
        </xdr:cNvPr>
        <xdr:cNvSpPr/>
      </xdr:nvSpPr>
      <xdr:spPr>
        <a:xfrm>
          <a:off x="2847975" y="3105150"/>
          <a:ext cx="1409700" cy="647700"/>
        </a:xfrm>
        <a:prstGeom prst="wedgeRoundRectCallout">
          <a:avLst>
            <a:gd name="adj1" fmla="val -57320"/>
            <a:gd name="adj2" fmla="val 74265"/>
            <a:gd name="adj3" fmla="val 16667"/>
          </a:avLst>
        </a:prstGeom>
        <a:ln>
          <a:noFill/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Touche TAB pour ajouter une ligne dans le tableau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133350</xdr:colOff>
      <xdr:row>3</xdr:row>
      <xdr:rowOff>95250</xdr:rowOff>
    </xdr:from>
    <xdr:to>
      <xdr:col>4</xdr:col>
      <xdr:colOff>19050</xdr:colOff>
      <xdr:row>5</xdr:row>
      <xdr:rowOff>133350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6372DD61-28F5-4403-8ACA-829B53CFD468}"/>
            </a:ext>
          </a:extLst>
        </xdr:cNvPr>
        <xdr:cNvSpPr/>
      </xdr:nvSpPr>
      <xdr:spPr>
        <a:xfrm>
          <a:off x="2228850" y="1009650"/>
          <a:ext cx="1409700" cy="647700"/>
        </a:xfrm>
        <a:prstGeom prst="wedgeRoundRectCallout">
          <a:avLst>
            <a:gd name="adj1" fmla="val -57320"/>
            <a:gd name="adj2" fmla="val 74265"/>
            <a:gd name="adj3" fmla="val 16667"/>
          </a:avLst>
        </a:prstGeom>
        <a:ln>
          <a:noFill/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Touche TAB pour ajouter une ligne dans le tableau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1" xr10:uid="{92F6CDA8-DD58-4C2B-B7BC-3AC77C1099A1}" sourceName="1">
  <extLst>
    <x:ext xmlns:x15="http://schemas.microsoft.com/office/spreadsheetml/2010/11/main" uri="{2F2917AC-EB37-4324-AD4E-5DD8C200BD13}">
      <x15:tableSlicerCache tableId="1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endeur" xr10:uid="{D54044C3-A7F2-49C7-95C6-7EC29AAC99BF}" sourceName="Vendeur">
  <extLst>
    <x:ext xmlns:x15="http://schemas.microsoft.com/office/spreadsheetml/2010/11/main" uri="{2F2917AC-EB37-4324-AD4E-5DD8C200BD13}">
      <x15:tableSlicerCache tableId="1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ANIER" xr10:uid="{134575B3-3DEE-4F6E-A7DD-FBFFDE024B98}" cache="Segment_1" caption="PANIER" columnCount="20" style="SlicerStyleDark4" lockedPosition="1" rowHeight="241300"/>
  <slicer name="Vendeur" xr10:uid="{5E1E9E14-6897-467C-8AE6-8C01672E9CFC}" cache="Segment_Vendeur" caption="Vendeur" columnCount="2" lockedPosition="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5827526-9B6A-4586-A81A-56F6CA6D869C}" name="TabSaisie" displayName="TabSaisie" ref="A19:J34" headerRowDxfId="30" dataDxfId="28" headerRowBorderDxfId="29" tableBorderDxfId="27" headerRowCellStyle="Titre 2" dataCellStyle="60 % - Accent4">
  <autoFilter ref="A19:J34" xr:uid="{2A50A996-689F-481E-8B77-C76C358283E9}"/>
  <tableColumns count="10">
    <tableColumn id="1" xr3:uid="{1BAB28E6-EBAB-4BBB-A2D2-70C03211E3EE}" name="1" totalsRowLabel="Total" dataDxfId="26" totalsRowDxfId="25" dataCellStyle="60 % - Accent4">
      <calculatedColumnFormula>IF(B19="@",A18+1,A19)</calculatedColumnFormula>
    </tableColumn>
    <tableColumn id="2" xr3:uid="{6F071612-049A-4787-857A-7F55AE7FEBE2}" name="Vendeur" dataDxfId="24" totalsRowDxfId="23" dataCellStyle="60 % - Accent4"/>
    <tableColumn id="3" xr3:uid="{7FD37029-04D2-4E00-AE53-9E536CAE2575}" name="Libellé" dataDxfId="22" totalsRowDxfId="21" dataCellStyle="60 % - Accent4"/>
    <tableColumn id="4" xr3:uid="{8C0EE347-0915-4AC1-9005-74F899595B49}" name="Quantité" dataDxfId="20" totalsRowDxfId="19" dataCellStyle="60 % - Accent4"/>
    <tableColumn id="5" xr3:uid="{EFAADB1F-81DB-40B8-A9F5-68C476C2E53C}" name="Moyen de paiement" dataDxfId="18" totalsRowDxfId="17" dataCellStyle="60 % - Accent4"/>
    <tableColumn id="6" xr3:uid="{449E1978-A25C-4681-9963-445C9B24BFDA}" name="P/u de vente TTC" dataDxfId="16" totalsRowDxfId="15" dataCellStyle="60 % - Accent4"/>
    <tableColumn id="7" xr3:uid="{D40D6496-EC73-4B90-AD69-7626A16BC9D5}" name="Prix de vente TTC (total)" dataDxfId="14" totalsRowDxfId="13" dataCellStyle="60 % - Accent4">
      <calculatedColumnFormula>F20*D20</calculatedColumnFormula>
    </tableColumn>
    <tableColumn id="8" xr3:uid="{C65314A4-9725-44BF-B2F6-A87413CAB346}" name="Total panier" dataDxfId="12" totalsRowDxfId="11" dataCellStyle="60 % - Accent4">
      <calculatedColumnFormula array="1">SUMPRODUCT((TabSaisie[1]=TabSaisie[[#This Row],[1]])*TabSaisie[Prix de vente TTC (total)])</calculatedColumnFormula>
    </tableColumn>
    <tableColumn id="9" xr3:uid="{00E6C6AC-65E6-4658-8CC5-F52B87D82689}" name="Prix de vente HT (total)" dataDxfId="10" totalsRowDxfId="9" dataCellStyle="60 % - Accent4">
      <calculatedColumnFormula>(F20/1.2)*D20</calculatedColumnFormula>
    </tableColumn>
    <tableColumn id="10" xr3:uid="{462D8BAF-8E1E-4531-834E-1A6CDC061E98}" name="Montant TVA (total)" totalsRowFunction="sum" dataDxfId="8" totalsRowDxfId="7" dataCellStyle="60 % - Accent4">
      <calculatedColumnFormula>((F20/1.2)*0.2)*D20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F105206-EF9D-491A-8929-49157013393F}" name="TabPaiements" displayName="TabPaiements" ref="B2:B13" totalsRowShown="0" headerRowDxfId="6" dataDxfId="5">
  <autoFilter ref="B2:B13" xr:uid="{762BDC8C-10BD-42A2-B7CD-35691DB2D137}"/>
  <tableColumns count="1">
    <tableColumn id="1" xr3:uid="{DB5848D7-BA18-4901-9B6B-3ACBB498E74B}" name="Paiements" dataDxfId="4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F8F1684-B195-4F55-A8EF-ABDFC8083A2E}" name="TabVendeurs" displayName="TabVendeurs" ref="B2:B6" totalsRowShown="0" headerRowDxfId="3" dataDxfId="2">
  <autoFilter ref="B2:B6" xr:uid="{796C5784-BAEC-44AB-AC1A-413D9836438C}"/>
  <tableColumns count="1">
    <tableColumn id="1" xr3:uid="{E8CC29DC-9E2C-4681-AD52-57A4D22EC3DF}" name="Vendeurs" dataDxfId="1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J34"/>
  <sheetViews>
    <sheetView tabSelected="1" topLeftCell="A8" zoomScaleNormal="100" workbookViewId="0">
      <selection activeCell="B34" sqref="B34"/>
    </sheetView>
  </sheetViews>
  <sheetFormatPr baseColWidth="10" defaultColWidth="11.42578125" defaultRowHeight="24" customHeight="1" x14ac:dyDescent="0.25"/>
  <cols>
    <col min="1" max="1" width="7.28515625" style="1" bestFit="1" customWidth="1"/>
    <col min="2" max="2" width="14.28515625" style="1" customWidth="1"/>
    <col min="3" max="3" width="45.42578125" style="1" customWidth="1"/>
    <col min="4" max="4" width="13.28515625" style="1" customWidth="1"/>
    <col min="5" max="5" width="26" style="1" customWidth="1"/>
    <col min="6" max="6" width="22.28515625" style="2" customWidth="1"/>
    <col min="7" max="7" width="30.42578125" style="1" customWidth="1"/>
    <col min="8" max="8" width="16.7109375" style="15" customWidth="1"/>
    <col min="9" max="9" width="29.42578125" style="1" customWidth="1"/>
    <col min="10" max="10" width="26" style="1" customWidth="1"/>
    <col min="11" max="16384" width="11.42578125" style="1"/>
  </cols>
  <sheetData>
    <row r="1" spans="1:10" ht="24" customHeight="1" x14ac:dyDescent="0.25">
      <c r="A1" s="36" t="s">
        <v>31</v>
      </c>
      <c r="B1" s="37"/>
      <c r="C1" s="37"/>
      <c r="D1" s="37"/>
      <c r="E1" s="37"/>
      <c r="F1" s="37"/>
      <c r="G1" s="37"/>
      <c r="H1" s="37"/>
      <c r="I1" s="37"/>
      <c r="J1" s="38"/>
    </row>
    <row r="2" spans="1:10" ht="24" customHeight="1" x14ac:dyDescent="0.25">
      <c r="A2" s="39"/>
      <c r="B2" s="40"/>
      <c r="C2" s="40"/>
      <c r="D2" s="40"/>
      <c r="E2" s="40"/>
      <c r="F2" s="40"/>
      <c r="G2" s="40"/>
      <c r="H2" s="40"/>
      <c r="I2" s="40"/>
      <c r="J2" s="41"/>
    </row>
    <row r="3" spans="1:10" ht="24" customHeight="1" x14ac:dyDescent="0.25">
      <c r="A3" s="39"/>
      <c r="B3" s="40"/>
      <c r="C3" s="40"/>
      <c r="D3" s="40"/>
      <c r="E3" s="40"/>
      <c r="F3" s="40"/>
      <c r="G3" s="40"/>
      <c r="H3" s="40"/>
      <c r="I3" s="40"/>
      <c r="J3" s="41"/>
    </row>
    <row r="4" spans="1:10" ht="24" customHeight="1" thickBot="1" x14ac:dyDescent="0.3">
      <c r="A4" s="42"/>
      <c r="B4" s="43"/>
      <c r="C4" s="43"/>
      <c r="D4" s="43"/>
      <c r="E4" s="43"/>
      <c r="F4" s="43"/>
      <c r="G4" s="43"/>
      <c r="H4" s="43"/>
      <c r="I4" s="43"/>
      <c r="J4" s="44"/>
    </row>
    <row r="6" spans="1:10" ht="24" customHeight="1" x14ac:dyDescent="0.25">
      <c r="C6" s="4" t="s">
        <v>23</v>
      </c>
      <c r="D6" s="12">
        <f>COUNTIF(E20:E34,"CB CODE")</f>
        <v>3</v>
      </c>
      <c r="E6" s="11">
        <f>SUMIF(E19:E34,"CB CODE",G19:G34)</f>
        <v>80</v>
      </c>
    </row>
    <row r="7" spans="1:10" ht="24" customHeight="1" x14ac:dyDescent="0.25">
      <c r="C7" s="3" t="s">
        <v>13</v>
      </c>
      <c r="D7" s="14">
        <f>COUNTIF(E20:E34,"CB SC")</f>
        <v>0</v>
      </c>
      <c r="E7" s="13">
        <f>SUMIF(E19:E34,"CB SC",G19:G34)</f>
        <v>0</v>
      </c>
    </row>
    <row r="8" spans="1:10" ht="24" customHeight="1" x14ac:dyDescent="0.25">
      <c r="C8" s="4" t="s">
        <v>14</v>
      </c>
      <c r="D8" s="12">
        <f>COUNTIF(E20:E34,"ESPECES")</f>
        <v>0</v>
      </c>
      <c r="E8" s="11">
        <f>SUMIF(E19:E34,"ESPECES",G19:G34)</f>
        <v>0</v>
      </c>
    </row>
    <row r="9" spans="1:10" ht="24" customHeight="1" x14ac:dyDescent="0.25">
      <c r="C9" s="3" t="s">
        <v>15</v>
      </c>
      <c r="D9" s="14">
        <f>COUNTIF(E20:E34,"CHEQUE")</f>
        <v>0</v>
      </c>
      <c r="E9" s="13">
        <f>SUMIF(E19:E34,"CHEQUE",G19:G34)</f>
        <v>0</v>
      </c>
    </row>
    <row r="10" spans="1:10" ht="24" customHeight="1" x14ac:dyDescent="0.25">
      <c r="C10" s="4" t="s">
        <v>17</v>
      </c>
      <c r="D10" s="12">
        <f>COUNTIF(E20:E34,"MAGASIN")</f>
        <v>0</v>
      </c>
      <c r="E10" s="11">
        <f>SUMIF(E19:E34,"MAGASIN",G19:G34)</f>
        <v>0</v>
      </c>
    </row>
    <row r="11" spans="1:10" ht="24" customHeight="1" x14ac:dyDescent="0.25">
      <c r="C11" s="3" t="s">
        <v>18</v>
      </c>
      <c r="D11" s="14">
        <f>COUNTIF(E20:E34,"SAV")</f>
        <v>0</v>
      </c>
      <c r="E11" s="13">
        <f>SUMIF(E19:E34,"SAV",G19:G34)</f>
        <v>0</v>
      </c>
    </row>
    <row r="12" spans="1:10" ht="24" customHeight="1" x14ac:dyDescent="0.25">
      <c r="C12" s="4" t="s">
        <v>20</v>
      </c>
      <c r="D12" s="12">
        <f>COUNTIF(E20:E34,"OFFERT")</f>
        <v>0</v>
      </c>
      <c r="E12" s="11">
        <f>SUMIF(E19:E34,"OFFERT",G19:G34)</f>
        <v>0</v>
      </c>
    </row>
    <row r="13" spans="1:10" ht="24" customHeight="1" x14ac:dyDescent="0.25">
      <c r="C13" s="5" t="s">
        <v>29</v>
      </c>
      <c r="D13" s="14">
        <f>COUNTIF(E20:E34,"VAD VIR")</f>
        <v>0</v>
      </c>
      <c r="E13" s="13">
        <f>SUMIF(E19:E34,"VAD VIR",G19:G34)</f>
        <v>0</v>
      </c>
    </row>
    <row r="14" spans="1:10" ht="24" customHeight="1" x14ac:dyDescent="0.25">
      <c r="C14" s="6" t="s">
        <v>30</v>
      </c>
      <c r="D14" s="12">
        <f>COUNTIF(E20:E34,"VAD PAYPAL")</f>
        <v>0</v>
      </c>
      <c r="E14" s="11">
        <f>SUMIF(E19:E34,"VAD PAYPAL",G19:G34)</f>
        <v>0</v>
      </c>
    </row>
    <row r="15" spans="1:10" ht="24" customHeight="1" x14ac:dyDescent="0.25">
      <c r="C15" s="3" t="s">
        <v>21</v>
      </c>
      <c r="D15" s="14">
        <f>COUNTIF(E20:E34,"VENDEUR CB")</f>
        <v>0</v>
      </c>
      <c r="E15" s="13">
        <f>SUMIF(E19:E34,"VENDEUR",G19:G34)</f>
        <v>0</v>
      </c>
    </row>
    <row r="16" spans="1:10" ht="24" customHeight="1" x14ac:dyDescent="0.25">
      <c r="C16" s="4" t="s">
        <v>22</v>
      </c>
      <c r="D16" s="12">
        <f>COUNTIF(E20:E34,"CARTE CADEAU")</f>
        <v>0</v>
      </c>
      <c r="E16" s="11">
        <f>SUMIF(E19:E34,"CARTE CADEAU",G19:G34)</f>
        <v>0</v>
      </c>
    </row>
    <row r="18" spans="1:10" ht="24" customHeight="1" x14ac:dyDescent="0.25">
      <c r="F18" s="1"/>
    </row>
    <row r="19" spans="1:10" ht="24" customHeight="1" x14ac:dyDescent="0.25">
      <c r="A19" s="16" t="s">
        <v>39</v>
      </c>
      <c r="B19" s="16" t="s">
        <v>28</v>
      </c>
      <c r="C19" s="17" t="s">
        <v>0</v>
      </c>
      <c r="D19" s="18" t="s">
        <v>1</v>
      </c>
      <c r="E19" s="17" t="s">
        <v>24</v>
      </c>
      <c r="F19" s="17" t="s">
        <v>25</v>
      </c>
      <c r="G19" s="17" t="s">
        <v>8</v>
      </c>
      <c r="H19" s="17" t="s">
        <v>4</v>
      </c>
      <c r="I19" s="19" t="s">
        <v>3</v>
      </c>
      <c r="J19" s="19" t="s">
        <v>2</v>
      </c>
    </row>
    <row r="20" spans="1:10" ht="24" customHeight="1" x14ac:dyDescent="0.25">
      <c r="A20" s="20" t="str">
        <f>IF(B19="@",A18+1,A19)</f>
        <v>1</v>
      </c>
      <c r="B20" s="20" t="s">
        <v>34</v>
      </c>
      <c r="C20" s="21" t="s">
        <v>35</v>
      </c>
      <c r="D20" s="22">
        <v>5</v>
      </c>
      <c r="E20" s="20" t="s">
        <v>19</v>
      </c>
      <c r="F20" s="23">
        <v>5</v>
      </c>
      <c r="G20" s="24">
        <f t="shared" ref="G20:G27" si="0">F20*D20</f>
        <v>25</v>
      </c>
      <c r="H20" s="30" cm="1">
        <f t="array" ref="H20">SUMPRODUCT((TabSaisie[1]=TabSaisie[[#This Row],[1]])*TabSaisie[Prix de vente TTC (total)])</f>
        <v>80</v>
      </c>
      <c r="I20" s="24">
        <f t="shared" ref="I20:I27" si="1">(F20/1.2)*D20</f>
        <v>20.833333333333336</v>
      </c>
      <c r="J20" s="24">
        <f t="shared" ref="J20:J27" si="2">((F20/1.2)*0.2)*D20</f>
        <v>4.1666666666666679</v>
      </c>
    </row>
    <row r="21" spans="1:10" ht="24" customHeight="1" x14ac:dyDescent="0.25">
      <c r="A21" s="25" t="str">
        <f>IF(B20="@",A19+1,A20)</f>
        <v>1</v>
      </c>
      <c r="B21" s="25" t="s">
        <v>34</v>
      </c>
      <c r="C21" s="21" t="s">
        <v>35</v>
      </c>
      <c r="D21" s="27">
        <v>2</v>
      </c>
      <c r="E21" s="25" t="s">
        <v>19</v>
      </c>
      <c r="F21" s="28">
        <v>15</v>
      </c>
      <c r="G21" s="29">
        <f t="shared" si="0"/>
        <v>30</v>
      </c>
      <c r="H21" s="30" cm="1">
        <f t="array" ref="H21">SUMPRODUCT((TabSaisie[1]=TabSaisie[[#This Row],[1]])*TabSaisie[Prix de vente TTC (total)])</f>
        <v>80</v>
      </c>
      <c r="I21" s="29">
        <f t="shared" si="1"/>
        <v>25</v>
      </c>
      <c r="J21" s="29">
        <f t="shared" si="2"/>
        <v>5</v>
      </c>
    </row>
    <row r="22" spans="1:10" ht="24" customHeight="1" x14ac:dyDescent="0.25">
      <c r="A22" s="25" t="str">
        <f t="shared" ref="A22:A24" si="3">IF(B21="@",A20+1,A21)</f>
        <v>1</v>
      </c>
      <c r="B22" s="25" t="s">
        <v>34</v>
      </c>
      <c r="C22" s="21" t="s">
        <v>35</v>
      </c>
      <c r="D22" s="27">
        <v>1</v>
      </c>
      <c r="E22" s="25" t="s">
        <v>19</v>
      </c>
      <c r="F22" s="28">
        <v>25</v>
      </c>
      <c r="G22" s="29">
        <f t="shared" si="0"/>
        <v>25</v>
      </c>
      <c r="H22" s="30" cm="1">
        <f t="array" ref="H22">SUMPRODUCT((TabSaisie[1]=TabSaisie[[#This Row],[1]])*TabSaisie[Prix de vente TTC (total)])</f>
        <v>80</v>
      </c>
      <c r="I22" s="29">
        <f t="shared" si="1"/>
        <v>20.833333333333336</v>
      </c>
      <c r="J22" s="29">
        <f t="shared" si="2"/>
        <v>4.166666666666667</v>
      </c>
    </row>
    <row r="23" spans="1:10" ht="24" customHeight="1" x14ac:dyDescent="0.25">
      <c r="A23" s="25" t="str">
        <f t="shared" si="3"/>
        <v>1</v>
      </c>
      <c r="B23" s="25" t="s">
        <v>36</v>
      </c>
      <c r="C23" s="26"/>
      <c r="D23" s="27"/>
      <c r="E23" s="25"/>
      <c r="F23" s="28"/>
      <c r="G23" s="29">
        <f t="shared" si="0"/>
        <v>0</v>
      </c>
      <c r="H23" s="30" cm="1">
        <f t="array" ref="H23">SUMPRODUCT((TabSaisie[1]=TabSaisie[[#This Row],[1]])*TabSaisie[Prix de vente TTC (total)])</f>
        <v>80</v>
      </c>
      <c r="I23" s="29">
        <f t="shared" si="1"/>
        <v>0</v>
      </c>
      <c r="J23" s="29">
        <f t="shared" si="2"/>
        <v>0</v>
      </c>
    </row>
    <row r="24" spans="1:10" ht="24" customHeight="1" x14ac:dyDescent="0.25">
      <c r="A24" s="25">
        <f t="shared" si="3"/>
        <v>2</v>
      </c>
      <c r="B24" s="25" t="s">
        <v>32</v>
      </c>
      <c r="C24" s="26"/>
      <c r="D24" s="27">
        <v>4</v>
      </c>
      <c r="E24" s="25"/>
      <c r="F24" s="28">
        <v>25</v>
      </c>
      <c r="G24" s="29">
        <f t="shared" si="0"/>
        <v>100</v>
      </c>
      <c r="H24" s="30" cm="1">
        <f t="array" ref="H24">SUMPRODUCT((TabSaisie[1]=TabSaisie[[#This Row],[1]])*TabSaisie[Prix de vente TTC (total)])</f>
        <v>200</v>
      </c>
      <c r="I24" s="29">
        <f t="shared" si="1"/>
        <v>83.333333333333343</v>
      </c>
      <c r="J24" s="29">
        <f t="shared" si="2"/>
        <v>16.666666666666668</v>
      </c>
    </row>
    <row r="25" spans="1:10" ht="24" customHeight="1" x14ac:dyDescent="0.25">
      <c r="A25" s="25">
        <f>IF(B24="@",A23+1,A24)</f>
        <v>2</v>
      </c>
      <c r="B25" s="25" t="s">
        <v>32</v>
      </c>
      <c r="C25" s="26"/>
      <c r="D25" s="27">
        <v>1</v>
      </c>
      <c r="E25" s="25"/>
      <c r="F25" s="28">
        <v>1</v>
      </c>
      <c r="G25" s="29">
        <f>F25*D25</f>
        <v>1</v>
      </c>
      <c r="H25" s="30" cm="1">
        <f t="array" ref="H25">SUMPRODUCT((TabSaisie[1]=TabSaisie[[#This Row],[1]])*TabSaisie[Prix de vente TTC (total)])</f>
        <v>200</v>
      </c>
      <c r="I25" s="29">
        <f>(F25/1.2)*D25</f>
        <v>0.83333333333333337</v>
      </c>
      <c r="J25" s="29">
        <f>((F25/1.2)*0.2)*D25</f>
        <v>0.16666666666666669</v>
      </c>
    </row>
    <row r="26" spans="1:10" ht="24" customHeight="1" x14ac:dyDescent="0.25">
      <c r="A26" s="25">
        <f>IF(B24="@",A23+1,A24)</f>
        <v>2</v>
      </c>
      <c r="B26" s="25" t="s">
        <v>32</v>
      </c>
      <c r="C26" s="26"/>
      <c r="D26" s="27">
        <v>3</v>
      </c>
      <c r="E26" s="25"/>
      <c r="F26" s="28">
        <v>33</v>
      </c>
      <c r="G26" s="29">
        <f t="shared" si="0"/>
        <v>99</v>
      </c>
      <c r="H26" s="30" cm="1">
        <f t="array" ref="H26">SUMPRODUCT((TabSaisie[1]=TabSaisie[[#This Row],[1]])*TabSaisie[Prix de vente TTC (total)])</f>
        <v>200</v>
      </c>
      <c r="I26" s="29">
        <f t="shared" si="1"/>
        <v>82.5</v>
      </c>
      <c r="J26" s="29">
        <f t="shared" si="2"/>
        <v>16.5</v>
      </c>
    </row>
    <row r="27" spans="1:10" ht="24" customHeight="1" x14ac:dyDescent="0.25">
      <c r="A27" s="25">
        <f>IF(B26="@",A24+1,A26)</f>
        <v>2</v>
      </c>
      <c r="B27" s="25" t="s">
        <v>36</v>
      </c>
      <c r="C27" s="26"/>
      <c r="D27" s="27"/>
      <c r="E27" s="25"/>
      <c r="F27" s="28"/>
      <c r="G27" s="29">
        <f t="shared" si="0"/>
        <v>0</v>
      </c>
      <c r="H27" s="30" cm="1">
        <f t="array" ref="H27">SUMPRODUCT((TabSaisie[1]=TabSaisie[[#This Row],[1]])*TabSaisie[Prix de vente TTC (total)])</f>
        <v>200</v>
      </c>
      <c r="I27" s="29">
        <f t="shared" si="1"/>
        <v>0</v>
      </c>
      <c r="J27" s="29">
        <f t="shared" si="2"/>
        <v>0</v>
      </c>
    </row>
    <row r="28" spans="1:10" ht="24" customHeight="1" x14ac:dyDescent="0.25">
      <c r="A28" s="25">
        <f>IF(B27="@",A26+1,A27)</f>
        <v>3</v>
      </c>
      <c r="B28" s="31"/>
      <c r="C28" s="32"/>
      <c r="D28" s="33">
        <v>7</v>
      </c>
      <c r="E28" s="31"/>
      <c r="F28" s="34">
        <v>100</v>
      </c>
      <c r="G28" s="35">
        <f>F28*D28</f>
        <v>700</v>
      </c>
      <c r="H28" s="30" cm="1">
        <f t="array" ref="H28">SUMPRODUCT((TabSaisie[1]=TabSaisie[[#This Row],[1]])*TabSaisie[Prix de vente TTC (total)])</f>
        <v>2323</v>
      </c>
      <c r="I28" s="35">
        <f>(F28/1.2)*D28</f>
        <v>583.33333333333337</v>
      </c>
      <c r="J28" s="35">
        <f>((F28/1.2)*0.2)*D28</f>
        <v>116.66666666666667</v>
      </c>
    </row>
    <row r="29" spans="1:10" ht="24" customHeight="1" x14ac:dyDescent="0.25">
      <c r="A29" s="25">
        <f>IF(B28="@",A27+1,A28)</f>
        <v>3</v>
      </c>
      <c r="B29" s="31"/>
      <c r="C29" s="32"/>
      <c r="D29" s="33">
        <v>3</v>
      </c>
      <c r="E29" s="31"/>
      <c r="F29" s="34">
        <v>541</v>
      </c>
      <c r="G29" s="35">
        <f>F29*D29</f>
        <v>1623</v>
      </c>
      <c r="H29" s="30" cm="1">
        <f t="array" ref="H29">SUMPRODUCT((TabSaisie[1]=TabSaisie[[#This Row],[1]])*TabSaisie[Prix de vente TTC (total)])</f>
        <v>2323</v>
      </c>
      <c r="I29" s="35">
        <f>(F29/1.2)*D29</f>
        <v>1352.5</v>
      </c>
      <c r="J29" s="35">
        <f>((F29/1.2)*0.2)*D29</f>
        <v>270.50000000000006</v>
      </c>
    </row>
    <row r="30" spans="1:10" ht="24" customHeight="1" x14ac:dyDescent="0.25">
      <c r="A30" s="25">
        <f>IF(B29="@",A28+1,A29)</f>
        <v>3</v>
      </c>
      <c r="B30" s="31" t="s">
        <v>36</v>
      </c>
      <c r="C30" s="32"/>
      <c r="D30" s="33"/>
      <c r="E30" s="31"/>
      <c r="F30" s="34"/>
      <c r="G30" s="35">
        <f>F30*D30</f>
        <v>0</v>
      </c>
      <c r="H30" s="30" cm="1">
        <f t="array" ref="H30">SUMPRODUCT((TabSaisie[1]=TabSaisie[[#This Row],[1]])*TabSaisie[Prix de vente TTC (total)])</f>
        <v>2323</v>
      </c>
      <c r="I30" s="35">
        <f>(F30/1.2)*D30</f>
        <v>0</v>
      </c>
      <c r="J30" s="35">
        <f>((F30/1.2)*0.2)*D30</f>
        <v>0</v>
      </c>
    </row>
    <row r="31" spans="1:10" ht="24" customHeight="1" x14ac:dyDescent="0.25">
      <c r="A31" s="20">
        <f>IF(B30="@",A29+1,A30)</f>
        <v>4</v>
      </c>
      <c r="B31" s="20"/>
      <c r="C31" s="21"/>
      <c r="D31" s="22"/>
      <c r="E31" s="20"/>
      <c r="F31" s="23"/>
      <c r="G31" s="24">
        <f>F31*D31</f>
        <v>0</v>
      </c>
      <c r="H31" s="30" cm="1">
        <f t="array" ref="H31">SUMPRODUCT((TabSaisie[1]=TabSaisie[[#This Row],[1]])*TabSaisie[Prix de vente TTC (total)])</f>
        <v>0</v>
      </c>
      <c r="I31" s="24">
        <f>(F31/1.2)*D31</f>
        <v>0</v>
      </c>
      <c r="J31" s="24">
        <f>((F31/1.2)*0.2)*D31</f>
        <v>0</v>
      </c>
    </row>
    <row r="32" spans="1:10" ht="24" customHeight="1" x14ac:dyDescent="0.25">
      <c r="A32" s="25">
        <f>IF(B30="@",A29+1,A30)</f>
        <v>4</v>
      </c>
      <c r="B32" s="31"/>
      <c r="C32" s="32"/>
      <c r="D32" s="33"/>
      <c r="E32" s="31"/>
      <c r="F32" s="34"/>
      <c r="G32" s="35">
        <f>F32*D32</f>
        <v>0</v>
      </c>
      <c r="H32" s="30" cm="1">
        <f t="array" ref="H32">SUMPRODUCT((TabSaisie[1]=TabSaisie[[#This Row],[1]])*TabSaisie[Prix de vente TTC (total)])</f>
        <v>0</v>
      </c>
      <c r="I32" s="35">
        <f>(F32/1.2)*D32</f>
        <v>0</v>
      </c>
      <c r="J32" s="35">
        <f>((F32/1.2)*0.2)*D32</f>
        <v>0</v>
      </c>
    </row>
    <row r="33" spans="1:10" ht="24" customHeight="1" x14ac:dyDescent="0.25">
      <c r="A33" s="20">
        <f>IF(B32="@",A31+1,A32)</f>
        <v>4</v>
      </c>
      <c r="B33" s="20" t="s">
        <v>36</v>
      </c>
      <c r="C33" s="21"/>
      <c r="D33" s="22"/>
      <c r="E33" s="20"/>
      <c r="F33" s="23"/>
      <c r="G33" s="24">
        <f>F33*D33</f>
        <v>0</v>
      </c>
      <c r="H33" s="30" cm="1">
        <f t="array" ref="H33">SUMPRODUCT((TabSaisie[1]=TabSaisie[[#This Row],[1]])*TabSaisie[Prix de vente TTC (total)])</f>
        <v>0</v>
      </c>
      <c r="I33" s="24">
        <f>(F33/1.2)*D33</f>
        <v>0</v>
      </c>
      <c r="J33" s="24">
        <f>((F33/1.2)*0.2)*D33</f>
        <v>0</v>
      </c>
    </row>
    <row r="34" spans="1:10" ht="24" customHeight="1" x14ac:dyDescent="0.25">
      <c r="A34" s="20">
        <f>IF(B33="@",A32+1,A33)</f>
        <v>5</v>
      </c>
      <c r="B34" s="20"/>
      <c r="C34" s="21"/>
      <c r="D34" s="22"/>
      <c r="E34" s="20"/>
      <c r="F34" s="23"/>
      <c r="G34" s="24">
        <f>F34*D34</f>
        <v>0</v>
      </c>
      <c r="H34" s="30" cm="1">
        <f t="array" ref="H34">SUMPRODUCT((TabSaisie[1]=TabSaisie[[#This Row],[1]])*TabSaisie[Prix de vente TTC (total)])</f>
        <v>0</v>
      </c>
      <c r="I34" s="24">
        <f>(F34/1.2)*D34</f>
        <v>0</v>
      </c>
      <c r="J34" s="24">
        <f>((F34/1.2)*0.2)*D34</f>
        <v>0</v>
      </c>
    </row>
  </sheetData>
  <mergeCells count="1">
    <mergeCell ref="A1:J4"/>
  </mergeCells>
  <phoneticPr fontId="8" type="noConversion"/>
  <conditionalFormatting sqref="A19:J34">
    <cfRule type="expression" dxfId="0" priority="9">
      <formula>$B19="@"</formula>
    </cfRule>
  </conditionalFormatting>
  <dataValidations count="2">
    <dataValidation type="list" allowBlank="1" showInputMessage="1" showErrorMessage="1" sqref="E20:E34" xr:uid="{AC191D90-588E-471F-820F-605B47FC1342}">
      <formula1>ListePaiements</formula1>
    </dataValidation>
    <dataValidation type="list" allowBlank="1" showInputMessage="1" showErrorMessage="1" sqref="B20:B34" xr:uid="{F1946D43-4458-407B-8B7E-EF9BAB4A676F}">
      <formula1>ListeVendeurs</formula1>
    </dataValidation>
  </dataValidations>
  <printOptions horizontalCentered="1" verticalCentered="1"/>
  <pageMargins left="0" right="0" top="0" bottom="0" header="0" footer="0"/>
  <pageSetup paperSize="9" scale="42" fitToHeight="2" orientation="landscape" horizontalDpi="4294967292" verticalDpi="4294967292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B13"/>
  <sheetViews>
    <sheetView workbookViewId="0">
      <selection activeCell="E9" sqref="E9"/>
    </sheetView>
  </sheetViews>
  <sheetFormatPr baseColWidth="10" defaultRowHeight="24" customHeight="1" x14ac:dyDescent="0.25"/>
  <cols>
    <col min="1" max="1" width="13.7109375" style="7" bestFit="1" customWidth="1"/>
    <col min="2" max="2" width="26" style="7" customWidth="1"/>
    <col min="3" max="16384" width="11.42578125" style="7"/>
  </cols>
  <sheetData>
    <row r="2" spans="2:2" ht="24" customHeight="1" x14ac:dyDescent="0.25">
      <c r="B2" s="7" t="s">
        <v>38</v>
      </c>
    </row>
    <row r="3" spans="2:2" ht="24" customHeight="1" x14ac:dyDescent="0.25">
      <c r="B3" s="7" t="s">
        <v>19</v>
      </c>
    </row>
    <row r="4" spans="2:2" ht="24" customHeight="1" x14ac:dyDescent="0.25">
      <c r="B4" s="7" t="s">
        <v>5</v>
      </c>
    </row>
    <row r="5" spans="2:2" ht="24" customHeight="1" x14ac:dyDescent="0.25">
      <c r="B5" s="7" t="s">
        <v>7</v>
      </c>
    </row>
    <row r="6" spans="2:2" ht="24" customHeight="1" x14ac:dyDescent="0.25">
      <c r="B6" s="7" t="s">
        <v>6</v>
      </c>
    </row>
    <row r="7" spans="2:2" ht="24" customHeight="1" x14ac:dyDescent="0.25">
      <c r="B7" s="7" t="s">
        <v>26</v>
      </c>
    </row>
    <row r="8" spans="2:2" ht="24" customHeight="1" x14ac:dyDescent="0.25">
      <c r="B8" s="7" t="s">
        <v>27</v>
      </c>
    </row>
    <row r="9" spans="2:2" ht="24" customHeight="1" x14ac:dyDescent="0.25">
      <c r="B9" s="7" t="s">
        <v>9</v>
      </c>
    </row>
    <row r="10" spans="2:2" ht="24" customHeight="1" x14ac:dyDescent="0.25">
      <c r="B10" s="7" t="s">
        <v>10</v>
      </c>
    </row>
    <row r="11" spans="2:2" ht="24" customHeight="1" x14ac:dyDescent="0.25">
      <c r="B11" s="7" t="s">
        <v>11</v>
      </c>
    </row>
    <row r="12" spans="2:2" ht="24" customHeight="1" x14ac:dyDescent="0.25">
      <c r="B12" s="7" t="s">
        <v>12</v>
      </c>
    </row>
    <row r="13" spans="2:2" ht="24" customHeight="1" x14ac:dyDescent="0.25">
      <c r="B13" s="7" t="s">
        <v>16</v>
      </c>
    </row>
  </sheetData>
  <pageMargins left="0.7" right="0.7" top="0.75" bottom="0.75" header="0.3" footer="0.3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7"/>
  <sheetViews>
    <sheetView workbookViewId="0">
      <selection activeCell="D9" sqref="D9"/>
    </sheetView>
  </sheetViews>
  <sheetFormatPr baseColWidth="10" defaultRowHeight="24" customHeight="1" x14ac:dyDescent="0.25"/>
  <cols>
    <col min="1" max="1" width="11.5703125" style="7" customWidth="1"/>
    <col min="2" max="2" width="19.85546875" style="7" customWidth="1"/>
    <col min="3" max="16384" width="11.42578125" style="7"/>
  </cols>
  <sheetData>
    <row r="1" spans="1:2" ht="24" customHeight="1" x14ac:dyDescent="0.25">
      <c r="B1" s="8"/>
    </row>
    <row r="2" spans="1:2" ht="24" customHeight="1" x14ac:dyDescent="0.25">
      <c r="B2" s="10" t="s">
        <v>37</v>
      </c>
    </row>
    <row r="3" spans="1:2" ht="24" customHeight="1" x14ac:dyDescent="0.25">
      <c r="B3" s="9" t="s">
        <v>32</v>
      </c>
    </row>
    <row r="4" spans="1:2" ht="24" customHeight="1" x14ac:dyDescent="0.25">
      <c r="B4" s="8" t="s">
        <v>33</v>
      </c>
    </row>
    <row r="5" spans="1:2" ht="24" customHeight="1" x14ac:dyDescent="0.25">
      <c r="B5" s="8" t="s">
        <v>34</v>
      </c>
    </row>
    <row r="6" spans="1:2" ht="24" customHeight="1" x14ac:dyDescent="0.25">
      <c r="A6" s="8"/>
      <c r="B6" s="8" t="s">
        <v>36</v>
      </c>
    </row>
    <row r="7" spans="1:2" ht="24" customHeight="1" x14ac:dyDescent="0.25">
      <c r="A7" s="8"/>
    </row>
  </sheetData>
  <pageMargins left="0.75" right="0.75" top="1" bottom="1" header="0.5" footer="0.5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120120</vt:lpstr>
      <vt:lpstr>MOYEN PAIEMENT</vt:lpstr>
      <vt:lpstr>VENDEURS</vt:lpstr>
      <vt:lpstr>ListePaiements</vt:lpstr>
      <vt:lpstr>ListeVendeurs</vt:lpstr>
      <vt:lpstr>'120120'!Zone_d_impression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Tux</cp:lastModifiedBy>
  <cp:lastPrinted>2020-01-12T22:58:34Z</cp:lastPrinted>
  <dcterms:created xsi:type="dcterms:W3CDTF">2019-12-31T14:34:39Z</dcterms:created>
  <dcterms:modified xsi:type="dcterms:W3CDTF">2020-01-17T15:34:36Z</dcterms:modified>
</cp:coreProperties>
</file>