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60244387-2101-4CC8-BA66-5609B6F2132D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120120" sheetId="1" r:id="rId1"/>
    <sheet name="MOYEN PAIEMENT" sheetId="2" r:id="rId2"/>
    <sheet name="VENDEURS" sheetId="3" r:id="rId3"/>
  </sheets>
  <definedNames>
    <definedName name="ListePaiements">TabPaiements[Paiements]</definedName>
    <definedName name="ListeVendeurs">TabVendeurs[Vendeurs]</definedName>
    <definedName name="_xlnm.Print_Area" localSheetId="0">'120120'!$A$1:$J$20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3" i="1" l="1"/>
  <c r="J23" i="1"/>
  <c r="G23" i="1"/>
  <c r="E14" i="1"/>
  <c r="D14" i="1"/>
  <c r="E13" i="1"/>
  <c r="D13" i="1"/>
  <c r="E16" i="1"/>
  <c r="D16" i="1"/>
  <c r="E15" i="1"/>
  <c r="D15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A24" i="1"/>
  <c r="A25" i="1"/>
  <c r="G25" i="1"/>
  <c r="G24" i="1"/>
  <c r="H25" i="1" a="1"/>
  <c r="H25" i="1"/>
  <c r="I25" i="1"/>
  <c r="J25" i="1"/>
  <c r="H24" i="1" a="1"/>
  <c r="H24" i="1"/>
  <c r="I24" i="1"/>
  <c r="J24" i="1"/>
  <c r="G20" i="1"/>
  <c r="A20" i="1"/>
  <c r="A21" i="1"/>
  <c r="A22" i="1"/>
  <c r="A23" i="1"/>
  <c r="G21" i="1"/>
  <c r="G22" i="1"/>
  <c r="H23" i="1" a="1"/>
  <c r="H23" i="1"/>
  <c r="H22" i="1" a="1"/>
  <c r="H22" i="1"/>
  <c r="I22" i="1"/>
  <c r="J22" i="1"/>
  <c r="H21" i="1" a="1"/>
  <c r="H21" i="1"/>
  <c r="I21" i="1"/>
  <c r="J21" i="1"/>
  <c r="H20" i="1" a="1"/>
  <c r="H20" i="1"/>
  <c r="J20" i="1"/>
  <c r="I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<sst xmlns="http://schemas.openxmlformats.org/spreadsheetml/2006/main" count="49" uniqueCount="40">
  <si>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</si>
  <si>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</si>
  <si>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</si>
  <si>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</si>
  <si>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</si>
  <si>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</si>
  <si>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</si>
  <si>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</si>
  <si>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</si>
  <si>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</si>
  <si>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</si>
  <si>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</si>
  <si>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</si>
  <si>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TOTAL CB SC</t>
  </si>
  <si>
    <t>TOTAL ESP</t>
  </si>
  <si>
    <t>TOTAL CHQ</t>
  </si>
  <si>
    <t>CARTE CADEAU</t>
  </si>
  <si>
    <t>TOTAL MAGASIN</t>
  </si>
  <si>
    <t>TOTAL SAV</t>
  </si>
  <si>
    <t>CB CODE</t>
  </si>
  <si>
    <t>TOTAL OFFERT</t>
  </si>
  <si>
    <t>TOTAL VENDEUR CB</t>
  </si>
  <si>
    <t>TOTAL CARTE CADEAU</t>
  </si>
  <si>
    <t>TOTAL CB CODE</t>
  </si>
  <si>
    <t>Moyen de paiement</t>
  </si>
  <si>
    <t>P/u de vente TTC</t>
  </si>
  <si>
    <t>VAD VIR</t>
  </si>
  <si>
    <t>VAD PAYPAL</t>
  </si>
  <si>
    <t>Vendeur</t>
  </si>
  <si>
    <t>TOTAL VAD VIR</t>
  </si>
  <si>
    <t>TOTAL VAD PAYPAL</t>
  </si>
  <si>
    <t>DATE - SEMAINE N°X</t>
  </si>
  <si>
    <t>VENDEUR 1</t>
  </si>
  <si>
    <t>VENDEUR 2</t>
  </si>
  <si>
    <t>VENDEUR 3</t>
  </si>
  <si>
    <t>Premier panier 3 articles pour un client</t>
  </si>
  <si>
    <t>@</t>
  </si>
  <si>
    <t>Vendeurs</t>
  </si>
  <si>
    <t>Paiements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</si>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</sst>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;;;"/>
  </numFmts>
  <fonts count="1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scheme val="minor"/>
    </font>
    <font>
      <sz val="14"/>
      <name val="Calibri"/>
      <scheme val="minor"/>
    </font>
    <font>
      <sz val="8"/>
      <name val="Calibri"/>
      <family val="2"/>
      <scheme val="minor"/>
    </font>
    <font>
      <b/>
      <sz val="50"/>
      <name val="Calibri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7" tint="0.39997558519241921"/>
      <name val="Calibri"/>
      <family val="2"/>
      <scheme val="minor"/>
    </font>
    <font>
      <sz val="14"/>
      <color theme="7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7" fillId="0" borderId="2" xfId="0" applyFont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4" borderId="2" xfId="0" applyFont="1" applyFill="1" applyBorder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4" borderId="2" xfId="0" applyNumberFormat="1" applyFont="1" applyFill="1" applyBorder="1" applyAlignment="1">
      <alignment horizontal="right" vertical="center"/>
    </xf>
    <xf numFmtId="0" fontId="0" fillId="4" borderId="2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7" fillId="2" borderId="2" xfId="2" applyFont="1" applyBorder="1" applyAlignment="1">
      <alignment horizontal="center" vertical="center" wrapText="1"/>
    </xf>
    <xf numFmtId="0" fontId="7" fillId="3" borderId="2" xfId="2" applyFont="1" applyFill="1" applyBorder="1" applyAlignment="1">
      <alignment horizontal="left" vertical="center" wrapText="1"/>
    </xf>
    <xf numFmtId="1" fontId="7" fillId="2" borderId="2" xfId="2" applyNumberFormat="1" applyFont="1" applyBorder="1" applyAlignment="1">
      <alignment horizontal="center" vertical="center" wrapText="1"/>
    </xf>
    <xf numFmtId="164" fontId="7" fillId="3" borderId="2" xfId="2" applyNumberFormat="1" applyFont="1" applyFill="1" applyBorder="1" applyAlignment="1">
      <alignment horizontal="center" vertical="center" wrapText="1"/>
    </xf>
    <xf numFmtId="164" fontId="7" fillId="2" borderId="2" xfId="2" applyNumberFormat="1" applyFont="1" applyBorder="1" applyAlignment="1">
      <alignment horizontal="center" vertical="center" wrapText="1"/>
    </xf>
    <xf numFmtId="0" fontId="11" fillId="2" borderId="11" xfId="2" applyFont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left" vertical="center" wrapText="1"/>
    </xf>
    <xf numFmtId="1" fontId="11" fillId="2" borderId="11" xfId="2" applyNumberFormat="1" applyFont="1" applyBorder="1" applyAlignment="1">
      <alignment horizontal="center" vertical="center" wrapText="1"/>
    </xf>
    <xf numFmtId="164" fontId="11" fillId="3" borderId="11" xfId="2" applyNumberFormat="1" applyFont="1" applyFill="1" applyBorder="1" applyAlignment="1">
      <alignment horizontal="center" vertical="center" wrapText="1"/>
    </xf>
    <xf numFmtId="164" fontId="11" fillId="2" borderId="11" xfId="2" applyNumberFormat="1" applyFont="1" applyBorder="1" applyAlignment="1">
      <alignment horizontal="center" vertical="center" wrapText="1"/>
    </xf>
    <xf numFmtId="164" fontId="12" fillId="5" borderId="2" xfId="2" applyNumberFormat="1" applyFont="1" applyFill="1" applyBorder="1" applyAlignment="1">
      <alignment horizontal="center" vertical="center" wrapText="1"/>
    </xf>
    <xf numFmtId="164" fontId="12" fillId="5" borderId="11" xfId="2" applyNumberFormat="1" applyFont="1" applyFill="1" applyBorder="1" applyAlignment="1">
      <alignment horizontal="center" vertical="center" wrapText="1"/>
    </xf>
    <xf numFmtId="164" fontId="13" fillId="5" borderId="11" xfId="2" applyNumberFormat="1" applyFont="1" applyFill="1" applyBorder="1" applyAlignment="1">
      <alignment horizontal="center" vertical="center" wrapText="1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45"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strike val="0"/>
        <outline val="0"/>
        <shadow val="0"/>
        <u val="none"/>
        <vertAlign val="baseline"/>
        <sz val="14"/>
        <color theme="7" tint="0.3999755851924192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medium">
          <color auto="1"/>
        </bottom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22</xdr:row>
      <xdr:rowOff>95250</xdr:rowOff>
    </xdr:from>
    <xdr:to>
      <xdr:col>12</xdr:col>
      <xdr:colOff>19050</xdr:colOff>
      <xdr:row>24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6595E27A-CDAD-4721-B544-6A75D114FF9F}"/>
            </a:ext>
          </a:extLst>
        </xdr:cNvPr>
        <xdr:cNvSpPr/>
      </xdr:nvSpPr>
      <xdr:spPr>
        <a:xfrm>
          <a:off x="15916275" y="68008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10</xdr:row>
      <xdr:rowOff>57150</xdr:rowOff>
    </xdr:from>
    <xdr:to>
      <xdr:col>4</xdr:col>
      <xdr:colOff>85725</xdr:colOff>
      <xdr:row>12</xdr:row>
      <xdr:rowOff>95250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A226068-7E2F-415F-ABB4-1530112E065A}"/>
            </a:ext>
          </a:extLst>
        </xdr:cNvPr>
        <xdr:cNvSpPr/>
      </xdr:nvSpPr>
      <xdr:spPr>
        <a:xfrm>
          <a:off x="2847975" y="31051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5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6372DD61-28F5-4403-8ACA-829B53CFD468}"/>
            </a:ext>
          </a:extLst>
        </xdr:cNvPr>
        <xdr:cNvSpPr/>
      </xdr:nvSpPr>
      <xdr:spPr>
        <a:xfrm>
          <a:off x="2228850" y="10096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827526-9B6A-4586-A81A-56F6CA6D869C}" name="TabSaisie" displayName="TabSaisie" ref="A19:J25" totalsRowShown="0" headerRowDxfId="25" dataDxfId="24" headerRowBorderDxfId="22" tableBorderDxfId="23" headerRowCellStyle="Titre 2" dataCellStyle="60 % - Accent4">
  <autoFilter ref="A19:J25" xr:uid="{2A50A996-689F-481E-8B77-C76C358283E9}"/>
  <tableColumns count="10">
    <tableColumn id="1" xr3:uid="{1BAB28E6-EBAB-4BBB-A2D2-70C03211E3EE}" name="1" dataDxfId="21" dataCellStyle="60 % - Accent4">
      <calculatedColumnFormula>IF(B19="@",A18+1,A19)</calculatedColumnFormula>
    </tableColumn>
    <tableColumn id="2" xr3:uid="{6F071612-049A-4787-857A-7F55AE7FEBE2}" name="Vendeur" dataDxfId="20" dataCellStyle="60 % - Accent4"/>
    <tableColumn id="3" xr3:uid="{7FD37029-04D2-4E00-AE53-9E536CAE2575}" name="Libellé" dataDxfId="19" dataCellStyle="60 % - Accent4"/>
    <tableColumn id="4" xr3:uid="{8C0EE347-0915-4AC1-9005-74F899595B49}" name="Quantité" dataDxfId="18" dataCellStyle="60 % - Accent4"/>
    <tableColumn id="5" xr3:uid="{EFAADB1F-81DB-40B8-A9F5-68C476C2E53C}" name="Moyen de paiement" dataDxfId="17" dataCellStyle="60 % - Accent4"/>
    <tableColumn id="6" xr3:uid="{449E1978-A25C-4681-9963-445C9B24BFDA}" name="P/u de vente TTC" dataDxfId="16" dataCellStyle="60 % - Accent4"/>
    <tableColumn id="7" xr3:uid="{D40D6496-EC73-4B90-AD69-7626A16BC9D5}" name="Prix de vente TTC (total)" dataDxfId="14" dataCellStyle="60 % - Accent4">
      <calculatedColumnFormula>F20*D20</calculatedColumnFormula>
    </tableColumn>
    <tableColumn id="8" xr3:uid="{C65314A4-9725-44BF-B2F6-A87413CAB346}" name="Total panier" dataDxfId="12" dataCellStyle="60 % - Accent4">
      <calculatedColumnFormula array="1">SUMPRODUCT((TabSaisie[1]=TabSaisie[[#This Row],[1]])*TabSaisie[Prix de vente TTC (total)])</calculatedColumnFormula>
    </tableColumn>
    <tableColumn id="9" xr3:uid="{00E6C6AC-65E6-4658-8CC5-F52B87D82689}" name="Prix de vente HT (total)" dataDxfId="13" dataCellStyle="60 % - Accent4">
      <calculatedColumnFormula>(F20/1.2)*D20</calculatedColumnFormula>
    </tableColumn>
    <tableColumn id="10" xr3:uid="{462D8BAF-8E1E-4531-834E-1A6CDC061E98}" name="Montant TVA (total)" dataDxfId="15" dataCellStyle="60 % - Accent4">
      <calculatedColumnFormula>((F20/1.2)*0.2)*D20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105206-EF9D-491A-8929-49157013393F}" name="TabPaiements" displayName="TabPaiements" ref="B2:B13" totalsRowShown="0" headerRowDxfId="43" dataDxfId="42">
  <autoFilter ref="B2:B13" xr:uid="{762BDC8C-10BD-42A2-B7CD-35691DB2D137}"/>
  <tableColumns count="1">
    <tableColumn id="1" xr3:uid="{DB5848D7-BA18-4901-9B6B-3ACBB498E74B}" name="Paiements" dataDxfId="44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8F1684-B195-4F55-A8EF-ABDFC8083A2E}" name="TabVendeurs" displayName="TabVendeurs" ref="B2:B6" totalsRowShown="0" headerRowDxfId="39" dataDxfId="40">
  <autoFilter ref="B2:B6" xr:uid="{796C5784-BAEC-44AB-AC1A-413D9836438C}"/>
  <tableColumns count="1">
    <tableColumn id="1" xr3:uid="{E8CC29DC-9E2C-4681-AD52-57A4D22EC3DF}" name="Vendeurs" dataDxfId="4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5"/>
  <sheetViews>
    <sheetView tabSelected="1" zoomScaleNormal="100" workbookViewId="0">
      <selection activeCell="H23" sqref="H23"/>
    </sheetView>
  </sheetViews>
  <sheetFormatPr baseColWidth="10" defaultColWidth="11.42578125" defaultRowHeight="24" customHeight="1" x14ac:dyDescent="0.25"/>
  <cols>
    <col min="1" max="1" width="12.85546875" style="1" customWidth="1"/>
    <col min="2" max="2" width="14.28515625" style="1" customWidth="1"/>
    <col min="3" max="3" width="45.42578125" style="1" customWidth="1"/>
    <col min="4" max="4" width="13.28515625" style="1" customWidth="1"/>
    <col min="5" max="5" width="26" style="1" customWidth="1"/>
    <col min="6" max="6" width="22.28515625" style="2" customWidth="1"/>
    <col min="7" max="7" width="30.42578125" style="1" customWidth="1"/>
    <col min="8" max="8" width="16.7109375" style="24" customWidth="1"/>
    <col min="9" max="9" width="29.42578125" style="1" customWidth="1"/>
    <col min="10" max="10" width="26" style="1" customWidth="1"/>
    <col min="11" max="16384" width="11.42578125" style="1"/>
  </cols>
  <sheetData>
    <row r="1" spans="1:10" ht="24" customHeight="1" x14ac:dyDescent="0.25">
      <c r="A1" s="7" t="s">
        <v>31</v>
      </c>
      <c r="B1" s="8"/>
      <c r="C1" s="8"/>
      <c r="D1" s="8"/>
      <c r="E1" s="8"/>
      <c r="F1" s="8"/>
      <c r="G1" s="8"/>
      <c r="H1" s="8"/>
      <c r="I1" s="8"/>
      <c r="J1" s="9"/>
    </row>
    <row r="2" spans="1:10" ht="24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2"/>
    </row>
    <row r="3" spans="1:10" ht="24" customHeight="1" x14ac:dyDescent="0.25">
      <c r="A3" s="10"/>
      <c r="B3" s="11"/>
      <c r="C3" s="11"/>
      <c r="D3" s="11"/>
      <c r="E3" s="11"/>
      <c r="F3" s="11"/>
      <c r="G3" s="11"/>
      <c r="H3" s="11"/>
      <c r="I3" s="11"/>
      <c r="J3" s="12"/>
    </row>
    <row r="4" spans="1:10" ht="24" customHeight="1" thickBot="1" x14ac:dyDescent="0.3">
      <c r="A4" s="13"/>
      <c r="B4" s="14"/>
      <c r="C4" s="14"/>
      <c r="D4" s="14"/>
      <c r="E4" s="14"/>
      <c r="F4" s="14"/>
      <c r="G4" s="14"/>
      <c r="H4" s="14"/>
      <c r="I4" s="14"/>
      <c r="J4" s="15"/>
    </row>
    <row r="6" spans="1:10" ht="24" customHeight="1" x14ac:dyDescent="0.25">
      <c r="C6" s="4" t="s">
        <v>23</v>
      </c>
      <c r="D6" s="21">
        <f>COUNTIF(E20:E25,"CB CODE")</f>
        <v>3</v>
      </c>
      <c r="E6" s="20">
        <f>SUMIF(E19:E25,"CB CODE",G19:G25)</f>
        <v>80</v>
      </c>
    </row>
    <row r="7" spans="1:10" ht="24" customHeight="1" x14ac:dyDescent="0.25">
      <c r="C7" s="3" t="s">
        <v>13</v>
      </c>
      <c r="D7" s="23">
        <f>COUNTIF(E20:E25,"CB SC")</f>
        <v>0</v>
      </c>
      <c r="E7" s="22">
        <f>SUMIF(E19:E25,"CB SC",G19:G25)</f>
        <v>0</v>
      </c>
    </row>
    <row r="8" spans="1:10" ht="24" customHeight="1" x14ac:dyDescent="0.25">
      <c r="C8" s="4" t="s">
        <v>14</v>
      </c>
      <c r="D8" s="21">
        <f>COUNTIF(E20:E25,"ESPECES")</f>
        <v>0</v>
      </c>
      <c r="E8" s="20">
        <f>SUMIF(E19:E25,"ESPECES",G19:G25)</f>
        <v>0</v>
      </c>
    </row>
    <row r="9" spans="1:10" ht="24" customHeight="1" x14ac:dyDescent="0.25">
      <c r="C9" s="3" t="s">
        <v>15</v>
      </c>
      <c r="D9" s="23">
        <f>COUNTIF(E20:E25,"CHEQUE")</f>
        <v>0</v>
      </c>
      <c r="E9" s="22">
        <f>SUMIF(E19:E25,"CHEQUE",G19:G25)</f>
        <v>0</v>
      </c>
    </row>
    <row r="10" spans="1:10" ht="24" customHeight="1" x14ac:dyDescent="0.25">
      <c r="C10" s="4" t="s">
        <v>17</v>
      </c>
      <c r="D10" s="21">
        <f>COUNTIF(E20:E25,"MAGASIN")</f>
        <v>0</v>
      </c>
      <c r="E10" s="20">
        <f>SUMIF(E19:E25,"MAGASIN",G19:G25)</f>
        <v>0</v>
      </c>
    </row>
    <row r="11" spans="1:10" ht="24" customHeight="1" x14ac:dyDescent="0.25">
      <c r="C11" s="3" t="s">
        <v>18</v>
      </c>
      <c r="D11" s="23">
        <f>COUNTIF(E20:E25,"SAV")</f>
        <v>0</v>
      </c>
      <c r="E11" s="22">
        <f>SUMIF(E19:E25,"SAV",G19:G25)</f>
        <v>0</v>
      </c>
    </row>
    <row r="12" spans="1:10" ht="24" customHeight="1" x14ac:dyDescent="0.25">
      <c r="C12" s="4" t="s">
        <v>20</v>
      </c>
      <c r="D12" s="21">
        <f>COUNTIF(E20:E25,"OFFERT")</f>
        <v>0</v>
      </c>
      <c r="E12" s="20">
        <f>SUMIF(E19:E25,"OFFERT",G19:G25)</f>
        <v>0</v>
      </c>
    </row>
    <row r="13" spans="1:10" ht="24" customHeight="1" x14ac:dyDescent="0.25">
      <c r="C13" s="5" t="s">
        <v>29</v>
      </c>
      <c r="D13" s="23">
        <f>COUNTIF(E20:E25,"VAD VIR")</f>
        <v>0</v>
      </c>
      <c r="E13" s="22">
        <f>SUMIF(E19:E25,"VAD VIR",G19:G25)</f>
        <v>0</v>
      </c>
    </row>
    <row r="14" spans="1:10" ht="24" customHeight="1" x14ac:dyDescent="0.25">
      <c r="C14" s="6" t="s">
        <v>30</v>
      </c>
      <c r="D14" s="21">
        <f>COUNTIF(E20:E25,"VAD PAYPAL")</f>
        <v>0</v>
      </c>
      <c r="E14" s="20">
        <f>SUMIF(E19:E25,"VAD PAYPAL",G19:G25)</f>
        <v>0</v>
      </c>
    </row>
    <row r="15" spans="1:10" ht="24" customHeight="1" x14ac:dyDescent="0.25">
      <c r="C15" s="3" t="s">
        <v>21</v>
      </c>
      <c r="D15" s="23">
        <f>COUNTIF(E20:E25,"VENDEUR CB")</f>
        <v>0</v>
      </c>
      <c r="E15" s="22">
        <f>SUMIF(E19:E25,"VENDEUR",G19:G25)</f>
        <v>0</v>
      </c>
    </row>
    <row r="16" spans="1:10" ht="24" customHeight="1" x14ac:dyDescent="0.25">
      <c r="C16" s="4" t="s">
        <v>22</v>
      </c>
      <c r="D16" s="21">
        <f>COUNTIF(E20:E25,"CARTE CADEAU")</f>
        <v>0</v>
      </c>
      <c r="E16" s="20">
        <f>SUMIF(E19:E25,"CARTE CADEAU",G19:G25)</f>
        <v>0</v>
      </c>
    </row>
    <row r="18" spans="1:10" ht="24" customHeight="1" x14ac:dyDescent="0.25">
      <c r="F18" s="1"/>
    </row>
    <row r="19" spans="1:10" ht="24" customHeight="1" x14ac:dyDescent="0.25">
      <c r="A19" s="25" t="s">
        <v>39</v>
      </c>
      <c r="B19" s="25" t="s">
        <v>28</v>
      </c>
      <c r="C19" s="26" t="s">
        <v>0</v>
      </c>
      <c r="D19" s="27" t="s">
        <v>1</v>
      </c>
      <c r="E19" s="26" t="s">
        <v>24</v>
      </c>
      <c r="F19" s="26" t="s">
        <v>25</v>
      </c>
      <c r="G19" s="26" t="s">
        <v>8</v>
      </c>
      <c r="H19" s="26" t="s">
        <v>4</v>
      </c>
      <c r="I19" s="28" t="s">
        <v>3</v>
      </c>
      <c r="J19" s="28" t="s">
        <v>2</v>
      </c>
    </row>
    <row r="20" spans="1:10" ht="24" customHeight="1" x14ac:dyDescent="0.25">
      <c r="A20" s="29" t="str">
        <f>IF(B19="@",A18+1,A19)</f>
        <v>1</v>
      </c>
      <c r="B20" s="29" t="s">
        <v>34</v>
      </c>
      <c r="C20" s="30" t="s">
        <v>35</v>
      </c>
      <c r="D20" s="31">
        <v>5</v>
      </c>
      <c r="E20" s="29" t="s">
        <v>19</v>
      </c>
      <c r="F20" s="32">
        <v>5</v>
      </c>
      <c r="G20" s="33">
        <f>F20*D20</f>
        <v>25</v>
      </c>
      <c r="H20" s="39" cm="1">
        <f t="array" ref="H20">SUMPRODUCT((TabSaisie[1]=TabSaisie[[#This Row],[1]])*TabSaisie[Prix de vente TTC (total)])</f>
        <v>80</v>
      </c>
      <c r="I20" s="33">
        <f>(F20/1.2)*D20</f>
        <v>20.833333333333336</v>
      </c>
      <c r="J20" s="33">
        <f>((F20/1.2)*0.2)*D20</f>
        <v>4.1666666666666679</v>
      </c>
    </row>
    <row r="21" spans="1:10" ht="24" customHeight="1" x14ac:dyDescent="0.25">
      <c r="A21" s="34" t="str">
        <f>IF(B20="@",A19+1,A20)</f>
        <v>1</v>
      </c>
      <c r="B21" s="34" t="s">
        <v>34</v>
      </c>
      <c r="C21" s="30" t="s">
        <v>35</v>
      </c>
      <c r="D21" s="36">
        <v>2</v>
      </c>
      <c r="E21" s="34" t="s">
        <v>19</v>
      </c>
      <c r="F21" s="37">
        <v>15</v>
      </c>
      <c r="G21" s="38">
        <f>F21*D21</f>
        <v>30</v>
      </c>
      <c r="H21" s="40" cm="1">
        <f t="array" ref="H21">SUMPRODUCT((TabSaisie[1]=TabSaisie[[#This Row],[1]])*TabSaisie[Prix de vente TTC (total)])</f>
        <v>80</v>
      </c>
      <c r="I21" s="38">
        <f>(F21/1.2)*D21</f>
        <v>25</v>
      </c>
      <c r="J21" s="38">
        <f>((F21/1.2)*0.2)*D21</f>
        <v>5</v>
      </c>
    </row>
    <row r="22" spans="1:10" ht="24" customHeight="1" x14ac:dyDescent="0.25">
      <c r="A22" s="34" t="str">
        <f>IF(B21="@",A20+1,A21)</f>
        <v>1</v>
      </c>
      <c r="B22" s="34" t="s">
        <v>34</v>
      </c>
      <c r="C22" s="30" t="s">
        <v>35</v>
      </c>
      <c r="D22" s="36">
        <v>1</v>
      </c>
      <c r="E22" s="34" t="s">
        <v>19</v>
      </c>
      <c r="F22" s="37">
        <v>25</v>
      </c>
      <c r="G22" s="38">
        <f>F22*D22</f>
        <v>25</v>
      </c>
      <c r="H22" s="40" cm="1">
        <f t="array" ref="H22">SUMPRODUCT((TabSaisie[1]=TabSaisie[[#This Row],[1]])*TabSaisie[Prix de vente TTC (total)])</f>
        <v>80</v>
      </c>
      <c r="I22" s="38">
        <f>(F22/1.2)*D22</f>
        <v>20.833333333333336</v>
      </c>
      <c r="J22" s="38">
        <f>((F22/1.2)*0.2)*D22</f>
        <v>4.166666666666667</v>
      </c>
    </row>
    <row r="23" spans="1:10" ht="24" customHeight="1" x14ac:dyDescent="0.25">
      <c r="A23" s="34" t="str">
        <f>IF(B22="@",A21+1,A22)</f>
        <v>1</v>
      </c>
      <c r="B23" s="34" t="s">
        <v>36</v>
      </c>
      <c r="C23" s="35"/>
      <c r="D23" s="36"/>
      <c r="E23" s="34"/>
      <c r="F23" s="37"/>
      <c r="G23" s="38">
        <f>F23*D23</f>
        <v>0</v>
      </c>
      <c r="H23" s="41" cm="1">
        <f t="array" ref="H23">SUMPRODUCT((TabSaisie[1]=TabSaisie[[#This Row],[1]])*TabSaisie[Prix de vente TTC (total)])</f>
        <v>80</v>
      </c>
      <c r="I23" s="38">
        <f>(F23/1.2)*D23</f>
        <v>0</v>
      </c>
      <c r="J23" s="38">
        <f>((F23/1.2)*0.2)*D23</f>
        <v>0</v>
      </c>
    </row>
    <row r="24" spans="1:10" ht="24" customHeight="1" x14ac:dyDescent="0.25">
      <c r="A24" s="34">
        <f>IF(B23="@",A22+1,A23)</f>
        <v>2</v>
      </c>
      <c r="B24" s="34"/>
      <c r="C24" s="35"/>
      <c r="D24" s="36"/>
      <c r="E24" s="34"/>
      <c r="F24" s="37"/>
      <c r="G24" s="38">
        <f>F24*D24</f>
        <v>0</v>
      </c>
      <c r="H24" s="40" cm="1">
        <f t="array" ref="H24">SUMPRODUCT((TabSaisie[1]=TabSaisie[[#This Row],[1]])*TabSaisie[Prix de vente TTC (total)])</f>
        <v>0</v>
      </c>
      <c r="I24" s="38">
        <f>(F24/1.2)*D24</f>
        <v>0</v>
      </c>
      <c r="J24" s="38">
        <f>((F24/1.2)*0.2)*D24</f>
        <v>0</v>
      </c>
    </row>
    <row r="25" spans="1:10" ht="24" customHeight="1" x14ac:dyDescent="0.25">
      <c r="A25" s="34">
        <f>IF(B24="@",A23+1,A24)</f>
        <v>2</v>
      </c>
      <c r="B25" s="34"/>
      <c r="C25" s="35"/>
      <c r="D25" s="36"/>
      <c r="E25" s="34"/>
      <c r="F25" s="37"/>
      <c r="G25" s="38">
        <f>F25*D25</f>
        <v>0</v>
      </c>
      <c r="H25" s="40" cm="1">
        <f t="array" ref="H25">SUMPRODUCT((TabSaisie[1]=TabSaisie[[#This Row],[1]])*TabSaisie[Prix de vente TTC (total)])</f>
        <v>0</v>
      </c>
      <c r="I25" s="38">
        <f>(F25/1.2)*D25</f>
        <v>0</v>
      </c>
      <c r="J25" s="38">
        <f>((F25/1.2)*0.2)*D25</f>
        <v>0</v>
      </c>
    </row>
  </sheetData>
  <mergeCells count="1">
    <mergeCell ref="A1:J4"/>
  </mergeCells>
  <phoneticPr fontId="8" type="noConversion"/>
  <conditionalFormatting sqref="A19:J25">
    <cfRule type="expression" dxfId="0" priority="9">
      <formula>$B19="@"</formula>
    </cfRule>
  </conditionalFormatting>
  <dataValidations count="2">
    <dataValidation type="list" allowBlank="1" showInputMessage="1" showErrorMessage="1" sqref="E20:E25" xr:uid="{AC191D90-588E-471F-820F-605B47FC1342}">
      <formula1>ListePaiements</formula1>
    </dataValidation>
    <dataValidation type="list" allowBlank="1" showInputMessage="1" showErrorMessage="1" sqref="B20:B25" xr:uid="{F1946D43-4458-407B-8B7E-EF9BAB4A676F}">
      <formula1>ListeVendeurs</formula1>
    </dataValidation>
  </dataValidations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B13"/>
  <sheetViews>
    <sheetView workbookViewId="0">
      <selection activeCell="E9" sqref="E9"/>
    </sheetView>
  </sheetViews>
  <sheetFormatPr baseColWidth="10" defaultRowHeight="24" customHeight="1" x14ac:dyDescent="0.25"/>
  <cols>
    <col min="1" max="1" width="13.7109375" style="16" bestFit="1" customWidth="1"/>
    <col min="2" max="2" width="26" style="16" customWidth="1"/>
    <col min="3" max="16384" width="11.42578125" style="16"/>
  </cols>
  <sheetData>
    <row r="2" spans="2:2" ht="24" customHeight="1" x14ac:dyDescent="0.25">
      <c r="B2" s="16" t="s">
        <v>38</v>
      </c>
    </row>
    <row r="3" spans="2:2" ht="24" customHeight="1" x14ac:dyDescent="0.25">
      <c r="B3" s="16" t="s">
        <v>19</v>
      </c>
    </row>
    <row r="4" spans="2:2" ht="24" customHeight="1" x14ac:dyDescent="0.25">
      <c r="B4" s="16" t="s">
        <v>5</v>
      </c>
    </row>
    <row r="5" spans="2:2" ht="24" customHeight="1" x14ac:dyDescent="0.25">
      <c r="B5" s="16" t="s">
        <v>7</v>
      </c>
    </row>
    <row r="6" spans="2:2" ht="24" customHeight="1" x14ac:dyDescent="0.25">
      <c r="B6" s="16" t="s">
        <v>6</v>
      </c>
    </row>
    <row r="7" spans="2:2" ht="24" customHeight="1" x14ac:dyDescent="0.25">
      <c r="B7" s="16" t="s">
        <v>26</v>
      </c>
    </row>
    <row r="8" spans="2:2" ht="24" customHeight="1" x14ac:dyDescent="0.25">
      <c r="B8" s="16" t="s">
        <v>27</v>
      </c>
    </row>
    <row r="9" spans="2:2" ht="24" customHeight="1" x14ac:dyDescent="0.25">
      <c r="B9" s="16" t="s">
        <v>9</v>
      </c>
    </row>
    <row r="10" spans="2:2" ht="24" customHeight="1" x14ac:dyDescent="0.25">
      <c r="B10" s="16" t="s">
        <v>10</v>
      </c>
    </row>
    <row r="11" spans="2:2" ht="24" customHeight="1" x14ac:dyDescent="0.25">
      <c r="B11" s="16" t="s">
        <v>11</v>
      </c>
    </row>
    <row r="12" spans="2:2" ht="24" customHeight="1" x14ac:dyDescent="0.25">
      <c r="B12" s="16" t="s">
        <v>12</v>
      </c>
    </row>
    <row r="13" spans="2:2" ht="24" customHeight="1" x14ac:dyDescent="0.25">
      <c r="B13" s="16" t="s">
        <v>16</v>
      </c>
    </row>
  </sheetData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D9" sqref="D9"/>
    </sheetView>
  </sheetViews>
  <sheetFormatPr baseColWidth="10" defaultRowHeight="24" customHeight="1" x14ac:dyDescent="0.25"/>
  <cols>
    <col min="1" max="1" width="11.5703125" style="16" customWidth="1"/>
    <col min="2" max="2" width="19.85546875" style="16" customWidth="1"/>
    <col min="3" max="16384" width="11.42578125" style="16"/>
  </cols>
  <sheetData>
    <row r="1" spans="1:2" ht="24" customHeight="1" x14ac:dyDescent="0.25">
      <c r="B1" s="17"/>
    </row>
    <row r="2" spans="1:2" ht="24" customHeight="1" x14ac:dyDescent="0.25">
      <c r="B2" s="19" t="s">
        <v>37</v>
      </c>
    </row>
    <row r="3" spans="1:2" ht="24" customHeight="1" x14ac:dyDescent="0.25">
      <c r="B3" s="18" t="s">
        <v>32</v>
      </c>
    </row>
    <row r="4" spans="1:2" ht="24" customHeight="1" x14ac:dyDescent="0.25">
      <c r="B4" s="17" t="s">
        <v>33</v>
      </c>
    </row>
    <row r="5" spans="1:2" ht="24" customHeight="1" x14ac:dyDescent="0.25">
      <c r="B5" s="17" t="s">
        <v>34</v>
      </c>
    </row>
    <row r="6" spans="1:2" ht="24" customHeight="1" x14ac:dyDescent="0.25">
      <c r="A6" s="17"/>
      <c r="B6" s="17" t="s">
        <v>36</v>
      </c>
    </row>
    <row r="7" spans="1:2" ht="24" customHeight="1" x14ac:dyDescent="0.25">
      <c r="A7" s="17"/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120120</vt:lpstr>
      <vt:lpstr>MOYEN PAIEMENT</vt:lpstr>
      <vt:lpstr>VENDEURS</vt:lpstr>
      <vt:lpstr>ListePaiements</vt:lpstr>
      <vt:lpstr>ListeVendeurs</vt:lpstr>
      <vt:lpstr>'120120'!Zone_d_impression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Tux</cp:lastModifiedBy>
  <cp:lastPrinted>2020-01-12T22:58:34Z</cp:lastPrinted>
  <dcterms:created xsi:type="dcterms:W3CDTF">2019-12-31T14:34:39Z</dcterms:created>
  <dcterms:modified xsi:type="dcterms:W3CDTF">2020-01-17T10:24:25Z</dcterms:modified>
</cp:coreProperties>
</file>