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5360" windowHeight="6525"/>
  </bookViews>
  <sheets>
    <sheet name="Elodie BROYER" sheetId="7" r:id="rId1"/>
  </sheets>
  <definedNames>
    <definedName name="DebN" localSheetId="0">'Elodie BROYER'!$A$1</definedName>
    <definedName name="FinN" localSheetId="0">'Elodie BROYER'!$A$2</definedName>
  </definedNames>
  <calcPr calcId="145621"/>
</workbook>
</file>

<file path=xl/calcChain.xml><?xml version="1.0" encoding="utf-8"?>
<calcChain xmlns="http://schemas.openxmlformats.org/spreadsheetml/2006/main">
  <c r="B10" i="7" l="1"/>
  <c r="B11" i="7"/>
  <c r="B12" i="7"/>
  <c r="B13" i="7"/>
  <c r="R13" i="7" l="1"/>
  <c r="T13" i="7" s="1"/>
  <c r="R12" i="7"/>
  <c r="S12" i="7" s="1"/>
  <c r="U12" i="7" s="1"/>
  <c r="R11" i="7"/>
  <c r="T11" i="7" s="1"/>
  <c r="R10" i="7"/>
  <c r="S10" i="7" s="1"/>
  <c r="U10" i="7" s="1"/>
  <c r="AB10" i="7" s="1"/>
  <c r="R9" i="7"/>
  <c r="T9" i="7" s="1"/>
  <c r="B9" i="7"/>
  <c r="R8" i="7"/>
  <c r="S8" i="7" s="1"/>
  <c r="U8" i="7" s="1"/>
  <c r="B8" i="7"/>
  <c r="R7" i="7"/>
  <c r="T7" i="7" s="1"/>
  <c r="B7" i="7"/>
  <c r="A2" i="7"/>
  <c r="A1" i="7"/>
  <c r="W12" i="7" l="1"/>
  <c r="Y9" i="7"/>
  <c r="W8" i="7"/>
  <c r="X13" i="7"/>
  <c r="Y10" i="7"/>
  <c r="S13" i="7"/>
  <c r="U13" i="7" s="1"/>
  <c r="AB13" i="7" s="1"/>
  <c r="AF13" i="7" s="1"/>
  <c r="T12" i="7"/>
  <c r="S7" i="7"/>
  <c r="U7" i="7" s="1"/>
  <c r="AB7" i="7" s="1"/>
  <c r="S11" i="7"/>
  <c r="U11" i="7" s="1"/>
  <c r="V11" i="7" s="1"/>
  <c r="AA11" i="7" s="1"/>
  <c r="T10" i="7"/>
  <c r="S9" i="7"/>
  <c r="U9" i="7" s="1"/>
  <c r="V9" i="7" s="1"/>
  <c r="AA9" i="7" s="1"/>
  <c r="V10" i="7"/>
  <c r="AA10" i="7" s="1"/>
  <c r="AF10" i="7"/>
  <c r="T8" i="7"/>
  <c r="V12" i="7"/>
  <c r="AB12" i="7"/>
  <c r="AF12" i="7" s="1"/>
  <c r="V8" i="7"/>
  <c r="AA8" i="7" s="1"/>
  <c r="AB8" i="7"/>
  <c r="AF8" i="7" s="1"/>
  <c r="W7" i="7"/>
  <c r="X8" i="7"/>
  <c r="W11" i="7"/>
  <c r="X12" i="7"/>
  <c r="Y13" i="7"/>
  <c r="X11" i="7"/>
  <c r="X9" i="7"/>
  <c r="X7" i="7"/>
  <c r="Y7" i="7"/>
  <c r="Y8" i="7"/>
  <c r="W10" i="7"/>
  <c r="Y11" i="7"/>
  <c r="Y12" i="7"/>
  <c r="W9" i="7"/>
  <c r="X10" i="7"/>
  <c r="W13" i="7"/>
  <c r="V13" i="7" l="1"/>
  <c r="Z12" i="7"/>
  <c r="AC12" i="7" s="1"/>
  <c r="AF7" i="7"/>
  <c r="Z8" i="7"/>
  <c r="AC8" i="7" s="1"/>
  <c r="V7" i="7"/>
  <c r="AA7" i="7" s="1"/>
  <c r="AB11" i="7"/>
  <c r="AF11" i="7" s="1"/>
  <c r="AB9" i="7"/>
  <c r="Z9" i="7"/>
  <c r="AC9" i="7" s="1"/>
  <c r="Z10" i="7"/>
  <c r="AC10" i="7" s="1"/>
  <c r="Z7" i="7"/>
  <c r="AC7" i="7" s="1"/>
  <c r="Z13" i="7"/>
  <c r="AC13" i="7" s="1"/>
  <c r="Z11" i="7"/>
  <c r="AC11" i="7" s="1"/>
  <c r="AF9" i="7" l="1"/>
</calcChain>
</file>

<file path=xl/comments1.xml><?xml version="1.0" encoding="utf-8"?>
<comments xmlns="http://schemas.openxmlformats.org/spreadsheetml/2006/main">
  <authors>
    <author>Vicat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 xml:space="preserve">DebN = Début HNU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" authorId="0">
      <text>
        <r>
          <rPr>
            <b/>
            <sz val="9"/>
            <color indexed="81"/>
            <rFont val="Tahoma"/>
            <charset val="1"/>
          </rPr>
          <t>FinN= Fin HNU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" authorId="0">
      <text>
        <r>
          <rPr>
            <b/>
            <sz val="9"/>
            <color indexed="81"/>
            <rFont val="Tahoma"/>
            <charset val="1"/>
          </rPr>
          <t>Calcul Réel;
(So-En)+(So-En)+(So-En)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" authorId="0">
      <text>
        <r>
          <rPr>
            <b/>
            <sz val="9"/>
            <color indexed="81"/>
            <rFont val="Tahoma"/>
            <charset val="1"/>
          </rPr>
          <t xml:space="preserve">Valeur colonne R7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" authorId="0">
      <text>
        <r>
          <rPr>
            <b/>
            <sz val="9"/>
            <color indexed="81"/>
            <rFont val="Tahoma"/>
            <charset val="1"/>
          </rPr>
          <t>Heure -&gt; Chiffre :
07:30 -&gt; 7,5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" authorId="0">
      <text>
        <r>
          <rPr>
            <b/>
            <sz val="9"/>
            <color indexed="81"/>
            <rFont val="Tahoma"/>
            <charset val="1"/>
          </rPr>
          <t>Calcul CP/M/Recup...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" authorId="0">
      <text>
        <r>
          <rPr>
            <b/>
            <sz val="9"/>
            <color indexed="81"/>
            <rFont val="Tahoma"/>
            <charset val="1"/>
          </rPr>
          <t>Calcul HNU supp par période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" authorId="0">
      <text>
        <r>
          <rPr>
            <b/>
            <sz val="9"/>
            <color indexed="81"/>
            <rFont val="Tahoma"/>
            <charset val="1"/>
          </rPr>
          <t>Calcul cumul HNU sup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>Par défaut : HSSR</t>
        </r>
      </text>
    </comment>
  </commentList>
</comments>
</file>

<file path=xl/sharedStrings.xml><?xml version="1.0" encoding="utf-8"?>
<sst xmlns="http://schemas.openxmlformats.org/spreadsheetml/2006/main" count="9" uniqueCount="9">
  <si>
    <t>HS</t>
  </si>
  <si>
    <t>HSSP</t>
  </si>
  <si>
    <t>FERIE</t>
  </si>
  <si>
    <t>CP</t>
  </si>
  <si>
    <t>RTT</t>
  </si>
  <si>
    <t>RECUP</t>
  </si>
  <si>
    <t>RECUP39</t>
  </si>
  <si>
    <t>AT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</si>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</sst>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ddd"/>
    <numFmt numFmtId="166" formatCode="dd/mm"/>
    <numFmt numFmtId="168" formatCode="[h]:mm"/>
    <numFmt numFmtId="169" formatCode="0.0"/>
    <numFmt numFmtId="170" formatCode="0.0;;;@"/>
  </numFmts>
  <fonts count="9" x14ac:knownFonts="1">
    <font>
      <sz val="11"/>
      <color theme="1"/>
      <name val="Calibri"/>
      <family val="2"/>
      <scheme val="minor"/>
    </font>
    <font>
      <sz val="10"/>
      <name val="Verdana"/>
    </font>
    <font>
      <b/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theme="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6" tint="0.79998168889431442"/>
      </patternFill>
    </fill>
  </fills>
  <borders count="14">
    <border>
      <left/>
      <right/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/>
      <diagonal/>
    </border>
    <border>
      <left/>
      <right/>
      <top style="medium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rgb="FF333F4F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medium">
        <color rgb="FF333F4F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1" tint="0.34998626667073579"/>
      </left>
      <right/>
      <top style="thin">
        <color theme="0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 style="thin">
        <color theme="0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169" fontId="0" fillId="4" borderId="3" xfId="0" applyNumberFormat="1" applyFont="1" applyFill="1" applyBorder="1" applyAlignment="1" applyProtection="1">
      <alignment horizontal="center" vertical="center"/>
      <protection locked="0"/>
    </xf>
    <xf numFmtId="169" fontId="0" fillId="4" borderId="7" xfId="0" applyNumberFormat="1" applyFont="1" applyFill="1" applyBorder="1" applyAlignment="1" applyProtection="1">
      <alignment horizontal="center" vertical="center"/>
      <protection locked="0"/>
    </xf>
    <xf numFmtId="169" fontId="0" fillId="5" borderId="10" xfId="0" applyNumberFormat="1" applyFont="1" applyFill="1" applyBorder="1" applyAlignment="1" applyProtection="1">
      <alignment horizontal="center" vertical="center"/>
      <protection locked="0"/>
    </xf>
    <xf numFmtId="169" fontId="0" fillId="5" borderId="9" xfId="0" applyNumberFormat="1" applyFont="1" applyFill="1" applyBorder="1" applyAlignment="1" applyProtection="1">
      <alignment horizontal="center" vertical="center"/>
      <protection locked="0"/>
    </xf>
    <xf numFmtId="169" fontId="0" fillId="4" borderId="10" xfId="0" applyNumberFormat="1" applyFont="1" applyFill="1" applyBorder="1" applyAlignment="1" applyProtection="1">
      <alignment horizontal="center" vertical="center"/>
      <protection locked="0"/>
    </xf>
    <xf numFmtId="169" fontId="0" fillId="4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3" xfId="0" applyNumberFormat="1" applyFont="1" applyFill="1" applyBorder="1" applyAlignment="1" applyProtection="1">
      <alignment horizontal="center" vertical="center"/>
      <protection locked="0"/>
    </xf>
    <xf numFmtId="20" fontId="0" fillId="4" borderId="7" xfId="0" applyNumberFormat="1" applyFont="1" applyFill="1" applyBorder="1" applyAlignment="1" applyProtection="1">
      <alignment horizontal="center" vertical="center"/>
      <protection locked="0"/>
    </xf>
    <xf numFmtId="168" fontId="0" fillId="4" borderId="7" xfId="0" applyNumberFormat="1" applyFont="1" applyFill="1" applyBorder="1" applyAlignment="1" applyProtection="1">
      <alignment horizontal="center" vertical="center"/>
      <protection locked="0"/>
    </xf>
    <xf numFmtId="164" fontId="0" fillId="5" borderId="10" xfId="0" applyNumberFormat="1" applyFont="1" applyFill="1" applyBorder="1" applyAlignment="1" applyProtection="1">
      <alignment horizontal="center" vertical="center"/>
      <protection locked="0"/>
    </xf>
    <xf numFmtId="20" fontId="0" fillId="5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10" xfId="0" applyNumberFormat="1" applyFont="1" applyFill="1" applyBorder="1" applyAlignment="1" applyProtection="1">
      <alignment horizontal="center" vertical="center"/>
      <protection locked="0"/>
    </xf>
    <xf numFmtId="20" fontId="0" fillId="4" borderId="9" xfId="0" applyNumberFormat="1" applyFont="1" applyFill="1" applyBorder="1" applyAlignment="1" applyProtection="1">
      <alignment horizontal="center" vertical="center"/>
      <protection locked="0"/>
    </xf>
    <xf numFmtId="168" fontId="0" fillId="4" borderId="9" xfId="0" applyNumberFormat="1" applyFont="1" applyFill="1" applyBorder="1" applyAlignment="1" applyProtection="1">
      <alignment horizontal="center" vertical="center"/>
      <protection locked="0"/>
    </xf>
    <xf numFmtId="170" fontId="0" fillId="4" borderId="3" xfId="0" applyNumberFormat="1" applyFont="1" applyFill="1" applyBorder="1" applyAlignment="1" applyProtection="1">
      <alignment vertical="center"/>
      <protection locked="0"/>
    </xf>
    <xf numFmtId="170" fontId="0" fillId="5" borderId="10" xfId="0" applyNumberFormat="1" applyFont="1" applyFill="1" applyBorder="1" applyAlignment="1" applyProtection="1">
      <alignment vertical="center"/>
      <protection locked="0"/>
    </xf>
    <xf numFmtId="170" fontId="0" fillId="5" borderId="13" xfId="0" applyNumberFormat="1" applyFont="1" applyFill="1" applyBorder="1" applyAlignment="1" applyProtection="1">
      <alignment horizontal="center" vertical="center"/>
      <protection locked="0"/>
    </xf>
    <xf numFmtId="170" fontId="0" fillId="4" borderId="10" xfId="0" applyNumberFormat="1" applyFont="1" applyFill="1" applyBorder="1" applyAlignment="1" applyProtection="1">
      <alignment vertical="center"/>
      <protection locked="0"/>
    </xf>
    <xf numFmtId="170" fontId="0" fillId="8" borderId="1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2" borderId="0" xfId="0" applyFill="1" applyAlignment="1" applyProtection="1">
      <alignment horizontal="left" vertical="center"/>
    </xf>
    <xf numFmtId="0" fontId="0" fillId="0" borderId="0" xfId="0" applyFont="1" applyFill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8" fillId="7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left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165" fontId="0" fillId="4" borderId="6" xfId="0" applyNumberFormat="1" applyFont="1" applyFill="1" applyBorder="1" applyAlignment="1" applyProtection="1">
      <alignment horizontal="center" vertical="center"/>
    </xf>
    <xf numFmtId="166" fontId="0" fillId="4" borderId="7" xfId="0" applyNumberFormat="1" applyFont="1" applyFill="1" applyBorder="1" applyAlignment="1" applyProtection="1">
      <alignment horizontal="center" vertical="center"/>
    </xf>
    <xf numFmtId="169" fontId="0" fillId="4" borderId="3" xfId="0" applyNumberFormat="1" applyFont="1" applyFill="1" applyBorder="1" applyAlignment="1" applyProtection="1">
      <alignment horizontal="center" vertical="center"/>
    </xf>
    <xf numFmtId="169" fontId="0" fillId="4" borderId="0" xfId="0" applyNumberFormat="1" applyFont="1" applyFill="1" applyBorder="1" applyAlignment="1" applyProtection="1">
      <alignment horizontal="center" vertical="center"/>
    </xf>
    <xf numFmtId="164" fontId="0" fillId="2" borderId="7" xfId="0" applyNumberFormat="1" applyFont="1" applyFill="1" applyBorder="1" applyAlignment="1" applyProtection="1">
      <alignment horizontal="center" vertical="center"/>
    </xf>
    <xf numFmtId="170" fontId="0" fillId="2" borderId="7" xfId="0" applyNumberFormat="1" applyFont="1" applyFill="1" applyBorder="1" applyAlignment="1" applyProtection="1">
      <alignment horizontal="center" vertical="center"/>
    </xf>
    <xf numFmtId="2" fontId="0" fillId="4" borderId="7" xfId="0" applyNumberFormat="1" applyFont="1" applyFill="1" applyBorder="1" applyAlignment="1" applyProtection="1">
      <alignment horizontal="center" vertical="center"/>
    </xf>
    <xf numFmtId="170" fontId="0" fillId="4" borderId="7" xfId="0" applyNumberFormat="1" applyFont="1" applyFill="1" applyBorder="1" applyAlignment="1" applyProtection="1">
      <alignment horizontal="center" vertical="center"/>
    </xf>
    <xf numFmtId="170" fontId="0" fillId="4" borderId="13" xfId="0" applyNumberFormat="1" applyFont="1" applyFill="1" applyBorder="1" applyAlignment="1" applyProtection="1">
      <alignment horizontal="center" vertical="center"/>
    </xf>
    <xf numFmtId="165" fontId="0" fillId="5" borderId="8" xfId="0" applyNumberFormat="1" applyFont="1" applyFill="1" applyBorder="1" applyAlignment="1" applyProtection="1">
      <alignment horizontal="center" vertical="center"/>
    </xf>
    <xf numFmtId="166" fontId="0" fillId="5" borderId="9" xfId="0" applyNumberFormat="1" applyFont="1" applyFill="1" applyBorder="1" applyAlignment="1" applyProtection="1">
      <alignment horizontal="center" vertical="center"/>
    </xf>
    <xf numFmtId="169" fontId="0" fillId="5" borderId="10" xfId="0" applyNumberFormat="1" applyFont="1" applyFill="1" applyBorder="1" applyAlignment="1" applyProtection="1">
      <alignment horizontal="center" vertical="center"/>
    </xf>
    <xf numFmtId="169" fontId="0" fillId="5" borderId="9" xfId="0" applyNumberFormat="1" applyFont="1" applyFill="1" applyBorder="1" applyAlignment="1" applyProtection="1">
      <alignment horizontal="center" vertical="center"/>
    </xf>
    <xf numFmtId="169" fontId="0" fillId="5" borderId="12" xfId="0" applyNumberFormat="1" applyFont="1" applyFill="1" applyBorder="1" applyAlignment="1" applyProtection="1">
      <alignment horizontal="center" vertical="center"/>
    </xf>
    <xf numFmtId="164" fontId="0" fillId="5" borderId="10" xfId="0" applyNumberFormat="1" applyFont="1" applyFill="1" applyBorder="1" applyAlignment="1" applyProtection="1">
      <alignment horizontal="center" vertical="center"/>
    </xf>
    <xf numFmtId="20" fontId="0" fillId="5" borderId="9" xfId="0" applyNumberFormat="1" applyFont="1" applyFill="1" applyBorder="1" applyAlignment="1" applyProtection="1">
      <alignment horizontal="center" vertical="center"/>
    </xf>
    <xf numFmtId="164" fontId="0" fillId="2" borderId="9" xfId="0" applyNumberFormat="1" applyFont="1" applyFill="1" applyBorder="1" applyAlignment="1" applyProtection="1">
      <alignment horizontal="center" vertical="center"/>
    </xf>
    <xf numFmtId="170" fontId="0" fillId="2" borderId="9" xfId="0" applyNumberFormat="1" applyFont="1" applyFill="1" applyBorder="1" applyAlignment="1" applyProtection="1">
      <alignment horizontal="center" vertical="center"/>
    </xf>
    <xf numFmtId="2" fontId="0" fillId="5" borderId="9" xfId="0" applyNumberFormat="1" applyFont="1" applyFill="1" applyBorder="1" applyAlignment="1" applyProtection="1">
      <alignment horizontal="center" vertical="center"/>
    </xf>
    <xf numFmtId="170" fontId="0" fillId="5" borderId="9" xfId="0" applyNumberFormat="1" applyFont="1" applyFill="1" applyBorder="1" applyAlignment="1" applyProtection="1">
      <alignment horizontal="center" vertical="center"/>
    </xf>
    <xf numFmtId="170" fontId="0" fillId="5" borderId="13" xfId="0" applyNumberFormat="1" applyFont="1" applyFill="1" applyBorder="1" applyAlignment="1" applyProtection="1">
      <alignment horizontal="center" vertical="center"/>
    </xf>
    <xf numFmtId="165" fontId="0" fillId="4" borderId="8" xfId="0" applyNumberFormat="1" applyFont="1" applyFill="1" applyBorder="1" applyAlignment="1" applyProtection="1">
      <alignment horizontal="center" vertical="center"/>
    </xf>
    <xf numFmtId="166" fontId="0" fillId="4" borderId="9" xfId="0" applyNumberFormat="1" applyFont="1" applyFill="1" applyBorder="1" applyAlignment="1" applyProtection="1">
      <alignment horizontal="center" vertical="center"/>
    </xf>
    <xf numFmtId="169" fontId="0" fillId="4" borderId="10" xfId="0" applyNumberFormat="1" applyFont="1" applyFill="1" applyBorder="1" applyAlignment="1" applyProtection="1">
      <alignment horizontal="center" vertical="center"/>
    </xf>
    <xf numFmtId="169" fontId="0" fillId="4" borderId="9" xfId="0" applyNumberFormat="1" applyFont="1" applyFill="1" applyBorder="1" applyAlignment="1" applyProtection="1">
      <alignment horizontal="center" vertical="center"/>
    </xf>
    <xf numFmtId="169" fontId="0" fillId="4" borderId="12" xfId="0" applyNumberFormat="1" applyFont="1" applyFill="1" applyBorder="1" applyAlignment="1" applyProtection="1">
      <alignment horizontal="center" vertical="center"/>
    </xf>
    <xf numFmtId="164" fontId="0" fillId="4" borderId="10" xfId="0" applyNumberFormat="1" applyFont="1" applyFill="1" applyBorder="1" applyAlignment="1" applyProtection="1">
      <alignment horizontal="center" vertical="center"/>
    </xf>
    <xf numFmtId="20" fontId="0" fillId="4" borderId="9" xfId="0" applyNumberFormat="1" applyFont="1" applyFill="1" applyBorder="1" applyAlignment="1" applyProtection="1">
      <alignment horizontal="center" vertical="center"/>
    </xf>
    <xf numFmtId="168" fontId="0" fillId="4" borderId="9" xfId="0" applyNumberFormat="1" applyFont="1" applyFill="1" applyBorder="1" applyAlignment="1" applyProtection="1">
      <alignment horizontal="center" vertical="center"/>
    </xf>
    <xf numFmtId="2" fontId="0" fillId="4" borderId="9" xfId="0" applyNumberFormat="1" applyFont="1" applyFill="1" applyBorder="1" applyAlignment="1" applyProtection="1">
      <alignment horizontal="center" vertical="center"/>
    </xf>
    <xf numFmtId="170" fontId="0" fillId="4" borderId="9" xfId="0" applyNumberFormat="1" applyFont="1" applyFill="1" applyBorder="1" applyAlignment="1" applyProtection="1">
      <alignment horizontal="center" vertical="center"/>
    </xf>
    <xf numFmtId="170" fontId="0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462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C00000"/>
      </font>
      <fill>
        <patternFill>
          <bgColor rgb="FFFFCCCC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D3D3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13"/>
  <sheetViews>
    <sheetView showGridLines="0" tabSelected="1" zoomScale="85" zoomScaleNormal="85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N37" sqref="N37"/>
    </sheetView>
  </sheetViews>
  <sheetFormatPr baseColWidth="10" defaultRowHeight="15" x14ac:dyDescent="0.25"/>
  <cols>
    <col min="1" max="1" width="6.7109375" style="21" customWidth="1"/>
    <col min="2" max="2" width="9.7109375" style="21" customWidth="1"/>
    <col min="3" max="3" width="6.7109375" style="22" customWidth="1"/>
    <col min="4" max="9" width="6.7109375" style="23" customWidth="1"/>
    <col min="10" max="10" width="6.7109375" style="23" hidden="1" customWidth="1"/>
    <col min="11" max="11" width="7.7109375" style="23" customWidth="1"/>
    <col min="12" max="17" width="7.7109375" style="22" customWidth="1"/>
    <col min="18" max="26" width="7.7109375" style="24" hidden="1" customWidth="1"/>
    <col min="27" max="27" width="7.7109375" style="21" customWidth="1"/>
    <col min="28" max="28" width="7.7109375" style="25" customWidth="1"/>
    <col min="29" max="29" width="7.7109375" style="23" customWidth="1"/>
    <col min="30" max="30" width="37.42578125" style="23" customWidth="1"/>
    <col min="31" max="31" width="7.7109375" style="22" customWidth="1"/>
    <col min="32" max="32" width="6.7109375" style="22" customWidth="1"/>
    <col min="33" max="16384" width="11.42578125" style="23"/>
  </cols>
  <sheetData>
    <row r="1" spans="1:32" ht="15.75" hidden="1" thickBot="1" x14ac:dyDescent="0.3">
      <c r="A1" s="20">
        <f>TIMEVALUE("21:00")</f>
        <v>0.875</v>
      </c>
    </row>
    <row r="2" spans="1:32" ht="15.75" hidden="1" thickBot="1" x14ac:dyDescent="0.3">
      <c r="A2" s="20">
        <f>TIMEVALUE("06:00")</f>
        <v>0.25</v>
      </c>
    </row>
    <row r="3" spans="1:32" x14ac:dyDescent="0.25">
      <c r="A3" s="77"/>
      <c r="B3" s="79"/>
      <c r="C3" s="77"/>
      <c r="D3" s="78"/>
      <c r="E3" s="78"/>
      <c r="F3" s="78"/>
      <c r="G3" s="78"/>
      <c r="H3" s="78"/>
      <c r="I3" s="79"/>
      <c r="J3" s="76"/>
      <c r="K3" s="77"/>
      <c r="L3" s="78"/>
      <c r="M3" s="78"/>
      <c r="N3" s="78"/>
      <c r="O3" s="78"/>
      <c r="P3" s="79"/>
      <c r="Q3" s="77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26"/>
      <c r="AE3" s="27" t="s">
        <v>1</v>
      </c>
      <c r="AF3" s="28"/>
    </row>
    <row r="4" spans="1:32" s="22" customFormat="1" ht="25.5" x14ac:dyDescent="0.25">
      <c r="A4" s="29"/>
      <c r="B4" s="30"/>
      <c r="C4" s="31" t="s">
        <v>2</v>
      </c>
      <c r="D4" s="32" t="s">
        <v>3</v>
      </c>
      <c r="E4" s="32" t="s">
        <v>4</v>
      </c>
      <c r="F4" s="32" t="s">
        <v>5</v>
      </c>
      <c r="G4" s="32" t="s">
        <v>6</v>
      </c>
      <c r="H4" s="32" t="s">
        <v>7</v>
      </c>
      <c r="I4" s="32" t="s">
        <v>8</v>
      </c>
      <c r="J4" s="33"/>
      <c r="K4" s="34"/>
      <c r="L4" s="30"/>
      <c r="M4" s="30"/>
      <c r="N4" s="30"/>
      <c r="O4" s="30"/>
      <c r="P4" s="30"/>
      <c r="Q4" s="34"/>
      <c r="R4" s="35"/>
      <c r="S4" s="35"/>
      <c r="T4" s="35"/>
      <c r="U4" s="35"/>
      <c r="V4" s="35"/>
      <c r="W4" s="35"/>
      <c r="X4" s="35"/>
      <c r="Y4" s="35"/>
      <c r="Z4" s="35"/>
      <c r="AA4" s="30"/>
      <c r="AB4" s="30"/>
      <c r="AC4" s="30"/>
      <c r="AD4" s="36"/>
      <c r="AE4" s="37"/>
      <c r="AF4" s="37"/>
    </row>
    <row r="5" spans="1:32" s="22" customFormat="1" ht="8.1" customHeight="1" x14ac:dyDescent="0.25">
      <c r="A5" s="38"/>
      <c r="B5" s="39"/>
      <c r="C5" s="40"/>
      <c r="D5" s="40"/>
      <c r="E5" s="40"/>
      <c r="F5" s="40"/>
      <c r="G5" s="41"/>
      <c r="H5" s="41"/>
      <c r="I5" s="40"/>
      <c r="J5" s="40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2"/>
      <c r="AC5" s="39"/>
      <c r="AD5" s="43"/>
      <c r="AE5" s="39"/>
      <c r="AF5" s="39"/>
    </row>
    <row r="6" spans="1:32" s="22" customFormat="1" ht="6.95" customHeight="1" x14ac:dyDescent="0.25">
      <c r="A6" s="39"/>
      <c r="B6" s="39"/>
      <c r="C6" s="40"/>
      <c r="D6" s="40"/>
      <c r="E6" s="40"/>
      <c r="F6" s="40"/>
      <c r="G6" s="41"/>
      <c r="H6" s="41"/>
      <c r="I6" s="40"/>
      <c r="J6" s="40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2"/>
      <c r="AC6" s="39"/>
      <c r="AD6" s="43"/>
      <c r="AE6" s="39"/>
      <c r="AF6" s="39"/>
    </row>
    <row r="7" spans="1:32" x14ac:dyDescent="0.25">
      <c r="A7" s="44">
        <v>43710</v>
      </c>
      <c r="B7" s="45">
        <f t="shared" ref="B7:B13" si="0">A7</f>
        <v>43710</v>
      </c>
      <c r="C7" s="1"/>
      <c r="D7" s="2">
        <v>1</v>
      </c>
      <c r="E7" s="2"/>
      <c r="F7" s="2"/>
      <c r="G7" s="2"/>
      <c r="H7" s="2"/>
      <c r="I7" s="2"/>
      <c r="J7" s="47"/>
      <c r="K7" s="7">
        <v>0.3125</v>
      </c>
      <c r="L7" s="8">
        <v>0.5</v>
      </c>
      <c r="M7" s="8">
        <v>0.54166666666666663</v>
      </c>
      <c r="N7" s="8">
        <v>0.75</v>
      </c>
      <c r="O7" s="8"/>
      <c r="P7" s="9"/>
      <c r="Q7" s="46">
        <v>7.5</v>
      </c>
      <c r="R7" s="48">
        <f>MOD('Elodie BROYER'!$L7-'Elodie BROYER'!$K7+'Elodie BROYER'!$N7-'Elodie BROYER'!$M7+'Elodie BROYER'!$P7-'Elodie BROYER'!$O7,1)</f>
        <v>0.39583333333333337</v>
      </c>
      <c r="S7" s="48">
        <f>'Elodie BROYER'!$R7</f>
        <v>0.39583333333333337</v>
      </c>
      <c r="T7" s="49">
        <f t="shared" ref="T7:U13" si="1">R7*24</f>
        <v>9.5</v>
      </c>
      <c r="U7" s="49">
        <f t="shared" si="1"/>
        <v>9.5</v>
      </c>
      <c r="V7" s="49">
        <f>+IF(SUM('Elodie BROYER'!$I7,'Elodie BROYER'!$C7,'Elodie BROYER'!$H7)&gt;0,0,(U7-SUM('Elodie BROYER'!$D7,'Elodie BROYER'!$E7,'Elodie BROYER'!$G7)*Q7))</f>
        <v>2</v>
      </c>
      <c r="W7" s="49">
        <f t="shared" ref="W7:W13" si="2">IF(AND(K7&lt;DebN,K7&gt;=FinN),IF(L7&gt;K7,IF(L7&lt;=DebN,0,MOD(L7-DebN,1)),IF(L7&gt;=FinN,MOD(FinN-DebN,1),MOD(L7-DebN,1))),IF(K7&gt;=DebN,IF(OR(L7&gt;K7,L7&lt;=FinN),MOD(L7-K7,1),IF(L7&lt;=DebN,MOD(FinN-K7,1),MOD(FinN-K7,1)+MOD(L7-DebN,1))),IF(OR(L7&lt;K7,L7&gt;DebN),MOD(FinN-K7,1)+MOD(L7-DebN,1),IF(L7&lt;FinN,MOD(L7-K7,1),MOD(FinN-K7,1)))))</f>
        <v>0</v>
      </c>
      <c r="X7" s="49">
        <f t="shared" ref="X7:X13" si="3">IF(AND(M7&lt;DebN,M7&gt;=FinN),IF(N7&gt;M7,IF(N7&lt;=DebN,0,MOD(N7-DebN,1)),IF(N7&gt;=FinN,MOD(FinN-DebN,1),MOD(N7-DebN,1))),IF(M7&gt;=DebN,IF(OR(N7&gt;M7,N7&lt;=FinN),MOD(N7-M7,1),IF(N7&lt;=DebN,MOD(FinN-M7,1),MOD(FinN-M7,1)+MOD(N7-DebN,1))),IF(OR(N7&lt;M7,N7&gt;DebN),MOD(FinN-M7,1)+MOD(N7-DebN,1),IF(N7&lt;FinN,MOD(N7-M7,1),MOD(FinN-M7,1)))))</f>
        <v>0</v>
      </c>
      <c r="Y7" s="49">
        <f t="shared" ref="Y7:Y13" si="4">IF(AND(O7&lt;DebN,O7&gt;=FinN),IF(P7&gt;O7,IF(P7&lt;=DebN,0,MOD(P7-DebN,1)),IF(P7&gt;=FinN,MOD(FinN-DebN,1),MOD(P7-DebN,1))),IF(O7&gt;=DebN,IF(OR(P7&gt;O7,P7&lt;=FinN),MOD(P7-O7,1),IF(P7&lt;=DebN,MOD(FinN-O7,1),MOD(FinN-O7,1)+MOD(P7-DebN,1))),IF(OR(P7&lt;O7,P7&gt;DebN),MOD(FinN-O7,1)+MOD(P7-DebN,1),IF(P7&lt;FinN,MOD(P7-O7,1),MOD(FinN-O7,1)))))</f>
        <v>0</v>
      </c>
      <c r="Z7" s="49">
        <f t="shared" ref="Z7:Z12" si="5">W7+X7+Y7</f>
        <v>0</v>
      </c>
      <c r="AA7" s="50">
        <f>'Elodie BROYER'!$V7-'Elodie BROYER'!$F7</f>
        <v>2</v>
      </c>
      <c r="AB7" s="51">
        <f t="shared" ref="AB7:AB13" si="6">IF(U7&gt;Q7,U7-Q7,0)</f>
        <v>2</v>
      </c>
      <c r="AC7" s="51">
        <f t="shared" ref="AC7:AC13" si="7">Z7*24</f>
        <v>0</v>
      </c>
      <c r="AD7" s="15" t="s">
        <v>0</v>
      </c>
      <c r="AE7" s="75"/>
      <c r="AF7" s="52">
        <f t="shared" ref="AF7:AF13" si="8">AB7-AE7</f>
        <v>2</v>
      </c>
    </row>
    <row r="8" spans="1:32" x14ac:dyDescent="0.25">
      <c r="A8" s="53">
        <v>43711</v>
      </c>
      <c r="B8" s="54">
        <f t="shared" si="0"/>
        <v>43711</v>
      </c>
      <c r="C8" s="3"/>
      <c r="D8" s="4"/>
      <c r="E8" s="4"/>
      <c r="F8" s="4"/>
      <c r="G8" s="4"/>
      <c r="H8" s="4"/>
      <c r="I8" s="4"/>
      <c r="J8" s="57"/>
      <c r="K8" s="10">
        <v>0.3125</v>
      </c>
      <c r="L8" s="11">
        <v>0.5</v>
      </c>
      <c r="M8" s="11">
        <v>0.54166666666666663</v>
      </c>
      <c r="N8" s="11">
        <v>0.66666666666666663</v>
      </c>
      <c r="O8" s="11"/>
      <c r="P8" s="11"/>
      <c r="Q8" s="55">
        <v>7.5</v>
      </c>
      <c r="R8" s="60">
        <f>MOD('Elodie BROYER'!$L8-'Elodie BROYER'!$K8+'Elodie BROYER'!$N8-'Elodie BROYER'!$M8+'Elodie BROYER'!$P8-'Elodie BROYER'!$O8,1)</f>
        <v>0.3125</v>
      </c>
      <c r="S8" s="60">
        <f>'Elodie BROYER'!$R8</f>
        <v>0.3125</v>
      </c>
      <c r="T8" s="61">
        <f t="shared" si="1"/>
        <v>7.5</v>
      </c>
      <c r="U8" s="61">
        <f t="shared" si="1"/>
        <v>7.5</v>
      </c>
      <c r="V8" s="61">
        <f>+IF(SUM('Elodie BROYER'!$I8,'Elodie BROYER'!$C8,'Elodie BROYER'!$H8)&gt;0,0,(U8-SUM('Elodie BROYER'!$D8,'Elodie BROYER'!$E8,'Elodie BROYER'!$G8)*Q8))</f>
        <v>7.5</v>
      </c>
      <c r="W8" s="61">
        <f t="shared" si="2"/>
        <v>0</v>
      </c>
      <c r="X8" s="61">
        <f t="shared" si="3"/>
        <v>0</v>
      </c>
      <c r="Y8" s="61">
        <f t="shared" si="4"/>
        <v>0</v>
      </c>
      <c r="Z8" s="61">
        <f t="shared" si="5"/>
        <v>0</v>
      </c>
      <c r="AA8" s="62">
        <f>'Elodie BROYER'!$V8-'Elodie BROYER'!$F8</f>
        <v>7.5</v>
      </c>
      <c r="AB8" s="63">
        <f t="shared" si="6"/>
        <v>0</v>
      </c>
      <c r="AC8" s="63">
        <f t="shared" si="7"/>
        <v>0</v>
      </c>
      <c r="AD8" s="16"/>
      <c r="AE8" s="17"/>
      <c r="AF8" s="64">
        <f t="shared" si="8"/>
        <v>0</v>
      </c>
    </row>
    <row r="9" spans="1:32" x14ac:dyDescent="0.25">
      <c r="A9" s="65">
        <v>43712</v>
      </c>
      <c r="B9" s="66">
        <f t="shared" si="0"/>
        <v>43712</v>
      </c>
      <c r="C9" s="5"/>
      <c r="D9" s="6"/>
      <c r="E9" s="6"/>
      <c r="F9" s="6"/>
      <c r="G9" s="6"/>
      <c r="H9" s="6"/>
      <c r="I9" s="6"/>
      <c r="J9" s="69"/>
      <c r="K9" s="12">
        <v>0.3125</v>
      </c>
      <c r="L9" s="13">
        <v>0.5</v>
      </c>
      <c r="M9" s="13">
        <v>0.54166666666666696</v>
      </c>
      <c r="N9" s="13">
        <v>0.66666666666666663</v>
      </c>
      <c r="O9" s="13"/>
      <c r="P9" s="14"/>
      <c r="Q9" s="67">
        <v>7.5</v>
      </c>
      <c r="R9" s="60">
        <f>MOD('Elodie BROYER'!$L9-'Elodie BROYER'!$K9+'Elodie BROYER'!$N9-'Elodie BROYER'!$M9+'Elodie BROYER'!$P9-'Elodie BROYER'!$O9,1)</f>
        <v>0.31249999999999967</v>
      </c>
      <c r="S9" s="60">
        <f>'Elodie BROYER'!$R9</f>
        <v>0.31249999999999967</v>
      </c>
      <c r="T9" s="61">
        <f t="shared" si="1"/>
        <v>7.499999999999992</v>
      </c>
      <c r="U9" s="61">
        <f t="shared" si="1"/>
        <v>7.499999999999992</v>
      </c>
      <c r="V9" s="61">
        <f>+IF(SUM('Elodie BROYER'!$I9,'Elodie BROYER'!$C9,'Elodie BROYER'!$H9)&gt;0,0,(U9-SUM('Elodie BROYER'!$D9,'Elodie BROYER'!$E9,'Elodie BROYER'!$G9)*Q9))</f>
        <v>7.499999999999992</v>
      </c>
      <c r="W9" s="61">
        <f t="shared" si="2"/>
        <v>0</v>
      </c>
      <c r="X9" s="61">
        <f t="shared" si="3"/>
        <v>0</v>
      </c>
      <c r="Y9" s="61">
        <f t="shared" si="4"/>
        <v>0</v>
      </c>
      <c r="Z9" s="61">
        <f t="shared" si="5"/>
        <v>0</v>
      </c>
      <c r="AA9" s="73">
        <f>'Elodie BROYER'!$V9-'Elodie BROYER'!$F9</f>
        <v>7.499999999999992</v>
      </c>
      <c r="AB9" s="74">
        <f t="shared" si="6"/>
        <v>0</v>
      </c>
      <c r="AC9" s="74">
        <f t="shared" si="7"/>
        <v>0</v>
      </c>
      <c r="AD9" s="18"/>
      <c r="AE9" s="19"/>
      <c r="AF9" s="52">
        <f t="shared" si="8"/>
        <v>0</v>
      </c>
    </row>
    <row r="10" spans="1:32" x14ac:dyDescent="0.25">
      <c r="A10" s="53">
        <v>43713</v>
      </c>
      <c r="B10" s="54">
        <f t="shared" si="0"/>
        <v>43713</v>
      </c>
      <c r="C10" s="3"/>
      <c r="D10" s="4"/>
      <c r="E10" s="4"/>
      <c r="F10" s="4"/>
      <c r="G10" s="4"/>
      <c r="H10" s="4"/>
      <c r="I10" s="4"/>
      <c r="J10" s="57"/>
      <c r="K10" s="10">
        <v>0.3125</v>
      </c>
      <c r="L10" s="11">
        <v>0.5</v>
      </c>
      <c r="M10" s="11">
        <v>0.54166666666666696</v>
      </c>
      <c r="N10" s="11">
        <v>0.66666666666666663</v>
      </c>
      <c r="O10" s="11"/>
      <c r="P10" s="11"/>
      <c r="Q10" s="55">
        <v>7.5</v>
      </c>
      <c r="R10" s="60">
        <f>MOD('Elodie BROYER'!$L10-'Elodie BROYER'!$K10+'Elodie BROYER'!$N10-'Elodie BROYER'!$M10+'Elodie BROYER'!$P10-'Elodie BROYER'!$O10,1)</f>
        <v>0.31249999999999967</v>
      </c>
      <c r="S10" s="60">
        <f>'Elodie BROYER'!$R10</f>
        <v>0.31249999999999967</v>
      </c>
      <c r="T10" s="61">
        <f t="shared" si="1"/>
        <v>7.499999999999992</v>
      </c>
      <c r="U10" s="61">
        <f t="shared" si="1"/>
        <v>7.499999999999992</v>
      </c>
      <c r="V10" s="61">
        <f>+IF(SUM('Elodie BROYER'!$I10,'Elodie BROYER'!$C10,'Elodie BROYER'!$H10)&gt;0,0,(U10-SUM('Elodie BROYER'!$D10,'Elodie BROYER'!$E10,'Elodie BROYER'!$G10)*Q10))</f>
        <v>7.499999999999992</v>
      </c>
      <c r="W10" s="61">
        <f t="shared" si="2"/>
        <v>0</v>
      </c>
      <c r="X10" s="61">
        <f t="shared" si="3"/>
        <v>0</v>
      </c>
      <c r="Y10" s="61">
        <f t="shared" si="4"/>
        <v>0</v>
      </c>
      <c r="Z10" s="61">
        <f t="shared" si="5"/>
        <v>0</v>
      </c>
      <c r="AA10" s="62">
        <f>'Elodie BROYER'!$V10-'Elodie BROYER'!$F10</f>
        <v>7.499999999999992</v>
      </c>
      <c r="AB10" s="63">
        <f>IF(U10&gt;Q10,U10-Q10,0)</f>
        <v>0</v>
      </c>
      <c r="AC10" s="63">
        <f t="shared" si="7"/>
        <v>0</v>
      </c>
      <c r="AD10" s="16"/>
      <c r="AE10" s="17"/>
      <c r="AF10" s="64">
        <f t="shared" si="8"/>
        <v>0</v>
      </c>
    </row>
    <row r="11" spans="1:32" x14ac:dyDescent="0.25">
      <c r="A11" s="65">
        <v>43714</v>
      </c>
      <c r="B11" s="66">
        <f t="shared" si="0"/>
        <v>43714</v>
      </c>
      <c r="C11" s="5"/>
      <c r="D11" s="6"/>
      <c r="E11" s="6"/>
      <c r="F11" s="6"/>
      <c r="G11" s="6"/>
      <c r="H11" s="6"/>
      <c r="I11" s="6"/>
      <c r="J11" s="69"/>
      <c r="K11" s="12">
        <v>0.3125</v>
      </c>
      <c r="L11" s="13">
        <v>0.5</v>
      </c>
      <c r="M11" s="13">
        <v>0.54166666666666663</v>
      </c>
      <c r="N11" s="13">
        <v>0.64583333333333337</v>
      </c>
      <c r="O11" s="13"/>
      <c r="P11" s="14"/>
      <c r="Q11" s="67">
        <v>7</v>
      </c>
      <c r="R11" s="60">
        <f>MOD('Elodie BROYER'!$L11-'Elodie BROYER'!$K11+'Elodie BROYER'!$N11-'Elodie BROYER'!$M11+'Elodie BROYER'!$P11-'Elodie BROYER'!$O11,1)</f>
        <v>0.29166666666666674</v>
      </c>
      <c r="S11" s="60">
        <f>'Elodie BROYER'!$R11</f>
        <v>0.29166666666666674</v>
      </c>
      <c r="T11" s="61">
        <f t="shared" si="1"/>
        <v>7.0000000000000018</v>
      </c>
      <c r="U11" s="61">
        <f t="shared" si="1"/>
        <v>7.0000000000000018</v>
      </c>
      <c r="V11" s="61">
        <f>+IF(SUM('Elodie BROYER'!$I11,'Elodie BROYER'!$C11,'Elodie BROYER'!$H11)&gt;0,0,(U11-SUM('Elodie BROYER'!$D11,'Elodie BROYER'!$E11,'Elodie BROYER'!$G11)*Q11))</f>
        <v>7.0000000000000018</v>
      </c>
      <c r="W11" s="61">
        <f t="shared" si="2"/>
        <v>0</v>
      </c>
      <c r="X11" s="61">
        <f t="shared" si="3"/>
        <v>0</v>
      </c>
      <c r="Y11" s="61">
        <f t="shared" si="4"/>
        <v>0</v>
      </c>
      <c r="Z11" s="61">
        <f t="shared" si="5"/>
        <v>0</v>
      </c>
      <c r="AA11" s="73">
        <f>'Elodie BROYER'!$V11-'Elodie BROYER'!$F11</f>
        <v>7.0000000000000018</v>
      </c>
      <c r="AB11" s="74">
        <f t="shared" si="6"/>
        <v>0</v>
      </c>
      <c r="AC11" s="74">
        <f t="shared" si="7"/>
        <v>0</v>
      </c>
      <c r="AD11" s="18"/>
      <c r="AE11" s="19"/>
      <c r="AF11" s="52">
        <f t="shared" si="8"/>
        <v>0</v>
      </c>
    </row>
    <row r="12" spans="1:32" x14ac:dyDescent="0.25">
      <c r="A12" s="53">
        <v>43715</v>
      </c>
      <c r="B12" s="54">
        <f t="shared" si="0"/>
        <v>43715</v>
      </c>
      <c r="C12" s="55"/>
      <c r="D12" s="56"/>
      <c r="E12" s="56"/>
      <c r="F12" s="56"/>
      <c r="G12" s="56"/>
      <c r="H12" s="56"/>
      <c r="I12" s="56"/>
      <c r="J12" s="57"/>
      <c r="K12" s="58"/>
      <c r="L12" s="59"/>
      <c r="M12" s="59"/>
      <c r="N12" s="59"/>
      <c r="O12" s="59"/>
      <c r="P12" s="59"/>
      <c r="Q12" s="55"/>
      <c r="R12" s="60">
        <f>MOD('Elodie BROYER'!$L12-'Elodie BROYER'!$K12+'Elodie BROYER'!$N12-'Elodie BROYER'!$M12+'Elodie BROYER'!$P12-'Elodie BROYER'!$O12,1)</f>
        <v>0</v>
      </c>
      <c r="S12" s="60">
        <f>'Elodie BROYER'!$R12</f>
        <v>0</v>
      </c>
      <c r="T12" s="61">
        <f t="shared" si="1"/>
        <v>0</v>
      </c>
      <c r="U12" s="61">
        <f t="shared" si="1"/>
        <v>0</v>
      </c>
      <c r="V12" s="61">
        <f>+IF(SUM('Elodie BROYER'!$I12,'Elodie BROYER'!$C12,'Elodie BROYER'!$H12)&gt;0,0,(U12-SUM('Elodie BROYER'!$D12,'Elodie BROYER'!$E12,'Elodie BROYER'!$G12)*Q12))</f>
        <v>0</v>
      </c>
      <c r="W12" s="61">
        <f t="shared" si="2"/>
        <v>0</v>
      </c>
      <c r="X12" s="61">
        <f t="shared" si="3"/>
        <v>0</v>
      </c>
      <c r="Y12" s="61">
        <f t="shared" si="4"/>
        <v>0</v>
      </c>
      <c r="Z12" s="61">
        <f t="shared" si="5"/>
        <v>0</v>
      </c>
      <c r="AA12" s="62"/>
      <c r="AB12" s="63">
        <f t="shared" si="6"/>
        <v>0</v>
      </c>
      <c r="AC12" s="63">
        <f t="shared" si="7"/>
        <v>0</v>
      </c>
      <c r="AD12" s="16"/>
      <c r="AE12" s="17"/>
      <c r="AF12" s="64">
        <f t="shared" si="8"/>
        <v>0</v>
      </c>
    </row>
    <row r="13" spans="1:32" x14ac:dyDescent="0.25">
      <c r="A13" s="65">
        <v>43716</v>
      </c>
      <c r="B13" s="66">
        <f t="shared" si="0"/>
        <v>43716</v>
      </c>
      <c r="C13" s="67"/>
      <c r="D13" s="68"/>
      <c r="E13" s="68"/>
      <c r="F13" s="68"/>
      <c r="G13" s="68"/>
      <c r="H13" s="68"/>
      <c r="I13" s="68"/>
      <c r="J13" s="69"/>
      <c r="K13" s="70"/>
      <c r="L13" s="71"/>
      <c r="M13" s="71"/>
      <c r="N13" s="71"/>
      <c r="O13" s="71"/>
      <c r="P13" s="72"/>
      <c r="Q13" s="67"/>
      <c r="R13" s="60">
        <f>MOD('Elodie BROYER'!$L13-'Elodie BROYER'!$K13+'Elodie BROYER'!$N13-'Elodie BROYER'!$M13+'Elodie BROYER'!$P13-'Elodie BROYER'!$O13,1)</f>
        <v>0</v>
      </c>
      <c r="S13" s="60">
        <f>'Elodie BROYER'!$R13</f>
        <v>0</v>
      </c>
      <c r="T13" s="61">
        <f t="shared" si="1"/>
        <v>0</v>
      </c>
      <c r="U13" s="61">
        <f t="shared" si="1"/>
        <v>0</v>
      </c>
      <c r="V13" s="61">
        <f>+IF(SUM('Elodie BROYER'!$I13,'Elodie BROYER'!$C13,'Elodie BROYER'!$H13)&gt;0,0,(U13-SUM('Elodie BROYER'!$D13,'Elodie BROYER'!$E13,'Elodie BROYER'!$G13)*Q13))</f>
        <v>0</v>
      </c>
      <c r="W13" s="61">
        <f t="shared" si="2"/>
        <v>0</v>
      </c>
      <c r="X13" s="61">
        <f t="shared" si="3"/>
        <v>0</v>
      </c>
      <c r="Y13" s="61">
        <f t="shared" si="4"/>
        <v>0</v>
      </c>
      <c r="Z13" s="61">
        <f>W13+X13+Y13</f>
        <v>0</v>
      </c>
      <c r="AA13" s="73"/>
      <c r="AB13" s="74">
        <f t="shared" si="6"/>
        <v>0</v>
      </c>
      <c r="AC13" s="74">
        <f t="shared" si="7"/>
        <v>0</v>
      </c>
      <c r="AD13" s="18"/>
      <c r="AE13" s="17"/>
      <c r="AF13" s="52">
        <f t="shared" si="8"/>
        <v>0</v>
      </c>
    </row>
  </sheetData>
  <sheetProtection selectLockedCells="1"/>
  <mergeCells count="4">
    <mergeCell ref="A3:B3"/>
    <mergeCell ref="C3:I3"/>
    <mergeCell ref="K3:P3"/>
    <mergeCell ref="Q3:AC3"/>
  </mergeCells>
  <conditionalFormatting sqref="AA7:AA13">
    <cfRule type="cellIs" dxfId="461" priority="560" operator="greaterThan">
      <formula>12</formula>
    </cfRule>
  </conditionalFormatting>
  <conditionalFormatting sqref="D7:J13">
    <cfRule type="cellIs" dxfId="460" priority="559" operator="greaterThanOrEqual">
      <formula>0.5</formula>
    </cfRule>
  </conditionalFormatting>
  <conditionalFormatting sqref="AA7:AB13 A7:Q13 AD7:AD11 AC12:AD13 AE7:AF13">
    <cfRule type="expression" dxfId="459" priority="558">
      <formula>WEEKDAY($A7,2)&gt;5</formula>
    </cfRule>
  </conditionalFormatting>
  <conditionalFormatting sqref="AA7:AB13 A7:Q13 AD7:AD11 AC12:AD13 AE7:AF13">
    <cfRule type="expression" dxfId="458" priority="557">
      <formula>AND($C7=1)</formula>
    </cfRule>
  </conditionalFormatting>
  <conditionalFormatting sqref="AC7:AC11">
    <cfRule type="expression" dxfId="457" priority="556">
      <formula>WEEKDAY($A7,2)&gt;5</formula>
    </cfRule>
  </conditionalFormatting>
  <conditionalFormatting sqref="AC7:AC11">
    <cfRule type="expression" dxfId="456" priority="555">
      <formula>AND($C7=1)</formula>
    </cfRule>
  </conditionalFormatting>
  <conditionalFormatting sqref="AB7:AB13">
    <cfRule type="cellIs" dxfId="454" priority="528" operator="notEqual">
      <formula>0</formula>
    </cfRule>
  </conditionalFormatting>
  <conditionalFormatting sqref="AD7:AD13">
    <cfRule type="expression" dxfId="453" priority="561">
      <formula>OR($AB7,$AC7&gt;=0.5)=AND($AD7="")</formula>
    </cfRule>
  </conditionalFormatting>
  <conditionalFormatting sqref="AC7:AC13">
    <cfRule type="cellIs" dxfId="452" priority="526" operator="notEqual">
      <formula>0</formula>
    </cfRule>
  </conditionalFormatting>
  <conditionalFormatting sqref="AE7:AE13">
    <cfRule type="expression" dxfId="436" priority="454">
      <formula>IF(AND($AB7=0,$AE7&gt;0.5),TRUE)</formula>
    </cfRule>
  </conditionalFormatting>
  <conditionalFormatting sqref="AE7">
    <cfRule type="expression" dxfId="432" priority="439">
      <formula>IF(AND(OR($C7:$E11,$I7:$I11&lt;&gt;""),$AE7&lt;&gt;""),TRUE)</formula>
    </cfRule>
  </conditionalFormatting>
  <conditionalFormatting sqref="AE8">
    <cfRule type="expression" dxfId="431" priority="432">
      <formula>IF(AND(OR($C7:$E11,$I7:$I11&lt;&gt;""),$AE8&lt;&gt;""),TRUE)</formula>
    </cfRule>
  </conditionalFormatting>
  <conditionalFormatting sqref="AE9">
    <cfRule type="expression" dxfId="430" priority="431">
      <formula>IF(AND(OR($C7:$E11,$I7:$I11&lt;&gt;""),$AE9&lt;&gt;""),TRUE)</formula>
    </cfRule>
  </conditionalFormatting>
  <conditionalFormatting sqref="AE10">
    <cfRule type="expression" dxfId="429" priority="430">
      <formula>IF(AND(OR($C7:$E11,$I7:$I11&lt;&gt;""),$AE10&lt;&gt;""),TRUE)</formula>
    </cfRule>
  </conditionalFormatting>
  <conditionalFormatting sqref="AE11">
    <cfRule type="expression" dxfId="428" priority="429">
      <formula>IF(AND(OR($C7:$E11,$I7:$I11&lt;&gt;""),$AE11&lt;&gt;""),TRUE)</formula>
    </cfRule>
  </conditionalFormatting>
  <conditionalFormatting sqref="AE12">
    <cfRule type="expression" dxfId="427" priority="428">
      <formula>IF(AND(OR($C7:$E11,$I7:$I11&lt;&gt;""),$AE12&lt;&gt;""),TRUE)</formula>
    </cfRule>
  </conditionalFormatting>
  <conditionalFormatting sqref="AE13">
    <cfRule type="expression" dxfId="426" priority="427">
      <formula>IF(AND(OR($C7:$E11,$I7:$I11&lt;&gt;""),$AE13&lt;&gt;""),TRUE)</formula>
    </cfRule>
  </conditionalFormatting>
  <dataValidations count="7"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13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12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7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8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9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10">
      <formula1>AND(C7:E11=0,I7:I11=0)</formula1>
    </dataValidation>
    <dataValidation type="custom" allowBlank="1" showInputMessage="1" showErrorMessage="1" errorTitle="Saisie des HSSP impossible !" error="Les CP, les jours fériés, les RTT et les jours de Maladie ne sont pas assimilés à du temps de travail effectif, ils ne sont donc pas pris en compte pour le déclenchement des heures supplémentaires." sqref="AE11">
      <formula1>AND(C7:E11=0,I7:I11=0)</formula1>
    </dataValidation>
  </dataValidations>
  <pageMargins left="0.7" right="0.7" top="0.75" bottom="0.75" header="0.3" footer="0.3"/>
  <pageSetup paperSize="9" orientation="portrait" r:id="rId1"/>
  <ignoredErrors>
    <ignoredError sqref="AB14:AD21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Elodie BROYER</vt:lpstr>
      <vt:lpstr>'Elodie BROYER'!DebN</vt:lpstr>
      <vt:lpstr>'Elodie BROYER'!FinN</vt:lpstr>
    </vt:vector>
  </TitlesOfParts>
  <Company>Vicat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Nathalie</dc:creator>
  <cp:lastModifiedBy>Vicat</cp:lastModifiedBy>
  <dcterms:created xsi:type="dcterms:W3CDTF">2019-03-15T09:50:24Z</dcterms:created>
  <dcterms:modified xsi:type="dcterms:W3CDTF">2019-05-29T10:01:53Z</dcterms:modified>
</cp:coreProperties>
</file>