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Objects="none" codeName="ThisWorkbook" hidePivotFieldList="1"/>
  <mc:AlternateContent xmlns:mc="http://schemas.openxmlformats.org/markup-compatibility/2006">
    <mc:Choice Requires="x15">
      <x15ac:absPath xmlns:x15ac="http://schemas.microsoft.com/office/spreadsheetml/2010/11/ac" url="D:\EXCEL\Re Excel\"/>
    </mc:Choice>
  </mc:AlternateContent>
  <bookViews>
    <workbookView xWindow="-19500" yWindow="1590" windowWidth="29040" windowHeight="15840" tabRatio="784" activeTab="13"/>
  </bookViews>
  <sheets>
    <sheet name="synthèse" sheetId="2" r:id="rId1"/>
    <sheet name="jan" sheetId="3" r:id="rId2"/>
    <sheet name="fév" sheetId="4" r:id="rId3"/>
    <sheet name="mar" sheetId="5" r:id="rId4"/>
    <sheet name="avr" sheetId="6" r:id="rId5"/>
    <sheet name="mai" sheetId="7" r:id="rId6"/>
    <sheet name="juin" sheetId="8" r:id="rId7"/>
    <sheet name="juil" sheetId="9" r:id="rId8"/>
    <sheet name="aoû" sheetId="10" r:id="rId9"/>
    <sheet name="sep" sheetId="11" r:id="rId10"/>
    <sheet name="oct" sheetId="12" r:id="rId11"/>
    <sheet name="nov" sheetId="13" r:id="rId12"/>
    <sheet name="déc" sheetId="14" r:id="rId13"/>
    <sheet name="Feuil1" sheetId="15" r:id="rId14"/>
  </sheets>
  <externalReferences>
    <externalReference r:id="rId15"/>
  </externalReferences>
  <definedNames>
    <definedName name="CatégoriesDépenses">SynthèseDépenses[Dépenses]</definedName>
    <definedName name="Dates">DépJan[Date]</definedName>
    <definedName name="_xlnm.Print_Titles" localSheetId="8">aoû!$2:$2</definedName>
    <definedName name="_xlnm.Print_Titles" localSheetId="4">avr!$2:$2</definedName>
    <definedName name="_xlnm.Print_Titles" localSheetId="12">déc!$2:$2</definedName>
    <definedName name="_xlnm.Print_Titles" localSheetId="2">fév!$2:$2</definedName>
    <definedName name="_xlnm.Print_Titles" localSheetId="1">jan!$2:$2</definedName>
    <definedName name="_xlnm.Print_Titles" localSheetId="7">juil!$2:$2</definedName>
    <definedName name="_xlnm.Print_Titles" localSheetId="6">juin!$2:$2</definedName>
    <definedName name="_xlnm.Print_Titles" localSheetId="5">mai!$2:$2</definedName>
    <definedName name="_xlnm.Print_Titles" localSheetId="3">mar!$2:$2</definedName>
    <definedName name="_xlnm.Print_Titles" localSheetId="11">nov!$2:$2</definedName>
    <definedName name="_xlnm.Print_Titles" localSheetId="10">oct!$2:$2</definedName>
    <definedName name="_xlnm.Print_Titles" localSheetId="9">sep!$2:$2</definedName>
    <definedName name="_xlnm.Print_Titles" localSheetId="0">synthèse!$3:$3</definedName>
    <definedName name="TitreColonne10">DépAoû[[#Headers],[Date]]</definedName>
    <definedName name="TitreColonne11">DépSep[[#Headers],[Date]]</definedName>
    <definedName name="TitreColonne12">DépOct[[#Headers],[Date]]</definedName>
    <definedName name="TitreColonne13">DépNov[[#Headers],[Date]]</definedName>
    <definedName name="TitreColonne14">DépDéc[[#Headers],[Date]]</definedName>
    <definedName name="TitreColonne2">SynthèseDépenses[[#Headers],[Dépenses]]</definedName>
    <definedName name="TitreColonne3">DépJan[[#Headers],[Date]]</definedName>
    <definedName name="TitreColonne4">DépFév[[#Headers],[Date]]</definedName>
    <definedName name="TitreColonne5">DépMar[[#Headers],[Date]]</definedName>
    <definedName name="TitreColonne6">DépAvr[[#Headers],[Date]]</definedName>
    <definedName name="TitreColonne7">DépMai[[#Headers],[Date]]</definedName>
    <definedName name="TitreColonne8">DépJuin[[#Headers],[Date]]</definedName>
    <definedName name="TitreColonne9">DépJuil[[#Headers],[Date]]</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4" i="3" l="1"/>
  <c r="C5" i="3"/>
  <c r="C6" i="3"/>
  <c r="C7" i="3"/>
  <c r="C8" i="3"/>
  <c r="C9" i="3"/>
  <c r="C10" i="3"/>
  <c r="C11" i="3"/>
  <c r="C12" i="3"/>
  <c r="C13" i="3"/>
  <c r="C14" i="3"/>
  <c r="C15" i="3"/>
  <c r="C16" i="3"/>
  <c r="C17" i="3"/>
  <c r="C18" i="3"/>
  <c r="C19" i="3"/>
  <c r="C20" i="3"/>
  <c r="C21" i="3"/>
  <c r="C23" i="3"/>
  <c r="C24" i="3"/>
  <c r="C25" i="3"/>
  <c r="C26" i="3"/>
  <c r="C27" i="3"/>
  <c r="C28" i="3"/>
  <c r="C29" i="3"/>
  <c r="C30" i="3"/>
  <c r="C31" i="3"/>
  <c r="C32" i="3"/>
  <c r="C33" i="3"/>
  <c r="C3" i="3"/>
  <c r="C22" i="3" l="1"/>
  <c r="C4" i="7" l="1"/>
  <c r="C5" i="7"/>
  <c r="C6" i="7"/>
  <c r="C7" i="7"/>
  <c r="C8" i="7"/>
  <c r="C9" i="7"/>
  <c r="C10" i="7"/>
  <c r="C11" i="7"/>
  <c r="C12" i="7"/>
  <c r="C13" i="7"/>
  <c r="C14" i="7"/>
  <c r="C15" i="7"/>
  <c r="C16" i="7"/>
  <c r="C17" i="7"/>
  <c r="C18" i="7"/>
  <c r="C19" i="7"/>
  <c r="C20" i="7"/>
  <c r="C21" i="7"/>
  <c r="C22" i="7"/>
  <c r="C23" i="7"/>
  <c r="C24" i="7"/>
  <c r="C25" i="7"/>
  <c r="C26" i="7"/>
  <c r="C27" i="7"/>
  <c r="C28" i="7"/>
  <c r="C29" i="7"/>
  <c r="C3" i="7"/>
  <c r="G1" i="2" l="1"/>
  <c r="A33" i="14" l="1"/>
  <c r="A32" i="14"/>
  <c r="A31" i="14"/>
  <c r="A30" i="14"/>
  <c r="A29" i="14"/>
  <c r="A28" i="14"/>
  <c r="A27" i="14"/>
  <c r="A26" i="14"/>
  <c r="A25" i="14"/>
  <c r="A24" i="14"/>
  <c r="A23" i="14"/>
  <c r="A22" i="14"/>
  <c r="A21" i="14"/>
  <c r="A20" i="14"/>
  <c r="A19" i="14"/>
  <c r="A18" i="14"/>
  <c r="A17" i="14"/>
  <c r="A16" i="14"/>
  <c r="A15" i="14"/>
  <c r="A14" i="14"/>
  <c r="A13" i="14"/>
  <c r="A12" i="14"/>
  <c r="A11" i="14"/>
  <c r="A10" i="14"/>
  <c r="A9" i="14"/>
  <c r="A8" i="14"/>
  <c r="A7" i="14"/>
  <c r="A6" i="14"/>
  <c r="A5" i="14"/>
  <c r="A4" i="14"/>
  <c r="A3" i="14"/>
  <c r="A22" i="13"/>
  <c r="A32" i="13"/>
  <c r="A31" i="13"/>
  <c r="A30" i="13"/>
  <c r="A29" i="13"/>
  <c r="A28" i="13"/>
  <c r="A27" i="13"/>
  <c r="A26" i="13"/>
  <c r="A25" i="13"/>
  <c r="A24" i="13"/>
  <c r="A23" i="13"/>
  <c r="A21" i="13"/>
  <c r="A20" i="13"/>
  <c r="A19" i="13"/>
  <c r="A18" i="13"/>
  <c r="A17" i="13"/>
  <c r="A16" i="13"/>
  <c r="A15" i="13"/>
  <c r="A14" i="13"/>
  <c r="A13" i="13"/>
  <c r="A12" i="13"/>
  <c r="A11" i="13"/>
  <c r="A10" i="13"/>
  <c r="A9" i="13"/>
  <c r="A8" i="13"/>
  <c r="A7" i="13"/>
  <c r="A6" i="13"/>
  <c r="A5" i="13"/>
  <c r="A4" i="13"/>
  <c r="A3" i="13"/>
  <c r="A33" i="12"/>
  <c r="A32" i="12"/>
  <c r="A31" i="12"/>
  <c r="A30" i="12"/>
  <c r="A29" i="12"/>
  <c r="A28" i="12"/>
  <c r="A27" i="12"/>
  <c r="A26" i="12"/>
  <c r="A25" i="12"/>
  <c r="A24" i="12"/>
  <c r="A23" i="12"/>
  <c r="A22" i="12"/>
  <c r="A21" i="12"/>
  <c r="A20" i="12"/>
  <c r="A19" i="12"/>
  <c r="A18" i="12"/>
  <c r="A17" i="12"/>
  <c r="A16" i="12"/>
  <c r="A15" i="12"/>
  <c r="A14" i="12"/>
  <c r="A13" i="12"/>
  <c r="A12" i="12"/>
  <c r="A11" i="12"/>
  <c r="A10" i="12"/>
  <c r="A9" i="12"/>
  <c r="A8" i="12"/>
  <c r="A7" i="12"/>
  <c r="A6" i="12"/>
  <c r="A5" i="12"/>
  <c r="A4" i="12"/>
  <c r="A3" i="12"/>
  <c r="A32" i="11"/>
  <c r="A31" i="11"/>
  <c r="A30" i="11"/>
  <c r="A29" i="11"/>
  <c r="A28" i="11"/>
  <c r="A27" i="11"/>
  <c r="A26" i="11"/>
  <c r="A25" i="11"/>
  <c r="A24" i="11"/>
  <c r="A23" i="11"/>
  <c r="A22" i="11"/>
  <c r="A21" i="11"/>
  <c r="A20" i="11"/>
  <c r="A19" i="11"/>
  <c r="A18" i="11"/>
  <c r="A17" i="11"/>
  <c r="A16" i="11"/>
  <c r="A15" i="11"/>
  <c r="A14" i="11"/>
  <c r="A13" i="11"/>
  <c r="A12" i="11"/>
  <c r="A11" i="11"/>
  <c r="A10" i="11"/>
  <c r="A9" i="11"/>
  <c r="A8" i="11"/>
  <c r="A7" i="11"/>
  <c r="A6" i="11"/>
  <c r="A5" i="11"/>
  <c r="A4" i="11"/>
  <c r="A3" i="11"/>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33" i="9"/>
  <c r="A32" i="9"/>
  <c r="A31" i="9"/>
  <c r="A30" i="9"/>
  <c r="A29" i="9"/>
  <c r="A28" i="9"/>
  <c r="A27" i="9"/>
  <c r="A26" i="9"/>
  <c r="A25" i="9"/>
  <c r="A24" i="9"/>
  <c r="A23" i="9"/>
  <c r="A22" i="9"/>
  <c r="A21" i="9"/>
  <c r="A20" i="9"/>
  <c r="A19" i="9"/>
  <c r="A18" i="9"/>
  <c r="A17" i="9"/>
  <c r="A16" i="9"/>
  <c r="A15" i="9"/>
  <c r="A14" i="9"/>
  <c r="A13" i="9"/>
  <c r="A12" i="9"/>
  <c r="A11" i="9"/>
  <c r="A10" i="9"/>
  <c r="A9" i="9"/>
  <c r="A8" i="9"/>
  <c r="A7" i="9"/>
  <c r="A6" i="9"/>
  <c r="A5" i="9"/>
  <c r="A4" i="9"/>
  <c r="A3" i="9"/>
  <c r="C33" i="6"/>
  <c r="A32" i="6"/>
  <c r="A31" i="6"/>
  <c r="A30" i="6"/>
  <c r="A29" i="6"/>
  <c r="A28" i="6"/>
  <c r="A27" i="6"/>
  <c r="A26" i="6"/>
  <c r="A25" i="6"/>
  <c r="A24" i="6"/>
  <c r="A23" i="6"/>
  <c r="A22" i="6"/>
  <c r="A21" i="6"/>
  <c r="A20" i="6"/>
  <c r="A19" i="6"/>
  <c r="A18" i="6"/>
  <c r="A17" i="6"/>
  <c r="A16" i="6"/>
  <c r="A15" i="6"/>
  <c r="A14" i="6"/>
  <c r="A13" i="6"/>
  <c r="A12" i="6"/>
  <c r="A11" i="6"/>
  <c r="A10" i="6"/>
  <c r="A9" i="6"/>
  <c r="A8" i="6"/>
  <c r="A7" i="6"/>
  <c r="A6" i="6"/>
  <c r="A5" i="6"/>
  <c r="A4" i="6"/>
  <c r="A3" i="6"/>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A33" i="5"/>
  <c r="A32" i="5"/>
  <c r="A31" i="5"/>
  <c r="A30" i="5"/>
  <c r="A29" i="5"/>
  <c r="A28" i="5"/>
  <c r="A27" i="5"/>
  <c r="A26" i="5"/>
  <c r="A25" i="5"/>
  <c r="A24" i="5"/>
  <c r="A23" i="5"/>
  <c r="A22" i="5"/>
  <c r="A21" i="5"/>
  <c r="A20" i="5"/>
  <c r="A19" i="5"/>
  <c r="A18" i="5"/>
  <c r="A17" i="5"/>
  <c r="A16" i="5"/>
  <c r="A15" i="5"/>
  <c r="A14" i="5"/>
  <c r="A13" i="5"/>
  <c r="A12" i="5"/>
  <c r="A11" i="5"/>
  <c r="A10" i="5"/>
  <c r="A9" i="5"/>
  <c r="A8" i="5"/>
  <c r="A7" i="5"/>
  <c r="A6" i="5"/>
  <c r="A5" i="5"/>
  <c r="A4" i="5"/>
  <c r="A3" i="5"/>
  <c r="A31" i="4"/>
  <c r="A30" i="4"/>
  <c r="A29" i="4"/>
  <c r="A28" i="4"/>
  <c r="A27" i="4"/>
  <c r="A26" i="4"/>
  <c r="A25" i="4"/>
  <c r="A24" i="4"/>
  <c r="A23" i="4"/>
  <c r="A22" i="4"/>
  <c r="A21" i="4"/>
  <c r="A20" i="4"/>
  <c r="A19" i="4"/>
  <c r="A18" i="4"/>
  <c r="A17" i="4"/>
  <c r="A16" i="4"/>
  <c r="A15" i="4"/>
  <c r="A14" i="4"/>
  <c r="A13" i="4"/>
  <c r="A12" i="4"/>
  <c r="A11" i="4"/>
  <c r="A10" i="4"/>
  <c r="A9" i="4"/>
  <c r="A8" i="4"/>
  <c r="A7" i="4"/>
  <c r="A6" i="4"/>
  <c r="A5" i="4"/>
  <c r="A4" i="4"/>
  <c r="A3" i="4"/>
  <c r="A3" i="8" l="1"/>
  <c r="A4" i="8"/>
  <c r="B4" i="2"/>
  <c r="C34" i="2" l="1"/>
  <c r="D34" i="2"/>
  <c r="E34" i="2"/>
  <c r="F34" i="2"/>
  <c r="G34" i="2"/>
  <c r="H34" i="2"/>
  <c r="I34" i="2"/>
  <c r="J34" i="2"/>
  <c r="K34" i="2"/>
  <c r="L34" i="2"/>
  <c r="M34" i="2"/>
  <c r="C33" i="2"/>
  <c r="D33" i="2"/>
  <c r="E33" i="2"/>
  <c r="F33" i="2"/>
  <c r="G33" i="2"/>
  <c r="H33" i="2"/>
  <c r="I33" i="2"/>
  <c r="J33" i="2"/>
  <c r="K33" i="2"/>
  <c r="L33" i="2"/>
  <c r="M33" i="2"/>
  <c r="C32" i="2"/>
  <c r="D32" i="2"/>
  <c r="E32" i="2"/>
  <c r="F32" i="2"/>
  <c r="G32" i="2"/>
  <c r="H32" i="2"/>
  <c r="I32" i="2"/>
  <c r="J32" i="2"/>
  <c r="K32" i="2"/>
  <c r="L32" i="2"/>
  <c r="M32" i="2"/>
  <c r="C31" i="2"/>
  <c r="D31" i="2"/>
  <c r="E31" i="2"/>
  <c r="F31" i="2"/>
  <c r="G31" i="2"/>
  <c r="H31" i="2"/>
  <c r="I31" i="2"/>
  <c r="J31" i="2"/>
  <c r="K31" i="2"/>
  <c r="L31" i="2"/>
  <c r="M31" i="2"/>
  <c r="C28" i="2"/>
  <c r="D28" i="2"/>
  <c r="E28" i="2"/>
  <c r="F28" i="2"/>
  <c r="G28" i="2"/>
  <c r="H28" i="2"/>
  <c r="I28" i="2"/>
  <c r="J28" i="2"/>
  <c r="K28" i="2"/>
  <c r="L28" i="2"/>
  <c r="M28" i="2"/>
  <c r="C29" i="2"/>
  <c r="D29" i="2"/>
  <c r="E29" i="2"/>
  <c r="F29" i="2"/>
  <c r="G29" i="2"/>
  <c r="H29" i="2"/>
  <c r="I29" i="2"/>
  <c r="J29" i="2"/>
  <c r="K29" i="2"/>
  <c r="L29" i="2"/>
  <c r="M29" i="2"/>
  <c r="C24" i="2"/>
  <c r="D24" i="2"/>
  <c r="E24" i="2"/>
  <c r="F24" i="2"/>
  <c r="G24" i="2"/>
  <c r="H24" i="2"/>
  <c r="I24" i="2"/>
  <c r="J24" i="2"/>
  <c r="K24" i="2"/>
  <c r="L24" i="2"/>
  <c r="M24" i="2"/>
  <c r="C17" i="2"/>
  <c r="D17" i="2"/>
  <c r="E17" i="2"/>
  <c r="F17" i="2"/>
  <c r="G17" i="2"/>
  <c r="H17" i="2"/>
  <c r="I17" i="2"/>
  <c r="J17" i="2"/>
  <c r="K17" i="2"/>
  <c r="L17" i="2"/>
  <c r="M17" i="2"/>
  <c r="C16" i="2"/>
  <c r="D16" i="2"/>
  <c r="E16" i="2"/>
  <c r="F16" i="2"/>
  <c r="G16" i="2"/>
  <c r="H16" i="2"/>
  <c r="I16" i="2"/>
  <c r="J16" i="2"/>
  <c r="K16" i="2"/>
  <c r="L16" i="2"/>
  <c r="M16" i="2"/>
  <c r="C23" i="2"/>
  <c r="D23" i="2"/>
  <c r="E23" i="2"/>
  <c r="F23" i="2"/>
  <c r="G23" i="2"/>
  <c r="H23" i="2"/>
  <c r="I23" i="2"/>
  <c r="J23" i="2"/>
  <c r="K23" i="2"/>
  <c r="L23" i="2"/>
  <c r="M23" i="2"/>
  <c r="C21" i="2"/>
  <c r="D21" i="2"/>
  <c r="E21" i="2"/>
  <c r="F21" i="2"/>
  <c r="G21" i="2"/>
  <c r="H21" i="2"/>
  <c r="I21" i="2"/>
  <c r="J21" i="2"/>
  <c r="K21" i="2"/>
  <c r="L21" i="2"/>
  <c r="M21" i="2"/>
  <c r="C22" i="2"/>
  <c r="D22" i="2"/>
  <c r="E22" i="2"/>
  <c r="F22" i="2"/>
  <c r="G22" i="2"/>
  <c r="H22" i="2"/>
  <c r="I22" i="2"/>
  <c r="J22" i="2"/>
  <c r="K22" i="2"/>
  <c r="L22" i="2"/>
  <c r="M22" i="2"/>
  <c r="C25" i="2"/>
  <c r="D25" i="2"/>
  <c r="E25" i="2"/>
  <c r="F25" i="2"/>
  <c r="G25" i="2"/>
  <c r="H25" i="2"/>
  <c r="I25" i="2"/>
  <c r="J25" i="2"/>
  <c r="K25" i="2"/>
  <c r="L25" i="2"/>
  <c r="M25" i="2"/>
  <c r="C26" i="2"/>
  <c r="D26" i="2"/>
  <c r="E26" i="2"/>
  <c r="F26" i="2"/>
  <c r="G26" i="2"/>
  <c r="H26" i="2"/>
  <c r="I26" i="2"/>
  <c r="J26" i="2"/>
  <c r="K26" i="2"/>
  <c r="L26" i="2"/>
  <c r="M26" i="2"/>
  <c r="C30" i="2"/>
  <c r="D30" i="2"/>
  <c r="E30" i="2"/>
  <c r="F30" i="2"/>
  <c r="G30" i="2"/>
  <c r="H30" i="2"/>
  <c r="I30" i="2"/>
  <c r="J30" i="2"/>
  <c r="K30" i="2"/>
  <c r="L30" i="2"/>
  <c r="M30" i="2"/>
  <c r="C27" i="2"/>
  <c r="D27" i="2"/>
  <c r="E27" i="2"/>
  <c r="F27" i="2"/>
  <c r="G27" i="2"/>
  <c r="H27" i="2"/>
  <c r="I27" i="2"/>
  <c r="J27" i="2"/>
  <c r="K27" i="2"/>
  <c r="L27" i="2"/>
  <c r="M27" i="2"/>
  <c r="C12" i="2"/>
  <c r="D12" i="2"/>
  <c r="E12" i="2"/>
  <c r="F12" i="2"/>
  <c r="G12" i="2"/>
  <c r="H12" i="2"/>
  <c r="I12" i="2"/>
  <c r="J12" i="2"/>
  <c r="K12" i="2"/>
  <c r="L12" i="2"/>
  <c r="M12" i="2"/>
  <c r="C13" i="2"/>
  <c r="D13" i="2"/>
  <c r="E13" i="2"/>
  <c r="F13" i="2"/>
  <c r="G13" i="2"/>
  <c r="H13" i="2"/>
  <c r="I13" i="2"/>
  <c r="J13" i="2"/>
  <c r="K13" i="2"/>
  <c r="L13" i="2"/>
  <c r="M13" i="2"/>
  <c r="C14" i="2"/>
  <c r="D14" i="2"/>
  <c r="E14" i="2"/>
  <c r="F14" i="2"/>
  <c r="G14" i="2"/>
  <c r="H14" i="2"/>
  <c r="I14" i="2"/>
  <c r="J14" i="2"/>
  <c r="K14" i="2"/>
  <c r="L14" i="2"/>
  <c r="M14" i="2"/>
  <c r="C15" i="2"/>
  <c r="D15" i="2"/>
  <c r="E15" i="2"/>
  <c r="F15" i="2"/>
  <c r="G15" i="2"/>
  <c r="H15" i="2"/>
  <c r="I15" i="2"/>
  <c r="J15" i="2"/>
  <c r="K15" i="2"/>
  <c r="L15" i="2"/>
  <c r="M15" i="2"/>
  <c r="C20" i="2"/>
  <c r="D20" i="2"/>
  <c r="E20" i="2"/>
  <c r="F20" i="2"/>
  <c r="G20" i="2"/>
  <c r="H20" i="2"/>
  <c r="I20" i="2"/>
  <c r="J20" i="2"/>
  <c r="K20" i="2"/>
  <c r="L20" i="2"/>
  <c r="M20" i="2"/>
  <c r="C19" i="2"/>
  <c r="D19" i="2"/>
  <c r="E19" i="2"/>
  <c r="F19" i="2"/>
  <c r="G19" i="2"/>
  <c r="H19" i="2"/>
  <c r="I19" i="2"/>
  <c r="J19" i="2"/>
  <c r="K19" i="2"/>
  <c r="L19" i="2"/>
  <c r="M19" i="2"/>
  <c r="C18" i="2"/>
  <c r="D18" i="2"/>
  <c r="E18" i="2"/>
  <c r="F18" i="2"/>
  <c r="G18" i="2"/>
  <c r="H18" i="2"/>
  <c r="I18" i="2"/>
  <c r="J18" i="2"/>
  <c r="K18" i="2"/>
  <c r="L18" i="2"/>
  <c r="M18" i="2"/>
  <c r="C11" i="2"/>
  <c r="D11" i="2"/>
  <c r="E11" i="2"/>
  <c r="F11" i="2"/>
  <c r="G11" i="2"/>
  <c r="H11" i="2"/>
  <c r="I11" i="2"/>
  <c r="J11" i="2"/>
  <c r="K11" i="2"/>
  <c r="L11" i="2"/>
  <c r="M11" i="2"/>
  <c r="C10" i="2"/>
  <c r="D10" i="2"/>
  <c r="E10" i="2"/>
  <c r="F10" i="2"/>
  <c r="G10" i="2"/>
  <c r="H10" i="2"/>
  <c r="I10" i="2"/>
  <c r="J10" i="2"/>
  <c r="K10" i="2"/>
  <c r="L10" i="2"/>
  <c r="M10" i="2"/>
  <c r="C9" i="2"/>
  <c r="D9" i="2"/>
  <c r="E9" i="2"/>
  <c r="F9" i="2"/>
  <c r="G9" i="2"/>
  <c r="H9" i="2"/>
  <c r="I9" i="2"/>
  <c r="J9" i="2"/>
  <c r="K9" i="2"/>
  <c r="L9" i="2"/>
  <c r="M9" i="2"/>
  <c r="N34" i="2" l="1"/>
  <c r="N32" i="2"/>
  <c r="N33" i="2"/>
  <c r="N31" i="2"/>
  <c r="N28" i="2"/>
  <c r="N29" i="2"/>
  <c r="N30" i="2"/>
  <c r="N24" i="2"/>
  <c r="N17" i="2"/>
  <c r="N16" i="2"/>
  <c r="N23" i="2"/>
  <c r="N21" i="2"/>
  <c r="N22" i="2"/>
  <c r="N25" i="2"/>
  <c r="N26" i="2"/>
  <c r="N12" i="2"/>
  <c r="N27" i="2"/>
  <c r="N20" i="2"/>
  <c r="N13" i="2"/>
  <c r="N14" i="2"/>
  <c r="N15" i="2"/>
  <c r="N19" i="2"/>
  <c r="N18" i="2"/>
  <c r="N11" i="2"/>
  <c r="N10" i="2"/>
  <c r="N9" i="2"/>
  <c r="C5" i="2"/>
  <c r="D5" i="2"/>
  <c r="E5" i="2"/>
  <c r="F5" i="2"/>
  <c r="G5" i="2"/>
  <c r="H5" i="2"/>
  <c r="I5" i="2"/>
  <c r="J5" i="2"/>
  <c r="K5" i="2"/>
  <c r="L5" i="2"/>
  <c r="M5" i="2"/>
  <c r="C6" i="2"/>
  <c r="D6" i="2"/>
  <c r="E6" i="2"/>
  <c r="F6" i="2"/>
  <c r="G6" i="2"/>
  <c r="H6" i="2"/>
  <c r="I6" i="2"/>
  <c r="J6" i="2"/>
  <c r="K6" i="2"/>
  <c r="L6" i="2"/>
  <c r="M6" i="2"/>
  <c r="C7" i="2"/>
  <c r="D7" i="2"/>
  <c r="E7" i="2"/>
  <c r="F7" i="2"/>
  <c r="G7" i="2"/>
  <c r="H7" i="2"/>
  <c r="I7" i="2"/>
  <c r="J7" i="2"/>
  <c r="K7" i="2"/>
  <c r="L7" i="2"/>
  <c r="M7" i="2"/>
  <c r="C8" i="2"/>
  <c r="D8" i="2"/>
  <c r="E8" i="2"/>
  <c r="F8" i="2"/>
  <c r="G8" i="2"/>
  <c r="H8" i="2"/>
  <c r="I8" i="2"/>
  <c r="J8" i="2"/>
  <c r="K8" i="2"/>
  <c r="L8" i="2"/>
  <c r="M8" i="2"/>
  <c r="M4" i="2"/>
  <c r="L4" i="2"/>
  <c r="K4" i="2"/>
  <c r="J4" i="2"/>
  <c r="I4" i="2"/>
  <c r="H4" i="2"/>
  <c r="G4" i="2"/>
  <c r="F4" i="2"/>
  <c r="E4" i="2"/>
  <c r="D4" i="2"/>
  <c r="C4" i="2"/>
  <c r="C34" i="14"/>
  <c r="C33" i="13"/>
  <c r="C34" i="12"/>
  <c r="C33" i="11"/>
  <c r="C34" i="10"/>
  <c r="C34" i="9"/>
  <c r="C33" i="8"/>
  <c r="C34" i="7"/>
  <c r="C34" i="5"/>
  <c r="C33" i="4"/>
  <c r="C34" i="3"/>
  <c r="M35" i="2" l="1"/>
  <c r="K35" i="2"/>
  <c r="G35" i="2"/>
  <c r="C35" i="2"/>
  <c r="B35" i="2"/>
  <c r="F35" i="2"/>
  <c r="J35" i="2"/>
  <c r="I35" i="2"/>
  <c r="E35" i="2"/>
  <c r="H35" i="2"/>
  <c r="L35" i="2"/>
  <c r="D35" i="2"/>
  <c r="N4" i="2"/>
  <c r="N5" i="2"/>
  <c r="N7" i="2"/>
  <c r="N6" i="2"/>
  <c r="N8" i="2"/>
  <c r="N35" i="2" l="1"/>
</calcChain>
</file>

<file path=xl/sharedStrings.xml><?xml version="1.0" encoding="utf-8"?>
<sst xmlns="http://schemas.openxmlformats.org/spreadsheetml/2006/main" count="534" uniqueCount="68">
  <si>
    <t>ÉVOLUTION DES DÉPENSES</t>
  </si>
  <si>
    <t>Dépenses</t>
  </si>
  <si>
    <t>Dépenses 1</t>
  </si>
  <si>
    <t>Dépenses 2</t>
  </si>
  <si>
    <t>Dépenses 3</t>
  </si>
  <si>
    <t>Dépenses 4</t>
  </si>
  <si>
    <t>Dépenses 5</t>
  </si>
  <si>
    <t>Total</t>
  </si>
  <si>
    <t>Jan</t>
  </si>
  <si>
    <t>Fév</t>
  </si>
  <si>
    <t>Mar</t>
  </si>
  <si>
    <t>Avr</t>
  </si>
  <si>
    <t>Mai</t>
  </si>
  <si>
    <t>Juin</t>
  </si>
  <si>
    <t>Juil</t>
  </si>
  <si>
    <t>Aoû</t>
  </si>
  <si>
    <t>Sep</t>
  </si>
  <si>
    <t>Oct</t>
  </si>
  <si>
    <t>Nov</t>
  </si>
  <si>
    <t>Déc</t>
  </si>
  <si>
    <t>Conseils</t>
  </si>
  <si>
    <t>Évolution</t>
  </si>
  <si>
    <t>DÉPENSES JANVIER</t>
  </si>
  <si>
    <t>Date</t>
  </si>
  <si>
    <t>N° bon de commande</t>
  </si>
  <si>
    <t>Montant</t>
  </si>
  <si>
    <t>Synthèse</t>
  </si>
  <si>
    <t>Catégorie</t>
  </si>
  <si>
    <t>Description</t>
  </si>
  <si>
    <t>DÉPENSES FÉVRIER</t>
  </si>
  <si>
    <t>DÉPENSES MARS</t>
  </si>
  <si>
    <t>DÉPENSES AVRIL</t>
  </si>
  <si>
    <t>DÉPENSES MAI</t>
  </si>
  <si>
    <t>DÉPENSES JUIN</t>
  </si>
  <si>
    <t>DÉPENSES JUILLET</t>
  </si>
  <si>
    <t>DÉPENSES AOÛT</t>
  </si>
  <si>
    <t>DÉPENSES SEPTEMBRE</t>
  </si>
  <si>
    <t>DÉPENSES OCTOBRE</t>
  </si>
  <si>
    <t>DÉPENSES NOVEMBRE</t>
  </si>
  <si>
    <t>DÉPENSES DÉCEMBRE</t>
  </si>
  <si>
    <t>Dépenses 6</t>
  </si>
  <si>
    <t>Dépenses 7</t>
  </si>
  <si>
    <t>Dépenses 8</t>
  </si>
  <si>
    <t>Dépenses 9</t>
  </si>
  <si>
    <t>Dépenses 10</t>
  </si>
  <si>
    <t>Dépenses 11</t>
  </si>
  <si>
    <t>Dépenses 12</t>
  </si>
  <si>
    <t>Dépenses 13</t>
  </si>
  <si>
    <t>Dépenses 14</t>
  </si>
  <si>
    <t>Dépenses 15</t>
  </si>
  <si>
    <t>Dépenses 16</t>
  </si>
  <si>
    <t>Dépenses 17</t>
  </si>
  <si>
    <t>Dépenses 18</t>
  </si>
  <si>
    <t>Dépenses 19</t>
  </si>
  <si>
    <t>Dépenses 20</t>
  </si>
  <si>
    <t>Dépenses 21</t>
  </si>
  <si>
    <t>Dépenses 22</t>
  </si>
  <si>
    <t>Dépenses 23</t>
  </si>
  <si>
    <t>Dépenses 24</t>
  </si>
  <si>
    <t>Dépenses 25</t>
  </si>
  <si>
    <t>Dépenses 26</t>
  </si>
  <si>
    <t>Dépenses 27</t>
  </si>
  <si>
    <t>Dépenses 28</t>
  </si>
  <si>
    <t>Dépenses 29</t>
  </si>
  <si>
    <t>Dépenses 30</t>
  </si>
  <si>
    <t>Dépenses 31</t>
  </si>
  <si>
    <t>dépenses 28</t>
  </si>
  <si>
    <t>dépenses 29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</si>
</sst>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
    <numFmt numFmtId="165" formatCode="d/m/yy;@"/>
  </numFmts>
  <fonts count="15" x14ac:knownFonts="1">
    <font>
      <sz val="11"/>
      <color theme="1"/>
      <name val="Calibri"/>
      <family val="2"/>
      <scheme val="minor"/>
    </font>
    <font>
      <sz val="10"/>
      <color theme="1"/>
      <name val="Calibri"/>
      <family val="2"/>
      <scheme val="minor"/>
    </font>
    <font>
      <sz val="22.5"/>
      <color theme="1" tint="0.34998626667073579"/>
      <name val="Century Gothic"/>
      <family val="2"/>
      <scheme val="major"/>
    </font>
    <font>
      <sz val="11"/>
      <color theme="0"/>
      <name val="Century Gothic"/>
      <family val="2"/>
      <scheme val="major"/>
    </font>
    <font>
      <sz val="11"/>
      <color theme="10"/>
      <name val="Calibri"/>
      <family val="2"/>
      <scheme val="minor"/>
    </font>
    <font>
      <sz val="11"/>
      <color theme="11"/>
      <name val="Calibri"/>
      <family val="2"/>
      <scheme val="minor"/>
    </font>
    <font>
      <b/>
      <sz val="11"/>
      <color theme="3"/>
      <name val="Century Gothic"/>
      <family val="2"/>
      <scheme val="major"/>
    </font>
    <font>
      <b/>
      <sz val="11"/>
      <color theme="1"/>
      <name val="Century Gothic"/>
      <family val="2"/>
      <scheme val="major"/>
    </font>
    <font>
      <sz val="11"/>
      <color theme="1"/>
      <name val="Calibri"/>
      <family val="2"/>
      <scheme val="minor"/>
    </font>
    <font>
      <b/>
      <sz val="11"/>
      <color theme="1"/>
      <name val="Arial"/>
      <family val="2"/>
    </font>
    <font>
      <sz val="22.5"/>
      <color theme="1" tint="0.34998626667073579"/>
      <name val="Arial"/>
      <family val="2"/>
    </font>
    <font>
      <sz val="11"/>
      <color theme="1"/>
      <name val="Arial"/>
      <family val="2"/>
    </font>
    <font>
      <sz val="11"/>
      <color theme="10"/>
      <name val="Arial"/>
      <family val="2"/>
    </font>
    <font>
      <sz val="36"/>
      <color theme="1" tint="0.34998626667073579"/>
      <name val="Arial"/>
      <family val="2"/>
    </font>
    <font>
      <sz val="24"/>
      <color theme="1"/>
      <name val="Arial"/>
      <family val="2"/>
    </font>
  </fonts>
  <fills count="4">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s>
  <borders count="9">
    <border>
      <left/>
      <right/>
      <top/>
      <bottom/>
      <diagonal/>
    </border>
    <border>
      <left/>
      <right style="medium">
        <color theme="0"/>
      </right>
      <top/>
      <bottom/>
      <diagonal/>
    </border>
    <border>
      <left style="medium">
        <color theme="0"/>
      </left>
      <right style="medium">
        <color theme="0"/>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13">
    <xf numFmtId="0" fontId="0" fillId="0" borderId="0"/>
    <xf numFmtId="0" fontId="2" fillId="0" borderId="0" applyNumberFormat="0" applyFill="0" applyBorder="0" applyAlignment="0" applyProtection="0"/>
    <xf numFmtId="0" fontId="3" fillId="3" borderId="2" applyNumberFormat="0" applyProtection="0">
      <alignment horizontal="center" vertical="center"/>
    </xf>
    <xf numFmtId="0" fontId="7" fillId="0" borderId="0" applyNumberFormat="0" applyFill="0" applyProtection="0">
      <alignment horizontal="left" indent="1"/>
    </xf>
    <xf numFmtId="4" fontId="7" fillId="0" borderId="0" applyFill="0" applyProtection="0">
      <alignment horizontal="right" indent="1"/>
    </xf>
    <xf numFmtId="0" fontId="6" fillId="2" borderId="0" applyNumberFormat="0" applyBorder="0" applyProtection="0">
      <alignment vertical="center" wrapText="1"/>
    </xf>
    <xf numFmtId="0" fontId="4" fillId="3" borderId="0" applyNumberFormat="0" applyBorder="0" applyAlignment="0" applyProtection="0"/>
    <xf numFmtId="0" fontId="5" fillId="3" borderId="0" applyNumberFormat="0" applyBorder="0" applyAlignment="0" applyProtection="0"/>
    <xf numFmtId="0" fontId="8" fillId="0" borderId="0">
      <alignment horizontal="left" wrapText="1" indent="1"/>
    </xf>
    <xf numFmtId="4" fontId="8" fillId="0" borderId="0">
      <alignment horizontal="right" indent="1"/>
    </xf>
    <xf numFmtId="164" fontId="8" fillId="0" borderId="0">
      <alignment horizontal="left" indent="1"/>
    </xf>
    <xf numFmtId="0" fontId="1" fillId="0" borderId="0">
      <alignment horizontal="left" vertical="center" wrapText="1" indent="6"/>
    </xf>
    <xf numFmtId="0" fontId="8" fillId="0" borderId="0">
      <alignment horizontal="left" vertical="center" wrapText="1" indent="3"/>
    </xf>
  </cellStyleXfs>
  <cellXfs count="32">
    <xf numFmtId="0" fontId="0" fillId="0" borderId="0" xfId="0"/>
    <xf numFmtId="0" fontId="9" fillId="0" borderId="0" xfId="3" applyFont="1">
      <alignment horizontal="left" indent="1"/>
    </xf>
    <xf numFmtId="0" fontId="11" fillId="0" borderId="0" xfId="0" applyFont="1"/>
    <xf numFmtId="0" fontId="12" fillId="3" borderId="2" xfId="6" applyFont="1" applyBorder="1" applyAlignment="1">
      <alignment horizontal="center" vertical="center"/>
    </xf>
    <xf numFmtId="165" fontId="11" fillId="0" borderId="0" xfId="10" applyNumberFormat="1" applyFont="1">
      <alignment horizontal="left" indent="1"/>
    </xf>
    <xf numFmtId="0" fontId="11" fillId="0" borderId="0" xfId="8" applyFont="1">
      <alignment horizontal="left" wrapText="1" indent="1"/>
    </xf>
    <xf numFmtId="4" fontId="11" fillId="0" borderId="0" xfId="9" applyNumberFormat="1" applyFont="1">
      <alignment horizontal="right" indent="1"/>
    </xf>
    <xf numFmtId="0" fontId="9" fillId="0" borderId="0" xfId="3" applyFont="1" applyFill="1">
      <alignment horizontal="left" indent="1"/>
    </xf>
    <xf numFmtId="0" fontId="11" fillId="0" borderId="0" xfId="0" applyFont="1" applyFill="1"/>
    <xf numFmtId="0" fontId="9" fillId="0" borderId="3" xfId="0" applyFont="1" applyFill="1" applyBorder="1" applyAlignment="1">
      <alignment horizontal="left" indent="1"/>
    </xf>
    <xf numFmtId="4" fontId="9" fillId="0" borderId="4" xfId="0" applyNumberFormat="1" applyFont="1" applyFill="1" applyBorder="1" applyAlignment="1">
      <alignment horizontal="right" indent="1"/>
    </xf>
    <xf numFmtId="0" fontId="11" fillId="0" borderId="5" xfId="0" applyFont="1" applyBorder="1"/>
    <xf numFmtId="0" fontId="13" fillId="0" borderId="0" xfId="1" applyFont="1" applyAlignment="1">
      <alignment vertical="center"/>
    </xf>
    <xf numFmtId="0" fontId="10" fillId="0" borderId="0" xfId="1" applyFont="1" applyAlignment="1">
      <alignment vertical="center"/>
    </xf>
    <xf numFmtId="0" fontId="11" fillId="0" borderId="0" xfId="0" applyFont="1" applyAlignment="1">
      <alignment vertical="center"/>
    </xf>
    <xf numFmtId="0" fontId="11" fillId="0" borderId="0" xfId="0" applyFont="1" applyBorder="1"/>
    <xf numFmtId="4" fontId="11" fillId="0" borderId="7" xfId="9" applyNumberFormat="1" applyFont="1" applyBorder="1">
      <alignment horizontal="right" indent="1"/>
    </xf>
    <xf numFmtId="4" fontId="11" fillId="0" borderId="8" xfId="9" applyNumberFormat="1" applyFont="1" applyBorder="1">
      <alignment horizontal="right" indent="1"/>
    </xf>
    <xf numFmtId="4" fontId="9" fillId="0" borderId="6" xfId="0" applyNumberFormat="1" applyFont="1" applyFill="1" applyBorder="1" applyAlignment="1">
      <alignment horizontal="right" indent="1"/>
    </xf>
    <xf numFmtId="0" fontId="11" fillId="0" borderId="3" xfId="0" applyFont="1" applyBorder="1" applyAlignment="1">
      <alignment horizontal="left" indent="1"/>
    </xf>
    <xf numFmtId="0" fontId="11" fillId="0" borderId="4" xfId="0" applyFont="1" applyBorder="1"/>
    <xf numFmtId="4" fontId="11" fillId="0" borderId="4" xfId="0" applyNumberFormat="1" applyFont="1" applyBorder="1" applyAlignment="1">
      <alignment horizontal="right" indent="1"/>
    </xf>
    <xf numFmtId="0" fontId="11" fillId="0" borderId="3" xfId="0" applyNumberFormat="1" applyFont="1" applyFill="1" applyBorder="1" applyAlignment="1">
      <alignment horizontal="left" indent="1"/>
    </xf>
    <xf numFmtId="0" fontId="11" fillId="0" borderId="4" xfId="0" applyFont="1" applyFill="1" applyBorder="1" applyAlignment="1">
      <alignment horizontal="left" indent="1"/>
    </xf>
    <xf numFmtId="4" fontId="11" fillId="0" borderId="4" xfId="0" applyNumberFormat="1" applyFont="1" applyFill="1" applyBorder="1" applyAlignment="1">
      <alignment horizontal="right" indent="1"/>
    </xf>
    <xf numFmtId="0" fontId="11" fillId="0" borderId="5" xfId="0" applyFont="1" applyFill="1" applyBorder="1" applyAlignment="1">
      <alignment horizontal="left" indent="1"/>
    </xf>
    <xf numFmtId="0" fontId="11" fillId="0" borderId="3" xfId="0" applyFont="1" applyFill="1" applyBorder="1" applyAlignment="1">
      <alignment horizontal="left" indent="1"/>
    </xf>
    <xf numFmtId="0" fontId="11" fillId="0" borderId="5" xfId="0" applyFont="1" applyFill="1" applyBorder="1"/>
    <xf numFmtId="22" fontId="14" fillId="0" borderId="0" xfId="0" applyNumberFormat="1" applyFont="1" applyAlignment="1">
      <alignment horizontal="center" vertical="center"/>
    </xf>
    <xf numFmtId="0" fontId="14" fillId="0" borderId="0" xfId="0" applyFont="1" applyAlignment="1">
      <alignment horizontal="center" vertical="center"/>
    </xf>
    <xf numFmtId="0" fontId="10" fillId="0" borderId="0" xfId="1" applyFont="1"/>
    <xf numFmtId="0" fontId="10" fillId="0" borderId="1" xfId="1" applyFont="1" applyBorder="1"/>
  </cellXfs>
  <cellStyles count="13">
    <cellStyle name="Date du tableau" xfId="10"/>
    <cellStyle name="Détails du tableau" xfId="8"/>
    <cellStyle name="Lien hypertexte" xfId="6" builtinId="8" customBuiltin="1"/>
    <cellStyle name="Lien hypertexte visité" xfId="7" builtinId="9" customBuiltin="1"/>
    <cellStyle name="Normal" xfId="0" builtinId="0" customBuiltin="1"/>
    <cellStyle name="Numéros du tableau" xfId="9"/>
    <cellStyle name="Texte d’astuce" xfId="12"/>
    <cellStyle name="Texte d’astuce en retrait" xfId="1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196">
    <dxf>
      <font>
        <b val="0"/>
        <i val="0"/>
        <strike val="0"/>
        <condense val="0"/>
        <extend val="0"/>
        <outline val="0"/>
        <shadow val="0"/>
        <u val="none"/>
        <vertAlign val="baseline"/>
        <sz val="11"/>
        <color theme="1"/>
        <name val="Arial"/>
        <scheme val="none"/>
      </font>
      <border diagonalUp="0" diagonalDown="0" outline="0">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Arial"/>
        <scheme val="none"/>
      </font>
      <border diagonalUp="0" diagonalDown="0" outline="0">
        <left/>
        <right/>
        <top style="medium">
          <color indexed="64"/>
        </top>
        <bottom style="medium">
          <color indexed="64"/>
        </bottom>
      </border>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justifyLastLine="0" shrinkToFit="0" readingOrder="0"/>
      <border diagonalUp="0" diagonalDown="0" outline="0">
        <left/>
        <right/>
        <top style="medium">
          <color indexed="64"/>
        </top>
        <bottom style="medium">
          <color indexed="64"/>
        </bottom>
      </border>
    </dxf>
    <dxf>
      <font>
        <b val="0"/>
        <i val="0"/>
        <strike val="0"/>
        <condense val="0"/>
        <extend val="0"/>
        <outline val="0"/>
        <shadow val="0"/>
        <u val="none"/>
        <vertAlign val="baseline"/>
        <sz val="11"/>
        <color theme="1"/>
        <name val="Arial"/>
        <scheme val="none"/>
      </font>
      <border diagonalUp="0" diagonalDown="0" outline="0">
        <left/>
        <right/>
        <top style="medium">
          <color indexed="64"/>
        </top>
        <bottom style="medium">
          <color indexed="64"/>
        </bottom>
      </border>
    </dxf>
    <dxf>
      <font>
        <b val="0"/>
        <i val="0"/>
        <strike val="0"/>
        <condense val="0"/>
        <extend val="0"/>
        <outline val="0"/>
        <shadow val="0"/>
        <u val="none"/>
        <vertAlign val="baseline"/>
        <sz val="11"/>
        <color theme="1"/>
        <name val="Arial"/>
        <scheme val="none"/>
      </font>
      <alignment horizontal="left" vertical="bottom" textRotation="0" wrapText="0" indent="1" justifyLastLine="0" shrinkToFit="0" readingOrder="0"/>
      <border diagonalUp="0" diagonalDown="0" outline="0">
        <left style="medium">
          <color indexed="64"/>
        </left>
        <right/>
        <top style="medium">
          <color indexed="64"/>
        </top>
        <bottom style="medium">
          <color indexed="64"/>
        </bottom>
      </border>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border diagonalUp="0" diagonalDown="0" outline="0">
        <left/>
        <right style="medium">
          <color indexed="64"/>
        </right>
        <top style="medium">
          <color indexed="64"/>
        </top>
        <bottom style="medium">
          <color indexed="64"/>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border diagonalUp="0" diagonalDown="0" outline="0">
        <left/>
        <right/>
        <top style="medium">
          <color indexed="64"/>
        </top>
        <bottom style="medium">
          <color indexed="64"/>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border diagonalUp="0" diagonalDown="0" outline="0">
        <left/>
        <right/>
        <top style="medium">
          <color indexed="64"/>
        </top>
        <bottom style="medium">
          <color indexed="64"/>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border diagonalUp="0" diagonalDown="0" outline="0">
        <left style="medium">
          <color indexed="64"/>
        </left>
        <right/>
        <top style="medium">
          <color indexed="64"/>
        </top>
        <bottom style="medium">
          <color indexed="64"/>
        </bottom>
      </border>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bottom" textRotation="0" wrapText="0" indent="1" justifyLastLine="0" shrinkToFit="0" readingOrder="0"/>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165" formatCode="d/m/yy;@"/>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border diagonalUp="0" diagonalDown="0" outline="0">
        <left/>
        <right/>
        <top/>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style="medium">
          <color indexed="64"/>
        </left>
        <right style="medium">
          <color indexed="64"/>
        </right>
        <top style="medium">
          <color indexed="64"/>
        </top>
        <bottom style="medium">
          <color indexed="64"/>
        </bottom>
      </border>
    </dxf>
    <dxf>
      <border diagonalUp="0" diagonalDown="0">
        <left style="medium">
          <color indexed="64"/>
        </left>
        <right style="medium">
          <color indexed="64"/>
        </right>
        <top/>
        <bottom/>
        <vertical/>
        <horizontal/>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border diagonalUp="0" diagonalDown="0" outline="0">
        <left style="medium">
          <color indexed="64"/>
        </left>
        <right/>
        <top style="medium">
          <color indexed="64"/>
        </top>
        <bottom style="medium">
          <color indexed="64"/>
        </bottom>
      </border>
    </dxf>
    <dxf>
      <border>
        <top style="medium">
          <color indexed="64"/>
        </top>
      </border>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
      <font>
        <b/>
        <color theme="1"/>
      </font>
      <border>
        <bottom style="thin">
          <color theme="9"/>
        </bottom>
        <vertical/>
        <horizontal/>
      </border>
    </dxf>
    <dxf>
      <font>
        <color theme="1"/>
      </font>
      <border>
        <left/>
        <right/>
        <top/>
        <bottom/>
        <vertical/>
        <horizontal/>
      </border>
    </dxf>
  </dxfs>
  <tableStyles count="2" defaultTableStyle="Tableau Synthèse" defaultPivotStyle="PivotStyleLight16">
    <tableStyle name="styleCustomSlicer" pivot="0" table="0" count="10">
      <tableStyleElement type="wholeTable" dxfId="195"/>
      <tableStyleElement type="headerRow" dxfId="194"/>
    </tableStyle>
    <tableStyle name="Tableau Synthèse" pivot="0" count="6">
      <tableStyleElement type="wholeTable" dxfId="193"/>
      <tableStyleElement type="headerRow" dxfId="192"/>
      <tableStyleElement type="totalRow" dxfId="191"/>
      <tableStyleElement type="firstColumn" dxfId="190"/>
      <tableStyleElement type="lastColumn" dxfId="189"/>
      <tableStyleElement type="firstColumnStripe" dxfId="188"/>
    </tableStyle>
  </tableStyles>
  <colors>
    <mruColors>
      <color rgb="FFFFD777"/>
      <color rgb="FF6CBE7C"/>
      <color rgb="FFE95D61"/>
      <color rgb="FFBBE3E2"/>
      <color rgb="FFC98060"/>
      <color rgb="FFC992A8"/>
      <color rgb="FFB095C6"/>
    </mruColors>
  </color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1073726</xdr:colOff>
      <xdr:row>0</xdr:row>
      <xdr:rowOff>0</xdr:rowOff>
    </xdr:from>
    <xdr:to>
      <xdr:col>15</xdr:col>
      <xdr:colOff>31172</xdr:colOff>
      <xdr:row>0</xdr:row>
      <xdr:rowOff>917773</xdr:rowOff>
    </xdr:to>
    <xdr:pic>
      <xdr:nvPicPr>
        <xdr:cNvPr id="3" name="Image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4027726" y="0"/>
          <a:ext cx="3667991" cy="91777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che%20de%20maintenance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m Intervention"/>
      <sheetName val="Donnée"/>
    </sheetNames>
    <sheetDataSet>
      <sheetData sheetId="0">
        <row r="6">
          <cell r="A6">
            <v>43467</v>
          </cell>
        </row>
        <row r="26">
          <cell r="X26">
            <v>24000</v>
          </cell>
        </row>
      </sheetData>
      <sheetData sheetId="1"/>
    </sheetDataSet>
  </externalBook>
</externalLink>
</file>

<file path=xl/tables/table1.xml><?xml version="1.0" encoding="utf-8"?>
<table xmlns="http://schemas.openxmlformats.org/spreadsheetml/2006/main" id="14" name="SynthèseDépenses" displayName="SynthèseDépenses" ref="A3:O35" totalsRowCount="1" headerRowDxfId="187" dataDxfId="186" totalsRowDxfId="185" totalsRowBorderDxfId="184">
  <autoFilter ref="A3:O34"/>
  <tableColumns count="15">
    <tableColumn id="1" name="Dépenses" totalsRowLabel="Total" totalsRowDxfId="183"/>
    <tableColumn id="2" name="Jan" totalsRowFunction="sum" totalsRowDxfId="182">
      <calculatedColumnFormula>SUMIFS(DépJan[Montant],DépJan[Catégorie],SynthèseDépenses[Dépenses])</calculatedColumnFormula>
    </tableColumn>
    <tableColumn id="3" name="Fév" totalsRowFunction="sum" totalsRowDxfId="181">
      <calculatedColumnFormula>SUMIFS(DépFév[Montant],DépFév[Catégorie],SynthèseDépenses[Dépenses])</calculatedColumnFormula>
    </tableColumn>
    <tableColumn id="4" name="Mar" totalsRowFunction="sum" totalsRowDxfId="180">
      <calculatedColumnFormula>SUMIFS(DépMar[Montant],DépMar[Catégorie],SynthèseDépenses[Dépenses])</calculatedColumnFormula>
    </tableColumn>
    <tableColumn id="5" name="Avr" totalsRowFunction="sum" totalsRowDxfId="179">
      <calculatedColumnFormula>SUMIFS(DépAvr[Montant],DépAvr[Catégorie],SynthèseDépenses[Dépenses])</calculatedColumnFormula>
    </tableColumn>
    <tableColumn id="6" name="Mai" totalsRowFunction="sum" totalsRowDxfId="178">
      <calculatedColumnFormula>SUMIFS(DépMai[Montant],DépMai[Catégorie],SynthèseDépenses[Dépenses])</calculatedColumnFormula>
    </tableColumn>
    <tableColumn id="7" name="Juin" totalsRowFunction="sum" totalsRowDxfId="177">
      <calculatedColumnFormula>SUMIFS(DépJuin[Montant],DépJuin[Catégorie],SynthèseDépenses[Dépenses])</calculatedColumnFormula>
    </tableColumn>
    <tableColumn id="8" name="Juil" totalsRowFunction="sum" totalsRowDxfId="176">
      <calculatedColumnFormula>SUMIFS(DépJuil[Montant],DépJuil[Catégorie],SynthèseDépenses[Dépenses])</calculatedColumnFormula>
    </tableColumn>
    <tableColumn id="9" name="Aoû" totalsRowFunction="sum" totalsRowDxfId="175">
      <calculatedColumnFormula>SUMIFS(DépAoû[Montant],DépAoû[Catégorie],SynthèseDépenses[Dépenses])</calculatedColumnFormula>
    </tableColumn>
    <tableColumn id="10" name="Sep" totalsRowFunction="sum" totalsRowDxfId="174">
      <calculatedColumnFormula>SUMIFS(DépSep[Montant],DépSep[Catégorie],SynthèseDépenses[Dépenses])</calculatedColumnFormula>
    </tableColumn>
    <tableColumn id="11" name="Oct" totalsRowFunction="sum" totalsRowDxfId="173">
      <calculatedColumnFormula>SUMIFS(DépOct[Montant],DépOct[Catégorie],SynthèseDépenses[Dépenses])</calculatedColumnFormula>
    </tableColumn>
    <tableColumn id="12" name="Nov" totalsRowFunction="sum" totalsRowDxfId="172">
      <calculatedColumnFormula>SUMIFS(DépNov[Montant],DépNov[Catégorie],SynthèseDépenses[Dépenses])</calculatedColumnFormula>
    </tableColumn>
    <tableColumn id="13" name="Déc" totalsRowFunction="sum" totalsRowDxfId="171">
      <calculatedColumnFormula>SUMIFS(DépDéc[Montant],DépDéc[Catégorie],SynthèseDépenses[Dépenses])</calculatedColumnFormula>
    </tableColumn>
    <tableColumn id="14" name="Total" totalsRowFunction="sum" dataDxfId="170" totalsRowDxfId="169">
      <calculatedColumnFormula>SUM(SynthèseDépenses[[#This Row],[Jan]:[Déc]])</calculatedColumnFormula>
    </tableColumn>
    <tableColumn id="15" name="Évolution" totalsRowDxfId="168" dataCellStyle="Normal"/>
  </tableColumns>
  <tableStyleInfo name="Tableau Synthèse" showFirstColumn="0" showLastColumn="1" showRowStripes="0" showColumnStripes="1"/>
  <extLst>
    <ext xmlns:x14="http://schemas.microsoft.com/office/spreadsheetml/2009/9/main" uri="{504A1905-F514-4f6f-8877-14C23A59335A}">
      <x14:table altTextSummary="Ce tableau répertorie les dépenses regroupées par catégorie pour chaque mois de l’année à partir de janvier.  Il est mis en forme de manière à être aligné verticalement avec un graphique situé juste au-dessus, de sorte que les mois du tableau sont alignés avec les mois du graphique"/>
    </ext>
  </extLst>
</table>
</file>

<file path=xl/tables/table2.xml><?xml version="1.0" encoding="utf-8"?>
<table xmlns="http://schemas.openxmlformats.org/spreadsheetml/2006/main" id="2" name="DépJan" displayName="DépJan" ref="A2:E34" totalsRowCount="1" headerRowDxfId="167" dataDxfId="166" totalsRowDxfId="165" totalsRowBorderDxfId="164">
  <autoFilter ref="A2:E33"/>
  <tableColumns count="5">
    <tableColumn id="1" name="Date" totalsRowLabel="Total" dataDxfId="163" totalsRowDxfId="4"/>
    <tableColumn id="2" name="N° bon de commande" dataDxfId="162" totalsRowDxfId="3"/>
    <tableColumn id="3" name="Montant" totalsRowFunction="sum" dataDxfId="5" totalsRowDxfId="2">
      <calculatedColumnFormula>IF(Dates='[1]Nom Intervention'!$A$6,'[1]Nom Intervention'!$X$26,0)</calculatedColumnFormula>
    </tableColumn>
    <tableColumn id="4" name="Catégorie" dataDxfId="161" totalsRowDxfId="1"/>
    <tableColumn id="5" name="Description" dataDxfId="160" totalsRowDxfId="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xml><?xml version="1.0" encoding="utf-8"?>
<table xmlns="http://schemas.openxmlformats.org/spreadsheetml/2006/main" id="3" name="DépFév" displayName="DépFév" ref="A2:E33" totalsRowCount="1" headerRowDxfId="159" dataDxfId="158" totalsRowDxfId="157" totalsRowBorderDxfId="156">
  <autoFilter ref="A2:E32"/>
  <tableColumns count="5">
    <tableColumn id="1" name="Date" totalsRowLabel="Total" dataDxfId="155" totalsRowDxfId="154"/>
    <tableColumn id="2" name="N° bon de commande" dataDxfId="153" totalsRowDxfId="152"/>
    <tableColumn id="3" name="Montant" totalsRowFunction="sum" dataDxfId="151" totalsRowDxfId="150"/>
    <tableColumn id="4" name="Catégorie" dataDxfId="149" totalsRowDxfId="148"/>
    <tableColumn id="5" name="Description" dataDxfId="147" totalsRowDxfId="146"/>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4.xml><?xml version="1.0" encoding="utf-8"?>
<table xmlns="http://schemas.openxmlformats.org/spreadsheetml/2006/main" id="4" name="DépMar" displayName="DépMar" ref="A2:E34" totalsRowCount="1" headerRowDxfId="145" dataDxfId="144" totalsRowDxfId="143" totalsRowBorderDxfId="142">
  <autoFilter ref="A2:E33"/>
  <tableColumns count="5">
    <tableColumn id="1" name="Date" totalsRowLabel="Total" dataDxfId="141" totalsRowDxfId="140"/>
    <tableColumn id="2" name="N° bon de commande" dataDxfId="139" totalsRowDxfId="138"/>
    <tableColumn id="3" name="Montant" totalsRowFunction="sum" dataDxfId="137" totalsRowDxfId="136"/>
    <tableColumn id="4" name="Catégorie" dataDxfId="135" totalsRowDxfId="134"/>
    <tableColumn id="5" name="Description" dataDxfId="133" totalsRowDxfId="132"/>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5.xml><?xml version="1.0" encoding="utf-8"?>
<table xmlns="http://schemas.openxmlformats.org/spreadsheetml/2006/main" id="5" name="DépAvr" displayName="DépAvr" ref="A2:E33" totalsRowCount="1" headerRowDxfId="131" dataDxfId="130" totalsRowDxfId="129" totalsRowBorderDxfId="128">
  <autoFilter ref="A2:E32"/>
  <tableColumns count="5">
    <tableColumn id="1" name="Date" totalsRowLabel="Total" dataDxfId="127" totalsRowDxfId="126"/>
    <tableColumn id="2" name="N° bon de commande" dataDxfId="125" totalsRowDxfId="124"/>
    <tableColumn id="3" name="Montant" totalsRowFunction="sum" dataDxfId="123" totalsRowDxfId="122"/>
    <tableColumn id="4" name="Catégorie" dataDxfId="121" totalsRowDxfId="120"/>
    <tableColumn id="5" name="Description" dataDxfId="119" totalsRowDxfId="118"/>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6.xml><?xml version="1.0" encoding="utf-8"?>
<table xmlns="http://schemas.openxmlformats.org/spreadsheetml/2006/main" id="6" name="DépMai" displayName="DépMai" ref="A2:E34" totalsRowCount="1" headerRowDxfId="117" dataDxfId="116" totalsRowDxfId="115" totalsRowBorderDxfId="114">
  <autoFilter ref="A2:E33"/>
  <tableColumns count="5">
    <tableColumn id="1" name="Date" totalsRowLabel="Total" dataDxfId="113" totalsRowDxfId="112"/>
    <tableColumn id="2" name="N° bon de commande" dataDxfId="111" totalsRowDxfId="110"/>
    <tableColumn id="3" name="Montant" totalsRowFunction="sum" dataDxfId="109" totalsRowDxfId="108"/>
    <tableColumn id="4" name="Catégorie" dataDxfId="107" totalsRowDxfId="106"/>
    <tableColumn id="5" name="Description" dataDxfId="105" totalsRowDxfId="104"/>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7.xml><?xml version="1.0" encoding="utf-8"?>
<table xmlns="http://schemas.openxmlformats.org/spreadsheetml/2006/main" id="7" name="DépJuin" displayName="DépJuin" ref="A2:E33" totalsRowCount="1" headerRowDxfId="103" dataDxfId="102" totalsRowDxfId="101" totalsRowBorderDxfId="100">
  <autoFilter ref="A2:E32"/>
  <tableColumns count="5">
    <tableColumn id="1" name="Date" totalsRowLabel="Total" dataDxfId="99" totalsRowDxfId="98"/>
    <tableColumn id="2" name="N° bon de commande" dataDxfId="97" totalsRowDxfId="96"/>
    <tableColumn id="3" name="Montant" totalsRowFunction="sum" dataDxfId="95" totalsRowDxfId="94"/>
    <tableColumn id="4" name="Catégorie" dataDxfId="93" totalsRowDxfId="92"/>
    <tableColumn id="5" name="Description" dataDxfId="91" totalsRowDxfId="9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8.xml><?xml version="1.0" encoding="utf-8"?>
<table xmlns="http://schemas.openxmlformats.org/spreadsheetml/2006/main" id="8" name="DépJuil" displayName="DépJuil" ref="A2:E34" totalsRowCount="1" headerRowDxfId="89" dataDxfId="88" totalsRowDxfId="87" totalsRowBorderDxfId="86">
  <autoFilter ref="A2:E33"/>
  <tableColumns count="5">
    <tableColumn id="1" name="Date" totalsRowLabel="Total" dataDxfId="85" totalsRowDxfId="84"/>
    <tableColumn id="2" name="N° bon de commande" dataDxfId="83" totalsRowDxfId="82"/>
    <tableColumn id="3" name="Montant" totalsRowFunction="sum" dataDxfId="81" totalsRowDxfId="80"/>
    <tableColumn id="4" name="Catégorie" dataDxfId="79" totalsRowDxfId="78"/>
    <tableColumn id="5" name="Description" dataDxfId="77" totalsRowDxfId="76"/>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9.xml><?xml version="1.0" encoding="utf-8"?>
<table xmlns="http://schemas.openxmlformats.org/spreadsheetml/2006/main" id="9" name="DépAoû" displayName="DépAoû" ref="A2:E34" totalsRowCount="1" headerRowDxfId="75" dataDxfId="74" totalsRowDxfId="73" totalsRowBorderDxfId="72">
  <autoFilter ref="A2:E33"/>
  <tableColumns count="5">
    <tableColumn id="1" name="Date" totalsRowLabel="Total" dataDxfId="71" totalsRowDxfId="70"/>
    <tableColumn id="2" name="N° bon de commande" dataDxfId="69" totalsRowDxfId="68"/>
    <tableColumn id="3" name="Montant" totalsRowFunction="sum" dataDxfId="67" totalsRowDxfId="66"/>
    <tableColumn id="4" name="Catégorie" dataDxfId="65" totalsRowDxfId="64"/>
    <tableColumn id="5" name="Description" dataDxfId="63" totalsRowDxfId="62"/>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0.xml><?xml version="1.0" encoding="utf-8"?>
<table xmlns="http://schemas.openxmlformats.org/spreadsheetml/2006/main" id="10" name="DépSep" displayName="DépSep" ref="A2:E33" totalsRowCount="1" headerRowDxfId="61" dataDxfId="60" totalsRowDxfId="59" totalsRowBorderDxfId="58">
  <autoFilter ref="A2:E32"/>
  <tableColumns count="5">
    <tableColumn id="1" name="Date" totalsRowLabel="Total" dataDxfId="57" totalsRowDxfId="56"/>
    <tableColumn id="2" name="N° bon de commande" dataDxfId="55" totalsRowDxfId="54"/>
    <tableColumn id="3" name="Montant" totalsRowFunction="sum" dataDxfId="53" totalsRowDxfId="52"/>
    <tableColumn id="4" name="Catégorie" dataDxfId="51" totalsRowDxfId="50"/>
    <tableColumn id="5" name="Description" dataDxfId="49" totalsRowDxfId="48"/>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1.xml><?xml version="1.0" encoding="utf-8"?>
<table xmlns="http://schemas.openxmlformats.org/spreadsheetml/2006/main" id="11" name="DépOct" displayName="DépOct" ref="A2:E34" totalsRowCount="1" headerRowDxfId="47" dataDxfId="46" totalsRowDxfId="45" totalsRowBorderDxfId="44">
  <autoFilter ref="A2:E33"/>
  <tableColumns count="5">
    <tableColumn id="1" name="Date" totalsRowLabel="Total" dataDxfId="43" totalsRowDxfId="42"/>
    <tableColumn id="2" name="N° bon de commande" dataDxfId="41" totalsRowDxfId="40"/>
    <tableColumn id="3" name="Montant" totalsRowFunction="sum" dataDxfId="39" totalsRowDxfId="38"/>
    <tableColumn id="4" name="Catégorie" dataDxfId="37" totalsRowDxfId="36"/>
    <tableColumn id="5" name="Description" dataDxfId="35" totalsRowDxfId="34"/>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2.xml><?xml version="1.0" encoding="utf-8"?>
<table xmlns="http://schemas.openxmlformats.org/spreadsheetml/2006/main" id="12" name="DépNov" displayName="DépNov" ref="A2:E33" totalsRowCount="1" headerRowDxfId="33" dataDxfId="32" totalsRowDxfId="31" totalsRowBorderDxfId="30">
  <autoFilter ref="A2:E32"/>
  <tableColumns count="5">
    <tableColumn id="1" name="Date" totalsRowLabel="Total" dataDxfId="29" totalsRowDxfId="28"/>
    <tableColumn id="2" name="N° bon de commande" dataDxfId="27" totalsRowDxfId="26"/>
    <tableColumn id="3" name="Montant" totalsRowFunction="sum" dataDxfId="25" totalsRowDxfId="24"/>
    <tableColumn id="4" name="Catégorie" dataDxfId="23" totalsRowDxfId="22"/>
    <tableColumn id="5" name="Description" dataDxfId="21" totalsRowDxfId="2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3.xml><?xml version="1.0" encoding="utf-8"?>
<table xmlns="http://schemas.openxmlformats.org/spreadsheetml/2006/main" id="13" name="DépDéc" displayName="DépDéc" ref="A2:E34" totalsRowCount="1" headerRowDxfId="19" dataDxfId="18" totalsRowDxfId="17" totalsRowBorderDxfId="16">
  <autoFilter ref="A2:E33"/>
  <tableColumns count="5">
    <tableColumn id="1" name="Date" totalsRowLabel="Total" dataDxfId="15" totalsRowDxfId="14"/>
    <tableColumn id="2" name="N° bon de commande" dataDxfId="13" totalsRowDxfId="12"/>
    <tableColumn id="3" name="Montant" totalsRowFunction="sum" dataDxfId="11" totalsRowDxfId="10"/>
    <tableColumn id="4" name="Catégorie" dataDxfId="9" totalsRowDxfId="8"/>
    <tableColumn id="5" name="Description" dataDxfId="7" totalsRowDxfId="6"/>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499984740745262"/>
    <pageSetUpPr autoPageBreaks="0" fitToPage="1"/>
  </sheetPr>
  <dimension ref="A1:O35"/>
  <sheetViews>
    <sheetView showGridLines="0" zoomScale="40" zoomScaleNormal="40" workbookViewId="0">
      <selection activeCell="M17" sqref="M17"/>
    </sheetView>
  </sheetViews>
  <sheetFormatPr baseColWidth="10" defaultColWidth="17.7109375" defaultRowHeight="30" customHeight="1" x14ac:dyDescent="0.2"/>
  <cols>
    <col min="1" max="16384" width="17.7109375" style="2"/>
  </cols>
  <sheetData>
    <row r="1" spans="1:15" ht="75.75" customHeight="1" x14ac:dyDescent="0.2">
      <c r="A1" s="12" t="s">
        <v>0</v>
      </c>
      <c r="B1" s="13"/>
      <c r="C1" s="13"/>
      <c r="D1" s="14"/>
      <c r="E1" s="14"/>
      <c r="F1" s="14"/>
      <c r="G1" s="28">
        <f ca="1">NOW()</f>
        <v>43613.550073148152</v>
      </c>
      <c r="H1" s="29"/>
      <c r="I1" s="29"/>
    </row>
    <row r="2" spans="1:15" ht="14.25" x14ac:dyDescent="0.2">
      <c r="B2" s="3" t="s">
        <v>8</v>
      </c>
      <c r="C2" s="3" t="s">
        <v>9</v>
      </c>
      <c r="D2" s="3" t="s">
        <v>10</v>
      </c>
      <c r="E2" s="3" t="s">
        <v>11</v>
      </c>
      <c r="F2" s="3" t="s">
        <v>12</v>
      </c>
      <c r="G2" s="3" t="s">
        <v>13</v>
      </c>
      <c r="H2" s="3" t="s">
        <v>14</v>
      </c>
      <c r="I2" s="3" t="s">
        <v>15</v>
      </c>
      <c r="J2" s="3" t="s">
        <v>16</v>
      </c>
      <c r="K2" s="3" t="s">
        <v>17</v>
      </c>
      <c r="L2" s="3" t="s">
        <v>18</v>
      </c>
      <c r="M2" s="3" t="s">
        <v>19</v>
      </c>
      <c r="N2" s="3" t="s">
        <v>20</v>
      </c>
    </row>
    <row r="3" spans="1:15" ht="17.100000000000001" customHeight="1" thickBot="1" x14ac:dyDescent="0.3">
      <c r="A3" s="7" t="s">
        <v>1</v>
      </c>
      <c r="B3" s="7" t="s">
        <v>8</v>
      </c>
      <c r="C3" s="7" t="s">
        <v>9</v>
      </c>
      <c r="D3" s="7" t="s">
        <v>10</v>
      </c>
      <c r="E3" s="7" t="s">
        <v>11</v>
      </c>
      <c r="F3" s="7" t="s">
        <v>12</v>
      </c>
      <c r="G3" s="7" t="s">
        <v>13</v>
      </c>
      <c r="H3" s="7" t="s">
        <v>14</v>
      </c>
      <c r="I3" s="7" t="s">
        <v>15</v>
      </c>
      <c r="J3" s="7" t="s">
        <v>16</v>
      </c>
      <c r="K3" s="7" t="s">
        <v>17</v>
      </c>
      <c r="L3" s="7" t="s">
        <v>18</v>
      </c>
      <c r="M3" s="7" t="s">
        <v>19</v>
      </c>
      <c r="N3" s="7" t="s">
        <v>7</v>
      </c>
      <c r="O3" s="7" t="s">
        <v>21</v>
      </c>
    </row>
    <row r="4" spans="1:15" ht="30" customHeight="1" x14ac:dyDescent="0.2">
      <c r="A4" s="5" t="s">
        <v>2</v>
      </c>
      <c r="B4" s="6">
        <f>SUMIFS(DépJan[Montant],DépJan[Catégorie],SynthèseDépenses[Dépenses])</f>
        <v>0</v>
      </c>
      <c r="C4" s="6">
        <f>SUMIFS(DépFév[Montant],DépFév[Catégorie],SynthèseDépenses[Dépenses])</f>
        <v>0</v>
      </c>
      <c r="D4" s="6">
        <f>SUMIFS(DépMar[Montant],DépMar[Catégorie],SynthèseDépenses[Dépenses])</f>
        <v>0</v>
      </c>
      <c r="E4" s="6">
        <f>SUMIFS(DépAvr[Montant],DépAvr[Catégorie],SynthèseDépenses[Dépenses])</f>
        <v>0</v>
      </c>
      <c r="F4" s="6">
        <f>SUMIFS(DépMai[Montant],DépMai[Catégorie],SynthèseDépenses[Dépenses])</f>
        <v>0</v>
      </c>
      <c r="G4" s="6">
        <f>SUMIFS(DépJuin[Montant],DépJuin[Catégorie],SynthèseDépenses[Dépenses])</f>
        <v>0</v>
      </c>
      <c r="H4" s="6">
        <f>SUMIFS(DépJuil[Montant],DépJuil[Catégorie],SynthèseDépenses[Dépenses])</f>
        <v>0</v>
      </c>
      <c r="I4" s="6">
        <f>SUMIFS(DépAoû[Montant],DépAoû[Catégorie],SynthèseDépenses[Dépenses])</f>
        <v>0</v>
      </c>
      <c r="J4" s="6">
        <f>SUMIFS(DépSep[Montant],DépSep[Catégorie],SynthèseDépenses[Dépenses])</f>
        <v>0</v>
      </c>
      <c r="K4" s="6">
        <f>SUMIFS(DépOct[Montant],DépOct[Catégorie],SynthèseDépenses[Dépenses])</f>
        <v>0</v>
      </c>
      <c r="L4" s="6">
        <f>SUMIFS(DépNov[Montant],DépNov[Catégorie],SynthèseDépenses[Dépenses])</f>
        <v>0</v>
      </c>
      <c r="M4" s="6">
        <f>SUMIFS(DépDéc[Montant],DépDéc[Catégorie],SynthèseDépenses[Dépenses])</f>
        <v>0</v>
      </c>
      <c r="N4" s="16">
        <f>SUM(SynthèseDépenses[[#This Row],[Jan]:[Déc]])</f>
        <v>0</v>
      </c>
    </row>
    <row r="5" spans="1:15" ht="30" customHeight="1" x14ac:dyDescent="0.2">
      <c r="A5" s="5" t="s">
        <v>3</v>
      </c>
      <c r="B5" s="6">
        <f>SUMIFS(DépJan[Montant],DépJan[Catégorie],SynthèseDépenses[Dépenses])</f>
        <v>24000</v>
      </c>
      <c r="C5" s="6">
        <f>SUMIFS(DépFév[Montant],DépFév[Catégorie],SynthèseDépenses[Dépenses])</f>
        <v>0</v>
      </c>
      <c r="D5" s="6">
        <f>SUMIFS(DépMar[Montant],DépMar[Catégorie],SynthèseDépenses[Dépenses])</f>
        <v>0</v>
      </c>
      <c r="E5" s="6">
        <f>SUMIFS(DépAvr[Montant],DépAvr[Catégorie],SynthèseDépenses[Dépenses])</f>
        <v>0</v>
      </c>
      <c r="F5" s="6">
        <f>SUMIFS(DépMai[Montant],DépMai[Catégorie],SynthèseDépenses[Dépenses])</f>
        <v>0</v>
      </c>
      <c r="G5" s="6">
        <f>SUMIFS(DépJuin[Montant],DépJuin[Catégorie],SynthèseDépenses[Dépenses])</f>
        <v>0</v>
      </c>
      <c r="H5" s="6">
        <f>SUMIFS(DépJuil[Montant],DépJuil[Catégorie],SynthèseDépenses[Dépenses])</f>
        <v>0</v>
      </c>
      <c r="I5" s="6">
        <f>SUMIFS(DépAoû[Montant],DépAoû[Catégorie],SynthèseDépenses[Dépenses])</f>
        <v>0</v>
      </c>
      <c r="J5" s="6">
        <f>SUMIFS(DépSep[Montant],DépSep[Catégorie],SynthèseDépenses[Dépenses])</f>
        <v>0</v>
      </c>
      <c r="K5" s="6">
        <f>SUMIFS(DépOct[Montant],DépOct[Catégorie],SynthèseDépenses[Dépenses])</f>
        <v>0</v>
      </c>
      <c r="L5" s="6">
        <f>SUMIFS(DépNov[Montant],DépNov[Catégorie],SynthèseDépenses[Dépenses])</f>
        <v>0</v>
      </c>
      <c r="M5" s="6">
        <f>SUMIFS(DépDéc[Montant],DépDéc[Catégorie],SynthèseDépenses[Dépenses])</f>
        <v>0</v>
      </c>
      <c r="N5" s="17">
        <f>SUM(SynthèseDépenses[[#This Row],[Jan]:[Déc]])</f>
        <v>24000</v>
      </c>
    </row>
    <row r="6" spans="1:15" ht="30" customHeight="1" x14ac:dyDescent="0.2">
      <c r="A6" s="5" t="s">
        <v>4</v>
      </c>
      <c r="B6" s="6">
        <f>SUMIFS(DépJan[Montant],DépJan[Catégorie],SynthèseDépenses[Dépenses])</f>
        <v>0</v>
      </c>
      <c r="C6" s="6">
        <f>SUMIFS(DépFév[Montant],DépFév[Catégorie],SynthèseDépenses[Dépenses])</f>
        <v>0</v>
      </c>
      <c r="D6" s="6">
        <f>SUMIFS(DépMar[Montant],DépMar[Catégorie],SynthèseDépenses[Dépenses])</f>
        <v>0</v>
      </c>
      <c r="E6" s="6">
        <f>SUMIFS(DépAvr[Montant],DépAvr[Catégorie],SynthèseDépenses[Dépenses])</f>
        <v>0</v>
      </c>
      <c r="F6" s="6">
        <f>SUMIFS(DépMai[Montant],DépMai[Catégorie],SynthèseDépenses[Dépenses])</f>
        <v>0</v>
      </c>
      <c r="G6" s="6">
        <f>SUMIFS(DépJuin[Montant],DépJuin[Catégorie],SynthèseDépenses[Dépenses])</f>
        <v>0</v>
      </c>
      <c r="H6" s="6">
        <f>SUMIFS(DépJuil[Montant],DépJuil[Catégorie],SynthèseDépenses[Dépenses])</f>
        <v>0</v>
      </c>
      <c r="I6" s="6">
        <f>SUMIFS(DépAoû[Montant],DépAoû[Catégorie],SynthèseDépenses[Dépenses])</f>
        <v>0</v>
      </c>
      <c r="J6" s="6">
        <f>SUMIFS(DépSep[Montant],DépSep[Catégorie],SynthèseDépenses[Dépenses])</f>
        <v>0</v>
      </c>
      <c r="K6" s="6">
        <f>SUMIFS(DépOct[Montant],DépOct[Catégorie],SynthèseDépenses[Dépenses])</f>
        <v>0</v>
      </c>
      <c r="L6" s="6">
        <f>SUMIFS(DépNov[Montant],DépNov[Catégorie],SynthèseDépenses[Dépenses])</f>
        <v>0</v>
      </c>
      <c r="M6" s="6">
        <f>SUMIFS(DépDéc[Montant],DépDéc[Catégorie],SynthèseDépenses[Dépenses])</f>
        <v>0</v>
      </c>
      <c r="N6" s="17">
        <f>SUM(SynthèseDépenses[[#This Row],[Jan]:[Déc]])</f>
        <v>0</v>
      </c>
    </row>
    <row r="7" spans="1:15" ht="30" customHeight="1" x14ac:dyDescent="0.2">
      <c r="A7" s="5" t="s">
        <v>5</v>
      </c>
      <c r="B7" s="6">
        <f>SUMIFS(DépJan[Montant],DépJan[Catégorie],SynthèseDépenses[Dépenses])</f>
        <v>0</v>
      </c>
      <c r="C7" s="6">
        <f>SUMIFS(DépFév[Montant],DépFév[Catégorie],SynthèseDépenses[Dépenses])</f>
        <v>0</v>
      </c>
      <c r="D7" s="6">
        <f>SUMIFS(DépMar[Montant],DépMar[Catégorie],SynthèseDépenses[Dépenses])</f>
        <v>0</v>
      </c>
      <c r="E7" s="6">
        <f>SUMIFS(DépAvr[Montant],DépAvr[Catégorie],SynthèseDépenses[Dépenses])</f>
        <v>0</v>
      </c>
      <c r="F7" s="6">
        <f>SUMIFS(DépMai[Montant],DépMai[Catégorie],SynthèseDépenses[Dépenses])</f>
        <v>0</v>
      </c>
      <c r="G7" s="6">
        <f>SUMIFS(DépJuin[Montant],DépJuin[Catégorie],SynthèseDépenses[Dépenses])</f>
        <v>0</v>
      </c>
      <c r="H7" s="6">
        <f>SUMIFS(DépJuil[Montant],DépJuil[Catégorie],SynthèseDépenses[Dépenses])</f>
        <v>0</v>
      </c>
      <c r="I7" s="6">
        <f>SUMIFS(DépAoû[Montant],DépAoû[Catégorie],SynthèseDépenses[Dépenses])</f>
        <v>0</v>
      </c>
      <c r="J7" s="6">
        <f>SUMIFS(DépSep[Montant],DépSep[Catégorie],SynthèseDépenses[Dépenses])</f>
        <v>0</v>
      </c>
      <c r="K7" s="6">
        <f>SUMIFS(DépOct[Montant],DépOct[Catégorie],SynthèseDépenses[Dépenses])</f>
        <v>0</v>
      </c>
      <c r="L7" s="6">
        <f>SUMIFS(DépNov[Montant],DépNov[Catégorie],SynthèseDépenses[Dépenses])</f>
        <v>0</v>
      </c>
      <c r="M7" s="6">
        <f>SUMIFS(DépDéc[Montant],DépDéc[Catégorie],SynthèseDépenses[Dépenses])</f>
        <v>0</v>
      </c>
      <c r="N7" s="17">
        <f>SUM(SynthèseDépenses[[#This Row],[Jan]:[Déc]])</f>
        <v>0</v>
      </c>
    </row>
    <row r="8" spans="1:15" ht="30" customHeight="1" x14ac:dyDescent="0.2">
      <c r="A8" s="5" t="s">
        <v>6</v>
      </c>
      <c r="B8" s="6">
        <f>SUMIFS(DépJan[Montant],DépJan[Catégorie],SynthèseDépenses[Dépenses])</f>
        <v>0</v>
      </c>
      <c r="C8" s="6">
        <f>SUMIFS(DépFév[Montant],DépFév[Catégorie],SynthèseDépenses[Dépenses])</f>
        <v>0</v>
      </c>
      <c r="D8" s="6">
        <f>SUMIFS(DépMar[Montant],DépMar[Catégorie],SynthèseDépenses[Dépenses])</f>
        <v>0</v>
      </c>
      <c r="E8" s="6">
        <f>SUMIFS(DépAvr[Montant],DépAvr[Catégorie],SynthèseDépenses[Dépenses])</f>
        <v>0</v>
      </c>
      <c r="F8" s="6">
        <f>SUMIFS(DépMai[Montant],DépMai[Catégorie],SynthèseDépenses[Dépenses])</f>
        <v>0</v>
      </c>
      <c r="G8" s="6">
        <f>SUMIFS(DépJuin[Montant],DépJuin[Catégorie],SynthèseDépenses[Dépenses])</f>
        <v>0</v>
      </c>
      <c r="H8" s="6">
        <f>SUMIFS(DépJuil[Montant],DépJuil[Catégorie],SynthèseDépenses[Dépenses])</f>
        <v>0</v>
      </c>
      <c r="I8" s="6">
        <f>SUMIFS(DépAoû[Montant],DépAoû[Catégorie],SynthèseDépenses[Dépenses])</f>
        <v>0</v>
      </c>
      <c r="J8" s="6">
        <f>SUMIFS(DépSep[Montant],DépSep[Catégorie],SynthèseDépenses[Dépenses])</f>
        <v>0</v>
      </c>
      <c r="K8" s="6">
        <f>SUMIFS(DépOct[Montant],DépOct[Catégorie],SynthèseDépenses[Dépenses])</f>
        <v>0</v>
      </c>
      <c r="L8" s="6">
        <f>SUMIFS(DépNov[Montant],DépNov[Catégorie],SynthèseDépenses[Dépenses])</f>
        <v>0</v>
      </c>
      <c r="M8" s="6">
        <f>SUMIFS(DépDéc[Montant],DépDéc[Catégorie],SynthèseDépenses[Dépenses])</f>
        <v>0</v>
      </c>
      <c r="N8" s="17">
        <f>SUM(SynthèseDépenses[[#This Row],[Jan]:[Déc]])</f>
        <v>0</v>
      </c>
    </row>
    <row r="9" spans="1:15" ht="30" customHeight="1" x14ac:dyDescent="0.2">
      <c r="A9" s="5" t="s">
        <v>40</v>
      </c>
      <c r="B9" s="6">
        <f>SUMIFS(DépJan[Montant],DépJan[Catégorie],SynthèseDépenses[Dépenses])</f>
        <v>0</v>
      </c>
      <c r="C9" s="6">
        <f>SUMIFS(DépFév[Montant],DépFév[Catégorie],SynthèseDépenses[Dépenses])</f>
        <v>0</v>
      </c>
      <c r="D9" s="6">
        <f>SUMIFS(DépMar[Montant],DépMar[Catégorie],SynthèseDépenses[Dépenses])</f>
        <v>0</v>
      </c>
      <c r="E9" s="6">
        <f>SUMIFS(DépAvr[Montant],DépAvr[Catégorie],SynthèseDépenses[Dépenses])</f>
        <v>0</v>
      </c>
      <c r="F9" s="6">
        <f>SUMIFS(DépMai[Montant],DépMai[Catégorie],SynthèseDépenses[Dépenses])</f>
        <v>0</v>
      </c>
      <c r="G9" s="6">
        <f>SUMIFS(DépJuin[Montant],DépJuin[Catégorie],SynthèseDépenses[Dépenses])</f>
        <v>0</v>
      </c>
      <c r="H9" s="6">
        <f>SUMIFS(DépJuil[Montant],DépJuil[Catégorie],SynthèseDépenses[Dépenses])</f>
        <v>0</v>
      </c>
      <c r="I9" s="6">
        <f>SUMIFS(DépAoû[Montant],DépAoû[Catégorie],SynthèseDépenses[Dépenses])</f>
        <v>0</v>
      </c>
      <c r="J9" s="6">
        <f>SUMIFS(DépSep[Montant],DépSep[Catégorie],SynthèseDépenses[Dépenses])</f>
        <v>0</v>
      </c>
      <c r="K9" s="6">
        <f>SUMIFS(DépOct[Montant],DépOct[Catégorie],SynthèseDépenses[Dépenses])</f>
        <v>0</v>
      </c>
      <c r="L9" s="6">
        <f>SUMIFS(DépNov[Montant],DépNov[Catégorie],SynthèseDépenses[Dépenses])</f>
        <v>0</v>
      </c>
      <c r="M9" s="6">
        <f>SUMIFS(DépDéc[Montant],DépDéc[Catégorie],SynthèseDépenses[Dépenses])</f>
        <v>0</v>
      </c>
      <c r="N9" s="17">
        <f>SUM(SynthèseDépenses[[#This Row],[Jan]:[Déc]])</f>
        <v>0</v>
      </c>
      <c r="O9" s="8"/>
    </row>
    <row r="10" spans="1:15" ht="30" customHeight="1" x14ac:dyDescent="0.2">
      <c r="A10" s="5" t="s">
        <v>41</v>
      </c>
      <c r="B10" s="6">
        <f>SUMIFS(DépJan[Montant],DépJan[Catégorie],SynthèseDépenses[Dépenses])</f>
        <v>0</v>
      </c>
      <c r="C10" s="6">
        <f>SUMIFS(DépFév[Montant],DépFév[Catégorie],SynthèseDépenses[Dépenses])</f>
        <v>0</v>
      </c>
      <c r="D10" s="6">
        <f>SUMIFS(DépMar[Montant],DépMar[Catégorie],SynthèseDépenses[Dépenses])</f>
        <v>0</v>
      </c>
      <c r="E10" s="6">
        <f>SUMIFS(DépAvr[Montant],DépAvr[Catégorie],SynthèseDépenses[Dépenses])</f>
        <v>0</v>
      </c>
      <c r="F10" s="6">
        <f>SUMIFS(DépMai[Montant],DépMai[Catégorie],SynthèseDépenses[Dépenses])</f>
        <v>0</v>
      </c>
      <c r="G10" s="6">
        <f>SUMIFS(DépJuin[Montant],DépJuin[Catégorie],SynthèseDépenses[Dépenses])</f>
        <v>0</v>
      </c>
      <c r="H10" s="6">
        <f>SUMIFS(DépJuil[Montant],DépJuil[Catégorie],SynthèseDépenses[Dépenses])</f>
        <v>0</v>
      </c>
      <c r="I10" s="6">
        <f>SUMIFS(DépAoû[Montant],DépAoû[Catégorie],SynthèseDépenses[Dépenses])</f>
        <v>0</v>
      </c>
      <c r="J10" s="6">
        <f>SUMIFS(DépSep[Montant],DépSep[Catégorie],SynthèseDépenses[Dépenses])</f>
        <v>0</v>
      </c>
      <c r="K10" s="6">
        <f>SUMIFS(DépOct[Montant],DépOct[Catégorie],SynthèseDépenses[Dépenses])</f>
        <v>0</v>
      </c>
      <c r="L10" s="6">
        <f>SUMIFS(DépNov[Montant],DépNov[Catégorie],SynthèseDépenses[Dépenses])</f>
        <v>0</v>
      </c>
      <c r="M10" s="6">
        <f>SUMIFS(DépDéc[Montant],DépDéc[Catégorie],SynthèseDépenses[Dépenses])</f>
        <v>0</v>
      </c>
      <c r="N10" s="17">
        <f>SUM(SynthèseDépenses[[#This Row],[Jan]:[Déc]])</f>
        <v>0</v>
      </c>
      <c r="O10" s="8"/>
    </row>
    <row r="11" spans="1:15" ht="30" customHeight="1" x14ac:dyDescent="0.2">
      <c r="A11" s="5" t="s">
        <v>42</v>
      </c>
      <c r="B11" s="6">
        <f>SUMIFS(DépJan[Montant],DépJan[Catégorie],SynthèseDépenses[Dépenses])</f>
        <v>0</v>
      </c>
      <c r="C11" s="6">
        <f>SUMIFS(DépFév[Montant],DépFév[Catégorie],SynthèseDépenses[Dépenses])</f>
        <v>0</v>
      </c>
      <c r="D11" s="6">
        <f>SUMIFS(DépMar[Montant],DépMar[Catégorie],SynthèseDépenses[Dépenses])</f>
        <v>0</v>
      </c>
      <c r="E11" s="6">
        <f>SUMIFS(DépAvr[Montant],DépAvr[Catégorie],SynthèseDépenses[Dépenses])</f>
        <v>0</v>
      </c>
      <c r="F11" s="6">
        <f>SUMIFS(DépMai[Montant],DépMai[Catégorie],SynthèseDépenses[Dépenses])</f>
        <v>0</v>
      </c>
      <c r="G11" s="6">
        <f>SUMIFS(DépJuin[Montant],DépJuin[Catégorie],SynthèseDépenses[Dépenses])</f>
        <v>0</v>
      </c>
      <c r="H11" s="6">
        <f>SUMIFS(DépJuil[Montant],DépJuil[Catégorie],SynthèseDépenses[Dépenses])</f>
        <v>0</v>
      </c>
      <c r="I11" s="6">
        <f>SUMIFS(DépAoû[Montant],DépAoû[Catégorie],SynthèseDépenses[Dépenses])</f>
        <v>0</v>
      </c>
      <c r="J11" s="6">
        <f>SUMIFS(DépSep[Montant],DépSep[Catégorie],SynthèseDépenses[Dépenses])</f>
        <v>0</v>
      </c>
      <c r="K11" s="6">
        <f>SUMIFS(DépOct[Montant],DépOct[Catégorie],SynthèseDépenses[Dépenses])</f>
        <v>0</v>
      </c>
      <c r="L11" s="6">
        <f>SUMIFS(DépNov[Montant],DépNov[Catégorie],SynthèseDépenses[Dépenses])</f>
        <v>0</v>
      </c>
      <c r="M11" s="6">
        <f>SUMIFS(DépDéc[Montant],DépDéc[Catégorie],SynthèseDépenses[Dépenses])</f>
        <v>0</v>
      </c>
      <c r="N11" s="17">
        <f>SUM(SynthèseDépenses[[#This Row],[Jan]:[Déc]])</f>
        <v>0</v>
      </c>
      <c r="O11" s="8"/>
    </row>
    <row r="12" spans="1:15" ht="30" customHeight="1" x14ac:dyDescent="0.2">
      <c r="A12" s="5" t="s">
        <v>43</v>
      </c>
      <c r="B12" s="6">
        <f>SUMIFS(DépJan[Montant],DépJan[Catégorie],SynthèseDépenses[Dépenses])</f>
        <v>0</v>
      </c>
      <c r="C12" s="6">
        <f>SUMIFS(DépFév[Montant],DépFév[Catégorie],SynthèseDépenses[Dépenses])</f>
        <v>0</v>
      </c>
      <c r="D12" s="6">
        <f>SUMIFS(DépMar[Montant],DépMar[Catégorie],SynthèseDépenses[Dépenses])</f>
        <v>0</v>
      </c>
      <c r="E12" s="6">
        <f>SUMIFS(DépAvr[Montant],DépAvr[Catégorie],SynthèseDépenses[Dépenses])</f>
        <v>0</v>
      </c>
      <c r="F12" s="6">
        <f>SUMIFS(DépMai[Montant],DépMai[Catégorie],SynthèseDépenses[Dépenses])</f>
        <v>0</v>
      </c>
      <c r="G12" s="6">
        <f>SUMIFS(DépJuin[Montant],DépJuin[Catégorie],SynthèseDépenses[Dépenses])</f>
        <v>0</v>
      </c>
      <c r="H12" s="6">
        <f>SUMIFS(DépJuil[Montant],DépJuil[Catégorie],SynthèseDépenses[Dépenses])</f>
        <v>0</v>
      </c>
      <c r="I12" s="6">
        <f>SUMIFS(DépAoû[Montant],DépAoû[Catégorie],SynthèseDépenses[Dépenses])</f>
        <v>0</v>
      </c>
      <c r="J12" s="6">
        <f>SUMIFS(DépSep[Montant],DépSep[Catégorie],SynthèseDépenses[Dépenses])</f>
        <v>0</v>
      </c>
      <c r="K12" s="6">
        <f>SUMIFS(DépOct[Montant],DépOct[Catégorie],SynthèseDépenses[Dépenses])</f>
        <v>0</v>
      </c>
      <c r="L12" s="6">
        <f>SUMIFS(DépNov[Montant],DépNov[Catégorie],SynthèseDépenses[Dépenses])</f>
        <v>0</v>
      </c>
      <c r="M12" s="6">
        <f>SUMIFS(DépDéc[Montant],DépDéc[Catégorie],SynthèseDépenses[Dépenses])</f>
        <v>0</v>
      </c>
      <c r="N12" s="17">
        <f>SUM(SynthèseDépenses[[#This Row],[Jan]:[Déc]])</f>
        <v>0</v>
      </c>
      <c r="O12" s="8"/>
    </row>
    <row r="13" spans="1:15" ht="30" customHeight="1" x14ac:dyDescent="0.2">
      <c r="A13" s="5" t="s">
        <v>44</v>
      </c>
      <c r="B13" s="6">
        <f>SUMIFS(DépJan[Montant],DépJan[Catégorie],SynthèseDépenses[Dépenses])</f>
        <v>0</v>
      </c>
      <c r="C13" s="6">
        <f>SUMIFS(DépFév[Montant],DépFév[Catégorie],SynthèseDépenses[Dépenses])</f>
        <v>0</v>
      </c>
      <c r="D13" s="6">
        <f>SUMIFS(DépMar[Montant],DépMar[Catégorie],SynthèseDépenses[Dépenses])</f>
        <v>0</v>
      </c>
      <c r="E13" s="6">
        <f>SUMIFS(DépAvr[Montant],DépAvr[Catégorie],SynthèseDépenses[Dépenses])</f>
        <v>0</v>
      </c>
      <c r="F13" s="6">
        <f>SUMIFS(DépMai[Montant],DépMai[Catégorie],SynthèseDépenses[Dépenses])</f>
        <v>0</v>
      </c>
      <c r="G13" s="6">
        <f>SUMIFS(DépJuin[Montant],DépJuin[Catégorie],SynthèseDépenses[Dépenses])</f>
        <v>0</v>
      </c>
      <c r="H13" s="6">
        <f>SUMIFS(DépJuil[Montant],DépJuil[Catégorie],SynthèseDépenses[Dépenses])</f>
        <v>0</v>
      </c>
      <c r="I13" s="6">
        <f>SUMIFS(DépAoû[Montant],DépAoû[Catégorie],SynthèseDépenses[Dépenses])</f>
        <v>0</v>
      </c>
      <c r="J13" s="6">
        <f>SUMIFS(DépSep[Montant],DépSep[Catégorie],SynthèseDépenses[Dépenses])</f>
        <v>0</v>
      </c>
      <c r="K13" s="6">
        <f>SUMIFS(DépOct[Montant],DépOct[Catégorie],SynthèseDépenses[Dépenses])</f>
        <v>0</v>
      </c>
      <c r="L13" s="6">
        <f>SUMIFS(DépNov[Montant],DépNov[Catégorie],SynthèseDépenses[Dépenses])</f>
        <v>0</v>
      </c>
      <c r="M13" s="6">
        <f>SUMIFS(DépDéc[Montant],DépDéc[Catégorie],SynthèseDépenses[Dépenses])</f>
        <v>0</v>
      </c>
      <c r="N13" s="17">
        <f>SUM(SynthèseDépenses[[#This Row],[Jan]:[Déc]])</f>
        <v>0</v>
      </c>
      <c r="O13" s="8"/>
    </row>
    <row r="14" spans="1:15" ht="30" customHeight="1" x14ac:dyDescent="0.2">
      <c r="A14" s="5" t="s">
        <v>45</v>
      </c>
      <c r="B14" s="6">
        <f>SUMIFS(DépJan[Montant],DépJan[Catégorie],SynthèseDépenses[Dépenses])</f>
        <v>0</v>
      </c>
      <c r="C14" s="6">
        <f>SUMIFS(DépFév[Montant],DépFév[Catégorie],SynthèseDépenses[Dépenses])</f>
        <v>0</v>
      </c>
      <c r="D14" s="6">
        <f>SUMIFS(DépMar[Montant],DépMar[Catégorie],SynthèseDépenses[Dépenses])</f>
        <v>0</v>
      </c>
      <c r="E14" s="6">
        <f>SUMIFS(DépAvr[Montant],DépAvr[Catégorie],SynthèseDépenses[Dépenses])</f>
        <v>0</v>
      </c>
      <c r="F14" s="6">
        <f>SUMIFS(DépMai[Montant],DépMai[Catégorie],SynthèseDépenses[Dépenses])</f>
        <v>0</v>
      </c>
      <c r="G14" s="6">
        <f>SUMIFS(DépJuin[Montant],DépJuin[Catégorie],SynthèseDépenses[Dépenses])</f>
        <v>0</v>
      </c>
      <c r="H14" s="6">
        <f>SUMIFS(DépJuil[Montant],DépJuil[Catégorie],SynthèseDépenses[Dépenses])</f>
        <v>0</v>
      </c>
      <c r="I14" s="6">
        <f>SUMIFS(DépAoû[Montant],DépAoû[Catégorie],SynthèseDépenses[Dépenses])</f>
        <v>0</v>
      </c>
      <c r="J14" s="6">
        <f>SUMIFS(DépSep[Montant],DépSep[Catégorie],SynthèseDépenses[Dépenses])</f>
        <v>0</v>
      </c>
      <c r="K14" s="6">
        <f>SUMIFS(DépOct[Montant],DépOct[Catégorie],SynthèseDépenses[Dépenses])</f>
        <v>0</v>
      </c>
      <c r="L14" s="6">
        <f>SUMIFS(DépNov[Montant],DépNov[Catégorie],SynthèseDépenses[Dépenses])</f>
        <v>0</v>
      </c>
      <c r="M14" s="6">
        <f>SUMIFS(DépDéc[Montant],DépDéc[Catégorie],SynthèseDépenses[Dépenses])</f>
        <v>0</v>
      </c>
      <c r="N14" s="17">
        <f>SUM(SynthèseDépenses[[#This Row],[Jan]:[Déc]])</f>
        <v>0</v>
      </c>
      <c r="O14" s="8"/>
    </row>
    <row r="15" spans="1:15" ht="30" customHeight="1" x14ac:dyDescent="0.2">
      <c r="A15" s="5" t="s">
        <v>46</v>
      </c>
      <c r="B15" s="6">
        <f>SUMIFS(DépJan[Montant],DépJan[Catégorie],SynthèseDépenses[Dépenses])</f>
        <v>0</v>
      </c>
      <c r="C15" s="6">
        <f>SUMIFS(DépFév[Montant],DépFév[Catégorie],SynthèseDépenses[Dépenses])</f>
        <v>0</v>
      </c>
      <c r="D15" s="6">
        <f>SUMIFS(DépMar[Montant],DépMar[Catégorie],SynthèseDépenses[Dépenses])</f>
        <v>0</v>
      </c>
      <c r="E15" s="6">
        <f>SUMIFS(DépAvr[Montant],DépAvr[Catégorie],SynthèseDépenses[Dépenses])</f>
        <v>0</v>
      </c>
      <c r="F15" s="6">
        <f>SUMIFS(DépMai[Montant],DépMai[Catégorie],SynthèseDépenses[Dépenses])</f>
        <v>0</v>
      </c>
      <c r="G15" s="6">
        <f>SUMIFS(DépJuin[Montant],DépJuin[Catégorie],SynthèseDépenses[Dépenses])</f>
        <v>0</v>
      </c>
      <c r="H15" s="6">
        <f>SUMIFS(DépJuil[Montant],DépJuil[Catégorie],SynthèseDépenses[Dépenses])</f>
        <v>0</v>
      </c>
      <c r="I15" s="6">
        <f>SUMIFS(DépAoû[Montant],DépAoû[Catégorie],SynthèseDépenses[Dépenses])</f>
        <v>0</v>
      </c>
      <c r="J15" s="6">
        <f>SUMIFS(DépSep[Montant],DépSep[Catégorie],SynthèseDépenses[Dépenses])</f>
        <v>0</v>
      </c>
      <c r="K15" s="6">
        <f>SUMIFS(DépOct[Montant],DépOct[Catégorie],SynthèseDépenses[Dépenses])</f>
        <v>0</v>
      </c>
      <c r="L15" s="6">
        <f>SUMIFS(DépNov[Montant],DépNov[Catégorie],SynthèseDépenses[Dépenses])</f>
        <v>0</v>
      </c>
      <c r="M15" s="6">
        <f>SUMIFS(DépDéc[Montant],DépDéc[Catégorie],SynthèseDépenses[Dépenses])</f>
        <v>0</v>
      </c>
      <c r="N15" s="17">
        <f>SUM(SynthèseDépenses[[#This Row],[Jan]:[Déc]])</f>
        <v>0</v>
      </c>
      <c r="O15" s="8"/>
    </row>
    <row r="16" spans="1:15" ht="30" customHeight="1" x14ac:dyDescent="0.2">
      <c r="A16" s="5" t="s">
        <v>47</v>
      </c>
      <c r="B16" s="6">
        <f>SUMIFS(DépJan[Montant],DépJan[Catégorie],SynthèseDépenses[Dépenses])</f>
        <v>0</v>
      </c>
      <c r="C16" s="6">
        <f>SUMIFS(DépFév[Montant],DépFév[Catégorie],SynthèseDépenses[Dépenses])</f>
        <v>0</v>
      </c>
      <c r="D16" s="6">
        <f>SUMIFS(DépMar[Montant],DépMar[Catégorie],SynthèseDépenses[Dépenses])</f>
        <v>0</v>
      </c>
      <c r="E16" s="6">
        <f>SUMIFS(DépAvr[Montant],DépAvr[Catégorie],SynthèseDépenses[Dépenses])</f>
        <v>0</v>
      </c>
      <c r="F16" s="6">
        <f>SUMIFS(DépMai[Montant],DépMai[Catégorie],SynthèseDépenses[Dépenses])</f>
        <v>0</v>
      </c>
      <c r="G16" s="6">
        <f>SUMIFS(DépJuin[Montant],DépJuin[Catégorie],SynthèseDépenses[Dépenses])</f>
        <v>0</v>
      </c>
      <c r="H16" s="6">
        <f>SUMIFS(DépJuil[Montant],DépJuil[Catégorie],SynthèseDépenses[Dépenses])</f>
        <v>0</v>
      </c>
      <c r="I16" s="6">
        <f>SUMIFS(DépAoû[Montant],DépAoû[Catégorie],SynthèseDépenses[Dépenses])</f>
        <v>0</v>
      </c>
      <c r="J16" s="6">
        <f>SUMIFS(DépSep[Montant],DépSep[Catégorie],SynthèseDépenses[Dépenses])</f>
        <v>0</v>
      </c>
      <c r="K16" s="6">
        <f>SUMIFS(DépOct[Montant],DépOct[Catégorie],SynthèseDépenses[Dépenses])</f>
        <v>0</v>
      </c>
      <c r="L16" s="6">
        <f>SUMIFS(DépNov[Montant],DépNov[Catégorie],SynthèseDépenses[Dépenses])</f>
        <v>0</v>
      </c>
      <c r="M16" s="6">
        <f>SUMIFS(DépDéc[Montant],DépDéc[Catégorie],SynthèseDépenses[Dépenses])</f>
        <v>0</v>
      </c>
      <c r="N16" s="17">
        <f>SUM(SynthèseDépenses[[#This Row],[Jan]:[Déc]])</f>
        <v>0</v>
      </c>
      <c r="O16" s="8"/>
    </row>
    <row r="17" spans="1:15" ht="30" customHeight="1" x14ac:dyDescent="0.2">
      <c r="A17" s="5" t="s">
        <v>48</v>
      </c>
      <c r="B17" s="6">
        <f>SUMIFS(DépJan[Montant],DépJan[Catégorie],SynthèseDépenses[Dépenses])</f>
        <v>0</v>
      </c>
      <c r="C17" s="6">
        <f>SUMIFS(DépFév[Montant],DépFév[Catégorie],SynthèseDépenses[Dépenses])</f>
        <v>0</v>
      </c>
      <c r="D17" s="6">
        <f>SUMIFS(DépMar[Montant],DépMar[Catégorie],SynthèseDépenses[Dépenses])</f>
        <v>0</v>
      </c>
      <c r="E17" s="6">
        <f>SUMIFS(DépAvr[Montant],DépAvr[Catégorie],SynthèseDépenses[Dépenses])</f>
        <v>0</v>
      </c>
      <c r="F17" s="6">
        <f>SUMIFS(DépMai[Montant],DépMai[Catégorie],SynthèseDépenses[Dépenses])</f>
        <v>0</v>
      </c>
      <c r="G17" s="6">
        <f>SUMIFS(DépJuin[Montant],DépJuin[Catégorie],SynthèseDépenses[Dépenses])</f>
        <v>0</v>
      </c>
      <c r="H17" s="6">
        <f>SUMIFS(DépJuil[Montant],DépJuil[Catégorie],SynthèseDépenses[Dépenses])</f>
        <v>0</v>
      </c>
      <c r="I17" s="6">
        <f>SUMIFS(DépAoû[Montant],DépAoû[Catégorie],SynthèseDépenses[Dépenses])</f>
        <v>0</v>
      </c>
      <c r="J17" s="6">
        <f>SUMIFS(DépSep[Montant],DépSep[Catégorie],SynthèseDépenses[Dépenses])</f>
        <v>0</v>
      </c>
      <c r="K17" s="6">
        <f>SUMIFS(DépOct[Montant],DépOct[Catégorie],SynthèseDépenses[Dépenses])</f>
        <v>0</v>
      </c>
      <c r="L17" s="6">
        <f>SUMIFS(DépNov[Montant],DépNov[Catégorie],SynthèseDépenses[Dépenses])</f>
        <v>0</v>
      </c>
      <c r="M17" s="6">
        <f>SUMIFS(DépDéc[Montant],DépDéc[Catégorie],SynthèseDépenses[Dépenses])</f>
        <v>0</v>
      </c>
      <c r="N17" s="17">
        <f>SUM(SynthèseDépenses[[#This Row],[Jan]:[Déc]])</f>
        <v>0</v>
      </c>
      <c r="O17" s="8"/>
    </row>
    <row r="18" spans="1:15" ht="30" customHeight="1" x14ac:dyDescent="0.2">
      <c r="A18" s="5" t="s">
        <v>49</v>
      </c>
      <c r="B18" s="6">
        <f>SUMIFS(DépJan[Montant],DépJan[Catégorie],SynthèseDépenses[Dépenses])</f>
        <v>0</v>
      </c>
      <c r="C18" s="6">
        <f>SUMIFS(DépFév[Montant],DépFév[Catégorie],SynthèseDépenses[Dépenses])</f>
        <v>0</v>
      </c>
      <c r="D18" s="6">
        <f>SUMIFS(DépMar[Montant],DépMar[Catégorie],SynthèseDépenses[Dépenses])</f>
        <v>0</v>
      </c>
      <c r="E18" s="6">
        <f>SUMIFS(DépAvr[Montant],DépAvr[Catégorie],SynthèseDépenses[Dépenses])</f>
        <v>0</v>
      </c>
      <c r="F18" s="6">
        <f>SUMIFS(DépMai[Montant],DépMai[Catégorie],SynthèseDépenses[Dépenses])</f>
        <v>0</v>
      </c>
      <c r="G18" s="6">
        <f>SUMIFS(DépJuin[Montant],DépJuin[Catégorie],SynthèseDépenses[Dépenses])</f>
        <v>0</v>
      </c>
      <c r="H18" s="6">
        <f>SUMIFS(DépJuil[Montant],DépJuil[Catégorie],SynthèseDépenses[Dépenses])</f>
        <v>0</v>
      </c>
      <c r="I18" s="6">
        <f>SUMIFS(DépAoû[Montant],DépAoû[Catégorie],SynthèseDépenses[Dépenses])</f>
        <v>0</v>
      </c>
      <c r="J18" s="6">
        <f>SUMIFS(DépSep[Montant],DépSep[Catégorie],SynthèseDépenses[Dépenses])</f>
        <v>0</v>
      </c>
      <c r="K18" s="6">
        <f>SUMIFS(DépOct[Montant],DépOct[Catégorie],SynthèseDépenses[Dépenses])</f>
        <v>0</v>
      </c>
      <c r="L18" s="6">
        <f>SUMIFS(DépNov[Montant],DépNov[Catégorie],SynthèseDépenses[Dépenses])</f>
        <v>0</v>
      </c>
      <c r="M18" s="6">
        <f>SUMIFS(DépDéc[Montant],DépDéc[Catégorie],SynthèseDépenses[Dépenses])</f>
        <v>0</v>
      </c>
      <c r="N18" s="17">
        <f>SUM(SynthèseDépenses[[#This Row],[Jan]:[Déc]])</f>
        <v>0</v>
      </c>
      <c r="O18" s="8"/>
    </row>
    <row r="19" spans="1:15" ht="30" customHeight="1" x14ac:dyDescent="0.2">
      <c r="A19" s="5" t="s">
        <v>50</v>
      </c>
      <c r="B19" s="6">
        <f>SUMIFS(DépJan[Montant],DépJan[Catégorie],SynthèseDépenses[Dépenses])</f>
        <v>0</v>
      </c>
      <c r="C19" s="6">
        <f>SUMIFS(DépFév[Montant],DépFév[Catégorie],SynthèseDépenses[Dépenses])</f>
        <v>0</v>
      </c>
      <c r="D19" s="6">
        <f>SUMIFS(DépMar[Montant],DépMar[Catégorie],SynthèseDépenses[Dépenses])</f>
        <v>0</v>
      </c>
      <c r="E19" s="6">
        <f>SUMIFS(DépAvr[Montant],DépAvr[Catégorie],SynthèseDépenses[Dépenses])</f>
        <v>0</v>
      </c>
      <c r="F19" s="6">
        <f>SUMIFS(DépMai[Montant],DépMai[Catégorie],SynthèseDépenses[Dépenses])</f>
        <v>0</v>
      </c>
      <c r="G19" s="6">
        <f>SUMIFS(DépJuin[Montant],DépJuin[Catégorie],SynthèseDépenses[Dépenses])</f>
        <v>0</v>
      </c>
      <c r="H19" s="6">
        <f>SUMIFS(DépJuil[Montant],DépJuil[Catégorie],SynthèseDépenses[Dépenses])</f>
        <v>0</v>
      </c>
      <c r="I19" s="6">
        <f>SUMIFS(DépAoû[Montant],DépAoû[Catégorie],SynthèseDépenses[Dépenses])</f>
        <v>0</v>
      </c>
      <c r="J19" s="6">
        <f>SUMIFS(DépSep[Montant],DépSep[Catégorie],SynthèseDépenses[Dépenses])</f>
        <v>0</v>
      </c>
      <c r="K19" s="6">
        <f>SUMIFS(DépOct[Montant],DépOct[Catégorie],SynthèseDépenses[Dépenses])</f>
        <v>0</v>
      </c>
      <c r="L19" s="6">
        <f>SUMIFS(DépNov[Montant],DépNov[Catégorie],SynthèseDépenses[Dépenses])</f>
        <v>0</v>
      </c>
      <c r="M19" s="6">
        <f>SUMIFS(DépDéc[Montant],DépDéc[Catégorie],SynthèseDépenses[Dépenses])</f>
        <v>0</v>
      </c>
      <c r="N19" s="17">
        <f>SUM(SynthèseDépenses[[#This Row],[Jan]:[Déc]])</f>
        <v>0</v>
      </c>
      <c r="O19" s="8"/>
    </row>
    <row r="20" spans="1:15" ht="30" customHeight="1" x14ac:dyDescent="0.2">
      <c r="A20" s="5" t="s">
        <v>51</v>
      </c>
      <c r="B20" s="6">
        <f>SUMIFS(DépJan[Montant],DépJan[Catégorie],SynthèseDépenses[Dépenses])</f>
        <v>0</v>
      </c>
      <c r="C20" s="6">
        <f>SUMIFS(DépFév[Montant],DépFév[Catégorie],SynthèseDépenses[Dépenses])</f>
        <v>0</v>
      </c>
      <c r="D20" s="6">
        <f>SUMIFS(DépMar[Montant],DépMar[Catégorie],SynthèseDépenses[Dépenses])</f>
        <v>0</v>
      </c>
      <c r="E20" s="6">
        <f>SUMIFS(DépAvr[Montant],DépAvr[Catégorie],SynthèseDépenses[Dépenses])</f>
        <v>0</v>
      </c>
      <c r="F20" s="6">
        <f>SUMIFS(DépMai[Montant],DépMai[Catégorie],SynthèseDépenses[Dépenses])</f>
        <v>0</v>
      </c>
      <c r="G20" s="6">
        <f>SUMIFS(DépJuin[Montant],DépJuin[Catégorie],SynthèseDépenses[Dépenses])</f>
        <v>0</v>
      </c>
      <c r="H20" s="6">
        <f>SUMIFS(DépJuil[Montant],DépJuil[Catégorie],SynthèseDépenses[Dépenses])</f>
        <v>0</v>
      </c>
      <c r="I20" s="6">
        <f>SUMIFS(DépAoû[Montant],DépAoû[Catégorie],SynthèseDépenses[Dépenses])</f>
        <v>0</v>
      </c>
      <c r="J20" s="6">
        <f>SUMIFS(DépSep[Montant],DépSep[Catégorie],SynthèseDépenses[Dépenses])</f>
        <v>0</v>
      </c>
      <c r="K20" s="6">
        <f>SUMIFS(DépOct[Montant],DépOct[Catégorie],SynthèseDépenses[Dépenses])</f>
        <v>0</v>
      </c>
      <c r="L20" s="6">
        <f>SUMIFS(DépNov[Montant],DépNov[Catégorie],SynthèseDépenses[Dépenses])</f>
        <v>0</v>
      </c>
      <c r="M20" s="6">
        <f>SUMIFS(DépDéc[Montant],DépDéc[Catégorie],SynthèseDépenses[Dépenses])</f>
        <v>0</v>
      </c>
      <c r="N20" s="17">
        <f>SUM(SynthèseDépenses[[#This Row],[Jan]:[Déc]])</f>
        <v>0</v>
      </c>
      <c r="O20" s="8"/>
    </row>
    <row r="21" spans="1:15" ht="30" customHeight="1" x14ac:dyDescent="0.2">
      <c r="A21" s="5" t="s">
        <v>52</v>
      </c>
      <c r="B21" s="6">
        <f>SUMIFS(DépJan[Montant],DépJan[Catégorie],SynthèseDépenses[Dépenses])</f>
        <v>0</v>
      </c>
      <c r="C21" s="6">
        <f>SUMIFS(DépFév[Montant],DépFév[Catégorie],SynthèseDépenses[Dépenses])</f>
        <v>0</v>
      </c>
      <c r="D21" s="6">
        <f>SUMIFS(DépMar[Montant],DépMar[Catégorie],SynthèseDépenses[Dépenses])</f>
        <v>0</v>
      </c>
      <c r="E21" s="6">
        <f>SUMIFS(DépAvr[Montant],DépAvr[Catégorie],SynthèseDépenses[Dépenses])</f>
        <v>0</v>
      </c>
      <c r="F21" s="6">
        <f>SUMIFS(DépMai[Montant],DépMai[Catégorie],SynthèseDépenses[Dépenses])</f>
        <v>0</v>
      </c>
      <c r="G21" s="6">
        <f>SUMIFS(DépJuin[Montant],DépJuin[Catégorie],SynthèseDépenses[Dépenses])</f>
        <v>0</v>
      </c>
      <c r="H21" s="6">
        <f>SUMIFS(DépJuil[Montant],DépJuil[Catégorie],SynthèseDépenses[Dépenses])</f>
        <v>0</v>
      </c>
      <c r="I21" s="6">
        <f>SUMIFS(DépAoû[Montant],DépAoû[Catégorie],SynthèseDépenses[Dépenses])</f>
        <v>0</v>
      </c>
      <c r="J21" s="6">
        <f>SUMIFS(DépSep[Montant],DépSep[Catégorie],SynthèseDépenses[Dépenses])</f>
        <v>0</v>
      </c>
      <c r="K21" s="6">
        <f>SUMIFS(DépOct[Montant],DépOct[Catégorie],SynthèseDépenses[Dépenses])</f>
        <v>0</v>
      </c>
      <c r="L21" s="6">
        <f>SUMIFS(DépNov[Montant],DépNov[Catégorie],SynthèseDépenses[Dépenses])</f>
        <v>0</v>
      </c>
      <c r="M21" s="6">
        <f>SUMIFS(DépDéc[Montant],DépDéc[Catégorie],SynthèseDépenses[Dépenses])</f>
        <v>0</v>
      </c>
      <c r="N21" s="17">
        <f>SUM(SynthèseDépenses[[#This Row],[Jan]:[Déc]])</f>
        <v>0</v>
      </c>
      <c r="O21" s="8"/>
    </row>
    <row r="22" spans="1:15" ht="30" customHeight="1" x14ac:dyDescent="0.2">
      <c r="A22" s="5" t="s">
        <v>53</v>
      </c>
      <c r="B22" s="6">
        <f>SUMIFS(DépJan[Montant],DépJan[Catégorie],SynthèseDépenses[Dépenses])</f>
        <v>0</v>
      </c>
      <c r="C22" s="6">
        <f>SUMIFS(DépFév[Montant],DépFév[Catégorie],SynthèseDépenses[Dépenses])</f>
        <v>0</v>
      </c>
      <c r="D22" s="6">
        <f>SUMIFS(DépMar[Montant],DépMar[Catégorie],SynthèseDépenses[Dépenses])</f>
        <v>0</v>
      </c>
      <c r="E22" s="6">
        <f>SUMIFS(DépAvr[Montant],DépAvr[Catégorie],SynthèseDépenses[Dépenses])</f>
        <v>0</v>
      </c>
      <c r="F22" s="6">
        <f>SUMIFS(DépMai[Montant],DépMai[Catégorie],SynthèseDépenses[Dépenses])</f>
        <v>0</v>
      </c>
      <c r="G22" s="6">
        <f>SUMIFS(DépJuin[Montant],DépJuin[Catégorie],SynthèseDépenses[Dépenses])</f>
        <v>0</v>
      </c>
      <c r="H22" s="6">
        <f>SUMIFS(DépJuil[Montant],DépJuil[Catégorie],SynthèseDépenses[Dépenses])</f>
        <v>0</v>
      </c>
      <c r="I22" s="6">
        <f>SUMIFS(DépAoû[Montant],DépAoû[Catégorie],SynthèseDépenses[Dépenses])</f>
        <v>0</v>
      </c>
      <c r="J22" s="6">
        <f>SUMIFS(DépSep[Montant],DépSep[Catégorie],SynthèseDépenses[Dépenses])</f>
        <v>0</v>
      </c>
      <c r="K22" s="6">
        <f>SUMIFS(DépOct[Montant],DépOct[Catégorie],SynthèseDépenses[Dépenses])</f>
        <v>0</v>
      </c>
      <c r="L22" s="6">
        <f>SUMIFS(DépNov[Montant],DépNov[Catégorie],SynthèseDépenses[Dépenses])</f>
        <v>0</v>
      </c>
      <c r="M22" s="6">
        <f>SUMIFS(DépDéc[Montant],DépDéc[Catégorie],SynthèseDépenses[Dépenses])</f>
        <v>0</v>
      </c>
      <c r="N22" s="17">
        <f>SUM(SynthèseDépenses[[#This Row],[Jan]:[Déc]])</f>
        <v>0</v>
      </c>
      <c r="O22" s="8"/>
    </row>
    <row r="23" spans="1:15" ht="30" customHeight="1" x14ac:dyDescent="0.2">
      <c r="A23" s="5" t="s">
        <v>54</v>
      </c>
      <c r="B23" s="6">
        <f>SUMIFS(DépJan[Montant],DépJan[Catégorie],SynthèseDépenses[Dépenses])</f>
        <v>0</v>
      </c>
      <c r="C23" s="6">
        <f>SUMIFS(DépFév[Montant],DépFév[Catégorie],SynthèseDépenses[Dépenses])</f>
        <v>0</v>
      </c>
      <c r="D23" s="6">
        <f>SUMIFS(DépMar[Montant],DépMar[Catégorie],SynthèseDépenses[Dépenses])</f>
        <v>0</v>
      </c>
      <c r="E23" s="6">
        <f>SUMIFS(DépAvr[Montant],DépAvr[Catégorie],SynthèseDépenses[Dépenses])</f>
        <v>0</v>
      </c>
      <c r="F23" s="6">
        <f>SUMIFS(DépMai[Montant],DépMai[Catégorie],SynthèseDépenses[Dépenses])</f>
        <v>0</v>
      </c>
      <c r="G23" s="6">
        <f>SUMIFS(DépJuin[Montant],DépJuin[Catégorie],SynthèseDépenses[Dépenses])</f>
        <v>0</v>
      </c>
      <c r="H23" s="6">
        <f>SUMIFS(DépJuil[Montant],DépJuil[Catégorie],SynthèseDépenses[Dépenses])</f>
        <v>0</v>
      </c>
      <c r="I23" s="6">
        <f>SUMIFS(DépAoû[Montant],DépAoû[Catégorie],SynthèseDépenses[Dépenses])</f>
        <v>0</v>
      </c>
      <c r="J23" s="6">
        <f>SUMIFS(DépSep[Montant],DépSep[Catégorie],SynthèseDépenses[Dépenses])</f>
        <v>0</v>
      </c>
      <c r="K23" s="6">
        <f>SUMIFS(DépOct[Montant],DépOct[Catégorie],SynthèseDépenses[Dépenses])</f>
        <v>0</v>
      </c>
      <c r="L23" s="6">
        <f>SUMIFS(DépNov[Montant],DépNov[Catégorie],SynthèseDépenses[Dépenses])</f>
        <v>0</v>
      </c>
      <c r="M23" s="6">
        <f>SUMIFS(DépDéc[Montant],DépDéc[Catégorie],SynthèseDépenses[Dépenses])</f>
        <v>0</v>
      </c>
      <c r="N23" s="17">
        <f>SUM(SynthèseDépenses[[#This Row],[Jan]:[Déc]])</f>
        <v>0</v>
      </c>
      <c r="O23" s="8"/>
    </row>
    <row r="24" spans="1:15" ht="30" customHeight="1" x14ac:dyDescent="0.2">
      <c r="A24" s="5" t="s">
        <v>55</v>
      </c>
      <c r="B24" s="6">
        <f>SUMIFS(DépJan[Montant],DépJan[Catégorie],SynthèseDépenses[Dépenses])</f>
        <v>0</v>
      </c>
      <c r="C24" s="6">
        <f>SUMIFS(DépFév[Montant],DépFév[Catégorie],SynthèseDépenses[Dépenses])</f>
        <v>0</v>
      </c>
      <c r="D24" s="6">
        <f>SUMIFS(DépMar[Montant],DépMar[Catégorie],SynthèseDépenses[Dépenses])</f>
        <v>0</v>
      </c>
      <c r="E24" s="6">
        <f>SUMIFS(DépAvr[Montant],DépAvr[Catégorie],SynthèseDépenses[Dépenses])</f>
        <v>0</v>
      </c>
      <c r="F24" s="6">
        <f>SUMIFS(DépMai[Montant],DépMai[Catégorie],SynthèseDépenses[Dépenses])</f>
        <v>0</v>
      </c>
      <c r="G24" s="6">
        <f>SUMIFS(DépJuin[Montant],DépJuin[Catégorie],SynthèseDépenses[Dépenses])</f>
        <v>0</v>
      </c>
      <c r="H24" s="6">
        <f>SUMIFS(DépJuil[Montant],DépJuil[Catégorie],SynthèseDépenses[Dépenses])</f>
        <v>0</v>
      </c>
      <c r="I24" s="6">
        <f>SUMIFS(DépAoû[Montant],DépAoû[Catégorie],SynthèseDépenses[Dépenses])</f>
        <v>0</v>
      </c>
      <c r="J24" s="6">
        <f>SUMIFS(DépSep[Montant],DépSep[Catégorie],SynthèseDépenses[Dépenses])</f>
        <v>0</v>
      </c>
      <c r="K24" s="6">
        <f>SUMIFS(DépOct[Montant],DépOct[Catégorie],SynthèseDépenses[Dépenses])</f>
        <v>0</v>
      </c>
      <c r="L24" s="6">
        <f>SUMIFS(DépNov[Montant],DépNov[Catégorie],SynthèseDépenses[Dépenses])</f>
        <v>0</v>
      </c>
      <c r="M24" s="6">
        <f>SUMIFS(DépDéc[Montant],DépDéc[Catégorie],SynthèseDépenses[Dépenses])</f>
        <v>0</v>
      </c>
      <c r="N24" s="17">
        <f>SUM(SynthèseDépenses[[#This Row],[Jan]:[Déc]])</f>
        <v>0</v>
      </c>
      <c r="O24" s="8"/>
    </row>
    <row r="25" spans="1:15" ht="30" customHeight="1" x14ac:dyDescent="0.2">
      <c r="A25" s="5" t="s">
        <v>56</v>
      </c>
      <c r="B25" s="6">
        <f>SUMIFS(DépJan[Montant],DépJan[Catégorie],SynthèseDépenses[Dépenses])</f>
        <v>0</v>
      </c>
      <c r="C25" s="6">
        <f>SUMIFS(DépFév[Montant],DépFév[Catégorie],SynthèseDépenses[Dépenses])</f>
        <v>0</v>
      </c>
      <c r="D25" s="6">
        <f>SUMIFS(DépMar[Montant],DépMar[Catégorie],SynthèseDépenses[Dépenses])</f>
        <v>0</v>
      </c>
      <c r="E25" s="6">
        <f>SUMIFS(DépAvr[Montant],DépAvr[Catégorie],SynthèseDépenses[Dépenses])</f>
        <v>0</v>
      </c>
      <c r="F25" s="6">
        <f>SUMIFS(DépMai[Montant],DépMai[Catégorie],SynthèseDépenses[Dépenses])</f>
        <v>0</v>
      </c>
      <c r="G25" s="6">
        <f>SUMIFS(DépJuin[Montant],DépJuin[Catégorie],SynthèseDépenses[Dépenses])</f>
        <v>0</v>
      </c>
      <c r="H25" s="6">
        <f>SUMIFS(DépJuil[Montant],DépJuil[Catégorie],SynthèseDépenses[Dépenses])</f>
        <v>0</v>
      </c>
      <c r="I25" s="6">
        <f>SUMIFS(DépAoû[Montant],DépAoû[Catégorie],SynthèseDépenses[Dépenses])</f>
        <v>0</v>
      </c>
      <c r="J25" s="6">
        <f>SUMIFS(DépSep[Montant],DépSep[Catégorie],SynthèseDépenses[Dépenses])</f>
        <v>0</v>
      </c>
      <c r="K25" s="6">
        <f>SUMIFS(DépOct[Montant],DépOct[Catégorie],SynthèseDépenses[Dépenses])</f>
        <v>0</v>
      </c>
      <c r="L25" s="6">
        <f>SUMIFS(DépNov[Montant],DépNov[Catégorie],SynthèseDépenses[Dépenses])</f>
        <v>0</v>
      </c>
      <c r="M25" s="6">
        <f>SUMIFS(DépDéc[Montant],DépDéc[Catégorie],SynthèseDépenses[Dépenses])</f>
        <v>0</v>
      </c>
      <c r="N25" s="17">
        <f>SUM(SynthèseDépenses[[#This Row],[Jan]:[Déc]])</f>
        <v>0</v>
      </c>
      <c r="O25" s="8"/>
    </row>
    <row r="26" spans="1:15" ht="30" customHeight="1" x14ac:dyDescent="0.2">
      <c r="A26" s="5" t="s">
        <v>57</v>
      </c>
      <c r="B26" s="6">
        <f>SUMIFS(DépJan[Montant],DépJan[Catégorie],SynthèseDépenses[Dépenses])</f>
        <v>0</v>
      </c>
      <c r="C26" s="6">
        <f>SUMIFS(DépFév[Montant],DépFév[Catégorie],SynthèseDépenses[Dépenses])</f>
        <v>0</v>
      </c>
      <c r="D26" s="6">
        <f>SUMIFS(DépMar[Montant],DépMar[Catégorie],SynthèseDépenses[Dépenses])</f>
        <v>0</v>
      </c>
      <c r="E26" s="6">
        <f>SUMIFS(DépAvr[Montant],DépAvr[Catégorie],SynthèseDépenses[Dépenses])</f>
        <v>0</v>
      </c>
      <c r="F26" s="6">
        <f>SUMIFS(DépMai[Montant],DépMai[Catégorie],SynthèseDépenses[Dépenses])</f>
        <v>0</v>
      </c>
      <c r="G26" s="6">
        <f>SUMIFS(DépJuin[Montant],DépJuin[Catégorie],SynthèseDépenses[Dépenses])</f>
        <v>0</v>
      </c>
      <c r="H26" s="6">
        <f>SUMIFS(DépJuil[Montant],DépJuil[Catégorie],SynthèseDépenses[Dépenses])</f>
        <v>0</v>
      </c>
      <c r="I26" s="6">
        <f>SUMIFS(DépAoû[Montant],DépAoû[Catégorie],SynthèseDépenses[Dépenses])</f>
        <v>0</v>
      </c>
      <c r="J26" s="6">
        <f>SUMIFS(DépSep[Montant],DépSep[Catégorie],SynthèseDépenses[Dépenses])</f>
        <v>0</v>
      </c>
      <c r="K26" s="6">
        <f>SUMIFS(DépOct[Montant],DépOct[Catégorie],SynthèseDépenses[Dépenses])</f>
        <v>0</v>
      </c>
      <c r="L26" s="6">
        <f>SUMIFS(DépNov[Montant],DépNov[Catégorie],SynthèseDépenses[Dépenses])</f>
        <v>0</v>
      </c>
      <c r="M26" s="6">
        <f>SUMIFS(DépDéc[Montant],DépDéc[Catégorie],SynthèseDépenses[Dépenses])</f>
        <v>0</v>
      </c>
      <c r="N26" s="17">
        <f>SUM(SynthèseDépenses[[#This Row],[Jan]:[Déc]])</f>
        <v>0</v>
      </c>
      <c r="O26" s="8"/>
    </row>
    <row r="27" spans="1:15" ht="30" customHeight="1" x14ac:dyDescent="0.2">
      <c r="A27" s="5" t="s">
        <v>58</v>
      </c>
      <c r="B27" s="6">
        <f>SUMIFS(DépJan[Montant],DépJan[Catégorie],SynthèseDépenses[Dépenses])</f>
        <v>0</v>
      </c>
      <c r="C27" s="6">
        <f>SUMIFS(DépFév[Montant],DépFév[Catégorie],SynthèseDépenses[Dépenses])</f>
        <v>0</v>
      </c>
      <c r="D27" s="6">
        <f>SUMIFS(DépMar[Montant],DépMar[Catégorie],SynthèseDépenses[Dépenses])</f>
        <v>0</v>
      </c>
      <c r="E27" s="6">
        <f>SUMIFS(DépAvr[Montant],DépAvr[Catégorie],SynthèseDépenses[Dépenses])</f>
        <v>0</v>
      </c>
      <c r="F27" s="6">
        <f>SUMIFS(DépMai[Montant],DépMai[Catégorie],SynthèseDépenses[Dépenses])</f>
        <v>0</v>
      </c>
      <c r="G27" s="6">
        <f>SUMIFS(DépJuin[Montant],DépJuin[Catégorie],SynthèseDépenses[Dépenses])</f>
        <v>0</v>
      </c>
      <c r="H27" s="6">
        <f>SUMIFS(DépJuil[Montant],DépJuil[Catégorie],SynthèseDépenses[Dépenses])</f>
        <v>0</v>
      </c>
      <c r="I27" s="6">
        <f>SUMIFS(DépAoû[Montant],DépAoû[Catégorie],SynthèseDépenses[Dépenses])</f>
        <v>0</v>
      </c>
      <c r="J27" s="6">
        <f>SUMIFS(DépSep[Montant],DépSep[Catégorie],SynthèseDépenses[Dépenses])</f>
        <v>0</v>
      </c>
      <c r="K27" s="6">
        <f>SUMIFS(DépOct[Montant],DépOct[Catégorie],SynthèseDépenses[Dépenses])</f>
        <v>0</v>
      </c>
      <c r="L27" s="6">
        <f>SUMIFS(DépNov[Montant],DépNov[Catégorie],SynthèseDépenses[Dépenses])</f>
        <v>0</v>
      </c>
      <c r="M27" s="6">
        <f>SUMIFS(DépDéc[Montant],DépDéc[Catégorie],SynthèseDépenses[Dépenses])</f>
        <v>0</v>
      </c>
      <c r="N27" s="17">
        <f>SUM(SynthèseDépenses[[#This Row],[Jan]:[Déc]])</f>
        <v>0</v>
      </c>
      <c r="O27" s="8"/>
    </row>
    <row r="28" spans="1:15" ht="30" customHeight="1" x14ac:dyDescent="0.2">
      <c r="A28" s="5" t="s">
        <v>59</v>
      </c>
      <c r="B28" s="6">
        <f>SUMIFS(DépJan[Montant],DépJan[Catégorie],SynthèseDépenses[Dépenses])</f>
        <v>0</v>
      </c>
      <c r="C28" s="6">
        <f>SUMIFS(DépFév[Montant],DépFév[Catégorie],SynthèseDépenses[Dépenses])</f>
        <v>0</v>
      </c>
      <c r="D28" s="6">
        <f>SUMIFS(DépMar[Montant],DépMar[Catégorie],SynthèseDépenses[Dépenses])</f>
        <v>0</v>
      </c>
      <c r="E28" s="6">
        <f>SUMIFS(DépAvr[Montant],DépAvr[Catégorie],SynthèseDépenses[Dépenses])</f>
        <v>0</v>
      </c>
      <c r="F28" s="6">
        <f>SUMIFS(DépMai[Montant],DépMai[Catégorie],SynthèseDépenses[Dépenses])</f>
        <v>0</v>
      </c>
      <c r="G28" s="6">
        <f>SUMIFS(DépJuin[Montant],DépJuin[Catégorie],SynthèseDépenses[Dépenses])</f>
        <v>0</v>
      </c>
      <c r="H28" s="6">
        <f>SUMIFS(DépJuil[Montant],DépJuil[Catégorie],SynthèseDépenses[Dépenses])</f>
        <v>0</v>
      </c>
      <c r="I28" s="6">
        <f>SUMIFS(DépAoû[Montant],DépAoû[Catégorie],SynthèseDépenses[Dépenses])</f>
        <v>0</v>
      </c>
      <c r="J28" s="6">
        <f>SUMIFS(DépSep[Montant],DépSep[Catégorie],SynthèseDépenses[Dépenses])</f>
        <v>0</v>
      </c>
      <c r="K28" s="6">
        <f>SUMIFS(DépOct[Montant],DépOct[Catégorie],SynthèseDépenses[Dépenses])</f>
        <v>0</v>
      </c>
      <c r="L28" s="6">
        <f>SUMIFS(DépNov[Montant],DépNov[Catégorie],SynthèseDépenses[Dépenses])</f>
        <v>0</v>
      </c>
      <c r="M28" s="6">
        <f>SUMIFS(DépDéc[Montant],DépDéc[Catégorie],SynthèseDépenses[Dépenses])</f>
        <v>0</v>
      </c>
      <c r="N28" s="17">
        <f>SUM(SynthèseDépenses[[#This Row],[Jan]:[Déc]])</f>
        <v>0</v>
      </c>
      <c r="O28" s="8"/>
    </row>
    <row r="29" spans="1:15" ht="30" customHeight="1" x14ac:dyDescent="0.2">
      <c r="A29" s="5" t="s">
        <v>60</v>
      </c>
      <c r="B29" s="6">
        <f>SUMIFS(DépJan[Montant],DépJan[Catégorie],SynthèseDépenses[Dépenses])</f>
        <v>0</v>
      </c>
      <c r="C29" s="6">
        <f>SUMIFS(DépFév[Montant],DépFév[Catégorie],SynthèseDépenses[Dépenses])</f>
        <v>0</v>
      </c>
      <c r="D29" s="6">
        <f>SUMIFS(DépMar[Montant],DépMar[Catégorie],SynthèseDépenses[Dépenses])</f>
        <v>0</v>
      </c>
      <c r="E29" s="6">
        <f>SUMIFS(DépAvr[Montant],DépAvr[Catégorie],SynthèseDépenses[Dépenses])</f>
        <v>0</v>
      </c>
      <c r="F29" s="6">
        <f>SUMIFS(DépMai[Montant],DépMai[Catégorie],SynthèseDépenses[Dépenses])</f>
        <v>0</v>
      </c>
      <c r="G29" s="6">
        <f>SUMIFS(DépJuin[Montant],DépJuin[Catégorie],SynthèseDépenses[Dépenses])</f>
        <v>0</v>
      </c>
      <c r="H29" s="6">
        <f>SUMIFS(DépJuil[Montant],DépJuil[Catégorie],SynthèseDépenses[Dépenses])</f>
        <v>0</v>
      </c>
      <c r="I29" s="6">
        <f>SUMIFS(DépAoû[Montant],DépAoû[Catégorie],SynthèseDépenses[Dépenses])</f>
        <v>0</v>
      </c>
      <c r="J29" s="6">
        <f>SUMIFS(DépSep[Montant],DépSep[Catégorie],SynthèseDépenses[Dépenses])</f>
        <v>0</v>
      </c>
      <c r="K29" s="6">
        <f>SUMIFS(DépOct[Montant],DépOct[Catégorie],SynthèseDépenses[Dépenses])</f>
        <v>0</v>
      </c>
      <c r="L29" s="6">
        <f>SUMIFS(DépNov[Montant],DépNov[Catégorie],SynthèseDépenses[Dépenses])</f>
        <v>0</v>
      </c>
      <c r="M29" s="6">
        <f>SUMIFS(DépDéc[Montant],DépDéc[Catégorie],SynthèseDépenses[Dépenses])</f>
        <v>0</v>
      </c>
      <c r="N29" s="17">
        <f>SUM(SynthèseDépenses[[#This Row],[Jan]:[Déc]])</f>
        <v>0</v>
      </c>
      <c r="O29" s="8"/>
    </row>
    <row r="30" spans="1:15" ht="30" customHeight="1" x14ac:dyDescent="0.2">
      <c r="A30" s="5" t="s">
        <v>61</v>
      </c>
      <c r="B30" s="6">
        <f>SUMIFS(DépJan[Montant],DépJan[Catégorie],SynthèseDépenses[Dépenses])</f>
        <v>0</v>
      </c>
      <c r="C30" s="6">
        <f>SUMIFS(DépFév[Montant],DépFév[Catégorie],SynthèseDépenses[Dépenses])</f>
        <v>0</v>
      </c>
      <c r="D30" s="6">
        <f>SUMIFS(DépMar[Montant],DépMar[Catégorie],SynthèseDépenses[Dépenses])</f>
        <v>0</v>
      </c>
      <c r="E30" s="6">
        <f>SUMIFS(DépAvr[Montant],DépAvr[Catégorie],SynthèseDépenses[Dépenses])</f>
        <v>0</v>
      </c>
      <c r="F30" s="6">
        <f>SUMIFS(DépMai[Montant],DépMai[Catégorie],SynthèseDépenses[Dépenses])</f>
        <v>0</v>
      </c>
      <c r="G30" s="6">
        <f>SUMIFS(DépJuin[Montant],DépJuin[Catégorie],SynthèseDépenses[Dépenses])</f>
        <v>0</v>
      </c>
      <c r="H30" s="6">
        <f>SUMIFS(DépJuil[Montant],DépJuil[Catégorie],SynthèseDépenses[Dépenses])</f>
        <v>0</v>
      </c>
      <c r="I30" s="6">
        <f>SUMIFS(DépAoû[Montant],DépAoû[Catégorie],SynthèseDépenses[Dépenses])</f>
        <v>0</v>
      </c>
      <c r="J30" s="6">
        <f>SUMIFS(DépSep[Montant],DépSep[Catégorie],SynthèseDépenses[Dépenses])</f>
        <v>0</v>
      </c>
      <c r="K30" s="6">
        <f>SUMIFS(DépOct[Montant],DépOct[Catégorie],SynthèseDépenses[Dépenses])</f>
        <v>0</v>
      </c>
      <c r="L30" s="6">
        <f>SUMIFS(DépNov[Montant],DépNov[Catégorie],SynthèseDépenses[Dépenses])</f>
        <v>0</v>
      </c>
      <c r="M30" s="6">
        <f>SUMIFS(DépDéc[Montant],DépDéc[Catégorie],SynthèseDépenses[Dépenses])</f>
        <v>0</v>
      </c>
      <c r="N30" s="17">
        <f>SUM(SynthèseDépenses[[#This Row],[Jan]:[Déc]])</f>
        <v>0</v>
      </c>
      <c r="O30" s="8"/>
    </row>
    <row r="31" spans="1:15" ht="30" customHeight="1" x14ac:dyDescent="0.2">
      <c r="A31" s="5" t="s">
        <v>62</v>
      </c>
      <c r="B31" s="6">
        <f>SUMIFS(DépJan[Montant],DépJan[Catégorie],SynthèseDépenses[Dépenses])</f>
        <v>0</v>
      </c>
      <c r="C31" s="6">
        <f>SUMIFS(DépFév[Montant],DépFév[Catégorie],SynthèseDépenses[Dépenses])</f>
        <v>0</v>
      </c>
      <c r="D31" s="6">
        <f>SUMIFS(DépMar[Montant],DépMar[Catégorie],SynthèseDépenses[Dépenses])</f>
        <v>0</v>
      </c>
      <c r="E31" s="6">
        <f>SUMIFS(DépAvr[Montant],DépAvr[Catégorie],SynthèseDépenses[Dépenses])</f>
        <v>0</v>
      </c>
      <c r="F31" s="6">
        <f>SUMIFS(DépMai[Montant],DépMai[Catégorie],SynthèseDépenses[Dépenses])</f>
        <v>0</v>
      </c>
      <c r="G31" s="6">
        <f>SUMIFS(DépJuin[Montant],DépJuin[Catégorie],SynthèseDépenses[Dépenses])</f>
        <v>0</v>
      </c>
      <c r="H31" s="6">
        <f>SUMIFS(DépJuil[Montant],DépJuil[Catégorie],SynthèseDépenses[Dépenses])</f>
        <v>0</v>
      </c>
      <c r="I31" s="6">
        <f>SUMIFS(DépAoû[Montant],DépAoû[Catégorie],SynthèseDépenses[Dépenses])</f>
        <v>0</v>
      </c>
      <c r="J31" s="6">
        <f>SUMIFS(DépSep[Montant],DépSep[Catégorie],SynthèseDépenses[Dépenses])</f>
        <v>0</v>
      </c>
      <c r="K31" s="6">
        <f>SUMIFS(DépOct[Montant],DépOct[Catégorie],SynthèseDépenses[Dépenses])</f>
        <v>0</v>
      </c>
      <c r="L31" s="6">
        <f>SUMIFS(DépNov[Montant],DépNov[Catégorie],SynthèseDépenses[Dépenses])</f>
        <v>0</v>
      </c>
      <c r="M31" s="6">
        <f>SUMIFS(DépDéc[Montant],DépDéc[Catégorie],SynthèseDépenses[Dépenses])</f>
        <v>0</v>
      </c>
      <c r="N31" s="17">
        <f>SUM(SynthèseDépenses[[#This Row],[Jan]:[Déc]])</f>
        <v>0</v>
      </c>
      <c r="O31" s="8"/>
    </row>
    <row r="32" spans="1:15" ht="30" customHeight="1" x14ac:dyDescent="0.2">
      <c r="A32" s="5" t="s">
        <v>63</v>
      </c>
      <c r="B32" s="6">
        <f>SUMIFS(DépJan[Montant],DépJan[Catégorie],SynthèseDépenses[Dépenses])</f>
        <v>0</v>
      </c>
      <c r="C32" s="6">
        <f>SUMIFS(DépFév[Montant],DépFév[Catégorie],SynthèseDépenses[Dépenses])</f>
        <v>0</v>
      </c>
      <c r="D32" s="6">
        <f>SUMIFS(DépMar[Montant],DépMar[Catégorie],SynthèseDépenses[Dépenses])</f>
        <v>0</v>
      </c>
      <c r="E32" s="6">
        <f>SUMIFS(DépAvr[Montant],DépAvr[Catégorie],SynthèseDépenses[Dépenses])</f>
        <v>0</v>
      </c>
      <c r="F32" s="6">
        <f>SUMIFS(DépMai[Montant],DépMai[Catégorie],SynthèseDépenses[Dépenses])</f>
        <v>0</v>
      </c>
      <c r="G32" s="6">
        <f>SUMIFS(DépJuin[Montant],DépJuin[Catégorie],SynthèseDépenses[Dépenses])</f>
        <v>0</v>
      </c>
      <c r="H32" s="6">
        <f>SUMIFS(DépJuil[Montant],DépJuil[Catégorie],SynthèseDépenses[Dépenses])</f>
        <v>0</v>
      </c>
      <c r="I32" s="6">
        <f>SUMIFS(DépAoû[Montant],DépAoû[Catégorie],SynthèseDépenses[Dépenses])</f>
        <v>0</v>
      </c>
      <c r="J32" s="6">
        <f>SUMIFS(DépSep[Montant],DépSep[Catégorie],SynthèseDépenses[Dépenses])</f>
        <v>0</v>
      </c>
      <c r="K32" s="6">
        <f>SUMIFS(DépOct[Montant],DépOct[Catégorie],SynthèseDépenses[Dépenses])</f>
        <v>0</v>
      </c>
      <c r="L32" s="6">
        <f>SUMIFS(DépNov[Montant],DépNov[Catégorie],SynthèseDépenses[Dépenses])</f>
        <v>0</v>
      </c>
      <c r="M32" s="6">
        <f>SUMIFS(DépDéc[Montant],DépDéc[Catégorie],SynthèseDépenses[Dépenses])</f>
        <v>0</v>
      </c>
      <c r="N32" s="17">
        <f>SUM(SynthèseDépenses[[#This Row],[Jan]:[Déc]])</f>
        <v>0</v>
      </c>
      <c r="O32" s="8"/>
    </row>
    <row r="33" spans="1:15" ht="30" customHeight="1" x14ac:dyDescent="0.2">
      <c r="A33" s="5" t="s">
        <v>64</v>
      </c>
      <c r="B33" s="6">
        <f>SUMIFS(DépJan[Montant],DépJan[Catégorie],SynthèseDépenses[Dépenses])</f>
        <v>0</v>
      </c>
      <c r="C33" s="6">
        <f>SUMIFS(DépFév[Montant],DépFév[Catégorie],SynthèseDépenses[Dépenses])</f>
        <v>0</v>
      </c>
      <c r="D33" s="6">
        <f>SUMIFS(DépMar[Montant],DépMar[Catégorie],SynthèseDépenses[Dépenses])</f>
        <v>0</v>
      </c>
      <c r="E33" s="6">
        <f>SUMIFS(DépAvr[Montant],DépAvr[Catégorie],SynthèseDépenses[Dépenses])</f>
        <v>0</v>
      </c>
      <c r="F33" s="6">
        <f>SUMIFS(DépMai[Montant],DépMai[Catégorie],SynthèseDépenses[Dépenses])</f>
        <v>0</v>
      </c>
      <c r="G33" s="6">
        <f>SUMIFS(DépJuin[Montant],DépJuin[Catégorie],SynthèseDépenses[Dépenses])</f>
        <v>0</v>
      </c>
      <c r="H33" s="6">
        <f>SUMIFS(DépJuil[Montant],DépJuil[Catégorie],SynthèseDépenses[Dépenses])</f>
        <v>0</v>
      </c>
      <c r="I33" s="6">
        <f>SUMIFS(DépAoû[Montant],DépAoû[Catégorie],SynthèseDépenses[Dépenses])</f>
        <v>0</v>
      </c>
      <c r="J33" s="6">
        <f>SUMIFS(DépSep[Montant],DépSep[Catégorie],SynthèseDépenses[Dépenses])</f>
        <v>0</v>
      </c>
      <c r="K33" s="6">
        <f>SUMIFS(DépOct[Montant],DépOct[Catégorie],SynthèseDépenses[Dépenses])</f>
        <v>0</v>
      </c>
      <c r="L33" s="6">
        <f>SUMIFS(DépNov[Montant],DépNov[Catégorie],SynthèseDépenses[Dépenses])</f>
        <v>0</v>
      </c>
      <c r="M33" s="6">
        <f>SUMIFS(DépDéc[Montant],DépDéc[Catégorie],SynthèseDépenses[Dépenses])</f>
        <v>0</v>
      </c>
      <c r="N33" s="17">
        <f>SUM(SynthèseDépenses[[#This Row],[Jan]:[Déc]])</f>
        <v>0</v>
      </c>
      <c r="O33" s="8"/>
    </row>
    <row r="34" spans="1:15" ht="30" customHeight="1" thickBot="1" x14ac:dyDescent="0.25">
      <c r="A34" s="5" t="s">
        <v>65</v>
      </c>
      <c r="B34" s="6">
        <f>SUMIFS(DépJan[Montant],DépJan[Catégorie],SynthèseDépenses[Dépenses])</f>
        <v>0</v>
      </c>
      <c r="C34" s="6">
        <f>SUMIFS(DépFév[Montant],DépFév[Catégorie],SynthèseDépenses[Dépenses])</f>
        <v>0</v>
      </c>
      <c r="D34" s="6">
        <f>SUMIFS(DépMar[Montant],DépMar[Catégorie],SynthèseDépenses[Dépenses])</f>
        <v>0</v>
      </c>
      <c r="E34" s="6">
        <f>SUMIFS(DépAvr[Montant],DépAvr[Catégorie],SynthèseDépenses[Dépenses])</f>
        <v>0</v>
      </c>
      <c r="F34" s="6">
        <f>SUMIFS(DépMai[Montant],DépMai[Catégorie],SynthèseDépenses[Dépenses])</f>
        <v>0</v>
      </c>
      <c r="G34" s="6">
        <f>SUMIFS(DépJuin[Montant],DépJuin[Catégorie],SynthèseDépenses[Dépenses])</f>
        <v>0</v>
      </c>
      <c r="H34" s="6">
        <f>SUMIFS(DépJuil[Montant],DépJuil[Catégorie],SynthèseDépenses[Dépenses])</f>
        <v>0</v>
      </c>
      <c r="I34" s="6">
        <f>SUMIFS(DépAoû[Montant],DépAoû[Catégorie],SynthèseDépenses[Dépenses])</f>
        <v>0</v>
      </c>
      <c r="J34" s="6">
        <f>SUMIFS(DépSep[Montant],DépSep[Catégorie],SynthèseDépenses[Dépenses])</f>
        <v>0</v>
      </c>
      <c r="K34" s="6">
        <f>SUMIFS(DépOct[Montant],DépOct[Catégorie],SynthèseDépenses[Dépenses])</f>
        <v>0</v>
      </c>
      <c r="L34" s="6">
        <f>SUMIFS(DépNov[Montant],DépNov[Catégorie],SynthèseDépenses[Dépenses])</f>
        <v>0</v>
      </c>
      <c r="M34" s="6">
        <f>SUMIFS(DépDéc[Montant],DépDéc[Catégorie],SynthèseDépenses[Dépenses])</f>
        <v>0</v>
      </c>
      <c r="N34" s="17">
        <f>SUM(SynthèseDépenses[[#This Row],[Jan]:[Déc]])</f>
        <v>0</v>
      </c>
      <c r="O34" s="8"/>
    </row>
    <row r="35" spans="1:15" ht="30" customHeight="1" thickBot="1" x14ac:dyDescent="0.3">
      <c r="A35" s="9" t="s">
        <v>7</v>
      </c>
      <c r="B35" s="10">
        <f>SUBTOTAL(109,SynthèseDépenses[Jan])</f>
        <v>24000</v>
      </c>
      <c r="C35" s="10">
        <f>SUBTOTAL(109,SynthèseDépenses[Fév])</f>
        <v>0</v>
      </c>
      <c r="D35" s="10">
        <f>SUBTOTAL(109,SynthèseDépenses[Mar])</f>
        <v>0</v>
      </c>
      <c r="E35" s="10">
        <f>SUBTOTAL(109,SynthèseDépenses[Avr])</f>
        <v>0</v>
      </c>
      <c r="F35" s="10">
        <f>SUBTOTAL(109,SynthèseDépenses[Mai])</f>
        <v>0</v>
      </c>
      <c r="G35" s="10">
        <f>SUBTOTAL(109,SynthèseDépenses[Juin])</f>
        <v>0</v>
      </c>
      <c r="H35" s="10">
        <f>SUBTOTAL(109,SynthèseDépenses[Juil])</f>
        <v>0</v>
      </c>
      <c r="I35" s="10">
        <f>SUBTOTAL(109,SynthèseDépenses[Aoû])</f>
        <v>0</v>
      </c>
      <c r="J35" s="10">
        <f>SUBTOTAL(109,SynthèseDépenses[Sep])</f>
        <v>0</v>
      </c>
      <c r="K35" s="10">
        <f>SUBTOTAL(109,SynthèseDépenses[Oct])</f>
        <v>0</v>
      </c>
      <c r="L35" s="10">
        <f>SUBTOTAL(109,SynthèseDépenses[Nov])</f>
        <v>0</v>
      </c>
      <c r="M35" s="10">
        <f>SUBTOTAL(109,SynthèseDépenses[Déc])</f>
        <v>0</v>
      </c>
      <c r="N35" s="18">
        <f>SUBTOTAL(109,SynthèseDépenses[Total])</f>
        <v>24000</v>
      </c>
      <c r="O35" s="15"/>
    </row>
  </sheetData>
  <dataConsolidate/>
  <mergeCells count="1">
    <mergeCell ref="G1:I1"/>
  </mergeCells>
  <dataValidations count="8">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 allowBlank="1" showInputMessage="1" showErrorMessage="1" prompt="Entrez le nom de la dépense dans cette colonne" sqref="A3"/>
    <dataValidation allowBlank="1" showInputMessage="1" showErrorMessage="1" prompt="Le total des dépenses sur les 12 mois est automatiquement affiché dans cette colonne" sqref="N3"/>
    <dataValidation allowBlank="1" showInputMessage="1" showErrorMessage="1" prompt="Un graphique Sparkline illustrant l’évolution d’une dépense sur 12 mois est affiché dans cette colonne" sqref="O3"/>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Lien hypertexte de navigation vers le détail des dépenses pour ce mois" sqref="B2:M2"/>
    <dataValidation allowBlank="1" showInputMessage="1" showErrorMessage="1" prompt="Lien hypertexte de navigation vers la feuille de calcul Conseils qui explique comment utiliser ce classeur" sqref="N2"/>
    <dataValidation allowBlank="1" showInputMessage="1" showErrorMessage="1" prompt="Le total des dépenses est automatiquement affiché dans cette colonne" sqref="B3:M3"/>
  </dataValidations>
  <hyperlinks>
    <hyperlink ref="N2" location="conseils!A1" tooltip="Sélectionnez cette option pour atteindre les Conseils" display="Conseils"/>
    <hyperlink ref="M2" location="déc!A1" tooltip="Sélectionnez cette option pour atteindre Déc" display="Déc"/>
    <hyperlink ref="L2" location="nov!A1" tooltip="Sélectionnez cette option pour atteindre Nov" display="Nov"/>
    <hyperlink ref="K2" location="oct!A1" tooltip="Sélectionnez cette option pour atteindre Oct" display="Oct"/>
    <hyperlink ref="J2" location="sep!A1" tooltip="Sélectionnez cette option pour atteindre Sep" display="Sep"/>
    <hyperlink ref="I2" location="aoû!A1" tooltip="Sélectionnez cette option pour atteindre Aoû" display="Aoû"/>
    <hyperlink ref="H2" location="juil!A1" tooltip="Sélectionnez cette option pour atteindre Juil" display="Juil"/>
    <hyperlink ref="G2" location="juin!A1" tooltip="Sélectionnez cette option pour atteindre Juin" display="Juin"/>
    <hyperlink ref="F2" location="mai!A1" tooltip="Sélectionnez cette option pour atteindre Mai" display="Mai"/>
    <hyperlink ref="E2" location="avr!A1" tooltip="Sélectionnez cette option pour atteindre Avr" display="Avr"/>
    <hyperlink ref="D2" location="mar!A1" tooltip="Sélectionnez cette option pour atteindre Mar" display="Mar"/>
    <hyperlink ref="C2" location="fév!A1" tooltip="Sélectionnez cette option pour atteindre Fév" display="Fév"/>
    <hyperlink ref="B2" location="jan!A1" tooltip="Sélectionnez cette option pour atteindre Jan" display="Jan"/>
  </hyperlinks>
  <printOptions horizontalCentered="1"/>
  <pageMargins left="0.7" right="0.7" top="0.75" bottom="0.75" header="0.3" footer="0.3"/>
  <pageSetup paperSize="9" fitToHeight="0" orientation="portrait" r:id="rId1"/>
  <drawing r:id="rId2"/>
  <tableParts count="1">
    <tablePart r:id="rId3"/>
  </tableParts>
  <extLst>
    <ext xmlns:x14="http://schemas.microsoft.com/office/spreadsheetml/2009/9/main" uri="{05C60535-1F16-4fd2-B633-F4F36F0B64E0}">
      <x14:sparklineGroups xmlns:xm="http://schemas.microsoft.com/office/excel/2006/main">
        <x14:sparklineGroup displayEmptyCellsAs="gap" markers="1">
          <x14:colorSeries theme="0" tint="-0.499984740745262"/>
          <x14:colorNegative theme="5"/>
          <x14:colorAxis rgb="FF000000"/>
          <x14:colorMarkers theme="7"/>
          <x14:colorFirst theme="5" tint="-0.249977111117893"/>
          <x14:colorLast theme="7" tint="-0.499984740745262"/>
          <x14:colorHigh theme="5" tint="-0.249977111117893"/>
          <x14:colorLow theme="5" tint="-0.249977111117893"/>
          <x14:sparklines>
            <x14:sparkline>
              <xm:f>synthèse!B35:M35</xm:f>
              <xm:sqref>O35</xm:sqref>
            </x14:sparkline>
          </x14:sparklines>
        </x14:sparklineGroup>
        <x14:sparklineGroup displayEmptyCellsAs="gap" markers="1" last="1" negative="1">
          <x14:colorSeries theme="4" tint="-0.499984740745262"/>
          <x14:colorNegative theme="6" tint="-0.499984740745262"/>
          <x14:colorAxis rgb="FF000000"/>
          <x14:colorMarkers theme="7" tint="-0.249977111117893"/>
          <x14:colorFirst theme="5" tint="-0.249977111117893"/>
          <x14:colorLast theme="7" tint="-0.499984740745262"/>
          <x14:colorHigh theme="5" tint="-0.249977111117893"/>
          <x14:colorLow theme="5" tint="-0.249977111117893"/>
          <x14:sparklines>
            <x14:sparkline>
              <xm:f>synthèse!B4:M4</xm:f>
              <xm:sqref>O4</xm:sqref>
            </x14:sparkline>
            <x14:sparkline>
              <xm:f>synthèse!B5:M5</xm:f>
              <xm:sqref>O5</xm:sqref>
            </x14:sparkline>
            <x14:sparkline>
              <xm:f>synthèse!B6:M6</xm:f>
              <xm:sqref>O6</xm:sqref>
            </x14:sparkline>
            <x14:sparkline>
              <xm:f>synthèse!B7:M7</xm:f>
              <xm:sqref>O7</xm:sqref>
            </x14:sparkline>
            <x14:sparkline>
              <xm:f>synthèse!B8:M8</xm:f>
              <xm:sqref>O8</xm:sqref>
            </x14:sparkline>
            <x14:sparkline>
              <xm:f>synthèse!B9:M9</xm:f>
              <xm:sqref>O9</xm:sqref>
            </x14:sparkline>
            <x14:sparkline>
              <xm:f>synthèse!B10:M10</xm:f>
              <xm:sqref>O10</xm:sqref>
            </x14:sparkline>
            <x14:sparkline>
              <xm:f>synthèse!B11:M11</xm:f>
              <xm:sqref>O11</xm:sqref>
            </x14:sparkline>
            <x14:sparkline>
              <xm:f>synthèse!B12:M12</xm:f>
              <xm:sqref>O12</xm:sqref>
            </x14:sparkline>
            <x14:sparkline>
              <xm:f>synthèse!B13:M13</xm:f>
              <xm:sqref>O13</xm:sqref>
            </x14:sparkline>
            <x14:sparkline>
              <xm:f>synthèse!B14:M14</xm:f>
              <xm:sqref>O14</xm:sqref>
            </x14:sparkline>
            <x14:sparkline>
              <xm:f>synthèse!B15:M15</xm:f>
              <xm:sqref>O15</xm:sqref>
            </x14:sparkline>
            <x14:sparkline>
              <xm:f>synthèse!B16:M16</xm:f>
              <xm:sqref>O16</xm:sqref>
            </x14:sparkline>
            <x14:sparkline>
              <xm:f>synthèse!B17:M17</xm:f>
              <xm:sqref>O17</xm:sqref>
            </x14:sparkline>
            <x14:sparkline>
              <xm:f>synthèse!B18:M18</xm:f>
              <xm:sqref>O18</xm:sqref>
            </x14:sparkline>
            <x14:sparkline>
              <xm:f>synthèse!B19:M19</xm:f>
              <xm:sqref>O19</xm:sqref>
            </x14:sparkline>
            <x14:sparkline>
              <xm:f>synthèse!B20:M20</xm:f>
              <xm:sqref>O20</xm:sqref>
            </x14:sparkline>
            <x14:sparkline>
              <xm:f>synthèse!B21:M21</xm:f>
              <xm:sqref>O21</xm:sqref>
            </x14:sparkline>
            <x14:sparkline>
              <xm:f>synthèse!B22:M22</xm:f>
              <xm:sqref>O22</xm:sqref>
            </x14:sparkline>
            <x14:sparkline>
              <xm:f>synthèse!B23:M23</xm:f>
              <xm:sqref>O23</xm:sqref>
            </x14:sparkline>
            <x14:sparkline>
              <xm:f>synthèse!B24:M24</xm:f>
              <xm:sqref>O24</xm:sqref>
            </x14:sparkline>
            <x14:sparkline>
              <xm:f>synthèse!B25:M25</xm:f>
              <xm:sqref>O25</xm:sqref>
            </x14:sparkline>
            <x14:sparkline>
              <xm:f>synthèse!B26:M26</xm:f>
              <xm:sqref>O26</xm:sqref>
            </x14:sparkline>
            <x14:sparkline>
              <xm:f>synthèse!B27:M27</xm:f>
              <xm:sqref>O27</xm:sqref>
            </x14:sparkline>
            <x14:sparkline>
              <xm:f>synthèse!B28:M28</xm:f>
              <xm:sqref>O28</xm:sqref>
            </x14:sparkline>
            <x14:sparkline>
              <xm:f>synthèse!B29:M29</xm:f>
              <xm:sqref>O29</xm:sqref>
            </x14:sparkline>
            <x14:sparkline>
              <xm:f>synthèse!B30:M30</xm:f>
              <xm:sqref>O30</xm:sqref>
            </x14:sparkline>
            <x14:sparkline>
              <xm:f>synthèse!B31:M31</xm:f>
              <xm:sqref>O31</xm:sqref>
            </x14:sparkline>
            <x14:sparkline>
              <xm:f>synthèse!B32:M32</xm:f>
              <xm:sqref>O32</xm:sqref>
            </x14:sparkline>
            <x14:sparkline>
              <xm:f>synthèse!B33:M33</xm:f>
              <xm:sqref>O33</xm:sqref>
            </x14:sparkline>
            <x14:sparkline>
              <xm:f>synthèse!B34:M34</xm:f>
              <xm:sqref>O34</xm:sqref>
            </x14:sparkline>
          </x14:sparklines>
        </x14:sparklineGroup>
      </x14:sparklineGroup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tint="-0.249977111117893"/>
    <pageSetUpPr autoPageBreaks="0" fitToPage="1"/>
  </sheetPr>
  <dimension ref="A1:E34"/>
  <sheetViews>
    <sheetView showGridLines="0" topLeftCell="A22" zoomScale="85" zoomScaleNormal="85" workbookViewId="0">
      <selection activeCell="I8" sqref="I8"/>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22</v>
      </c>
      <c r="B1" s="30"/>
      <c r="C1" s="30"/>
      <c r="D1" s="3" t="s">
        <v>26</v>
      </c>
      <c r="E1" s="3" t="s">
        <v>20</v>
      </c>
    </row>
    <row r="2" spans="1:5" ht="17.100000000000001" customHeight="1" x14ac:dyDescent="0.25">
      <c r="A2" s="1" t="s">
        <v>23</v>
      </c>
      <c r="B2" s="1" t="s">
        <v>24</v>
      </c>
      <c r="C2" s="1" t="s">
        <v>25</v>
      </c>
      <c r="D2" s="1" t="s">
        <v>27</v>
      </c>
      <c r="E2" s="1" t="s">
        <v>28</v>
      </c>
    </row>
    <row r="3" spans="1:5" ht="30" customHeight="1" x14ac:dyDescent="0.2">
      <c r="A3" s="4">
        <v>43466</v>
      </c>
      <c r="B3" s="5"/>
      <c r="C3" s="6">
        <f>IF(Dates='[1]Nom Intervention'!$A$6,'[1]Nom Intervention'!$X$26,0)</f>
        <v>0</v>
      </c>
      <c r="D3" s="5" t="s">
        <v>2</v>
      </c>
      <c r="E3" s="5"/>
    </row>
    <row r="4" spans="1:5" ht="30" customHeight="1" x14ac:dyDescent="0.2">
      <c r="A4" s="4">
        <v>43467</v>
      </c>
      <c r="B4" s="5"/>
      <c r="C4" s="6">
        <f>IF(Dates='[1]Nom Intervention'!$A$6,'[1]Nom Intervention'!$X$26,0)</f>
        <v>24000</v>
      </c>
      <c r="D4" s="5" t="s">
        <v>3</v>
      </c>
      <c r="E4" s="5"/>
    </row>
    <row r="5" spans="1:5" ht="30" customHeight="1" x14ac:dyDescent="0.2">
      <c r="A5" s="4">
        <v>43468</v>
      </c>
      <c r="B5" s="5"/>
      <c r="C5" s="6">
        <f>IF(Dates='[1]Nom Intervention'!$A$6,'[1]Nom Intervention'!$X$26,0)</f>
        <v>0</v>
      </c>
      <c r="D5" s="5" t="s">
        <v>4</v>
      </c>
      <c r="E5" s="5"/>
    </row>
    <row r="6" spans="1:5" ht="30" customHeight="1" x14ac:dyDescent="0.2">
      <c r="A6" s="4">
        <v>43469</v>
      </c>
      <c r="B6" s="5"/>
      <c r="C6" s="6">
        <f>IF(Dates='[1]Nom Intervention'!$A$6,'[1]Nom Intervention'!$X$26,0)</f>
        <v>0</v>
      </c>
      <c r="D6" s="5" t="s">
        <v>5</v>
      </c>
      <c r="E6" s="5"/>
    </row>
    <row r="7" spans="1:5" ht="30" customHeight="1" x14ac:dyDescent="0.2">
      <c r="A7" s="4">
        <v>43470</v>
      </c>
      <c r="B7" s="5"/>
      <c r="C7" s="6">
        <f>IF(Dates='[1]Nom Intervention'!$A$6,'[1]Nom Intervention'!$X$26,0)</f>
        <v>0</v>
      </c>
      <c r="D7" s="5" t="s">
        <v>6</v>
      </c>
      <c r="E7" s="5"/>
    </row>
    <row r="8" spans="1:5" ht="30" customHeight="1" x14ac:dyDescent="0.2">
      <c r="A8" s="4">
        <v>43471</v>
      </c>
      <c r="B8" s="5"/>
      <c r="C8" s="6">
        <f>IF(Dates='[1]Nom Intervention'!$A$6,'[1]Nom Intervention'!$X$26,0)</f>
        <v>0</v>
      </c>
      <c r="D8" s="5" t="s">
        <v>40</v>
      </c>
      <c r="E8" s="5"/>
    </row>
    <row r="9" spans="1:5" ht="30" customHeight="1" x14ac:dyDescent="0.2">
      <c r="A9" s="4">
        <v>43472</v>
      </c>
      <c r="B9" s="5"/>
      <c r="C9" s="6">
        <f>IF(Dates='[1]Nom Intervention'!$A$6,'[1]Nom Intervention'!$X$26,0)</f>
        <v>0</v>
      </c>
      <c r="D9" s="5" t="s">
        <v>41</v>
      </c>
      <c r="E9" s="5"/>
    </row>
    <row r="10" spans="1:5" ht="30" customHeight="1" x14ac:dyDescent="0.2">
      <c r="A10" s="4">
        <v>43473</v>
      </c>
      <c r="B10" s="5"/>
      <c r="C10" s="6">
        <f>IF(Dates='[1]Nom Intervention'!$A$6,'[1]Nom Intervention'!$X$26,0)</f>
        <v>0</v>
      </c>
      <c r="D10" s="5" t="s">
        <v>42</v>
      </c>
      <c r="E10" s="5"/>
    </row>
    <row r="11" spans="1:5" ht="30" customHeight="1" x14ac:dyDescent="0.2">
      <c r="A11" s="4">
        <v>43474</v>
      </c>
      <c r="B11" s="5"/>
      <c r="C11" s="6">
        <f>IF(Dates='[1]Nom Intervention'!$A$6,'[1]Nom Intervention'!$X$26,0)</f>
        <v>0</v>
      </c>
      <c r="D11" s="5" t="s">
        <v>43</v>
      </c>
      <c r="E11" s="5"/>
    </row>
    <row r="12" spans="1:5" ht="30" customHeight="1" x14ac:dyDescent="0.2">
      <c r="A12" s="4">
        <v>43475</v>
      </c>
      <c r="B12" s="5"/>
      <c r="C12" s="6">
        <f>IF(Dates='[1]Nom Intervention'!$A$6,'[1]Nom Intervention'!$X$26,0)</f>
        <v>0</v>
      </c>
      <c r="D12" s="5" t="s">
        <v>44</v>
      </c>
      <c r="E12" s="5"/>
    </row>
    <row r="13" spans="1:5" ht="30" customHeight="1" x14ac:dyDescent="0.2">
      <c r="A13" s="4">
        <v>43476</v>
      </c>
      <c r="B13" s="5"/>
      <c r="C13" s="6">
        <f>IF(Dates='[1]Nom Intervention'!$A$6,'[1]Nom Intervention'!$X$26,0)</f>
        <v>0</v>
      </c>
      <c r="D13" s="5" t="s">
        <v>45</v>
      </c>
      <c r="E13" s="5"/>
    </row>
    <row r="14" spans="1:5" ht="30" customHeight="1" x14ac:dyDescent="0.2">
      <c r="A14" s="4">
        <v>43477</v>
      </c>
      <c r="B14" s="5"/>
      <c r="C14" s="6">
        <f>IF(Dates='[1]Nom Intervention'!$A$6,'[1]Nom Intervention'!$X$26,0)</f>
        <v>0</v>
      </c>
      <c r="D14" s="5" t="s">
        <v>46</v>
      </c>
      <c r="E14" s="5"/>
    </row>
    <row r="15" spans="1:5" ht="30" customHeight="1" x14ac:dyDescent="0.2">
      <c r="A15" s="4">
        <v>43478</v>
      </c>
      <c r="B15" s="5"/>
      <c r="C15" s="6">
        <f>IF(Dates='[1]Nom Intervention'!$A$6,'[1]Nom Intervention'!$X$26,0)</f>
        <v>0</v>
      </c>
      <c r="D15" s="5" t="s">
        <v>47</v>
      </c>
      <c r="E15" s="5"/>
    </row>
    <row r="16" spans="1:5" ht="30" customHeight="1" x14ac:dyDescent="0.2">
      <c r="A16" s="4">
        <v>43479</v>
      </c>
      <c r="B16" s="5"/>
      <c r="C16" s="6">
        <f>IF(Dates='[1]Nom Intervention'!$A$6,'[1]Nom Intervention'!$X$26,0)</f>
        <v>0</v>
      </c>
      <c r="D16" s="5" t="s">
        <v>48</v>
      </c>
      <c r="E16" s="5"/>
    </row>
    <row r="17" spans="1:5" ht="30" customHeight="1" x14ac:dyDescent="0.2">
      <c r="A17" s="4">
        <v>43480</v>
      </c>
      <c r="B17" s="5"/>
      <c r="C17" s="6">
        <f>IF(Dates='[1]Nom Intervention'!$A$6,'[1]Nom Intervention'!$X$26,0)</f>
        <v>0</v>
      </c>
      <c r="D17" s="5" t="s">
        <v>49</v>
      </c>
      <c r="E17" s="5"/>
    </row>
    <row r="18" spans="1:5" ht="30" customHeight="1" x14ac:dyDescent="0.2">
      <c r="A18" s="4">
        <v>43481</v>
      </c>
      <c r="B18" s="5"/>
      <c r="C18" s="6">
        <f>IF(Dates='[1]Nom Intervention'!$A$6,'[1]Nom Intervention'!$X$26,0)</f>
        <v>0</v>
      </c>
      <c r="D18" s="5" t="s">
        <v>50</v>
      </c>
      <c r="E18" s="5"/>
    </row>
    <row r="19" spans="1:5" ht="30" customHeight="1" x14ac:dyDescent="0.2">
      <c r="A19" s="4">
        <v>43482</v>
      </c>
      <c r="B19" s="5"/>
      <c r="C19" s="6">
        <f>IF(Dates='[1]Nom Intervention'!$A$6,'[1]Nom Intervention'!$X$26,0)</f>
        <v>0</v>
      </c>
      <c r="D19" s="5" t="s">
        <v>51</v>
      </c>
      <c r="E19" s="5"/>
    </row>
    <row r="20" spans="1:5" ht="30" customHeight="1" x14ac:dyDescent="0.2">
      <c r="A20" s="4">
        <v>43483</v>
      </c>
      <c r="B20" s="5"/>
      <c r="C20" s="6">
        <f>IF(Dates='[1]Nom Intervention'!$A$6,'[1]Nom Intervention'!$X$26,0)</f>
        <v>0</v>
      </c>
      <c r="D20" s="5" t="s">
        <v>52</v>
      </c>
      <c r="E20" s="5"/>
    </row>
    <row r="21" spans="1:5" ht="30" customHeight="1" x14ac:dyDescent="0.2">
      <c r="A21" s="4">
        <v>43484</v>
      </c>
      <c r="B21" s="5"/>
      <c r="C21" s="6">
        <f>IF(Dates='[1]Nom Intervention'!$A$6,'[1]Nom Intervention'!$X$26,0)</f>
        <v>0</v>
      </c>
      <c r="D21" s="5" t="s">
        <v>53</v>
      </c>
      <c r="E21" s="5"/>
    </row>
    <row r="22" spans="1:5" ht="30" customHeight="1" x14ac:dyDescent="0.2">
      <c r="A22" s="4">
        <v>43485</v>
      </c>
      <c r="B22" s="5"/>
      <c r="C22" s="6">
        <f>IF(Dates='[1]Nom Intervention'!$A$6,'[1]Nom Intervention'!$X$26,0)</f>
        <v>0</v>
      </c>
      <c r="D22" s="5" t="s">
        <v>54</v>
      </c>
      <c r="E22" s="5"/>
    </row>
    <row r="23" spans="1:5" ht="30" customHeight="1" x14ac:dyDescent="0.2">
      <c r="A23" s="4">
        <v>43486</v>
      </c>
      <c r="B23" s="5"/>
      <c r="C23" s="6">
        <f>IF(Dates='[1]Nom Intervention'!$A$6,'[1]Nom Intervention'!$X$26,0)</f>
        <v>0</v>
      </c>
      <c r="D23" s="5" t="s">
        <v>55</v>
      </c>
      <c r="E23" s="5"/>
    </row>
    <row r="24" spans="1:5" ht="30" customHeight="1" x14ac:dyDescent="0.2">
      <c r="A24" s="4">
        <v>43487</v>
      </c>
      <c r="B24" s="5"/>
      <c r="C24" s="6">
        <f>IF(Dates='[1]Nom Intervention'!$A$6,'[1]Nom Intervention'!$X$26,0)</f>
        <v>0</v>
      </c>
      <c r="D24" s="5" t="s">
        <v>56</v>
      </c>
      <c r="E24" s="5"/>
    </row>
    <row r="25" spans="1:5" ht="30" customHeight="1" x14ac:dyDescent="0.2">
      <c r="A25" s="4">
        <v>43488</v>
      </c>
      <c r="B25" s="5"/>
      <c r="C25" s="6">
        <f>IF(Dates='[1]Nom Intervention'!$A$6,'[1]Nom Intervention'!$X$26,0)</f>
        <v>0</v>
      </c>
      <c r="D25" s="5" t="s">
        <v>57</v>
      </c>
      <c r="E25" s="5"/>
    </row>
    <row r="26" spans="1:5" ht="30" customHeight="1" x14ac:dyDescent="0.2">
      <c r="A26" s="4">
        <v>43489</v>
      </c>
      <c r="B26" s="5"/>
      <c r="C26" s="6">
        <f>IF(Dates='[1]Nom Intervention'!$A$6,'[1]Nom Intervention'!$X$26,0)</f>
        <v>0</v>
      </c>
      <c r="D26" s="5" t="s">
        <v>58</v>
      </c>
      <c r="E26" s="5"/>
    </row>
    <row r="27" spans="1:5" ht="30" customHeight="1" x14ac:dyDescent="0.2">
      <c r="A27" s="4">
        <v>43490</v>
      </c>
      <c r="B27" s="5"/>
      <c r="C27" s="6">
        <f>IF(Dates='[1]Nom Intervention'!$A$6,'[1]Nom Intervention'!$X$26,0)</f>
        <v>0</v>
      </c>
      <c r="D27" s="5" t="s">
        <v>59</v>
      </c>
      <c r="E27" s="5"/>
    </row>
    <row r="28" spans="1:5" ht="30" customHeight="1" x14ac:dyDescent="0.2">
      <c r="A28" s="4">
        <v>43491</v>
      </c>
      <c r="B28" s="5"/>
      <c r="C28" s="6">
        <f>IF(Dates='[1]Nom Intervention'!$A$6,'[1]Nom Intervention'!$X$26,0)</f>
        <v>0</v>
      </c>
      <c r="D28" s="5" t="s">
        <v>60</v>
      </c>
      <c r="E28" s="5"/>
    </row>
    <row r="29" spans="1:5" ht="30" customHeight="1" x14ac:dyDescent="0.2">
      <c r="A29" s="4">
        <v>43492</v>
      </c>
      <c r="B29" s="5"/>
      <c r="C29" s="6">
        <f>IF(Dates='[1]Nom Intervention'!$A$6,'[1]Nom Intervention'!$X$26,0)</f>
        <v>0</v>
      </c>
      <c r="D29" s="5" t="s">
        <v>61</v>
      </c>
      <c r="E29" s="5"/>
    </row>
    <row r="30" spans="1:5" ht="30" customHeight="1" x14ac:dyDescent="0.2">
      <c r="A30" s="4">
        <v>43493</v>
      </c>
      <c r="B30" s="5"/>
      <c r="C30" s="6">
        <f>IF(Dates='[1]Nom Intervention'!$A$6,'[1]Nom Intervention'!$X$26,0)</f>
        <v>0</v>
      </c>
      <c r="D30" s="5" t="s">
        <v>62</v>
      </c>
      <c r="E30" s="5"/>
    </row>
    <row r="31" spans="1:5" ht="30" customHeight="1" x14ac:dyDescent="0.2">
      <c r="A31" s="4">
        <v>43494</v>
      </c>
      <c r="B31" s="5"/>
      <c r="C31" s="6">
        <f>IF(Dates='[1]Nom Intervention'!$A$6,'[1]Nom Intervention'!$X$26,0)</f>
        <v>0</v>
      </c>
      <c r="D31" s="5" t="s">
        <v>63</v>
      </c>
      <c r="E31" s="5"/>
    </row>
    <row r="32" spans="1:5" ht="30" customHeight="1" x14ac:dyDescent="0.2">
      <c r="A32" s="4">
        <v>43495</v>
      </c>
      <c r="B32" s="5"/>
      <c r="C32" s="6">
        <f>IF(Dates='[1]Nom Intervention'!$A$6,'[1]Nom Intervention'!$X$26,0)</f>
        <v>0</v>
      </c>
      <c r="D32" s="5" t="s">
        <v>64</v>
      </c>
      <c r="E32" s="5"/>
    </row>
    <row r="33" spans="1:5" ht="30" customHeight="1" thickBot="1" x14ac:dyDescent="0.25">
      <c r="A33" s="4">
        <v>43496</v>
      </c>
      <c r="B33" s="5"/>
      <c r="C33" s="6">
        <f>IF(Dates='[1]Nom Intervention'!$A$6,'[1]Nom Intervention'!$X$26,0)</f>
        <v>0</v>
      </c>
      <c r="D33" s="5" t="s">
        <v>65</v>
      </c>
      <c r="E33" s="5"/>
    </row>
    <row r="34" spans="1:5" ht="30" customHeight="1" thickBot="1" x14ac:dyDescent="0.25">
      <c r="A34" s="19" t="s">
        <v>7</v>
      </c>
      <c r="B34" s="20"/>
      <c r="C34" s="21">
        <f>SUBTOTAL(109,DépJan[Montant])</f>
        <v>24000</v>
      </c>
      <c r="D34" s="20"/>
      <c r="E34" s="11"/>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janvier pour que cette dépense soit ajoutée à la feuille Synthèse" sqref="A3:A33">
      <formula1>MONTH($A3)=1</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pageSetUpPr autoPageBreaks="0" fitToPage="1"/>
  </sheetPr>
  <dimension ref="A1:E33"/>
  <sheetViews>
    <sheetView showGridLines="0" zoomScale="70" zoomScaleNormal="70" workbookViewId="0">
      <selection activeCell="A5" sqref="A5"/>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29</v>
      </c>
      <c r="B1" s="30"/>
      <c r="C1" s="30"/>
      <c r="D1" s="3" t="s">
        <v>26</v>
      </c>
      <c r="E1" s="3" t="s">
        <v>20</v>
      </c>
    </row>
    <row r="2" spans="1:5" ht="17.100000000000001" customHeight="1" x14ac:dyDescent="0.25">
      <c r="A2" s="7" t="s">
        <v>23</v>
      </c>
      <c r="B2" s="7" t="s">
        <v>24</v>
      </c>
      <c r="C2" s="7" t="s">
        <v>25</v>
      </c>
      <c r="D2" s="7" t="s">
        <v>27</v>
      </c>
      <c r="E2" s="7" t="s">
        <v>28</v>
      </c>
    </row>
    <row r="3" spans="1:5" ht="30" customHeight="1" x14ac:dyDescent="0.2">
      <c r="A3" s="4">
        <f ca="1">DATE(YEAR(TODAY()),2,1)</f>
        <v>43497</v>
      </c>
      <c r="B3" s="5"/>
      <c r="C3" s="6">
        <v>0</v>
      </c>
      <c r="D3" s="5" t="s">
        <v>2</v>
      </c>
      <c r="E3" s="5"/>
    </row>
    <row r="4" spans="1:5" ht="30" customHeight="1" x14ac:dyDescent="0.2">
      <c r="A4" s="4">
        <f ca="1">DATE(YEAR(TODAY()),2,2)</f>
        <v>43498</v>
      </c>
      <c r="B4" s="5"/>
      <c r="C4" s="6">
        <v>0</v>
      </c>
      <c r="D4" s="5" t="s">
        <v>3</v>
      </c>
      <c r="E4" s="5"/>
    </row>
    <row r="5" spans="1:5" ht="30" customHeight="1" x14ac:dyDescent="0.2">
      <c r="A5" s="4">
        <f ca="1">DATE(YEAR(TODAY()),2,3)</f>
        <v>43499</v>
      </c>
      <c r="B5" s="5"/>
      <c r="C5" s="6">
        <v>0</v>
      </c>
      <c r="D5" s="5" t="s">
        <v>2</v>
      </c>
      <c r="E5" s="5"/>
    </row>
    <row r="6" spans="1:5" ht="30" customHeight="1" x14ac:dyDescent="0.2">
      <c r="A6" s="4">
        <f ca="1">DATE(YEAR(TODAY()),2,4)</f>
        <v>43500</v>
      </c>
      <c r="B6" s="5"/>
      <c r="C6" s="6">
        <v>0</v>
      </c>
      <c r="D6" s="5" t="s">
        <v>4</v>
      </c>
      <c r="E6" s="5"/>
    </row>
    <row r="7" spans="1:5" ht="30" customHeight="1" x14ac:dyDescent="0.2">
      <c r="A7" s="4">
        <f ca="1">DATE(YEAR(TODAY()),2,5)</f>
        <v>43501</v>
      </c>
      <c r="B7" s="5"/>
      <c r="C7" s="6">
        <v>0</v>
      </c>
      <c r="D7" s="5" t="s">
        <v>5</v>
      </c>
      <c r="E7" s="5"/>
    </row>
    <row r="8" spans="1:5" ht="30" customHeight="1" x14ac:dyDescent="0.2">
      <c r="A8" s="4">
        <f ca="1">DATE(YEAR(TODAY()),2,6)</f>
        <v>43502</v>
      </c>
      <c r="B8" s="5"/>
      <c r="C8" s="6">
        <v>0</v>
      </c>
      <c r="D8" s="5" t="s">
        <v>6</v>
      </c>
      <c r="E8" s="5"/>
    </row>
    <row r="9" spans="1:5" ht="30" customHeight="1" x14ac:dyDescent="0.2">
      <c r="A9" s="4">
        <f ca="1">DATE(YEAR(TODAY()),2,7)</f>
        <v>43503</v>
      </c>
      <c r="B9" s="5"/>
      <c r="C9" s="6">
        <v>0</v>
      </c>
      <c r="D9" s="5" t="s">
        <v>40</v>
      </c>
      <c r="E9" s="5"/>
    </row>
    <row r="10" spans="1:5" ht="30" customHeight="1" x14ac:dyDescent="0.2">
      <c r="A10" s="4">
        <f ca="1">DATE(YEAR(TODAY()),2,8)</f>
        <v>43504</v>
      </c>
      <c r="B10" s="5"/>
      <c r="C10" s="6">
        <v>0</v>
      </c>
      <c r="D10" s="5" t="s">
        <v>41</v>
      </c>
      <c r="E10" s="5"/>
    </row>
    <row r="11" spans="1:5" ht="30" customHeight="1" x14ac:dyDescent="0.2">
      <c r="A11" s="4">
        <f ca="1">DATE(YEAR(TODAY()),2,9)</f>
        <v>43505</v>
      </c>
      <c r="B11" s="5"/>
      <c r="C11" s="6">
        <v>0</v>
      </c>
      <c r="D11" s="5" t="s">
        <v>42</v>
      </c>
      <c r="E11" s="5"/>
    </row>
    <row r="12" spans="1:5" ht="30" customHeight="1" x14ac:dyDescent="0.2">
      <c r="A12" s="4">
        <f ca="1">DATE(YEAR(TODAY()),2,10)</f>
        <v>43506</v>
      </c>
      <c r="B12" s="5"/>
      <c r="C12" s="6">
        <v>0</v>
      </c>
      <c r="D12" s="5" t="s">
        <v>43</v>
      </c>
      <c r="E12" s="5"/>
    </row>
    <row r="13" spans="1:5" ht="30" customHeight="1" x14ac:dyDescent="0.2">
      <c r="A13" s="4">
        <f ca="1">DATE(YEAR(TODAY()),2,11)</f>
        <v>43507</v>
      </c>
      <c r="B13" s="5"/>
      <c r="C13" s="6">
        <v>0</v>
      </c>
      <c r="D13" s="5" t="s">
        <v>44</v>
      </c>
      <c r="E13" s="5"/>
    </row>
    <row r="14" spans="1:5" ht="30" customHeight="1" x14ac:dyDescent="0.2">
      <c r="A14" s="4">
        <f ca="1">DATE(YEAR(TODAY()),2,11)</f>
        <v>43507</v>
      </c>
      <c r="B14" s="5"/>
      <c r="C14" s="6">
        <v>0</v>
      </c>
      <c r="D14" s="5" t="s">
        <v>45</v>
      </c>
      <c r="E14" s="5"/>
    </row>
    <row r="15" spans="1:5" ht="30" customHeight="1" x14ac:dyDescent="0.2">
      <c r="A15" s="4">
        <f ca="1">DATE(YEAR(TODAY()),2,12)</f>
        <v>43508</v>
      </c>
      <c r="B15" s="5"/>
      <c r="C15" s="6">
        <v>0</v>
      </c>
      <c r="D15" s="5" t="s">
        <v>46</v>
      </c>
      <c r="E15" s="5"/>
    </row>
    <row r="16" spans="1:5" ht="30" customHeight="1" x14ac:dyDescent="0.2">
      <c r="A16" s="4">
        <f ca="1">DATE(YEAR(TODAY()),2,13)</f>
        <v>43509</v>
      </c>
      <c r="B16" s="5"/>
      <c r="C16" s="6">
        <v>0</v>
      </c>
      <c r="D16" s="5" t="s">
        <v>47</v>
      </c>
      <c r="E16" s="5"/>
    </row>
    <row r="17" spans="1:5" ht="30" customHeight="1" x14ac:dyDescent="0.2">
      <c r="A17" s="4">
        <f ca="1">DATE(YEAR(TODAY()),2,14)</f>
        <v>43510</v>
      </c>
      <c r="B17" s="5"/>
      <c r="C17" s="6">
        <v>0</v>
      </c>
      <c r="D17" s="5" t="s">
        <v>48</v>
      </c>
      <c r="E17" s="5"/>
    </row>
    <row r="18" spans="1:5" ht="30" customHeight="1" x14ac:dyDescent="0.2">
      <c r="A18" s="4">
        <f ca="1">DATE(YEAR(TODAY()),2,15)</f>
        <v>43511</v>
      </c>
      <c r="B18" s="5"/>
      <c r="C18" s="6">
        <v>0</v>
      </c>
      <c r="D18" s="5" t="s">
        <v>49</v>
      </c>
      <c r="E18" s="5"/>
    </row>
    <row r="19" spans="1:5" ht="30" customHeight="1" x14ac:dyDescent="0.2">
      <c r="A19" s="4">
        <f ca="1">DATE(YEAR(TODAY()),2,16)</f>
        <v>43512</v>
      </c>
      <c r="B19" s="5"/>
      <c r="C19" s="6">
        <v>0</v>
      </c>
      <c r="D19" s="5" t="s">
        <v>50</v>
      </c>
      <c r="E19" s="5"/>
    </row>
    <row r="20" spans="1:5" ht="30" customHeight="1" x14ac:dyDescent="0.2">
      <c r="A20" s="4">
        <f ca="1">DATE(YEAR(TODAY()),2,17)</f>
        <v>43513</v>
      </c>
      <c r="B20" s="5"/>
      <c r="C20" s="6">
        <v>0</v>
      </c>
      <c r="D20" s="5" t="s">
        <v>51</v>
      </c>
      <c r="E20" s="5"/>
    </row>
    <row r="21" spans="1:5" ht="30" customHeight="1" x14ac:dyDescent="0.2">
      <c r="A21" s="4">
        <f ca="1">DATE(YEAR(TODAY()),2,18)</f>
        <v>43514</v>
      </c>
      <c r="B21" s="5"/>
      <c r="C21" s="6">
        <v>0</v>
      </c>
      <c r="D21" s="5" t="s">
        <v>52</v>
      </c>
      <c r="E21" s="5"/>
    </row>
    <row r="22" spans="1:5" ht="30" customHeight="1" x14ac:dyDescent="0.2">
      <c r="A22" s="4">
        <f ca="1">DATE(YEAR(TODAY()),2,19)</f>
        <v>43515</v>
      </c>
      <c r="B22" s="5"/>
      <c r="C22" s="6">
        <v>0</v>
      </c>
      <c r="D22" s="5" t="s">
        <v>53</v>
      </c>
      <c r="E22" s="5"/>
    </row>
    <row r="23" spans="1:5" ht="30" customHeight="1" x14ac:dyDescent="0.2">
      <c r="A23" s="4">
        <f ca="1">DATE(YEAR(TODAY()),2,20)</f>
        <v>43516</v>
      </c>
      <c r="B23" s="5"/>
      <c r="C23" s="6">
        <v>0</v>
      </c>
      <c r="D23" s="5" t="s">
        <v>54</v>
      </c>
      <c r="E23" s="5"/>
    </row>
    <row r="24" spans="1:5" ht="30" customHeight="1" x14ac:dyDescent="0.2">
      <c r="A24" s="4">
        <f ca="1">DATE(YEAR(TODAY()),2,21)</f>
        <v>43517</v>
      </c>
      <c r="B24" s="5"/>
      <c r="C24" s="6">
        <v>0</v>
      </c>
      <c r="D24" s="5" t="s">
        <v>55</v>
      </c>
      <c r="E24" s="5"/>
    </row>
    <row r="25" spans="1:5" ht="30" customHeight="1" x14ac:dyDescent="0.2">
      <c r="A25" s="4">
        <f ca="1">DATE(YEAR(TODAY()),2,22)</f>
        <v>43518</v>
      </c>
      <c r="B25" s="5"/>
      <c r="C25" s="6">
        <v>0</v>
      </c>
      <c r="D25" s="5" t="s">
        <v>56</v>
      </c>
      <c r="E25" s="5"/>
    </row>
    <row r="26" spans="1:5" ht="30" customHeight="1" x14ac:dyDescent="0.2">
      <c r="A26" s="4">
        <f ca="1">DATE(YEAR(TODAY()),2,23)</f>
        <v>43519</v>
      </c>
      <c r="B26" s="5"/>
      <c r="C26" s="6">
        <v>0</v>
      </c>
      <c r="D26" s="5" t="s">
        <v>57</v>
      </c>
      <c r="E26" s="5"/>
    </row>
    <row r="27" spans="1:5" ht="30" customHeight="1" x14ac:dyDescent="0.2">
      <c r="A27" s="4">
        <f ca="1">DATE(YEAR(TODAY()),2,24)</f>
        <v>43520</v>
      </c>
      <c r="B27" s="5"/>
      <c r="C27" s="6">
        <v>0</v>
      </c>
      <c r="D27" s="5" t="s">
        <v>58</v>
      </c>
      <c r="E27" s="5"/>
    </row>
    <row r="28" spans="1:5" ht="30" customHeight="1" x14ac:dyDescent="0.2">
      <c r="A28" s="4">
        <f ca="1">DATE(YEAR(TODAY()),2,25)</f>
        <v>43521</v>
      </c>
      <c r="B28" s="5"/>
      <c r="C28" s="6">
        <v>0</v>
      </c>
      <c r="D28" s="5" t="s">
        <v>59</v>
      </c>
      <c r="E28" s="5"/>
    </row>
    <row r="29" spans="1:5" ht="30" customHeight="1" x14ac:dyDescent="0.2">
      <c r="A29" s="4">
        <f ca="1">DATE(YEAR(TODAY()),2,26)</f>
        <v>43522</v>
      </c>
      <c r="B29" s="5"/>
      <c r="C29" s="6">
        <v>0</v>
      </c>
      <c r="D29" s="5" t="s">
        <v>60</v>
      </c>
      <c r="E29" s="5"/>
    </row>
    <row r="30" spans="1:5" ht="30" customHeight="1" x14ac:dyDescent="0.2">
      <c r="A30" s="4">
        <f ca="1">DATE(YEAR(TODAY()),2,27)</f>
        <v>43523</v>
      </c>
      <c r="B30" s="5"/>
      <c r="C30" s="6">
        <v>0</v>
      </c>
      <c r="D30" s="5" t="s">
        <v>61</v>
      </c>
      <c r="E30" s="5"/>
    </row>
    <row r="31" spans="1:5" ht="30" customHeight="1" x14ac:dyDescent="0.2">
      <c r="A31" s="4">
        <f ca="1">DATE(YEAR(TODAY()),2,28)</f>
        <v>43524</v>
      </c>
      <c r="B31" s="5"/>
      <c r="C31" s="6">
        <v>0</v>
      </c>
      <c r="D31" s="2" t="s">
        <v>62</v>
      </c>
      <c r="E31" s="5"/>
    </row>
    <row r="32" spans="1:5" ht="30" customHeight="1" thickBot="1" x14ac:dyDescent="0.25">
      <c r="A32" s="4"/>
      <c r="B32" s="5"/>
      <c r="C32" s="6">
        <v>0</v>
      </c>
      <c r="E32" s="5"/>
    </row>
    <row r="33" spans="1:5" ht="30" customHeight="1" thickBot="1" x14ac:dyDescent="0.25">
      <c r="A33" s="22" t="s">
        <v>7</v>
      </c>
      <c r="B33" s="23"/>
      <c r="C33" s="24">
        <f>SUBTOTAL(109,DépFév[Montant])</f>
        <v>0</v>
      </c>
      <c r="D33" s="23"/>
      <c r="E33"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0">
      <formula1>CatégoriesDépenses</formula1>
    </dataValidation>
    <dataValidation type="custom" errorStyle="warning" allowBlank="1" showInputMessage="1" showErrorMessage="1" errorTitle="Validation du montant" error="Le montant doit être un nombre." sqref="C3:C32">
      <formula1>ISNUMBER($C3)</formula1>
    </dataValidation>
    <dataValidation type="custom" errorStyle="warning" allowBlank="1" showInputMessage="1" showErrorMessage="1" error="Vous devez entrer une date en février pour que cette dépense soit ajoutée à la feuille Synthèse" sqref="A3:A32">
      <formula1>MONTH($A3)=2</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39997558519241921"/>
    <pageSetUpPr autoPageBreaks="0" fitToPage="1"/>
  </sheetPr>
  <dimension ref="A1:E34"/>
  <sheetViews>
    <sheetView showGridLines="0" workbookViewId="0">
      <selection activeCell="A3" sqref="A3"/>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30</v>
      </c>
      <c r="B1" s="30"/>
      <c r="C1" s="30"/>
      <c r="D1" s="3" t="s">
        <v>26</v>
      </c>
      <c r="E1" s="3" t="s">
        <v>20</v>
      </c>
    </row>
    <row r="2" spans="1:5" ht="17.100000000000001" customHeight="1" x14ac:dyDescent="0.25">
      <c r="A2" s="7" t="s">
        <v>23</v>
      </c>
      <c r="B2" s="7" t="s">
        <v>24</v>
      </c>
      <c r="C2" s="7" t="s">
        <v>25</v>
      </c>
      <c r="D2" s="7" t="s">
        <v>27</v>
      </c>
      <c r="E2" s="7" t="s">
        <v>28</v>
      </c>
    </row>
    <row r="3" spans="1:5" ht="30" customHeight="1" x14ac:dyDescent="0.2">
      <c r="A3" s="4">
        <f ca="1">DATE(YEAR(TODAY()),3,1)</f>
        <v>43525</v>
      </c>
      <c r="B3" s="5"/>
      <c r="C3" s="6">
        <v>0</v>
      </c>
      <c r="D3" s="5" t="s">
        <v>2</v>
      </c>
      <c r="E3" s="5"/>
    </row>
    <row r="4" spans="1:5" ht="30" customHeight="1" x14ac:dyDescent="0.2">
      <c r="A4" s="4">
        <f ca="1">DATE(YEAR(TODAY()),3,2)</f>
        <v>43526</v>
      </c>
      <c r="B4" s="5"/>
      <c r="C4" s="6">
        <v>0</v>
      </c>
      <c r="D4" s="5" t="s">
        <v>3</v>
      </c>
      <c r="E4" s="5"/>
    </row>
    <row r="5" spans="1:5" ht="30" customHeight="1" x14ac:dyDescent="0.2">
      <c r="A5" s="4">
        <f ca="1">DATE(YEAR(TODAY()),3,3)</f>
        <v>43527</v>
      </c>
      <c r="B5" s="5"/>
      <c r="C5" s="6">
        <v>0</v>
      </c>
      <c r="D5" s="5" t="s">
        <v>4</v>
      </c>
      <c r="E5" s="5"/>
    </row>
    <row r="6" spans="1:5" ht="30" customHeight="1" x14ac:dyDescent="0.2">
      <c r="A6" s="4">
        <f ca="1">DATE(YEAR(TODAY()),3,4)</f>
        <v>43528</v>
      </c>
      <c r="B6" s="5"/>
      <c r="C6" s="6">
        <v>0</v>
      </c>
      <c r="D6" s="5" t="s">
        <v>5</v>
      </c>
      <c r="E6" s="5"/>
    </row>
    <row r="7" spans="1:5" ht="30" customHeight="1" x14ac:dyDescent="0.2">
      <c r="A7" s="4">
        <f ca="1">DATE(YEAR(TODAY()),3,5)</f>
        <v>43529</v>
      </c>
      <c r="B7" s="5"/>
      <c r="C7" s="6">
        <v>0</v>
      </c>
      <c r="D7" s="5" t="s">
        <v>6</v>
      </c>
      <c r="E7" s="5"/>
    </row>
    <row r="8" spans="1:5" ht="30" customHeight="1" x14ac:dyDescent="0.2">
      <c r="A8" s="4">
        <f ca="1">DATE(YEAR(TODAY()),3,6)</f>
        <v>43530</v>
      </c>
      <c r="B8" s="5"/>
      <c r="C8" s="6">
        <v>0</v>
      </c>
      <c r="D8" s="5" t="s">
        <v>40</v>
      </c>
      <c r="E8" s="5"/>
    </row>
    <row r="9" spans="1:5" ht="30" customHeight="1" x14ac:dyDescent="0.2">
      <c r="A9" s="4">
        <f ca="1">DATE(YEAR(TODAY()),3,7)</f>
        <v>43531</v>
      </c>
      <c r="B9" s="5"/>
      <c r="C9" s="6">
        <v>0</v>
      </c>
      <c r="D9" s="5" t="s">
        <v>41</v>
      </c>
      <c r="E9" s="5"/>
    </row>
    <row r="10" spans="1:5" ht="30" customHeight="1" x14ac:dyDescent="0.2">
      <c r="A10" s="4">
        <f ca="1">DATE(YEAR(TODAY()),3,8)</f>
        <v>43532</v>
      </c>
      <c r="B10" s="5"/>
      <c r="C10" s="6">
        <v>0</v>
      </c>
      <c r="D10" s="5" t="s">
        <v>42</v>
      </c>
      <c r="E10" s="5"/>
    </row>
    <row r="11" spans="1:5" ht="30" customHeight="1" x14ac:dyDescent="0.2">
      <c r="A11" s="4">
        <f ca="1">DATE(YEAR(TODAY()),3,9)</f>
        <v>43533</v>
      </c>
      <c r="B11" s="5"/>
      <c r="C11" s="6">
        <v>0</v>
      </c>
      <c r="D11" s="5" t="s">
        <v>43</v>
      </c>
      <c r="E11" s="5"/>
    </row>
    <row r="12" spans="1:5" ht="30" customHeight="1" x14ac:dyDescent="0.2">
      <c r="A12" s="4">
        <f ca="1">DATE(YEAR(TODAY()),3,10)</f>
        <v>43534</v>
      </c>
      <c r="B12" s="5"/>
      <c r="C12" s="6">
        <v>0</v>
      </c>
      <c r="D12" s="5" t="s">
        <v>44</v>
      </c>
      <c r="E12" s="5"/>
    </row>
    <row r="13" spans="1:5" ht="30" customHeight="1" x14ac:dyDescent="0.2">
      <c r="A13" s="4">
        <f ca="1">DATE(YEAR(TODAY()),3,11)</f>
        <v>43535</v>
      </c>
      <c r="B13" s="5"/>
      <c r="C13" s="6">
        <v>0</v>
      </c>
      <c r="D13" s="5" t="s">
        <v>45</v>
      </c>
      <c r="E13" s="5"/>
    </row>
    <row r="14" spans="1:5" ht="30" customHeight="1" x14ac:dyDescent="0.2">
      <c r="A14" s="4">
        <f ca="1">DATE(YEAR(TODAY()),3,12)</f>
        <v>43536</v>
      </c>
      <c r="B14" s="5"/>
      <c r="C14" s="6">
        <v>0</v>
      </c>
      <c r="D14" s="5" t="s">
        <v>46</v>
      </c>
      <c r="E14" s="5"/>
    </row>
    <row r="15" spans="1:5" ht="30" customHeight="1" x14ac:dyDescent="0.2">
      <c r="A15" s="4">
        <f ca="1">DATE(YEAR(TODAY()),3,13)</f>
        <v>43537</v>
      </c>
      <c r="B15" s="5"/>
      <c r="C15" s="6">
        <v>0</v>
      </c>
      <c r="D15" s="5" t="s">
        <v>47</v>
      </c>
      <c r="E15" s="5"/>
    </row>
    <row r="16" spans="1:5" ht="30" customHeight="1" x14ac:dyDescent="0.2">
      <c r="A16" s="4">
        <f ca="1">DATE(YEAR(TODAY()),3,14)</f>
        <v>43538</v>
      </c>
      <c r="B16" s="5"/>
      <c r="C16" s="6">
        <v>0</v>
      </c>
      <c r="D16" s="5" t="s">
        <v>48</v>
      </c>
      <c r="E16" s="5"/>
    </row>
    <row r="17" spans="1:5" ht="30" customHeight="1" x14ac:dyDescent="0.2">
      <c r="A17" s="4">
        <f ca="1">DATE(YEAR(TODAY()),3,15)</f>
        <v>43539</v>
      </c>
      <c r="B17" s="5"/>
      <c r="C17" s="6">
        <v>0</v>
      </c>
      <c r="D17" s="5" t="s">
        <v>49</v>
      </c>
      <c r="E17" s="5"/>
    </row>
    <row r="18" spans="1:5" ht="30" customHeight="1" x14ac:dyDescent="0.2">
      <c r="A18" s="4">
        <f ca="1">DATE(YEAR(TODAY()),3,16)</f>
        <v>43540</v>
      </c>
      <c r="B18" s="5"/>
      <c r="C18" s="6">
        <v>0</v>
      </c>
      <c r="D18" s="5" t="s">
        <v>50</v>
      </c>
      <c r="E18" s="5"/>
    </row>
    <row r="19" spans="1:5" ht="30" customHeight="1" x14ac:dyDescent="0.2">
      <c r="A19" s="4">
        <f ca="1">DATE(YEAR(TODAY()),3,17)</f>
        <v>43541</v>
      </c>
      <c r="B19" s="5"/>
      <c r="C19" s="6">
        <v>0</v>
      </c>
      <c r="D19" s="5" t="s">
        <v>51</v>
      </c>
      <c r="E19" s="5"/>
    </row>
    <row r="20" spans="1:5" ht="30" customHeight="1" x14ac:dyDescent="0.2">
      <c r="A20" s="4">
        <f ca="1">DATE(YEAR(TODAY()),3,18)</f>
        <v>43542</v>
      </c>
      <c r="B20" s="5"/>
      <c r="C20" s="6">
        <v>0</v>
      </c>
      <c r="D20" s="5" t="s">
        <v>52</v>
      </c>
      <c r="E20" s="5"/>
    </row>
    <row r="21" spans="1:5" ht="30" customHeight="1" x14ac:dyDescent="0.2">
      <c r="A21" s="4">
        <f ca="1">DATE(YEAR(TODAY()),3,19)</f>
        <v>43543</v>
      </c>
      <c r="B21" s="5"/>
      <c r="C21" s="6">
        <v>0</v>
      </c>
      <c r="D21" s="5" t="s">
        <v>53</v>
      </c>
      <c r="E21" s="5"/>
    </row>
    <row r="22" spans="1:5" ht="30" customHeight="1" x14ac:dyDescent="0.2">
      <c r="A22" s="4">
        <f ca="1">DATE(YEAR(TODAY()),3,20)</f>
        <v>43544</v>
      </c>
      <c r="B22" s="5"/>
      <c r="C22" s="6">
        <v>0</v>
      </c>
      <c r="D22" s="5" t="s">
        <v>54</v>
      </c>
      <c r="E22" s="5"/>
    </row>
    <row r="23" spans="1:5" ht="30" customHeight="1" x14ac:dyDescent="0.2">
      <c r="A23" s="4">
        <f ca="1">DATE(YEAR(TODAY()),3,21)</f>
        <v>43545</v>
      </c>
      <c r="B23" s="5"/>
      <c r="C23" s="6">
        <v>0</v>
      </c>
      <c r="D23" s="5" t="s">
        <v>55</v>
      </c>
      <c r="E23" s="5"/>
    </row>
    <row r="24" spans="1:5" ht="30" customHeight="1" x14ac:dyDescent="0.2">
      <c r="A24" s="4">
        <f ca="1">DATE(YEAR(TODAY()),3,22)</f>
        <v>43546</v>
      </c>
      <c r="B24" s="5"/>
      <c r="C24" s="6">
        <v>0</v>
      </c>
      <c r="D24" s="5" t="s">
        <v>56</v>
      </c>
      <c r="E24" s="5"/>
    </row>
    <row r="25" spans="1:5" ht="30" customHeight="1" x14ac:dyDescent="0.2">
      <c r="A25" s="4">
        <f ca="1">DATE(YEAR(TODAY()),3,23)</f>
        <v>43547</v>
      </c>
      <c r="B25" s="5"/>
      <c r="C25" s="6">
        <v>0</v>
      </c>
      <c r="D25" s="5" t="s">
        <v>57</v>
      </c>
      <c r="E25" s="5"/>
    </row>
    <row r="26" spans="1:5" ht="30" customHeight="1" x14ac:dyDescent="0.2">
      <c r="A26" s="4">
        <f ca="1">DATE(YEAR(TODAY()),3,24)</f>
        <v>43548</v>
      </c>
      <c r="B26" s="5"/>
      <c r="C26" s="6">
        <v>0</v>
      </c>
      <c r="D26" s="5" t="s">
        <v>58</v>
      </c>
      <c r="E26" s="5"/>
    </row>
    <row r="27" spans="1:5" ht="30" customHeight="1" x14ac:dyDescent="0.2">
      <c r="A27" s="4">
        <f ca="1">DATE(YEAR(TODAY()),3,25)</f>
        <v>43549</v>
      </c>
      <c r="B27" s="5"/>
      <c r="C27" s="6">
        <v>0</v>
      </c>
      <c r="D27" s="5" t="s">
        <v>59</v>
      </c>
      <c r="E27" s="5"/>
    </row>
    <row r="28" spans="1:5" ht="30" customHeight="1" x14ac:dyDescent="0.2">
      <c r="A28" s="4">
        <f ca="1">DATE(YEAR(TODAY()),3,26)</f>
        <v>43550</v>
      </c>
      <c r="B28" s="5"/>
      <c r="C28" s="6">
        <v>0</v>
      </c>
      <c r="D28" s="5" t="s">
        <v>60</v>
      </c>
      <c r="E28" s="5"/>
    </row>
    <row r="29" spans="1:5" ht="30" customHeight="1" x14ac:dyDescent="0.2">
      <c r="A29" s="4">
        <f ca="1">DATE(YEAR(TODAY()),3,27)</f>
        <v>43551</v>
      </c>
      <c r="B29" s="5"/>
      <c r="C29" s="6">
        <v>0</v>
      </c>
      <c r="D29" s="5" t="s">
        <v>61</v>
      </c>
      <c r="E29" s="5"/>
    </row>
    <row r="30" spans="1:5" ht="30" customHeight="1" x14ac:dyDescent="0.2">
      <c r="A30" s="4">
        <f ca="1">DATE(YEAR(TODAY()),3,28)</f>
        <v>43552</v>
      </c>
      <c r="B30" s="5"/>
      <c r="C30" s="6">
        <v>0</v>
      </c>
      <c r="D30" s="5" t="s">
        <v>62</v>
      </c>
      <c r="E30" s="5"/>
    </row>
    <row r="31" spans="1:5" ht="30" customHeight="1" x14ac:dyDescent="0.2">
      <c r="A31" s="4">
        <f ca="1">DATE(YEAR(TODAY()),3,29)</f>
        <v>43553</v>
      </c>
      <c r="B31" s="5"/>
      <c r="C31" s="6">
        <v>0</v>
      </c>
      <c r="D31" s="5" t="s">
        <v>63</v>
      </c>
      <c r="E31" s="5"/>
    </row>
    <row r="32" spans="1:5" ht="30" customHeight="1" x14ac:dyDescent="0.2">
      <c r="A32" s="4">
        <f ca="1">DATE(YEAR(TODAY()),3,30)</f>
        <v>43554</v>
      </c>
      <c r="B32" s="5"/>
      <c r="C32" s="6">
        <v>0</v>
      </c>
      <c r="D32" s="5" t="s">
        <v>64</v>
      </c>
      <c r="E32" s="5"/>
    </row>
    <row r="33" spans="1:5" ht="30" customHeight="1" thickBot="1" x14ac:dyDescent="0.25">
      <c r="A33" s="4">
        <f ca="1">DATE(YEAR(TODAY()),3,31)</f>
        <v>43555</v>
      </c>
      <c r="B33" s="5"/>
      <c r="C33" s="6">
        <v>0</v>
      </c>
      <c r="D33" s="5" t="s">
        <v>65</v>
      </c>
      <c r="E33" s="5"/>
    </row>
    <row r="34" spans="1:5" ht="30" customHeight="1" thickBot="1" x14ac:dyDescent="0.25">
      <c r="A34" s="26" t="s">
        <v>7</v>
      </c>
      <c r="B34" s="23"/>
      <c r="C34" s="24">
        <f>SUBTOTAL(109,DépMar[Montant])</f>
        <v>0</v>
      </c>
      <c r="D34" s="23"/>
      <c r="E34" s="25"/>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Vous devez entrer une date en mars pour que cette dépense soit ajoutée à la feuille Synthèse" sqref="A3:A33">
      <formula1>MONTH($A3)=3</formula1>
    </dataValidation>
    <dataValidation type="custom" errorStyle="warning" allowBlank="1" showInputMessage="1" showErrorMessage="1" errorTitle="Validation du montant" error="Le montant doit être un nombre." sqref="C3:C33">
      <formula1>ISNUMBER($C3)</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4" tint="0.59999389629810485"/>
    <pageSetUpPr autoPageBreaks="0" fitToPage="1"/>
  </sheetPr>
  <dimension ref="A1:E33"/>
  <sheetViews>
    <sheetView showGridLines="0" workbookViewId="0">
      <selection sqref="A1:C1"/>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31</v>
      </c>
      <c r="B1" s="30"/>
      <c r="C1" s="31"/>
      <c r="D1" s="3" t="s">
        <v>26</v>
      </c>
      <c r="E1" s="3" t="s">
        <v>20</v>
      </c>
    </row>
    <row r="2" spans="1:5" ht="17.100000000000001" customHeight="1" x14ac:dyDescent="0.25">
      <c r="A2" s="7" t="s">
        <v>23</v>
      </c>
      <c r="B2" s="7" t="s">
        <v>24</v>
      </c>
      <c r="C2" s="7" t="s">
        <v>25</v>
      </c>
      <c r="D2" s="7" t="s">
        <v>27</v>
      </c>
      <c r="E2" s="7" t="s">
        <v>28</v>
      </c>
    </row>
    <row r="3" spans="1:5" ht="30" customHeight="1" x14ac:dyDescent="0.2">
      <c r="A3" s="4">
        <f ca="1">DATE(YEAR(TODAY()),4,1)</f>
        <v>43556</v>
      </c>
      <c r="B3" s="5"/>
      <c r="C3" s="6">
        <v>0</v>
      </c>
      <c r="D3" s="5" t="s">
        <v>2</v>
      </c>
      <c r="E3" s="5"/>
    </row>
    <row r="4" spans="1:5" ht="30" customHeight="1" x14ac:dyDescent="0.2">
      <c r="A4" s="4">
        <f ca="1">DATE(YEAR(TODAY()),4,2)</f>
        <v>43557</v>
      </c>
      <c r="B4" s="5"/>
      <c r="C4" s="6">
        <v>0</v>
      </c>
      <c r="D4" s="5" t="s">
        <v>3</v>
      </c>
      <c r="E4" s="5"/>
    </row>
    <row r="5" spans="1:5" ht="30" customHeight="1" x14ac:dyDescent="0.2">
      <c r="A5" s="4">
        <f ca="1">DATE(YEAR(TODAY()),4,3)</f>
        <v>43558</v>
      </c>
      <c r="B5" s="5"/>
      <c r="C5" s="6">
        <v>0</v>
      </c>
      <c r="D5" s="5" t="s">
        <v>4</v>
      </c>
      <c r="E5" s="5"/>
    </row>
    <row r="6" spans="1:5" ht="30" customHeight="1" x14ac:dyDescent="0.2">
      <c r="A6" s="4">
        <f ca="1">DATE(YEAR(TODAY()),4,4)</f>
        <v>43559</v>
      </c>
      <c r="B6" s="5"/>
      <c r="C6" s="6">
        <v>0</v>
      </c>
      <c r="D6" s="5" t="s">
        <v>5</v>
      </c>
      <c r="E6" s="5"/>
    </row>
    <row r="7" spans="1:5" ht="30" customHeight="1" x14ac:dyDescent="0.2">
      <c r="A7" s="4">
        <f ca="1">DATE(YEAR(TODAY()),4,5)</f>
        <v>43560</v>
      </c>
      <c r="B7" s="5"/>
      <c r="C7" s="6">
        <v>0</v>
      </c>
      <c r="D7" s="5" t="s">
        <v>6</v>
      </c>
      <c r="E7" s="5"/>
    </row>
    <row r="8" spans="1:5" ht="30" customHeight="1" x14ac:dyDescent="0.2">
      <c r="A8" s="4">
        <f ca="1">DATE(YEAR(TODAY()),4,6)</f>
        <v>43561</v>
      </c>
      <c r="B8" s="5"/>
      <c r="C8" s="6">
        <v>0</v>
      </c>
      <c r="D8" s="5" t="s">
        <v>40</v>
      </c>
      <c r="E8" s="5"/>
    </row>
    <row r="9" spans="1:5" ht="30" customHeight="1" x14ac:dyDescent="0.2">
      <c r="A9" s="4">
        <f ca="1">DATE(YEAR(TODAY()),4,7)</f>
        <v>43562</v>
      </c>
      <c r="B9" s="5"/>
      <c r="C9" s="6">
        <v>0</v>
      </c>
      <c r="D9" s="5" t="s">
        <v>41</v>
      </c>
      <c r="E9" s="5"/>
    </row>
    <row r="10" spans="1:5" ht="30" customHeight="1" x14ac:dyDescent="0.2">
      <c r="A10" s="4">
        <f ca="1">DATE(YEAR(TODAY()),4,8)</f>
        <v>43563</v>
      </c>
      <c r="B10" s="5"/>
      <c r="C10" s="6">
        <v>0</v>
      </c>
      <c r="D10" s="5" t="s">
        <v>42</v>
      </c>
      <c r="E10" s="5"/>
    </row>
    <row r="11" spans="1:5" ht="30" customHeight="1" x14ac:dyDescent="0.2">
      <c r="A11" s="4">
        <f ca="1">DATE(YEAR(TODAY()),4,9)</f>
        <v>43564</v>
      </c>
      <c r="B11" s="5"/>
      <c r="C11" s="6">
        <v>0</v>
      </c>
      <c r="D11" s="5" t="s">
        <v>43</v>
      </c>
      <c r="E11" s="5"/>
    </row>
    <row r="12" spans="1:5" ht="30" customHeight="1" x14ac:dyDescent="0.2">
      <c r="A12" s="4">
        <f ca="1">DATE(YEAR(TODAY()),4,10)</f>
        <v>43565</v>
      </c>
      <c r="B12" s="5"/>
      <c r="C12" s="6">
        <v>0</v>
      </c>
      <c r="D12" s="5" t="s">
        <v>44</v>
      </c>
      <c r="E12" s="5"/>
    </row>
    <row r="13" spans="1:5" ht="30" customHeight="1" x14ac:dyDescent="0.2">
      <c r="A13" s="4">
        <f ca="1">DATE(YEAR(TODAY()),4,11)</f>
        <v>43566</v>
      </c>
      <c r="B13" s="5"/>
      <c r="C13" s="6">
        <v>0</v>
      </c>
      <c r="D13" s="5" t="s">
        <v>45</v>
      </c>
      <c r="E13" s="5"/>
    </row>
    <row r="14" spans="1:5" ht="30" customHeight="1" x14ac:dyDescent="0.2">
      <c r="A14" s="4">
        <f ca="1">DATE(YEAR(TODAY()),4,12)</f>
        <v>43567</v>
      </c>
      <c r="B14" s="5"/>
      <c r="C14" s="6">
        <v>0</v>
      </c>
      <c r="D14" s="5" t="s">
        <v>46</v>
      </c>
      <c r="E14" s="5"/>
    </row>
    <row r="15" spans="1:5" ht="30" customHeight="1" x14ac:dyDescent="0.2">
      <c r="A15" s="4">
        <f ca="1">DATE(YEAR(TODAY()),4,13)</f>
        <v>43568</v>
      </c>
      <c r="B15" s="5"/>
      <c r="C15" s="6">
        <v>0</v>
      </c>
      <c r="D15" s="5" t="s">
        <v>47</v>
      </c>
      <c r="E15" s="5"/>
    </row>
    <row r="16" spans="1:5" ht="30" customHeight="1" x14ac:dyDescent="0.2">
      <c r="A16" s="4">
        <f ca="1">DATE(YEAR(TODAY()),4,14)</f>
        <v>43569</v>
      </c>
      <c r="B16" s="5"/>
      <c r="C16" s="6">
        <v>0</v>
      </c>
      <c r="D16" s="5" t="s">
        <v>48</v>
      </c>
      <c r="E16" s="5"/>
    </row>
    <row r="17" spans="1:5" ht="30" customHeight="1" x14ac:dyDescent="0.2">
      <c r="A17" s="4">
        <f ca="1">DATE(YEAR(TODAY()),4,15)</f>
        <v>43570</v>
      </c>
      <c r="B17" s="5"/>
      <c r="C17" s="6">
        <v>0</v>
      </c>
      <c r="D17" s="5" t="s">
        <v>49</v>
      </c>
      <c r="E17" s="5"/>
    </row>
    <row r="18" spans="1:5" ht="30" customHeight="1" x14ac:dyDescent="0.2">
      <c r="A18" s="4">
        <f ca="1">DATE(YEAR(TODAY()),4,16)</f>
        <v>43571</v>
      </c>
      <c r="B18" s="5"/>
      <c r="C18" s="6">
        <v>0</v>
      </c>
      <c r="D18" s="5" t="s">
        <v>50</v>
      </c>
      <c r="E18" s="5"/>
    </row>
    <row r="19" spans="1:5" ht="30" customHeight="1" x14ac:dyDescent="0.2">
      <c r="A19" s="4">
        <f ca="1">DATE(YEAR(TODAY()),4,17)</f>
        <v>43572</v>
      </c>
      <c r="B19" s="5"/>
      <c r="C19" s="6">
        <v>0</v>
      </c>
      <c r="D19" s="5" t="s">
        <v>51</v>
      </c>
      <c r="E19" s="5"/>
    </row>
    <row r="20" spans="1:5" ht="30" customHeight="1" x14ac:dyDescent="0.2">
      <c r="A20" s="4">
        <f ca="1">DATE(YEAR(TODAY()),4,18)</f>
        <v>43573</v>
      </c>
      <c r="B20" s="5"/>
      <c r="C20" s="6">
        <v>0</v>
      </c>
      <c r="D20" s="5" t="s">
        <v>52</v>
      </c>
      <c r="E20" s="5"/>
    </row>
    <row r="21" spans="1:5" ht="30" customHeight="1" x14ac:dyDescent="0.2">
      <c r="A21" s="4">
        <f ca="1">DATE(YEAR(TODAY()),4,19)</f>
        <v>43574</v>
      </c>
      <c r="B21" s="5"/>
      <c r="C21" s="6">
        <v>0</v>
      </c>
      <c r="D21" s="5" t="s">
        <v>53</v>
      </c>
      <c r="E21" s="5"/>
    </row>
    <row r="22" spans="1:5" ht="30" customHeight="1" x14ac:dyDescent="0.2">
      <c r="A22" s="4">
        <f ca="1">DATE(YEAR(TODAY()),4,20)</f>
        <v>43575</v>
      </c>
      <c r="B22" s="5"/>
      <c r="C22" s="6">
        <v>0</v>
      </c>
      <c r="D22" s="5" t="s">
        <v>54</v>
      </c>
      <c r="E22" s="5"/>
    </row>
    <row r="23" spans="1:5" ht="30" customHeight="1" x14ac:dyDescent="0.2">
      <c r="A23" s="4">
        <f ca="1">DATE(YEAR(TODAY()),4,21)</f>
        <v>43576</v>
      </c>
      <c r="B23" s="5"/>
      <c r="C23" s="6">
        <v>0</v>
      </c>
      <c r="D23" s="5" t="s">
        <v>55</v>
      </c>
      <c r="E23" s="5"/>
    </row>
    <row r="24" spans="1:5" ht="30" customHeight="1" x14ac:dyDescent="0.2">
      <c r="A24" s="4">
        <f ca="1">DATE(YEAR(TODAY()),4,22)</f>
        <v>43577</v>
      </c>
      <c r="B24" s="5"/>
      <c r="C24" s="6">
        <v>0</v>
      </c>
      <c r="D24" s="5" t="s">
        <v>56</v>
      </c>
      <c r="E24" s="5"/>
    </row>
    <row r="25" spans="1:5" ht="30" customHeight="1" x14ac:dyDescent="0.2">
      <c r="A25" s="4">
        <f ca="1">DATE(YEAR(TODAY()),4,23)</f>
        <v>43578</v>
      </c>
      <c r="B25" s="5"/>
      <c r="C25" s="6">
        <v>0</v>
      </c>
      <c r="D25" s="5" t="s">
        <v>57</v>
      </c>
      <c r="E25" s="5"/>
    </row>
    <row r="26" spans="1:5" ht="30" customHeight="1" x14ac:dyDescent="0.2">
      <c r="A26" s="4">
        <f ca="1">DATE(YEAR(TODAY()),4,24)</f>
        <v>43579</v>
      </c>
      <c r="B26" s="5"/>
      <c r="C26" s="6">
        <v>0</v>
      </c>
      <c r="D26" s="5" t="s">
        <v>58</v>
      </c>
      <c r="E26" s="5"/>
    </row>
    <row r="27" spans="1:5" ht="30" customHeight="1" x14ac:dyDescent="0.2">
      <c r="A27" s="4">
        <f ca="1">DATE(YEAR(TODAY()),4,25)</f>
        <v>43580</v>
      </c>
      <c r="B27" s="5"/>
      <c r="C27" s="6">
        <v>0</v>
      </c>
      <c r="D27" s="5" t="s">
        <v>59</v>
      </c>
      <c r="E27" s="5"/>
    </row>
    <row r="28" spans="1:5" ht="30" customHeight="1" x14ac:dyDescent="0.2">
      <c r="A28" s="4">
        <f ca="1">DATE(YEAR(TODAY()),4,26)</f>
        <v>43581</v>
      </c>
      <c r="B28" s="5"/>
      <c r="C28" s="6">
        <v>0</v>
      </c>
      <c r="D28" s="5" t="s">
        <v>60</v>
      </c>
      <c r="E28" s="5"/>
    </row>
    <row r="29" spans="1:5" ht="30" customHeight="1" x14ac:dyDescent="0.2">
      <c r="A29" s="4">
        <f ca="1">DATE(YEAR(TODAY()),4,27)</f>
        <v>43582</v>
      </c>
      <c r="B29" s="5"/>
      <c r="C29" s="6">
        <v>0</v>
      </c>
      <c r="D29" s="5" t="s">
        <v>61</v>
      </c>
      <c r="E29" s="5"/>
    </row>
    <row r="30" spans="1:5" ht="30" customHeight="1" x14ac:dyDescent="0.2">
      <c r="A30" s="4">
        <f ca="1">DATE(YEAR(TODAY()),4,28)</f>
        <v>43583</v>
      </c>
      <c r="B30" s="5"/>
      <c r="C30" s="6">
        <v>0</v>
      </c>
      <c r="D30" s="5" t="s">
        <v>62</v>
      </c>
      <c r="E30" s="5"/>
    </row>
    <row r="31" spans="1:5" ht="30" customHeight="1" x14ac:dyDescent="0.2">
      <c r="A31" s="4">
        <f ca="1">DATE(YEAR(TODAY()),4,29)</f>
        <v>43584</v>
      </c>
      <c r="B31" s="5"/>
      <c r="C31" s="6">
        <v>0</v>
      </c>
      <c r="D31" s="5" t="s">
        <v>63</v>
      </c>
      <c r="E31" s="5"/>
    </row>
    <row r="32" spans="1:5" ht="30" customHeight="1" thickBot="1" x14ac:dyDescent="0.25">
      <c r="A32" s="4">
        <f ca="1">DATE(YEAR(TODAY()),4,30)</f>
        <v>43585</v>
      </c>
      <c r="B32" s="5"/>
      <c r="C32" s="6">
        <v>0</v>
      </c>
      <c r="D32" s="5" t="s">
        <v>64</v>
      </c>
      <c r="E32" s="5"/>
    </row>
    <row r="33" spans="1:5" ht="30" customHeight="1" thickBot="1" x14ac:dyDescent="0.25">
      <c r="A33" s="26" t="s">
        <v>7</v>
      </c>
      <c r="B33" s="23"/>
      <c r="C33" s="24">
        <f>SUBTOTAL(109,DépAvr[Montant])</f>
        <v>0</v>
      </c>
      <c r="D33" s="23"/>
      <c r="E33" s="25"/>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32">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32">
      <formula1>ISNUMBER($C3)</formula1>
    </dataValidation>
    <dataValidation type="custom" errorStyle="warning" allowBlank="1" showInputMessage="1" showErrorMessage="1" error="Vous devez entrer une date en avril pour que cette dépense soit ajoutée à la feuille Synthèse" sqref="A3:A32">
      <formula1>MONTH($A3)=4</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4" tint="0.79998168889431442"/>
    <pageSetUpPr autoPageBreaks="0" fitToPage="1"/>
  </sheetPr>
  <dimension ref="A1:E34"/>
  <sheetViews>
    <sheetView showGridLines="0" zoomScale="85" zoomScaleNormal="85" workbookViewId="0">
      <selection activeCell="C3" sqref="C3"/>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32</v>
      </c>
      <c r="B1" s="30"/>
      <c r="C1" s="31"/>
      <c r="D1" s="3" t="s">
        <v>26</v>
      </c>
      <c r="E1" s="3" t="s">
        <v>20</v>
      </c>
    </row>
    <row r="2" spans="1:5" ht="17.100000000000001" customHeight="1" x14ac:dyDescent="0.25">
      <c r="A2" s="7" t="s">
        <v>23</v>
      </c>
      <c r="B2" s="7" t="s">
        <v>24</v>
      </c>
      <c r="C2" s="7" t="s">
        <v>25</v>
      </c>
      <c r="D2" s="7" t="s">
        <v>27</v>
      </c>
      <c r="E2" s="7" t="s">
        <v>28</v>
      </c>
    </row>
    <row r="3" spans="1:5" ht="30" customHeight="1" x14ac:dyDescent="0.2">
      <c r="A3" s="4">
        <v>43586</v>
      </c>
      <c r="B3" s="5"/>
      <c r="C3" s="6">
        <f>IF('[1]Nom Intervention'!$A$6=DépMai[[#This Row],[Date]],'[1]Nom Intervention'!$X$26,0)</f>
        <v>0</v>
      </c>
      <c r="D3" s="5" t="s">
        <v>2</v>
      </c>
      <c r="E3" s="5"/>
    </row>
    <row r="4" spans="1:5" ht="30" customHeight="1" x14ac:dyDescent="0.2">
      <c r="A4" s="4">
        <v>43587</v>
      </c>
      <c r="B4" s="5"/>
      <c r="C4" s="6">
        <f>IF('[1]Nom Intervention'!$A$6=DépMai[[#This Row],[Date]],'[1]Nom Intervention'!$X$26,0)</f>
        <v>0</v>
      </c>
      <c r="D4" s="5" t="s">
        <v>3</v>
      </c>
      <c r="E4" s="5"/>
    </row>
    <row r="5" spans="1:5" ht="30" customHeight="1" x14ac:dyDescent="0.2">
      <c r="A5" s="4">
        <v>43588</v>
      </c>
      <c r="B5" s="5"/>
      <c r="C5" s="6">
        <f>IF('[1]Nom Intervention'!$A$6=DépMai[[#This Row],[Date]],'[1]Nom Intervention'!$X$26,0)</f>
        <v>0</v>
      </c>
      <c r="D5" s="5" t="s">
        <v>4</v>
      </c>
      <c r="E5" s="5"/>
    </row>
    <row r="6" spans="1:5" ht="30" customHeight="1" x14ac:dyDescent="0.2">
      <c r="A6" s="4">
        <v>43589</v>
      </c>
      <c r="B6" s="5"/>
      <c r="C6" s="6">
        <f>IF('[1]Nom Intervention'!$A$6=DépMai[[#This Row],[Date]],'[1]Nom Intervention'!$X$26,0)</f>
        <v>0</v>
      </c>
      <c r="D6" s="5" t="s">
        <v>5</v>
      </c>
      <c r="E6" s="5"/>
    </row>
    <row r="7" spans="1:5" ht="30" customHeight="1" x14ac:dyDescent="0.2">
      <c r="A7" s="4">
        <v>43590</v>
      </c>
      <c r="B7" s="5"/>
      <c r="C7" s="6">
        <f>IF('[1]Nom Intervention'!$A$6=DépMai[[#This Row],[Date]],'[1]Nom Intervention'!$X$26,0)</f>
        <v>0</v>
      </c>
      <c r="D7" s="5" t="s">
        <v>6</v>
      </c>
      <c r="E7" s="5"/>
    </row>
    <row r="8" spans="1:5" ht="30" customHeight="1" x14ac:dyDescent="0.2">
      <c r="A8" s="4">
        <v>43591</v>
      </c>
      <c r="B8" s="5"/>
      <c r="C8" s="6">
        <f>IF('[1]Nom Intervention'!$A$6=DépMai[[#This Row],[Date]],'[1]Nom Intervention'!$X$26,0)</f>
        <v>0</v>
      </c>
      <c r="D8" s="5" t="s">
        <v>40</v>
      </c>
      <c r="E8" s="5"/>
    </row>
    <row r="9" spans="1:5" ht="30" customHeight="1" x14ac:dyDescent="0.2">
      <c r="A9" s="4">
        <v>43592</v>
      </c>
      <c r="B9" s="5"/>
      <c r="C9" s="6">
        <f>IF('[1]Nom Intervention'!$A$6=DépMai[[#This Row],[Date]],'[1]Nom Intervention'!$X$26,0)</f>
        <v>0</v>
      </c>
      <c r="D9" s="5" t="s">
        <v>41</v>
      </c>
      <c r="E9" s="5"/>
    </row>
    <row r="10" spans="1:5" ht="30" customHeight="1" x14ac:dyDescent="0.2">
      <c r="A10" s="4">
        <v>43593</v>
      </c>
      <c r="B10" s="5"/>
      <c r="C10" s="6">
        <f>IF('[1]Nom Intervention'!$A$6=DépMai[[#This Row],[Date]],'[1]Nom Intervention'!$X$26,0)</f>
        <v>0</v>
      </c>
      <c r="D10" s="5" t="s">
        <v>42</v>
      </c>
      <c r="E10" s="5"/>
    </row>
    <row r="11" spans="1:5" ht="30" customHeight="1" x14ac:dyDescent="0.2">
      <c r="A11" s="4">
        <v>43594</v>
      </c>
      <c r="B11" s="5"/>
      <c r="C11" s="6">
        <f>IF('[1]Nom Intervention'!$A$6=DépMai[[#This Row],[Date]],'[1]Nom Intervention'!$X$26,0)</f>
        <v>0</v>
      </c>
      <c r="D11" s="5" t="s">
        <v>43</v>
      </c>
      <c r="E11" s="5"/>
    </row>
    <row r="12" spans="1:5" ht="30" customHeight="1" x14ac:dyDescent="0.2">
      <c r="A12" s="4">
        <v>43595</v>
      </c>
      <c r="B12" s="5"/>
      <c r="C12" s="6">
        <f>IF('[1]Nom Intervention'!$A$6=DépMai[[#This Row],[Date]],'[1]Nom Intervention'!$X$26,0)</f>
        <v>0</v>
      </c>
      <c r="D12" s="5" t="s">
        <v>44</v>
      </c>
      <c r="E12" s="5"/>
    </row>
    <row r="13" spans="1:5" ht="30" customHeight="1" x14ac:dyDescent="0.2">
      <c r="A13" s="4">
        <v>43596</v>
      </c>
      <c r="B13" s="5"/>
      <c r="C13" s="6">
        <f>IF('[1]Nom Intervention'!$A$6=DépMai[[#This Row],[Date]],'[1]Nom Intervention'!$X$26,0)</f>
        <v>0</v>
      </c>
      <c r="D13" s="5" t="s">
        <v>45</v>
      </c>
      <c r="E13" s="5"/>
    </row>
    <row r="14" spans="1:5" ht="30" customHeight="1" x14ac:dyDescent="0.2">
      <c r="A14" s="4">
        <v>43597</v>
      </c>
      <c r="B14" s="5"/>
      <c r="C14" s="6">
        <f>IF('[1]Nom Intervention'!$A$6=DépMai[[#This Row],[Date]],'[1]Nom Intervention'!$X$26,0)</f>
        <v>0</v>
      </c>
      <c r="D14" s="5" t="s">
        <v>46</v>
      </c>
      <c r="E14" s="5"/>
    </row>
    <row r="15" spans="1:5" ht="30" customHeight="1" x14ac:dyDescent="0.2">
      <c r="A15" s="4">
        <v>43598</v>
      </c>
      <c r="B15" s="5"/>
      <c r="C15" s="6">
        <f>IF('[1]Nom Intervention'!$A$6=DépMai[[#This Row],[Date]],'[1]Nom Intervention'!$X$26,0)</f>
        <v>0</v>
      </c>
      <c r="D15" s="5" t="s">
        <v>47</v>
      </c>
      <c r="E15" s="5"/>
    </row>
    <row r="16" spans="1:5" ht="30" customHeight="1" x14ac:dyDescent="0.2">
      <c r="A16" s="4">
        <v>43599</v>
      </c>
      <c r="B16" s="5"/>
      <c r="C16" s="6">
        <f>IF('[1]Nom Intervention'!$A$6=DépMai[[#This Row],[Date]],'[1]Nom Intervention'!$X$26,0)</f>
        <v>0</v>
      </c>
      <c r="D16" s="5" t="s">
        <v>48</v>
      </c>
      <c r="E16" s="5"/>
    </row>
    <row r="17" spans="1:5" ht="30" customHeight="1" x14ac:dyDescent="0.2">
      <c r="A17" s="4">
        <v>43600</v>
      </c>
      <c r="B17" s="5"/>
      <c r="C17" s="6">
        <f>IF('[1]Nom Intervention'!$A$6=DépMai[[#This Row],[Date]],'[1]Nom Intervention'!$X$26,0)</f>
        <v>0</v>
      </c>
      <c r="D17" s="5" t="s">
        <v>49</v>
      </c>
      <c r="E17" s="5"/>
    </row>
    <row r="18" spans="1:5" ht="30" customHeight="1" x14ac:dyDescent="0.2">
      <c r="A18" s="4">
        <v>43601</v>
      </c>
      <c r="B18" s="5"/>
      <c r="C18" s="6">
        <f>IF('[1]Nom Intervention'!$A$6=DépMai[[#This Row],[Date]],'[1]Nom Intervention'!$X$26,0)</f>
        <v>0</v>
      </c>
      <c r="D18" s="5" t="s">
        <v>50</v>
      </c>
      <c r="E18" s="5"/>
    </row>
    <row r="19" spans="1:5" ht="30" customHeight="1" x14ac:dyDescent="0.2">
      <c r="A19" s="4">
        <v>43602</v>
      </c>
      <c r="B19" s="5"/>
      <c r="C19" s="6">
        <f>IF('[1]Nom Intervention'!$A$6=DépMai[[#This Row],[Date]],'[1]Nom Intervention'!$X$26,0)</f>
        <v>0</v>
      </c>
      <c r="D19" s="5" t="s">
        <v>51</v>
      </c>
      <c r="E19" s="5"/>
    </row>
    <row r="20" spans="1:5" ht="30" customHeight="1" x14ac:dyDescent="0.2">
      <c r="A20" s="4">
        <v>43603</v>
      </c>
      <c r="B20" s="5"/>
      <c r="C20" s="6">
        <f>IF('[1]Nom Intervention'!$A$6=DépMai[[#This Row],[Date]],'[1]Nom Intervention'!$X$26,0)</f>
        <v>0</v>
      </c>
      <c r="D20" s="5" t="s">
        <v>52</v>
      </c>
      <c r="E20" s="5"/>
    </row>
    <row r="21" spans="1:5" ht="30" customHeight="1" x14ac:dyDescent="0.2">
      <c r="A21" s="4">
        <v>43604</v>
      </c>
      <c r="B21" s="5"/>
      <c r="C21" s="6">
        <f>IF('[1]Nom Intervention'!$A$6=DépMai[[#This Row],[Date]],'[1]Nom Intervention'!$X$26,0)</f>
        <v>0</v>
      </c>
      <c r="D21" s="5" t="s">
        <v>53</v>
      </c>
      <c r="E21" s="5"/>
    </row>
    <row r="22" spans="1:5" ht="30" customHeight="1" x14ac:dyDescent="0.2">
      <c r="A22" s="4">
        <v>43605</v>
      </c>
      <c r="B22" s="5"/>
      <c r="C22" s="6">
        <f>IF('[1]Nom Intervention'!$A$6=DépMai[[#This Row],[Date]],'[1]Nom Intervention'!$X$26,0)</f>
        <v>0</v>
      </c>
      <c r="D22" s="5" t="s">
        <v>54</v>
      </c>
      <c r="E22" s="5"/>
    </row>
    <row r="23" spans="1:5" ht="30" customHeight="1" x14ac:dyDescent="0.2">
      <c r="A23" s="4">
        <v>43606</v>
      </c>
      <c r="B23" s="5"/>
      <c r="C23" s="6">
        <f>IF('[1]Nom Intervention'!$A$6=DépMai[[#This Row],[Date]],'[1]Nom Intervention'!$X$26,0)</f>
        <v>0</v>
      </c>
      <c r="D23" s="5" t="s">
        <v>55</v>
      </c>
      <c r="E23" s="5"/>
    </row>
    <row r="24" spans="1:5" ht="30" customHeight="1" x14ac:dyDescent="0.2">
      <c r="A24" s="4">
        <v>43607</v>
      </c>
      <c r="B24" s="5"/>
      <c r="C24" s="6">
        <f>IF('[1]Nom Intervention'!$A$6=DépMai[[#This Row],[Date]],'[1]Nom Intervention'!$X$26,0)</f>
        <v>0</v>
      </c>
      <c r="D24" s="5" t="s">
        <v>56</v>
      </c>
      <c r="E24" s="5"/>
    </row>
    <row r="25" spans="1:5" ht="30" customHeight="1" x14ac:dyDescent="0.2">
      <c r="A25" s="4">
        <v>43608</v>
      </c>
      <c r="B25" s="5"/>
      <c r="C25" s="6">
        <f>IF('[1]Nom Intervention'!$A$6=DépMai[[#This Row],[Date]],'[1]Nom Intervention'!$X$26,0)</f>
        <v>0</v>
      </c>
      <c r="D25" s="5" t="s">
        <v>57</v>
      </c>
      <c r="E25" s="5"/>
    </row>
    <row r="26" spans="1:5" ht="30" customHeight="1" x14ac:dyDescent="0.2">
      <c r="A26" s="4">
        <v>43609</v>
      </c>
      <c r="B26" s="5"/>
      <c r="C26" s="6">
        <f>IF('[1]Nom Intervention'!$A$6=DépMai[[#This Row],[Date]],'[1]Nom Intervention'!$X$26,0)</f>
        <v>0</v>
      </c>
      <c r="D26" s="5" t="s">
        <v>58</v>
      </c>
      <c r="E26" s="5"/>
    </row>
    <row r="27" spans="1:5" ht="30" customHeight="1" x14ac:dyDescent="0.2">
      <c r="A27" s="4">
        <v>43610</v>
      </c>
      <c r="B27" s="5"/>
      <c r="C27" s="6">
        <f>IF('[1]Nom Intervention'!$A$6=DépMai[[#This Row],[Date]],'[1]Nom Intervention'!$X$26,0)</f>
        <v>0</v>
      </c>
      <c r="D27" s="5" t="s">
        <v>59</v>
      </c>
      <c r="E27" s="5"/>
    </row>
    <row r="28" spans="1:5" ht="30" customHeight="1" x14ac:dyDescent="0.2">
      <c r="A28" s="4">
        <v>43611</v>
      </c>
      <c r="B28" s="5"/>
      <c r="C28" s="6">
        <f>IF('[1]Nom Intervention'!$A$6=DépMai[[#This Row],[Date]],'[1]Nom Intervention'!$X$26,0)</f>
        <v>0</v>
      </c>
      <c r="D28" s="5" t="s">
        <v>60</v>
      </c>
      <c r="E28" s="5"/>
    </row>
    <row r="29" spans="1:5" ht="30" customHeight="1" x14ac:dyDescent="0.2">
      <c r="A29" s="4">
        <v>43612</v>
      </c>
      <c r="B29" s="5"/>
      <c r="C29" s="6">
        <f>IF('[1]Nom Intervention'!$A$6=DépMai[[#This Row],[Date]],'[1]Nom Intervention'!$X$26,0)</f>
        <v>0</v>
      </c>
      <c r="D29" s="5" t="s">
        <v>61</v>
      </c>
      <c r="E29" s="5"/>
    </row>
    <row r="30" spans="1:5" ht="30" customHeight="1" x14ac:dyDescent="0.2">
      <c r="A30" s="4">
        <v>43613</v>
      </c>
      <c r="B30" s="5"/>
      <c r="C30" s="6">
        <v>0</v>
      </c>
      <c r="D30" s="5" t="s">
        <v>62</v>
      </c>
      <c r="E30" s="5"/>
    </row>
    <row r="31" spans="1:5" ht="30" customHeight="1" x14ac:dyDescent="0.2">
      <c r="A31" s="4">
        <v>43614</v>
      </c>
      <c r="B31" s="5"/>
      <c r="C31" s="6">
        <v>0</v>
      </c>
      <c r="D31" s="5" t="s">
        <v>63</v>
      </c>
      <c r="E31" s="5"/>
    </row>
    <row r="32" spans="1:5" ht="30" customHeight="1" x14ac:dyDescent="0.2">
      <c r="A32" s="4">
        <v>43615</v>
      </c>
      <c r="B32" s="5"/>
      <c r="C32" s="6">
        <v>0</v>
      </c>
      <c r="D32" s="5" t="s">
        <v>64</v>
      </c>
      <c r="E32" s="5"/>
    </row>
    <row r="33" spans="1:5" ht="30" customHeight="1" thickBot="1" x14ac:dyDescent="0.25">
      <c r="A33" s="4">
        <v>43616</v>
      </c>
      <c r="B33" s="5"/>
      <c r="C33" s="6">
        <v>0</v>
      </c>
      <c r="D33" s="5" t="s">
        <v>65</v>
      </c>
      <c r="E33" s="5"/>
    </row>
    <row r="34" spans="1:5" ht="30" customHeight="1" thickBot="1" x14ac:dyDescent="0.25">
      <c r="A34" s="26" t="s">
        <v>7</v>
      </c>
      <c r="B34" s="20"/>
      <c r="C34" s="24">
        <f>SUBTOTAL(109,DépMai[Montant])</f>
        <v>0</v>
      </c>
      <c r="D34" s="20"/>
      <c r="E34"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mai pour que cette dépense soit ajoutée à la feuille Synthèse" sqref="A3:A33">
      <formula1>MONTH($A3)=5</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5" tint="-0.499984740745262"/>
    <pageSetUpPr autoPageBreaks="0" fitToPage="1"/>
  </sheetPr>
  <dimension ref="A1:E33"/>
  <sheetViews>
    <sheetView showGridLines="0" topLeftCell="A25" workbookViewId="0">
      <selection activeCell="A33" sqref="A33:E33"/>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33</v>
      </c>
      <c r="B1" s="30"/>
      <c r="C1" s="31"/>
      <c r="D1" s="3" t="s">
        <v>26</v>
      </c>
      <c r="E1" s="3" t="s">
        <v>20</v>
      </c>
    </row>
    <row r="2" spans="1:5" ht="17.100000000000001" customHeight="1" x14ac:dyDescent="0.25">
      <c r="A2" s="7" t="s">
        <v>23</v>
      </c>
      <c r="B2" s="7" t="s">
        <v>24</v>
      </c>
      <c r="C2" s="7" t="s">
        <v>25</v>
      </c>
      <c r="D2" s="7" t="s">
        <v>27</v>
      </c>
      <c r="E2" s="7" t="s">
        <v>28</v>
      </c>
    </row>
    <row r="3" spans="1:5" ht="30" customHeight="1" x14ac:dyDescent="0.2">
      <c r="A3" s="4">
        <f ca="1">DATE(YEAR(TODAY()),6,7)</f>
        <v>43623</v>
      </c>
      <c r="B3" s="5"/>
      <c r="C3" s="6">
        <v>0</v>
      </c>
      <c r="D3" s="5" t="s">
        <v>2</v>
      </c>
      <c r="E3" s="5"/>
    </row>
    <row r="4" spans="1:5" ht="30" customHeight="1" x14ac:dyDescent="0.2">
      <c r="A4" s="4">
        <f ca="1">DATE(YEAR(TODAY()),6,8)</f>
        <v>43624</v>
      </c>
      <c r="B4" s="5"/>
      <c r="C4" s="6">
        <v>0</v>
      </c>
      <c r="D4" s="5" t="s">
        <v>3</v>
      </c>
      <c r="E4" s="5"/>
    </row>
    <row r="5" spans="1:5" ht="30" customHeight="1" x14ac:dyDescent="0.2">
      <c r="A5" s="4"/>
      <c r="B5" s="5"/>
      <c r="C5" s="6">
        <v>0</v>
      </c>
      <c r="D5" s="5" t="s">
        <v>4</v>
      </c>
      <c r="E5" s="5"/>
    </row>
    <row r="6" spans="1:5" ht="30" customHeight="1" x14ac:dyDescent="0.2">
      <c r="A6" s="4"/>
      <c r="B6" s="5"/>
      <c r="C6" s="6">
        <v>0</v>
      </c>
      <c r="D6" s="5" t="s">
        <v>5</v>
      </c>
      <c r="E6" s="5"/>
    </row>
    <row r="7" spans="1:5" ht="30" customHeight="1" x14ac:dyDescent="0.2">
      <c r="A7" s="4"/>
      <c r="B7" s="5"/>
      <c r="C7" s="6">
        <v>0</v>
      </c>
      <c r="D7" s="5" t="s">
        <v>6</v>
      </c>
      <c r="E7" s="5"/>
    </row>
    <row r="8" spans="1:5" ht="30" customHeight="1" x14ac:dyDescent="0.2">
      <c r="A8" s="4"/>
      <c r="B8" s="5"/>
      <c r="C8" s="6">
        <v>0</v>
      </c>
      <c r="D8" s="5" t="s">
        <v>40</v>
      </c>
      <c r="E8" s="5"/>
    </row>
    <row r="9" spans="1:5" ht="30" customHeight="1" x14ac:dyDescent="0.2">
      <c r="A9" s="4"/>
      <c r="B9" s="5"/>
      <c r="C9" s="6">
        <v>0</v>
      </c>
      <c r="D9" s="5" t="s">
        <v>41</v>
      </c>
      <c r="E9" s="5"/>
    </row>
    <row r="10" spans="1:5" ht="30" customHeight="1" x14ac:dyDescent="0.2">
      <c r="A10" s="4"/>
      <c r="B10" s="5"/>
      <c r="C10" s="6">
        <v>0</v>
      </c>
      <c r="D10" s="5" t="s">
        <v>42</v>
      </c>
      <c r="E10" s="5"/>
    </row>
    <row r="11" spans="1:5" ht="30" customHeight="1" x14ac:dyDescent="0.2">
      <c r="A11" s="4"/>
      <c r="B11" s="5"/>
      <c r="C11" s="6">
        <v>0</v>
      </c>
      <c r="D11" s="5" t="s">
        <v>43</v>
      </c>
      <c r="E11" s="5"/>
    </row>
    <row r="12" spans="1:5" ht="30" customHeight="1" x14ac:dyDescent="0.2">
      <c r="A12" s="4"/>
      <c r="B12" s="5"/>
      <c r="C12" s="6">
        <v>0</v>
      </c>
      <c r="D12" s="5" t="s">
        <v>44</v>
      </c>
      <c r="E12" s="5"/>
    </row>
    <row r="13" spans="1:5" ht="30" customHeight="1" x14ac:dyDescent="0.2">
      <c r="A13" s="4"/>
      <c r="B13" s="5"/>
      <c r="C13" s="6">
        <v>0</v>
      </c>
      <c r="D13" s="5" t="s">
        <v>45</v>
      </c>
      <c r="E13" s="5"/>
    </row>
    <row r="14" spans="1:5" ht="30" customHeight="1" x14ac:dyDescent="0.2">
      <c r="A14" s="4"/>
      <c r="B14" s="5"/>
      <c r="C14" s="6">
        <v>0</v>
      </c>
      <c r="D14" s="5" t="s">
        <v>46</v>
      </c>
      <c r="E14" s="5"/>
    </row>
    <row r="15" spans="1:5" ht="30" customHeight="1" x14ac:dyDescent="0.2">
      <c r="A15" s="4"/>
      <c r="B15" s="5"/>
      <c r="C15" s="6">
        <v>0</v>
      </c>
      <c r="D15" s="5" t="s">
        <v>47</v>
      </c>
      <c r="E15" s="5"/>
    </row>
    <row r="16" spans="1:5" ht="30" customHeight="1" x14ac:dyDescent="0.2">
      <c r="A16" s="4"/>
      <c r="B16" s="5"/>
      <c r="C16" s="6">
        <v>0</v>
      </c>
      <c r="D16" s="5" t="s">
        <v>48</v>
      </c>
      <c r="E16" s="5"/>
    </row>
    <row r="17" spans="1:5" ht="30" customHeight="1" x14ac:dyDescent="0.2">
      <c r="A17" s="4"/>
      <c r="B17" s="5"/>
      <c r="C17" s="6">
        <v>0</v>
      </c>
      <c r="D17" s="5" t="s">
        <v>49</v>
      </c>
      <c r="E17" s="5"/>
    </row>
    <row r="18" spans="1:5" ht="30" customHeight="1" x14ac:dyDescent="0.2">
      <c r="A18" s="4"/>
      <c r="B18" s="5"/>
      <c r="C18" s="6">
        <v>0</v>
      </c>
      <c r="D18" s="5" t="s">
        <v>50</v>
      </c>
      <c r="E18" s="5"/>
    </row>
    <row r="19" spans="1:5" ht="30" customHeight="1" x14ac:dyDescent="0.2">
      <c r="A19" s="4"/>
      <c r="B19" s="5"/>
      <c r="C19" s="6">
        <v>0</v>
      </c>
      <c r="D19" s="5" t="s">
        <v>51</v>
      </c>
      <c r="E19" s="5"/>
    </row>
    <row r="20" spans="1:5" ht="30" customHeight="1" x14ac:dyDescent="0.2">
      <c r="A20" s="4"/>
      <c r="B20" s="5"/>
      <c r="C20" s="6">
        <v>0</v>
      </c>
      <c r="D20" s="5" t="s">
        <v>52</v>
      </c>
      <c r="E20" s="5"/>
    </row>
    <row r="21" spans="1:5" ht="30" customHeight="1" x14ac:dyDescent="0.2">
      <c r="A21" s="4"/>
      <c r="B21" s="5"/>
      <c r="C21" s="6">
        <v>0</v>
      </c>
      <c r="D21" s="5" t="s">
        <v>53</v>
      </c>
      <c r="E21" s="5"/>
    </row>
    <row r="22" spans="1:5" ht="30" customHeight="1" x14ac:dyDescent="0.2">
      <c r="A22" s="4"/>
      <c r="B22" s="5"/>
      <c r="C22" s="6">
        <v>0</v>
      </c>
      <c r="D22" s="5" t="s">
        <v>54</v>
      </c>
      <c r="E22" s="5"/>
    </row>
    <row r="23" spans="1:5" ht="30" customHeight="1" x14ac:dyDescent="0.2">
      <c r="A23" s="4"/>
      <c r="B23" s="5"/>
      <c r="C23" s="6">
        <v>0</v>
      </c>
      <c r="D23" s="5" t="s">
        <v>55</v>
      </c>
      <c r="E23" s="5"/>
    </row>
    <row r="24" spans="1:5" ht="30" customHeight="1" x14ac:dyDescent="0.2">
      <c r="A24" s="4"/>
      <c r="B24" s="5"/>
      <c r="C24" s="6">
        <v>0</v>
      </c>
      <c r="D24" s="5" t="s">
        <v>56</v>
      </c>
      <c r="E24" s="5"/>
    </row>
    <row r="25" spans="1:5" ht="30" customHeight="1" x14ac:dyDescent="0.2">
      <c r="A25" s="4"/>
      <c r="B25" s="5"/>
      <c r="C25" s="6">
        <v>0</v>
      </c>
      <c r="D25" s="5" t="s">
        <v>57</v>
      </c>
      <c r="E25" s="5"/>
    </row>
    <row r="26" spans="1:5" ht="30" customHeight="1" x14ac:dyDescent="0.2">
      <c r="A26" s="4"/>
      <c r="B26" s="5"/>
      <c r="C26" s="6">
        <v>0</v>
      </c>
      <c r="D26" s="5" t="s">
        <v>58</v>
      </c>
      <c r="E26" s="5"/>
    </row>
    <row r="27" spans="1:5" ht="30" customHeight="1" x14ac:dyDescent="0.2">
      <c r="A27" s="4"/>
      <c r="B27" s="5"/>
      <c r="C27" s="6">
        <v>0</v>
      </c>
      <c r="D27" s="5" t="s">
        <v>59</v>
      </c>
      <c r="E27" s="5"/>
    </row>
    <row r="28" spans="1:5" ht="30" customHeight="1" x14ac:dyDescent="0.2">
      <c r="A28" s="4"/>
      <c r="B28" s="5"/>
      <c r="C28" s="6">
        <v>0</v>
      </c>
      <c r="D28" s="5" t="s">
        <v>60</v>
      </c>
      <c r="E28" s="5"/>
    </row>
    <row r="29" spans="1:5" ht="30" customHeight="1" x14ac:dyDescent="0.2">
      <c r="A29" s="4"/>
      <c r="B29" s="5"/>
      <c r="C29" s="6">
        <v>0</v>
      </c>
      <c r="D29" s="5" t="s">
        <v>61</v>
      </c>
      <c r="E29" s="5"/>
    </row>
    <row r="30" spans="1:5" ht="30" customHeight="1" x14ac:dyDescent="0.2">
      <c r="A30" s="4"/>
      <c r="B30" s="5"/>
      <c r="C30" s="6">
        <v>0</v>
      </c>
      <c r="D30" s="5" t="s">
        <v>62</v>
      </c>
      <c r="E30" s="5"/>
    </row>
    <row r="31" spans="1:5" ht="30" customHeight="1" x14ac:dyDescent="0.2">
      <c r="A31" s="4"/>
      <c r="B31" s="5"/>
      <c r="C31" s="6">
        <v>0</v>
      </c>
      <c r="D31" s="5" t="s">
        <v>63</v>
      </c>
      <c r="E31" s="5"/>
    </row>
    <row r="32" spans="1:5" ht="30" customHeight="1" thickBot="1" x14ac:dyDescent="0.25">
      <c r="A32" s="4"/>
      <c r="B32" s="5"/>
      <c r="C32" s="6">
        <v>0</v>
      </c>
      <c r="D32" s="5" t="s">
        <v>64</v>
      </c>
      <c r="E32" s="5"/>
    </row>
    <row r="33" spans="1:5" ht="30" customHeight="1" thickBot="1" x14ac:dyDescent="0.25">
      <c r="A33" s="26" t="s">
        <v>7</v>
      </c>
      <c r="B33" s="23"/>
      <c r="C33" s="24">
        <f>SUBTOTAL(109,DépJuin[Montant])</f>
        <v>0</v>
      </c>
      <c r="D33" s="20"/>
      <c r="E33" s="11"/>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32">
      <formula1>ISNUMBER($C3)</formula1>
    </dataValidation>
    <dataValidation type="custom" errorStyle="warning" allowBlank="1" showInputMessage="1" showErrorMessage="1" error="Vous devez entrer une date en juin pour que cette dépense soit ajoutée à la feuille Synthèse" sqref="A3:A32">
      <formula1>MONTH($A3)=6</formula1>
    </dataValidation>
    <dataValidation type="list" errorStyle="warning" allowBlank="1" showInputMessage="1" showErrorMessage="1" error="Une dépense de la liste déroulante doit être sélectionnée pour être incluse dans la feuille Synthèse" sqref="D3:D32">
      <formula1>CatégoriesDépenses</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5" tint="-0.249977111117893"/>
    <pageSetUpPr autoPageBreaks="0" fitToPage="1"/>
  </sheetPr>
  <dimension ref="A1:E34"/>
  <sheetViews>
    <sheetView showGridLines="0" topLeftCell="A2" zoomScaleNormal="100" workbookViewId="0">
      <selection activeCell="A6" sqref="A6"/>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34</v>
      </c>
      <c r="B1" s="30"/>
      <c r="C1" s="31"/>
      <c r="D1" s="3" t="s">
        <v>26</v>
      </c>
      <c r="E1" s="3" t="s">
        <v>20</v>
      </c>
    </row>
    <row r="2" spans="1:5" ht="17.100000000000001" customHeight="1" x14ac:dyDescent="0.25">
      <c r="A2" s="1" t="s">
        <v>23</v>
      </c>
      <c r="B2" s="1" t="s">
        <v>24</v>
      </c>
      <c r="C2" s="1" t="s">
        <v>25</v>
      </c>
      <c r="D2" s="1" t="s">
        <v>27</v>
      </c>
      <c r="E2" s="1" t="s">
        <v>28</v>
      </c>
    </row>
    <row r="3" spans="1:5" ht="30" customHeight="1" x14ac:dyDescent="0.2">
      <c r="A3" s="4">
        <f ca="1">DATE(YEAR(TODAY()),7,1)</f>
        <v>43647</v>
      </c>
      <c r="B3" s="5"/>
      <c r="C3" s="6">
        <v>0</v>
      </c>
      <c r="D3" s="5" t="s">
        <v>2</v>
      </c>
      <c r="E3" s="5"/>
    </row>
    <row r="4" spans="1:5" ht="30" customHeight="1" x14ac:dyDescent="0.2">
      <c r="A4" s="4">
        <f ca="1">DATE(YEAR(TODAY()),7,2)</f>
        <v>43648</v>
      </c>
      <c r="B4" s="5"/>
      <c r="C4" s="6">
        <v>0</v>
      </c>
      <c r="D4" s="5" t="s">
        <v>3</v>
      </c>
      <c r="E4" s="5"/>
    </row>
    <row r="5" spans="1:5" ht="30" customHeight="1" x14ac:dyDescent="0.2">
      <c r="A5" s="4">
        <f ca="1">DATE(YEAR(TODAY()),7,3)</f>
        <v>43649</v>
      </c>
      <c r="B5" s="5"/>
      <c r="C5" s="6">
        <v>0</v>
      </c>
      <c r="D5" s="5" t="s">
        <v>4</v>
      </c>
      <c r="E5" s="5"/>
    </row>
    <row r="6" spans="1:5" ht="30" customHeight="1" x14ac:dyDescent="0.2">
      <c r="A6" s="4">
        <f ca="1">DATE(YEAR(TODAY()),7,4)</f>
        <v>43650</v>
      </c>
      <c r="B6" s="5"/>
      <c r="C6" s="6">
        <v>0</v>
      </c>
      <c r="D6" s="5" t="s">
        <v>5</v>
      </c>
      <c r="E6" s="5"/>
    </row>
    <row r="7" spans="1:5" ht="30" customHeight="1" x14ac:dyDescent="0.2">
      <c r="A7" s="4">
        <f ca="1">DATE(YEAR(TODAY()),7,5)</f>
        <v>43651</v>
      </c>
      <c r="B7" s="5"/>
      <c r="C7" s="6">
        <v>0</v>
      </c>
      <c r="D7" s="5" t="s">
        <v>6</v>
      </c>
      <c r="E7" s="5"/>
    </row>
    <row r="8" spans="1:5" ht="30" customHeight="1" x14ac:dyDescent="0.2">
      <c r="A8" s="4">
        <f ca="1">DATE(YEAR(TODAY()),7,6)</f>
        <v>43652</v>
      </c>
      <c r="B8" s="5"/>
      <c r="C8" s="6">
        <v>0</v>
      </c>
      <c r="D8" s="5" t="s">
        <v>40</v>
      </c>
      <c r="E8" s="5"/>
    </row>
    <row r="9" spans="1:5" ht="30" customHeight="1" x14ac:dyDescent="0.2">
      <c r="A9" s="4">
        <f ca="1">DATE(YEAR(TODAY()),7,7)</f>
        <v>43653</v>
      </c>
      <c r="B9" s="5"/>
      <c r="C9" s="6">
        <v>0</v>
      </c>
      <c r="D9" s="5" t="s">
        <v>41</v>
      </c>
      <c r="E9" s="5"/>
    </row>
    <row r="10" spans="1:5" ht="30" customHeight="1" x14ac:dyDescent="0.2">
      <c r="A10" s="4">
        <f ca="1">DATE(YEAR(TODAY()),7,8)</f>
        <v>43654</v>
      </c>
      <c r="B10" s="5"/>
      <c r="C10" s="6">
        <v>0</v>
      </c>
      <c r="D10" s="5" t="s">
        <v>42</v>
      </c>
      <c r="E10" s="5"/>
    </row>
    <row r="11" spans="1:5" ht="30" customHeight="1" x14ac:dyDescent="0.2">
      <c r="A11" s="4">
        <f ca="1">DATE(YEAR(TODAY()),7,9)</f>
        <v>43655</v>
      </c>
      <c r="B11" s="5"/>
      <c r="C11" s="6">
        <v>0</v>
      </c>
      <c r="D11" s="5" t="s">
        <v>43</v>
      </c>
      <c r="E11" s="5"/>
    </row>
    <row r="12" spans="1:5" ht="30" customHeight="1" x14ac:dyDescent="0.2">
      <c r="A12" s="4">
        <f ca="1">DATE(YEAR(TODAY()),7,10)</f>
        <v>43656</v>
      </c>
      <c r="B12" s="5"/>
      <c r="C12" s="6">
        <v>0</v>
      </c>
      <c r="D12" s="5" t="s">
        <v>44</v>
      </c>
      <c r="E12" s="5"/>
    </row>
    <row r="13" spans="1:5" ht="30" customHeight="1" x14ac:dyDescent="0.2">
      <c r="A13" s="4">
        <f ca="1">DATE(YEAR(TODAY()),7,11)</f>
        <v>43657</v>
      </c>
      <c r="B13" s="5"/>
      <c r="C13" s="6">
        <v>0</v>
      </c>
      <c r="D13" s="5" t="s">
        <v>45</v>
      </c>
      <c r="E13" s="5"/>
    </row>
    <row r="14" spans="1:5" ht="30" customHeight="1" x14ac:dyDescent="0.2">
      <c r="A14" s="4">
        <f ca="1">DATE(YEAR(TODAY()),7,12)</f>
        <v>43658</v>
      </c>
      <c r="B14" s="5"/>
      <c r="C14" s="6">
        <v>0</v>
      </c>
      <c r="D14" s="5" t="s">
        <v>46</v>
      </c>
      <c r="E14" s="5"/>
    </row>
    <row r="15" spans="1:5" ht="30" customHeight="1" x14ac:dyDescent="0.2">
      <c r="A15" s="4">
        <f ca="1">DATE(YEAR(TODAY()),7,13)</f>
        <v>43659</v>
      </c>
      <c r="B15" s="5"/>
      <c r="C15" s="6">
        <v>0</v>
      </c>
      <c r="D15" s="5" t="s">
        <v>47</v>
      </c>
      <c r="E15" s="5"/>
    </row>
    <row r="16" spans="1:5" ht="30" customHeight="1" x14ac:dyDescent="0.2">
      <c r="A16" s="4">
        <f ca="1">DATE(YEAR(TODAY()),7,14)</f>
        <v>43660</v>
      </c>
      <c r="B16" s="5"/>
      <c r="C16" s="6">
        <v>0</v>
      </c>
      <c r="D16" s="5" t="s">
        <v>48</v>
      </c>
      <c r="E16" s="5"/>
    </row>
    <row r="17" spans="1:5" ht="30" customHeight="1" x14ac:dyDescent="0.2">
      <c r="A17" s="4">
        <f ca="1">DATE(YEAR(TODAY()),7,15)</f>
        <v>43661</v>
      </c>
      <c r="B17" s="5"/>
      <c r="C17" s="6">
        <v>0</v>
      </c>
      <c r="D17" s="5" t="s">
        <v>49</v>
      </c>
      <c r="E17" s="5"/>
    </row>
    <row r="18" spans="1:5" ht="30" customHeight="1" x14ac:dyDescent="0.2">
      <c r="A18" s="4">
        <f ca="1">DATE(YEAR(TODAY()),7,16)</f>
        <v>43662</v>
      </c>
      <c r="B18" s="5"/>
      <c r="C18" s="6">
        <v>0</v>
      </c>
      <c r="D18" s="5" t="s">
        <v>50</v>
      </c>
      <c r="E18" s="5"/>
    </row>
    <row r="19" spans="1:5" ht="30" customHeight="1" x14ac:dyDescent="0.2">
      <c r="A19" s="4">
        <f ca="1">DATE(YEAR(TODAY()),7,17)</f>
        <v>43663</v>
      </c>
      <c r="B19" s="5"/>
      <c r="C19" s="6">
        <v>0</v>
      </c>
      <c r="D19" s="5" t="s">
        <v>51</v>
      </c>
      <c r="E19" s="5"/>
    </row>
    <row r="20" spans="1:5" ht="30" customHeight="1" x14ac:dyDescent="0.2">
      <c r="A20" s="4">
        <f ca="1">DATE(YEAR(TODAY()),7,18)</f>
        <v>43664</v>
      </c>
      <c r="B20" s="5"/>
      <c r="C20" s="6">
        <v>0</v>
      </c>
      <c r="D20" s="5" t="s">
        <v>52</v>
      </c>
      <c r="E20" s="5"/>
    </row>
    <row r="21" spans="1:5" ht="30" customHeight="1" x14ac:dyDescent="0.2">
      <c r="A21" s="4">
        <f ca="1">DATE(YEAR(TODAY()),7,19)</f>
        <v>43665</v>
      </c>
      <c r="B21" s="5"/>
      <c r="C21" s="6">
        <v>0</v>
      </c>
      <c r="D21" s="5" t="s">
        <v>53</v>
      </c>
      <c r="E21" s="5"/>
    </row>
    <row r="22" spans="1:5" ht="30" customHeight="1" x14ac:dyDescent="0.2">
      <c r="A22" s="4">
        <f ca="1">DATE(YEAR(TODAY()),7,20)</f>
        <v>43666</v>
      </c>
      <c r="B22" s="5"/>
      <c r="C22" s="6">
        <v>0</v>
      </c>
      <c r="D22" s="5" t="s">
        <v>54</v>
      </c>
      <c r="E22" s="5"/>
    </row>
    <row r="23" spans="1:5" ht="30" customHeight="1" x14ac:dyDescent="0.2">
      <c r="A23" s="4">
        <f ca="1">DATE(YEAR(TODAY()),7,21)</f>
        <v>43667</v>
      </c>
      <c r="B23" s="5"/>
      <c r="C23" s="6">
        <v>0</v>
      </c>
      <c r="D23" s="5" t="s">
        <v>55</v>
      </c>
      <c r="E23" s="5"/>
    </row>
    <row r="24" spans="1:5" ht="30" customHeight="1" x14ac:dyDescent="0.2">
      <c r="A24" s="4">
        <f ca="1">DATE(YEAR(TODAY()),7,22)</f>
        <v>43668</v>
      </c>
      <c r="B24" s="5"/>
      <c r="C24" s="6">
        <v>0</v>
      </c>
      <c r="D24" s="5" t="s">
        <v>56</v>
      </c>
      <c r="E24" s="5"/>
    </row>
    <row r="25" spans="1:5" ht="30" customHeight="1" x14ac:dyDescent="0.2">
      <c r="A25" s="4">
        <f ca="1">DATE(YEAR(TODAY()),7,23)</f>
        <v>43669</v>
      </c>
      <c r="B25" s="5"/>
      <c r="C25" s="6">
        <v>0</v>
      </c>
      <c r="D25" s="5" t="s">
        <v>57</v>
      </c>
      <c r="E25" s="5"/>
    </row>
    <row r="26" spans="1:5" ht="30" customHeight="1" x14ac:dyDescent="0.2">
      <c r="A26" s="4">
        <f ca="1">DATE(YEAR(TODAY()),7,24)</f>
        <v>43670</v>
      </c>
      <c r="B26" s="5"/>
      <c r="C26" s="6">
        <v>0</v>
      </c>
      <c r="D26" s="5" t="s">
        <v>58</v>
      </c>
      <c r="E26" s="5"/>
    </row>
    <row r="27" spans="1:5" ht="30" customHeight="1" x14ac:dyDescent="0.2">
      <c r="A27" s="4">
        <f ca="1">DATE(YEAR(TODAY()),7,25)</f>
        <v>43671</v>
      </c>
      <c r="B27" s="5"/>
      <c r="C27" s="6">
        <v>0</v>
      </c>
      <c r="D27" s="5" t="s">
        <v>59</v>
      </c>
      <c r="E27" s="5"/>
    </row>
    <row r="28" spans="1:5" ht="30" customHeight="1" x14ac:dyDescent="0.2">
      <c r="A28" s="4">
        <f ca="1">DATE(YEAR(TODAY()),7,26)</f>
        <v>43672</v>
      </c>
      <c r="B28" s="5"/>
      <c r="C28" s="6">
        <v>0</v>
      </c>
      <c r="D28" s="5" t="s">
        <v>60</v>
      </c>
      <c r="E28" s="5"/>
    </row>
    <row r="29" spans="1:5" ht="30" customHeight="1" x14ac:dyDescent="0.2">
      <c r="A29" s="4">
        <f ca="1">DATE(YEAR(TODAY()),7,27)</f>
        <v>43673</v>
      </c>
      <c r="B29" s="5"/>
      <c r="C29" s="6">
        <v>0</v>
      </c>
      <c r="D29" s="5" t="s">
        <v>61</v>
      </c>
      <c r="E29" s="5"/>
    </row>
    <row r="30" spans="1:5" ht="30" customHeight="1" x14ac:dyDescent="0.2">
      <c r="A30" s="4">
        <f ca="1">DATE(YEAR(TODAY()),7,28)</f>
        <v>43674</v>
      </c>
      <c r="B30" s="5"/>
      <c r="C30" s="6">
        <v>0</v>
      </c>
      <c r="D30" s="5" t="s">
        <v>66</v>
      </c>
      <c r="E30" s="5"/>
    </row>
    <row r="31" spans="1:5" ht="30" customHeight="1" x14ac:dyDescent="0.2">
      <c r="A31" s="4">
        <f ca="1">DATE(YEAR(TODAY()),7,29)</f>
        <v>43675</v>
      </c>
      <c r="B31" s="5"/>
      <c r="C31" s="6">
        <v>0</v>
      </c>
      <c r="D31" s="5" t="s">
        <v>67</v>
      </c>
      <c r="E31" s="5"/>
    </row>
    <row r="32" spans="1:5" ht="30" customHeight="1" x14ac:dyDescent="0.2">
      <c r="A32" s="4">
        <f ca="1">DATE(YEAR(TODAY()),7,30)</f>
        <v>43676</v>
      </c>
      <c r="B32" s="5"/>
      <c r="C32" s="6">
        <v>0</v>
      </c>
      <c r="D32" s="5" t="s">
        <v>64</v>
      </c>
      <c r="E32" s="5"/>
    </row>
    <row r="33" spans="1:5" ht="30" customHeight="1" thickBot="1" x14ac:dyDescent="0.25">
      <c r="A33" s="4">
        <f ca="1">DATE(YEAR(TODAY()),7,31)</f>
        <v>43677</v>
      </c>
      <c r="B33" s="5"/>
      <c r="C33" s="6">
        <v>0</v>
      </c>
      <c r="D33" s="5" t="s">
        <v>65</v>
      </c>
      <c r="E33" s="5"/>
    </row>
    <row r="34" spans="1:5" ht="30" customHeight="1" thickBot="1" x14ac:dyDescent="0.25">
      <c r="A34" s="26" t="s">
        <v>7</v>
      </c>
      <c r="B34" s="23"/>
      <c r="C34" s="24">
        <f>SUBTOTAL(109,DépJuil[Montant])</f>
        <v>0</v>
      </c>
      <c r="D34" s="23"/>
      <c r="E34"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juillet pour que cette dépense soit ajoutée à la feuille Synthèse" sqref="A3:A33">
      <formula1>MONTH($A3)=7</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tabColor theme="5"/>
    <pageSetUpPr autoPageBreaks="0" fitToPage="1"/>
  </sheetPr>
  <dimension ref="A1:E34"/>
  <sheetViews>
    <sheetView showGridLines="0" zoomScaleNormal="100" workbookViewId="0">
      <selection sqref="A1:C1"/>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35</v>
      </c>
      <c r="B1" s="30"/>
      <c r="C1" s="31"/>
      <c r="D1" s="3" t="s">
        <v>26</v>
      </c>
      <c r="E1" s="3" t="s">
        <v>20</v>
      </c>
    </row>
    <row r="2" spans="1:5" ht="17.100000000000001" customHeight="1" x14ac:dyDescent="0.25">
      <c r="A2" s="1" t="s">
        <v>23</v>
      </c>
      <c r="B2" s="1" t="s">
        <v>24</v>
      </c>
      <c r="C2" s="1" t="s">
        <v>25</v>
      </c>
      <c r="D2" s="1" t="s">
        <v>27</v>
      </c>
      <c r="E2" s="1" t="s">
        <v>28</v>
      </c>
    </row>
    <row r="3" spans="1:5" ht="30" customHeight="1" x14ac:dyDescent="0.2">
      <c r="A3" s="4">
        <f ca="1">DATE(YEAR(TODAY()),8,1)</f>
        <v>43678</v>
      </c>
      <c r="B3" s="5"/>
      <c r="C3" s="6">
        <v>0</v>
      </c>
      <c r="D3" s="5" t="s">
        <v>2</v>
      </c>
      <c r="E3" s="5"/>
    </row>
    <row r="4" spans="1:5" ht="30" customHeight="1" x14ac:dyDescent="0.2">
      <c r="A4" s="4">
        <f ca="1">DATE(YEAR(TODAY()),8,2)</f>
        <v>43679</v>
      </c>
      <c r="B4" s="5"/>
      <c r="C4" s="6">
        <v>0</v>
      </c>
      <c r="D4" s="5" t="s">
        <v>3</v>
      </c>
      <c r="E4" s="5"/>
    </row>
    <row r="5" spans="1:5" ht="30" customHeight="1" x14ac:dyDescent="0.2">
      <c r="A5" s="4">
        <f ca="1">DATE(YEAR(TODAY()),8,3)</f>
        <v>43680</v>
      </c>
      <c r="B5" s="5"/>
      <c r="C5" s="6">
        <v>0</v>
      </c>
      <c r="D5" s="5" t="s">
        <v>4</v>
      </c>
      <c r="E5" s="5"/>
    </row>
    <row r="6" spans="1:5" ht="30" customHeight="1" x14ac:dyDescent="0.2">
      <c r="A6" s="4">
        <f ca="1">DATE(YEAR(TODAY()),8,4)</f>
        <v>43681</v>
      </c>
      <c r="B6" s="5"/>
      <c r="C6" s="6">
        <v>0</v>
      </c>
      <c r="D6" s="5" t="s">
        <v>5</v>
      </c>
      <c r="E6" s="5"/>
    </row>
    <row r="7" spans="1:5" ht="30" customHeight="1" x14ac:dyDescent="0.2">
      <c r="A7" s="4">
        <f ca="1">DATE(YEAR(TODAY()),8,5)</f>
        <v>43682</v>
      </c>
      <c r="B7" s="5"/>
      <c r="C7" s="6">
        <v>0</v>
      </c>
      <c r="D7" s="5" t="s">
        <v>6</v>
      </c>
      <c r="E7" s="5"/>
    </row>
    <row r="8" spans="1:5" ht="30" customHeight="1" x14ac:dyDescent="0.2">
      <c r="A8" s="4">
        <f ca="1">DATE(YEAR(TODAY()),8,6)</f>
        <v>43683</v>
      </c>
      <c r="B8" s="5"/>
      <c r="C8" s="6">
        <v>0</v>
      </c>
      <c r="D8" s="5" t="s">
        <v>40</v>
      </c>
      <c r="E8" s="5"/>
    </row>
    <row r="9" spans="1:5" ht="30" customHeight="1" x14ac:dyDescent="0.2">
      <c r="A9" s="4">
        <f ca="1">DATE(YEAR(TODAY()),8,7)</f>
        <v>43684</v>
      </c>
      <c r="B9" s="5"/>
      <c r="C9" s="6">
        <v>0</v>
      </c>
      <c r="D9" s="5" t="s">
        <v>41</v>
      </c>
      <c r="E9" s="5"/>
    </row>
    <row r="10" spans="1:5" ht="30" customHeight="1" x14ac:dyDescent="0.2">
      <c r="A10" s="4">
        <f ca="1">DATE(YEAR(TODAY()),8,8)</f>
        <v>43685</v>
      </c>
      <c r="B10" s="5"/>
      <c r="C10" s="6">
        <v>0</v>
      </c>
      <c r="D10" s="5" t="s">
        <v>42</v>
      </c>
      <c r="E10" s="5"/>
    </row>
    <row r="11" spans="1:5" ht="30" customHeight="1" x14ac:dyDescent="0.2">
      <c r="A11" s="4">
        <f ca="1">DATE(YEAR(TODAY()),8,9)</f>
        <v>43686</v>
      </c>
      <c r="B11" s="5"/>
      <c r="C11" s="6">
        <v>0</v>
      </c>
      <c r="D11" s="5" t="s">
        <v>43</v>
      </c>
      <c r="E11" s="5"/>
    </row>
    <row r="12" spans="1:5" ht="30" customHeight="1" x14ac:dyDescent="0.2">
      <c r="A12" s="4">
        <f ca="1">DATE(YEAR(TODAY()),8,10)</f>
        <v>43687</v>
      </c>
      <c r="B12" s="5"/>
      <c r="C12" s="6">
        <v>0</v>
      </c>
      <c r="D12" s="5" t="s">
        <v>44</v>
      </c>
      <c r="E12" s="5"/>
    </row>
    <row r="13" spans="1:5" ht="30" customHeight="1" x14ac:dyDescent="0.2">
      <c r="A13" s="4">
        <f ca="1">DATE(YEAR(TODAY()),8,11)</f>
        <v>43688</v>
      </c>
      <c r="B13" s="5"/>
      <c r="C13" s="6">
        <v>0</v>
      </c>
      <c r="D13" s="5" t="s">
        <v>45</v>
      </c>
      <c r="E13" s="5"/>
    </row>
    <row r="14" spans="1:5" ht="30" customHeight="1" x14ac:dyDescent="0.2">
      <c r="A14" s="4">
        <f ca="1">DATE(YEAR(TODAY()),8,12)</f>
        <v>43689</v>
      </c>
      <c r="B14" s="5"/>
      <c r="C14" s="6">
        <v>0</v>
      </c>
      <c r="D14" s="5" t="s">
        <v>46</v>
      </c>
      <c r="E14" s="5"/>
    </row>
    <row r="15" spans="1:5" ht="30" customHeight="1" x14ac:dyDescent="0.2">
      <c r="A15" s="4">
        <f ca="1">DATE(YEAR(TODAY()),8,13)</f>
        <v>43690</v>
      </c>
      <c r="B15" s="5"/>
      <c r="C15" s="6">
        <v>0</v>
      </c>
      <c r="D15" s="5" t="s">
        <v>47</v>
      </c>
      <c r="E15" s="5"/>
    </row>
    <row r="16" spans="1:5" ht="30" customHeight="1" x14ac:dyDescent="0.2">
      <c r="A16" s="4">
        <f ca="1">DATE(YEAR(TODAY()),8,14)</f>
        <v>43691</v>
      </c>
      <c r="B16" s="5"/>
      <c r="C16" s="6">
        <v>0</v>
      </c>
      <c r="D16" s="5" t="s">
        <v>48</v>
      </c>
      <c r="E16" s="5"/>
    </row>
    <row r="17" spans="1:5" ht="30" customHeight="1" x14ac:dyDescent="0.2">
      <c r="A17" s="4">
        <f ca="1">DATE(YEAR(TODAY()),8,15)</f>
        <v>43692</v>
      </c>
      <c r="B17" s="5"/>
      <c r="C17" s="6">
        <v>0</v>
      </c>
      <c r="D17" s="5" t="s">
        <v>49</v>
      </c>
      <c r="E17" s="5"/>
    </row>
    <row r="18" spans="1:5" ht="30" customHeight="1" x14ac:dyDescent="0.2">
      <c r="A18" s="4">
        <f ca="1">DATE(YEAR(TODAY()),8,16)</f>
        <v>43693</v>
      </c>
      <c r="B18" s="5"/>
      <c r="C18" s="6">
        <v>0</v>
      </c>
      <c r="D18" s="5" t="s">
        <v>50</v>
      </c>
      <c r="E18" s="5"/>
    </row>
    <row r="19" spans="1:5" ht="30" customHeight="1" x14ac:dyDescent="0.2">
      <c r="A19" s="4">
        <f ca="1">DATE(YEAR(TODAY()),8,17)</f>
        <v>43694</v>
      </c>
      <c r="B19" s="5"/>
      <c r="C19" s="6">
        <v>0</v>
      </c>
      <c r="D19" s="5" t="s">
        <v>51</v>
      </c>
      <c r="E19" s="5"/>
    </row>
    <row r="20" spans="1:5" ht="30" customHeight="1" x14ac:dyDescent="0.2">
      <c r="A20" s="4">
        <f ca="1">DATE(YEAR(TODAY()),8,18)</f>
        <v>43695</v>
      </c>
      <c r="B20" s="5"/>
      <c r="C20" s="6">
        <v>0</v>
      </c>
      <c r="D20" s="5" t="s">
        <v>52</v>
      </c>
      <c r="E20" s="5"/>
    </row>
    <row r="21" spans="1:5" ht="30" customHeight="1" x14ac:dyDescent="0.2">
      <c r="A21" s="4">
        <f ca="1">DATE(YEAR(TODAY()),8,19)</f>
        <v>43696</v>
      </c>
      <c r="B21" s="5"/>
      <c r="C21" s="6">
        <v>0</v>
      </c>
      <c r="D21" s="5" t="s">
        <v>53</v>
      </c>
      <c r="E21" s="5"/>
    </row>
    <row r="22" spans="1:5" ht="30" customHeight="1" x14ac:dyDescent="0.2">
      <c r="A22" s="4">
        <f ca="1">DATE(YEAR(TODAY()),8,20)</f>
        <v>43697</v>
      </c>
      <c r="B22" s="5"/>
      <c r="C22" s="6">
        <v>0</v>
      </c>
      <c r="D22" s="5" t="s">
        <v>54</v>
      </c>
      <c r="E22" s="5"/>
    </row>
    <row r="23" spans="1:5" ht="30" customHeight="1" x14ac:dyDescent="0.2">
      <c r="A23" s="4">
        <f ca="1">DATE(YEAR(TODAY()),8,21)</f>
        <v>43698</v>
      </c>
      <c r="B23" s="5"/>
      <c r="C23" s="6">
        <v>0</v>
      </c>
      <c r="D23" s="5" t="s">
        <v>55</v>
      </c>
      <c r="E23" s="5"/>
    </row>
    <row r="24" spans="1:5" ht="30" customHeight="1" x14ac:dyDescent="0.2">
      <c r="A24" s="4">
        <f ca="1">DATE(YEAR(TODAY()),8,22)</f>
        <v>43699</v>
      </c>
      <c r="B24" s="5"/>
      <c r="C24" s="6">
        <v>0</v>
      </c>
      <c r="D24" s="5" t="s">
        <v>56</v>
      </c>
      <c r="E24" s="5"/>
    </row>
    <row r="25" spans="1:5" ht="30" customHeight="1" x14ac:dyDescent="0.2">
      <c r="A25" s="4">
        <f ca="1">DATE(YEAR(TODAY()),8,23)</f>
        <v>43700</v>
      </c>
      <c r="B25" s="5"/>
      <c r="C25" s="6">
        <v>0</v>
      </c>
      <c r="D25" s="5" t="s">
        <v>57</v>
      </c>
      <c r="E25" s="5"/>
    </row>
    <row r="26" spans="1:5" ht="30" customHeight="1" x14ac:dyDescent="0.2">
      <c r="A26" s="4">
        <f ca="1">DATE(YEAR(TODAY()),8,24)</f>
        <v>43701</v>
      </c>
      <c r="B26" s="5"/>
      <c r="C26" s="6">
        <v>0</v>
      </c>
      <c r="D26" s="5" t="s">
        <v>58</v>
      </c>
      <c r="E26" s="5"/>
    </row>
    <row r="27" spans="1:5" ht="30" customHeight="1" x14ac:dyDescent="0.2">
      <c r="A27" s="4">
        <f ca="1">DATE(YEAR(TODAY()),8,25)</f>
        <v>43702</v>
      </c>
      <c r="B27" s="5"/>
      <c r="C27" s="6">
        <v>0</v>
      </c>
      <c r="D27" s="5" t="s">
        <v>59</v>
      </c>
      <c r="E27" s="5"/>
    </row>
    <row r="28" spans="1:5" ht="30" customHeight="1" x14ac:dyDescent="0.2">
      <c r="A28" s="4">
        <f ca="1">DATE(YEAR(TODAY()),8,26)</f>
        <v>43703</v>
      </c>
      <c r="B28" s="5"/>
      <c r="C28" s="6">
        <v>0</v>
      </c>
      <c r="D28" s="5" t="s">
        <v>60</v>
      </c>
      <c r="E28" s="5"/>
    </row>
    <row r="29" spans="1:5" ht="30" customHeight="1" x14ac:dyDescent="0.2">
      <c r="A29" s="4">
        <f ca="1">DATE(YEAR(TODAY()),8,27)</f>
        <v>43704</v>
      </c>
      <c r="B29" s="5"/>
      <c r="C29" s="6">
        <v>0</v>
      </c>
      <c r="D29" s="5" t="s">
        <v>61</v>
      </c>
      <c r="E29" s="5"/>
    </row>
    <row r="30" spans="1:5" ht="30" customHeight="1" x14ac:dyDescent="0.2">
      <c r="A30" s="4">
        <f ca="1">DATE(YEAR(TODAY()),8,28)</f>
        <v>43705</v>
      </c>
      <c r="B30" s="5"/>
      <c r="C30" s="6">
        <v>0</v>
      </c>
      <c r="D30" s="5" t="s">
        <v>62</v>
      </c>
      <c r="E30" s="5"/>
    </row>
    <row r="31" spans="1:5" ht="30" customHeight="1" x14ac:dyDescent="0.2">
      <c r="A31" s="4">
        <f ca="1">DATE(YEAR(TODAY()),8,29)</f>
        <v>43706</v>
      </c>
      <c r="B31" s="5"/>
      <c r="C31" s="6">
        <v>0</v>
      </c>
      <c r="D31" s="5" t="s">
        <v>63</v>
      </c>
      <c r="E31" s="5"/>
    </row>
    <row r="32" spans="1:5" ht="30" customHeight="1" x14ac:dyDescent="0.2">
      <c r="A32" s="4">
        <f ca="1">DATE(YEAR(TODAY()),8,30)</f>
        <v>43707</v>
      </c>
      <c r="B32" s="5"/>
      <c r="C32" s="6">
        <v>0</v>
      </c>
      <c r="D32" s="5" t="s">
        <v>64</v>
      </c>
      <c r="E32" s="5"/>
    </row>
    <row r="33" spans="1:5" ht="30" customHeight="1" thickBot="1" x14ac:dyDescent="0.25">
      <c r="A33" s="4">
        <f ca="1">DATE(YEAR(TODAY()),8,31)</f>
        <v>43708</v>
      </c>
      <c r="B33" s="5"/>
      <c r="C33" s="6">
        <v>0</v>
      </c>
      <c r="D33" s="5" t="s">
        <v>65</v>
      </c>
      <c r="E33" s="5"/>
    </row>
    <row r="34" spans="1:5" ht="30" customHeight="1" thickBot="1" x14ac:dyDescent="0.25">
      <c r="A34" s="26" t="s">
        <v>7</v>
      </c>
      <c r="B34" s="23"/>
      <c r="C34" s="24">
        <f>SUBTOTAL(109,DépAoû[Montant])</f>
        <v>0</v>
      </c>
      <c r="D34" s="23"/>
      <c r="E34"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août pour que cette dépense soit ajoutée à la feuille Synthèse" sqref="A3:A33">
      <formula1>MONTH($A3)=8</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theme="5" tint="0.39997558519241921"/>
    <pageSetUpPr autoPageBreaks="0" fitToPage="1"/>
  </sheetPr>
  <dimension ref="A1:E33"/>
  <sheetViews>
    <sheetView showGridLines="0" workbookViewId="0">
      <selection sqref="A1:C1"/>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36</v>
      </c>
      <c r="B1" s="30"/>
      <c r="C1" s="31"/>
      <c r="D1" s="3" t="s">
        <v>26</v>
      </c>
      <c r="E1" s="3" t="s">
        <v>20</v>
      </c>
    </row>
    <row r="2" spans="1:5" ht="17.100000000000001" customHeight="1" x14ac:dyDescent="0.25">
      <c r="A2" s="7" t="s">
        <v>23</v>
      </c>
      <c r="B2" s="7" t="s">
        <v>24</v>
      </c>
      <c r="C2" s="7" t="s">
        <v>25</v>
      </c>
      <c r="D2" s="7" t="s">
        <v>27</v>
      </c>
      <c r="E2" s="7" t="s">
        <v>28</v>
      </c>
    </row>
    <row r="3" spans="1:5" ht="30" customHeight="1" x14ac:dyDescent="0.2">
      <c r="A3" s="4">
        <f ca="1">DATE(YEAR(TODAY()),9,1)</f>
        <v>43709</v>
      </c>
      <c r="B3" s="5"/>
      <c r="C3" s="6">
        <v>0</v>
      </c>
      <c r="D3" s="5" t="s">
        <v>2</v>
      </c>
      <c r="E3" s="5"/>
    </row>
    <row r="4" spans="1:5" ht="30" customHeight="1" x14ac:dyDescent="0.2">
      <c r="A4" s="4">
        <f ca="1">DATE(YEAR(TODAY()),9,2)</f>
        <v>43710</v>
      </c>
      <c r="B4" s="5"/>
      <c r="C4" s="6">
        <v>0</v>
      </c>
      <c r="D4" s="5" t="s">
        <v>3</v>
      </c>
      <c r="E4" s="5"/>
    </row>
    <row r="5" spans="1:5" ht="30" customHeight="1" x14ac:dyDescent="0.2">
      <c r="A5" s="4">
        <f ca="1">DATE(YEAR(TODAY()),9,3)</f>
        <v>43711</v>
      </c>
      <c r="B5" s="5"/>
      <c r="C5" s="6">
        <v>0</v>
      </c>
      <c r="D5" s="5" t="s">
        <v>4</v>
      </c>
      <c r="E5" s="5"/>
    </row>
    <row r="6" spans="1:5" ht="30" customHeight="1" x14ac:dyDescent="0.2">
      <c r="A6" s="4">
        <f ca="1">DATE(YEAR(TODAY()),9,4)</f>
        <v>43712</v>
      </c>
      <c r="B6" s="5"/>
      <c r="C6" s="6">
        <v>0</v>
      </c>
      <c r="D6" s="5" t="s">
        <v>5</v>
      </c>
      <c r="E6" s="5"/>
    </row>
    <row r="7" spans="1:5" ht="30" customHeight="1" x14ac:dyDescent="0.2">
      <c r="A7" s="4">
        <f ca="1">DATE(YEAR(TODAY()),9,5)</f>
        <v>43713</v>
      </c>
      <c r="B7" s="5"/>
      <c r="C7" s="6">
        <v>0</v>
      </c>
      <c r="D7" s="5" t="s">
        <v>6</v>
      </c>
      <c r="E7" s="5"/>
    </row>
    <row r="8" spans="1:5" ht="30" customHeight="1" x14ac:dyDescent="0.2">
      <c r="A8" s="4">
        <f ca="1">DATE(YEAR(TODAY()),9,6)</f>
        <v>43714</v>
      </c>
      <c r="B8" s="5"/>
      <c r="C8" s="6">
        <v>0</v>
      </c>
      <c r="D8" s="5" t="s">
        <v>40</v>
      </c>
      <c r="E8" s="5"/>
    </row>
    <row r="9" spans="1:5" ht="30" customHeight="1" x14ac:dyDescent="0.2">
      <c r="A9" s="4">
        <f ca="1">DATE(YEAR(TODAY()),9,7)</f>
        <v>43715</v>
      </c>
      <c r="B9" s="5"/>
      <c r="C9" s="6">
        <v>0</v>
      </c>
      <c r="D9" s="5" t="s">
        <v>41</v>
      </c>
      <c r="E9" s="5"/>
    </row>
    <row r="10" spans="1:5" ht="30" customHeight="1" x14ac:dyDescent="0.2">
      <c r="A10" s="4">
        <f ca="1">DATE(YEAR(TODAY()),9,8)</f>
        <v>43716</v>
      </c>
      <c r="B10" s="5"/>
      <c r="C10" s="6">
        <v>0</v>
      </c>
      <c r="D10" s="5" t="s">
        <v>42</v>
      </c>
      <c r="E10" s="5"/>
    </row>
    <row r="11" spans="1:5" ht="30" customHeight="1" x14ac:dyDescent="0.2">
      <c r="A11" s="4">
        <f ca="1">DATE(YEAR(TODAY()),9,9)</f>
        <v>43717</v>
      </c>
      <c r="B11" s="5"/>
      <c r="C11" s="6">
        <v>0</v>
      </c>
      <c r="D11" s="5" t="s">
        <v>43</v>
      </c>
      <c r="E11" s="5"/>
    </row>
    <row r="12" spans="1:5" ht="30" customHeight="1" x14ac:dyDescent="0.2">
      <c r="A12" s="4">
        <f ca="1">DATE(YEAR(TODAY()),9,10)</f>
        <v>43718</v>
      </c>
      <c r="B12" s="5"/>
      <c r="C12" s="6">
        <v>0</v>
      </c>
      <c r="D12" s="5" t="s">
        <v>44</v>
      </c>
      <c r="E12" s="5"/>
    </row>
    <row r="13" spans="1:5" ht="30" customHeight="1" x14ac:dyDescent="0.2">
      <c r="A13" s="4">
        <f ca="1">DATE(YEAR(TODAY()),9,11)</f>
        <v>43719</v>
      </c>
      <c r="B13" s="5"/>
      <c r="C13" s="6">
        <v>0</v>
      </c>
      <c r="D13" s="5" t="s">
        <v>45</v>
      </c>
      <c r="E13" s="5"/>
    </row>
    <row r="14" spans="1:5" ht="30" customHeight="1" x14ac:dyDescent="0.2">
      <c r="A14" s="4">
        <f ca="1">DATE(YEAR(TODAY()),9,12)</f>
        <v>43720</v>
      </c>
      <c r="B14" s="5"/>
      <c r="C14" s="6">
        <v>0</v>
      </c>
      <c r="D14" s="5" t="s">
        <v>46</v>
      </c>
      <c r="E14" s="5"/>
    </row>
    <row r="15" spans="1:5" ht="30" customHeight="1" x14ac:dyDescent="0.2">
      <c r="A15" s="4">
        <f ca="1">DATE(YEAR(TODAY()),9,13)</f>
        <v>43721</v>
      </c>
      <c r="B15" s="5"/>
      <c r="C15" s="6">
        <v>0</v>
      </c>
      <c r="D15" s="5" t="s">
        <v>47</v>
      </c>
      <c r="E15" s="5"/>
    </row>
    <row r="16" spans="1:5" ht="30" customHeight="1" x14ac:dyDescent="0.2">
      <c r="A16" s="4">
        <f ca="1">DATE(YEAR(TODAY()),9,14)</f>
        <v>43722</v>
      </c>
      <c r="B16" s="5"/>
      <c r="C16" s="6">
        <v>0</v>
      </c>
      <c r="D16" s="5" t="s">
        <v>48</v>
      </c>
      <c r="E16" s="5"/>
    </row>
    <row r="17" spans="1:5" ht="30" customHeight="1" x14ac:dyDescent="0.2">
      <c r="A17" s="4">
        <f ca="1">DATE(YEAR(TODAY()),9,15)</f>
        <v>43723</v>
      </c>
      <c r="B17" s="5"/>
      <c r="C17" s="6">
        <v>0</v>
      </c>
      <c r="D17" s="5" t="s">
        <v>49</v>
      </c>
      <c r="E17" s="5"/>
    </row>
    <row r="18" spans="1:5" ht="30" customHeight="1" x14ac:dyDescent="0.2">
      <c r="A18" s="4">
        <f ca="1">DATE(YEAR(TODAY()),9,16)</f>
        <v>43724</v>
      </c>
      <c r="B18" s="5"/>
      <c r="C18" s="6">
        <v>0</v>
      </c>
      <c r="D18" s="5" t="s">
        <v>50</v>
      </c>
      <c r="E18" s="5"/>
    </row>
    <row r="19" spans="1:5" ht="30" customHeight="1" x14ac:dyDescent="0.2">
      <c r="A19" s="4">
        <f ca="1">DATE(YEAR(TODAY()),9,17)</f>
        <v>43725</v>
      </c>
      <c r="B19" s="5"/>
      <c r="C19" s="6">
        <v>0</v>
      </c>
      <c r="D19" s="5" t="s">
        <v>51</v>
      </c>
      <c r="E19" s="5"/>
    </row>
    <row r="20" spans="1:5" ht="30" customHeight="1" x14ac:dyDescent="0.2">
      <c r="A20" s="4">
        <f ca="1">DATE(YEAR(TODAY()),9,18)</f>
        <v>43726</v>
      </c>
      <c r="B20" s="5"/>
      <c r="C20" s="6">
        <v>0</v>
      </c>
      <c r="D20" s="5" t="s">
        <v>52</v>
      </c>
      <c r="E20" s="5"/>
    </row>
    <row r="21" spans="1:5" ht="30" customHeight="1" x14ac:dyDescent="0.2">
      <c r="A21" s="4">
        <f ca="1">DATE(YEAR(TODAY()),9,19)</f>
        <v>43727</v>
      </c>
      <c r="B21" s="5"/>
      <c r="C21" s="6">
        <v>0</v>
      </c>
      <c r="D21" s="5" t="s">
        <v>53</v>
      </c>
      <c r="E21" s="5"/>
    </row>
    <row r="22" spans="1:5" ht="30" customHeight="1" x14ac:dyDescent="0.2">
      <c r="A22" s="4">
        <f ca="1">DATE(YEAR(TODAY()),9,20)</f>
        <v>43728</v>
      </c>
      <c r="B22" s="5"/>
      <c r="C22" s="6">
        <v>0</v>
      </c>
      <c r="D22" s="5" t="s">
        <v>54</v>
      </c>
      <c r="E22" s="5"/>
    </row>
    <row r="23" spans="1:5" ht="30" customHeight="1" x14ac:dyDescent="0.2">
      <c r="A23" s="4">
        <f ca="1">DATE(YEAR(TODAY()),9,21)</f>
        <v>43729</v>
      </c>
      <c r="B23" s="5"/>
      <c r="C23" s="6">
        <v>0</v>
      </c>
      <c r="D23" s="5" t="s">
        <v>55</v>
      </c>
      <c r="E23" s="5"/>
    </row>
    <row r="24" spans="1:5" ht="30" customHeight="1" x14ac:dyDescent="0.2">
      <c r="A24" s="4">
        <f ca="1">DATE(YEAR(TODAY()),9,22)</f>
        <v>43730</v>
      </c>
      <c r="B24" s="5"/>
      <c r="C24" s="6">
        <v>0</v>
      </c>
      <c r="D24" s="5" t="s">
        <v>56</v>
      </c>
      <c r="E24" s="5"/>
    </row>
    <row r="25" spans="1:5" ht="30" customHeight="1" x14ac:dyDescent="0.2">
      <c r="A25" s="4">
        <f ca="1">DATE(YEAR(TODAY()),9,23)</f>
        <v>43731</v>
      </c>
      <c r="B25" s="5"/>
      <c r="C25" s="6">
        <v>0</v>
      </c>
      <c r="D25" s="5" t="s">
        <v>57</v>
      </c>
      <c r="E25" s="5"/>
    </row>
    <row r="26" spans="1:5" ht="30" customHeight="1" x14ac:dyDescent="0.2">
      <c r="A26" s="4">
        <f ca="1">DATE(YEAR(TODAY()),9,24)</f>
        <v>43732</v>
      </c>
      <c r="B26" s="5"/>
      <c r="C26" s="6">
        <v>0</v>
      </c>
      <c r="D26" s="5" t="s">
        <v>58</v>
      </c>
      <c r="E26" s="5"/>
    </row>
    <row r="27" spans="1:5" ht="30" customHeight="1" x14ac:dyDescent="0.2">
      <c r="A27" s="4">
        <f ca="1">DATE(YEAR(TODAY()),9,25)</f>
        <v>43733</v>
      </c>
      <c r="B27" s="5"/>
      <c r="C27" s="6">
        <v>0</v>
      </c>
      <c r="D27" s="5" t="s">
        <v>59</v>
      </c>
      <c r="E27" s="5"/>
    </row>
    <row r="28" spans="1:5" ht="30" customHeight="1" x14ac:dyDescent="0.2">
      <c r="A28" s="4">
        <f ca="1">DATE(YEAR(TODAY()),9,26)</f>
        <v>43734</v>
      </c>
      <c r="B28" s="5"/>
      <c r="C28" s="6">
        <v>0</v>
      </c>
      <c r="D28" s="5" t="s">
        <v>60</v>
      </c>
      <c r="E28" s="5"/>
    </row>
    <row r="29" spans="1:5" ht="30" customHeight="1" x14ac:dyDescent="0.2">
      <c r="A29" s="4">
        <f ca="1">DATE(YEAR(TODAY()),9,27)</f>
        <v>43735</v>
      </c>
      <c r="B29" s="5"/>
      <c r="C29" s="6">
        <v>0</v>
      </c>
      <c r="D29" s="5" t="s">
        <v>61</v>
      </c>
      <c r="E29" s="5"/>
    </row>
    <row r="30" spans="1:5" ht="30" customHeight="1" x14ac:dyDescent="0.2">
      <c r="A30" s="4">
        <f ca="1">DATE(YEAR(TODAY()),9,28)</f>
        <v>43736</v>
      </c>
      <c r="B30" s="5"/>
      <c r="C30" s="6">
        <v>0</v>
      </c>
      <c r="D30" s="5" t="s">
        <v>62</v>
      </c>
      <c r="E30" s="5"/>
    </row>
    <row r="31" spans="1:5" ht="30" customHeight="1" x14ac:dyDescent="0.2">
      <c r="A31" s="4">
        <f ca="1">DATE(YEAR(TODAY()),9,29)</f>
        <v>43737</v>
      </c>
      <c r="B31" s="5"/>
      <c r="C31" s="6">
        <v>0</v>
      </c>
      <c r="D31" s="5" t="s">
        <v>63</v>
      </c>
      <c r="E31" s="5"/>
    </row>
    <row r="32" spans="1:5" ht="30" customHeight="1" thickBot="1" x14ac:dyDescent="0.25">
      <c r="A32" s="4">
        <f ca="1">DATE(YEAR(TODAY()),9,30)</f>
        <v>43738</v>
      </c>
      <c r="B32" s="5"/>
      <c r="C32" s="6">
        <v>0</v>
      </c>
      <c r="D32" s="5" t="s">
        <v>64</v>
      </c>
      <c r="E32" s="5"/>
    </row>
    <row r="33" spans="1:5" ht="30" customHeight="1" thickBot="1" x14ac:dyDescent="0.25">
      <c r="A33" s="26" t="s">
        <v>7</v>
      </c>
      <c r="B33" s="23"/>
      <c r="C33" s="24">
        <f>SUBTOTAL(109,DépSep[Montant])</f>
        <v>0</v>
      </c>
      <c r="D33" s="23"/>
      <c r="E33"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2">
      <formula1>CatégoriesDépenses</formula1>
    </dataValidation>
    <dataValidation type="custom" errorStyle="warning" allowBlank="1" showInputMessage="1" showErrorMessage="1" errorTitle="Validation du montant" error="Le montant doit être un nombre." sqref="C3:C32">
      <formula1>ISNUMBER($C3)</formula1>
    </dataValidation>
    <dataValidation type="custom" errorStyle="warning" allowBlank="1" showInputMessage="1" showErrorMessage="1" error="Vous devez entrer une date en septembre pour que cette dépense soit ajoutée à la feuille Synthèse" sqref="A3:A32">
      <formula1>MONTH($A3)=9</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theme="5" tint="0.59999389629810485"/>
    <pageSetUpPr autoPageBreaks="0" fitToPage="1"/>
  </sheetPr>
  <dimension ref="A1:E34"/>
  <sheetViews>
    <sheetView showGridLines="0" workbookViewId="0">
      <selection activeCell="A34" sqref="A34:E34"/>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37</v>
      </c>
      <c r="B1" s="30"/>
      <c r="C1" s="31"/>
      <c r="D1" s="3" t="s">
        <v>26</v>
      </c>
      <c r="E1" s="3" t="s">
        <v>20</v>
      </c>
    </row>
    <row r="2" spans="1:5" ht="17.100000000000001" customHeight="1" x14ac:dyDescent="0.25">
      <c r="A2" s="1" t="s">
        <v>23</v>
      </c>
      <c r="B2" s="1" t="s">
        <v>24</v>
      </c>
      <c r="C2" s="1" t="s">
        <v>25</v>
      </c>
      <c r="D2" s="1" t="s">
        <v>27</v>
      </c>
      <c r="E2" s="1" t="s">
        <v>28</v>
      </c>
    </row>
    <row r="3" spans="1:5" ht="30" customHeight="1" x14ac:dyDescent="0.2">
      <c r="A3" s="4">
        <f ca="1">DATE(YEAR(TODAY()),10,1)</f>
        <v>43739</v>
      </c>
      <c r="B3" s="5"/>
      <c r="C3" s="6">
        <v>0</v>
      </c>
      <c r="D3" s="5" t="s">
        <v>2</v>
      </c>
      <c r="E3" s="5"/>
    </row>
    <row r="4" spans="1:5" ht="30" customHeight="1" x14ac:dyDescent="0.2">
      <c r="A4" s="4">
        <f ca="1">DATE(YEAR(TODAY()),10,2)</f>
        <v>43740</v>
      </c>
      <c r="B4" s="5"/>
      <c r="C4" s="6">
        <v>0</v>
      </c>
      <c r="D4" s="5" t="s">
        <v>3</v>
      </c>
      <c r="E4" s="5"/>
    </row>
    <row r="5" spans="1:5" ht="30" customHeight="1" x14ac:dyDescent="0.2">
      <c r="A5" s="4">
        <f ca="1">DATE(YEAR(TODAY()),10,3)</f>
        <v>43741</v>
      </c>
      <c r="B5" s="5"/>
      <c r="C5" s="6">
        <v>0</v>
      </c>
      <c r="D5" s="5" t="s">
        <v>4</v>
      </c>
      <c r="E5" s="5"/>
    </row>
    <row r="6" spans="1:5" ht="30" customHeight="1" x14ac:dyDescent="0.2">
      <c r="A6" s="4">
        <f ca="1">DATE(YEAR(TODAY()),10,4)</f>
        <v>43742</v>
      </c>
      <c r="B6" s="5"/>
      <c r="C6" s="6">
        <v>0</v>
      </c>
      <c r="D6" s="5" t="s">
        <v>5</v>
      </c>
      <c r="E6" s="5"/>
    </row>
    <row r="7" spans="1:5" ht="30" customHeight="1" x14ac:dyDescent="0.2">
      <c r="A7" s="4">
        <f ca="1">DATE(YEAR(TODAY()),10,5)</f>
        <v>43743</v>
      </c>
      <c r="B7" s="5"/>
      <c r="C7" s="6">
        <v>0</v>
      </c>
      <c r="D7" s="5" t="s">
        <v>6</v>
      </c>
      <c r="E7" s="5"/>
    </row>
    <row r="8" spans="1:5" ht="30" customHeight="1" x14ac:dyDescent="0.2">
      <c r="A8" s="4">
        <f ca="1">DATE(YEAR(TODAY()),10,6)</f>
        <v>43744</v>
      </c>
      <c r="B8" s="5"/>
      <c r="C8" s="6">
        <v>0</v>
      </c>
      <c r="D8" s="5" t="s">
        <v>40</v>
      </c>
      <c r="E8" s="5"/>
    </row>
    <row r="9" spans="1:5" ht="30" customHeight="1" x14ac:dyDescent="0.2">
      <c r="A9" s="4">
        <f ca="1">DATE(YEAR(TODAY()),10,7)</f>
        <v>43745</v>
      </c>
      <c r="B9" s="5"/>
      <c r="C9" s="6">
        <v>0</v>
      </c>
      <c r="D9" s="5" t="s">
        <v>41</v>
      </c>
      <c r="E9" s="5"/>
    </row>
    <row r="10" spans="1:5" ht="30" customHeight="1" x14ac:dyDescent="0.2">
      <c r="A10" s="4">
        <f ca="1">DATE(YEAR(TODAY()),10,8)</f>
        <v>43746</v>
      </c>
      <c r="B10" s="5"/>
      <c r="C10" s="6">
        <v>0</v>
      </c>
      <c r="D10" s="5" t="s">
        <v>42</v>
      </c>
      <c r="E10" s="5"/>
    </row>
    <row r="11" spans="1:5" ht="30" customHeight="1" x14ac:dyDescent="0.2">
      <c r="A11" s="4">
        <f ca="1">DATE(YEAR(TODAY()),10,9)</f>
        <v>43747</v>
      </c>
      <c r="B11" s="5"/>
      <c r="C11" s="6">
        <v>0</v>
      </c>
      <c r="D11" s="5" t="s">
        <v>43</v>
      </c>
      <c r="E11" s="5"/>
    </row>
    <row r="12" spans="1:5" ht="30" customHeight="1" x14ac:dyDescent="0.2">
      <c r="A12" s="4">
        <f ca="1">DATE(YEAR(TODAY()),10,10)</f>
        <v>43748</v>
      </c>
      <c r="B12" s="5"/>
      <c r="C12" s="6">
        <v>0</v>
      </c>
      <c r="D12" s="5" t="s">
        <v>44</v>
      </c>
      <c r="E12" s="5"/>
    </row>
    <row r="13" spans="1:5" ht="30" customHeight="1" x14ac:dyDescent="0.2">
      <c r="A13" s="4">
        <f ca="1">DATE(YEAR(TODAY()),10,11)</f>
        <v>43749</v>
      </c>
      <c r="B13" s="5"/>
      <c r="C13" s="6">
        <v>0</v>
      </c>
      <c r="D13" s="5" t="s">
        <v>45</v>
      </c>
      <c r="E13" s="5"/>
    </row>
    <row r="14" spans="1:5" ht="30" customHeight="1" x14ac:dyDescent="0.2">
      <c r="A14" s="4">
        <f ca="1">DATE(YEAR(TODAY()),10,12)</f>
        <v>43750</v>
      </c>
      <c r="B14" s="5"/>
      <c r="C14" s="6">
        <v>0</v>
      </c>
      <c r="D14" s="5" t="s">
        <v>46</v>
      </c>
      <c r="E14" s="5"/>
    </row>
    <row r="15" spans="1:5" ht="30" customHeight="1" x14ac:dyDescent="0.2">
      <c r="A15" s="4">
        <f ca="1">DATE(YEAR(TODAY()),10,13)</f>
        <v>43751</v>
      </c>
      <c r="B15" s="5"/>
      <c r="C15" s="6">
        <v>0</v>
      </c>
      <c r="D15" s="5" t="s">
        <v>47</v>
      </c>
      <c r="E15" s="5"/>
    </row>
    <row r="16" spans="1:5" ht="30" customHeight="1" x14ac:dyDescent="0.2">
      <c r="A16" s="4">
        <f ca="1">DATE(YEAR(TODAY()),10,14)</f>
        <v>43752</v>
      </c>
      <c r="B16" s="5"/>
      <c r="C16" s="6">
        <v>0</v>
      </c>
      <c r="D16" s="5" t="s">
        <v>48</v>
      </c>
      <c r="E16" s="5"/>
    </row>
    <row r="17" spans="1:5" ht="30" customHeight="1" x14ac:dyDescent="0.2">
      <c r="A17" s="4">
        <f ca="1">DATE(YEAR(TODAY()),10,15)</f>
        <v>43753</v>
      </c>
      <c r="B17" s="5"/>
      <c r="C17" s="6">
        <v>0</v>
      </c>
      <c r="D17" s="5" t="s">
        <v>49</v>
      </c>
      <c r="E17" s="5"/>
    </row>
    <row r="18" spans="1:5" ht="30" customHeight="1" x14ac:dyDescent="0.2">
      <c r="A18" s="4">
        <f ca="1">DATE(YEAR(TODAY()),10,16)</f>
        <v>43754</v>
      </c>
      <c r="B18" s="5"/>
      <c r="C18" s="6">
        <v>0</v>
      </c>
      <c r="D18" s="5" t="s">
        <v>50</v>
      </c>
      <c r="E18" s="5"/>
    </row>
    <row r="19" spans="1:5" ht="30" customHeight="1" x14ac:dyDescent="0.2">
      <c r="A19" s="4">
        <f ca="1">DATE(YEAR(TODAY()),10,17)</f>
        <v>43755</v>
      </c>
      <c r="B19" s="5"/>
      <c r="C19" s="6">
        <v>0</v>
      </c>
      <c r="D19" s="5" t="s">
        <v>51</v>
      </c>
      <c r="E19" s="5"/>
    </row>
    <row r="20" spans="1:5" ht="30" customHeight="1" x14ac:dyDescent="0.2">
      <c r="A20" s="4">
        <f ca="1">DATE(YEAR(TODAY()),10,18)</f>
        <v>43756</v>
      </c>
      <c r="B20" s="5"/>
      <c r="C20" s="6">
        <v>0</v>
      </c>
      <c r="D20" s="5" t="s">
        <v>52</v>
      </c>
      <c r="E20" s="5"/>
    </row>
    <row r="21" spans="1:5" ht="30" customHeight="1" x14ac:dyDescent="0.2">
      <c r="A21" s="4">
        <f ca="1">DATE(YEAR(TODAY()),10,19)</f>
        <v>43757</v>
      </c>
      <c r="B21" s="5"/>
      <c r="C21" s="6">
        <v>0</v>
      </c>
      <c r="D21" s="5" t="s">
        <v>53</v>
      </c>
      <c r="E21" s="5"/>
    </row>
    <row r="22" spans="1:5" ht="30" customHeight="1" x14ac:dyDescent="0.2">
      <c r="A22" s="4">
        <f ca="1">DATE(YEAR(TODAY()),10,20)</f>
        <v>43758</v>
      </c>
      <c r="B22" s="5"/>
      <c r="C22" s="6">
        <v>0</v>
      </c>
      <c r="D22" s="5" t="s">
        <v>54</v>
      </c>
      <c r="E22" s="5"/>
    </row>
    <row r="23" spans="1:5" ht="30" customHeight="1" x14ac:dyDescent="0.2">
      <c r="A23" s="4">
        <f ca="1">DATE(YEAR(TODAY()),10,21)</f>
        <v>43759</v>
      </c>
      <c r="B23" s="5"/>
      <c r="C23" s="6">
        <v>0</v>
      </c>
      <c r="D23" s="5" t="s">
        <v>55</v>
      </c>
      <c r="E23" s="5"/>
    </row>
    <row r="24" spans="1:5" ht="30" customHeight="1" x14ac:dyDescent="0.2">
      <c r="A24" s="4">
        <f ca="1">DATE(YEAR(TODAY()),10,22)</f>
        <v>43760</v>
      </c>
      <c r="B24" s="5"/>
      <c r="C24" s="6">
        <v>0</v>
      </c>
      <c r="D24" s="5" t="s">
        <v>56</v>
      </c>
      <c r="E24" s="5"/>
    </row>
    <row r="25" spans="1:5" ht="30" customHeight="1" x14ac:dyDescent="0.2">
      <c r="A25" s="4">
        <f ca="1">DATE(YEAR(TODAY()),10,23)</f>
        <v>43761</v>
      </c>
      <c r="B25" s="5"/>
      <c r="C25" s="6">
        <v>0</v>
      </c>
      <c r="D25" s="5" t="s">
        <v>57</v>
      </c>
      <c r="E25" s="5"/>
    </row>
    <row r="26" spans="1:5" ht="30" customHeight="1" x14ac:dyDescent="0.2">
      <c r="A26" s="4">
        <f ca="1">DATE(YEAR(TODAY()),10,24)</f>
        <v>43762</v>
      </c>
      <c r="B26" s="5"/>
      <c r="C26" s="6">
        <v>0</v>
      </c>
      <c r="D26" s="5" t="s">
        <v>58</v>
      </c>
      <c r="E26" s="5"/>
    </row>
    <row r="27" spans="1:5" ht="30" customHeight="1" x14ac:dyDescent="0.2">
      <c r="A27" s="4">
        <f ca="1">DATE(YEAR(TODAY()),10,25)</f>
        <v>43763</v>
      </c>
      <c r="B27" s="5"/>
      <c r="C27" s="6">
        <v>0</v>
      </c>
      <c r="D27" s="5" t="s">
        <v>59</v>
      </c>
      <c r="E27" s="5"/>
    </row>
    <row r="28" spans="1:5" ht="30" customHeight="1" x14ac:dyDescent="0.2">
      <c r="A28" s="4">
        <f ca="1">DATE(YEAR(TODAY()),10,26)</f>
        <v>43764</v>
      </c>
      <c r="B28" s="5"/>
      <c r="C28" s="6">
        <v>0</v>
      </c>
      <c r="D28" s="5" t="s">
        <v>60</v>
      </c>
      <c r="E28" s="5"/>
    </row>
    <row r="29" spans="1:5" ht="30" customHeight="1" x14ac:dyDescent="0.2">
      <c r="A29" s="4">
        <f ca="1">DATE(YEAR(TODAY()),10,27)</f>
        <v>43765</v>
      </c>
      <c r="B29" s="5"/>
      <c r="C29" s="6">
        <v>0</v>
      </c>
      <c r="D29" s="5" t="s">
        <v>61</v>
      </c>
      <c r="E29" s="5"/>
    </row>
    <row r="30" spans="1:5" ht="30" customHeight="1" x14ac:dyDescent="0.2">
      <c r="A30" s="4">
        <f ca="1">DATE(YEAR(TODAY()),10,28)</f>
        <v>43766</v>
      </c>
      <c r="B30" s="5"/>
      <c r="C30" s="6">
        <v>0</v>
      </c>
      <c r="D30" s="5" t="s">
        <v>62</v>
      </c>
      <c r="E30" s="5"/>
    </row>
    <row r="31" spans="1:5" ht="30" customHeight="1" x14ac:dyDescent="0.2">
      <c r="A31" s="4">
        <f ca="1">DATE(YEAR(TODAY()),10,29)</f>
        <v>43767</v>
      </c>
      <c r="B31" s="5"/>
      <c r="C31" s="6">
        <v>0</v>
      </c>
      <c r="D31" s="5" t="s">
        <v>63</v>
      </c>
      <c r="E31" s="5"/>
    </row>
    <row r="32" spans="1:5" ht="30" customHeight="1" x14ac:dyDescent="0.2">
      <c r="A32" s="4">
        <f ca="1">DATE(YEAR(TODAY()),10,30)</f>
        <v>43768</v>
      </c>
      <c r="B32" s="5"/>
      <c r="C32" s="6">
        <v>0</v>
      </c>
      <c r="D32" s="5" t="s">
        <v>64</v>
      </c>
      <c r="E32" s="5"/>
    </row>
    <row r="33" spans="1:5" ht="30" customHeight="1" thickBot="1" x14ac:dyDescent="0.25">
      <c r="A33" s="4">
        <f ca="1">DATE(YEAR(TODAY()),10,31)</f>
        <v>43769</v>
      </c>
      <c r="B33" s="5"/>
      <c r="C33" s="6">
        <v>0</v>
      </c>
      <c r="D33" s="5" t="s">
        <v>65</v>
      </c>
      <c r="E33" s="5"/>
    </row>
    <row r="34" spans="1:5" ht="30" customHeight="1" thickBot="1" x14ac:dyDescent="0.25">
      <c r="A34" s="26" t="s">
        <v>7</v>
      </c>
      <c r="B34" s="23"/>
      <c r="C34" s="24">
        <f>SUBTOTAL(109,DépOct[Montant])</f>
        <v>0</v>
      </c>
      <c r="D34" s="23"/>
      <c r="E34"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octobre pour que cette dépense soit ajoutée à la feuille Synthèse" sqref="A3:A33">
      <formula1>MONTH($A3)=10</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tabColor theme="5" tint="0.79998168889431442"/>
    <pageSetUpPr autoPageBreaks="0" fitToPage="1"/>
  </sheetPr>
  <dimension ref="A1:E33"/>
  <sheetViews>
    <sheetView showGridLines="0" zoomScale="55" zoomScaleNormal="55" workbookViewId="0">
      <selection activeCell="M27" sqref="M27"/>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38</v>
      </c>
      <c r="B1" s="30"/>
      <c r="C1" s="31"/>
      <c r="D1" s="3" t="s">
        <v>26</v>
      </c>
      <c r="E1" s="3" t="s">
        <v>20</v>
      </c>
    </row>
    <row r="2" spans="1:5" ht="17.100000000000001" customHeight="1" x14ac:dyDescent="0.25">
      <c r="A2" s="1" t="s">
        <v>23</v>
      </c>
      <c r="B2" s="1" t="s">
        <v>24</v>
      </c>
      <c r="C2" s="1" t="s">
        <v>25</v>
      </c>
      <c r="D2" s="1" t="s">
        <v>27</v>
      </c>
      <c r="E2" s="1" t="s">
        <v>28</v>
      </c>
    </row>
    <row r="3" spans="1:5" ht="30" customHeight="1" x14ac:dyDescent="0.2">
      <c r="A3" s="4">
        <f ca="1">DATE(YEAR(TODAY()),11,1)</f>
        <v>43770</v>
      </c>
      <c r="B3" s="5"/>
      <c r="C3" s="6">
        <v>0</v>
      </c>
      <c r="D3" s="5" t="s">
        <v>2</v>
      </c>
      <c r="E3" s="5"/>
    </row>
    <row r="4" spans="1:5" ht="30" customHeight="1" x14ac:dyDescent="0.2">
      <c r="A4" s="4">
        <f ca="1">DATE(YEAR(TODAY()),11,2)</f>
        <v>43771</v>
      </c>
      <c r="B4" s="5"/>
      <c r="C4" s="6">
        <v>0</v>
      </c>
      <c r="D4" s="5" t="s">
        <v>3</v>
      </c>
      <c r="E4" s="5"/>
    </row>
    <row r="5" spans="1:5" ht="30" customHeight="1" x14ac:dyDescent="0.2">
      <c r="A5" s="4">
        <f ca="1">DATE(YEAR(TODAY()),11,3)</f>
        <v>43772</v>
      </c>
      <c r="B5" s="5"/>
      <c r="C5" s="6">
        <v>0</v>
      </c>
      <c r="D5" s="5" t="s">
        <v>4</v>
      </c>
      <c r="E5" s="5"/>
    </row>
    <row r="6" spans="1:5" ht="30" customHeight="1" x14ac:dyDescent="0.2">
      <c r="A6" s="4">
        <f ca="1">DATE(YEAR(TODAY()),11,4)</f>
        <v>43773</v>
      </c>
      <c r="B6" s="5"/>
      <c r="C6" s="6">
        <v>0</v>
      </c>
      <c r="D6" s="5" t="s">
        <v>5</v>
      </c>
      <c r="E6" s="5"/>
    </row>
    <row r="7" spans="1:5" ht="30" customHeight="1" x14ac:dyDescent="0.2">
      <c r="A7" s="4">
        <f ca="1">DATE(YEAR(TODAY()),11,5)</f>
        <v>43774</v>
      </c>
      <c r="B7" s="5"/>
      <c r="C7" s="6">
        <v>0</v>
      </c>
      <c r="D7" s="5" t="s">
        <v>6</v>
      </c>
      <c r="E7" s="5"/>
    </row>
    <row r="8" spans="1:5" ht="30" customHeight="1" x14ac:dyDescent="0.2">
      <c r="A8" s="4">
        <f ca="1">DATE(YEAR(TODAY()),11,6)</f>
        <v>43775</v>
      </c>
      <c r="B8" s="5"/>
      <c r="C8" s="6">
        <v>0</v>
      </c>
      <c r="D8" s="5" t="s">
        <v>40</v>
      </c>
      <c r="E8" s="5"/>
    </row>
    <row r="9" spans="1:5" ht="30" customHeight="1" x14ac:dyDescent="0.2">
      <c r="A9" s="4">
        <f ca="1">DATE(YEAR(TODAY()),11,7)</f>
        <v>43776</v>
      </c>
      <c r="B9" s="5"/>
      <c r="C9" s="6">
        <v>0</v>
      </c>
      <c r="D9" s="5" t="s">
        <v>41</v>
      </c>
      <c r="E9" s="5"/>
    </row>
    <row r="10" spans="1:5" ht="30" customHeight="1" x14ac:dyDescent="0.2">
      <c r="A10" s="4">
        <f ca="1">DATE(YEAR(TODAY()),11,8)</f>
        <v>43777</v>
      </c>
      <c r="B10" s="5"/>
      <c r="C10" s="6">
        <v>0</v>
      </c>
      <c r="D10" s="5" t="s">
        <v>42</v>
      </c>
      <c r="E10" s="5"/>
    </row>
    <row r="11" spans="1:5" ht="30" customHeight="1" x14ac:dyDescent="0.2">
      <c r="A11" s="4">
        <f ca="1">DATE(YEAR(TODAY()),11,9)</f>
        <v>43778</v>
      </c>
      <c r="B11" s="5"/>
      <c r="C11" s="6">
        <v>0</v>
      </c>
      <c r="D11" s="5" t="s">
        <v>43</v>
      </c>
      <c r="E11" s="5"/>
    </row>
    <row r="12" spans="1:5" ht="30" customHeight="1" x14ac:dyDescent="0.2">
      <c r="A12" s="4">
        <f ca="1">DATE(YEAR(TODAY()),11,10)</f>
        <v>43779</v>
      </c>
      <c r="B12" s="5"/>
      <c r="C12" s="6">
        <v>0</v>
      </c>
      <c r="D12" s="5" t="s">
        <v>44</v>
      </c>
      <c r="E12" s="5"/>
    </row>
    <row r="13" spans="1:5" ht="30" customHeight="1" x14ac:dyDescent="0.2">
      <c r="A13" s="4">
        <f ca="1">DATE(YEAR(TODAY()),11,11)</f>
        <v>43780</v>
      </c>
      <c r="B13" s="5"/>
      <c r="C13" s="6">
        <v>0</v>
      </c>
      <c r="D13" s="5" t="s">
        <v>45</v>
      </c>
      <c r="E13" s="5"/>
    </row>
    <row r="14" spans="1:5" ht="30" customHeight="1" x14ac:dyDescent="0.2">
      <c r="A14" s="4">
        <f ca="1">DATE(YEAR(TODAY()),11,12)</f>
        <v>43781</v>
      </c>
      <c r="B14" s="5"/>
      <c r="C14" s="6">
        <v>0</v>
      </c>
      <c r="D14" s="5" t="s">
        <v>46</v>
      </c>
      <c r="E14" s="5"/>
    </row>
    <row r="15" spans="1:5" ht="30" customHeight="1" x14ac:dyDescent="0.2">
      <c r="A15" s="4">
        <f ca="1">DATE(YEAR(TODAY()),11,13)</f>
        <v>43782</v>
      </c>
      <c r="B15" s="5"/>
      <c r="C15" s="6">
        <v>0</v>
      </c>
      <c r="D15" s="5" t="s">
        <v>47</v>
      </c>
      <c r="E15" s="5"/>
    </row>
    <row r="16" spans="1:5" ht="30" customHeight="1" x14ac:dyDescent="0.2">
      <c r="A16" s="4">
        <f ca="1">DATE(YEAR(TODAY()),11,14)</f>
        <v>43783</v>
      </c>
      <c r="B16" s="5"/>
      <c r="C16" s="6">
        <v>0</v>
      </c>
      <c r="D16" s="5" t="s">
        <v>48</v>
      </c>
      <c r="E16" s="5"/>
    </row>
    <row r="17" spans="1:5" ht="30" customHeight="1" x14ac:dyDescent="0.2">
      <c r="A17" s="4">
        <f ca="1">DATE(YEAR(TODAY()),11,15)</f>
        <v>43784</v>
      </c>
      <c r="B17" s="5"/>
      <c r="C17" s="6">
        <v>0</v>
      </c>
      <c r="D17" s="5" t="s">
        <v>49</v>
      </c>
      <c r="E17" s="5"/>
    </row>
    <row r="18" spans="1:5" ht="30" customHeight="1" x14ac:dyDescent="0.2">
      <c r="A18" s="4">
        <f ca="1">DATE(YEAR(TODAY()),11,16)</f>
        <v>43785</v>
      </c>
      <c r="B18" s="5"/>
      <c r="C18" s="6">
        <v>0</v>
      </c>
      <c r="D18" s="5" t="s">
        <v>50</v>
      </c>
      <c r="E18" s="5"/>
    </row>
    <row r="19" spans="1:5" ht="30" customHeight="1" x14ac:dyDescent="0.2">
      <c r="A19" s="4">
        <f ca="1">DATE(YEAR(TODAY()),11,17)</f>
        <v>43786</v>
      </c>
      <c r="B19" s="5"/>
      <c r="C19" s="6">
        <v>0</v>
      </c>
      <c r="D19" s="5" t="s">
        <v>51</v>
      </c>
      <c r="E19" s="5"/>
    </row>
    <row r="20" spans="1:5" ht="30" customHeight="1" x14ac:dyDescent="0.2">
      <c r="A20" s="4">
        <f ca="1">DATE(YEAR(TODAY()),11,18)</f>
        <v>43787</v>
      </c>
      <c r="B20" s="5"/>
      <c r="C20" s="6">
        <v>0</v>
      </c>
      <c r="D20" s="5" t="s">
        <v>52</v>
      </c>
      <c r="E20" s="5"/>
    </row>
    <row r="21" spans="1:5" ht="30" customHeight="1" x14ac:dyDescent="0.2">
      <c r="A21" s="4">
        <f ca="1">DATE(YEAR(TODAY()),11,19)</f>
        <v>43788</v>
      </c>
      <c r="B21" s="5"/>
      <c r="C21" s="6">
        <v>0</v>
      </c>
      <c r="D21" s="5" t="s">
        <v>53</v>
      </c>
      <c r="E21" s="5"/>
    </row>
    <row r="22" spans="1:5" ht="30" customHeight="1" x14ac:dyDescent="0.2">
      <c r="A22" s="4">
        <f ca="1">DATE(YEAR(TODAY()),11,20)</f>
        <v>43789</v>
      </c>
      <c r="B22" s="5"/>
      <c r="C22" s="6">
        <v>0</v>
      </c>
      <c r="D22" s="5" t="s">
        <v>54</v>
      </c>
      <c r="E22" s="5"/>
    </row>
    <row r="23" spans="1:5" ht="30" customHeight="1" x14ac:dyDescent="0.2">
      <c r="A23" s="4">
        <f ca="1">DATE(YEAR(TODAY()),11,21)</f>
        <v>43790</v>
      </c>
      <c r="B23" s="5"/>
      <c r="C23" s="6">
        <v>0</v>
      </c>
      <c r="D23" s="5" t="s">
        <v>55</v>
      </c>
      <c r="E23" s="5"/>
    </row>
    <row r="24" spans="1:5" ht="30" customHeight="1" x14ac:dyDescent="0.2">
      <c r="A24" s="4">
        <f ca="1">DATE(YEAR(TODAY()),11,22)</f>
        <v>43791</v>
      </c>
      <c r="B24" s="5"/>
      <c r="C24" s="6">
        <v>0</v>
      </c>
      <c r="D24" s="5" t="s">
        <v>56</v>
      </c>
      <c r="E24" s="5"/>
    </row>
    <row r="25" spans="1:5" ht="30" customHeight="1" x14ac:dyDescent="0.2">
      <c r="A25" s="4">
        <f ca="1">DATE(YEAR(TODAY()),11,23)</f>
        <v>43792</v>
      </c>
      <c r="B25" s="5"/>
      <c r="C25" s="6">
        <v>0</v>
      </c>
      <c r="D25" s="5" t="s">
        <v>57</v>
      </c>
      <c r="E25" s="5"/>
    </row>
    <row r="26" spans="1:5" ht="30" customHeight="1" x14ac:dyDescent="0.2">
      <c r="A26" s="4">
        <f ca="1">DATE(YEAR(TODAY()),11,24)</f>
        <v>43793</v>
      </c>
      <c r="B26" s="5"/>
      <c r="C26" s="6">
        <v>0</v>
      </c>
      <c r="D26" s="5" t="s">
        <v>58</v>
      </c>
      <c r="E26" s="5"/>
    </row>
    <row r="27" spans="1:5" ht="30" customHeight="1" x14ac:dyDescent="0.2">
      <c r="A27" s="4">
        <f ca="1">DATE(YEAR(TODAY()),11,25)</f>
        <v>43794</v>
      </c>
      <c r="B27" s="5"/>
      <c r="C27" s="6">
        <v>0</v>
      </c>
      <c r="D27" s="5" t="s">
        <v>59</v>
      </c>
      <c r="E27" s="5"/>
    </row>
    <row r="28" spans="1:5" ht="30" customHeight="1" x14ac:dyDescent="0.2">
      <c r="A28" s="4">
        <f ca="1">DATE(YEAR(TODAY()),11,26)</f>
        <v>43795</v>
      </c>
      <c r="B28" s="5"/>
      <c r="C28" s="6">
        <v>0</v>
      </c>
      <c r="D28" s="5" t="s">
        <v>60</v>
      </c>
      <c r="E28" s="5"/>
    </row>
    <row r="29" spans="1:5" ht="30" customHeight="1" x14ac:dyDescent="0.2">
      <c r="A29" s="4">
        <f ca="1">DATE(YEAR(TODAY()),11,27)</f>
        <v>43796</v>
      </c>
      <c r="B29" s="5"/>
      <c r="C29" s="6">
        <v>0</v>
      </c>
      <c r="D29" s="5" t="s">
        <v>61</v>
      </c>
      <c r="E29" s="5"/>
    </row>
    <row r="30" spans="1:5" ht="30" customHeight="1" x14ac:dyDescent="0.2">
      <c r="A30" s="4">
        <f ca="1">DATE(YEAR(TODAY()),11,28)</f>
        <v>43797</v>
      </c>
      <c r="B30" s="5"/>
      <c r="C30" s="6">
        <v>0</v>
      </c>
      <c r="D30" s="5" t="s">
        <v>62</v>
      </c>
      <c r="E30" s="5"/>
    </row>
    <row r="31" spans="1:5" ht="30" customHeight="1" x14ac:dyDescent="0.2">
      <c r="A31" s="4">
        <f ca="1">DATE(YEAR(TODAY()),11,29)</f>
        <v>43798</v>
      </c>
      <c r="B31" s="5"/>
      <c r="C31" s="6">
        <v>0</v>
      </c>
      <c r="D31" s="5" t="s">
        <v>63</v>
      </c>
      <c r="E31" s="5"/>
    </row>
    <row r="32" spans="1:5" ht="30" customHeight="1" thickBot="1" x14ac:dyDescent="0.25">
      <c r="A32" s="4">
        <f ca="1">DATE(YEAR(TODAY()),11,30)</f>
        <v>43799</v>
      </c>
      <c r="B32" s="5"/>
      <c r="C32" s="6">
        <v>0</v>
      </c>
      <c r="D32" s="5" t="s">
        <v>64</v>
      </c>
      <c r="E32" s="5"/>
    </row>
    <row r="33" spans="1:5" ht="30" customHeight="1" thickBot="1" x14ac:dyDescent="0.25">
      <c r="A33" s="26" t="s">
        <v>7</v>
      </c>
      <c r="B33" s="23"/>
      <c r="C33" s="24">
        <f>SUBTOTAL(109,DépNov[Montant])</f>
        <v>0</v>
      </c>
      <c r="D33" s="23"/>
      <c r="E33" s="25"/>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32">
      <formula1>CatégoriesDépenses</formula1>
    </dataValidation>
    <dataValidation type="custom" errorStyle="warning" allowBlank="1" showInputMessage="1" showErrorMessage="1" errorTitle="Validation du montant" error="Le montant doit être un nombre." sqref="C3:C32">
      <formula1>ISNUMBER($C3)</formula1>
    </dataValidation>
    <dataValidation type="custom" errorStyle="warning" allowBlank="1" showInputMessage="1" showErrorMessage="1" error="Vous devez entrer une date en novembre pour que cette dépense soit ajoutée à la feuille Synthèse" sqref="A3:A32">
      <formula1>MONTH($A3)=11</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tabColor theme="6"/>
    <pageSetUpPr autoPageBreaks="0" fitToPage="1"/>
  </sheetPr>
  <dimension ref="A1:E34"/>
  <sheetViews>
    <sheetView showGridLines="0" zoomScale="55" zoomScaleNormal="55" workbookViewId="0">
      <selection sqref="A1:C1"/>
    </sheetView>
  </sheetViews>
  <sheetFormatPr baseColWidth="10" defaultColWidth="9.140625" defaultRowHeight="30" customHeight="1" x14ac:dyDescent="0.2"/>
  <cols>
    <col min="1" max="3" width="30.7109375" style="2" customWidth="1"/>
    <col min="4" max="5" width="30.5703125" style="2" customWidth="1"/>
    <col min="6" max="16384" width="9.140625" style="2"/>
  </cols>
  <sheetData>
    <row r="1" spans="1:5" ht="35.1" customHeight="1" x14ac:dyDescent="0.4">
      <c r="A1" s="30" t="s">
        <v>39</v>
      </c>
      <c r="B1" s="30"/>
      <c r="C1" s="31"/>
      <c r="D1" s="3" t="s">
        <v>26</v>
      </c>
      <c r="E1" s="3" t="s">
        <v>20</v>
      </c>
    </row>
    <row r="2" spans="1:5" ht="17.100000000000001" customHeight="1" x14ac:dyDescent="0.25">
      <c r="A2" s="1" t="s">
        <v>23</v>
      </c>
      <c r="B2" s="1" t="s">
        <v>24</v>
      </c>
      <c r="C2" s="1" t="s">
        <v>25</v>
      </c>
      <c r="D2" s="1" t="s">
        <v>27</v>
      </c>
      <c r="E2" s="1" t="s">
        <v>28</v>
      </c>
    </row>
    <row r="3" spans="1:5" ht="30" customHeight="1" x14ac:dyDescent="0.2">
      <c r="A3" s="4">
        <f ca="1">DATE(YEAR(TODAY()),12,1)</f>
        <v>43800</v>
      </c>
      <c r="B3" s="5"/>
      <c r="C3" s="6">
        <v>0</v>
      </c>
      <c r="D3" s="5" t="s">
        <v>2</v>
      </c>
      <c r="E3" s="5"/>
    </row>
    <row r="4" spans="1:5" ht="30" customHeight="1" x14ac:dyDescent="0.2">
      <c r="A4" s="4">
        <f ca="1">DATE(YEAR(TODAY()),12,2)</f>
        <v>43801</v>
      </c>
      <c r="B4" s="5"/>
      <c r="C4" s="6">
        <v>0</v>
      </c>
      <c r="D4" s="5" t="s">
        <v>3</v>
      </c>
      <c r="E4" s="5"/>
    </row>
    <row r="5" spans="1:5" ht="30" customHeight="1" x14ac:dyDescent="0.2">
      <c r="A5" s="4">
        <f ca="1">DATE(YEAR(TODAY()),12,3)</f>
        <v>43802</v>
      </c>
      <c r="B5" s="5"/>
      <c r="C5" s="6">
        <v>0</v>
      </c>
      <c r="D5" s="5" t="s">
        <v>4</v>
      </c>
      <c r="E5" s="5"/>
    </row>
    <row r="6" spans="1:5" ht="30" customHeight="1" x14ac:dyDescent="0.2">
      <c r="A6" s="4">
        <f ca="1">DATE(YEAR(TODAY()),12,4)</f>
        <v>43803</v>
      </c>
      <c r="B6" s="5"/>
      <c r="C6" s="6">
        <v>0</v>
      </c>
      <c r="D6" s="5" t="s">
        <v>5</v>
      </c>
      <c r="E6" s="5"/>
    </row>
    <row r="7" spans="1:5" ht="30" customHeight="1" x14ac:dyDescent="0.2">
      <c r="A7" s="4">
        <f ca="1">DATE(YEAR(TODAY()),12,5)</f>
        <v>43804</v>
      </c>
      <c r="B7" s="5"/>
      <c r="C7" s="6">
        <v>0</v>
      </c>
      <c r="D7" s="5" t="s">
        <v>6</v>
      </c>
      <c r="E7" s="5"/>
    </row>
    <row r="8" spans="1:5" ht="30" customHeight="1" x14ac:dyDescent="0.2">
      <c r="A8" s="4">
        <f ca="1">DATE(YEAR(TODAY()),12,6)</f>
        <v>43805</v>
      </c>
      <c r="B8" s="5"/>
      <c r="C8" s="6">
        <v>0</v>
      </c>
      <c r="D8" s="2" t="s">
        <v>40</v>
      </c>
      <c r="E8" s="5"/>
    </row>
    <row r="9" spans="1:5" ht="30" customHeight="1" x14ac:dyDescent="0.2">
      <c r="A9" s="4">
        <f ca="1">DATE(YEAR(TODAY()),12,7)</f>
        <v>43806</v>
      </c>
      <c r="B9" s="5"/>
      <c r="C9" s="6">
        <v>0</v>
      </c>
      <c r="D9" s="5" t="s">
        <v>41</v>
      </c>
      <c r="E9" s="5"/>
    </row>
    <row r="10" spans="1:5" ht="30" customHeight="1" x14ac:dyDescent="0.2">
      <c r="A10" s="4">
        <f ca="1">DATE(YEAR(TODAY()),12,8)</f>
        <v>43807</v>
      </c>
      <c r="B10" s="5"/>
      <c r="C10" s="6">
        <v>0</v>
      </c>
      <c r="D10" s="5" t="s">
        <v>42</v>
      </c>
      <c r="E10" s="5"/>
    </row>
    <row r="11" spans="1:5" ht="30" customHeight="1" x14ac:dyDescent="0.2">
      <c r="A11" s="4">
        <f ca="1">DATE(YEAR(TODAY()),12,9)</f>
        <v>43808</v>
      </c>
      <c r="B11" s="5"/>
      <c r="C11" s="6">
        <v>0</v>
      </c>
      <c r="D11" s="5" t="s">
        <v>43</v>
      </c>
      <c r="E11" s="5"/>
    </row>
    <row r="12" spans="1:5" ht="30" customHeight="1" x14ac:dyDescent="0.2">
      <c r="A12" s="4">
        <f ca="1">DATE(YEAR(TODAY()),12,10)</f>
        <v>43809</v>
      </c>
      <c r="B12" s="5"/>
      <c r="C12" s="6">
        <v>0</v>
      </c>
      <c r="D12" s="5" t="s">
        <v>44</v>
      </c>
      <c r="E12" s="5"/>
    </row>
    <row r="13" spans="1:5" ht="30" customHeight="1" x14ac:dyDescent="0.2">
      <c r="A13" s="4">
        <f ca="1">DATE(YEAR(TODAY()),12,11)</f>
        <v>43810</v>
      </c>
      <c r="B13" s="5"/>
      <c r="C13" s="6">
        <v>0</v>
      </c>
      <c r="D13" s="5" t="s">
        <v>45</v>
      </c>
      <c r="E13" s="5"/>
    </row>
    <row r="14" spans="1:5" ht="30" customHeight="1" x14ac:dyDescent="0.2">
      <c r="A14" s="4">
        <f ca="1">DATE(YEAR(TODAY()),12,12)</f>
        <v>43811</v>
      </c>
      <c r="B14" s="5"/>
      <c r="C14" s="6">
        <v>0</v>
      </c>
      <c r="D14" s="5" t="s">
        <v>46</v>
      </c>
      <c r="E14" s="5"/>
    </row>
    <row r="15" spans="1:5" ht="30" customHeight="1" x14ac:dyDescent="0.2">
      <c r="A15" s="4">
        <f ca="1">DATE(YEAR(TODAY()),12,13)</f>
        <v>43812</v>
      </c>
      <c r="B15" s="5"/>
      <c r="C15" s="6">
        <v>0</v>
      </c>
      <c r="D15" s="5" t="s">
        <v>47</v>
      </c>
      <c r="E15" s="5"/>
    </row>
    <row r="16" spans="1:5" ht="30" customHeight="1" x14ac:dyDescent="0.2">
      <c r="A16" s="4">
        <f ca="1">DATE(YEAR(TODAY()),12,14)</f>
        <v>43813</v>
      </c>
      <c r="B16" s="5"/>
      <c r="C16" s="6">
        <v>0</v>
      </c>
      <c r="D16" s="5" t="s">
        <v>48</v>
      </c>
      <c r="E16" s="5"/>
    </row>
    <row r="17" spans="1:5" ht="30" customHeight="1" x14ac:dyDescent="0.2">
      <c r="A17" s="4">
        <f ca="1">DATE(YEAR(TODAY()),12,15)</f>
        <v>43814</v>
      </c>
      <c r="B17" s="5"/>
      <c r="C17" s="6">
        <v>0</v>
      </c>
      <c r="D17" s="5" t="s">
        <v>49</v>
      </c>
      <c r="E17" s="5"/>
    </row>
    <row r="18" spans="1:5" ht="30" customHeight="1" x14ac:dyDescent="0.2">
      <c r="A18" s="4">
        <f ca="1">DATE(YEAR(TODAY()),12,16)</f>
        <v>43815</v>
      </c>
      <c r="B18" s="5"/>
      <c r="C18" s="6">
        <v>0</v>
      </c>
      <c r="D18" s="5" t="s">
        <v>50</v>
      </c>
      <c r="E18" s="5"/>
    </row>
    <row r="19" spans="1:5" ht="30" customHeight="1" x14ac:dyDescent="0.2">
      <c r="A19" s="4">
        <f ca="1">DATE(YEAR(TODAY()),12,17)</f>
        <v>43816</v>
      </c>
      <c r="B19" s="5"/>
      <c r="C19" s="6">
        <v>0</v>
      </c>
      <c r="D19" s="5" t="s">
        <v>51</v>
      </c>
      <c r="E19" s="5"/>
    </row>
    <row r="20" spans="1:5" ht="30" customHeight="1" x14ac:dyDescent="0.2">
      <c r="A20" s="4">
        <f ca="1">DATE(YEAR(TODAY()),12,18)</f>
        <v>43817</v>
      </c>
      <c r="B20" s="5"/>
      <c r="C20" s="6">
        <v>0</v>
      </c>
      <c r="D20" s="5" t="s">
        <v>52</v>
      </c>
      <c r="E20" s="5"/>
    </row>
    <row r="21" spans="1:5" ht="30" customHeight="1" x14ac:dyDescent="0.2">
      <c r="A21" s="4">
        <f ca="1">DATE(YEAR(TODAY()),12,19)</f>
        <v>43818</v>
      </c>
      <c r="B21" s="5"/>
      <c r="C21" s="6">
        <v>0</v>
      </c>
      <c r="D21" s="5" t="s">
        <v>53</v>
      </c>
      <c r="E21" s="5"/>
    </row>
    <row r="22" spans="1:5" ht="30" customHeight="1" x14ac:dyDescent="0.2">
      <c r="A22" s="4">
        <f ca="1">DATE(YEAR(TODAY()),12,20)</f>
        <v>43819</v>
      </c>
      <c r="B22" s="5"/>
      <c r="C22" s="6">
        <v>0</v>
      </c>
      <c r="D22" s="5" t="s">
        <v>54</v>
      </c>
      <c r="E22" s="5"/>
    </row>
    <row r="23" spans="1:5" ht="30" customHeight="1" x14ac:dyDescent="0.2">
      <c r="A23" s="4">
        <f ca="1">DATE(YEAR(TODAY()),12,21)</f>
        <v>43820</v>
      </c>
      <c r="B23" s="5"/>
      <c r="C23" s="6">
        <v>0</v>
      </c>
      <c r="D23" s="5" t="s">
        <v>55</v>
      </c>
      <c r="E23" s="5"/>
    </row>
    <row r="24" spans="1:5" ht="30" customHeight="1" x14ac:dyDescent="0.2">
      <c r="A24" s="4">
        <f ca="1">DATE(YEAR(TODAY()),12,22)</f>
        <v>43821</v>
      </c>
      <c r="B24" s="5"/>
      <c r="C24" s="6">
        <v>0</v>
      </c>
      <c r="D24" s="5" t="s">
        <v>56</v>
      </c>
      <c r="E24" s="5"/>
    </row>
    <row r="25" spans="1:5" ht="30" customHeight="1" x14ac:dyDescent="0.2">
      <c r="A25" s="4">
        <f ca="1">DATE(YEAR(TODAY()),12,2)</f>
        <v>43801</v>
      </c>
      <c r="B25" s="5"/>
      <c r="C25" s="6">
        <v>0</v>
      </c>
      <c r="D25" s="5" t="s">
        <v>57</v>
      </c>
      <c r="E25" s="5"/>
    </row>
    <row r="26" spans="1:5" ht="30" customHeight="1" x14ac:dyDescent="0.2">
      <c r="A26" s="4">
        <f ca="1">DATE(YEAR(TODAY()),12,24)</f>
        <v>43823</v>
      </c>
      <c r="B26" s="5"/>
      <c r="C26" s="6">
        <v>0</v>
      </c>
      <c r="D26" s="5" t="s">
        <v>58</v>
      </c>
      <c r="E26" s="5"/>
    </row>
    <row r="27" spans="1:5" ht="30" customHeight="1" x14ac:dyDescent="0.2">
      <c r="A27" s="4">
        <f ca="1">DATE(YEAR(TODAY()),12,25)</f>
        <v>43824</v>
      </c>
      <c r="B27" s="5"/>
      <c r="C27" s="6">
        <v>0</v>
      </c>
      <c r="D27" s="5" t="s">
        <v>59</v>
      </c>
      <c r="E27" s="5"/>
    </row>
    <row r="28" spans="1:5" ht="30" customHeight="1" x14ac:dyDescent="0.2">
      <c r="A28" s="4">
        <f ca="1">DATE(YEAR(TODAY()),12,26)</f>
        <v>43825</v>
      </c>
      <c r="B28" s="5"/>
      <c r="C28" s="6">
        <v>0</v>
      </c>
      <c r="D28" s="5" t="s">
        <v>60</v>
      </c>
      <c r="E28" s="5"/>
    </row>
    <row r="29" spans="1:5" ht="30" customHeight="1" x14ac:dyDescent="0.2">
      <c r="A29" s="4">
        <f ca="1">DATE(YEAR(TODAY()),12,7)</f>
        <v>43806</v>
      </c>
      <c r="B29" s="5"/>
      <c r="C29" s="6">
        <v>0</v>
      </c>
      <c r="D29" s="5" t="s">
        <v>61</v>
      </c>
      <c r="E29" s="5"/>
    </row>
    <row r="30" spans="1:5" ht="30" customHeight="1" x14ac:dyDescent="0.2">
      <c r="A30" s="4">
        <f ca="1">DATE(YEAR(TODAY()),12,28)</f>
        <v>43827</v>
      </c>
      <c r="B30" s="5"/>
      <c r="C30" s="6">
        <v>0</v>
      </c>
      <c r="D30" s="5" t="s">
        <v>62</v>
      </c>
      <c r="E30" s="5"/>
    </row>
    <row r="31" spans="1:5" ht="30" customHeight="1" x14ac:dyDescent="0.2">
      <c r="A31" s="4">
        <f ca="1">DATE(YEAR(TODAY()),12,29)</f>
        <v>43828</v>
      </c>
      <c r="B31" s="5"/>
      <c r="C31" s="6">
        <v>0</v>
      </c>
      <c r="D31" s="5" t="s">
        <v>63</v>
      </c>
      <c r="E31" s="5"/>
    </row>
    <row r="32" spans="1:5" ht="30" customHeight="1" x14ac:dyDescent="0.2">
      <c r="A32" s="4">
        <f ca="1">DATE(YEAR(TODAY()),12,30)</f>
        <v>43829</v>
      </c>
      <c r="B32" s="5"/>
      <c r="C32" s="6">
        <v>0</v>
      </c>
      <c r="D32" s="5" t="s">
        <v>64</v>
      </c>
      <c r="E32" s="5"/>
    </row>
    <row r="33" spans="1:5" ht="30" customHeight="1" thickBot="1" x14ac:dyDescent="0.25">
      <c r="A33" s="4">
        <f ca="1">DATE(YEAR(TODAY()),12,31)</f>
        <v>43830</v>
      </c>
      <c r="B33" s="5"/>
      <c r="C33" s="6">
        <v>0</v>
      </c>
      <c r="D33" s="5"/>
      <c r="E33" s="5"/>
    </row>
    <row r="34" spans="1:5" ht="30" customHeight="1" thickBot="1" x14ac:dyDescent="0.25">
      <c r="A34" s="26" t="s">
        <v>7</v>
      </c>
      <c r="B34" s="23"/>
      <c r="C34" s="24">
        <f>SUBTOTAL(109,DépDéc[Montant])</f>
        <v>0</v>
      </c>
      <c r="D34" s="23"/>
      <c r="E34" s="27"/>
    </row>
  </sheetData>
  <mergeCells count="1">
    <mergeCell ref="A1:C1"/>
  </mergeCells>
  <dataValidations count="11">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list" errorStyle="warning" allowBlank="1" showInputMessage="1" showErrorMessage="1" error="Une dépense de la liste déroulante doit être sélectionnée pour être incluse dans la feuille Synthèse" sqref="D3:D7 D9:D33">
      <formula1>CatégoriesDépenses</formula1>
    </dataValidation>
    <dataValidation type="custom" errorStyle="warning" allowBlank="1" showInputMessage="1" showErrorMessage="1" errorTitle="Validation du montant" error="Le montant doit être un nombre." sqref="C3:C33">
      <formula1>ISNUMBER($C3)</formula1>
    </dataValidation>
    <dataValidation type="custom" errorStyle="warning" allowBlank="1" showInputMessage="1" showErrorMessage="1" error="Vous devez entrer une date en décembre pour que cette dépense soit ajoutée à la feuille Synthèse" sqref="A3:A33">
      <formula1>MONTH($A3)=12</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tabSelected="1"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28</vt:i4>
      </vt:variant>
    </vt:vector>
  </HeadingPairs>
  <TitlesOfParts>
    <vt:vector size="42" baseType="lpstr">
      <vt:lpstr>synthèse</vt:lpstr>
      <vt:lpstr>jan</vt:lpstr>
      <vt:lpstr>fév</vt:lpstr>
      <vt:lpstr>mar</vt:lpstr>
      <vt:lpstr>avr</vt:lpstr>
      <vt:lpstr>mai</vt:lpstr>
      <vt:lpstr>juin</vt:lpstr>
      <vt:lpstr>juil</vt:lpstr>
      <vt:lpstr>aoû</vt:lpstr>
      <vt:lpstr>sep</vt:lpstr>
      <vt:lpstr>oct</vt:lpstr>
      <vt:lpstr>nov</vt:lpstr>
      <vt:lpstr>déc</vt:lpstr>
      <vt:lpstr>Feuil1</vt:lpstr>
      <vt:lpstr>CatégoriesDépenses</vt:lpstr>
      <vt:lpstr>Dates</vt:lpstr>
      <vt:lpstr>aoû!Impression_des_titres</vt:lpstr>
      <vt:lpstr>avr!Impression_des_titres</vt:lpstr>
      <vt:lpstr>déc!Impression_des_titres</vt:lpstr>
      <vt:lpstr>fév!Impression_des_titres</vt:lpstr>
      <vt:lpstr>jan!Impression_des_titres</vt:lpstr>
      <vt:lpstr>juil!Impression_des_titres</vt:lpstr>
      <vt:lpstr>juin!Impression_des_titres</vt:lpstr>
      <vt:lpstr>mai!Impression_des_titres</vt:lpstr>
      <vt:lpstr>mar!Impression_des_titres</vt:lpstr>
      <vt:lpstr>nov!Impression_des_titres</vt:lpstr>
      <vt:lpstr>oct!Impression_des_titres</vt:lpstr>
      <vt:lpstr>sep!Impression_des_titres</vt:lpstr>
      <vt:lpstr>synthèse!Impression_des_titres</vt:lpstr>
      <vt:lpstr>TitreColonne10</vt:lpstr>
      <vt:lpstr>TitreColonne11</vt:lpstr>
      <vt:lpstr>TitreColonne12</vt:lpstr>
      <vt:lpstr>TitreColonne13</vt:lpstr>
      <vt:lpstr>TitreColonne14</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Le Page, Mathieu</dc:creator>
  <cp:lastModifiedBy>Chakib Alami</cp:lastModifiedBy>
  <dcterms:created xsi:type="dcterms:W3CDTF">2016-09-19T01:00:44Z</dcterms:created>
  <dcterms:modified xsi:type="dcterms:W3CDTF">2019-05-28T11:13:21Z</dcterms:modified>
</cp:coreProperties>
</file>