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ilmaguru/Downloads/"/>
    </mc:Choice>
  </mc:AlternateContent>
  <xr:revisionPtr revIDLastSave="0" documentId="13_ncr:1_{FC23CE9C-E35F-2A42-85D4-369519EA94C0}" xr6:coauthVersionLast="43" xr6:coauthVersionMax="43" xr10:uidLastSave="{00000000-0000-0000-0000-000000000000}"/>
  <bookViews>
    <workbookView xWindow="40520" yWindow="2160" windowWidth="25600" windowHeight="15540" xr2:uid="{00000000-000D-0000-FFFF-FFFF00000000}"/>
  </bookViews>
  <sheets>
    <sheet name="4th semestriel hurdle 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9" i="2" l="1"/>
  <c r="G28" i="2"/>
  <c r="G27" i="2"/>
  <c r="F29" i="2"/>
  <c r="F28" i="2"/>
  <c r="F27" i="2"/>
  <c r="F26" i="2"/>
  <c r="I16" i="2"/>
  <c r="E16" i="2"/>
  <c r="H15" i="2"/>
  <c r="I15" i="2"/>
  <c r="E15" i="2"/>
  <c r="I7" i="2" l="1"/>
  <c r="L7" i="2" s="1"/>
  <c r="I8" i="2"/>
  <c r="L8" i="2" s="1"/>
  <c r="I9" i="2"/>
  <c r="J9" i="2" s="1"/>
  <c r="I10" i="2"/>
  <c r="K10" i="2" s="1"/>
  <c r="I11" i="2"/>
  <c r="L11" i="2" s="1"/>
  <c r="I12" i="2"/>
  <c r="L12" i="2" s="1"/>
  <c r="I13" i="2"/>
  <c r="J13" i="2" s="1"/>
  <c r="I14" i="2"/>
  <c r="K14" i="2" s="1"/>
  <c r="I6" i="2"/>
  <c r="L6" i="2" s="1"/>
  <c r="F22" i="2"/>
  <c r="F21" i="2"/>
  <c r="F20" i="2"/>
  <c r="F19" i="2"/>
  <c r="H14" i="2"/>
  <c r="H13" i="2"/>
  <c r="H12" i="2"/>
  <c r="H11" i="2"/>
  <c r="H10" i="2"/>
  <c r="H9" i="2"/>
  <c r="H8" i="2"/>
  <c r="H7" i="2"/>
  <c r="H6" i="2"/>
  <c r="L21" i="2"/>
  <c r="J19" i="2"/>
  <c r="I18" i="2"/>
  <c r="K20" i="2"/>
  <c r="J8" i="2" l="1"/>
  <c r="L14" i="2"/>
  <c r="K13" i="2"/>
  <c r="L13" i="2"/>
  <c r="K8" i="2"/>
  <c r="K12" i="2"/>
  <c r="L10" i="2"/>
  <c r="J12" i="2"/>
  <c r="K9" i="2"/>
  <c r="L9" i="2"/>
  <c r="J6" i="2"/>
  <c r="J14" i="2"/>
  <c r="J10" i="2"/>
  <c r="K6" i="2"/>
  <c r="K11" i="2"/>
  <c r="K7" i="2"/>
  <c r="J11" i="2"/>
  <c r="J7" i="2"/>
</calcChain>
</file>

<file path=xl/sharedStrings.xml><?xml version="1.0" encoding="utf-8"?>
<sst xmlns="http://schemas.openxmlformats.org/spreadsheetml/2006/main" count="17" uniqueCount="14">
  <si>
    <t>Date d'achat</t>
  </si>
  <si>
    <t>Date de vente</t>
  </si>
  <si>
    <t>Hurdle</t>
  </si>
  <si>
    <t>Group</t>
  </si>
  <si>
    <t>Partner</t>
  </si>
  <si>
    <t>Si 3 mois</t>
  </si>
  <si>
    <t>Si 3 mois - 6 mois</t>
  </si>
  <si>
    <t>si 6 mois - 9 mois</t>
  </si>
  <si>
    <t>Si + 12 mois</t>
  </si>
  <si>
    <t>Montant</t>
  </si>
  <si>
    <t xml:space="preserve">Prix de vente </t>
  </si>
  <si>
    <t>nb mois</t>
  </si>
  <si>
    <t>Tranches</t>
  </si>
  <si>
    <t>Imaginons que dans la liste le montant 1 revient ou un autre 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</si>
</sst>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9" fontId="0" fillId="2" borderId="0" xfId="0" applyNumberFormat="1" applyFill="1"/>
    <xf numFmtId="0" fontId="0" fillId="2" borderId="3" xfId="0" applyFill="1" applyBorder="1"/>
    <xf numFmtId="0" fontId="0" fillId="2" borderId="5" xfId="0" applyFill="1" applyBorder="1" applyAlignment="1">
      <alignment horizontal="center"/>
    </xf>
    <xf numFmtId="0" fontId="0" fillId="2" borderId="8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right"/>
    </xf>
    <xf numFmtId="164" fontId="0" fillId="2" borderId="1" xfId="0" applyNumberFormat="1" applyFill="1" applyBorder="1"/>
    <xf numFmtId="0" fontId="0" fillId="2" borderId="0" xfId="0" applyFill="1" applyBorder="1" applyAlignment="1">
      <alignment horizontal="center"/>
    </xf>
    <xf numFmtId="0" fontId="3" fillId="2" borderId="0" xfId="0" applyFont="1" applyFill="1"/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9" fontId="0" fillId="2" borderId="0" xfId="0" applyNumberFormat="1" applyFill="1" applyAlignment="1">
      <alignment horizontal="center"/>
    </xf>
    <xf numFmtId="0" fontId="0" fillId="2" borderId="0" xfId="0" applyFill="1" applyBorder="1"/>
    <xf numFmtId="164" fontId="0" fillId="2" borderId="0" xfId="0" applyNumberFormat="1" applyFill="1" applyBorder="1" applyAlignment="1">
      <alignment horizontal="right"/>
    </xf>
    <xf numFmtId="14" fontId="0" fillId="2" borderId="0" xfId="0" applyNumberFormat="1" applyFill="1" applyBorder="1" applyAlignment="1">
      <alignment horizontal="center"/>
    </xf>
    <xf numFmtId="164" fontId="0" fillId="2" borderId="0" xfId="0" applyNumberFormat="1" applyFill="1" applyBorder="1"/>
    <xf numFmtId="9" fontId="0" fillId="2" borderId="0" xfId="1" applyFont="1" applyFill="1" applyBorder="1"/>
    <xf numFmtId="9" fontId="0" fillId="2" borderId="1" xfId="1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9" fontId="0" fillId="2" borderId="3" xfId="0" applyNumberFormat="1" applyFill="1" applyBorder="1" applyAlignment="1">
      <alignment horizontal="center"/>
    </xf>
    <xf numFmtId="9" fontId="0" fillId="2" borderId="3" xfId="1" applyFon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9" fontId="0" fillId="2" borderId="9" xfId="0" applyNumberFormat="1" applyFill="1" applyBorder="1" applyAlignment="1">
      <alignment horizontal="center"/>
    </xf>
    <xf numFmtId="0" fontId="0" fillId="3" borderId="0" xfId="0" applyFill="1"/>
    <xf numFmtId="0" fontId="4" fillId="3" borderId="0" xfId="0" applyFont="1" applyFill="1"/>
    <xf numFmtId="0" fontId="3" fillId="3" borderId="0" xfId="0" applyFont="1" applyFill="1"/>
    <xf numFmtId="0" fontId="0" fillId="3" borderId="0" xfId="0" applyFill="1" applyAlignment="1">
      <alignment horizontal="center"/>
    </xf>
    <xf numFmtId="0" fontId="0" fillId="2" borderId="1" xfId="0" applyFill="1" applyBorder="1"/>
    <xf numFmtId="9" fontId="0" fillId="2" borderId="1" xfId="1" applyFont="1" applyFill="1" applyBorder="1"/>
    <xf numFmtId="10" fontId="0" fillId="2" borderId="1" xfId="0" applyNumberForma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8">
    <dxf>
      <numFmt numFmtId="13" formatCode="0%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3" formatCode="0%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3" formatCode="0%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C6AAE1-6A65-44EB-AC15-021B4F7008DD}" name="Tableau2" displayName="Tableau2" ref="D18:G22" totalsRowShown="0" headerRowDxfId="7" headerRowBorderDxfId="6" tableBorderDxfId="5" totalsRowBorderDxfId="4">
  <autoFilter ref="D18:G22" xr:uid="{7D1628CE-4A74-4036-B080-4F203916C766}">
    <filterColumn colId="0" hiddenButton="1"/>
    <filterColumn colId="1" hiddenButton="1"/>
    <filterColumn colId="2" hiddenButton="1"/>
    <filterColumn colId="3" hiddenButton="1"/>
  </autoFilter>
  <tableColumns count="4">
    <tableColumn id="1" xr3:uid="{BF6922F1-2457-4A71-9ADB-722865B1DBA7}" name="Tranches" dataDxfId="3"/>
    <tableColumn id="2" xr3:uid="{837257AF-9FA9-448E-AF25-9B9EA83E1079}" name="Group" dataDxfId="2"/>
    <tableColumn id="3" xr3:uid="{343E300D-FCE0-4B4C-A1BE-BF3EA9FACA52}" name="Partner" dataDxfId="1">
      <calculatedColumnFormula>100%-E19</calculatedColumnFormula>
    </tableColumn>
    <tableColumn id="4" xr3:uid="{0FF86AF3-AA53-453B-AF08-6F7C44C3EC33}" name="Hurdl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F7EC8-439B-4877-A495-36B1E82D1D2C}">
  <dimension ref="B3:L29"/>
  <sheetViews>
    <sheetView tabSelected="1" workbookViewId="0">
      <selection activeCell="H20" sqref="H20"/>
    </sheetView>
  </sheetViews>
  <sheetFormatPr baseColWidth="10" defaultColWidth="10.83203125" defaultRowHeight="16" x14ac:dyDescent="0.2"/>
  <cols>
    <col min="1" max="1" width="2.6640625" style="1" customWidth="1"/>
    <col min="2" max="2" width="15.1640625" style="1" bestFit="1" customWidth="1"/>
    <col min="3" max="3" width="2.6640625" style="1" customWidth="1"/>
    <col min="4" max="4" width="8.5" style="1" bestFit="1" customWidth="1"/>
    <col min="5" max="5" width="20.1640625" style="1" bestFit="1" customWidth="1"/>
    <col min="6" max="7" width="12.5" style="1" bestFit="1" customWidth="1"/>
    <col min="8" max="8" width="12.1640625" style="1" bestFit="1" customWidth="1"/>
    <col min="9" max="9" width="18.33203125" style="14" bestFit="1" customWidth="1"/>
    <col min="10" max="10" width="30.33203125" style="1" bestFit="1" customWidth="1"/>
    <col min="11" max="11" width="30.6640625" style="1" bestFit="1" customWidth="1"/>
    <col min="12" max="12" width="31.1640625" style="1" bestFit="1" customWidth="1"/>
    <col min="13" max="16384" width="10.83203125" style="1"/>
  </cols>
  <sheetData>
    <row r="3" spans="4:12" x14ac:dyDescent="0.2">
      <c r="I3" s="20"/>
      <c r="J3" s="2"/>
      <c r="K3" s="2"/>
    </row>
    <row r="5" spans="4:12" s="15" customFormat="1" x14ac:dyDescent="0.2">
      <c r="D5" s="16"/>
      <c r="E5" s="17" t="s">
        <v>9</v>
      </c>
      <c r="F5" s="17" t="s">
        <v>0</v>
      </c>
      <c r="G5" s="18" t="s">
        <v>1</v>
      </c>
      <c r="H5" s="17" t="s">
        <v>10</v>
      </c>
      <c r="I5" s="17" t="s">
        <v>11</v>
      </c>
      <c r="J5" s="17" t="s">
        <v>3</v>
      </c>
      <c r="K5" s="17" t="s">
        <v>4</v>
      </c>
      <c r="L5" s="19" t="s">
        <v>2</v>
      </c>
    </row>
    <row r="6" spans="4:12" x14ac:dyDescent="0.2">
      <c r="D6" s="5">
        <v>1</v>
      </c>
      <c r="E6" s="10">
        <v>100000</v>
      </c>
      <c r="F6" s="8">
        <v>43683</v>
      </c>
      <c r="G6" s="8">
        <v>43745</v>
      </c>
      <c r="H6" s="11">
        <f>E6*(1+20%)</f>
        <v>120000</v>
      </c>
      <c r="I6" s="6">
        <f>DATEDIF(F6,G6,"m")</f>
        <v>2</v>
      </c>
      <c r="J6" s="26">
        <f>VLOOKUP(I6,Tableau2[],2,1)</f>
        <v>0.45</v>
      </c>
      <c r="K6" s="26">
        <f>VLOOKUP(I6,Tableau2[],3,1)</f>
        <v>0.55000000000000004</v>
      </c>
      <c r="L6" s="26">
        <f>VLOOKUP(I6,Tableau2[],4,1)</f>
        <v>0.03</v>
      </c>
    </row>
    <row r="7" spans="4:12" x14ac:dyDescent="0.2">
      <c r="D7" s="3">
        <v>2</v>
      </c>
      <c r="E7" s="10">
        <v>20000</v>
      </c>
      <c r="F7" s="9">
        <v>43684</v>
      </c>
      <c r="G7" s="9">
        <v>43807</v>
      </c>
      <c r="H7" s="11">
        <f>E7*(1+15%)</f>
        <v>23000</v>
      </c>
      <c r="I7" s="6">
        <f t="shared" ref="I7:I16" si="0">DATEDIF(F7,G7,"m")</f>
        <v>4</v>
      </c>
      <c r="J7" s="26">
        <f>VLOOKUP(I7,Tableau2[],2,1)</f>
        <v>0.5</v>
      </c>
      <c r="K7" s="26">
        <f>VLOOKUP(I7,Tableau2[],3,1)</f>
        <v>0.5</v>
      </c>
      <c r="L7" s="26">
        <f>VLOOKUP(I7,Tableau2[],4,1)</f>
        <v>0.05</v>
      </c>
    </row>
    <row r="8" spans="4:12" x14ac:dyDescent="0.2">
      <c r="D8" s="3">
        <v>3</v>
      </c>
      <c r="E8" s="10">
        <v>30000</v>
      </c>
      <c r="F8" s="9">
        <v>43685</v>
      </c>
      <c r="G8" s="9">
        <v>43778</v>
      </c>
      <c r="H8" s="11">
        <f>E8*(1+30%)</f>
        <v>39000</v>
      </c>
      <c r="I8" s="6">
        <f t="shared" si="0"/>
        <v>3</v>
      </c>
      <c r="J8" s="26">
        <f>VLOOKUP(I8,Tableau2[],2,1)</f>
        <v>0.5</v>
      </c>
      <c r="K8" s="26">
        <f>VLOOKUP(I8,Tableau2[],3,1)</f>
        <v>0.5</v>
      </c>
      <c r="L8" s="26">
        <f>VLOOKUP(I8,Tableau2[],4,1)</f>
        <v>0.05</v>
      </c>
    </row>
    <row r="9" spans="4:12" x14ac:dyDescent="0.2">
      <c r="D9" s="3">
        <v>4</v>
      </c>
      <c r="E9" s="10">
        <v>150000</v>
      </c>
      <c r="F9" s="9">
        <v>43686</v>
      </c>
      <c r="G9" s="9">
        <v>43840</v>
      </c>
      <c r="H9" s="11">
        <f>E9*(1+40%)</f>
        <v>210000</v>
      </c>
      <c r="I9" s="6">
        <f t="shared" si="0"/>
        <v>5</v>
      </c>
      <c r="J9" s="26">
        <f>VLOOKUP(I9,Tableau2[],2,1)</f>
        <v>0.5</v>
      </c>
      <c r="K9" s="26">
        <f>VLOOKUP(I9,Tableau2[],3,1)</f>
        <v>0.5</v>
      </c>
      <c r="L9" s="26">
        <f>VLOOKUP(I9,Tableau2[],4,1)</f>
        <v>0.05</v>
      </c>
    </row>
    <row r="10" spans="4:12" x14ac:dyDescent="0.2">
      <c r="D10" s="3">
        <v>5</v>
      </c>
      <c r="E10" s="10">
        <v>1000000</v>
      </c>
      <c r="F10" s="9">
        <v>43687</v>
      </c>
      <c r="G10" s="9">
        <v>44115</v>
      </c>
      <c r="H10" s="11">
        <f>E10*(1+50%)</f>
        <v>1500000</v>
      </c>
      <c r="I10" s="6">
        <f t="shared" si="0"/>
        <v>14</v>
      </c>
      <c r="J10" s="26">
        <f>VLOOKUP(I10,Tableau2[],2,1)</f>
        <v>0.6</v>
      </c>
      <c r="K10" s="26">
        <f>VLOOKUP(I10,Tableau2[],3,1)</f>
        <v>0.4</v>
      </c>
      <c r="L10" s="26">
        <f>VLOOKUP(I10,Tableau2[],4,1)</f>
        <v>0.1</v>
      </c>
    </row>
    <row r="11" spans="4:12" x14ac:dyDescent="0.2">
      <c r="D11" s="3">
        <v>6</v>
      </c>
      <c r="E11" s="10">
        <v>2000000</v>
      </c>
      <c r="F11" s="9">
        <v>43688</v>
      </c>
      <c r="G11" s="9">
        <v>43811</v>
      </c>
      <c r="H11" s="11">
        <f t="shared" ref="H11" si="1">E11*(1+20%)</f>
        <v>2400000</v>
      </c>
      <c r="I11" s="6">
        <f t="shared" si="0"/>
        <v>4</v>
      </c>
      <c r="J11" s="26">
        <f>VLOOKUP(I11,Tableau2[],2,1)</f>
        <v>0.5</v>
      </c>
      <c r="K11" s="26">
        <f>VLOOKUP(I11,Tableau2[],3,1)</f>
        <v>0.5</v>
      </c>
      <c r="L11" s="26">
        <f>VLOOKUP(I11,Tableau2[],4,1)</f>
        <v>0.05</v>
      </c>
    </row>
    <row r="12" spans="4:12" x14ac:dyDescent="0.2">
      <c r="D12" s="3">
        <v>7</v>
      </c>
      <c r="E12" s="10">
        <v>500000</v>
      </c>
      <c r="F12" s="9">
        <v>43689</v>
      </c>
      <c r="G12" s="9">
        <v>44482</v>
      </c>
      <c r="H12" s="11">
        <f>E12*(1+10%)</f>
        <v>550000</v>
      </c>
      <c r="I12" s="6">
        <f t="shared" si="0"/>
        <v>26</v>
      </c>
      <c r="J12" s="26">
        <f>VLOOKUP(I12,Tableau2[],2,1)</f>
        <v>0.6</v>
      </c>
      <c r="K12" s="26">
        <f>VLOOKUP(I12,Tableau2[],3,1)</f>
        <v>0.4</v>
      </c>
      <c r="L12" s="26">
        <f>VLOOKUP(I12,Tableau2[],4,1)</f>
        <v>0.1</v>
      </c>
    </row>
    <row r="13" spans="4:12" x14ac:dyDescent="0.2">
      <c r="D13" s="3">
        <v>8</v>
      </c>
      <c r="E13" s="10">
        <v>100000</v>
      </c>
      <c r="F13" s="9">
        <v>43690</v>
      </c>
      <c r="G13" s="9">
        <v>43875</v>
      </c>
      <c r="H13" s="11">
        <f>E13*(1+5%)</f>
        <v>105000</v>
      </c>
      <c r="I13" s="6">
        <f t="shared" si="0"/>
        <v>6</v>
      </c>
      <c r="J13" s="26">
        <f>VLOOKUP(I13,Tableau2[],2,1)</f>
        <v>0.55000000000000004</v>
      </c>
      <c r="K13" s="26">
        <f>VLOOKUP(I13,Tableau2[],3,1)</f>
        <v>0.44999999999999996</v>
      </c>
      <c r="L13" s="26">
        <f>VLOOKUP(I13,Tableau2[],4,1)</f>
        <v>7.0000000000000007E-2</v>
      </c>
    </row>
    <row r="14" spans="4:12" x14ac:dyDescent="0.2">
      <c r="D14" s="3">
        <v>9</v>
      </c>
      <c r="E14" s="10">
        <v>280000</v>
      </c>
      <c r="F14" s="9">
        <v>43691</v>
      </c>
      <c r="G14" s="9">
        <v>43753</v>
      </c>
      <c r="H14" s="11">
        <f>E14*(1+30%)</f>
        <v>364000</v>
      </c>
      <c r="I14" s="6">
        <f t="shared" si="0"/>
        <v>2</v>
      </c>
      <c r="J14" s="26">
        <f>VLOOKUP(I14,Tableau2[],2,1)</f>
        <v>0.45</v>
      </c>
      <c r="K14" s="26">
        <f>VLOOKUP(I14,Tableau2[],3,1)</f>
        <v>0.55000000000000004</v>
      </c>
      <c r="L14" s="26">
        <f>VLOOKUP(I14,Tableau2[],4,1)</f>
        <v>0.03</v>
      </c>
    </row>
    <row r="15" spans="4:12" x14ac:dyDescent="0.2">
      <c r="D15" s="40">
        <v>1</v>
      </c>
      <c r="E15" s="10">
        <f>E6</f>
        <v>100000</v>
      </c>
      <c r="F15" s="9">
        <v>43746</v>
      </c>
      <c r="G15" s="9">
        <v>43768</v>
      </c>
      <c r="H15" s="11">
        <f>E15*(1+30%)</f>
        <v>130000</v>
      </c>
      <c r="I15" s="6">
        <f t="shared" si="0"/>
        <v>0</v>
      </c>
      <c r="J15" s="41"/>
      <c r="K15" s="41"/>
      <c r="L15" s="41"/>
    </row>
    <row r="16" spans="4:12" x14ac:dyDescent="0.2">
      <c r="D16" s="40">
        <v>1</v>
      </c>
      <c r="E16" s="10">
        <f>E15</f>
        <v>100000</v>
      </c>
      <c r="F16" s="9">
        <v>43770</v>
      </c>
      <c r="G16" s="9">
        <v>43811</v>
      </c>
      <c r="H16" s="11"/>
      <c r="I16" s="6">
        <f t="shared" si="0"/>
        <v>1</v>
      </c>
      <c r="J16" s="41"/>
      <c r="K16" s="41"/>
      <c r="L16" s="41"/>
    </row>
    <row r="17" spans="2:12" x14ac:dyDescent="0.2">
      <c r="D17" s="21"/>
      <c r="E17" s="22"/>
      <c r="F17" s="23"/>
      <c r="G17" s="23"/>
      <c r="H17" s="24"/>
      <c r="I17" s="12"/>
      <c r="J17" s="25"/>
      <c r="K17" s="25"/>
      <c r="L17" s="25"/>
    </row>
    <row r="18" spans="2:12" s="13" customFormat="1" x14ac:dyDescent="0.2">
      <c r="B18" s="1"/>
      <c r="D18" s="28" t="s">
        <v>12</v>
      </c>
      <c r="E18" s="29" t="s">
        <v>3</v>
      </c>
      <c r="F18" s="29" t="s">
        <v>4</v>
      </c>
      <c r="G18" s="30" t="s">
        <v>2</v>
      </c>
      <c r="I18" s="37" t="str">
        <f ca="1">_xlfn.FORMULATEXT(I6)</f>
        <v>=DATEDIF(F6;G6;"m")</v>
      </c>
      <c r="J18" s="36"/>
      <c r="K18" s="36"/>
      <c r="L18" s="36"/>
    </row>
    <row r="19" spans="2:12" x14ac:dyDescent="0.2">
      <c r="B19" s="36" t="s">
        <v>5</v>
      </c>
      <c r="C19" s="27"/>
      <c r="D19" s="7">
        <v>0</v>
      </c>
      <c r="E19" s="31">
        <v>0.45</v>
      </c>
      <c r="F19" s="31">
        <f>100%-E19</f>
        <v>0.55000000000000004</v>
      </c>
      <c r="G19" s="32">
        <v>0.03</v>
      </c>
      <c r="I19" s="38"/>
      <c r="J19" s="37" t="str">
        <f ca="1">_xlfn.FORMULATEXT(J6)</f>
        <v>=RECHERCHEV(I6;Tableau2;2;1)</v>
      </c>
      <c r="K19" s="38"/>
      <c r="L19" s="38"/>
    </row>
    <row r="20" spans="2:12" x14ac:dyDescent="0.2">
      <c r="B20" s="36" t="s">
        <v>6</v>
      </c>
      <c r="C20" s="27"/>
      <c r="D20" s="7">
        <v>3</v>
      </c>
      <c r="E20" s="31">
        <v>0.5</v>
      </c>
      <c r="F20" s="31">
        <f>100%-E20</f>
        <v>0.5</v>
      </c>
      <c r="G20" s="32">
        <v>0.05</v>
      </c>
      <c r="I20" s="39"/>
      <c r="J20" s="36"/>
      <c r="K20" s="37" t="str">
        <f ca="1">_xlfn.FORMULATEXT(K6)</f>
        <v>=RECHERCHEV(I6;Tableau2;3;1)</v>
      </c>
      <c r="L20" s="36"/>
    </row>
    <row r="21" spans="2:12" x14ac:dyDescent="0.2">
      <c r="B21" s="36" t="s">
        <v>7</v>
      </c>
      <c r="C21" s="27"/>
      <c r="D21" s="7">
        <v>6</v>
      </c>
      <c r="E21" s="31">
        <v>0.55000000000000004</v>
      </c>
      <c r="F21" s="31">
        <f>100%-E21</f>
        <v>0.44999999999999996</v>
      </c>
      <c r="G21" s="33">
        <v>7.0000000000000007E-2</v>
      </c>
      <c r="I21" s="39"/>
      <c r="J21" s="36"/>
      <c r="K21" s="36"/>
      <c r="L21" s="37" t="str">
        <f ca="1">_xlfn.FORMULATEXT(L6)</f>
        <v>=RECHERCHEV(I6;Tableau2;4;1)</v>
      </c>
    </row>
    <row r="22" spans="2:12" x14ac:dyDescent="0.2">
      <c r="B22" s="36" t="s">
        <v>8</v>
      </c>
      <c r="C22" s="27"/>
      <c r="D22" s="4">
        <v>9</v>
      </c>
      <c r="E22" s="34">
        <v>0.6</v>
      </c>
      <c r="F22" s="34">
        <f>100%-E22</f>
        <v>0.4</v>
      </c>
      <c r="G22" s="35">
        <v>0.1</v>
      </c>
      <c r="I22" s="39"/>
      <c r="J22" s="36"/>
      <c r="K22" s="36"/>
      <c r="L22" s="36"/>
    </row>
    <row r="25" spans="2:12" x14ac:dyDescent="0.2">
      <c r="D25" s="1" t="s">
        <v>13</v>
      </c>
    </row>
    <row r="26" spans="2:12" x14ac:dyDescent="0.2">
      <c r="D26" s="6">
        <v>0</v>
      </c>
      <c r="E26" s="31">
        <v>0.45</v>
      </c>
      <c r="F26" s="31">
        <f>100%-E26</f>
        <v>0.55000000000000004</v>
      </c>
      <c r="G26" s="42">
        <v>1.4999999999999999E-2</v>
      </c>
    </row>
    <row r="27" spans="2:12" x14ac:dyDescent="0.2">
      <c r="D27" s="6">
        <v>3</v>
      </c>
      <c r="E27" s="31">
        <v>0.5</v>
      </c>
      <c r="F27" s="31">
        <f>100%-E27</f>
        <v>0.5</v>
      </c>
      <c r="G27" s="42">
        <f>G20-1.25%</f>
        <v>3.7500000000000006E-2</v>
      </c>
    </row>
    <row r="28" spans="2:12" x14ac:dyDescent="0.2">
      <c r="D28" s="6">
        <v>6</v>
      </c>
      <c r="E28" s="31">
        <v>0.55000000000000004</v>
      </c>
      <c r="F28" s="31">
        <f>100%-E28</f>
        <v>0.44999999999999996</v>
      </c>
      <c r="G28" s="26">
        <f>G21-1.5%</f>
        <v>5.5000000000000007E-2</v>
      </c>
    </row>
    <row r="29" spans="2:12" x14ac:dyDescent="0.2">
      <c r="D29" s="6">
        <v>9</v>
      </c>
      <c r="E29" s="31">
        <v>0.6</v>
      </c>
      <c r="F29" s="31">
        <f>100%-E29</f>
        <v>0.4</v>
      </c>
      <c r="G29" s="31">
        <f>G22-1.75%</f>
        <v>8.2500000000000004E-2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4th semestriel hurdle 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2019-08-06T08:13:20Z</dcterms:created>
  <dcterms:modified xsi:type="dcterms:W3CDTF">2019-08-06T12:45:55Z</dcterms:modified>
</cp:coreProperties>
</file>