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ilmaguru/Desktop/"/>
    </mc:Choice>
  </mc:AlternateContent>
  <xr:revisionPtr revIDLastSave="0" documentId="8_{0E174888-05EE-684A-A12A-66F3FAB2F8C2}" xr6:coauthVersionLast="46" xr6:coauthVersionMax="46" xr10:uidLastSave="{00000000-0000-0000-0000-000000000000}"/>
  <bookViews>
    <workbookView xWindow="640" yWindow="500" windowWidth="27640" windowHeight="15520" xr2:uid="{F3A824E8-BFFF-4E46-8795-D7F582839F6E}"/>
  </bookViews>
  <sheets>
    <sheet name="Distribution Simulations" sheetId="1" r:id="rId1"/>
  </sheets>
  <externalReferences>
    <externalReference r:id="rId2"/>
    <externalReference r:id="rId3"/>
  </externalReferences>
  <definedNames>
    <definedName name="Base_EndofConstruction">[1]Assumptions!$D$15</definedName>
    <definedName name="Escrow_Alvara">[2]Assumptions!$M$71</definedName>
    <definedName name="Escrow_Delivery">[2]Assumptions!$M$74</definedName>
    <definedName name="Escrow_EndofStructuralWorks">[2]Assumptions!$M$72</definedName>
    <definedName name="Escrow_HP">[2]Assumptions!$M$70</definedName>
    <definedName name="Escrow_InteriorFinishing">[2]Assumptions!$M$73</definedName>
    <definedName name="PresellingUp">[2]Assumptions!$M$55</definedName>
    <definedName name="PSH_AcquisitionEQT">[2]Assumptions!$D$40</definedName>
    <definedName name="PSH_DebtMaturityDate">[2]Assumptions!$I$78</definedName>
    <definedName name="PSH_DownPayment">[2]Assumptions!$D$39</definedName>
    <definedName name="PSH_Drawdown">[2]Assumptions!$I$80</definedName>
    <definedName name="PSH_DrawdownConstruction">[2]Assumptions!$I$87</definedName>
    <definedName name="PSH_DrawdownLandAcquisitionDate">[2]Assumptions!$I$81</definedName>
    <definedName name="PSH_GracePeriod">[2]Assumptions!$I$82</definedName>
    <definedName name="PSH_LTVAcquisitionLoan">[2]Assumptions!$I$83</definedName>
    <definedName name="PSH_LTVConstruction">[2]Assumptions!$I$90</definedName>
    <definedName name="PSH_NbMensuality">[2]Assumptions!$H$81</definedName>
    <definedName name="PSH_ProjectEndDate">[2]Assumptions!#REF!</definedName>
    <definedName name="PSH_Promote">[2]Assumptions!#REF!</definedName>
    <definedName name="PSH_TotalRevenue">[2]Assumptions!$M$38</definedName>
    <definedName name="PSR_AcquisitionDate">[2]Assumptions!$D$9</definedName>
    <definedName name="PSR_Alvara">[2]Assumptions!$D$14</definedName>
    <definedName name="PSR_ArchiApprobationDuration">[2]Assumptions!$C$12</definedName>
    <definedName name="PSR_ArqApprobationDate">[2]Assumptions!$D$12</definedName>
    <definedName name="PSR_ArqSubimission">[2]Assumptions!$D$11</definedName>
    <definedName name="PSR_AvgUnitsSizeResi">[2]Assumptions!$M$24</definedName>
    <definedName name="PSR_AvgUnitsSizeRetail">[2]Assumptions!$M$10</definedName>
    <definedName name="PSR_CapRateRetail">[2]Assumptions!$M$40</definedName>
    <definedName name="PSR_ConstructionDuration">[2]Assumptions!$C$17</definedName>
    <definedName name="PSR_ConstructionStart">[2]Assumptions!$D$15</definedName>
    <definedName name="PSR_EndConstruction">[2]Assumptions!$D$17</definedName>
    <definedName name="PSR_EndResiSales">[2]Assumptions!$M$57</definedName>
    <definedName name="PSR_EndRetailSales">[2]Assumptions!$M$61</definedName>
    <definedName name="PSR_equitymanagement">[2]Assumptions!$M$107</definedName>
    <definedName name="PSR_FirstEquity">[2]Assumptions!$D$44</definedName>
    <definedName name="PSR_FirstEquityPercentage">[2]Assumptions!$C$44</definedName>
    <definedName name="PSR_GPAOffice">[2]Assumptions!#REF!</definedName>
    <definedName name="PSR_GPARetail">[2]Assumptions!$M$8</definedName>
    <definedName name="PSR_HP">[2]Assumptions!$D$13</definedName>
    <definedName name="PSR_Hurdle1">[2]Assumptions!$L$111</definedName>
    <definedName name="PSR_Hurdle2">[2]Assumptions!$L$112</definedName>
    <definedName name="PSR_Hurdle3">[2]Assumptions!#REF!</definedName>
    <definedName name="PSR_Hurdle4">[2]Assumptions!$L$117</definedName>
    <definedName name="PSR_Hurdle5">[2]Assumptions!$L$118</definedName>
    <definedName name="PSR_Hurdle6">[2]Assumptions!#REF!</definedName>
    <definedName name="PSR_Investorshare">[2]Assumptions!$M$111</definedName>
    <definedName name="PSR_Investorshare3">[2]Assumptions!#REF!</definedName>
    <definedName name="PSR_Investorshareremainder">[2]Assumptions!$M$113</definedName>
    <definedName name="PSR_LaunchingDiscount">[2]Assumptions!$M$49</definedName>
    <definedName name="PSR_LaunchingPrice">[2]Assumptions!$M$47</definedName>
    <definedName name="PSR_LDResiSales">[2]Assumptions!$M$54</definedName>
    <definedName name="PSR_LDRetailSales">[2]Assumptions!$M$59</definedName>
    <definedName name="PSR_Management1">[2]Assumptions!$N$111</definedName>
    <definedName name="PSR_Management2">[2]Assumptions!$N$112</definedName>
    <definedName name="PSR_Management3">[2]Assumptions!#REF!</definedName>
    <definedName name="PSR_Managementremainder">[2]Assumptions!$N$113</definedName>
    <definedName name="PSR_NbUnitsResidential">[2]Assumptions!$M$23</definedName>
    <definedName name="PSR_NbUnitsRetail">[2]Assumptions!$M$9</definedName>
    <definedName name="PSR_ParkingRevenue">[2]Assumptions!$M$34</definedName>
    <definedName name="PSR_PriceIncrease">[2]Assumptions!$M$50</definedName>
    <definedName name="PSR_ProgressivResiSales">[2]Assumptions!$M$56</definedName>
    <definedName name="PSR_ProgressivRetailSales">[2]Assumptions!$M$60</definedName>
    <definedName name="PSR_ProjectEnd">[2]Assumptions!$D$18</definedName>
    <definedName name="PSR_ProjectStart">[2]Assumptions!$D$8</definedName>
    <definedName name="PSR_ResidentialRevenue">[2]Assumptions!$M$27</definedName>
    <definedName name="PSR_RetailRevenue">[2]Assumptions!$M$19</definedName>
    <definedName name="PSR_SalesDuration">[2]Assumptions!$M$46</definedName>
    <definedName name="PSR_SalesLaunchDate">[2]Assumptions!$M$45</definedName>
    <definedName name="PSR_SecondEquity">[2]Assumptions!$D$45</definedName>
    <definedName name="PSR_SecondEquityPercentage">[2]Assumptions!$C$45</definedName>
    <definedName name="PSR_SellingPriceRetail">[2]Assumptions!$M$18</definedName>
    <definedName name="PSR_StructuralWork">[2]Assumptions!$D$16</definedName>
    <definedName name="PSR_TerminationContractDate">[2]Assumptions!$D$10</definedName>
  </definedNames>
  <calcPr calcId="181029" iterate="1" iterateCount="10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3" i="1" l="1"/>
  <c r="G32" i="1"/>
  <c r="H32" i="1"/>
  <c r="H33" i="1"/>
  <c r="E33" i="1"/>
  <c r="E32" i="1"/>
  <c r="E31" i="1"/>
  <c r="E30" i="1"/>
  <c r="D23" i="1"/>
  <c r="D24" i="1" s="1"/>
  <c r="D5" i="1"/>
  <c r="F31" i="1" l="1"/>
  <c r="D25" i="1"/>
  <c r="F24" i="1"/>
  <c r="H24" i="1" s="1"/>
  <c r="F23" i="1"/>
  <c r="D6" i="1"/>
  <c r="F5" i="1"/>
  <c r="G31" i="1" l="1"/>
  <c r="H31" i="1"/>
  <c r="F25" i="1"/>
  <c r="H25" i="1" s="1"/>
  <c r="D26" i="1"/>
  <c r="H23" i="1"/>
  <c r="G23" i="1"/>
  <c r="G24" i="1" s="1"/>
  <c r="G25" i="1" s="1"/>
  <c r="H5" i="1"/>
  <c r="G5" i="1"/>
  <c r="D7" i="1"/>
  <c r="F6" i="1"/>
  <c r="H6" i="1" s="1"/>
  <c r="I23" i="1" l="1"/>
  <c r="I24" i="1"/>
  <c r="D27" i="1"/>
  <c r="F26" i="1"/>
  <c r="H26" i="1" s="1"/>
  <c r="I25" i="1"/>
  <c r="I5" i="1"/>
  <c r="G6" i="1"/>
  <c r="F7" i="1"/>
  <c r="H7" i="1" s="1"/>
  <c r="D8" i="1"/>
  <c r="F27" i="1" l="1"/>
  <c r="H27" i="1" s="1"/>
  <c r="D28" i="1"/>
  <c r="G26" i="1"/>
  <c r="G7" i="1"/>
  <c r="I7" i="1" s="1"/>
  <c r="F8" i="1"/>
  <c r="H8" i="1" s="1"/>
  <c r="D9" i="1"/>
  <c r="I6" i="1"/>
  <c r="G27" i="1" l="1"/>
  <c r="I27" i="1" s="1"/>
  <c r="F28" i="1"/>
  <c r="H28" i="1" s="1"/>
  <c r="D29" i="1"/>
  <c r="I26" i="1"/>
  <c r="F9" i="1"/>
  <c r="H9" i="1" s="1"/>
  <c r="D10" i="1"/>
  <c r="G8" i="1"/>
  <c r="D30" i="1" l="1"/>
  <c r="F29" i="1"/>
  <c r="H29" i="1" s="1"/>
  <c r="G28" i="1"/>
  <c r="G29" i="1" s="1"/>
  <c r="G9" i="1"/>
  <c r="I9" i="1" s="1"/>
  <c r="I8" i="1"/>
  <c r="D11" i="1"/>
  <c r="F10" i="1"/>
  <c r="H10" i="1" s="1"/>
  <c r="I28" i="1" l="1"/>
  <c r="I29" i="1"/>
  <c r="G30" i="1"/>
  <c r="D31" i="1"/>
  <c r="D32" i="1" s="1"/>
  <c r="D33" i="1" s="1"/>
  <c r="F11" i="1"/>
  <c r="H11" i="1" s="1"/>
  <c r="G10" i="1"/>
  <c r="H30" i="1" l="1"/>
  <c r="I30" i="1" s="1"/>
  <c r="G11" i="1"/>
  <c r="I11" i="1" s="1"/>
  <c r="I10" i="1"/>
  <c r="I31" i="1" l="1"/>
  <c r="F32" i="1"/>
  <c r="D12" i="1"/>
  <c r="F33" i="1" l="1"/>
  <c r="D13" i="1"/>
  <c r="D14" i="1" s="1"/>
  <c r="G12" i="1"/>
  <c r="F12" i="1"/>
  <c r="I32" i="1" l="1"/>
  <c r="I33" i="1"/>
  <c r="F13" i="1"/>
  <c r="G13" i="1" s="1"/>
  <c r="H12" i="1"/>
  <c r="I12" i="1" s="1"/>
  <c r="D15" i="1"/>
  <c r="F14" i="1" l="1"/>
  <c r="H13" i="1"/>
  <c r="I13" i="1" s="1"/>
  <c r="F15" i="1" l="1"/>
  <c r="H15" i="1" s="1"/>
  <c r="H14" i="1"/>
  <c r="G14" i="1"/>
  <c r="G15" i="1" l="1"/>
  <c r="I15" i="1" s="1"/>
  <c r="I14" i="1"/>
  <c r="I16" i="1" l="1"/>
</calcChain>
</file>

<file path=xl/sharedStrings.xml><?xml version="1.0" encoding="utf-8"?>
<sst xmlns="http://schemas.openxmlformats.org/spreadsheetml/2006/main" count="23" uniqueCount="16">
  <si>
    <t>A partager</t>
  </si>
  <si>
    <t>Sommes percues</t>
  </si>
  <si>
    <t>Sommes percues cumulées</t>
  </si>
  <si>
    <t>Annéee</t>
  </si>
  <si>
    <t>Simulations</t>
  </si>
  <si>
    <t xml:space="preserve">Total </t>
  </si>
  <si>
    <t>Il n'y a pas de partage avant que la somme soit remboursée</t>
  </si>
  <si>
    <t>Après avoir reçu en retour son montant le partgage se fait à hauter de 80%</t>
  </si>
  <si>
    <t>J1 doit avoir sa somme remboursée avant de partgaer 80% du surplus</t>
  </si>
  <si>
    <t>Pour le J2 la somme doit être rembourser avant de percevoir 20% du surplus</t>
  </si>
  <si>
    <t>Montant à rembourser à J1 avant partage à hauter des pourcentages respectifs</t>
  </si>
  <si>
    <t xml:space="preserve">Devrait être la différence avec les sommes perçues cumulées </t>
  </si>
  <si>
    <t xml:space="preserve">Après que la somme est été remboursée, J2 reçoit 20% du surplus </t>
  </si>
  <si>
    <t>Les montant que le tableau devrait me donner sans les formules</t>
  </si>
  <si>
    <t>Montant restant à rembourser à J1 avant partage à hauter des pourcentages respectifs</t>
  </si>
  <si>
    <t>+ les 3800000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</si>
</sst>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\ &quot;€&quot;"/>
  </numFmts>
  <fonts count="5" x14ac:knownFonts="1">
    <font>
      <sz val="12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1" applyFont="1"/>
    <xf numFmtId="0" fontId="3" fillId="2" borderId="0" xfId="1" applyFont="1" applyFill="1" applyAlignment="1">
      <alignment horizontal="left"/>
    </xf>
    <xf numFmtId="164" fontId="4" fillId="2" borderId="0" xfId="1" applyNumberFormat="1" applyFont="1" applyFill="1"/>
    <xf numFmtId="0" fontId="4" fillId="2" borderId="0" xfId="1" applyFont="1" applyFill="1"/>
    <xf numFmtId="164" fontId="2" fillId="0" borderId="0" xfId="1" applyNumberFormat="1" applyFont="1"/>
    <xf numFmtId="0" fontId="2" fillId="0" borderId="0" xfId="1" applyFont="1" applyAlignment="1">
      <alignment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1" fontId="2" fillId="0" borderId="0" xfId="1" applyNumberFormat="1" applyFont="1" applyAlignment="1">
      <alignment wrapText="1"/>
    </xf>
    <xf numFmtId="3" fontId="2" fillId="0" borderId="0" xfId="1" applyNumberFormat="1" applyFont="1" applyAlignment="1">
      <alignment horizontal="center" wrapText="1"/>
    </xf>
    <xf numFmtId="165" fontId="2" fillId="0" borderId="0" xfId="1" applyNumberFormat="1" applyFont="1" applyAlignment="1">
      <alignment horizontal="center" wrapText="1"/>
    </xf>
    <xf numFmtId="3" fontId="2" fillId="0" borderId="0" xfId="1" applyNumberFormat="1" applyFont="1" applyAlignment="1">
      <alignment wrapText="1"/>
    </xf>
    <xf numFmtId="9" fontId="2" fillId="0" borderId="0" xfId="1" applyNumberFormat="1" applyFont="1" applyAlignment="1">
      <alignment horizontal="center" wrapText="1"/>
    </xf>
    <xf numFmtId="164" fontId="2" fillId="0" borderId="0" xfId="1" applyNumberFormat="1" applyFont="1" applyAlignment="1">
      <alignment horizontal="center" wrapText="1"/>
    </xf>
    <xf numFmtId="3" fontId="2" fillId="0" borderId="0" xfId="1" applyNumberFormat="1" applyFont="1"/>
    <xf numFmtId="9" fontId="4" fillId="2" borderId="2" xfId="1" applyNumberFormat="1" applyFont="1" applyFill="1" applyBorder="1" applyAlignment="1">
      <alignment horizontal="center" vertical="center" wrapText="1"/>
    </xf>
    <xf numFmtId="165" fontId="2" fillId="3" borderId="0" xfId="1" applyNumberFormat="1" applyFont="1" applyFill="1" applyAlignment="1">
      <alignment horizontal="center" wrapText="1"/>
    </xf>
    <xf numFmtId="3" fontId="2" fillId="3" borderId="0" xfId="1" applyNumberFormat="1" applyFont="1" applyFill="1" applyAlignment="1">
      <alignment horizontal="center" wrapText="1"/>
    </xf>
    <xf numFmtId="164" fontId="2" fillId="3" borderId="0" xfId="1" quotePrefix="1" applyNumberFormat="1" applyFont="1" applyFill="1" applyAlignment="1">
      <alignment horizontal="center" wrapText="1"/>
    </xf>
  </cellXfs>
  <cellStyles count="2">
    <cellStyle name="Normal" xfId="0" builtinId="0"/>
    <cellStyle name="Normal 3" xfId="1" xr:uid="{48804772-7750-A944-97C4-C6E4B173DC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leswanecq/Dropbox/6.%20Project%20Corpus%20-%20Investor%20Data%20Room/01.%20Presentation%20of%20the%20deal%20and%20Business%20Plan/Prima%20Collection%20Corpus%20June%202017%20-%20VCF.v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ilmaguru/Documents/Travail%20GE/Analysis/Boavista%2093_Model%20V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Summary"/>
      <sheetName val="Cashflow-Pes"/>
      <sheetName val="Cashflow-Base"/>
      <sheetName val="Cashflow-Opt"/>
      <sheetName val="Areas Table"/>
    </sheetNames>
    <sheetDataSet>
      <sheetData sheetId="0" refreshError="1">
        <row r="15">
          <cell r="D15">
            <v>44160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tion"/>
      <sheetName val="Assumptions"/>
      <sheetName val="Carried Simulations"/>
      <sheetName val="Cashflow"/>
      <sheetName val="Cashflow 1st"/>
      <sheetName val="Equity"/>
      <sheetName val="Distributions"/>
      <sheetName val="Waterfall Investors"/>
      <sheetName val="Sensivity "/>
    </sheetNames>
    <sheetDataSet>
      <sheetData sheetId="0" refreshError="1"/>
      <sheetData sheetId="1">
        <row r="8">
          <cell r="D8">
            <v>43374</v>
          </cell>
          <cell r="M8">
            <v>523.45000000000005</v>
          </cell>
        </row>
        <row r="9">
          <cell r="D9">
            <v>43831</v>
          </cell>
          <cell r="M9">
            <v>2</v>
          </cell>
        </row>
        <row r="10">
          <cell r="D10">
            <v>43709</v>
          </cell>
          <cell r="M10">
            <v>261.72500000000002</v>
          </cell>
        </row>
        <row r="11">
          <cell r="D11">
            <v>43405</v>
          </cell>
        </row>
        <row r="12">
          <cell r="C12">
            <v>3</v>
          </cell>
          <cell r="D12">
            <v>43497</v>
          </cell>
        </row>
        <row r="13">
          <cell r="D13">
            <v>43525</v>
          </cell>
        </row>
        <row r="14">
          <cell r="D14">
            <v>43525</v>
          </cell>
        </row>
        <row r="15">
          <cell r="D15">
            <v>43831</v>
          </cell>
        </row>
        <row r="16">
          <cell r="D16">
            <v>44136</v>
          </cell>
        </row>
        <row r="17">
          <cell r="C17">
            <v>12</v>
          </cell>
          <cell r="D17">
            <v>44197</v>
          </cell>
        </row>
        <row r="18">
          <cell r="D18">
            <v>44256</v>
          </cell>
          <cell r="M18">
            <v>7852.4000000000005</v>
          </cell>
        </row>
        <row r="19">
          <cell r="M19">
            <v>4110338.7800000007</v>
          </cell>
        </row>
        <row r="23">
          <cell r="M23">
            <v>16</v>
          </cell>
        </row>
        <row r="24">
          <cell r="M24">
            <v>93.737499999999997</v>
          </cell>
        </row>
        <row r="27">
          <cell r="M27">
            <v>10676124.427545678</v>
          </cell>
        </row>
        <row r="34">
          <cell r="M34">
            <v>0</v>
          </cell>
        </row>
        <row r="38">
          <cell r="M38">
            <v>14786463.207545679</v>
          </cell>
        </row>
        <row r="39">
          <cell r="D39">
            <v>3050000</v>
          </cell>
        </row>
        <row r="40">
          <cell r="D40">
            <v>0</v>
          </cell>
          <cell r="M40">
            <v>0.06</v>
          </cell>
        </row>
        <row r="44">
          <cell r="C44">
            <v>0.86825377500720435</v>
          </cell>
          <cell r="D44">
            <v>3050000</v>
          </cell>
        </row>
        <row r="45">
          <cell r="C45">
            <v>0.13174622499279562</v>
          </cell>
          <cell r="D45">
            <v>462797.85679560388</v>
          </cell>
          <cell r="M45">
            <v>43831</v>
          </cell>
        </row>
        <row r="46">
          <cell r="M46">
            <v>12</v>
          </cell>
        </row>
        <row r="47">
          <cell r="M47">
            <v>7000</v>
          </cell>
        </row>
        <row r="49">
          <cell r="M49">
            <v>0.05</v>
          </cell>
        </row>
        <row r="50">
          <cell r="M50">
            <v>0.1</v>
          </cell>
        </row>
        <row r="54">
          <cell r="M54">
            <v>0.1</v>
          </cell>
        </row>
        <row r="55">
          <cell r="M55">
            <v>0.8</v>
          </cell>
        </row>
        <row r="56">
          <cell r="M56">
            <v>0.9</v>
          </cell>
        </row>
        <row r="57">
          <cell r="M57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1</v>
          </cell>
        </row>
        <row r="70">
          <cell r="M70">
            <v>0.15</v>
          </cell>
        </row>
        <row r="71">
          <cell r="M71">
            <v>0.2</v>
          </cell>
        </row>
        <row r="72">
          <cell r="M72">
            <v>0.2</v>
          </cell>
        </row>
        <row r="73">
          <cell r="M73">
            <v>0.2</v>
          </cell>
        </row>
        <row r="74">
          <cell r="M74">
            <v>0.25</v>
          </cell>
        </row>
        <row r="78">
          <cell r="I78">
            <v>15</v>
          </cell>
        </row>
        <row r="80">
          <cell r="I80">
            <v>2900000</v>
          </cell>
        </row>
        <row r="81">
          <cell r="H81">
            <v>180</v>
          </cell>
          <cell r="I81">
            <v>43831</v>
          </cell>
        </row>
        <row r="82">
          <cell r="I82">
            <v>36</v>
          </cell>
        </row>
        <row r="83">
          <cell r="I83">
            <v>0.5</v>
          </cell>
        </row>
        <row r="87">
          <cell r="I87">
            <v>1793743</v>
          </cell>
        </row>
        <row r="90">
          <cell r="I90">
            <v>0.5</v>
          </cell>
        </row>
        <row r="107">
          <cell r="M107">
            <v>0</v>
          </cell>
        </row>
        <row r="111">
          <cell r="L111">
            <v>0.08</v>
          </cell>
          <cell r="M111">
            <v>1</v>
          </cell>
          <cell r="N111">
            <v>0</v>
          </cell>
        </row>
        <row r="112">
          <cell r="L112">
            <v>0.2</v>
          </cell>
          <cell r="N112">
            <v>0.19999999999999996</v>
          </cell>
        </row>
        <row r="113">
          <cell r="M113">
            <v>0.7</v>
          </cell>
          <cell r="N113">
            <v>0.30000000000000004</v>
          </cell>
        </row>
        <row r="117">
          <cell r="L117">
            <v>0</v>
          </cell>
        </row>
        <row r="118">
          <cell r="L118">
            <v>0</v>
          </cell>
        </row>
      </sheetData>
      <sheetData sheetId="2">
        <row r="3">
          <cell r="C3" t="str">
            <v>Project Results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DCA7F-DAA1-0E41-8764-6D8AB6395E51}">
  <sheetPr>
    <pageSetUpPr fitToPage="1"/>
  </sheetPr>
  <dimension ref="A2:I44"/>
  <sheetViews>
    <sheetView showGridLines="0" tabSelected="1" workbookViewId="0">
      <selection activeCell="D34" sqref="D34"/>
    </sheetView>
  </sheetViews>
  <sheetFormatPr baseColWidth="10" defaultColWidth="11.5" defaultRowHeight="14" x14ac:dyDescent="0.2"/>
  <cols>
    <col min="1" max="1" width="11.5" style="1"/>
    <col min="2" max="2" width="14.83203125" style="1" customWidth="1"/>
    <col min="3" max="3" width="22.1640625" style="1" bestFit="1" customWidth="1"/>
    <col min="4" max="4" width="22.1640625" style="1" customWidth="1"/>
    <col min="5" max="5" width="22.1640625" style="1" bestFit="1" customWidth="1"/>
    <col min="6" max="6" width="22.1640625" style="5" bestFit="1" customWidth="1"/>
    <col min="7" max="9" width="22.1640625" style="1" bestFit="1" customWidth="1"/>
    <col min="10" max="16384" width="11.5" style="1"/>
  </cols>
  <sheetData>
    <row r="2" spans="1:9" x14ac:dyDescent="0.2">
      <c r="B2" s="2" t="s">
        <v>4</v>
      </c>
      <c r="C2" s="2"/>
      <c r="D2" s="2"/>
      <c r="E2" s="2"/>
      <c r="F2" s="3"/>
      <c r="G2" s="4"/>
      <c r="H2" s="4"/>
      <c r="I2" s="4"/>
    </row>
    <row r="3" spans="1:9" ht="9" customHeight="1" x14ac:dyDescent="0.2"/>
    <row r="4" spans="1:9" ht="45" x14ac:dyDescent="0.2">
      <c r="A4" s="6"/>
      <c r="B4" s="7" t="s">
        <v>3</v>
      </c>
      <c r="C4" s="8" t="s">
        <v>1</v>
      </c>
      <c r="D4" s="8" t="s">
        <v>2</v>
      </c>
      <c r="E4" s="8" t="s">
        <v>10</v>
      </c>
      <c r="F4" s="9" t="s">
        <v>0</v>
      </c>
      <c r="G4" s="18" t="s">
        <v>8</v>
      </c>
      <c r="H4" s="18" t="s">
        <v>9</v>
      </c>
      <c r="I4" s="10" t="s">
        <v>5</v>
      </c>
    </row>
    <row r="5" spans="1:9" x14ac:dyDescent="0.2">
      <c r="A5" s="6"/>
      <c r="B5" s="11">
        <v>2021</v>
      </c>
      <c r="C5" s="12">
        <v>0</v>
      </c>
      <c r="D5" s="12">
        <f>C5</f>
        <v>0</v>
      </c>
      <c r="E5" s="13">
        <v>15000000</v>
      </c>
      <c r="F5" s="13">
        <f>IF(D5-E5&lt;0,0,D5-E5)</f>
        <v>0</v>
      </c>
      <c r="G5" s="12">
        <f>IF(G4&gt;0,F5*0.8,IF(F5&gt;0,15000000+(F5*0.8),0))</f>
        <v>0</v>
      </c>
      <c r="H5" s="12">
        <f t="shared" ref="H5:H12" si="0">IF(F5&gt;0,(F5*0.2),0)</f>
        <v>0</v>
      </c>
      <c r="I5" s="12">
        <f>+H5+G5</f>
        <v>0</v>
      </c>
    </row>
    <row r="6" spans="1:9" x14ac:dyDescent="0.2">
      <c r="A6" s="14"/>
      <c r="B6" s="11">
        <v>2022</v>
      </c>
      <c r="C6" s="12">
        <v>0</v>
      </c>
      <c r="D6" s="12">
        <f t="shared" ref="D6:D15" si="1">D5+C6</f>
        <v>0</v>
      </c>
      <c r="E6" s="13">
        <v>15000000</v>
      </c>
      <c r="F6" s="13">
        <f t="shared" ref="F6:F12" si="2">IF(D6-E6&lt;0,0,D6-E6)</f>
        <v>0</v>
      </c>
      <c r="G6" s="12">
        <f>IF(G5&gt;0,F6*0.8,IF(F6&gt;0,15000000+(F6*0.8),0))</f>
        <v>0</v>
      </c>
      <c r="H6" s="12">
        <f t="shared" si="0"/>
        <v>0</v>
      </c>
      <c r="I6" s="12">
        <f>+H6+G6</f>
        <v>0</v>
      </c>
    </row>
    <row r="7" spans="1:9" x14ac:dyDescent="0.2">
      <c r="A7" s="14"/>
      <c r="B7" s="11">
        <v>2023</v>
      </c>
      <c r="C7" s="12">
        <v>0</v>
      </c>
      <c r="D7" s="12">
        <f t="shared" si="1"/>
        <v>0</v>
      </c>
      <c r="E7" s="13">
        <v>15000000</v>
      </c>
      <c r="F7" s="13">
        <f t="shared" si="2"/>
        <v>0</v>
      </c>
      <c r="G7" s="12">
        <f>IF(G6&gt;0,F7*0.8,IF(F7&gt;0,15000000+(F7*0.8),0))</f>
        <v>0</v>
      </c>
      <c r="H7" s="12">
        <f t="shared" si="0"/>
        <v>0</v>
      </c>
      <c r="I7" s="12">
        <f>+H7+G7</f>
        <v>0</v>
      </c>
    </row>
    <row r="8" spans="1:9" x14ac:dyDescent="0.2">
      <c r="A8" s="14"/>
      <c r="B8" s="11">
        <v>2024</v>
      </c>
      <c r="C8" s="12">
        <v>0</v>
      </c>
      <c r="D8" s="12">
        <f t="shared" si="1"/>
        <v>0</v>
      </c>
      <c r="E8" s="13">
        <v>15000000</v>
      </c>
      <c r="F8" s="13">
        <f t="shared" si="2"/>
        <v>0</v>
      </c>
      <c r="G8" s="12">
        <f>IF(G7&gt;0,F8*0.8,IF(F8&gt;0,15000000+(F8*0.8),0))</f>
        <v>0</v>
      </c>
      <c r="H8" s="12">
        <f t="shared" si="0"/>
        <v>0</v>
      </c>
      <c r="I8" s="12">
        <f>+H8+G8</f>
        <v>0</v>
      </c>
    </row>
    <row r="9" spans="1:9" x14ac:dyDescent="0.2">
      <c r="A9" s="14"/>
      <c r="B9" s="11">
        <v>2025</v>
      </c>
      <c r="C9" s="12">
        <v>0</v>
      </c>
      <c r="D9" s="12">
        <f t="shared" si="1"/>
        <v>0</v>
      </c>
      <c r="E9" s="13">
        <v>15000000</v>
      </c>
      <c r="F9" s="13">
        <f t="shared" si="2"/>
        <v>0</v>
      </c>
      <c r="G9" s="12">
        <f>IF(G8&gt;0,F9*0.8,IF(F9&gt;0,15000000+(F9*0.8),0))</f>
        <v>0</v>
      </c>
      <c r="H9" s="12">
        <f t="shared" si="0"/>
        <v>0</v>
      </c>
      <c r="I9" s="12">
        <f>+H9+G9</f>
        <v>0</v>
      </c>
    </row>
    <row r="10" spans="1:9" x14ac:dyDescent="0.2">
      <c r="A10" s="14"/>
      <c r="B10" s="11">
        <v>2026</v>
      </c>
      <c r="C10" s="12">
        <v>0</v>
      </c>
      <c r="D10" s="12">
        <f t="shared" si="1"/>
        <v>0</v>
      </c>
      <c r="E10" s="13">
        <v>15000000</v>
      </c>
      <c r="F10" s="13">
        <f t="shared" si="2"/>
        <v>0</v>
      </c>
      <c r="G10" s="12">
        <f>IF(G9&gt;0,F10*0.8,IF(F10&gt;0,15000000+(F10*0.8),0))</f>
        <v>0</v>
      </c>
      <c r="H10" s="12">
        <f t="shared" si="0"/>
        <v>0</v>
      </c>
      <c r="I10" s="12">
        <f>+H10+G10</f>
        <v>0</v>
      </c>
    </row>
    <row r="11" spans="1:9" x14ac:dyDescent="0.2">
      <c r="A11" s="14"/>
      <c r="B11" s="11">
        <v>2027</v>
      </c>
      <c r="C11" s="12">
        <v>0</v>
      </c>
      <c r="D11" s="12">
        <f t="shared" si="1"/>
        <v>0</v>
      </c>
      <c r="E11" s="13">
        <v>15000000</v>
      </c>
      <c r="F11" s="13">
        <f t="shared" si="2"/>
        <v>0</v>
      </c>
      <c r="G11" s="12">
        <f>IF(G10&gt;0,F11*0.8,IF(F11&gt;0,15000000+(F11*0.8),0))</f>
        <v>0</v>
      </c>
      <c r="H11" s="12">
        <f t="shared" si="0"/>
        <v>0</v>
      </c>
      <c r="I11" s="12">
        <f>+H11+G11</f>
        <v>0</v>
      </c>
    </row>
    <row r="12" spans="1:9" x14ac:dyDescent="0.2">
      <c r="A12" s="14"/>
      <c r="B12" s="11">
        <v>2028</v>
      </c>
      <c r="C12" s="12">
        <v>11200000</v>
      </c>
      <c r="D12" s="12">
        <f t="shared" si="1"/>
        <v>11200000</v>
      </c>
      <c r="E12" s="13">
        <v>15000000</v>
      </c>
      <c r="F12" s="13">
        <f t="shared" si="2"/>
        <v>0</v>
      </c>
      <c r="G12" s="12">
        <f>D12</f>
        <v>11200000</v>
      </c>
      <c r="H12" s="12">
        <f t="shared" si="0"/>
        <v>0</v>
      </c>
      <c r="I12" s="12">
        <f>+H12+G12</f>
        <v>11200000</v>
      </c>
    </row>
    <row r="13" spans="1:9" ht="16" customHeight="1" x14ac:dyDescent="0.2">
      <c r="A13" s="14"/>
      <c r="B13" s="11">
        <v>2029</v>
      </c>
      <c r="C13" s="12">
        <v>44000000</v>
      </c>
      <c r="D13" s="12">
        <f t="shared" si="1"/>
        <v>55200000</v>
      </c>
      <c r="E13" s="19">
        <v>15000000</v>
      </c>
      <c r="F13" s="13">
        <f>IF(F12&gt;0,D13-D12,IF(D13-E13&lt;0,"",D13-E13))</f>
        <v>40200000</v>
      </c>
      <c r="G13" s="12">
        <f>IF(G12&gt;0,F13*0.8,IF(F13&gt;0,15000000+(F13*0.8),0))</f>
        <v>32160000</v>
      </c>
      <c r="H13" s="12">
        <f>IF(F13&gt;0,(F13*0.2),0)</f>
        <v>8040000</v>
      </c>
      <c r="I13" s="12">
        <f>+H13+G13</f>
        <v>40200000</v>
      </c>
    </row>
    <row r="14" spans="1:9" x14ac:dyDescent="0.2">
      <c r="A14" s="14"/>
      <c r="B14" s="11">
        <v>2030</v>
      </c>
      <c r="C14" s="12">
        <v>4000000</v>
      </c>
      <c r="D14" s="12">
        <f t="shared" si="1"/>
        <v>59200000</v>
      </c>
      <c r="E14" s="19">
        <v>15000000</v>
      </c>
      <c r="F14" s="13">
        <f>IF(F13&gt;0,D14-D13,IF(D14-E14&lt;0,"",D14-E14))</f>
        <v>4000000</v>
      </c>
      <c r="G14" s="12">
        <f>IF(G13&gt;0,F14*0.8,IF(F14&gt;0,15000000+(F14*0.8),0))</f>
        <v>3200000</v>
      </c>
      <c r="H14" s="12">
        <f t="shared" ref="H14:H15" si="3">IF(F14&gt;0,(F14*0.2),0)</f>
        <v>800000</v>
      </c>
      <c r="I14" s="12">
        <f>+H14+G14</f>
        <v>4000000</v>
      </c>
    </row>
    <row r="15" spans="1:9" x14ac:dyDescent="0.2">
      <c r="A15" s="14"/>
      <c r="B15" s="11">
        <v>2031</v>
      </c>
      <c r="C15" s="12">
        <v>800000</v>
      </c>
      <c r="D15" s="12">
        <f t="shared" si="1"/>
        <v>60000000</v>
      </c>
      <c r="E15" s="19">
        <v>15000000</v>
      </c>
      <c r="F15" s="13">
        <f>IF(F14&gt;0,D15-D14,IF(D15-E15&lt;0,"",D15-E15))</f>
        <v>800000</v>
      </c>
      <c r="G15" s="12">
        <f>IF(G14&gt;0,F15*0.8,IF(F15&gt;0,15000000+(F15*0.8),0))</f>
        <v>640000</v>
      </c>
      <c r="H15" s="12">
        <f t="shared" si="3"/>
        <v>160000</v>
      </c>
      <c r="I15" s="12">
        <f>+H15+G15</f>
        <v>800000</v>
      </c>
    </row>
    <row r="16" spans="1:9" x14ac:dyDescent="0.2">
      <c r="A16" s="14"/>
      <c r="B16" s="14"/>
      <c r="C16" s="12"/>
      <c r="D16" s="12"/>
      <c r="E16" s="15"/>
      <c r="F16" s="16"/>
      <c r="G16" s="12"/>
      <c r="H16" s="12"/>
      <c r="I16" s="12">
        <f>SUM(I5:I15)</f>
        <v>56200000</v>
      </c>
    </row>
    <row r="17" spans="1:9" x14ac:dyDescent="0.2">
      <c r="A17" s="14"/>
      <c r="B17" s="14"/>
      <c r="C17" s="12"/>
      <c r="D17" s="12"/>
      <c r="E17" s="15"/>
      <c r="F17" s="16"/>
      <c r="G17" s="12"/>
      <c r="H17" s="12"/>
      <c r="I17" s="12"/>
    </row>
    <row r="18" spans="1:9" ht="45" x14ac:dyDescent="0.2">
      <c r="A18" s="14"/>
      <c r="B18" s="14"/>
      <c r="C18" s="12"/>
      <c r="D18" s="12"/>
      <c r="E18" s="15" t="s">
        <v>11</v>
      </c>
      <c r="F18" s="16" t="s">
        <v>6</v>
      </c>
      <c r="G18" s="12" t="s">
        <v>7</v>
      </c>
      <c r="H18" s="12" t="s">
        <v>12</v>
      </c>
      <c r="I18" s="12"/>
    </row>
    <row r="19" spans="1:9" x14ac:dyDescent="0.2">
      <c r="A19" s="14"/>
      <c r="B19" s="14"/>
      <c r="C19" s="12"/>
      <c r="D19" s="12"/>
      <c r="E19" s="15"/>
      <c r="F19" s="16"/>
      <c r="G19" s="12"/>
      <c r="H19" s="12"/>
      <c r="I19" s="12"/>
    </row>
    <row r="20" spans="1:9" ht="60" x14ac:dyDescent="0.2">
      <c r="A20" s="14"/>
      <c r="B20" s="14" t="s">
        <v>13</v>
      </c>
      <c r="C20" s="12"/>
      <c r="D20" s="12"/>
      <c r="E20" s="15"/>
      <c r="F20" s="16"/>
      <c r="G20" s="12"/>
      <c r="H20" s="12"/>
      <c r="I20" s="12"/>
    </row>
    <row r="21" spans="1:9" x14ac:dyDescent="0.2">
      <c r="A21" s="14"/>
      <c r="B21" s="14"/>
      <c r="C21" s="12"/>
      <c r="D21" s="12"/>
      <c r="E21" s="15"/>
      <c r="F21" s="16"/>
      <c r="G21" s="12"/>
      <c r="H21" s="12"/>
      <c r="I21" s="12"/>
    </row>
    <row r="22" spans="1:9" ht="45" x14ac:dyDescent="0.2">
      <c r="A22" s="14"/>
      <c r="B22" s="7" t="s">
        <v>3</v>
      </c>
      <c r="C22" s="8" t="s">
        <v>1</v>
      </c>
      <c r="D22" s="8" t="s">
        <v>2</v>
      </c>
      <c r="E22" s="8" t="s">
        <v>14</v>
      </c>
      <c r="F22" s="9" t="s">
        <v>0</v>
      </c>
      <c r="G22" s="18" t="s">
        <v>8</v>
      </c>
      <c r="H22" s="18" t="s">
        <v>9</v>
      </c>
      <c r="I22" s="10" t="s">
        <v>5</v>
      </c>
    </row>
    <row r="23" spans="1:9" x14ac:dyDescent="0.2">
      <c r="A23" s="14"/>
      <c r="B23" s="11">
        <v>2021</v>
      </c>
      <c r="C23" s="12">
        <v>0</v>
      </c>
      <c r="D23" s="12">
        <f>C23</f>
        <v>0</v>
      </c>
      <c r="E23" s="13">
        <v>15000000</v>
      </c>
      <c r="F23" s="13">
        <f>IF(D23-E23&lt;0,0,D23-E23)</f>
        <v>0</v>
      </c>
      <c r="G23" s="12">
        <f>IF(G22&gt;0,F23*0.8,IF(F23&gt;0,15000000+(F23*0.8),0))</f>
        <v>0</v>
      </c>
      <c r="H23" s="12">
        <f t="shared" ref="H23:H30" si="4">IF(F23&gt;0,(F23*0.2),0)</f>
        <v>0</v>
      </c>
      <c r="I23" s="12">
        <f>+H23+G23</f>
        <v>0</v>
      </c>
    </row>
    <row r="24" spans="1:9" x14ac:dyDescent="0.2">
      <c r="A24" s="14"/>
      <c r="B24" s="11">
        <v>2022</v>
      </c>
      <c r="C24" s="12">
        <v>0</v>
      </c>
      <c r="D24" s="12">
        <f t="shared" ref="D24:D33" si="5">D23+C24</f>
        <v>0</v>
      </c>
      <c r="E24" s="13">
        <v>15000000</v>
      </c>
      <c r="F24" s="13">
        <f t="shared" ref="F24:F30" si="6">IF(D24-E24&lt;0,0,D24-E24)</f>
        <v>0</v>
      </c>
      <c r="G24" s="12">
        <f>IF(G23&gt;0,F24*0.8,IF(F24&gt;0,15000000+(F24*0.8),0))</f>
        <v>0</v>
      </c>
      <c r="H24" s="12">
        <f t="shared" si="4"/>
        <v>0</v>
      </c>
      <c r="I24" s="12">
        <f>+H24+G24</f>
        <v>0</v>
      </c>
    </row>
    <row r="25" spans="1:9" x14ac:dyDescent="0.2">
      <c r="A25" s="6"/>
      <c r="B25" s="11">
        <v>2023</v>
      </c>
      <c r="C25" s="12">
        <v>0</v>
      </c>
      <c r="D25" s="12">
        <f t="shared" si="5"/>
        <v>0</v>
      </c>
      <c r="E25" s="13">
        <v>15000000</v>
      </c>
      <c r="F25" s="13">
        <f t="shared" si="6"/>
        <v>0</v>
      </c>
      <c r="G25" s="12">
        <f>IF(G24&gt;0,F25*0.8,IF(F25&gt;0,15000000+(F25*0.8),0))</f>
        <v>0</v>
      </c>
      <c r="H25" s="12">
        <f t="shared" si="4"/>
        <v>0</v>
      </c>
      <c r="I25" s="12">
        <f>+H25+G25</f>
        <v>0</v>
      </c>
    </row>
    <row r="26" spans="1:9" x14ac:dyDescent="0.2">
      <c r="A26" s="6"/>
      <c r="B26" s="11">
        <v>2024</v>
      </c>
      <c r="C26" s="12">
        <v>0</v>
      </c>
      <c r="D26" s="12">
        <f t="shared" si="5"/>
        <v>0</v>
      </c>
      <c r="E26" s="13">
        <v>15000000</v>
      </c>
      <c r="F26" s="13">
        <f t="shared" si="6"/>
        <v>0</v>
      </c>
      <c r="G26" s="12">
        <f>IF(G25&gt;0,F26*0.8,IF(F26&gt;0,15000000+(F26*0.8),0))</f>
        <v>0</v>
      </c>
      <c r="H26" s="12">
        <f t="shared" si="4"/>
        <v>0</v>
      </c>
      <c r="I26" s="12">
        <f>+H26+G26</f>
        <v>0</v>
      </c>
    </row>
    <row r="27" spans="1:9" x14ac:dyDescent="0.2">
      <c r="A27" s="6"/>
      <c r="B27" s="11">
        <v>2025</v>
      </c>
      <c r="C27" s="12">
        <v>0</v>
      </c>
      <c r="D27" s="12">
        <f t="shared" si="5"/>
        <v>0</v>
      </c>
      <c r="E27" s="13">
        <v>15000000</v>
      </c>
      <c r="F27" s="13">
        <f t="shared" si="6"/>
        <v>0</v>
      </c>
      <c r="G27" s="12">
        <f>IF(G26&gt;0,F27*0.8,IF(F27&gt;0,15000000+(F27*0.8),0))</f>
        <v>0</v>
      </c>
      <c r="H27" s="12">
        <f t="shared" si="4"/>
        <v>0</v>
      </c>
      <c r="I27" s="12">
        <f>+H27+G27</f>
        <v>0</v>
      </c>
    </row>
    <row r="28" spans="1:9" x14ac:dyDescent="0.2">
      <c r="A28" s="6"/>
      <c r="B28" s="11">
        <v>2026</v>
      </c>
      <c r="C28" s="12">
        <v>0</v>
      </c>
      <c r="D28" s="12">
        <f t="shared" si="5"/>
        <v>0</v>
      </c>
      <c r="E28" s="13">
        <v>15000000</v>
      </c>
      <c r="F28" s="13">
        <f t="shared" si="6"/>
        <v>0</v>
      </c>
      <c r="G28" s="12">
        <f>IF(G27&gt;0,F28*0.8,IF(F28&gt;0,15000000+(F28*0.8),0))</f>
        <v>0</v>
      </c>
      <c r="H28" s="12">
        <f t="shared" si="4"/>
        <v>0</v>
      </c>
      <c r="I28" s="12">
        <f>+H28+G28</f>
        <v>0</v>
      </c>
    </row>
    <row r="29" spans="1:9" x14ac:dyDescent="0.2">
      <c r="A29" s="6"/>
      <c r="B29" s="11">
        <v>2027</v>
      </c>
      <c r="C29" s="12">
        <v>0</v>
      </c>
      <c r="D29" s="12">
        <f t="shared" si="5"/>
        <v>0</v>
      </c>
      <c r="E29" s="13">
        <v>15000000</v>
      </c>
      <c r="F29" s="13">
        <f t="shared" si="6"/>
        <v>0</v>
      </c>
      <c r="G29" s="12">
        <f>IF(G28&gt;0,F29*0.8,IF(F29&gt;0,15000000+(F29*0.8),0))</f>
        <v>0</v>
      </c>
      <c r="H29" s="12">
        <f t="shared" si="4"/>
        <v>0</v>
      </c>
      <c r="I29" s="12">
        <f>+H29+G29</f>
        <v>0</v>
      </c>
    </row>
    <row r="30" spans="1:9" x14ac:dyDescent="0.2">
      <c r="B30" s="11">
        <v>2028</v>
      </c>
      <c r="C30" s="12">
        <v>11200000</v>
      </c>
      <c r="D30" s="12">
        <f t="shared" si="5"/>
        <v>11200000</v>
      </c>
      <c r="E30" s="13">
        <f>E29-C30</f>
        <v>3800000</v>
      </c>
      <c r="F30" s="13">
        <v>0</v>
      </c>
      <c r="G30" s="12">
        <f>D30</f>
        <v>11200000</v>
      </c>
      <c r="H30" s="12">
        <f t="shared" si="4"/>
        <v>0</v>
      </c>
      <c r="I30" s="12">
        <f>+H30+G30</f>
        <v>11200000</v>
      </c>
    </row>
    <row r="31" spans="1:9" x14ac:dyDescent="0.2">
      <c r="B31" s="11">
        <v>2029</v>
      </c>
      <c r="C31" s="12">
        <v>44000000</v>
      </c>
      <c r="D31" s="12">
        <f t="shared" si="5"/>
        <v>55200000</v>
      </c>
      <c r="E31" s="13">
        <f>C31-E30</f>
        <v>40200000</v>
      </c>
      <c r="F31" s="13">
        <f>E31</f>
        <v>40200000</v>
      </c>
      <c r="G31" s="20">
        <f>F31*0.8+E30</f>
        <v>35960000</v>
      </c>
      <c r="H31" s="12">
        <f>F31*0.2</f>
        <v>8040000</v>
      </c>
      <c r="I31" s="12">
        <f>+H31+G31</f>
        <v>44000000</v>
      </c>
    </row>
    <row r="32" spans="1:9" x14ac:dyDescent="0.2">
      <c r="B32" s="11">
        <v>2030</v>
      </c>
      <c r="C32" s="12">
        <v>4000000</v>
      </c>
      <c r="D32" s="12">
        <f t="shared" si="5"/>
        <v>59200000</v>
      </c>
      <c r="E32" s="13">
        <f>C32</f>
        <v>4000000</v>
      </c>
      <c r="F32" s="13">
        <f>IF(F31&gt;0,D32-D31,IF(D32-E32&lt;0,"",D32-E32))</f>
        <v>4000000</v>
      </c>
      <c r="G32" s="12">
        <f>F32*0.8</f>
        <v>3200000</v>
      </c>
      <c r="H32" s="12">
        <f t="shared" ref="H32:H33" si="7">F32*0.2</f>
        <v>800000</v>
      </c>
      <c r="I32" s="12">
        <f>+H32+G32</f>
        <v>4000000</v>
      </c>
    </row>
    <row r="33" spans="2:9" x14ac:dyDescent="0.2">
      <c r="B33" s="11">
        <v>2031</v>
      </c>
      <c r="C33" s="12">
        <v>800000</v>
      </c>
      <c r="D33" s="12">
        <f t="shared" si="5"/>
        <v>60000000</v>
      </c>
      <c r="E33" s="13">
        <f>C33</f>
        <v>800000</v>
      </c>
      <c r="F33" s="13">
        <f>IF(F32&gt;0,D33-D32,IF(D33-E33&lt;0,"",D33-E33))</f>
        <v>800000</v>
      </c>
      <c r="G33" s="12">
        <f>F33*0.8</f>
        <v>640000</v>
      </c>
      <c r="H33" s="12">
        <f t="shared" si="7"/>
        <v>160000</v>
      </c>
      <c r="I33" s="12">
        <f>+H33+G33</f>
        <v>800000</v>
      </c>
    </row>
    <row r="34" spans="2:9" x14ac:dyDescent="0.2">
      <c r="B34" s="14"/>
      <c r="C34" s="12"/>
      <c r="D34" s="12"/>
      <c r="E34" s="15"/>
      <c r="F34" s="16"/>
      <c r="G34" s="12"/>
      <c r="H34" s="12"/>
      <c r="I34" s="12"/>
    </row>
    <row r="35" spans="2:9" x14ac:dyDescent="0.2">
      <c r="B35" s="14"/>
      <c r="C35" s="12"/>
      <c r="D35" s="12"/>
      <c r="E35" s="15"/>
      <c r="F35" s="16"/>
      <c r="G35" s="12"/>
      <c r="H35" s="12"/>
      <c r="I35" s="12"/>
    </row>
    <row r="36" spans="2:9" x14ac:dyDescent="0.2">
      <c r="B36" s="14"/>
      <c r="C36" s="12"/>
      <c r="D36" s="12"/>
      <c r="E36" s="15"/>
      <c r="F36" s="16"/>
      <c r="G36" s="12"/>
      <c r="H36" s="12"/>
      <c r="I36" s="12"/>
    </row>
    <row r="37" spans="2:9" ht="15" x14ac:dyDescent="0.2">
      <c r="B37" s="14"/>
      <c r="C37" s="12"/>
      <c r="D37" s="12"/>
      <c r="E37" s="15"/>
      <c r="G37" s="21" t="s">
        <v>15</v>
      </c>
      <c r="H37" s="12"/>
      <c r="I37" s="12"/>
    </row>
    <row r="38" spans="2:9" x14ac:dyDescent="0.2">
      <c r="B38" s="14"/>
      <c r="C38" s="12"/>
      <c r="D38" s="12"/>
      <c r="E38" s="15"/>
      <c r="F38" s="16"/>
      <c r="G38" s="12"/>
      <c r="H38" s="12"/>
      <c r="I38" s="12"/>
    </row>
    <row r="39" spans="2:9" x14ac:dyDescent="0.2">
      <c r="B39" s="14"/>
      <c r="C39" s="12"/>
      <c r="D39" s="12"/>
      <c r="E39" s="15"/>
      <c r="F39" s="16"/>
      <c r="G39" s="12"/>
      <c r="H39" s="12"/>
      <c r="I39" s="12"/>
    </row>
    <row r="40" spans="2:9" x14ac:dyDescent="0.2">
      <c r="E40" s="15"/>
      <c r="F40" s="16"/>
      <c r="G40" s="17"/>
    </row>
    <row r="41" spans="2:9" x14ac:dyDescent="0.2">
      <c r="E41" s="15"/>
      <c r="F41" s="16"/>
      <c r="G41" s="17"/>
    </row>
    <row r="42" spans="2:9" x14ac:dyDescent="0.2">
      <c r="E42" s="15"/>
      <c r="F42" s="16"/>
      <c r="G42" s="17"/>
    </row>
    <row r="43" spans="2:9" x14ac:dyDescent="0.2">
      <c r="E43" s="15"/>
      <c r="F43" s="16"/>
      <c r="G43" s="17"/>
    </row>
    <row r="44" spans="2:9" x14ac:dyDescent="0.2">
      <c r="E44" s="15"/>
      <c r="F44" s="16"/>
      <c r="G44" s="17"/>
    </row>
  </sheetData>
  <mergeCells count="1">
    <mergeCell ref="B2:E2"/>
  </mergeCells>
  <pageMargins left="0.75000000000000011" right="0.75000000000000011" top="1" bottom="1" header="0.5" footer="0.5"/>
  <pageSetup paperSize="9" scale="76" fitToWidth="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Distribution Simulations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2021-03-19T09:09:16Z</dcterms:created>
  <dcterms:modified xsi:type="dcterms:W3CDTF">2021-03-19T09:33:50Z</dcterms:modified>
</cp:coreProperties>
</file>