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nilmaguru/Desktop/"/>
    </mc:Choice>
  </mc:AlternateContent>
  <xr:revisionPtr revIDLastSave="0" documentId="13_ncr:1_{17E2CAF3-3294-C741-99EC-E58C25473091}" xr6:coauthVersionLast="46" xr6:coauthVersionMax="46" xr10:uidLastSave="{00000000-0000-0000-0000-000000000000}"/>
  <bookViews>
    <workbookView xWindow="780" yWindow="1000" windowWidth="27640" windowHeight="15600" xr2:uid="{9425A3A3-FC5E-2D47-8829-DE68C4B66537}"/>
  </bookViews>
  <sheets>
    <sheet name="Target fund size" sheetId="1" r:id="rId1"/>
  </sheets>
  <externalReferences>
    <externalReference r:id="rId2"/>
  </externalReferences>
  <calcPr calcId="181029" calcMode="manual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7" i="1" l="1"/>
  <c r="G50" i="1"/>
  <c r="G42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4" i="1"/>
  <c r="C10" i="1" l="1"/>
  <c r="D10" i="1" l="1"/>
  <c r="C11" i="1"/>
  <c r="K10" i="1" l="1"/>
  <c r="D11" i="1"/>
  <c r="C12" i="1"/>
  <c r="D12" i="1" l="1"/>
  <c r="C13" i="1"/>
  <c r="K11" i="1"/>
  <c r="L11" i="1" s="1"/>
  <c r="L10" i="1"/>
  <c r="K12" i="1" l="1"/>
  <c r="C14" i="1"/>
  <c r="D13" i="1"/>
  <c r="H12" i="1"/>
  <c r="G28" i="1"/>
  <c r="I12" i="1"/>
  <c r="I20" i="1"/>
  <c r="I28" i="1"/>
  <c r="I25" i="1"/>
  <c r="G12" i="1"/>
  <c r="I27" i="1"/>
  <c r="H20" i="1"/>
  <c r="H25" i="1"/>
  <c r="H27" i="1"/>
  <c r="G20" i="1"/>
  <c r="G25" i="1"/>
  <c r="I17" i="1"/>
  <c r="G27" i="1"/>
  <c r="I18" i="1"/>
  <c r="I19" i="1"/>
  <c r="I29" i="1"/>
  <c r="H17" i="1"/>
  <c r="I22" i="1"/>
  <c r="H18" i="1"/>
  <c r="G19" i="1"/>
  <c r="H29" i="1"/>
  <c r="G17" i="1"/>
  <c r="H22" i="1"/>
  <c r="G18" i="1"/>
  <c r="H19" i="1"/>
  <c r="G29" i="1"/>
  <c r="G22" i="1"/>
  <c r="H28" i="1"/>
  <c r="K13" i="1" l="1"/>
  <c r="L13" i="1" s="1"/>
  <c r="L12" i="1"/>
  <c r="D14" i="1"/>
  <c r="C15" i="1"/>
  <c r="H16" i="1"/>
  <c r="I23" i="1"/>
  <c r="G24" i="1"/>
  <c r="H14" i="1"/>
  <c r="H15" i="1"/>
  <c r="I24" i="1"/>
  <c r="G14" i="1"/>
  <c r="G16" i="1"/>
  <c r="H23" i="1"/>
  <c r="G15" i="1"/>
  <c r="I21" i="1"/>
  <c r="I16" i="1"/>
  <c r="G23" i="1"/>
  <c r="G21" i="1"/>
  <c r="I10" i="1"/>
  <c r="I26" i="1"/>
  <c r="G11" i="1"/>
  <c r="H21" i="1"/>
  <c r="G10" i="1"/>
  <c r="I13" i="1"/>
  <c r="H26" i="1"/>
  <c r="I11" i="1"/>
  <c r="G13" i="1"/>
  <c r="G26" i="1"/>
  <c r="H11" i="1"/>
  <c r="H13" i="1"/>
  <c r="H24" i="1"/>
  <c r="I14" i="1"/>
  <c r="I15" i="1"/>
  <c r="H10" i="1"/>
  <c r="K14" i="1" l="1"/>
  <c r="L14" i="1" s="1"/>
  <c r="D15" i="1"/>
  <c r="C16" i="1"/>
  <c r="C17" i="1" s="1"/>
  <c r="D16" i="1" l="1"/>
  <c r="D17" i="1" s="1"/>
  <c r="C18" i="1"/>
  <c r="K15" i="1"/>
  <c r="D18" i="1" l="1"/>
  <c r="C19" i="1"/>
  <c r="K17" i="1"/>
  <c r="L17" i="1" s="1"/>
  <c r="K16" i="1"/>
  <c r="L16" i="1" s="1"/>
  <c r="L15" i="1"/>
  <c r="K18" i="1" l="1"/>
  <c r="L18" i="1" s="1"/>
  <c r="K19" i="1"/>
  <c r="L19" i="1" s="1"/>
  <c r="D19" i="1"/>
  <c r="C20" i="1"/>
  <c r="D20" i="1" l="1"/>
  <c r="K20" i="1"/>
  <c r="L20" i="1" s="1"/>
  <c r="C21" i="1"/>
  <c r="D21" i="1" l="1"/>
  <c r="K21" i="1"/>
  <c r="L21" i="1" s="1"/>
  <c r="C22" i="1"/>
  <c r="D22" i="1" l="1"/>
  <c r="K22" i="1"/>
  <c r="L22" i="1" s="1"/>
  <c r="C23" i="1"/>
  <c r="D23" i="1" l="1"/>
  <c r="K23" i="1"/>
  <c r="L23" i="1" s="1"/>
  <c r="C24" i="1"/>
  <c r="D24" i="1" l="1"/>
  <c r="C25" i="1"/>
  <c r="K24" i="1" l="1"/>
  <c r="L24" i="1" s="1"/>
  <c r="D25" i="1"/>
  <c r="K25" i="1"/>
  <c r="L25" i="1" s="1"/>
  <c r="C26" i="1"/>
  <c r="D26" i="1" l="1"/>
  <c r="C27" i="1"/>
  <c r="D27" i="1" l="1"/>
  <c r="M31" i="1"/>
  <c r="C28" i="1"/>
  <c r="D28" i="1" l="1"/>
  <c r="C29" i="1"/>
  <c r="D29" i="1" l="1"/>
  <c r="V32" i="1" l="1"/>
  <c r="V34" i="1"/>
  <c r="V36" i="1"/>
  <c r="V33" i="1"/>
  <c r="O33" i="1"/>
  <c r="O34" i="1"/>
  <c r="O32" i="1"/>
  <c r="O36" i="1"/>
  <c r="W34" i="1"/>
  <c r="W33" i="1"/>
  <c r="W36" i="1"/>
  <c r="W32" i="1"/>
  <c r="K29" i="1"/>
  <c r="N36" i="1"/>
  <c r="N32" i="1"/>
  <c r="N33" i="1"/>
  <c r="N34" i="1"/>
  <c r="S33" i="1"/>
  <c r="S34" i="1"/>
  <c r="S32" i="1"/>
  <c r="S36" i="1"/>
  <c r="J29" i="1"/>
  <c r="J30" i="1" s="1"/>
  <c r="M34" i="1"/>
  <c r="M33" i="1"/>
  <c r="M36" i="1"/>
  <c r="T34" i="1"/>
  <c r="T33" i="1"/>
  <c r="T32" i="1"/>
  <c r="T36" i="1"/>
  <c r="R32" i="1"/>
  <c r="R33" i="1"/>
  <c r="R34" i="1"/>
  <c r="R36" i="1"/>
  <c r="P36" i="1"/>
  <c r="P32" i="1"/>
  <c r="P34" i="1"/>
  <c r="P33" i="1"/>
  <c r="U32" i="1"/>
  <c r="U34" i="1"/>
  <c r="U33" i="1"/>
  <c r="U36" i="1"/>
  <c r="Q34" i="1"/>
  <c r="Q33" i="1"/>
  <c r="Q32" i="1"/>
  <c r="Q36" i="1"/>
  <c r="M35" i="1" l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4" i="1"/>
  <c r="L29" i="1"/>
  <c r="K30" i="1"/>
  <c r="L30" i="1" s="1"/>
  <c r="X36" i="1"/>
</calcChain>
</file>

<file path=xl/sharedStrings.xml><?xml version="1.0" encoding="utf-8"?>
<sst xmlns="http://schemas.openxmlformats.org/spreadsheetml/2006/main" count="84" uniqueCount="40">
  <si>
    <t>Fund Model</t>
  </si>
  <si>
    <t>Investment Activities</t>
  </si>
  <si>
    <t>Total Commitments</t>
  </si>
  <si>
    <t>Initial Investments as % of totat commitments</t>
  </si>
  <si>
    <t>Follow-Investments as  % of totat commitments</t>
  </si>
  <si>
    <t>Year of investment fouding capital</t>
  </si>
  <si>
    <t>Year of investment pre seed</t>
  </si>
  <si>
    <t>Year of investment seed</t>
  </si>
  <si>
    <t>Stake seed round</t>
  </si>
  <si>
    <t>Total</t>
  </si>
  <si>
    <t>Multiple targeted</t>
  </si>
  <si>
    <t>Year</t>
  </si>
  <si>
    <t>Ventures</t>
  </si>
  <si>
    <t>Stake at entry</t>
  </si>
  <si>
    <t>entry valuation</t>
  </si>
  <si>
    <t>Exit stake value</t>
  </si>
  <si>
    <t>Cash Out</t>
  </si>
  <si>
    <t>Cash In</t>
  </si>
  <si>
    <t>Number of Initial Investments</t>
  </si>
  <si>
    <t>Number of Follow-On-Investments</t>
  </si>
  <si>
    <t>Number of Exits</t>
  </si>
  <si>
    <t>Annual Investment Amount</t>
  </si>
  <si>
    <t>Accumulated Investment Amounts</t>
  </si>
  <si>
    <t>Investment proceeds (annually)</t>
  </si>
  <si>
    <t>Repartition tool, do not modify</t>
  </si>
  <si>
    <t>Outstanding</t>
  </si>
  <si>
    <t>High Performer</t>
  </si>
  <si>
    <t>Moderate Performer</t>
  </si>
  <si>
    <t>Breakeven</t>
  </si>
  <si>
    <t>Failure</t>
  </si>
  <si>
    <t>S1</t>
  </si>
  <si>
    <t>S2</t>
  </si>
  <si>
    <t>S3</t>
  </si>
  <si>
    <t>S4</t>
  </si>
  <si>
    <t>Tranches Pre Seed</t>
  </si>
  <si>
    <t>Tranches  Seed</t>
  </si>
  <si>
    <t>Tranches 1st Capital</t>
  </si>
  <si>
    <t>Année x</t>
  </si>
  <si>
    <t>Année y</t>
  </si>
  <si>
    <t xml:space="preserve">Investissement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</si>
</sst>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_-;\-* #,##0.00_-;_-* &quot;-&quot;??_-;_-@_-"/>
    <numFmt numFmtId="165" formatCode="_-* #,##0_-;\-* #,##0_-;_-* &quot;-&quot;??_-;_-@_-"/>
    <numFmt numFmtId="166" formatCode="_-* #,##0.00\ _€_-;\-* #,##0.00\ _€_-;_-* &quot;-&quot;??\ _€_-;_-@_-"/>
    <numFmt numFmtId="167" formatCode="#,##0.0"/>
    <numFmt numFmtId="168" formatCode="_([$€-2]\ * #,##0_);_([$€-2]\ * \(#,##0\);_([$€-2]\ * &quot;-&quot;??_);_(@_)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6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color rgb="FF000000"/>
      <name val="Calibri"/>
      <family val="2"/>
      <scheme val="minor"/>
    </font>
    <font>
      <i/>
      <sz val="12"/>
      <color theme="3"/>
      <name val="Calibri"/>
      <family val="2"/>
      <scheme val="minor"/>
    </font>
    <font>
      <i/>
      <sz val="12"/>
      <color rgb="FF44546A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119">
    <xf numFmtId="0" fontId="0" fillId="0" borderId="0" xfId="0"/>
    <xf numFmtId="0" fontId="2" fillId="0" borderId="0" xfId="1" applyFont="1"/>
    <xf numFmtId="0" fontId="3" fillId="0" borderId="0" xfId="1" applyFont="1"/>
    <xf numFmtId="0" fontId="4" fillId="0" borderId="0" xfId="1" applyFont="1"/>
    <xf numFmtId="0" fontId="1" fillId="0" borderId="0" xfId="1"/>
    <xf numFmtId="0" fontId="5" fillId="0" borderId="1" xfId="1" applyFont="1" applyBorder="1" applyAlignment="1">
      <alignment horizontal="left"/>
    </xf>
    <xf numFmtId="165" fontId="5" fillId="0" borderId="2" xfId="2" applyNumberFormat="1" applyFont="1" applyFill="1" applyBorder="1" applyAlignment="1">
      <alignment horizontal="left"/>
    </xf>
    <xf numFmtId="165" fontId="5" fillId="0" borderId="0" xfId="2" applyNumberFormat="1" applyFont="1" applyFill="1" applyBorder="1" applyAlignment="1">
      <alignment horizontal="left"/>
    </xf>
    <xf numFmtId="166" fontId="1" fillId="0" borderId="0" xfId="1" applyNumberFormat="1"/>
    <xf numFmtId="3" fontId="1" fillId="0" borderId="0" xfId="1" applyNumberFormat="1"/>
    <xf numFmtId="0" fontId="5" fillId="0" borderId="2" xfId="1" applyFont="1" applyBorder="1" applyAlignment="1">
      <alignment horizontal="left"/>
    </xf>
    <xf numFmtId="0" fontId="5" fillId="0" borderId="0" xfId="1" applyFont="1" applyAlignment="1">
      <alignment horizontal="left"/>
    </xf>
    <xf numFmtId="0" fontId="5" fillId="0" borderId="0" xfId="1" applyFont="1"/>
    <xf numFmtId="0" fontId="5" fillId="0" borderId="3" xfId="1" applyFont="1" applyBorder="1"/>
    <xf numFmtId="0" fontId="5" fillId="0" borderId="4" xfId="1" applyFont="1" applyBorder="1" applyAlignment="1">
      <alignment horizontal="center" wrapText="1"/>
    </xf>
    <xf numFmtId="0" fontId="5" fillId="0" borderId="4" xfId="1" applyFont="1" applyBorder="1"/>
    <xf numFmtId="0" fontId="5" fillId="0" borderId="3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5" fillId="0" borderId="7" xfId="1" applyFont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5" fillId="0" borderId="8" xfId="1" applyFont="1" applyBorder="1" applyAlignment="1">
      <alignment horizontal="left"/>
    </xf>
    <xf numFmtId="0" fontId="5" fillId="0" borderId="9" xfId="1" applyFont="1" applyBorder="1" applyAlignment="1">
      <alignment horizontal="center" wrapText="1"/>
    </xf>
    <xf numFmtId="0" fontId="5" fillId="0" borderId="9" xfId="1" applyFont="1" applyBorder="1" applyAlignment="1">
      <alignment horizontal="left"/>
    </xf>
    <xf numFmtId="0" fontId="5" fillId="0" borderId="8" xfId="1" applyFont="1" applyBorder="1" applyAlignment="1">
      <alignment horizontal="right"/>
    </xf>
    <xf numFmtId="0" fontId="5" fillId="0" borderId="10" xfId="1" applyFont="1" applyBorder="1" applyAlignment="1">
      <alignment horizontal="right"/>
    </xf>
    <xf numFmtId="0" fontId="5" fillId="0" borderId="2" xfId="1" applyFont="1" applyBorder="1" applyAlignment="1">
      <alignment horizontal="right"/>
    </xf>
    <xf numFmtId="0" fontId="5" fillId="0" borderId="9" xfId="1" applyFont="1" applyBorder="1" applyAlignment="1">
      <alignment horizontal="center"/>
    </xf>
    <xf numFmtId="0" fontId="1" fillId="0" borderId="11" xfId="1" applyBorder="1"/>
    <xf numFmtId="0" fontId="1" fillId="0" borderId="4" xfId="1" applyBorder="1"/>
    <xf numFmtId="0" fontId="1" fillId="0" borderId="5" xfId="1" applyBorder="1"/>
    <xf numFmtId="9" fontId="1" fillId="0" borderId="12" xfId="1" applyNumberFormat="1" applyBorder="1"/>
    <xf numFmtId="9" fontId="1" fillId="0" borderId="13" xfId="1" applyNumberFormat="1" applyBorder="1"/>
    <xf numFmtId="0" fontId="1" fillId="0" borderId="13" xfId="1" applyBorder="1"/>
    <xf numFmtId="165" fontId="1" fillId="0" borderId="13" xfId="2" applyNumberFormat="1" applyFont="1" applyFill="1" applyBorder="1"/>
    <xf numFmtId="3" fontId="1" fillId="0" borderId="13" xfId="1" applyNumberFormat="1" applyBorder="1"/>
    <xf numFmtId="3" fontId="1" fillId="0" borderId="11" xfId="1" applyNumberFormat="1" applyBorder="1"/>
    <xf numFmtId="167" fontId="1" fillId="0" borderId="4" xfId="1" applyNumberFormat="1" applyBorder="1"/>
    <xf numFmtId="3" fontId="6" fillId="0" borderId="9" xfId="1" applyNumberFormat="1" applyFont="1" applyBorder="1"/>
    <xf numFmtId="3" fontId="1" fillId="0" borderId="5" xfId="1" applyNumberFormat="1" applyBorder="1" applyAlignment="1">
      <alignment horizontal="center"/>
    </xf>
    <xf numFmtId="0" fontId="1" fillId="0" borderId="12" xfId="1" applyBorder="1"/>
    <xf numFmtId="167" fontId="1" fillId="0" borderId="13" xfId="1" applyNumberFormat="1" applyBorder="1"/>
    <xf numFmtId="3" fontId="1" fillId="0" borderId="12" xfId="1" applyNumberFormat="1" applyBorder="1" applyAlignment="1">
      <alignment horizontal="center"/>
    </xf>
    <xf numFmtId="0" fontId="1" fillId="0" borderId="12" xfId="1" applyBorder="1" applyAlignment="1">
      <alignment horizontal="center"/>
    </xf>
    <xf numFmtId="0" fontId="1" fillId="0" borderId="8" xfId="1" applyBorder="1"/>
    <xf numFmtId="0" fontId="1" fillId="0" borderId="9" xfId="1" applyBorder="1"/>
    <xf numFmtId="0" fontId="1" fillId="0" borderId="10" xfId="1" applyBorder="1"/>
    <xf numFmtId="3" fontId="1" fillId="0" borderId="9" xfId="1" applyNumberFormat="1" applyBorder="1"/>
    <xf numFmtId="3" fontId="1" fillId="0" borderId="8" xfId="1" applyNumberFormat="1" applyBorder="1"/>
    <xf numFmtId="167" fontId="1" fillId="0" borderId="9" xfId="1" applyNumberFormat="1" applyBorder="1"/>
    <xf numFmtId="0" fontId="1" fillId="0" borderId="10" xfId="1" applyBorder="1" applyAlignment="1">
      <alignment horizontal="center"/>
    </xf>
    <xf numFmtId="0" fontId="5" fillId="0" borderId="1" xfId="1" applyFont="1" applyBorder="1"/>
    <xf numFmtId="0" fontId="5" fillId="0" borderId="14" xfId="1" applyFont="1" applyBorder="1"/>
    <xf numFmtId="0" fontId="5" fillId="0" borderId="6" xfId="1" applyFont="1" applyBorder="1"/>
    <xf numFmtId="0" fontId="5" fillId="0" borderId="7" xfId="1" applyFont="1" applyBorder="1"/>
    <xf numFmtId="3" fontId="1" fillId="0" borderId="7" xfId="1" applyNumberFormat="1" applyBorder="1"/>
    <xf numFmtId="3" fontId="1" fillId="0" borderId="2" xfId="1" applyNumberFormat="1" applyBorder="1"/>
    <xf numFmtId="167" fontId="5" fillId="0" borderId="2" xfId="1" applyNumberFormat="1" applyFont="1" applyBorder="1"/>
    <xf numFmtId="0" fontId="5" fillId="0" borderId="2" xfId="1" applyFont="1" applyBorder="1"/>
    <xf numFmtId="3" fontId="5" fillId="0" borderId="2" xfId="1" applyNumberFormat="1" applyFont="1" applyBorder="1"/>
    <xf numFmtId="3" fontId="5" fillId="0" borderId="1" xfId="1" applyNumberFormat="1" applyFont="1" applyBorder="1"/>
    <xf numFmtId="0" fontId="5" fillId="0" borderId="8" xfId="1" applyFont="1" applyBorder="1"/>
    <xf numFmtId="0" fontId="5" fillId="0" borderId="10" xfId="1" applyFont="1" applyBorder="1"/>
    <xf numFmtId="0" fontId="1" fillId="0" borderId="6" xfId="1" applyBorder="1"/>
    <xf numFmtId="0" fontId="1" fillId="0" borderId="7" xfId="1" applyBorder="1"/>
    <xf numFmtId="3" fontId="5" fillId="0" borderId="0" xfId="1" applyNumberFormat="1" applyFont="1"/>
    <xf numFmtId="0" fontId="0" fillId="0" borderId="0" xfId="0" applyProtection="1">
      <protection locked="0"/>
    </xf>
    <xf numFmtId="0" fontId="0" fillId="0" borderId="15" xfId="0" applyBorder="1" applyProtection="1">
      <protection locked="0"/>
    </xf>
    <xf numFmtId="0" fontId="7" fillId="2" borderId="0" xfId="0" applyFont="1" applyFill="1" applyProtection="1">
      <protection locked="0"/>
    </xf>
    <xf numFmtId="0" fontId="1" fillId="2" borderId="0" xfId="1" applyFill="1"/>
    <xf numFmtId="0" fontId="8" fillId="3" borderId="16" xfId="0" applyFont="1" applyFill="1" applyBorder="1" applyProtection="1">
      <protection locked="0"/>
    </xf>
    <xf numFmtId="0" fontId="8" fillId="0" borderId="16" xfId="0" applyFont="1" applyBorder="1" applyProtection="1">
      <protection locked="0"/>
    </xf>
    <xf numFmtId="0" fontId="8" fillId="0" borderId="0" xfId="0" applyFont="1" applyProtection="1">
      <protection locked="0"/>
    </xf>
    <xf numFmtId="0" fontId="9" fillId="4" borderId="0" xfId="0" applyFont="1" applyFill="1" applyProtection="1">
      <protection locked="0"/>
    </xf>
    <xf numFmtId="0" fontId="9" fillId="2" borderId="0" xfId="0" applyFont="1" applyFill="1" applyProtection="1">
      <protection locked="0"/>
    </xf>
    <xf numFmtId="0" fontId="8" fillId="3" borderId="17" xfId="0" applyFont="1" applyFill="1" applyBorder="1" applyProtection="1">
      <protection locked="0"/>
    </xf>
    <xf numFmtId="0" fontId="8" fillId="0" borderId="17" xfId="0" applyFont="1" applyBorder="1" applyProtection="1">
      <protection locked="0"/>
    </xf>
    <xf numFmtId="0" fontId="8" fillId="3" borderId="18" xfId="0" applyFont="1" applyFill="1" applyBorder="1" applyProtection="1">
      <protection locked="0"/>
    </xf>
    <xf numFmtId="0" fontId="8" fillId="0" borderId="18" xfId="0" applyFont="1" applyBorder="1" applyProtection="1">
      <protection locked="0"/>
    </xf>
    <xf numFmtId="9" fontId="0" fillId="2" borderId="0" xfId="0" applyNumberFormat="1" applyFill="1" applyBorder="1"/>
    <xf numFmtId="0" fontId="8" fillId="0" borderId="11" xfId="0" applyFont="1" applyBorder="1" applyProtection="1">
      <protection locked="0"/>
    </xf>
    <xf numFmtId="0" fontId="9" fillId="2" borderId="12" xfId="0" applyFont="1" applyFill="1" applyBorder="1" applyProtection="1">
      <protection locked="0"/>
    </xf>
    <xf numFmtId="0" fontId="8" fillId="0" borderId="0" xfId="0" applyFont="1" applyBorder="1" applyProtection="1">
      <protection locked="0"/>
    </xf>
    <xf numFmtId="0" fontId="9" fillId="4" borderId="0" xfId="0" applyFont="1" applyFill="1" applyBorder="1" applyProtection="1">
      <protection locked="0"/>
    </xf>
    <xf numFmtId="9" fontId="9" fillId="2" borderId="12" xfId="0" applyNumberFormat="1" applyFont="1" applyFill="1" applyBorder="1" applyProtection="1">
      <protection locked="0"/>
    </xf>
    <xf numFmtId="0" fontId="8" fillId="0" borderId="8" xfId="0" applyFont="1" applyBorder="1" applyProtection="1">
      <protection locked="0"/>
    </xf>
    <xf numFmtId="0" fontId="8" fillId="0" borderId="14" xfId="0" applyFont="1" applyBorder="1" applyProtection="1">
      <protection locked="0"/>
    </xf>
    <xf numFmtId="0" fontId="9" fillId="4" borderId="14" xfId="0" applyFont="1" applyFill="1" applyBorder="1" applyProtection="1">
      <protection locked="0"/>
    </xf>
    <xf numFmtId="168" fontId="0" fillId="2" borderId="10" xfId="0" applyNumberFormat="1" applyFill="1" applyBorder="1"/>
    <xf numFmtId="0" fontId="1" fillId="0" borderId="0" xfId="1" applyBorder="1"/>
    <xf numFmtId="0" fontId="10" fillId="2" borderId="12" xfId="0" applyFont="1" applyFill="1" applyBorder="1" applyAlignment="1">
      <alignment horizontal="center"/>
    </xf>
    <xf numFmtId="168" fontId="0" fillId="2" borderId="19" xfId="0" applyNumberFormat="1" applyFill="1" applyBorder="1"/>
    <xf numFmtId="0" fontId="9" fillId="2" borderId="21" xfId="0" applyFont="1" applyFill="1" applyBorder="1" applyProtection="1">
      <protection locked="0"/>
    </xf>
    <xf numFmtId="0" fontId="1" fillId="0" borderId="21" xfId="1" applyBorder="1"/>
    <xf numFmtId="0" fontId="8" fillId="0" borderId="2" xfId="0" applyFont="1" applyBorder="1" applyProtection="1"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7" xfId="0" applyFont="1" applyBorder="1" applyAlignment="1" applyProtection="1">
      <alignment horizontal="center"/>
      <protection locked="0"/>
    </xf>
    <xf numFmtId="0" fontId="9" fillId="4" borderId="1" xfId="0" applyFont="1" applyFill="1" applyBorder="1" applyAlignment="1" applyProtection="1">
      <alignment horizontal="center"/>
      <protection locked="0"/>
    </xf>
    <xf numFmtId="0" fontId="9" fillId="4" borderId="7" xfId="0" applyFont="1" applyFill="1" applyBorder="1" applyAlignment="1" applyProtection="1">
      <alignment horizontal="center"/>
      <protection locked="0"/>
    </xf>
    <xf numFmtId="0" fontId="10" fillId="2" borderId="22" xfId="0" applyFont="1" applyFill="1" applyBorder="1" applyAlignment="1">
      <alignment horizontal="center"/>
    </xf>
    <xf numFmtId="0" fontId="10" fillId="2" borderId="20" xfId="0" applyFont="1" applyFill="1" applyBorder="1" applyAlignment="1">
      <alignment horizontal="center"/>
    </xf>
    <xf numFmtId="0" fontId="10" fillId="2" borderId="23" xfId="0" applyFont="1" applyFill="1" applyBorder="1" applyAlignment="1">
      <alignment horizontal="center"/>
    </xf>
    <xf numFmtId="0" fontId="10" fillId="2" borderId="24" xfId="0" applyFont="1" applyFill="1" applyBorder="1" applyAlignment="1">
      <alignment horizontal="center"/>
    </xf>
    <xf numFmtId="0" fontId="10" fillId="2" borderId="25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3" fontId="6" fillId="5" borderId="10" xfId="1" applyNumberFormat="1" applyFont="1" applyFill="1" applyBorder="1"/>
    <xf numFmtId="3" fontId="6" fillId="5" borderId="7" xfId="1" applyNumberFormat="1" applyFont="1" applyFill="1" applyBorder="1"/>
    <xf numFmtId="3" fontId="6" fillId="5" borderId="5" xfId="1" applyNumberFormat="1" applyFont="1" applyFill="1" applyBorder="1"/>
    <xf numFmtId="0" fontId="5" fillId="6" borderId="4" xfId="1" applyFont="1" applyFill="1" applyBorder="1" applyAlignment="1">
      <alignment horizontal="center" wrapText="1"/>
    </xf>
    <xf numFmtId="0" fontId="5" fillId="6" borderId="9" xfId="1" applyFont="1" applyFill="1" applyBorder="1" applyAlignment="1">
      <alignment horizontal="center" wrapText="1"/>
    </xf>
    <xf numFmtId="0" fontId="11" fillId="6" borderId="3" xfId="0" applyFont="1" applyFill="1" applyBorder="1"/>
    <xf numFmtId="0" fontId="5" fillId="7" borderId="4" xfId="1" applyFont="1" applyFill="1" applyBorder="1" applyAlignment="1">
      <alignment horizontal="center" wrapText="1"/>
    </xf>
    <xf numFmtId="0" fontId="5" fillId="7" borderId="9" xfId="1" applyFont="1" applyFill="1" applyBorder="1" applyAlignment="1">
      <alignment horizontal="center" wrapText="1"/>
    </xf>
    <xf numFmtId="0" fontId="11" fillId="7" borderId="11" xfId="0" applyFont="1" applyFill="1" applyBorder="1"/>
    <xf numFmtId="0" fontId="5" fillId="8" borderId="4" xfId="1" applyFont="1" applyFill="1" applyBorder="1" applyAlignment="1">
      <alignment horizontal="center" wrapText="1"/>
    </xf>
    <xf numFmtId="0" fontId="5" fillId="8" borderId="9" xfId="1" applyFont="1" applyFill="1" applyBorder="1" applyAlignment="1">
      <alignment horizontal="center" wrapText="1"/>
    </xf>
    <xf numFmtId="0" fontId="11" fillId="8" borderId="11" xfId="0" applyFont="1" applyFill="1" applyBorder="1"/>
    <xf numFmtId="0" fontId="12" fillId="0" borderId="0" xfId="0" applyFont="1" applyProtection="1">
      <protection locked="0"/>
    </xf>
  </cellXfs>
  <cellStyles count="3">
    <cellStyle name="Milliers 2" xfId="2" xr:uid="{1D3A7DCA-4AEB-FE4E-8B27-E1B17E26DC5E}"/>
    <cellStyle name="Normal" xfId="0" builtinId="0"/>
    <cellStyle name="Normal 2" xfId="1" xr:uid="{E22246E1-66B5-834A-8AFB-DF9BD868A6B8}"/>
  </cellStyles>
  <dxfs count="1">
    <dxf>
      <fill>
        <patternFill>
          <bgColor indexed="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Net cash proceeds to Investors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1"/>
              <c:pt idx="0">
                <c:v>Rest 2004/05</c:v>
              </c:pt>
              <c:pt idx="1">
                <c:v>2005/06</c:v>
              </c:pt>
              <c:pt idx="2">
                <c:v>2006/07</c:v>
              </c:pt>
              <c:pt idx="3">
                <c:v>2007/08</c:v>
              </c:pt>
              <c:pt idx="4">
                <c:v>2008/09</c:v>
              </c:pt>
              <c:pt idx="5">
                <c:v>2009/10</c:v>
              </c:pt>
              <c:pt idx="6">
                <c:v>2010/11</c:v>
              </c:pt>
              <c:pt idx="7">
                <c:v>2011/12</c:v>
              </c:pt>
              <c:pt idx="8">
                <c:v>2012/13</c:v>
              </c:pt>
              <c:pt idx="9">
                <c:v>2013/14</c:v>
              </c:pt>
              <c:pt idx="10">
                <c:v>2014/15</c:v>
              </c:pt>
            </c:strLit>
          </c:cat>
          <c:val>
            <c:numLit>
              <c:formatCode>General</c:formatCode>
              <c:ptCount val="11"/>
              <c:pt idx="0">
                <c:v>0</c:v>
              </c:pt>
              <c:pt idx="1">
                <c:v>-5342.1</c:v>
              </c:pt>
              <c:pt idx="2">
                <c:v>-9484.2000000000007</c:v>
              </c:pt>
              <c:pt idx="3">
                <c:v>-8392.2000000000007</c:v>
              </c:pt>
              <c:pt idx="4">
                <c:v>-9485.2000000000007</c:v>
              </c:pt>
              <c:pt idx="5">
                <c:v>-7144.2</c:v>
              </c:pt>
              <c:pt idx="6">
                <c:v>16707.900000000001</c:v>
              </c:pt>
              <c:pt idx="7">
                <c:v>30836.624</c:v>
              </c:pt>
              <c:pt idx="8">
                <c:v>33523.665999999903</c:v>
              </c:pt>
              <c:pt idx="9">
                <c:v>-688.24399999999901</c:v>
              </c:pt>
              <c:pt idx="10">
                <c:v>1995.568</c:v>
              </c:pt>
            </c:numLit>
          </c:val>
          <c:extLst>
            <c:ext xmlns:c16="http://schemas.microsoft.com/office/drawing/2014/chart" uri="{C3380CC4-5D6E-409C-BE32-E72D297353CC}">
              <c16:uniqueId val="{00000000-5E9B-9A41-A26A-3C51BA373257}"/>
            </c:ext>
          </c:extLst>
        </c:ser>
        <c:ser>
          <c:idx val="1"/>
          <c:order val="1"/>
          <c:tx>
            <c:v>   retained proceeds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1"/>
              <c:pt idx="0">
                <c:v>Rest 2004/05</c:v>
              </c:pt>
              <c:pt idx="1">
                <c:v>2005/06</c:v>
              </c:pt>
              <c:pt idx="2">
                <c:v>2006/07</c:v>
              </c:pt>
              <c:pt idx="3">
                <c:v>2007/08</c:v>
              </c:pt>
              <c:pt idx="4">
                <c:v>2008/09</c:v>
              </c:pt>
              <c:pt idx="5">
                <c:v>2009/10</c:v>
              </c:pt>
              <c:pt idx="6">
                <c:v>2010/11</c:v>
              </c:pt>
              <c:pt idx="7">
                <c:v>2011/12</c:v>
              </c:pt>
              <c:pt idx="8">
                <c:v>2012/13</c:v>
              </c:pt>
              <c:pt idx="9">
                <c:v>2013/14</c:v>
              </c:pt>
              <c:pt idx="10">
                <c:v>2014/15</c:v>
              </c:pt>
            </c:strLit>
          </c:cat>
          <c:val>
            <c:numLit>
              <c:formatCode>General</c:formatCode>
              <c:ptCount val="11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1092</c:v>
              </c:pt>
              <c:pt idx="4">
                <c:v>-1</c:v>
              </c:pt>
              <c:pt idx="5">
                <c:v>2340</c:v>
              </c:pt>
              <c:pt idx="6">
                <c:v>4742.1000000000004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1-5E9B-9A41-A26A-3C51BA3732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7720448"/>
        <c:axId val="147726336"/>
      </c:barChart>
      <c:catAx>
        <c:axId val="147720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2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77263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772633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2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772044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2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5" footer="0.492125984500000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Lit>
              <c:formatCode>General</c:formatCode>
              <c:ptCount val="1"/>
              <c:pt idx="0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948E-C34A-BDF3-9EAA18FE3D8F}"/>
            </c:ext>
          </c:extLst>
        </c:ser>
        <c:ser>
          <c:idx val="1"/>
          <c:order val="1"/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Lit>
              <c:formatCode>General</c:formatCode>
              <c:ptCount val="1"/>
              <c:pt idx="0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948E-C34A-BDF3-9EAA18FE3D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336960"/>
        <c:axId val="77338496"/>
      </c:lineChart>
      <c:catAx>
        <c:axId val="773369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73384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73384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733696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lang="fr-FR" sz="1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38</xdr:row>
      <xdr:rowOff>0</xdr:rowOff>
    </xdr:from>
    <xdr:to>
      <xdr:col>21</xdr:col>
      <xdr:colOff>266700</xdr:colOff>
      <xdr:row>38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EA49190-3A59-EB43-8964-CBC03D1352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0</xdr:colOff>
      <xdr:row>4</xdr:row>
      <xdr:rowOff>133350</xdr:rowOff>
    </xdr:from>
    <xdr:to>
      <xdr:col>26</xdr:col>
      <xdr:colOff>0</xdr:colOff>
      <xdr:row>33</xdr:row>
      <xdr:rowOff>66675</xdr:rowOff>
    </xdr:to>
    <xdr:graphicFrame macro="">
      <xdr:nvGraphicFramePr>
        <xdr:cNvPr id="3" name="Chart 6">
          <a:extLst>
            <a:ext uri="{FF2B5EF4-FFF2-40B4-BE49-F238E27FC236}">
              <a16:creationId xmlns:a16="http://schemas.microsoft.com/office/drawing/2014/main" id="{C1E03E2B-7033-8348-A65D-79021C3CB2A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ilmaguru/Dropbox/Satgana%20shared/Financial%20Model/Satgana-Financial-Model_v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Assumptions"/>
      <sheetName val="IRR"/>
      <sheetName val="Investment Details"/>
      <sheetName val="Fund Expenses"/>
      <sheetName val="Studio Budget"/>
      <sheetName val="Target fund size"/>
      <sheetName val="Outstanding"/>
      <sheetName val="High Performer"/>
      <sheetName val="Moderate Performer"/>
      <sheetName val="Breakeven"/>
      <sheetName val="Failure"/>
    </sheetNames>
    <sheetDataSet>
      <sheetData sheetId="0"/>
      <sheetData sheetId="1">
        <row r="9">
          <cell r="D9">
            <v>15000000</v>
          </cell>
        </row>
        <row r="23">
          <cell r="E23">
            <v>375000</v>
          </cell>
        </row>
        <row r="32">
          <cell r="C32">
            <v>270000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F226F-F562-7844-8B1C-DCBFD85C257B}">
  <sheetPr>
    <tabColor rgb="FF00B050"/>
  </sheetPr>
  <dimension ref="A1:Z62"/>
  <sheetViews>
    <sheetView showGridLines="0" tabSelected="1" topLeftCell="D1" zoomScaleNormal="85" workbookViewId="0">
      <selection activeCell="A15" sqref="A15:XFD15"/>
    </sheetView>
  </sheetViews>
  <sheetFormatPr baseColWidth="10" defaultColWidth="11.5" defaultRowHeight="13" x14ac:dyDescent="0.15"/>
  <cols>
    <col min="1" max="1" width="42.5" style="4" bestFit="1" customWidth="1"/>
    <col min="2" max="2" width="26.5" style="4" customWidth="1"/>
    <col min="3" max="3" width="22.83203125" style="4" customWidth="1"/>
    <col min="4" max="4" width="17.5" style="4" bestFit="1" customWidth="1"/>
    <col min="5" max="6" width="17.5" style="4" customWidth="1"/>
    <col min="7" max="7" width="17.1640625" style="4" bestFit="1" customWidth="1"/>
    <col min="8" max="8" width="14.1640625" style="4" bestFit="1" customWidth="1"/>
    <col min="9" max="9" width="14.33203125" style="4" bestFit="1" customWidth="1"/>
    <col min="10" max="10" width="13.83203125" style="4" bestFit="1" customWidth="1"/>
    <col min="11" max="11" width="12.83203125" style="4" bestFit="1" customWidth="1"/>
    <col min="12" max="12" width="15.5" style="4" bestFit="1" customWidth="1"/>
    <col min="13" max="13" width="9" style="4" bestFit="1" customWidth="1"/>
    <col min="14" max="14" width="17.1640625" style="4" bestFit="1" customWidth="1"/>
    <col min="15" max="15" width="11" style="4" customWidth="1"/>
    <col min="16" max="16" width="11.33203125" style="4" customWidth="1"/>
    <col min="17" max="26" width="9.33203125" style="4" customWidth="1"/>
    <col min="27" max="16384" width="11.5" style="4"/>
  </cols>
  <sheetData>
    <row r="1" spans="1:24" s="2" customFormat="1" ht="20" x14ac:dyDescent="0.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</row>
    <row r="3" spans="1:24" ht="19" thickBot="1" x14ac:dyDescent="0.25">
      <c r="A3" s="3" t="s">
        <v>1</v>
      </c>
      <c r="B3" s="3"/>
      <c r="C3" s="3"/>
      <c r="D3" s="3"/>
      <c r="E3" s="3"/>
      <c r="F3" s="3"/>
      <c r="G3" s="3"/>
      <c r="H3" s="3"/>
      <c r="I3" s="3"/>
      <c r="J3" s="3"/>
      <c r="K3" s="3"/>
    </row>
    <row r="4" spans="1:24" ht="14" thickBot="1" x14ac:dyDescent="0.2">
      <c r="A4" s="5" t="s">
        <v>2</v>
      </c>
      <c r="B4" s="6">
        <f>[1]Assumptions!D9</f>
        <v>15000000</v>
      </c>
      <c r="D4" s="7"/>
      <c r="E4" s="7"/>
      <c r="F4" s="7"/>
      <c r="G4" s="7"/>
      <c r="H4" s="8"/>
      <c r="L4" s="9"/>
    </row>
    <row r="5" spans="1:24" ht="14" thickBot="1" x14ac:dyDescent="0.2">
      <c r="A5" s="5" t="s">
        <v>3</v>
      </c>
      <c r="B5" s="10"/>
      <c r="D5" s="11"/>
      <c r="E5" s="11"/>
      <c r="F5" s="11"/>
      <c r="G5" s="11"/>
      <c r="L5" s="9"/>
    </row>
    <row r="6" spans="1:24" ht="14" thickBot="1" x14ac:dyDescent="0.2">
      <c r="A6" s="5" t="s">
        <v>4</v>
      </c>
      <c r="B6" s="10"/>
      <c r="D6" s="11"/>
      <c r="E6" s="11"/>
      <c r="F6" s="11"/>
      <c r="G6" s="11"/>
      <c r="L6" s="9"/>
    </row>
    <row r="7" spans="1:24" ht="14" thickBot="1" x14ac:dyDescent="0.2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</row>
    <row r="8" spans="1:24" ht="16" customHeight="1" thickBot="1" x14ac:dyDescent="0.2">
      <c r="A8" s="13"/>
      <c r="B8" s="109" t="s">
        <v>5</v>
      </c>
      <c r="C8" s="112" t="s">
        <v>6</v>
      </c>
      <c r="D8" s="115" t="s">
        <v>7</v>
      </c>
      <c r="E8" s="15"/>
      <c r="F8" s="13"/>
      <c r="G8" s="14" t="s">
        <v>8</v>
      </c>
      <c r="H8" s="13"/>
      <c r="I8" s="13"/>
      <c r="J8" s="16" t="s">
        <v>9</v>
      </c>
      <c r="K8" s="17"/>
      <c r="L8" s="14" t="s">
        <v>10</v>
      </c>
      <c r="M8" s="18" t="s">
        <v>11</v>
      </c>
      <c r="N8" s="19"/>
      <c r="O8" s="19"/>
      <c r="P8" s="19"/>
      <c r="Q8" s="19"/>
      <c r="R8" s="19"/>
      <c r="S8" s="19"/>
      <c r="T8" s="19"/>
      <c r="U8" s="19"/>
      <c r="V8" s="19"/>
      <c r="W8" s="20"/>
      <c r="X8" s="21"/>
    </row>
    <row r="9" spans="1:24" ht="16" customHeight="1" thickBot="1" x14ac:dyDescent="0.2">
      <c r="A9" s="22" t="s">
        <v>12</v>
      </c>
      <c r="B9" s="110"/>
      <c r="C9" s="113"/>
      <c r="D9" s="116"/>
      <c r="E9" s="24"/>
      <c r="F9" s="22" t="s">
        <v>13</v>
      </c>
      <c r="G9" s="23"/>
      <c r="H9" s="22" t="s">
        <v>14</v>
      </c>
      <c r="I9" s="22" t="s">
        <v>15</v>
      </c>
      <c r="J9" s="25" t="s">
        <v>16</v>
      </c>
      <c r="K9" s="26" t="s">
        <v>17</v>
      </c>
      <c r="L9" s="23"/>
      <c r="M9" s="27">
        <v>2021</v>
      </c>
      <c r="N9" s="27">
        <v>2022</v>
      </c>
      <c r="O9" s="27">
        <v>2023</v>
      </c>
      <c r="P9" s="27">
        <v>2024</v>
      </c>
      <c r="Q9" s="27">
        <v>2025</v>
      </c>
      <c r="R9" s="27">
        <v>2026</v>
      </c>
      <c r="S9" s="27">
        <v>2027</v>
      </c>
      <c r="T9" s="27">
        <v>2028</v>
      </c>
      <c r="U9" s="27">
        <v>2029</v>
      </c>
      <c r="V9" s="27">
        <v>2030</v>
      </c>
      <c r="W9" s="27">
        <v>2031</v>
      </c>
      <c r="X9" s="28"/>
    </row>
    <row r="10" spans="1:24" ht="14" thickBot="1" x14ac:dyDescent="0.2">
      <c r="A10" s="29">
        <v>1</v>
      </c>
      <c r="B10" s="30">
        <f ca="1">YEAR(RANDBETWEEN(DATE(2021,1,1),DATE(2024,12,1)))</f>
        <v>2024</v>
      </c>
      <c r="C10" s="30" t="str">
        <f ca="1">IF(COUNTIF($C$9:C9,"")&lt;5,IF(RANDBETWEEN(0,1)=1,B10,""),B10)</f>
        <v/>
      </c>
      <c r="D10" s="31" t="str">
        <f ca="1">IF(C10="","",IF(COUNTIF($D$9:D9,"")&lt;8,IF(RANDBETWEEN(0,1)=1,C10+1,""),C10+1))</f>
        <v/>
      </c>
      <c r="E10" s="31" t="s">
        <v>29</v>
      </c>
      <c r="F10" s="32">
        <v>0.3</v>
      </c>
      <c r="G10" s="33" t="e">
        <f t="shared" ref="G10:G29" ca="1" si="0">INDIRECT(("'"&amp;$E10&amp;"'"&amp;"!K52"),TRUE)</f>
        <v>#REF!</v>
      </c>
      <c r="H10" s="34" t="e">
        <f t="shared" ref="H10:H29" ca="1" si="1">INDIRECT(("'"&amp;$E10&amp;"'"&amp;"!E13"),TRUE)</f>
        <v>#REF!</v>
      </c>
      <c r="I10" s="35" t="e">
        <f t="shared" ref="I10:I29" ca="1" si="2">INDIRECT(("'"&amp;$E10&amp;"'"&amp;"!N62"),TRUE)</f>
        <v>#REF!</v>
      </c>
      <c r="J10" s="36"/>
      <c r="K10" s="37">
        <f ca="1">SUMIF(M10:W10,"&gt;0",M10:W10)</f>
        <v>0</v>
      </c>
      <c r="L10" s="38" t="e">
        <f ca="1">+K10/-J10</f>
        <v>#DIV/0!</v>
      </c>
      <c r="M10" s="106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40"/>
    </row>
    <row r="11" spans="1:24" ht="14" thickBot="1" x14ac:dyDescent="0.2">
      <c r="A11" s="29">
        <v>2</v>
      </c>
      <c r="B11" s="34">
        <f t="shared" ref="B11:B29" ca="1" si="3">YEAR(RANDBETWEEN(DATE(2021,1,1),DATE(2024,12,1)))</f>
        <v>2021</v>
      </c>
      <c r="C11" s="34">
        <f ca="1">IF(COUNTIF($C$9:C10,"")&lt;5,IF(RANDBETWEEN(0,1)=1,B11,""),B11)</f>
        <v>2021</v>
      </c>
      <c r="D11" s="41" t="str">
        <f ca="1">IF(C11="","",IF(COUNTIF($D$9:D10,"")&lt;8,IF(RANDBETWEEN(0,1)=1,C11+1,""),C11+1))</f>
        <v/>
      </c>
      <c r="E11" s="41" t="s">
        <v>26</v>
      </c>
      <c r="F11" s="32">
        <v>0.3</v>
      </c>
      <c r="G11" s="33" t="e">
        <f t="shared" ca="1" si="0"/>
        <v>#REF!</v>
      </c>
      <c r="H11" s="34" t="e">
        <f t="shared" ca="1" si="1"/>
        <v>#REF!</v>
      </c>
      <c r="I11" s="35" t="e">
        <f t="shared" ca="1" si="2"/>
        <v>#REF!</v>
      </c>
      <c r="J11" s="36"/>
      <c r="K11" s="37">
        <f ca="1">SUMIF(M11:W11,"&gt;0",M11:W11)</f>
        <v>0</v>
      </c>
      <c r="L11" s="42" t="e">
        <f t="shared" ref="L11:L29" ca="1" si="4">+K11/-J11</f>
        <v>#DIV/0!</v>
      </c>
      <c r="M11" s="107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43"/>
    </row>
    <row r="12" spans="1:24" ht="14" thickBot="1" x14ac:dyDescent="0.2">
      <c r="A12" s="29">
        <v>3</v>
      </c>
      <c r="B12" s="34">
        <f t="shared" ca="1" si="3"/>
        <v>2022</v>
      </c>
      <c r="C12" s="34">
        <f ca="1">IF(COUNTIF($C$9:C11,"")&lt;5,IF(RANDBETWEEN(0,1)=1,B12,""),B12)</f>
        <v>2022</v>
      </c>
      <c r="D12" s="41">
        <f ca="1">IF(C12="","",IF(COUNTIF($D$9:D11,"")&lt;8,IF(RANDBETWEEN(0,1)=1,C12+1,""),C12+1))</f>
        <v>2023</v>
      </c>
      <c r="E12" s="41" t="s">
        <v>29</v>
      </c>
      <c r="F12" s="32">
        <v>0.3</v>
      </c>
      <c r="G12" s="33" t="e">
        <f t="shared" ca="1" si="0"/>
        <v>#REF!</v>
      </c>
      <c r="H12" s="34" t="e">
        <f t="shared" ca="1" si="1"/>
        <v>#REF!</v>
      </c>
      <c r="I12" s="35" t="e">
        <f t="shared" ca="1" si="2"/>
        <v>#REF!</v>
      </c>
      <c r="J12" s="36"/>
      <c r="K12" s="37">
        <f t="shared" ref="K12:K25" ca="1" si="5">SUMIF(N12:W12,"&gt;0",N12:W12)</f>
        <v>0</v>
      </c>
      <c r="L12" s="42" t="e">
        <f t="shared" ca="1" si="4"/>
        <v>#DIV/0!</v>
      </c>
      <c r="M12" s="107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43"/>
    </row>
    <row r="13" spans="1:24" ht="14" thickBot="1" x14ac:dyDescent="0.2">
      <c r="A13" s="29">
        <v>4</v>
      </c>
      <c r="B13" s="34">
        <f t="shared" ca="1" si="3"/>
        <v>2022</v>
      </c>
      <c r="C13" s="34" t="str">
        <f ca="1">IF(COUNTIF($C$9:C12,"")&lt;5,IF(RANDBETWEEN(0,1)=1,B13,""),B13)</f>
        <v/>
      </c>
      <c r="D13" s="41" t="str">
        <f ca="1">IF(C13="","",IF(COUNTIF($D$9:D12,"")&lt;8,IF(RANDBETWEEN(0,1)=1,C13+1,""),C13+1))</f>
        <v/>
      </c>
      <c r="E13" s="41" t="s">
        <v>27</v>
      </c>
      <c r="F13" s="32">
        <v>0.3</v>
      </c>
      <c r="G13" s="33" t="e">
        <f t="shared" ca="1" si="0"/>
        <v>#REF!</v>
      </c>
      <c r="H13" s="34" t="e">
        <f t="shared" ca="1" si="1"/>
        <v>#REF!</v>
      </c>
      <c r="I13" s="35" t="e">
        <f t="shared" ca="1" si="2"/>
        <v>#REF!</v>
      </c>
      <c r="J13" s="36"/>
      <c r="K13" s="37">
        <f t="shared" ca="1" si="5"/>
        <v>0</v>
      </c>
      <c r="L13" s="42" t="e">
        <f t="shared" ca="1" si="4"/>
        <v>#DIV/0!</v>
      </c>
      <c r="M13" s="107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43"/>
    </row>
    <row r="14" spans="1:24" ht="14" thickBot="1" x14ac:dyDescent="0.2">
      <c r="A14" s="29">
        <v>5</v>
      </c>
      <c r="B14" s="34">
        <f t="shared" ca="1" si="3"/>
        <v>2023</v>
      </c>
      <c r="C14" s="34">
        <f ca="1">IF(COUNTIF($C$9:C13,"")&lt;5,IF(RANDBETWEEN(0,1)=1,B14,""),B14)</f>
        <v>2023</v>
      </c>
      <c r="D14" s="41" t="str">
        <f ca="1">IF(C14="","",IF(COUNTIF($D$9:D13,"")&lt;8,IF(RANDBETWEEN(0,1)=1,C14+1,""),C14+1))</f>
        <v/>
      </c>
      <c r="E14" s="41" t="s">
        <v>26</v>
      </c>
      <c r="F14" s="32">
        <v>0.3</v>
      </c>
      <c r="G14" s="33" t="e">
        <f t="shared" ca="1" si="0"/>
        <v>#REF!</v>
      </c>
      <c r="H14" s="34" t="e">
        <f t="shared" ca="1" si="1"/>
        <v>#REF!</v>
      </c>
      <c r="I14" s="35" t="e">
        <f t="shared" ca="1" si="2"/>
        <v>#REF!</v>
      </c>
      <c r="J14" s="37"/>
      <c r="K14" s="36">
        <f t="shared" ca="1" si="5"/>
        <v>0</v>
      </c>
      <c r="L14" s="42" t="e">
        <f t="shared" ca="1" si="4"/>
        <v>#DIV/0!</v>
      </c>
      <c r="M14" s="107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43"/>
    </row>
    <row r="15" spans="1:24" ht="14" thickBot="1" x14ac:dyDescent="0.2">
      <c r="A15" s="29">
        <v>6</v>
      </c>
      <c r="B15" s="34">
        <f t="shared" ca="1" si="3"/>
        <v>2022</v>
      </c>
      <c r="C15" s="34" t="str">
        <f ca="1">IF(COUNTIF($C$9:C14,"")&lt;5,IF(RANDBETWEEN(0,1)=1,B15,""),B15)</f>
        <v/>
      </c>
      <c r="D15" s="41" t="str">
        <f ca="1">IF(C15="","",IF(COUNTIF($D$9:D14,"")&lt;8,IF(RANDBETWEEN(0,1)=1,C15+1,""),C15+1))</f>
        <v/>
      </c>
      <c r="E15" s="41" t="s">
        <v>28</v>
      </c>
      <c r="F15" s="32">
        <v>0.3</v>
      </c>
      <c r="G15" s="33" t="e">
        <f t="shared" ca="1" si="0"/>
        <v>#REF!</v>
      </c>
      <c r="H15" s="34" t="e">
        <f t="shared" ca="1" si="1"/>
        <v>#REF!</v>
      </c>
      <c r="I15" s="35" t="e">
        <f t="shared" ca="1" si="2"/>
        <v>#REF!</v>
      </c>
      <c r="J15" s="37"/>
      <c r="K15" s="36">
        <f t="shared" ca="1" si="5"/>
        <v>0</v>
      </c>
      <c r="L15" s="42" t="e">
        <f t="shared" ca="1" si="4"/>
        <v>#DIV/0!</v>
      </c>
      <c r="M15" s="107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44"/>
    </row>
    <row r="16" spans="1:24" ht="14" thickBot="1" x14ac:dyDescent="0.2">
      <c r="A16" s="29">
        <v>7</v>
      </c>
      <c r="B16" s="34">
        <f t="shared" ca="1" si="3"/>
        <v>2024</v>
      </c>
      <c r="C16" s="34" t="str">
        <f ca="1">IF(COUNTIF($C$9:C15,"")&lt;5,IF(RANDBETWEEN(0,1)=1,B16,""),B16)</f>
        <v/>
      </c>
      <c r="D16" s="41" t="str">
        <f ca="1">IF(C16="","",IF(COUNTIF($D$9:D15,"")&lt;8,IF(RANDBETWEEN(0,1)=1,C16+1,""),C16+1))</f>
        <v/>
      </c>
      <c r="E16" s="41" t="s">
        <v>29</v>
      </c>
      <c r="F16" s="32">
        <v>0.3</v>
      </c>
      <c r="G16" s="33" t="e">
        <f t="shared" ca="1" si="0"/>
        <v>#REF!</v>
      </c>
      <c r="H16" s="34" t="e">
        <f t="shared" ca="1" si="1"/>
        <v>#REF!</v>
      </c>
      <c r="I16" s="35" t="e">
        <f t="shared" ca="1" si="2"/>
        <v>#REF!</v>
      </c>
      <c r="J16" s="37"/>
      <c r="K16" s="36">
        <f t="shared" ca="1" si="5"/>
        <v>0</v>
      </c>
      <c r="L16" s="42" t="e">
        <f t="shared" ca="1" si="4"/>
        <v>#DIV/0!</v>
      </c>
      <c r="M16" s="107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44"/>
    </row>
    <row r="17" spans="1:24" ht="14" thickBot="1" x14ac:dyDescent="0.2">
      <c r="A17" s="29">
        <v>8</v>
      </c>
      <c r="B17" s="34">
        <f t="shared" ca="1" si="3"/>
        <v>2022</v>
      </c>
      <c r="C17" s="34">
        <f ca="1">IF(COUNTIF($C$9:C16,"")&lt;5,IF(RANDBETWEEN(0,1)=1,B17,""),B17)</f>
        <v>2022</v>
      </c>
      <c r="D17" s="41" t="str">
        <f ca="1">IF(C17="","",IF(COUNTIF($D$9:D16,"")&lt;8,IF(RANDBETWEEN(0,1)=1,C17+1,""),C17+1))</f>
        <v/>
      </c>
      <c r="E17" s="41" t="s">
        <v>26</v>
      </c>
      <c r="F17" s="32">
        <v>0.3</v>
      </c>
      <c r="G17" s="33" t="e">
        <f t="shared" ca="1" si="0"/>
        <v>#REF!</v>
      </c>
      <c r="H17" s="34" t="e">
        <f t="shared" ca="1" si="1"/>
        <v>#REF!</v>
      </c>
      <c r="I17" s="35" t="e">
        <f t="shared" ca="1" si="2"/>
        <v>#REF!</v>
      </c>
      <c r="J17" s="37"/>
      <c r="K17" s="36">
        <f t="shared" ca="1" si="5"/>
        <v>0</v>
      </c>
      <c r="L17" s="42" t="e">
        <f t="shared" ca="1" si="4"/>
        <v>#DIV/0!</v>
      </c>
      <c r="M17" s="107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43"/>
    </row>
    <row r="18" spans="1:24" ht="14" thickBot="1" x14ac:dyDescent="0.2">
      <c r="A18" s="29">
        <v>9</v>
      </c>
      <c r="B18" s="34">
        <f t="shared" ca="1" si="3"/>
        <v>2024</v>
      </c>
      <c r="C18" s="34">
        <f ca="1">IF(COUNTIF($C$9:C17,"")&lt;5,IF(RANDBETWEEN(0,1)=1,B18,""),B18)</f>
        <v>2024</v>
      </c>
      <c r="D18" s="41">
        <f ca="1">IF(C18="","",IF(COUNTIF($D$9:D17,"")&lt;8,IF(RANDBETWEEN(0,1)=1,C18+1,""),C18+1))</f>
        <v>2025</v>
      </c>
      <c r="E18" s="41" t="s">
        <v>29</v>
      </c>
      <c r="F18" s="32">
        <v>0.3</v>
      </c>
      <c r="G18" s="33" t="e">
        <f t="shared" ca="1" si="0"/>
        <v>#REF!</v>
      </c>
      <c r="H18" s="34" t="e">
        <f t="shared" ca="1" si="1"/>
        <v>#REF!</v>
      </c>
      <c r="I18" s="35" t="e">
        <f t="shared" ca="1" si="2"/>
        <v>#REF!</v>
      </c>
      <c r="J18" s="36"/>
      <c r="K18" s="37">
        <f t="shared" ca="1" si="5"/>
        <v>0</v>
      </c>
      <c r="L18" s="42" t="e">
        <f t="shared" ca="1" si="4"/>
        <v>#DIV/0!</v>
      </c>
      <c r="M18" s="107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43"/>
    </row>
    <row r="19" spans="1:24" ht="14" thickBot="1" x14ac:dyDescent="0.2">
      <c r="A19" s="29">
        <v>10</v>
      </c>
      <c r="B19" s="34">
        <f t="shared" ca="1" si="3"/>
        <v>2023</v>
      </c>
      <c r="C19" s="34">
        <f ca="1">IF(COUNTIF($C$9:C18,"")&lt;5,IF(RANDBETWEEN(0,1)=1,B19,""),B19)</f>
        <v>2023</v>
      </c>
      <c r="D19" s="41">
        <f ca="1">IF(C19="","",IF(COUNTIF($D$9:D18,"")&lt;8,IF(RANDBETWEEN(0,1)=1,C19+1,""),C19+1))</f>
        <v>2024</v>
      </c>
      <c r="E19" s="41" t="s">
        <v>29</v>
      </c>
      <c r="F19" s="32">
        <v>0.3</v>
      </c>
      <c r="G19" s="33" t="e">
        <f t="shared" ca="1" si="0"/>
        <v>#REF!</v>
      </c>
      <c r="H19" s="34" t="e">
        <f t="shared" ca="1" si="1"/>
        <v>#REF!</v>
      </c>
      <c r="I19" s="35" t="e">
        <f t="shared" ca="1" si="2"/>
        <v>#REF!</v>
      </c>
      <c r="J19" s="36"/>
      <c r="K19" s="37">
        <f t="shared" ca="1" si="5"/>
        <v>0</v>
      </c>
      <c r="L19" s="42" t="e">
        <f t="shared" ca="1" si="4"/>
        <v>#DIV/0!</v>
      </c>
      <c r="M19" s="107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44"/>
    </row>
    <row r="20" spans="1:24" ht="14" thickBot="1" x14ac:dyDescent="0.2">
      <c r="A20" s="29">
        <v>11</v>
      </c>
      <c r="B20" s="34">
        <f t="shared" ca="1" si="3"/>
        <v>2021</v>
      </c>
      <c r="C20" s="34">
        <f ca="1">IF(COUNTIF($C$9:C19,"")&lt;5,IF(RANDBETWEEN(0,1)=1,B20,""),B20)</f>
        <v>2021</v>
      </c>
      <c r="D20" s="41">
        <f ca="1">IF(C20="","",IF(COUNTIF($D$9:D19,"")&lt;8,IF(RANDBETWEEN(0,1)=1,C20+1,""),C20+1))</f>
        <v>2022</v>
      </c>
      <c r="E20" s="41" t="s">
        <v>29</v>
      </c>
      <c r="F20" s="32">
        <v>0.3</v>
      </c>
      <c r="G20" s="33" t="e">
        <f t="shared" ca="1" si="0"/>
        <v>#REF!</v>
      </c>
      <c r="H20" s="34" t="e">
        <f t="shared" ca="1" si="1"/>
        <v>#REF!</v>
      </c>
      <c r="I20" s="35" t="e">
        <f t="shared" ca="1" si="2"/>
        <v>#REF!</v>
      </c>
      <c r="J20" s="36"/>
      <c r="K20" s="37">
        <f t="shared" ca="1" si="5"/>
        <v>0</v>
      </c>
      <c r="L20" s="42" t="e">
        <f t="shared" ca="1" si="4"/>
        <v>#DIV/0!</v>
      </c>
      <c r="M20" s="107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43"/>
    </row>
    <row r="21" spans="1:24" ht="14" thickBot="1" x14ac:dyDescent="0.2">
      <c r="A21" s="29">
        <v>12</v>
      </c>
      <c r="B21" s="34">
        <f t="shared" ca="1" si="3"/>
        <v>2023</v>
      </c>
      <c r="C21" s="34">
        <f ca="1">IF(COUNTIF($C$9:C20,"")&lt;5,IF(RANDBETWEEN(0,1)=1,B21,""),B21)</f>
        <v>2023</v>
      </c>
      <c r="D21" s="41">
        <f ca="1">IF(C21="","",IF(COUNTIF($D$9:D20,"")&lt;8,IF(RANDBETWEEN(0,1)=1,C21+1,""),C21+1))</f>
        <v>2024</v>
      </c>
      <c r="E21" s="41" t="s">
        <v>29</v>
      </c>
      <c r="F21" s="32">
        <v>0.3</v>
      </c>
      <c r="G21" s="33" t="e">
        <f t="shared" ca="1" si="0"/>
        <v>#REF!</v>
      </c>
      <c r="H21" s="34" t="e">
        <f t="shared" ca="1" si="1"/>
        <v>#REF!</v>
      </c>
      <c r="I21" s="35" t="e">
        <f t="shared" ca="1" si="2"/>
        <v>#REF!</v>
      </c>
      <c r="J21" s="36"/>
      <c r="K21" s="37">
        <f t="shared" ca="1" si="5"/>
        <v>0</v>
      </c>
      <c r="L21" s="42" t="e">
        <f t="shared" ca="1" si="4"/>
        <v>#DIV/0!</v>
      </c>
      <c r="M21" s="107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43"/>
    </row>
    <row r="22" spans="1:24" ht="14" thickBot="1" x14ac:dyDescent="0.2">
      <c r="A22" s="29">
        <v>13</v>
      </c>
      <c r="B22" s="34">
        <f t="shared" ca="1" si="3"/>
        <v>2022</v>
      </c>
      <c r="C22" s="34">
        <f ca="1">IF(COUNTIF($C$9:C21,"")&lt;5,IF(RANDBETWEEN(0,1)=1,B22,""),B22)</f>
        <v>2022</v>
      </c>
      <c r="D22" s="41">
        <f ca="1">IF(C22="","",IF(COUNTIF($D$9:D21,"")&lt;8,IF(RANDBETWEEN(0,1)=1,C22+1,""),C22+1))</f>
        <v>2023</v>
      </c>
      <c r="E22" s="41" t="s">
        <v>28</v>
      </c>
      <c r="F22" s="32">
        <v>0.3</v>
      </c>
      <c r="G22" s="33" t="e">
        <f t="shared" ca="1" si="0"/>
        <v>#REF!</v>
      </c>
      <c r="H22" s="34" t="e">
        <f t="shared" ca="1" si="1"/>
        <v>#REF!</v>
      </c>
      <c r="I22" s="35" t="e">
        <f t="shared" ca="1" si="2"/>
        <v>#REF!</v>
      </c>
      <c r="J22" s="36"/>
      <c r="K22" s="37">
        <f t="shared" ca="1" si="5"/>
        <v>0</v>
      </c>
      <c r="L22" s="42" t="e">
        <f t="shared" ca="1" si="4"/>
        <v>#DIV/0!</v>
      </c>
      <c r="M22" s="107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44"/>
    </row>
    <row r="23" spans="1:24" ht="14" thickBot="1" x14ac:dyDescent="0.2">
      <c r="A23" s="29">
        <v>14</v>
      </c>
      <c r="B23" s="34">
        <f t="shared" ca="1" si="3"/>
        <v>2021</v>
      </c>
      <c r="C23" s="34">
        <f ca="1">IF(COUNTIF($C$9:C22,"")&lt;5,IF(RANDBETWEEN(0,1)=1,B23,""),B23)</f>
        <v>2021</v>
      </c>
      <c r="D23" s="41">
        <f ca="1">IF(C23="","",IF(COUNTIF($D$9:D22,"")&lt;8,IF(RANDBETWEEN(0,1)=1,C23+1,""),C23+1))</f>
        <v>2022</v>
      </c>
      <c r="E23" s="41" t="s">
        <v>29</v>
      </c>
      <c r="F23" s="32">
        <v>0.3</v>
      </c>
      <c r="G23" s="33" t="e">
        <f t="shared" ca="1" si="0"/>
        <v>#REF!</v>
      </c>
      <c r="H23" s="34" t="e">
        <f t="shared" ca="1" si="1"/>
        <v>#REF!</v>
      </c>
      <c r="I23" s="35" t="e">
        <f t="shared" ca="1" si="2"/>
        <v>#REF!</v>
      </c>
      <c r="J23" s="36"/>
      <c r="K23" s="37">
        <f t="shared" ca="1" si="5"/>
        <v>0</v>
      </c>
      <c r="L23" s="42" t="e">
        <f t="shared" ca="1" si="4"/>
        <v>#DIV/0!</v>
      </c>
      <c r="M23" s="107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44"/>
    </row>
    <row r="24" spans="1:24" ht="14" thickBot="1" x14ac:dyDescent="0.2">
      <c r="A24" s="29">
        <v>15</v>
      </c>
      <c r="B24" s="34">
        <f t="shared" ca="1" si="3"/>
        <v>2022</v>
      </c>
      <c r="C24" s="34">
        <f ca="1">IF(COUNTIF($C$9:C23,"")&lt;5,IF(RANDBETWEEN(0,1)=1,B24,""),B24)</f>
        <v>2022</v>
      </c>
      <c r="D24" s="41">
        <f ca="1">IF(C24="","",IF(COUNTIF($D$9:D23,"")&lt;8,IF(RANDBETWEEN(0,1)=1,C24+1,""),C24+1))</f>
        <v>2023</v>
      </c>
      <c r="E24" s="41" t="s">
        <v>28</v>
      </c>
      <c r="F24" s="32">
        <v>0.3</v>
      </c>
      <c r="G24" s="33" t="e">
        <f t="shared" ca="1" si="0"/>
        <v>#REF!</v>
      </c>
      <c r="H24" s="34" t="e">
        <f t="shared" ca="1" si="1"/>
        <v>#REF!</v>
      </c>
      <c r="I24" s="35" t="e">
        <f t="shared" ca="1" si="2"/>
        <v>#REF!</v>
      </c>
      <c r="J24" s="36"/>
      <c r="K24" s="37">
        <f t="shared" ca="1" si="5"/>
        <v>0</v>
      </c>
      <c r="L24" s="42" t="e">
        <f t="shared" ca="1" si="4"/>
        <v>#DIV/0!</v>
      </c>
      <c r="M24" s="107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44"/>
    </row>
    <row r="25" spans="1:24" ht="14" thickBot="1" x14ac:dyDescent="0.2">
      <c r="A25" s="29">
        <v>16</v>
      </c>
      <c r="B25" s="34">
        <f t="shared" ca="1" si="3"/>
        <v>2024</v>
      </c>
      <c r="C25" s="34">
        <f ca="1">IF(COUNTIF($C$9:C24,"")&lt;5,IF(RANDBETWEEN(0,1)=1,B25,""),B25)</f>
        <v>2024</v>
      </c>
      <c r="D25" s="41">
        <f ca="1">IF(C25="","",IF(COUNTIF($D$9:D24,"")&lt;8,IF(RANDBETWEEN(0,1)=1,C25+1,""),C25+1))</f>
        <v>2025</v>
      </c>
      <c r="E25" s="41" t="s">
        <v>29</v>
      </c>
      <c r="F25" s="32">
        <v>0.3</v>
      </c>
      <c r="G25" s="33" t="e">
        <f t="shared" ca="1" si="0"/>
        <v>#REF!</v>
      </c>
      <c r="H25" s="34" t="e">
        <f t="shared" ca="1" si="1"/>
        <v>#REF!</v>
      </c>
      <c r="I25" s="35" t="e">
        <f t="shared" ca="1" si="2"/>
        <v>#REF!</v>
      </c>
      <c r="J25" s="36"/>
      <c r="K25" s="37">
        <f t="shared" ca="1" si="5"/>
        <v>0</v>
      </c>
      <c r="L25" s="42" t="e">
        <f t="shared" ca="1" si="4"/>
        <v>#DIV/0!</v>
      </c>
      <c r="M25" s="107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43"/>
    </row>
    <row r="26" spans="1:24" ht="14" thickBot="1" x14ac:dyDescent="0.2">
      <c r="A26" s="29">
        <v>17</v>
      </c>
      <c r="B26" s="34">
        <f t="shared" ca="1" si="3"/>
        <v>2023</v>
      </c>
      <c r="C26" s="34">
        <f ca="1">IF(COUNTIF($C$9:C25,"")&lt;5,IF(RANDBETWEEN(0,1)=1,B26,""),B26)</f>
        <v>2023</v>
      </c>
      <c r="D26" s="41">
        <f ca="1">IF(C26="","",IF(COUNTIF($D$9:D25,"")&lt;8,IF(RANDBETWEEN(0,1)=1,C26+1,""),C26+1))</f>
        <v>2024</v>
      </c>
      <c r="E26" s="41" t="s">
        <v>28</v>
      </c>
      <c r="F26" s="32">
        <v>0.3</v>
      </c>
      <c r="G26" s="33" t="e">
        <f t="shared" ca="1" si="0"/>
        <v>#REF!</v>
      </c>
      <c r="H26" s="34" t="e">
        <f t="shared" ca="1" si="1"/>
        <v>#REF!</v>
      </c>
      <c r="I26" s="35" t="e">
        <f t="shared" ca="1" si="2"/>
        <v>#REF!</v>
      </c>
      <c r="J26" s="36"/>
      <c r="K26" s="37"/>
      <c r="L26" s="42"/>
      <c r="M26" s="107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43"/>
    </row>
    <row r="27" spans="1:24" ht="14" thickBot="1" x14ac:dyDescent="0.2">
      <c r="A27" s="29">
        <v>18</v>
      </c>
      <c r="B27" s="34">
        <f t="shared" ca="1" si="3"/>
        <v>2023</v>
      </c>
      <c r="C27" s="34">
        <f ca="1">IF(COUNTIF($C$9:C26,"")&lt;5,IF(RANDBETWEEN(0,1)=1,B27,""),B27)</f>
        <v>2023</v>
      </c>
      <c r="D27" s="41">
        <f ca="1">IF(C27="","",IF(COUNTIF($D$9:D26,"")&lt;8,IF(RANDBETWEEN(0,1)=1,C27+1,""),C27+1))</f>
        <v>2024</v>
      </c>
      <c r="E27" s="41" t="s">
        <v>25</v>
      </c>
      <c r="F27" s="32">
        <v>0.3</v>
      </c>
      <c r="G27" s="33" t="e">
        <f t="shared" ca="1" si="0"/>
        <v>#REF!</v>
      </c>
      <c r="H27" s="34" t="e">
        <f t="shared" ca="1" si="1"/>
        <v>#REF!</v>
      </c>
      <c r="I27" s="35" t="e">
        <f t="shared" ca="1" si="2"/>
        <v>#REF!</v>
      </c>
      <c r="J27" s="36"/>
      <c r="K27" s="37"/>
      <c r="L27" s="42"/>
      <c r="M27" s="107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43"/>
    </row>
    <row r="28" spans="1:24" ht="14" thickBot="1" x14ac:dyDescent="0.2">
      <c r="A28" s="29">
        <v>19</v>
      </c>
      <c r="B28" s="34">
        <f t="shared" ca="1" si="3"/>
        <v>2022</v>
      </c>
      <c r="C28" s="34">
        <f ca="1">IF(COUNTIF($C$9:C27,"")&lt;5,IF(RANDBETWEEN(0,1)=1,B28,""),B28)</f>
        <v>2022</v>
      </c>
      <c r="D28" s="41">
        <f ca="1">IF(C28="","",IF(COUNTIF($D$9:D27,"")&lt;8,IF(RANDBETWEEN(0,1)=1,C28+1,""),C28+1))</f>
        <v>2023</v>
      </c>
      <c r="E28" s="41" t="s">
        <v>27</v>
      </c>
      <c r="F28" s="32">
        <v>0.3</v>
      </c>
      <c r="G28" s="33" t="e">
        <f t="shared" ca="1" si="0"/>
        <v>#REF!</v>
      </c>
      <c r="H28" s="34" t="e">
        <f t="shared" ca="1" si="1"/>
        <v>#REF!</v>
      </c>
      <c r="I28" s="35" t="e">
        <f t="shared" ca="1" si="2"/>
        <v>#REF!</v>
      </c>
      <c r="J28" s="36"/>
      <c r="K28" s="37"/>
      <c r="L28" s="42"/>
      <c r="M28" s="107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43"/>
    </row>
    <row r="29" spans="1:24" ht="14" thickBot="1" x14ac:dyDescent="0.2">
      <c r="A29" s="45">
        <v>20</v>
      </c>
      <c r="B29" s="46">
        <f t="shared" ca="1" si="3"/>
        <v>2024</v>
      </c>
      <c r="C29" s="46">
        <f ca="1">IF(COUNTIF($C$9:C28,"")&lt;5,IF(RANDBETWEEN(0,1)=1,B29,""),B29)</f>
        <v>2024</v>
      </c>
      <c r="D29" s="47">
        <f ca="1">IF(C29="","",IF(COUNTIF($D$9:D28,"")&lt;8,IF(RANDBETWEEN(0,1)=1,C29+1,""),C29+1))</f>
        <v>2025</v>
      </c>
      <c r="E29" s="47" t="s">
        <v>27</v>
      </c>
      <c r="F29" s="32">
        <v>0.3</v>
      </c>
      <c r="G29" s="33" t="e">
        <f t="shared" ca="1" si="0"/>
        <v>#REF!</v>
      </c>
      <c r="H29" s="34" t="e">
        <f t="shared" ca="1" si="1"/>
        <v>#REF!</v>
      </c>
      <c r="I29" s="35" t="e">
        <f t="shared" ca="1" si="2"/>
        <v>#REF!</v>
      </c>
      <c r="J29" s="48">
        <f ca="1">SUMIF(M29:W29,"&lt;0",M29:W29)</f>
        <v>-155000</v>
      </c>
      <c r="K29" s="49">
        <f ca="1">SUMIF(N29:W29,"&gt;0",N29:W29)</f>
        <v>0</v>
      </c>
      <c r="L29" s="50">
        <f t="shared" ca="1" si="4"/>
        <v>0</v>
      </c>
      <c r="M29" s="108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51"/>
    </row>
    <row r="30" spans="1:24" s="12" customFormat="1" ht="14" thickBot="1" x14ac:dyDescent="0.2">
      <c r="A30" s="52" t="s">
        <v>9</v>
      </c>
      <c r="B30" s="53"/>
      <c r="C30" s="53"/>
      <c r="D30" s="53"/>
      <c r="E30" s="54"/>
      <c r="F30" s="54"/>
      <c r="G30" s="54"/>
      <c r="H30" s="54"/>
      <c r="I30" s="55"/>
      <c r="J30" s="56">
        <f ca="1">SUM(J10:J29)</f>
        <v>-155000</v>
      </c>
      <c r="K30" s="57">
        <f ca="1">SUM(K10:K29)</f>
        <v>0</v>
      </c>
      <c r="L30" s="58">
        <f ca="1">+K30/-J30</f>
        <v>0</v>
      </c>
      <c r="M30" s="59"/>
      <c r="N30" s="60"/>
      <c r="O30" s="60"/>
      <c r="P30" s="60"/>
      <c r="Q30" s="60"/>
      <c r="R30" s="61"/>
      <c r="S30" s="60"/>
      <c r="T30" s="60"/>
      <c r="U30" s="60"/>
      <c r="V30" s="60"/>
      <c r="W30" s="60"/>
      <c r="X30" s="60"/>
    </row>
    <row r="31" spans="1:24" s="12" customFormat="1" ht="14" thickBot="1" x14ac:dyDescent="0.2">
      <c r="A31" s="62" t="s">
        <v>18</v>
      </c>
      <c r="B31" s="53"/>
      <c r="C31" s="53"/>
      <c r="D31" s="53"/>
      <c r="E31" s="53"/>
      <c r="F31" s="53"/>
      <c r="G31" s="53"/>
      <c r="H31" s="53"/>
      <c r="I31" s="53"/>
      <c r="J31" s="53"/>
      <c r="K31" s="63"/>
      <c r="L31" s="55"/>
      <c r="M31" s="60">
        <f ca="1">COUNTIF(M8:M27,"&lt;0")</f>
        <v>3</v>
      </c>
      <c r="N31" s="60"/>
      <c r="O31" s="60"/>
      <c r="P31" s="60"/>
      <c r="Q31" s="60"/>
      <c r="R31" s="60">
        <v>0</v>
      </c>
      <c r="S31" s="60">
        <v>0</v>
      </c>
      <c r="T31" s="60">
        <v>0</v>
      </c>
      <c r="U31" s="60">
        <v>0</v>
      </c>
      <c r="V31" s="60">
        <v>0</v>
      </c>
      <c r="W31" s="60">
        <v>0</v>
      </c>
      <c r="X31" s="60"/>
    </row>
    <row r="32" spans="1:24" s="12" customFormat="1" ht="14" thickBot="1" x14ac:dyDescent="0.2">
      <c r="A32" s="52" t="s">
        <v>19</v>
      </c>
      <c r="B32" s="54"/>
      <c r="C32" s="54"/>
      <c r="D32" s="54"/>
      <c r="E32" s="54"/>
      <c r="F32" s="54"/>
      <c r="G32" s="54"/>
      <c r="H32" s="54"/>
      <c r="I32" s="54"/>
      <c r="J32" s="54"/>
      <c r="K32" s="55"/>
      <c r="L32" s="55"/>
      <c r="M32" s="60">
        <v>0</v>
      </c>
      <c r="N32" s="60">
        <f t="shared" ref="N32:W32" ca="1" si="6">COUNTIF(N10:N29,"&lt;0")-N31</f>
        <v>7</v>
      </c>
      <c r="O32" s="60">
        <f t="shared" ca="1" si="6"/>
        <v>5</v>
      </c>
      <c r="P32" s="60">
        <f t="shared" ca="1" si="6"/>
        <v>5</v>
      </c>
      <c r="Q32" s="60">
        <f t="shared" ca="1" si="6"/>
        <v>0</v>
      </c>
      <c r="R32" s="60">
        <f t="shared" ca="1" si="6"/>
        <v>0</v>
      </c>
      <c r="S32" s="60">
        <f t="shared" ca="1" si="6"/>
        <v>0</v>
      </c>
      <c r="T32" s="60">
        <f t="shared" ca="1" si="6"/>
        <v>0</v>
      </c>
      <c r="U32" s="60">
        <f t="shared" ca="1" si="6"/>
        <v>0</v>
      </c>
      <c r="V32" s="60">
        <f t="shared" ca="1" si="6"/>
        <v>0</v>
      </c>
      <c r="W32" s="60">
        <f t="shared" ca="1" si="6"/>
        <v>0</v>
      </c>
      <c r="X32" s="60"/>
    </row>
    <row r="33" spans="1:26" s="12" customFormat="1" ht="14" thickBot="1" x14ac:dyDescent="0.2">
      <c r="A33" s="52" t="s">
        <v>20</v>
      </c>
      <c r="B33" s="54"/>
      <c r="C33" s="54"/>
      <c r="D33" s="54"/>
      <c r="E33" s="54"/>
      <c r="F33" s="54"/>
      <c r="G33" s="54"/>
      <c r="H33" s="54"/>
      <c r="I33" s="54"/>
      <c r="J33" s="54"/>
      <c r="K33" s="55"/>
      <c r="L33" s="55"/>
      <c r="M33" s="60">
        <f ca="1">COUNTIF(M10:M29,"&lt;0")</f>
        <v>3</v>
      </c>
      <c r="N33" s="60">
        <f t="shared" ref="N33:W33" ca="1" si="7">COUNTIF(N10:N29,"&gt;0")</f>
        <v>0</v>
      </c>
      <c r="O33" s="60">
        <f t="shared" ca="1" si="7"/>
        <v>0</v>
      </c>
      <c r="P33" s="60">
        <f t="shared" ca="1" si="7"/>
        <v>0</v>
      </c>
      <c r="Q33" s="60">
        <f t="shared" ca="1" si="7"/>
        <v>0</v>
      </c>
      <c r="R33" s="60">
        <f t="shared" ca="1" si="7"/>
        <v>0</v>
      </c>
      <c r="S33" s="60">
        <f t="shared" ca="1" si="7"/>
        <v>0</v>
      </c>
      <c r="T33" s="60">
        <f t="shared" ca="1" si="7"/>
        <v>0</v>
      </c>
      <c r="U33" s="60">
        <f t="shared" ca="1" si="7"/>
        <v>0</v>
      </c>
      <c r="V33" s="60">
        <f t="shared" ca="1" si="7"/>
        <v>0</v>
      </c>
      <c r="W33" s="60">
        <f t="shared" ca="1" si="7"/>
        <v>0</v>
      </c>
      <c r="X33" s="60"/>
    </row>
    <row r="34" spans="1:26" ht="14" thickBot="1" x14ac:dyDescent="0.2">
      <c r="A34" s="52" t="s">
        <v>21</v>
      </c>
      <c r="B34" s="54"/>
      <c r="C34" s="54"/>
      <c r="D34" s="54"/>
      <c r="E34" s="54"/>
      <c r="F34" s="54"/>
      <c r="G34" s="54"/>
      <c r="H34" s="54"/>
      <c r="I34" s="54"/>
      <c r="J34" s="64"/>
      <c r="K34" s="65"/>
      <c r="L34" s="65"/>
      <c r="M34" s="60">
        <f ca="1">SUM(M10:M29)</f>
        <v>-465000</v>
      </c>
      <c r="N34" s="60">
        <f t="shared" ref="N34:W34" ca="1" si="8">SUM(N10:N29)</f>
        <v>-835000</v>
      </c>
      <c r="O34" s="60">
        <f t="shared" ca="1" si="8"/>
        <v>-775000</v>
      </c>
      <c r="P34" s="60">
        <f t="shared" ca="1" si="8"/>
        <v>-525000</v>
      </c>
      <c r="Q34" s="60">
        <f t="shared" ca="1" si="8"/>
        <v>0</v>
      </c>
      <c r="R34" s="60">
        <f t="shared" ca="1" si="8"/>
        <v>0</v>
      </c>
      <c r="S34" s="60">
        <f t="shared" ca="1" si="8"/>
        <v>0</v>
      </c>
      <c r="T34" s="60">
        <f t="shared" ca="1" si="8"/>
        <v>0</v>
      </c>
      <c r="U34" s="60">
        <f t="shared" ca="1" si="8"/>
        <v>0</v>
      </c>
      <c r="V34" s="60">
        <f t="shared" ca="1" si="8"/>
        <v>0</v>
      </c>
      <c r="W34" s="60">
        <f t="shared" ca="1" si="8"/>
        <v>0</v>
      </c>
      <c r="X34" s="60">
        <f ca="1">SUM(M34:W34)</f>
        <v>-2600000</v>
      </c>
    </row>
    <row r="35" spans="1:26" ht="14" thickBot="1" x14ac:dyDescent="0.2">
      <c r="A35" s="52" t="s">
        <v>22</v>
      </c>
      <c r="B35" s="54"/>
      <c r="C35" s="54"/>
      <c r="D35" s="54"/>
      <c r="E35" s="54"/>
      <c r="F35" s="54"/>
      <c r="G35" s="54"/>
      <c r="H35" s="54"/>
      <c r="I35" s="54"/>
      <c r="J35" s="64"/>
      <c r="K35" s="65"/>
      <c r="L35" s="65"/>
      <c r="M35" s="60">
        <f ca="1">M34</f>
        <v>-465000</v>
      </c>
      <c r="N35" s="60">
        <f ca="1">M35+N34</f>
        <v>-1300000</v>
      </c>
      <c r="O35" s="60">
        <f ca="1">N35+O34</f>
        <v>-2075000</v>
      </c>
      <c r="P35" s="60">
        <f ca="1">O35+P34</f>
        <v>-2600000</v>
      </c>
      <c r="Q35" s="60">
        <f ca="1">P35+Q34</f>
        <v>-2600000</v>
      </c>
      <c r="R35" s="60">
        <f t="shared" ref="R35:W35" ca="1" si="9">Q35+R34</f>
        <v>-2600000</v>
      </c>
      <c r="S35" s="60">
        <f t="shared" ca="1" si="9"/>
        <v>-2600000</v>
      </c>
      <c r="T35" s="60">
        <f t="shared" ca="1" si="9"/>
        <v>-2600000</v>
      </c>
      <c r="U35" s="60">
        <f ca="1">T35+U34</f>
        <v>-2600000</v>
      </c>
      <c r="V35" s="60">
        <f t="shared" ca="1" si="9"/>
        <v>-2600000</v>
      </c>
      <c r="W35" s="60">
        <f t="shared" ca="1" si="9"/>
        <v>-2600000</v>
      </c>
      <c r="X35" s="60"/>
    </row>
    <row r="36" spans="1:26" s="12" customFormat="1" ht="14" thickBot="1" x14ac:dyDescent="0.2">
      <c r="A36" s="52" t="s">
        <v>23</v>
      </c>
      <c r="B36" s="54"/>
      <c r="C36" s="54"/>
      <c r="D36" s="54"/>
      <c r="E36" s="54"/>
      <c r="F36" s="54"/>
      <c r="G36" s="54"/>
      <c r="H36" s="54"/>
      <c r="I36" s="54"/>
      <c r="J36" s="54"/>
      <c r="K36" s="55"/>
      <c r="L36" s="55"/>
      <c r="M36" s="60">
        <f t="shared" ref="M36:W36" ca="1" si="10">SUMIF(M$11:M$29,"&gt;0",M$11:M$29)</f>
        <v>0</v>
      </c>
      <c r="N36" s="60">
        <f t="shared" ca="1" si="10"/>
        <v>0</v>
      </c>
      <c r="O36" s="60">
        <f t="shared" ca="1" si="10"/>
        <v>0</v>
      </c>
      <c r="P36" s="60">
        <f t="shared" ca="1" si="10"/>
        <v>0</v>
      </c>
      <c r="Q36" s="60">
        <f t="shared" ca="1" si="10"/>
        <v>0</v>
      </c>
      <c r="R36" s="60">
        <f t="shared" ca="1" si="10"/>
        <v>0</v>
      </c>
      <c r="S36" s="60">
        <f t="shared" ca="1" si="10"/>
        <v>0</v>
      </c>
      <c r="T36" s="60">
        <f t="shared" ca="1" si="10"/>
        <v>0</v>
      </c>
      <c r="U36" s="60">
        <f t="shared" ca="1" si="10"/>
        <v>0</v>
      </c>
      <c r="V36" s="60">
        <f t="shared" ca="1" si="10"/>
        <v>0</v>
      </c>
      <c r="W36" s="60">
        <f t="shared" ca="1" si="10"/>
        <v>0</v>
      </c>
      <c r="X36" s="60">
        <f ca="1">SUM(M36:W36)</f>
        <v>0</v>
      </c>
    </row>
    <row r="37" spans="1:26" s="12" customFormat="1" x14ac:dyDescent="0.15"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</row>
    <row r="38" spans="1:26" x14ac:dyDescent="0.1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</row>
    <row r="40" spans="1:26" ht="15" x14ac:dyDescent="0.2">
      <c r="A40" s="67"/>
      <c r="B40" s="68" t="s">
        <v>24</v>
      </c>
      <c r="D40" s="67"/>
      <c r="E40" s="67"/>
      <c r="F40" s="67"/>
      <c r="G40" s="69"/>
      <c r="H40" s="69"/>
      <c r="I40" s="70"/>
    </row>
    <row r="41" spans="1:26" ht="16" x14ac:dyDescent="0.2">
      <c r="A41" s="71" t="s">
        <v>25</v>
      </c>
      <c r="B41" s="72">
        <v>0.2977741716887593</v>
      </c>
      <c r="D41" s="73"/>
      <c r="E41" s="73"/>
      <c r="F41" s="73"/>
      <c r="G41" s="74"/>
      <c r="H41" s="75"/>
      <c r="I41" s="70"/>
    </row>
    <row r="42" spans="1:26" ht="16" x14ac:dyDescent="0.2">
      <c r="A42" s="76" t="s">
        <v>26</v>
      </c>
      <c r="B42" s="77">
        <v>0.81316054478711997</v>
      </c>
      <c r="D42" s="73"/>
      <c r="E42" s="73"/>
      <c r="F42" s="73"/>
      <c r="G42" s="74">
        <f>-SUM([1]Assumptions!E23+[1]Assumptions!C32)</f>
        <v>-645000</v>
      </c>
      <c r="H42" s="75"/>
      <c r="I42" s="70"/>
      <c r="J42" s="83"/>
      <c r="K42" s="90"/>
    </row>
    <row r="43" spans="1:26" ht="16" x14ac:dyDescent="0.2">
      <c r="A43" s="76" t="s">
        <v>26</v>
      </c>
      <c r="B43" s="77">
        <v>0.30437819930400767</v>
      </c>
      <c r="D43" s="73"/>
      <c r="E43" s="73"/>
      <c r="F43" s="73"/>
      <c r="G43" s="74"/>
      <c r="H43" s="75"/>
      <c r="I43" s="70"/>
      <c r="J43" s="83"/>
      <c r="K43" s="90"/>
    </row>
    <row r="44" spans="1:26" ht="17" thickBot="1" x14ac:dyDescent="0.25">
      <c r="A44" s="76" t="s">
        <v>26</v>
      </c>
      <c r="B44" s="77">
        <v>0.73971863495206458</v>
      </c>
      <c r="D44" s="118" t="s">
        <v>39</v>
      </c>
      <c r="E44" s="73"/>
      <c r="F44" s="73"/>
      <c r="G44" s="74"/>
      <c r="H44" s="75"/>
      <c r="I44" s="70"/>
      <c r="J44" s="83"/>
      <c r="K44" s="90"/>
    </row>
    <row r="45" spans="1:26" ht="17" thickBot="1" x14ac:dyDescent="0.25">
      <c r="A45" s="76" t="s">
        <v>27</v>
      </c>
      <c r="B45" s="77">
        <v>0.75010250649165799</v>
      </c>
      <c r="D45" s="95"/>
      <c r="E45" s="96" t="s">
        <v>37</v>
      </c>
      <c r="F45" s="97"/>
      <c r="G45" s="98" t="s">
        <v>38</v>
      </c>
      <c r="H45" s="99"/>
      <c r="I45" s="70"/>
      <c r="J45" s="83"/>
      <c r="K45" s="90"/>
    </row>
    <row r="46" spans="1:26" ht="16" x14ac:dyDescent="0.2">
      <c r="A46" s="76" t="s">
        <v>27</v>
      </c>
      <c r="B46" s="77">
        <v>0.62636774122667016</v>
      </c>
      <c r="D46" s="111" t="s">
        <v>36</v>
      </c>
      <c r="E46" s="100" t="s">
        <v>30</v>
      </c>
      <c r="F46" s="102" t="s">
        <v>31</v>
      </c>
      <c r="G46" s="101" t="s">
        <v>32</v>
      </c>
      <c r="H46" s="102" t="s">
        <v>33</v>
      </c>
      <c r="I46" s="70"/>
      <c r="J46" s="83"/>
      <c r="K46" s="90"/>
    </row>
    <row r="47" spans="1:26" ht="16" x14ac:dyDescent="0.2">
      <c r="A47" s="76" t="s">
        <v>27</v>
      </c>
      <c r="B47" s="77">
        <v>0.27083209760587768</v>
      </c>
      <c r="D47" s="81"/>
      <c r="E47" s="80">
        <v>1</v>
      </c>
      <c r="F47" s="80">
        <v>0</v>
      </c>
      <c r="G47" s="80">
        <f>1-(F47+E47)</f>
        <v>0</v>
      </c>
      <c r="H47" s="82"/>
      <c r="I47" s="70"/>
      <c r="J47" s="83"/>
      <c r="K47" s="90"/>
    </row>
    <row r="48" spans="1:26" ht="16" x14ac:dyDescent="0.2">
      <c r="A48" s="76" t="s">
        <v>28</v>
      </c>
      <c r="B48" s="77">
        <v>0.79237238213159367</v>
      </c>
      <c r="D48" s="81"/>
      <c r="E48" s="92">
        <v>30000</v>
      </c>
      <c r="F48" s="92">
        <v>0</v>
      </c>
      <c r="G48" s="92">
        <v>0</v>
      </c>
      <c r="H48" s="93"/>
      <c r="I48" s="70"/>
      <c r="J48" s="83"/>
      <c r="K48" s="90"/>
    </row>
    <row r="49" spans="1:11" ht="16" x14ac:dyDescent="0.2">
      <c r="A49" s="76" t="s">
        <v>28</v>
      </c>
      <c r="B49" s="77">
        <v>0.41086152555795141</v>
      </c>
      <c r="D49" s="114" t="s">
        <v>34</v>
      </c>
      <c r="E49" s="103" t="s">
        <v>30</v>
      </c>
      <c r="F49" s="105" t="s">
        <v>31</v>
      </c>
      <c r="G49" s="104" t="s">
        <v>32</v>
      </c>
      <c r="H49" s="105" t="s">
        <v>33</v>
      </c>
      <c r="I49" s="70"/>
      <c r="J49" s="83"/>
      <c r="K49" s="90"/>
    </row>
    <row r="50" spans="1:11" ht="16" x14ac:dyDescent="0.2">
      <c r="A50" s="76" t="s">
        <v>28</v>
      </c>
      <c r="B50" s="77">
        <v>0.26420001448186314</v>
      </c>
      <c r="D50" s="81"/>
      <c r="E50" s="80">
        <v>0</v>
      </c>
      <c r="F50" s="80">
        <v>0.25</v>
      </c>
      <c r="G50" s="80">
        <f>1-(F50+E50)</f>
        <v>0.75</v>
      </c>
      <c r="H50" s="91"/>
      <c r="I50" s="70"/>
      <c r="J50" s="83"/>
      <c r="K50" s="90"/>
    </row>
    <row r="51" spans="1:11" ht="16" x14ac:dyDescent="0.2">
      <c r="A51" s="76" t="s">
        <v>28</v>
      </c>
      <c r="B51" s="77">
        <v>4.2003126001259994E-2</v>
      </c>
      <c r="D51" s="81"/>
      <c r="E51" s="92">
        <v>0</v>
      </c>
      <c r="F51" s="92">
        <v>125000</v>
      </c>
      <c r="G51" s="92">
        <v>375000</v>
      </c>
      <c r="H51" s="94"/>
      <c r="I51" s="70"/>
      <c r="J51" s="83"/>
      <c r="K51" s="90"/>
    </row>
    <row r="52" spans="1:11" ht="16" x14ac:dyDescent="0.2">
      <c r="A52" s="76" t="s">
        <v>29</v>
      </c>
      <c r="B52" s="77">
        <v>0.15462729628369742</v>
      </c>
      <c r="D52" s="117" t="s">
        <v>35</v>
      </c>
      <c r="E52" s="103" t="s">
        <v>30</v>
      </c>
      <c r="F52" s="104" t="s">
        <v>31</v>
      </c>
      <c r="G52" s="104" t="s">
        <v>32</v>
      </c>
      <c r="H52" s="105" t="s">
        <v>33</v>
      </c>
      <c r="I52" s="70"/>
      <c r="J52" s="83"/>
      <c r="K52" s="90"/>
    </row>
    <row r="53" spans="1:11" ht="16" x14ac:dyDescent="0.2">
      <c r="A53" s="76" t="s">
        <v>29</v>
      </c>
      <c r="B53" s="77">
        <v>0.60177818321296206</v>
      </c>
      <c r="D53" s="81"/>
      <c r="E53" s="83"/>
      <c r="F53" s="83"/>
      <c r="G53" s="84"/>
      <c r="H53" s="85">
        <v>1</v>
      </c>
      <c r="I53" s="70"/>
      <c r="J53" s="83"/>
      <c r="K53" s="90"/>
    </row>
    <row r="54" spans="1:11" ht="17" thickBot="1" x14ac:dyDescent="0.25">
      <c r="A54" s="76" t="s">
        <v>29</v>
      </c>
      <c r="B54" s="77">
        <v>0.13029553713484776</v>
      </c>
      <c r="D54" s="86"/>
      <c r="E54" s="87"/>
      <c r="F54" s="87"/>
      <c r="G54" s="88"/>
      <c r="H54" s="89">
        <v>270000</v>
      </c>
      <c r="I54" s="70"/>
      <c r="J54" s="83"/>
      <c r="K54" s="90"/>
    </row>
    <row r="55" spans="1:11" ht="16" x14ac:dyDescent="0.2">
      <c r="A55" s="76" t="s">
        <v>29</v>
      </c>
      <c r="B55" s="77">
        <v>0.54478920593376634</v>
      </c>
      <c r="D55" s="73"/>
      <c r="E55" s="73"/>
      <c r="F55" s="73"/>
      <c r="G55" s="74"/>
      <c r="H55" s="75"/>
      <c r="I55" s="70"/>
      <c r="J55" s="83"/>
      <c r="K55" s="90"/>
    </row>
    <row r="56" spans="1:11" ht="16" x14ac:dyDescent="0.2">
      <c r="A56" s="76" t="s">
        <v>29</v>
      </c>
      <c r="B56" s="77">
        <v>3.4949567615537691E-2</v>
      </c>
      <c r="D56" s="73"/>
      <c r="E56" s="73"/>
      <c r="F56" s="73"/>
      <c r="G56" s="74"/>
      <c r="H56" s="75"/>
      <c r="I56" s="70"/>
      <c r="J56" s="83"/>
      <c r="K56" s="90"/>
    </row>
    <row r="57" spans="1:11" ht="16" x14ac:dyDescent="0.2">
      <c r="A57" s="76" t="s">
        <v>29</v>
      </c>
      <c r="B57" s="77">
        <v>0.4793946512210705</v>
      </c>
      <c r="D57" s="73"/>
      <c r="E57" s="73"/>
      <c r="F57" s="73"/>
      <c r="G57" s="74"/>
      <c r="H57" s="75"/>
      <c r="I57" s="70"/>
      <c r="J57" s="83"/>
      <c r="K57" s="90"/>
    </row>
    <row r="58" spans="1:11" ht="16" x14ac:dyDescent="0.2">
      <c r="A58" s="76" t="s">
        <v>29</v>
      </c>
      <c r="B58" s="77">
        <v>0.82520349138382498</v>
      </c>
      <c r="D58" s="73"/>
      <c r="E58" s="73"/>
      <c r="F58" s="73"/>
      <c r="G58" s="74"/>
      <c r="H58" s="75"/>
      <c r="I58" s="70"/>
      <c r="J58" s="83"/>
      <c r="K58" s="90"/>
    </row>
    <row r="59" spans="1:11" ht="16" x14ac:dyDescent="0.2">
      <c r="A59" s="76" t="s">
        <v>29</v>
      </c>
      <c r="B59" s="77">
        <v>0.73566855339889403</v>
      </c>
      <c r="D59" s="73"/>
      <c r="E59" s="73"/>
      <c r="F59" s="73"/>
      <c r="G59" s="74"/>
      <c r="H59" s="75"/>
      <c r="I59" s="70"/>
      <c r="J59" s="83"/>
      <c r="K59" s="90"/>
    </row>
    <row r="60" spans="1:11" ht="16" x14ac:dyDescent="0.2">
      <c r="A60" s="78" t="s">
        <v>29</v>
      </c>
      <c r="B60" s="79">
        <v>0.68174868070115291</v>
      </c>
      <c r="D60" s="73"/>
      <c r="E60" s="73"/>
      <c r="F60" s="73"/>
      <c r="G60" s="74"/>
      <c r="H60" s="75"/>
      <c r="I60" s="70"/>
      <c r="J60" s="83"/>
      <c r="K60" s="90"/>
    </row>
    <row r="61" spans="1:11" ht="16" x14ac:dyDescent="0.2">
      <c r="A61"/>
      <c r="B61"/>
      <c r="C61"/>
      <c r="D61"/>
      <c r="E61"/>
      <c r="F61"/>
      <c r="J61" s="83"/>
      <c r="K61" s="90"/>
    </row>
    <row r="62" spans="1:11" x14ac:dyDescent="0.15">
      <c r="J62" s="90"/>
      <c r="K62" s="90"/>
    </row>
  </sheetData>
  <mergeCells count="8">
    <mergeCell ref="E45:F45"/>
    <mergeCell ref="G45:H45"/>
    <mergeCell ref="B8:B9"/>
    <mergeCell ref="C8:C9"/>
    <mergeCell ref="D8:D9"/>
    <mergeCell ref="G8:G9"/>
    <mergeCell ref="L8:L9"/>
    <mergeCell ref="M8:W8"/>
  </mergeCells>
  <conditionalFormatting sqref="N30:X30">
    <cfRule type="cellIs" dxfId="0" priority="1" stopIfTrue="1" operator="lessThan">
      <formula>0</formula>
    </cfRule>
  </conditionalFormatting>
  <pageMargins left="0.39370078740157483" right="0.39370078740157483" top="1.1811023622047245" bottom="0.98425196850393704" header="0.51181102362204722" footer="0.51181102362204722"/>
  <pageSetup paperSize="9" scale="61" orientation="landscape" r:id="rId1"/>
  <headerFooter alignWithMargins="0"/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Target fund size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2021-02-04T19:15:59Z</dcterms:created>
  <dcterms:modified xsi:type="dcterms:W3CDTF">2021-02-04T20:26:34Z</dcterms:modified>
</cp:coreProperties>
</file>