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15" windowWidth="20730" windowHeight="9705" activeTab="1"/>
  </bookViews>
  <sheets>
    <sheet name="adhérents" sheetId="2" r:id="rId1"/>
    <sheet name="présences" sheetId="3" r:id="rId2"/>
    <sheet name="calendrier" sheetId="4" r:id="rId3"/>
    <sheet name="MERCREDIS" sheetId="5" r:id="rId4"/>
    <sheet name="ETE" sheetId="8" r:id="rId5"/>
    <sheet name="ANNEE" sheetId="9" r:id="rId6"/>
  </sheets>
  <definedNames>
    <definedName name="adherent" localSheetId="5">ANNEE!$A$112:$A$325</definedName>
    <definedName name="adherent" localSheetId="4">ETE!$A$112:$A$325</definedName>
    <definedName name="adherent" localSheetId="3">MERCREDIS!$A$112:$A$325</definedName>
    <definedName name="Annee_cotisation">adhérents!$B$2:$B$527</definedName>
    <definedName name="Apres_midi" localSheetId="5">ANNEE!$M$4:$M$150</definedName>
    <definedName name="Apres_midi" localSheetId="4">ETE!$M$4:$M$150</definedName>
    <definedName name="Apres_midi">MERCREDIS!$M$4:$M$150</definedName>
    <definedName name="Assmat">adhérents!$G$2:$G$527</definedName>
    <definedName name="cotisants" localSheetId="5">#REF!</definedName>
    <definedName name="cotisants" localSheetId="4">#REF!</definedName>
    <definedName name="cotisants">#REF!</definedName>
    <definedName name="Date_de_reference" localSheetId="0">adhérents!$U$3</definedName>
    <definedName name="Date_de_reference" localSheetId="5">ANNEE!$Y$2</definedName>
    <definedName name="Date_de_reference" localSheetId="4">ETE!$Y$2</definedName>
    <definedName name="Date_de_reference" localSheetId="3">MERCREDIS!$Y$2</definedName>
    <definedName name="Date_du_jour" localSheetId="1">présences!$C$2</definedName>
    <definedName name="DATE_NAISSANCE" localSheetId="0">adhérents!$I$2:$I$527</definedName>
    <definedName name="DATE_NAISSANCE" localSheetId="5">ANNEE!$J$4:$J$331</definedName>
    <definedName name="DATE_NAISSANCE" localSheetId="4">ETE!$J$4:$J$331</definedName>
    <definedName name="DATE_NAISSANCE" localSheetId="3">MERCREDIS!$J$4:$J$331</definedName>
    <definedName name="Feminin" localSheetId="0">adhérents!$H$2:$H$527</definedName>
    <definedName name="Feminin" localSheetId="5">ANNEE!$H$4:$H$331</definedName>
    <definedName name="Feminin" localSheetId="4">ETE!$H$4:$H$331</definedName>
    <definedName name="Feminin" localSheetId="3">MERCREDIS!$H$4:$H$331</definedName>
    <definedName name="masculin" localSheetId="0">adhérents!#REF!</definedName>
    <definedName name="masculin" localSheetId="5">ANNEE!$I$4:$I$331</definedName>
    <definedName name="masculin" localSheetId="4">ETE!$I$4:$I$331</definedName>
    <definedName name="masculin" localSheetId="3">MERCREDIS!$I$4:$I$331</definedName>
    <definedName name="matin" localSheetId="5">ANNEE!$L$4:$L$150</definedName>
    <definedName name="matin" localSheetId="4">ETE!$L$4:$L$150</definedName>
    <definedName name="matin">MERCREDIS!$L$4:$L$150</definedName>
    <definedName name="nom_famille" localSheetId="0">adhérents!$D$2:$D$527</definedName>
    <definedName name="Nouveau" localSheetId="5">#REF!</definedName>
    <definedName name="Nouveau" localSheetId="4">#REF!</definedName>
    <definedName name="Nouveau">#REF!</definedName>
    <definedName name="Tableau_cotisants">adhérents!$C:$M</definedName>
    <definedName name="TERRITOIRE" localSheetId="5">ANNEE!$K$4:$K$150</definedName>
    <definedName name="TERRITOIRE" localSheetId="4">ETE!$K$4:$K$150</definedName>
    <definedName name="TERRITOIRE" localSheetId="3">MERCREDIS!$K$4:$K$150</definedName>
    <definedName name="TERRITOIRE_FAMILLE" localSheetId="5">ANNEE!$C$3:$C$150</definedName>
    <definedName name="TERRITOIRE_FAMILLE" localSheetId="4">ETE!$C$3:$C$150</definedName>
    <definedName name="TERRITOIRE_FAMILLE">MERCREDIS!$C$3:$C$150</definedName>
  </definedNames>
  <calcPr calcId="125725"/>
</workbook>
</file>

<file path=xl/calcChain.xml><?xml version="1.0" encoding="utf-8"?>
<calcChain xmlns="http://schemas.openxmlformats.org/spreadsheetml/2006/main">
  <c r="C36" i="3"/>
  <c r="D36"/>
  <c r="E36"/>
  <c r="F36"/>
  <c r="G36"/>
  <c r="H36"/>
  <c r="I36" s="1"/>
  <c r="J36"/>
  <c r="K36"/>
  <c r="C37"/>
  <c r="D37"/>
  <c r="E37"/>
  <c r="F37"/>
  <c r="G37"/>
  <c r="H37"/>
  <c r="I37"/>
  <c r="J37"/>
  <c r="K37"/>
  <c r="C38"/>
  <c r="D38"/>
  <c r="E38"/>
  <c r="F38"/>
  <c r="G38"/>
  <c r="H38"/>
  <c r="I38" s="1"/>
  <c r="J38"/>
  <c r="K38"/>
  <c r="C39"/>
  <c r="D39"/>
  <c r="E39"/>
  <c r="F39"/>
  <c r="G39"/>
  <c r="H39"/>
  <c r="I39"/>
  <c r="J39"/>
  <c r="K39"/>
  <c r="I16"/>
  <c r="I17"/>
  <c r="C32"/>
  <c r="D32"/>
  <c r="E32"/>
  <c r="F32"/>
  <c r="G32"/>
  <c r="H32"/>
  <c r="I32" s="1"/>
  <c r="J32"/>
  <c r="K32"/>
  <c r="C33"/>
  <c r="D33"/>
  <c r="E33"/>
  <c r="F33"/>
  <c r="G33"/>
  <c r="H33"/>
  <c r="I33" s="1"/>
  <c r="J33"/>
  <c r="K33"/>
  <c r="C34"/>
  <c r="D34"/>
  <c r="E34"/>
  <c r="F34"/>
  <c r="G34"/>
  <c r="H34"/>
  <c r="I34" s="1"/>
  <c r="J34"/>
  <c r="K34"/>
  <c r="C35"/>
  <c r="D35"/>
  <c r="E35"/>
  <c r="F35"/>
  <c r="G35"/>
  <c r="H35"/>
  <c r="I35" s="1"/>
  <c r="J35"/>
  <c r="K35"/>
  <c r="C31"/>
  <c r="D31"/>
  <c r="E31"/>
  <c r="F31"/>
  <c r="G31"/>
  <c r="H31"/>
  <c r="I31" s="1"/>
  <c r="J31"/>
  <c r="K31"/>
  <c r="K30"/>
  <c r="J30"/>
  <c r="H30"/>
  <c r="I30" s="1"/>
  <c r="G30"/>
  <c r="F30"/>
  <c r="E30"/>
  <c r="D30"/>
  <c r="C30"/>
  <c r="K29"/>
  <c r="J29"/>
  <c r="H29"/>
  <c r="I29" s="1"/>
  <c r="G29"/>
  <c r="F29"/>
  <c r="E29"/>
  <c r="D29"/>
  <c r="C29"/>
  <c r="K28"/>
  <c r="J28"/>
  <c r="H28"/>
  <c r="I28" s="1"/>
  <c r="G28"/>
  <c r="F28"/>
  <c r="E28"/>
  <c r="D28"/>
  <c r="C28"/>
  <c r="K27"/>
  <c r="J27"/>
  <c r="H27"/>
  <c r="I27" s="1"/>
  <c r="G27"/>
  <c r="F27"/>
  <c r="E27"/>
  <c r="D27"/>
  <c r="C27"/>
  <c r="I24"/>
  <c r="I25"/>
  <c r="I26"/>
  <c r="K23"/>
  <c r="J23"/>
  <c r="H23"/>
  <c r="I23" s="1"/>
  <c r="G23"/>
  <c r="F23"/>
  <c r="E23"/>
  <c r="D23"/>
  <c r="C23"/>
  <c r="K22"/>
  <c r="J22"/>
  <c r="H22"/>
  <c r="I22" s="1"/>
  <c r="G22"/>
  <c r="F22"/>
  <c r="E22"/>
  <c r="D22"/>
  <c r="C22"/>
  <c r="C18"/>
  <c r="D18"/>
  <c r="E18"/>
  <c r="F18"/>
  <c r="G18"/>
  <c r="H18"/>
  <c r="I18" s="1"/>
  <c r="J18"/>
  <c r="K18"/>
  <c r="C19"/>
  <c r="D19"/>
  <c r="E19"/>
  <c r="F19"/>
  <c r="G19"/>
  <c r="H19"/>
  <c r="I19" s="1"/>
  <c r="J19"/>
  <c r="K19"/>
  <c r="C20"/>
  <c r="D20"/>
  <c r="E20"/>
  <c r="F20"/>
  <c r="G20"/>
  <c r="H20"/>
  <c r="I20" s="1"/>
  <c r="J20"/>
  <c r="K20"/>
  <c r="C21"/>
  <c r="D21"/>
  <c r="E21"/>
  <c r="F21"/>
  <c r="G21"/>
  <c r="H21"/>
  <c r="I21" s="1"/>
  <c r="J21"/>
  <c r="K21"/>
  <c r="K15"/>
  <c r="J15"/>
  <c r="H15"/>
  <c r="I15" s="1"/>
  <c r="G15"/>
  <c r="F15"/>
  <c r="E15"/>
  <c r="D15"/>
  <c r="C15"/>
  <c r="K14"/>
  <c r="J14"/>
  <c r="H14"/>
  <c r="I14" s="1"/>
  <c r="G14"/>
  <c r="F14"/>
  <c r="E14"/>
  <c r="D14"/>
  <c r="C14"/>
  <c r="K13"/>
  <c r="J13"/>
  <c r="H13"/>
  <c r="I13" s="1"/>
  <c r="G13"/>
  <c r="F13"/>
  <c r="E13"/>
  <c r="D13"/>
  <c r="C13"/>
  <c r="K12"/>
  <c r="J12"/>
  <c r="H12"/>
  <c r="I12" s="1"/>
  <c r="G12"/>
  <c r="F12"/>
  <c r="E12"/>
  <c r="D12"/>
  <c r="C12"/>
  <c r="K11"/>
  <c r="J11"/>
  <c r="H11"/>
  <c r="I11" s="1"/>
  <c r="G11"/>
  <c r="F11"/>
  <c r="E11"/>
  <c r="D11"/>
  <c r="C11"/>
  <c r="K10"/>
  <c r="J10"/>
  <c r="H10"/>
  <c r="I10" s="1"/>
  <c r="G10"/>
  <c r="F10"/>
  <c r="E10"/>
  <c r="D10"/>
  <c r="C10"/>
  <c r="C8"/>
  <c r="D8"/>
  <c r="E8"/>
  <c r="F8"/>
  <c r="G8"/>
  <c r="H8"/>
  <c r="I8" s="1"/>
  <c r="J8"/>
  <c r="K8"/>
  <c r="C9"/>
  <c r="D9"/>
  <c r="E9"/>
  <c r="F9"/>
  <c r="G9"/>
  <c r="H9"/>
  <c r="I9"/>
  <c r="J9"/>
  <c r="K9"/>
  <c r="C5"/>
  <c r="D5"/>
  <c r="E5"/>
  <c r="F5"/>
  <c r="G5"/>
  <c r="H5"/>
  <c r="I5" s="1"/>
  <c r="J5"/>
  <c r="K5"/>
  <c r="C6"/>
  <c r="D6"/>
  <c r="E6"/>
  <c r="F6"/>
  <c r="G6"/>
  <c r="H6"/>
  <c r="I6" s="1"/>
  <c r="J6"/>
  <c r="K6"/>
  <c r="C7"/>
  <c r="D7"/>
  <c r="E7"/>
  <c r="F7"/>
  <c r="G7"/>
  <c r="H7"/>
  <c r="I7" s="1"/>
  <c r="J7"/>
  <c r="K7"/>
  <c r="C3"/>
  <c r="D3"/>
  <c r="E3"/>
  <c r="F3"/>
  <c r="G3"/>
  <c r="H3"/>
  <c r="I3" s="1"/>
  <c r="J3"/>
  <c r="K3"/>
  <c r="C4"/>
  <c r="D4"/>
  <c r="E4"/>
  <c r="F4"/>
  <c r="G4"/>
  <c r="H4"/>
  <c r="I4" s="1"/>
  <c r="J4"/>
  <c r="K4"/>
  <c r="K2"/>
  <c r="J2"/>
  <c r="H2"/>
  <c r="G2"/>
  <c r="F2"/>
  <c r="E2"/>
  <c r="D2"/>
  <c r="C2"/>
  <c r="J28" i="2"/>
  <c r="J27"/>
  <c r="J26"/>
  <c r="J25"/>
  <c r="J24"/>
  <c r="J23"/>
  <c r="J22"/>
  <c r="J21"/>
  <c r="J20"/>
  <c r="J17"/>
  <c r="J18"/>
  <c r="J19"/>
  <c r="J16"/>
  <c r="J15"/>
  <c r="J14"/>
  <c r="F36" i="9"/>
  <c r="E36"/>
  <c r="C36"/>
  <c r="B36"/>
  <c r="D30"/>
  <c r="C30"/>
  <c r="D29"/>
  <c r="C29"/>
  <c r="D28"/>
  <c r="C28"/>
  <c r="D27"/>
  <c r="C27"/>
  <c r="D26"/>
  <c r="C26"/>
  <c r="D25"/>
  <c r="C25"/>
  <c r="G20"/>
  <c r="F20"/>
  <c r="E20"/>
  <c r="D20"/>
  <c r="C20"/>
  <c r="B20"/>
  <c r="G15"/>
  <c r="F15"/>
  <c r="E15"/>
  <c r="G14"/>
  <c r="F14"/>
  <c r="E14"/>
  <c r="G12"/>
  <c r="F12"/>
  <c r="E12"/>
  <c r="G9"/>
  <c r="F9"/>
  <c r="E9"/>
  <c r="G8"/>
  <c r="F8"/>
  <c r="E8"/>
  <c r="G6"/>
  <c r="F6"/>
  <c r="E6"/>
  <c r="F36" i="8"/>
  <c r="E36"/>
  <c r="C36"/>
  <c r="B36"/>
  <c r="D30"/>
  <c r="C30"/>
  <c r="D29"/>
  <c r="C29"/>
  <c r="D28"/>
  <c r="C28"/>
  <c r="D27"/>
  <c r="C27"/>
  <c r="D26"/>
  <c r="C26"/>
  <c r="D25"/>
  <c r="C25"/>
  <c r="G20"/>
  <c r="F20"/>
  <c r="E20"/>
  <c r="D20"/>
  <c r="C20"/>
  <c r="B20"/>
  <c r="G15"/>
  <c r="F15"/>
  <c r="E15"/>
  <c r="G14"/>
  <c r="F14"/>
  <c r="E14"/>
  <c r="G12"/>
  <c r="F12"/>
  <c r="E12"/>
  <c r="G9"/>
  <c r="F9"/>
  <c r="E9"/>
  <c r="G8"/>
  <c r="F8"/>
  <c r="E8"/>
  <c r="G6"/>
  <c r="F6"/>
  <c r="E6"/>
  <c r="F36" i="5"/>
  <c r="E36"/>
  <c r="D20"/>
  <c r="C20"/>
  <c r="B20"/>
  <c r="G20"/>
  <c r="F20"/>
  <c r="E20"/>
  <c r="C36"/>
  <c r="B36"/>
  <c r="D30"/>
  <c r="C30"/>
  <c r="D29"/>
  <c r="C29"/>
  <c r="D28"/>
  <c r="C28"/>
  <c r="D27"/>
  <c r="C27"/>
  <c r="D26"/>
  <c r="C26"/>
  <c r="D25"/>
  <c r="C25"/>
  <c r="G15"/>
  <c r="F15"/>
  <c r="E15"/>
  <c r="G14"/>
  <c r="F14"/>
  <c r="E14"/>
  <c r="G12"/>
  <c r="F12"/>
  <c r="E12"/>
  <c r="D31" i="9" l="1"/>
  <c r="G13"/>
  <c r="C31"/>
  <c r="D31" i="8"/>
  <c r="G7" i="9"/>
  <c r="C31" i="8"/>
  <c r="G7" s="1"/>
  <c r="E7"/>
  <c r="E13"/>
  <c r="F7"/>
  <c r="D31" i="5"/>
  <c r="C31"/>
  <c r="F13" s="1"/>
  <c r="G13"/>
  <c r="F13" i="9" l="1"/>
  <c r="F7"/>
  <c r="E13"/>
  <c r="E7"/>
  <c r="F13" i="8"/>
  <c r="G13"/>
  <c r="E13" i="5"/>
  <c r="G7" l="1"/>
  <c r="F7"/>
  <c r="E7"/>
  <c r="G6"/>
  <c r="G8"/>
  <c r="G9"/>
  <c r="F9"/>
  <c r="E9"/>
  <c r="F8"/>
  <c r="E8"/>
  <c r="F6"/>
  <c r="E6"/>
  <c r="I2" i="3"/>
  <c r="J3" i="2"/>
  <c r="J4"/>
  <c r="J5"/>
  <c r="J6"/>
  <c r="J7"/>
  <c r="J8"/>
  <c r="J9"/>
  <c r="J10"/>
  <c r="J11"/>
  <c r="J12"/>
  <c r="J13"/>
  <c r="J2"/>
</calcChain>
</file>

<file path=xl/sharedStrings.xml><?xml version="1.0" encoding="utf-8"?>
<sst xmlns="http://schemas.openxmlformats.org/spreadsheetml/2006/main" count="523" uniqueCount="187">
  <si>
    <t>CODE</t>
  </si>
  <si>
    <t>NOM</t>
  </si>
  <si>
    <t>ASSMAT</t>
  </si>
  <si>
    <t>F</t>
  </si>
  <si>
    <t>naissance</t>
  </si>
  <si>
    <t>Commune</t>
  </si>
  <si>
    <t>Mail</t>
  </si>
  <si>
    <t>Age</t>
  </si>
  <si>
    <t>F1-1</t>
  </si>
  <si>
    <t>F1-2</t>
  </si>
  <si>
    <t>F1-3</t>
  </si>
  <si>
    <t>AM1-1</t>
  </si>
  <si>
    <t>AM1-2</t>
  </si>
  <si>
    <t>AM1-4</t>
  </si>
  <si>
    <t>F2-1</t>
  </si>
  <si>
    <t>F2-2</t>
  </si>
  <si>
    <t>F2-3</t>
  </si>
  <si>
    <t>TERRITOIRE</t>
  </si>
  <si>
    <t>NOUVEAU</t>
  </si>
  <si>
    <t>JSP Seul</t>
  </si>
  <si>
    <t>EMPRUNT Seul</t>
  </si>
  <si>
    <t>DIFFUSION Image</t>
  </si>
  <si>
    <t>AM1-3</t>
  </si>
  <si>
    <t>AM1-5</t>
  </si>
  <si>
    <t>CODE_BARRE</t>
  </si>
  <si>
    <t>FAMILLE</t>
  </si>
  <si>
    <t>Prénom</t>
  </si>
  <si>
    <t>FAMILLE 1</t>
  </si>
  <si>
    <t>Prénom F1-1</t>
  </si>
  <si>
    <t>Prénom F1-2</t>
  </si>
  <si>
    <t>Prénom F1-3</t>
  </si>
  <si>
    <t>Commune 1</t>
  </si>
  <si>
    <t xml:space="preserve">Territoire 1 </t>
  </si>
  <si>
    <t>Nom F1-1</t>
  </si>
  <si>
    <t>Nom F1-2</t>
  </si>
  <si>
    <t>Nom F1-3</t>
  </si>
  <si>
    <t>F2-4</t>
  </si>
  <si>
    <t>FAMILLE 2</t>
  </si>
  <si>
    <t>Nom F2-1</t>
  </si>
  <si>
    <t>Nom F2-2</t>
  </si>
  <si>
    <t>Nom F2-3</t>
  </si>
  <si>
    <t>Nom F2-4</t>
  </si>
  <si>
    <t>Prénom F2-1</t>
  </si>
  <si>
    <t>Prénom F2-2</t>
  </si>
  <si>
    <t>Prénom F2-3</t>
  </si>
  <si>
    <t>Prénom F2-4</t>
  </si>
  <si>
    <t>Commune 2</t>
  </si>
  <si>
    <t xml:space="preserve">Territoire 2 </t>
  </si>
  <si>
    <t>AM1</t>
  </si>
  <si>
    <t>NOM AM-1</t>
  </si>
  <si>
    <t>NOM AM-2</t>
  </si>
  <si>
    <t>NOM AM-3</t>
  </si>
  <si>
    <t>NOM AM-4</t>
  </si>
  <si>
    <t>NOM AM-5</t>
  </si>
  <si>
    <t>Prénom AM1-1</t>
  </si>
  <si>
    <t>Prénom AM1-2</t>
  </si>
  <si>
    <t>Prénom AM1-3</t>
  </si>
  <si>
    <t>Prénom AM1-4</t>
  </si>
  <si>
    <t>Prénom AM1-5</t>
  </si>
  <si>
    <t>Commune 3</t>
  </si>
  <si>
    <t>Territoire 3</t>
  </si>
  <si>
    <t>âge
jour</t>
  </si>
  <si>
    <t>TERRI
TOIRE</t>
  </si>
  <si>
    <t>DEC</t>
  </si>
  <si>
    <t>Ponc
tuel</t>
  </si>
  <si>
    <t>SEXE</t>
  </si>
  <si>
    <t>Matin
Après-midi</t>
  </si>
  <si>
    <t>JSP
Emprunt</t>
  </si>
  <si>
    <t>DATE</t>
  </si>
  <si>
    <t xml:space="preserve">masculin </t>
  </si>
  <si>
    <t>féminin</t>
  </si>
  <si>
    <t xml:space="preserve">matin </t>
  </si>
  <si>
    <t xml:space="preserve">Jeu sur place </t>
  </si>
  <si>
    <t>Nombre de présences matin</t>
  </si>
  <si>
    <t>Nombre de présences Après-midi</t>
  </si>
  <si>
    <t>Nombre de Familles</t>
  </si>
  <si>
    <t xml:space="preserve">MERCREDIS LUDO 2019 Répartition géographique </t>
  </si>
  <si>
    <t>Nombre d'individus différents</t>
  </si>
  <si>
    <t>Territoire 1</t>
  </si>
  <si>
    <t>Territoire 2</t>
  </si>
  <si>
    <t>Nombre d'assistants maternels</t>
  </si>
  <si>
    <t>Nombres d'individus ASSMAT</t>
  </si>
  <si>
    <t>Nombre présences ASSMAT Matin</t>
  </si>
  <si>
    <t>Nombre présences ASSMAT Après-midi</t>
  </si>
  <si>
    <t>FAMILLES</t>
  </si>
  <si>
    <t>Masculin</t>
  </si>
  <si>
    <t>Féminin</t>
  </si>
  <si>
    <t>0-3</t>
  </si>
  <si>
    <t>4-6</t>
  </si>
  <si>
    <t>7-12</t>
  </si>
  <si>
    <t>13-18</t>
  </si>
  <si>
    <t>19-50</t>
  </si>
  <si>
    <t>51-120</t>
  </si>
  <si>
    <t>Total</t>
  </si>
  <si>
    <t>OUI</t>
  </si>
  <si>
    <t>NON</t>
  </si>
  <si>
    <t>Individus adhérents</t>
  </si>
  <si>
    <t>Jeu sur place
seul</t>
  </si>
  <si>
    <t>Emprunt
seul</t>
  </si>
  <si>
    <t>JSP       +      
emprunt</t>
  </si>
  <si>
    <t>Découverte</t>
  </si>
  <si>
    <t>Ponctuel</t>
  </si>
  <si>
    <t>Atelier</t>
  </si>
  <si>
    <t>MERCREDIS LUDO 2019 Répartition type de présence</t>
  </si>
  <si>
    <t>MERCREDIS LUDO 2019 Répartition des individus selon l'âge</t>
  </si>
  <si>
    <t>Familles adhérentes</t>
  </si>
  <si>
    <t xml:space="preserve">ANNEE LUDO 2019 Répartition géographique </t>
  </si>
  <si>
    <t>ANNEE LUDO 2019 Répartition type de présence</t>
  </si>
  <si>
    <t>ANNEE LUDO 2019 Répartition des individus selon l'âge</t>
  </si>
  <si>
    <t xml:space="preserve">ETE LUDO 2019 Répartition géographique </t>
  </si>
  <si>
    <t>ETE LUDO 2019 Répartition type de présence</t>
  </si>
  <si>
    <t>ETE LUDO 2019 Répartition des individus selon l'âge</t>
  </si>
  <si>
    <t>PRESENCES</t>
  </si>
  <si>
    <t xml:space="preserve">Famille </t>
  </si>
  <si>
    <t>Type Adhérent</t>
  </si>
  <si>
    <t>FAMILLE 3</t>
  </si>
  <si>
    <t>FAMILLE 4</t>
  </si>
  <si>
    <t>Commune 4</t>
  </si>
  <si>
    <t>Nom F3-1</t>
  </si>
  <si>
    <t>Nom F3-2</t>
  </si>
  <si>
    <t>Nom F3-3</t>
  </si>
  <si>
    <t>Nom F3-4</t>
  </si>
  <si>
    <t>Nom F3-5</t>
  </si>
  <si>
    <t>Nom F3-6</t>
  </si>
  <si>
    <t>Prénom F3-1</t>
  </si>
  <si>
    <t>Prénom F3-2</t>
  </si>
  <si>
    <t>Prénom F3-3</t>
  </si>
  <si>
    <t>Prénom F3-4</t>
  </si>
  <si>
    <t>Prénom F3-5</t>
  </si>
  <si>
    <t>Prénom F3-6</t>
  </si>
  <si>
    <t>F4-1</t>
  </si>
  <si>
    <t>F4-2</t>
  </si>
  <si>
    <t>F4-3</t>
  </si>
  <si>
    <t>F4-4</t>
  </si>
  <si>
    <t>F3-1</t>
  </si>
  <si>
    <t>F3-2</t>
  </si>
  <si>
    <t>F3-3</t>
  </si>
  <si>
    <t>F3-4</t>
  </si>
  <si>
    <t>F3-5</t>
  </si>
  <si>
    <t>F3-6</t>
  </si>
  <si>
    <t>Nom F4-1</t>
  </si>
  <si>
    <t>Nom F4-2</t>
  </si>
  <si>
    <t>Nom F4-3</t>
  </si>
  <si>
    <t>Nom F4-4</t>
  </si>
  <si>
    <t>Prénom F4-1</t>
  </si>
  <si>
    <t>Prénom F4-2</t>
  </si>
  <si>
    <t>Prénom F4-3</t>
  </si>
  <si>
    <t>Prénom F4-4</t>
  </si>
  <si>
    <t>AM2-1</t>
  </si>
  <si>
    <t>AM2-2</t>
  </si>
  <si>
    <t>AM2-3</t>
  </si>
  <si>
    <t>AM2-4</t>
  </si>
  <si>
    <t>AM2-5</t>
  </si>
  <si>
    <t xml:space="preserve">après-midi </t>
  </si>
  <si>
    <t xml:space="preserve">Emprunt seul </t>
  </si>
  <si>
    <t>Am2-1</t>
  </si>
  <si>
    <t>Am2-2</t>
  </si>
  <si>
    <t>Am2-3</t>
  </si>
  <si>
    <t>Jeu sur place ET emprunt</t>
  </si>
  <si>
    <t>TRUCMUCHE</t>
  </si>
  <si>
    <t>TRUMUCHE 1</t>
  </si>
  <si>
    <t>Prénom Trucmuche 1</t>
  </si>
  <si>
    <t>Prénom Trucmuche 2</t>
  </si>
  <si>
    <t>Prénom Trucmuche 3</t>
  </si>
  <si>
    <t>Oui</t>
  </si>
  <si>
    <t>BIDULE</t>
  </si>
  <si>
    <t>Prénom BIDULE 1</t>
  </si>
  <si>
    <t>Prénom BIDULE 2</t>
  </si>
  <si>
    <t>TRUCMUCHE 2</t>
  </si>
  <si>
    <t>TRUCMUCHE 3</t>
  </si>
  <si>
    <t>BIDULE 1</t>
  </si>
  <si>
    <t>BIDULE 2</t>
  </si>
  <si>
    <t>NOM AM2-1</t>
  </si>
  <si>
    <t>NOM AM2-2</t>
  </si>
  <si>
    <t>NOM AM2-3</t>
  </si>
  <si>
    <t>NOM AM2-4</t>
  </si>
  <si>
    <t>NOM AM2-5</t>
  </si>
  <si>
    <t>AM2</t>
  </si>
  <si>
    <t>Prénom AM2-1</t>
  </si>
  <si>
    <t>Prénom AM2-2</t>
  </si>
  <si>
    <t>Prénom AM2-3</t>
  </si>
  <si>
    <t>Prénom AM2-4</t>
  </si>
  <si>
    <t>Prénom AM2-5</t>
  </si>
  <si>
    <t>un mercredi hors vacances</t>
  </si>
  <si>
    <t>Date en rose</t>
  </si>
  <si>
    <t>Date en orange</t>
  </si>
  <si>
    <t>vacances été ; même les mercredis comme le 10/07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</si>
</sst>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gradientFill>
        <stop position="0">
          <color theme="7" tint="-0.25098422193060094"/>
        </stop>
        <stop position="1">
          <color theme="9" tint="-0.25098422193060094"/>
        </stop>
      </gradientFill>
    </fill>
    <fill>
      <patternFill patternType="solid">
        <fgColor rgb="FFFF00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B35AE"/>
        <bgColor indexed="64"/>
      </patternFill>
    </fill>
    <fill>
      <patternFill patternType="solid">
        <fgColor rgb="FFFF66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0" borderId="0" xfId="0" applyFill="1"/>
    <xf numFmtId="0" fontId="1" fillId="0" borderId="2" xfId="0" applyFon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2" fillId="3" borderId="1" xfId="0" applyFont="1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2" fillId="4" borderId="1" xfId="0" applyFon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2" fillId="5" borderId="1" xfId="0" applyFont="1" applyFill="1" applyBorder="1"/>
    <xf numFmtId="0" fontId="0" fillId="4" borderId="1" xfId="0" applyFill="1" applyBorder="1" applyAlignment="1">
      <alignment horizontal="center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0" fontId="0" fillId="5" borderId="0" xfId="0" applyFont="1" applyFill="1"/>
    <xf numFmtId="0" fontId="4" fillId="5" borderId="4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/>
    <xf numFmtId="0" fontId="0" fillId="4" borderId="3" xfId="0" applyFill="1" applyBorder="1"/>
    <xf numFmtId="0" fontId="3" fillId="7" borderId="3" xfId="1" applyFill="1" applyBorder="1" applyAlignment="1" applyProtection="1"/>
    <xf numFmtId="0" fontId="0" fillId="2" borderId="3" xfId="0" applyFill="1" applyBorder="1"/>
    <xf numFmtId="0" fontId="3" fillId="3" borderId="3" xfId="1" applyFill="1" applyBorder="1" applyAlignment="1" applyProtection="1"/>
    <xf numFmtId="0" fontId="0" fillId="3" borderId="3" xfId="0" applyFill="1" applyBorder="1"/>
    <xf numFmtId="0" fontId="0" fillId="5" borderId="3" xfId="0" applyFill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6" fillId="10" borderId="5" xfId="0" applyFont="1" applyFill="1" applyBorder="1" applyAlignment="1">
      <alignment horizontal="center" wrapText="1"/>
    </xf>
    <xf numFmtId="0" fontId="6" fillId="11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0" fontId="6" fillId="8" borderId="5" xfId="0" applyFont="1" applyFill="1" applyBorder="1" applyAlignment="1">
      <alignment horizontal="center" wrapText="1"/>
    </xf>
    <xf numFmtId="14" fontId="0" fillId="0" borderId="0" xfId="0" applyNumberFormat="1"/>
    <xf numFmtId="0" fontId="7" fillId="9" borderId="1" xfId="0" applyFont="1" applyFill="1" applyBorder="1"/>
    <xf numFmtId="14" fontId="0" fillId="9" borderId="1" xfId="0" applyNumberFormat="1" applyFill="1" applyBorder="1"/>
    <xf numFmtId="14" fontId="7" fillId="11" borderId="1" xfId="0" applyNumberFormat="1" applyFont="1" applyFill="1" applyBorder="1"/>
    <xf numFmtId="0" fontId="0" fillId="0" borderId="10" xfId="0" applyBorder="1" applyAlignment="1">
      <alignment horizontal="center"/>
    </xf>
    <xf numFmtId="17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4" xfId="0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5" fillId="0" borderId="1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49" fontId="0" fillId="0" borderId="5" xfId="0" applyNumberFormat="1" applyFill="1" applyBorder="1" applyAlignment="1">
      <alignment textRotation="45" wrapText="1"/>
    </xf>
    <xf numFmtId="49" fontId="0" fillId="0" borderId="2" xfId="0" applyNumberFormat="1" applyFill="1" applyBorder="1" applyAlignment="1">
      <alignment textRotation="45" wrapText="1"/>
    </xf>
    <xf numFmtId="49" fontId="4" fillId="11" borderId="5" xfId="0" applyNumberFormat="1" applyFont="1" applyFill="1" applyBorder="1" applyAlignment="1">
      <alignment textRotation="45"/>
    </xf>
    <xf numFmtId="49" fontId="0" fillId="5" borderId="5" xfId="0" applyNumberFormat="1" applyFont="1" applyFill="1" applyBorder="1" applyAlignment="1">
      <alignment textRotation="45"/>
    </xf>
    <xf numFmtId="49" fontId="0" fillId="4" borderId="5" xfId="0" applyNumberFormat="1" applyFill="1" applyBorder="1" applyAlignment="1">
      <alignment textRotation="45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14" fontId="0" fillId="12" borderId="1" xfId="0" applyNumberFormat="1" applyFill="1" applyBorder="1"/>
    <xf numFmtId="0" fontId="2" fillId="12" borderId="1" xfId="0" applyFont="1" applyFill="1" applyBorder="1"/>
    <xf numFmtId="0" fontId="4" fillId="12" borderId="4" xfId="0" applyFont="1" applyFill="1" applyBorder="1" applyAlignment="1" applyProtection="1">
      <alignment horizontal="center" vertical="center"/>
      <protection locked="0"/>
    </xf>
    <xf numFmtId="0" fontId="0" fillId="12" borderId="3" xfId="0" applyFill="1" applyBorder="1"/>
    <xf numFmtId="0" fontId="0" fillId="12" borderId="3" xfId="0" applyFill="1" applyBorder="1" applyAlignment="1"/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14" fontId="0" fillId="13" borderId="1" xfId="0" applyNumberFormat="1" applyFill="1" applyBorder="1"/>
    <xf numFmtId="0" fontId="2" fillId="13" borderId="1" xfId="0" applyFont="1" applyFill="1" applyBorder="1"/>
    <xf numFmtId="0" fontId="0" fillId="13" borderId="3" xfId="0" applyFill="1" applyBorder="1"/>
    <xf numFmtId="0" fontId="0" fillId="13" borderId="3" xfId="0" applyFill="1" applyBorder="1" applyAlignment="1"/>
    <xf numFmtId="0" fontId="0" fillId="14" borderId="1" xfId="0" applyFill="1" applyBorder="1"/>
    <xf numFmtId="14" fontId="0" fillId="14" borderId="1" xfId="0" applyNumberFormat="1" applyFill="1" applyBorder="1"/>
    <xf numFmtId="0" fontId="2" fillId="14" borderId="1" xfId="0" applyFont="1" applyFill="1" applyBorder="1"/>
    <xf numFmtId="0" fontId="4" fillId="14" borderId="4" xfId="0" applyFont="1" applyFill="1" applyBorder="1" applyAlignment="1" applyProtection="1">
      <alignment horizontal="center" vertical="center"/>
      <protection locked="0"/>
    </xf>
    <xf numFmtId="0" fontId="0" fillId="14" borderId="3" xfId="0" applyFill="1" applyBorder="1"/>
    <xf numFmtId="14" fontId="0" fillId="15" borderId="0" xfId="0" applyNumberFormat="1" applyFill="1"/>
    <xf numFmtId="14" fontId="0" fillId="12" borderId="0" xfId="0" applyNumberFormat="1" applyFill="1"/>
  </cellXfs>
  <cellStyles count="2">
    <cellStyle name="Lien hypertexte" xfId="1" builtinId="8"/>
    <cellStyle name="Normal" xfId="0" builtinId="0"/>
  </cellStyles>
  <dxfs count="8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FF6699"/>
      <color rgb="FFCB35AE"/>
      <color rgb="FF76FA86"/>
      <color rgb="FFD4E404"/>
      <color rgb="FFFF3300"/>
      <color rgb="FFFFFF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34"/>
  <sheetViews>
    <sheetView zoomScale="115" zoomScaleNormal="115" workbookViewId="0">
      <pane ySplit="1" topLeftCell="A2" activePane="bottomLeft" state="frozen"/>
      <selection pane="bottomLeft" activeCell="H10" sqref="H10"/>
    </sheetView>
  </sheetViews>
  <sheetFormatPr baseColWidth="10" defaultRowHeight="15"/>
  <cols>
    <col min="3" max="3" width="7.5703125" bestFit="1" customWidth="1"/>
    <col min="4" max="4" width="23.42578125" bestFit="1" customWidth="1"/>
    <col min="5" max="5" width="19.85546875" bestFit="1" customWidth="1"/>
    <col min="6" max="6" width="12.140625" bestFit="1" customWidth="1"/>
    <col min="7" max="7" width="11.85546875" style="19" bestFit="1" customWidth="1"/>
    <col min="8" max="8" width="7.7109375" customWidth="1"/>
    <col min="9" max="9" width="12" bestFit="1" customWidth="1"/>
    <col min="10" max="10" width="12" customWidth="1"/>
    <col min="11" max="11" width="20.85546875" bestFit="1" customWidth="1"/>
    <col min="12" max="12" width="14.28515625" bestFit="1" customWidth="1"/>
  </cols>
  <sheetData>
    <row r="1" spans="1:17" ht="18.75">
      <c r="A1" s="2" t="s">
        <v>18</v>
      </c>
      <c r="B1" s="2">
        <v>2019</v>
      </c>
      <c r="C1" s="2" t="s">
        <v>0</v>
      </c>
      <c r="D1" s="2" t="s">
        <v>25</v>
      </c>
      <c r="E1" s="2" t="s">
        <v>1</v>
      </c>
      <c r="F1" s="2" t="s">
        <v>26</v>
      </c>
      <c r="G1" s="17" t="s">
        <v>114</v>
      </c>
      <c r="H1" s="2" t="s">
        <v>3</v>
      </c>
      <c r="I1" s="2" t="s">
        <v>4</v>
      </c>
      <c r="J1" s="2" t="s">
        <v>7</v>
      </c>
      <c r="K1" s="2" t="s">
        <v>5</v>
      </c>
      <c r="L1" s="2" t="s">
        <v>17</v>
      </c>
      <c r="M1" s="2" t="s">
        <v>6</v>
      </c>
      <c r="N1" s="2" t="s">
        <v>19</v>
      </c>
      <c r="O1" s="2" t="s">
        <v>20</v>
      </c>
      <c r="P1" s="2" t="s">
        <v>21</v>
      </c>
      <c r="Q1" s="2" t="s">
        <v>24</v>
      </c>
    </row>
    <row r="2" spans="1:17">
      <c r="C2" s="8" t="s">
        <v>8</v>
      </c>
      <c r="D2" s="8" t="s">
        <v>27</v>
      </c>
      <c r="E2" s="8" t="s">
        <v>33</v>
      </c>
      <c r="F2" s="8" t="s">
        <v>28</v>
      </c>
      <c r="G2" s="14" t="s">
        <v>113</v>
      </c>
      <c r="H2" s="8" t="s">
        <v>69</v>
      </c>
      <c r="I2" s="9">
        <v>29221</v>
      </c>
      <c r="J2" s="9" t="str">
        <f t="shared" ref="J2:J13" ca="1" si="0">DATEDIF(I2,TODAY(),"y") &amp; " an(s) " &amp; DATEDIF(I2,TODAY(),"ym") &amp; " mois et " &amp; DATEDIF(I2,TODAY(),"md") &amp; " jour(s)"</f>
        <v>39 an(s) 5 mois et 7 jour(s)</v>
      </c>
      <c r="K2" s="10" t="s">
        <v>31</v>
      </c>
      <c r="L2" s="15" t="s">
        <v>32</v>
      </c>
      <c r="M2" s="23"/>
    </row>
    <row r="3" spans="1:17">
      <c r="C3" s="8" t="s">
        <v>9</v>
      </c>
      <c r="D3" s="8" t="s">
        <v>27</v>
      </c>
      <c r="E3" s="8" t="s">
        <v>34</v>
      </c>
      <c r="F3" s="8" t="s">
        <v>29</v>
      </c>
      <c r="G3" s="14" t="s">
        <v>113</v>
      </c>
      <c r="H3" s="8" t="s">
        <v>70</v>
      </c>
      <c r="I3" s="9">
        <v>29221</v>
      </c>
      <c r="J3" s="9" t="str">
        <f t="shared" ca="1" si="0"/>
        <v>39 an(s) 5 mois et 7 jour(s)</v>
      </c>
      <c r="K3" s="10" t="s">
        <v>31</v>
      </c>
      <c r="L3" s="15" t="s">
        <v>32</v>
      </c>
      <c r="M3" s="22"/>
    </row>
    <row r="4" spans="1:17">
      <c r="C4" s="8" t="s">
        <v>10</v>
      </c>
      <c r="D4" s="8" t="s">
        <v>27</v>
      </c>
      <c r="E4" s="8" t="s">
        <v>35</v>
      </c>
      <c r="F4" s="8" t="s">
        <v>30</v>
      </c>
      <c r="G4" s="14" t="s">
        <v>113</v>
      </c>
      <c r="H4" s="8" t="s">
        <v>69</v>
      </c>
      <c r="I4" s="9">
        <v>43101</v>
      </c>
      <c r="J4" s="9" t="str">
        <f t="shared" ca="1" si="0"/>
        <v>1 an(s) 5 mois et 7 jour(s)</v>
      </c>
      <c r="K4" s="10" t="s">
        <v>31</v>
      </c>
      <c r="L4" s="15" t="s">
        <v>32</v>
      </c>
      <c r="M4" s="25"/>
    </row>
    <row r="5" spans="1:17">
      <c r="C5" s="5" t="s">
        <v>14</v>
      </c>
      <c r="D5" s="5" t="s">
        <v>37</v>
      </c>
      <c r="E5" s="5" t="s">
        <v>38</v>
      </c>
      <c r="F5" s="5" t="s">
        <v>42</v>
      </c>
      <c r="G5" s="5" t="s">
        <v>113</v>
      </c>
      <c r="H5" s="5" t="s">
        <v>69</v>
      </c>
      <c r="I5" s="6">
        <v>29221</v>
      </c>
      <c r="J5" s="6" t="str">
        <f t="shared" ca="1" si="0"/>
        <v>39 an(s) 5 mois et 7 jour(s)</v>
      </c>
      <c r="K5" s="7" t="s">
        <v>46</v>
      </c>
      <c r="L5" s="16" t="s">
        <v>47</v>
      </c>
      <c r="M5" s="26"/>
    </row>
    <row r="6" spans="1:17">
      <c r="C6" s="5" t="s">
        <v>15</v>
      </c>
      <c r="D6" s="5" t="s">
        <v>37</v>
      </c>
      <c r="E6" s="5" t="s">
        <v>39</v>
      </c>
      <c r="F6" s="5" t="s">
        <v>43</v>
      </c>
      <c r="G6" s="5" t="s">
        <v>113</v>
      </c>
      <c r="H6" s="5" t="s">
        <v>70</v>
      </c>
      <c r="I6" s="6">
        <v>29221</v>
      </c>
      <c r="J6" s="6" t="str">
        <f t="shared" ca="1" si="0"/>
        <v>39 an(s) 5 mois et 7 jour(s)</v>
      </c>
      <c r="K6" s="7" t="s">
        <v>46</v>
      </c>
      <c r="L6" s="16" t="s">
        <v>47</v>
      </c>
      <c r="M6" s="27"/>
    </row>
    <row r="7" spans="1:17">
      <c r="C7" s="5" t="s">
        <v>16</v>
      </c>
      <c r="D7" s="5" t="s">
        <v>37</v>
      </c>
      <c r="E7" s="5" t="s">
        <v>40</v>
      </c>
      <c r="F7" s="5" t="s">
        <v>44</v>
      </c>
      <c r="G7" s="5" t="s">
        <v>113</v>
      </c>
      <c r="H7" s="5" t="s">
        <v>70</v>
      </c>
      <c r="I7" s="6">
        <v>43101</v>
      </c>
      <c r="J7" s="6" t="str">
        <f t="shared" ca="1" si="0"/>
        <v>1 an(s) 5 mois et 7 jour(s)</v>
      </c>
      <c r="K7" s="7" t="s">
        <v>46</v>
      </c>
      <c r="L7" s="16" t="s">
        <v>47</v>
      </c>
      <c r="M7" s="27"/>
    </row>
    <row r="8" spans="1:17">
      <c r="C8" s="5" t="s">
        <v>36</v>
      </c>
      <c r="D8" s="5" t="s">
        <v>37</v>
      </c>
      <c r="E8" s="5" t="s">
        <v>41</v>
      </c>
      <c r="F8" s="5" t="s">
        <v>45</v>
      </c>
      <c r="G8" s="5" t="s">
        <v>113</v>
      </c>
      <c r="H8" s="5" t="s">
        <v>69</v>
      </c>
      <c r="I8" s="6">
        <v>38718</v>
      </c>
      <c r="J8" s="6" t="str">
        <f t="shared" ca="1" si="0"/>
        <v>13 an(s) 5 mois et 7 jour(s)</v>
      </c>
      <c r="K8" s="7" t="s">
        <v>46</v>
      </c>
      <c r="L8" s="16" t="s">
        <v>47</v>
      </c>
      <c r="M8" s="24"/>
    </row>
    <row r="9" spans="1:17">
      <c r="C9" s="11" t="s">
        <v>11</v>
      </c>
      <c r="D9" s="11" t="s">
        <v>48</v>
      </c>
      <c r="E9" s="11" t="s">
        <v>49</v>
      </c>
      <c r="F9" s="11" t="s">
        <v>54</v>
      </c>
      <c r="G9" s="11" t="s">
        <v>2</v>
      </c>
      <c r="H9" s="11" t="s">
        <v>69</v>
      </c>
      <c r="I9" s="12">
        <v>29221</v>
      </c>
      <c r="J9" s="12" t="str">
        <f t="shared" ca="1" si="0"/>
        <v>39 an(s) 5 mois et 7 jour(s)</v>
      </c>
      <c r="K9" s="13" t="s">
        <v>59</v>
      </c>
      <c r="L9" s="21" t="s">
        <v>60</v>
      </c>
      <c r="M9" s="28"/>
    </row>
    <row r="10" spans="1:17">
      <c r="C10" s="11" t="s">
        <v>12</v>
      </c>
      <c r="D10" s="11" t="s">
        <v>48</v>
      </c>
      <c r="E10" s="11" t="s">
        <v>50</v>
      </c>
      <c r="F10" s="11" t="s">
        <v>55</v>
      </c>
      <c r="G10" s="11" t="s">
        <v>2</v>
      </c>
      <c r="H10" s="11" t="s">
        <v>70</v>
      </c>
      <c r="I10" s="12">
        <v>43101</v>
      </c>
      <c r="J10" s="12" t="str">
        <f t="shared" ca="1" si="0"/>
        <v>1 an(s) 5 mois et 7 jour(s)</v>
      </c>
      <c r="K10" s="13" t="s">
        <v>59</v>
      </c>
      <c r="L10" s="21" t="s">
        <v>60</v>
      </c>
      <c r="M10" s="11"/>
    </row>
    <row r="11" spans="1:17">
      <c r="C11" s="11" t="s">
        <v>22</v>
      </c>
      <c r="D11" s="11" t="s">
        <v>48</v>
      </c>
      <c r="E11" s="11" t="s">
        <v>51</v>
      </c>
      <c r="F11" s="11" t="s">
        <v>56</v>
      </c>
      <c r="G11" s="11" t="s">
        <v>2</v>
      </c>
      <c r="H11" s="11" t="s">
        <v>70</v>
      </c>
      <c r="I11" s="12">
        <v>43252</v>
      </c>
      <c r="J11" s="12" t="str">
        <f t="shared" ca="1" si="0"/>
        <v>1 an(s) 0 mois et 7 jour(s)</v>
      </c>
      <c r="K11" s="13" t="s">
        <v>59</v>
      </c>
      <c r="L11" s="21" t="s">
        <v>60</v>
      </c>
      <c r="M11" s="28"/>
    </row>
    <row r="12" spans="1:17">
      <c r="C12" s="11" t="s">
        <v>13</v>
      </c>
      <c r="D12" s="11" t="s">
        <v>48</v>
      </c>
      <c r="E12" s="11" t="s">
        <v>52</v>
      </c>
      <c r="F12" s="11" t="s">
        <v>57</v>
      </c>
      <c r="G12" s="11" t="s">
        <v>2</v>
      </c>
      <c r="H12" s="11" t="s">
        <v>69</v>
      </c>
      <c r="I12" s="12">
        <v>43466</v>
      </c>
      <c r="J12" s="12" t="str">
        <f t="shared" ca="1" si="0"/>
        <v>0 an(s) 5 mois et 7 jour(s)</v>
      </c>
      <c r="K12" s="13" t="s">
        <v>59</v>
      </c>
      <c r="L12" s="21" t="s">
        <v>60</v>
      </c>
      <c r="M12" s="28"/>
    </row>
    <row r="13" spans="1:17">
      <c r="C13" s="11" t="s">
        <v>23</v>
      </c>
      <c r="D13" s="11" t="s">
        <v>48</v>
      </c>
      <c r="E13" s="11" t="s">
        <v>53</v>
      </c>
      <c r="F13" s="11" t="s">
        <v>58</v>
      </c>
      <c r="G13" s="11" t="s">
        <v>2</v>
      </c>
      <c r="H13" s="11" t="s">
        <v>70</v>
      </c>
      <c r="I13" s="12">
        <v>42979</v>
      </c>
      <c r="J13" s="12" t="str">
        <f t="shared" ca="1" si="0"/>
        <v>1 an(s) 9 mois et 7 jour(s)</v>
      </c>
      <c r="K13" s="13" t="s">
        <v>59</v>
      </c>
      <c r="L13" s="21" t="s">
        <v>60</v>
      </c>
      <c r="M13" s="28"/>
    </row>
    <row r="14" spans="1:17">
      <c r="C14" s="78" t="s">
        <v>134</v>
      </c>
      <c r="D14" s="78" t="s">
        <v>115</v>
      </c>
      <c r="E14" s="78" t="s">
        <v>118</v>
      </c>
      <c r="F14" s="78" t="s">
        <v>124</v>
      </c>
      <c r="G14" s="79" t="s">
        <v>113</v>
      </c>
      <c r="H14" s="78" t="s">
        <v>69</v>
      </c>
      <c r="I14" s="80">
        <v>29221</v>
      </c>
      <c r="J14" s="80" t="str">
        <f t="shared" ref="J14:J16" ca="1" si="1">DATEDIF(I14,TODAY(),"y") &amp; " an(s) " &amp; DATEDIF(I14,TODAY(),"ym") &amp; " mois et " &amp; DATEDIF(I14,TODAY(),"md") &amp; " jour(s)"</f>
        <v>39 an(s) 5 mois et 7 jour(s)</v>
      </c>
      <c r="K14" s="81" t="s">
        <v>31</v>
      </c>
      <c r="L14" s="82" t="s">
        <v>32</v>
      </c>
      <c r="M14" s="83"/>
    </row>
    <row r="15" spans="1:17">
      <c r="C15" s="78" t="s">
        <v>135</v>
      </c>
      <c r="D15" s="78" t="s">
        <v>115</v>
      </c>
      <c r="E15" s="78" t="s">
        <v>119</v>
      </c>
      <c r="F15" s="78" t="s">
        <v>125</v>
      </c>
      <c r="G15" s="79" t="s">
        <v>113</v>
      </c>
      <c r="H15" s="78" t="s">
        <v>70</v>
      </c>
      <c r="I15" s="80">
        <v>29221</v>
      </c>
      <c r="J15" s="80" t="str">
        <f t="shared" ca="1" si="1"/>
        <v>39 an(s) 5 mois et 7 jour(s)</v>
      </c>
      <c r="K15" s="81" t="s">
        <v>31</v>
      </c>
      <c r="L15" s="82" t="s">
        <v>32</v>
      </c>
      <c r="M15" s="84"/>
      <c r="N15" s="3"/>
      <c r="O15" s="3"/>
    </row>
    <row r="16" spans="1:17">
      <c r="C16" s="78" t="s">
        <v>136</v>
      </c>
      <c r="D16" s="78" t="s">
        <v>115</v>
      </c>
      <c r="E16" s="78" t="s">
        <v>120</v>
      </c>
      <c r="F16" s="78" t="s">
        <v>126</v>
      </c>
      <c r="G16" s="79" t="s">
        <v>113</v>
      </c>
      <c r="H16" s="78" t="s">
        <v>70</v>
      </c>
      <c r="I16" s="80">
        <v>19360</v>
      </c>
      <c r="J16" s="80" t="str">
        <f t="shared" ca="1" si="1"/>
        <v>66 an(s) 5 mois et 7 jour(s)</v>
      </c>
      <c r="K16" s="81" t="s">
        <v>31</v>
      </c>
      <c r="L16" s="82" t="s">
        <v>32</v>
      </c>
      <c r="M16" s="83"/>
    </row>
    <row r="17" spans="3:15">
      <c r="C17" s="78" t="s">
        <v>137</v>
      </c>
      <c r="D17" s="78" t="s">
        <v>115</v>
      </c>
      <c r="E17" s="78" t="s">
        <v>121</v>
      </c>
      <c r="F17" s="78" t="s">
        <v>127</v>
      </c>
      <c r="G17" s="79" t="s">
        <v>113</v>
      </c>
      <c r="H17" s="78" t="s">
        <v>69</v>
      </c>
      <c r="I17" s="80">
        <v>37622</v>
      </c>
      <c r="J17" s="80" t="str">
        <f t="shared" ref="J17:J22" ca="1" si="2">DATEDIF(I17,TODAY(),"y") &amp; " an(s) " &amp; DATEDIF(I17,TODAY(),"ym") &amp; " mois et " &amp; DATEDIF(I17,TODAY(),"md") &amp; " jour(s)"</f>
        <v>16 an(s) 5 mois et 7 jour(s)</v>
      </c>
      <c r="K17" s="81" t="s">
        <v>31</v>
      </c>
      <c r="L17" s="82" t="s">
        <v>32</v>
      </c>
      <c r="M17" s="83"/>
    </row>
    <row r="18" spans="3:15">
      <c r="C18" s="78" t="s">
        <v>138</v>
      </c>
      <c r="D18" s="78" t="s">
        <v>115</v>
      </c>
      <c r="E18" s="78" t="s">
        <v>122</v>
      </c>
      <c r="F18" s="78" t="s">
        <v>128</v>
      </c>
      <c r="G18" s="79" t="s">
        <v>113</v>
      </c>
      <c r="H18" s="78" t="s">
        <v>70</v>
      </c>
      <c r="I18" s="80">
        <v>40909</v>
      </c>
      <c r="J18" s="80" t="str">
        <f t="shared" ca="1" si="2"/>
        <v>7 an(s) 5 mois et 7 jour(s)</v>
      </c>
      <c r="K18" s="81" t="s">
        <v>31</v>
      </c>
      <c r="L18" s="82" t="s">
        <v>32</v>
      </c>
      <c r="M18" s="83"/>
    </row>
    <row r="19" spans="3:15">
      <c r="C19" s="78" t="s">
        <v>139</v>
      </c>
      <c r="D19" s="78" t="s">
        <v>115</v>
      </c>
      <c r="E19" s="78" t="s">
        <v>123</v>
      </c>
      <c r="F19" s="78" t="s">
        <v>129</v>
      </c>
      <c r="G19" s="79" t="s">
        <v>113</v>
      </c>
      <c r="H19" s="78" t="s">
        <v>69</v>
      </c>
      <c r="I19" s="80">
        <v>42736</v>
      </c>
      <c r="J19" s="80" t="str">
        <f t="shared" ca="1" si="2"/>
        <v>2 an(s) 5 mois et 7 jour(s)</v>
      </c>
      <c r="K19" s="81" t="s">
        <v>31</v>
      </c>
      <c r="L19" s="82" t="s">
        <v>32</v>
      </c>
      <c r="M19" s="83"/>
    </row>
    <row r="20" spans="3:15">
      <c r="C20" s="85" t="s">
        <v>130</v>
      </c>
      <c r="D20" s="85" t="s">
        <v>116</v>
      </c>
      <c r="E20" s="85" t="s">
        <v>140</v>
      </c>
      <c r="F20" s="85" t="s">
        <v>144</v>
      </c>
      <c r="G20" s="86" t="s">
        <v>113</v>
      </c>
      <c r="H20" s="85" t="s">
        <v>69</v>
      </c>
      <c r="I20" s="87">
        <v>29221</v>
      </c>
      <c r="J20" s="87" t="str">
        <f t="shared" ca="1" si="2"/>
        <v>39 an(s) 5 mois et 7 jour(s)</v>
      </c>
      <c r="K20" s="88" t="s">
        <v>59</v>
      </c>
      <c r="L20" s="21" t="s">
        <v>60</v>
      </c>
      <c r="M20" s="89"/>
      <c r="N20" s="3"/>
      <c r="O20" s="3"/>
    </row>
    <row r="21" spans="3:15">
      <c r="C21" s="85" t="s">
        <v>131</v>
      </c>
      <c r="D21" s="85" t="s">
        <v>116</v>
      </c>
      <c r="E21" s="85" t="s">
        <v>141</v>
      </c>
      <c r="F21" s="85" t="s">
        <v>145</v>
      </c>
      <c r="G21" s="86" t="s">
        <v>113</v>
      </c>
      <c r="H21" s="85" t="s">
        <v>70</v>
      </c>
      <c r="I21" s="87">
        <v>29221</v>
      </c>
      <c r="J21" s="87" t="str">
        <f t="shared" ca="1" si="2"/>
        <v>39 an(s) 5 mois et 7 jour(s)</v>
      </c>
      <c r="K21" s="88" t="s">
        <v>59</v>
      </c>
      <c r="L21" s="21" t="s">
        <v>60</v>
      </c>
      <c r="M21" s="90"/>
      <c r="N21" s="3"/>
      <c r="O21" s="3"/>
    </row>
    <row r="22" spans="3:15">
      <c r="C22" s="85" t="s">
        <v>132</v>
      </c>
      <c r="D22" s="85" t="s">
        <v>116</v>
      </c>
      <c r="E22" s="85" t="s">
        <v>142</v>
      </c>
      <c r="F22" s="85" t="s">
        <v>146</v>
      </c>
      <c r="G22" s="86" t="s">
        <v>113</v>
      </c>
      <c r="H22" s="85" t="s">
        <v>70</v>
      </c>
      <c r="I22" s="87">
        <v>39448</v>
      </c>
      <c r="J22" s="87" t="str">
        <f t="shared" ca="1" si="2"/>
        <v>11 an(s) 5 mois et 7 jour(s)</v>
      </c>
      <c r="K22" s="88" t="s">
        <v>59</v>
      </c>
      <c r="L22" s="21" t="s">
        <v>60</v>
      </c>
      <c r="M22" s="89"/>
      <c r="N22" s="3"/>
      <c r="O22" s="3"/>
    </row>
    <row r="23" spans="3:15">
      <c r="C23" s="85" t="s">
        <v>133</v>
      </c>
      <c r="D23" s="85" t="s">
        <v>116</v>
      </c>
      <c r="E23" s="85" t="s">
        <v>143</v>
      </c>
      <c r="F23" s="85" t="s">
        <v>147</v>
      </c>
      <c r="G23" s="86" t="s">
        <v>113</v>
      </c>
      <c r="H23" s="85" t="s">
        <v>69</v>
      </c>
      <c r="I23" s="87">
        <v>40909</v>
      </c>
      <c r="J23" s="87" t="str">
        <f t="shared" ref="J23:J28" ca="1" si="3">DATEDIF(I23,TODAY(),"y") &amp; " an(s) " &amp; DATEDIF(I23,TODAY(),"ym") &amp; " mois et " &amp; DATEDIF(I23,TODAY(),"md") &amp; " jour(s)"</f>
        <v>7 an(s) 5 mois et 7 jour(s)</v>
      </c>
      <c r="K23" s="88" t="s">
        <v>59</v>
      </c>
      <c r="L23" s="21" t="s">
        <v>60</v>
      </c>
      <c r="M23" s="89"/>
      <c r="N23" s="1"/>
      <c r="O23" s="1"/>
    </row>
    <row r="24" spans="3:15" ht="15" customHeight="1">
      <c r="C24" s="91" t="s">
        <v>148</v>
      </c>
      <c r="D24" s="91" t="s">
        <v>177</v>
      </c>
      <c r="E24" s="91" t="s">
        <v>172</v>
      </c>
      <c r="F24" s="91" t="s">
        <v>178</v>
      </c>
      <c r="G24" s="91" t="s">
        <v>2</v>
      </c>
      <c r="H24" s="91" t="s">
        <v>69</v>
      </c>
      <c r="I24" s="92">
        <v>29221</v>
      </c>
      <c r="J24" s="92" t="str">
        <f t="shared" ca="1" si="3"/>
        <v>39 an(s) 5 mois et 7 jour(s)</v>
      </c>
      <c r="K24" s="93" t="s">
        <v>46</v>
      </c>
      <c r="L24" s="94" t="s">
        <v>47</v>
      </c>
      <c r="M24" s="95"/>
    </row>
    <row r="25" spans="3:15">
      <c r="C25" s="91" t="s">
        <v>149</v>
      </c>
      <c r="D25" s="91" t="s">
        <v>177</v>
      </c>
      <c r="E25" s="91" t="s">
        <v>173</v>
      </c>
      <c r="F25" s="91" t="s">
        <v>179</v>
      </c>
      <c r="G25" s="91" t="s">
        <v>2</v>
      </c>
      <c r="H25" s="91" t="s">
        <v>70</v>
      </c>
      <c r="I25" s="92">
        <v>43101</v>
      </c>
      <c r="J25" s="92" t="str">
        <f t="shared" ca="1" si="3"/>
        <v>1 an(s) 5 mois et 7 jour(s)</v>
      </c>
      <c r="K25" s="93" t="s">
        <v>46</v>
      </c>
      <c r="L25" s="94" t="s">
        <v>47</v>
      </c>
      <c r="M25" s="91"/>
    </row>
    <row r="26" spans="3:15">
      <c r="C26" s="91" t="s">
        <v>150</v>
      </c>
      <c r="D26" s="91" t="s">
        <v>177</v>
      </c>
      <c r="E26" s="91" t="s">
        <v>174</v>
      </c>
      <c r="F26" s="91" t="s">
        <v>180</v>
      </c>
      <c r="G26" s="91" t="s">
        <v>2</v>
      </c>
      <c r="H26" s="91" t="s">
        <v>70</v>
      </c>
      <c r="I26" s="92">
        <v>43252</v>
      </c>
      <c r="J26" s="92" t="str">
        <f t="shared" ca="1" si="3"/>
        <v>1 an(s) 0 mois et 7 jour(s)</v>
      </c>
      <c r="K26" s="93" t="s">
        <v>46</v>
      </c>
      <c r="L26" s="94" t="s">
        <v>47</v>
      </c>
      <c r="M26" s="95"/>
    </row>
    <row r="27" spans="3:15">
      <c r="C27" s="91" t="s">
        <v>151</v>
      </c>
      <c r="D27" s="91" t="s">
        <v>177</v>
      </c>
      <c r="E27" s="91" t="s">
        <v>175</v>
      </c>
      <c r="F27" s="91" t="s">
        <v>181</v>
      </c>
      <c r="G27" s="91" t="s">
        <v>2</v>
      </c>
      <c r="H27" s="91" t="s">
        <v>69</v>
      </c>
      <c r="I27" s="92">
        <v>43466</v>
      </c>
      <c r="J27" s="92" t="str">
        <f t="shared" ca="1" si="3"/>
        <v>0 an(s) 5 mois et 7 jour(s)</v>
      </c>
      <c r="K27" s="93" t="s">
        <v>46</v>
      </c>
      <c r="L27" s="94" t="s">
        <v>47</v>
      </c>
      <c r="M27" s="95"/>
    </row>
    <row r="28" spans="3:15">
      <c r="C28" s="91" t="s">
        <v>152</v>
      </c>
      <c r="D28" s="91" t="s">
        <v>177</v>
      </c>
      <c r="E28" s="91" t="s">
        <v>176</v>
      </c>
      <c r="F28" s="91" t="s">
        <v>182</v>
      </c>
      <c r="G28" s="91" t="s">
        <v>2</v>
      </c>
      <c r="H28" s="91" t="s">
        <v>70</v>
      </c>
      <c r="I28" s="92">
        <v>42979</v>
      </c>
      <c r="J28" s="92" t="str">
        <f t="shared" ca="1" si="3"/>
        <v>1 an(s) 9 mois et 7 jour(s)</v>
      </c>
      <c r="K28" s="93" t="s">
        <v>46</v>
      </c>
      <c r="L28" s="94" t="s">
        <v>47</v>
      </c>
      <c r="M28" s="95"/>
    </row>
    <row r="29" spans="3:15">
      <c r="G29"/>
    </row>
    <row r="30" spans="3:15">
      <c r="G30"/>
    </row>
    <row r="31" spans="3:15">
      <c r="G31"/>
    </row>
    <row r="32" spans="3:15">
      <c r="G32"/>
    </row>
    <row r="33" spans="7:7">
      <c r="G33"/>
    </row>
    <row r="34" spans="7:7">
      <c r="G34"/>
    </row>
    <row r="35" spans="7:7">
      <c r="G35"/>
    </row>
    <row r="36" spans="7:7">
      <c r="G36"/>
    </row>
    <row r="37" spans="7:7">
      <c r="G37"/>
    </row>
    <row r="38" spans="7:7">
      <c r="G38"/>
    </row>
    <row r="39" spans="7:7">
      <c r="G39"/>
    </row>
    <row r="40" spans="7:7">
      <c r="G40"/>
    </row>
    <row r="41" spans="7:7">
      <c r="G41"/>
    </row>
    <row r="42" spans="7:7">
      <c r="G42"/>
    </row>
    <row r="43" spans="7:7">
      <c r="G43"/>
    </row>
    <row r="44" spans="7:7">
      <c r="G44"/>
    </row>
    <row r="45" spans="7:7">
      <c r="G45"/>
    </row>
    <row r="46" spans="7:7">
      <c r="G46"/>
    </row>
    <row r="47" spans="7:7">
      <c r="G47"/>
    </row>
    <row r="48" spans="7:7">
      <c r="G48"/>
    </row>
    <row r="49" spans="7:7">
      <c r="G49"/>
    </row>
    <row r="50" spans="7:7">
      <c r="G50"/>
    </row>
    <row r="51" spans="7:7">
      <c r="G51"/>
    </row>
    <row r="52" spans="7:7">
      <c r="G52"/>
    </row>
    <row r="53" spans="7:7">
      <c r="G53"/>
    </row>
    <row r="54" spans="7:7">
      <c r="G54"/>
    </row>
    <row r="55" spans="7:7">
      <c r="G55"/>
    </row>
    <row r="56" spans="7:7">
      <c r="G56"/>
    </row>
    <row r="57" spans="7:7">
      <c r="G57"/>
    </row>
    <row r="58" spans="7:7">
      <c r="G58"/>
    </row>
    <row r="59" spans="7:7">
      <c r="G59"/>
    </row>
    <row r="60" spans="7:7">
      <c r="G60"/>
    </row>
    <row r="61" spans="7:7">
      <c r="G61"/>
    </row>
    <row r="62" spans="7:7">
      <c r="G62"/>
    </row>
    <row r="63" spans="7:7">
      <c r="G63"/>
    </row>
    <row r="64" spans="7:7">
      <c r="G64"/>
    </row>
    <row r="65" spans="7:15">
      <c r="G65"/>
    </row>
    <row r="66" spans="7:15">
      <c r="G66"/>
    </row>
    <row r="67" spans="7:15">
      <c r="G67"/>
    </row>
    <row r="68" spans="7:15">
      <c r="G68"/>
    </row>
    <row r="69" spans="7:15">
      <c r="G69"/>
    </row>
    <row r="70" spans="7:15">
      <c r="G70"/>
    </row>
    <row r="71" spans="7:15">
      <c r="G71"/>
    </row>
    <row r="72" spans="7:15">
      <c r="G72"/>
    </row>
    <row r="73" spans="7:15">
      <c r="G73"/>
    </row>
    <row r="74" spans="7:15">
      <c r="G74"/>
    </row>
    <row r="75" spans="7:15">
      <c r="G75"/>
      <c r="N75" s="3"/>
      <c r="O75" s="3"/>
    </row>
    <row r="76" spans="7:15">
      <c r="G76"/>
      <c r="N76" s="3"/>
      <c r="O76" s="3"/>
    </row>
    <row r="77" spans="7:15">
      <c r="G77"/>
      <c r="N77" s="3"/>
      <c r="O77" s="3"/>
    </row>
    <row r="78" spans="7:15">
      <c r="G78"/>
    </row>
    <row r="79" spans="7:15">
      <c r="G79"/>
    </row>
    <row r="80" spans="7:15">
      <c r="G80"/>
    </row>
    <row r="81" spans="7:7">
      <c r="G81"/>
    </row>
    <row r="82" spans="7:7">
      <c r="G82"/>
    </row>
    <row r="83" spans="7:7">
      <c r="G83"/>
    </row>
    <row r="84" spans="7:7">
      <c r="G84"/>
    </row>
    <row r="85" spans="7:7">
      <c r="G85"/>
    </row>
    <row r="86" spans="7:7">
      <c r="G86"/>
    </row>
    <row r="87" spans="7:7">
      <c r="G87"/>
    </row>
    <row r="88" spans="7:7">
      <c r="G88"/>
    </row>
    <row r="89" spans="7:7">
      <c r="G89"/>
    </row>
    <row r="90" spans="7:7">
      <c r="G90"/>
    </row>
    <row r="91" spans="7:7">
      <c r="G91"/>
    </row>
    <row r="92" spans="7:7">
      <c r="G92"/>
    </row>
    <row r="93" spans="7:7">
      <c r="G93"/>
    </row>
    <row r="94" spans="7:7">
      <c r="G94"/>
    </row>
    <row r="95" spans="7:7">
      <c r="G95"/>
    </row>
    <row r="96" spans="7:7">
      <c r="G96"/>
    </row>
    <row r="97" spans="7:7">
      <c r="G97"/>
    </row>
    <row r="98" spans="7:7">
      <c r="G98"/>
    </row>
    <row r="99" spans="7:7">
      <c r="G99"/>
    </row>
    <row r="100" spans="7:7">
      <c r="G100"/>
    </row>
    <row r="101" spans="7:7">
      <c r="G101"/>
    </row>
    <row r="102" spans="7:7">
      <c r="G102"/>
    </row>
    <row r="103" spans="7:7">
      <c r="G103"/>
    </row>
    <row r="104" spans="7:7">
      <c r="G104"/>
    </row>
    <row r="105" spans="7:7">
      <c r="G105"/>
    </row>
    <row r="106" spans="7:7">
      <c r="G106"/>
    </row>
    <row r="107" spans="7:7">
      <c r="G107"/>
    </row>
    <row r="108" spans="7:7">
      <c r="G108"/>
    </row>
    <row r="109" spans="7:7">
      <c r="G109"/>
    </row>
    <row r="110" spans="7:7">
      <c r="G110"/>
    </row>
    <row r="111" spans="7:7">
      <c r="G111"/>
    </row>
    <row r="112" spans="7:7">
      <c r="G112"/>
    </row>
    <row r="113" spans="7:16">
      <c r="G113"/>
    </row>
    <row r="114" spans="7:16">
      <c r="G114"/>
      <c r="N114" s="18"/>
      <c r="O114" s="18"/>
      <c r="P114" s="18"/>
    </row>
    <row r="115" spans="7:16">
      <c r="G115"/>
      <c r="N115" s="18"/>
      <c r="O115" s="18"/>
      <c r="P115" s="18"/>
    </row>
    <row r="116" spans="7:16">
      <c r="G116"/>
      <c r="N116" s="18"/>
      <c r="O116" s="18"/>
      <c r="P116" s="18"/>
    </row>
    <row r="117" spans="7:16">
      <c r="G117"/>
    </row>
    <row r="118" spans="7:16">
      <c r="G118"/>
    </row>
    <row r="119" spans="7:16">
      <c r="G119"/>
    </row>
    <row r="120" spans="7:16">
      <c r="G120"/>
    </row>
    <row r="121" spans="7:16">
      <c r="G121"/>
    </row>
    <row r="122" spans="7:16">
      <c r="G122"/>
    </row>
    <row r="123" spans="7:16">
      <c r="G123"/>
    </row>
    <row r="124" spans="7:16">
      <c r="G124"/>
      <c r="P124" s="18"/>
    </row>
    <row r="125" spans="7:16">
      <c r="G125"/>
      <c r="P125" s="18"/>
    </row>
    <row r="126" spans="7:16">
      <c r="G126"/>
      <c r="P126" s="18"/>
    </row>
    <row r="127" spans="7:16">
      <c r="G127"/>
      <c r="P127" s="18"/>
    </row>
    <row r="128" spans="7:16">
      <c r="G128"/>
      <c r="P128" s="18"/>
    </row>
    <row r="129" spans="7:16">
      <c r="G129"/>
      <c r="P129" s="18"/>
    </row>
    <row r="130" spans="7:16">
      <c r="G130"/>
      <c r="P130" s="18"/>
    </row>
    <row r="131" spans="7:16">
      <c r="G131"/>
      <c r="P131" s="18"/>
    </row>
    <row r="132" spans="7:16">
      <c r="G132"/>
      <c r="P132" s="18"/>
    </row>
    <row r="133" spans="7:16">
      <c r="G133"/>
      <c r="P133" s="18"/>
    </row>
    <row r="134" spans="7:16">
      <c r="G134"/>
      <c r="P134" s="18"/>
    </row>
    <row r="135" spans="7:16">
      <c r="G135"/>
      <c r="P135" s="18"/>
    </row>
    <row r="136" spans="7:16">
      <c r="G136"/>
      <c r="P136" s="18"/>
    </row>
    <row r="137" spans="7:16">
      <c r="G137"/>
      <c r="P137" s="18"/>
    </row>
    <row r="138" spans="7:16">
      <c r="G138"/>
      <c r="P138" s="18"/>
    </row>
    <row r="139" spans="7:16">
      <c r="G139"/>
    </row>
    <row r="140" spans="7:16">
      <c r="G140"/>
    </row>
    <row r="141" spans="7:16">
      <c r="G141"/>
    </row>
    <row r="142" spans="7:16">
      <c r="G142"/>
    </row>
    <row r="143" spans="7:16">
      <c r="G143"/>
    </row>
    <row r="144" spans="7:16">
      <c r="G144"/>
    </row>
    <row r="145" spans="7:16">
      <c r="G145"/>
    </row>
    <row r="146" spans="7:16">
      <c r="G146"/>
    </row>
    <row r="147" spans="7:16">
      <c r="G147"/>
    </row>
    <row r="148" spans="7:16">
      <c r="G148"/>
    </row>
    <row r="149" spans="7:16">
      <c r="G149"/>
      <c r="N149" s="18"/>
      <c r="O149" s="18"/>
      <c r="P149" s="18"/>
    </row>
    <row r="150" spans="7:16">
      <c r="G150"/>
      <c r="N150" s="18"/>
      <c r="O150" s="18"/>
      <c r="P150" s="18"/>
    </row>
    <row r="151" spans="7:16">
      <c r="G151"/>
      <c r="N151" s="18"/>
      <c r="O151" s="18"/>
      <c r="P151" s="18"/>
    </row>
    <row r="152" spans="7:16">
      <c r="G152"/>
      <c r="N152" s="18"/>
      <c r="O152" s="18"/>
      <c r="P152" s="18"/>
    </row>
    <row r="153" spans="7:16">
      <c r="G153"/>
      <c r="P153" s="18"/>
    </row>
    <row r="154" spans="7:16">
      <c r="G154"/>
      <c r="N154" s="18"/>
      <c r="O154" s="18"/>
      <c r="P154" s="18"/>
    </row>
    <row r="155" spans="7:16">
      <c r="G155"/>
      <c r="N155" s="18"/>
      <c r="O155" s="18"/>
      <c r="P155" s="18"/>
    </row>
    <row r="156" spans="7:16">
      <c r="G156"/>
      <c r="N156" s="18"/>
      <c r="O156" s="18"/>
      <c r="P156" s="18"/>
    </row>
    <row r="157" spans="7:16">
      <c r="G157"/>
      <c r="N157" s="18"/>
      <c r="O157" s="18"/>
      <c r="P157" s="18"/>
    </row>
    <row r="158" spans="7:16">
      <c r="G158"/>
      <c r="N158" s="18"/>
      <c r="O158" s="18"/>
      <c r="P158" s="18"/>
    </row>
    <row r="159" spans="7:16">
      <c r="G159"/>
      <c r="N159" s="18"/>
      <c r="O159" s="18"/>
      <c r="P159" s="18"/>
    </row>
    <row r="160" spans="7:16">
      <c r="G160"/>
    </row>
    <row r="161" spans="7:16">
      <c r="G161"/>
    </row>
    <row r="162" spans="7:16">
      <c r="G162"/>
    </row>
    <row r="163" spans="7:16">
      <c r="G163"/>
    </row>
    <row r="164" spans="7:16">
      <c r="G164"/>
    </row>
    <row r="165" spans="7:16">
      <c r="G165"/>
      <c r="N165" s="18"/>
      <c r="O165" s="18"/>
      <c r="P165" s="18"/>
    </row>
    <row r="166" spans="7:16">
      <c r="G166"/>
      <c r="N166" s="18"/>
      <c r="O166" s="18"/>
      <c r="P166" s="18"/>
    </row>
    <row r="167" spans="7:16">
      <c r="G167"/>
      <c r="N167" s="18"/>
      <c r="O167" s="18"/>
      <c r="P167" s="18"/>
    </row>
    <row r="168" spans="7:16">
      <c r="G168"/>
      <c r="N168" s="18"/>
      <c r="O168" s="18"/>
      <c r="P168" s="18"/>
    </row>
    <row r="169" spans="7:16">
      <c r="G169"/>
      <c r="N169" s="18"/>
      <c r="O169" s="18"/>
      <c r="P169" s="18"/>
    </row>
    <row r="170" spans="7:16">
      <c r="G170"/>
      <c r="N170" s="18"/>
      <c r="O170" s="18"/>
      <c r="P170" s="18"/>
    </row>
    <row r="171" spans="7:16">
      <c r="G171"/>
      <c r="N171" s="3"/>
      <c r="O171" s="3"/>
      <c r="P171" s="18"/>
    </row>
    <row r="172" spans="7:16">
      <c r="G172"/>
      <c r="N172" s="3"/>
      <c r="O172" s="3"/>
      <c r="P172" s="18"/>
    </row>
    <row r="173" spans="7:16">
      <c r="G173"/>
      <c r="N173" s="3"/>
      <c r="O173" s="3"/>
      <c r="P173" s="18"/>
    </row>
    <row r="174" spans="7:16">
      <c r="G174"/>
      <c r="N174" s="4"/>
      <c r="O174" s="4"/>
      <c r="P174" s="18"/>
    </row>
    <row r="175" spans="7:16">
      <c r="G175"/>
      <c r="N175" s="3"/>
      <c r="O175" s="3"/>
      <c r="P175" s="18"/>
    </row>
    <row r="176" spans="7:16">
      <c r="G176"/>
      <c r="N176" s="3"/>
      <c r="O176" s="3"/>
      <c r="P176" s="18"/>
    </row>
    <row r="177" spans="7:16">
      <c r="G177"/>
    </row>
    <row r="178" spans="7:16">
      <c r="G178"/>
    </row>
    <row r="179" spans="7:16">
      <c r="G179"/>
    </row>
    <row r="180" spans="7:16">
      <c r="G180"/>
    </row>
    <row r="181" spans="7:16">
      <c r="G181"/>
    </row>
    <row r="182" spans="7:16">
      <c r="G182"/>
    </row>
    <row r="183" spans="7:16">
      <c r="G183"/>
      <c r="N183" s="4"/>
      <c r="O183" s="4"/>
    </row>
    <row r="184" spans="7:16">
      <c r="G184"/>
      <c r="N184" s="4"/>
      <c r="O184" s="4"/>
    </row>
    <row r="185" spans="7:16">
      <c r="G185"/>
      <c r="N185" s="3"/>
      <c r="O185" s="3"/>
    </row>
    <row r="186" spans="7:16">
      <c r="G186"/>
    </row>
    <row r="187" spans="7:16">
      <c r="G187"/>
      <c r="P187" s="18"/>
    </row>
    <row r="188" spans="7:16">
      <c r="G188"/>
      <c r="P188" s="18"/>
    </row>
    <row r="189" spans="7:16">
      <c r="G189"/>
      <c r="P189" s="18"/>
    </row>
    <row r="190" spans="7:16">
      <c r="G190"/>
      <c r="P190" s="18"/>
    </row>
    <row r="191" spans="7:16">
      <c r="G191"/>
    </row>
    <row r="192" spans="7:16">
      <c r="G192"/>
    </row>
    <row r="193" spans="7:7">
      <c r="G193"/>
    </row>
    <row r="194" spans="7:7">
      <c r="G194"/>
    </row>
    <row r="195" spans="7:7">
      <c r="G195"/>
    </row>
    <row r="196" spans="7:7">
      <c r="G196"/>
    </row>
    <row r="197" spans="7:7">
      <c r="G197"/>
    </row>
    <row r="198" spans="7:7">
      <c r="G198"/>
    </row>
    <row r="199" spans="7:7">
      <c r="G199"/>
    </row>
    <row r="200" spans="7:7">
      <c r="G200"/>
    </row>
    <row r="201" spans="7:7">
      <c r="G201"/>
    </row>
    <row r="202" spans="7:7">
      <c r="G202"/>
    </row>
    <row r="203" spans="7:7">
      <c r="G203"/>
    </row>
    <row r="204" spans="7:7">
      <c r="G204"/>
    </row>
    <row r="205" spans="7:7">
      <c r="G205"/>
    </row>
    <row r="206" spans="7:7">
      <c r="G206"/>
    </row>
    <row r="207" spans="7:7">
      <c r="G207"/>
    </row>
    <row r="208" spans="7:7">
      <c r="G208"/>
    </row>
    <row r="209" spans="7:16">
      <c r="G209"/>
    </row>
    <row r="210" spans="7:16">
      <c r="G210"/>
    </row>
    <row r="211" spans="7:16">
      <c r="G211"/>
    </row>
    <row r="212" spans="7:16">
      <c r="G212"/>
    </row>
    <row r="213" spans="7:16">
      <c r="G213"/>
    </row>
    <row r="214" spans="7:16">
      <c r="G214"/>
    </row>
    <row r="215" spans="7:16">
      <c r="G215"/>
      <c r="P215" s="18"/>
    </row>
    <row r="216" spans="7:16">
      <c r="G216"/>
      <c r="P216" s="18"/>
    </row>
    <row r="217" spans="7:16">
      <c r="G217"/>
      <c r="P217" s="18"/>
    </row>
    <row r="218" spans="7:16">
      <c r="G218"/>
      <c r="P218" s="18"/>
    </row>
    <row r="219" spans="7:16">
      <c r="G219"/>
      <c r="P219" s="18"/>
    </row>
    <row r="220" spans="7:16">
      <c r="G220"/>
      <c r="P220" s="18"/>
    </row>
    <row r="221" spans="7:16">
      <c r="G221"/>
    </row>
    <row r="222" spans="7:16">
      <c r="G222"/>
    </row>
    <row r="223" spans="7:16" ht="14.25" customHeight="1">
      <c r="G223"/>
    </row>
    <row r="224" spans="7:16">
      <c r="G224"/>
    </row>
    <row r="225" spans="7:7">
      <c r="G225"/>
    </row>
    <row r="226" spans="7:7">
      <c r="G226"/>
    </row>
    <row r="227" spans="7:7">
      <c r="G227"/>
    </row>
    <row r="228" spans="7:7">
      <c r="G228"/>
    </row>
    <row r="229" spans="7:7">
      <c r="G229"/>
    </row>
    <row r="230" spans="7:7">
      <c r="G230"/>
    </row>
    <row r="231" spans="7:7">
      <c r="G231"/>
    </row>
    <row r="232" spans="7:7">
      <c r="G232"/>
    </row>
    <row r="233" spans="7:7">
      <c r="G233"/>
    </row>
    <row r="234" spans="7:7">
      <c r="G234"/>
    </row>
    <row r="235" spans="7:7">
      <c r="G235"/>
    </row>
    <row r="236" spans="7:7">
      <c r="G236"/>
    </row>
    <row r="237" spans="7:7">
      <c r="G237"/>
    </row>
    <row r="238" spans="7:7">
      <c r="G238"/>
    </row>
    <row r="239" spans="7:7">
      <c r="G239"/>
    </row>
    <row r="240" spans="7:7">
      <c r="G240"/>
    </row>
    <row r="241" spans="7:16">
      <c r="G241"/>
    </row>
    <row r="242" spans="7:16">
      <c r="G242"/>
    </row>
    <row r="243" spans="7:16">
      <c r="G243"/>
    </row>
    <row r="244" spans="7:16">
      <c r="G244"/>
      <c r="N244" s="20"/>
      <c r="O244" s="20"/>
      <c r="P244" s="20"/>
    </row>
    <row r="245" spans="7:16">
      <c r="G245"/>
      <c r="N245" s="20"/>
      <c r="O245" s="20"/>
      <c r="P245" s="20"/>
    </row>
    <row r="246" spans="7:16">
      <c r="G246"/>
      <c r="N246" s="20"/>
      <c r="O246" s="20"/>
      <c r="P246" s="20"/>
    </row>
    <row r="247" spans="7:16">
      <c r="G247"/>
      <c r="N247" s="20"/>
      <c r="O247" s="20"/>
      <c r="P247" s="20"/>
    </row>
    <row r="248" spans="7:16">
      <c r="G248"/>
    </row>
    <row r="249" spans="7:16">
      <c r="G249"/>
    </row>
    <row r="250" spans="7:16">
      <c r="G250"/>
    </row>
    <row r="251" spans="7:16">
      <c r="G251"/>
    </row>
    <row r="252" spans="7:16">
      <c r="G252"/>
    </row>
    <row r="253" spans="7:16">
      <c r="G253"/>
    </row>
    <row r="254" spans="7:16">
      <c r="G254"/>
    </row>
    <row r="255" spans="7:16">
      <c r="G255"/>
    </row>
    <row r="256" spans="7:16">
      <c r="G256"/>
    </row>
    <row r="257" spans="7:16">
      <c r="G257"/>
    </row>
    <row r="258" spans="7:16">
      <c r="G258"/>
    </row>
    <row r="259" spans="7:16">
      <c r="G259"/>
    </row>
    <row r="260" spans="7:16">
      <c r="G260"/>
    </row>
    <row r="261" spans="7:16">
      <c r="G261"/>
    </row>
    <row r="262" spans="7:16">
      <c r="G262"/>
    </row>
    <row r="263" spans="7:16">
      <c r="G263"/>
      <c r="P263" s="18"/>
    </row>
    <row r="264" spans="7:16">
      <c r="G264"/>
      <c r="P264" s="18"/>
    </row>
    <row r="265" spans="7:16">
      <c r="G265"/>
      <c r="P265" s="18"/>
    </row>
    <row r="266" spans="7:16">
      <c r="G266"/>
    </row>
    <row r="267" spans="7:16">
      <c r="G267"/>
    </row>
    <row r="268" spans="7:16">
      <c r="G268"/>
    </row>
    <row r="269" spans="7:16">
      <c r="G269"/>
    </row>
    <row r="270" spans="7:16">
      <c r="G270"/>
    </row>
    <row r="271" spans="7:16">
      <c r="G271"/>
    </row>
    <row r="272" spans="7:16">
      <c r="G272"/>
    </row>
    <row r="273" spans="7:16">
      <c r="G273"/>
    </row>
    <row r="274" spans="7:16">
      <c r="G274"/>
    </row>
    <row r="275" spans="7:16">
      <c r="G275"/>
    </row>
    <row r="276" spans="7:16">
      <c r="G276"/>
    </row>
    <row r="277" spans="7:16">
      <c r="G277"/>
    </row>
    <row r="278" spans="7:16">
      <c r="G278"/>
      <c r="P278" s="18"/>
    </row>
    <row r="279" spans="7:16">
      <c r="G279"/>
      <c r="P279" s="18"/>
    </row>
    <row r="280" spans="7:16">
      <c r="G280"/>
      <c r="P280" s="18"/>
    </row>
    <row r="281" spans="7:16">
      <c r="G281"/>
      <c r="P281" s="18"/>
    </row>
    <row r="282" spans="7:16">
      <c r="G282"/>
      <c r="P282" s="18"/>
    </row>
    <row r="283" spans="7:16">
      <c r="G283"/>
      <c r="P283" s="18"/>
    </row>
    <row r="284" spans="7:16">
      <c r="G284"/>
      <c r="P284" s="18"/>
    </row>
    <row r="285" spans="7:16">
      <c r="G285"/>
      <c r="P285" s="18"/>
    </row>
    <row r="286" spans="7:16">
      <c r="G286"/>
    </row>
    <row r="287" spans="7:16">
      <c r="G287"/>
    </row>
    <row r="288" spans="7:16">
      <c r="G288"/>
    </row>
    <row r="289" spans="7:16">
      <c r="G289"/>
    </row>
    <row r="290" spans="7:16">
      <c r="G290"/>
    </row>
    <row r="291" spans="7:16">
      <c r="G291"/>
      <c r="P291" s="18"/>
    </row>
    <row r="292" spans="7:16">
      <c r="G292"/>
      <c r="P292" s="18"/>
    </row>
    <row r="293" spans="7:16">
      <c r="G293"/>
      <c r="P293" s="18"/>
    </row>
    <row r="294" spans="7:16">
      <c r="G294"/>
      <c r="P294" s="18"/>
    </row>
    <row r="295" spans="7:16">
      <c r="G295"/>
      <c r="N295" s="18"/>
      <c r="O295" s="18"/>
      <c r="P295" s="18"/>
    </row>
    <row r="296" spans="7:16">
      <c r="G296"/>
      <c r="N296" s="18"/>
      <c r="O296" s="18"/>
      <c r="P296" s="18"/>
    </row>
    <row r="297" spans="7:16">
      <c r="G297"/>
      <c r="N297" s="18"/>
      <c r="O297" s="18"/>
      <c r="P297" s="18"/>
    </row>
    <row r="298" spans="7:16">
      <c r="G298"/>
      <c r="P298" s="18"/>
    </row>
    <row r="299" spans="7:16">
      <c r="G299"/>
      <c r="P299" s="18"/>
    </row>
    <row r="300" spans="7:16">
      <c r="G300"/>
      <c r="P300" s="18"/>
    </row>
    <row r="301" spans="7:16">
      <c r="G301"/>
    </row>
    <row r="302" spans="7:16">
      <c r="G302"/>
    </row>
    <row r="303" spans="7:16">
      <c r="G303"/>
    </row>
    <row r="304" spans="7:16">
      <c r="G304"/>
    </row>
    <row r="305" spans="7:16">
      <c r="G305"/>
    </row>
    <row r="306" spans="7:16">
      <c r="G306"/>
    </row>
    <row r="307" spans="7:16">
      <c r="G307"/>
      <c r="P307" s="18"/>
    </row>
    <row r="308" spans="7:16">
      <c r="G308"/>
      <c r="P308" s="18"/>
    </row>
    <row r="309" spans="7:16">
      <c r="G309"/>
      <c r="P309" s="18"/>
    </row>
    <row r="310" spans="7:16">
      <c r="G310"/>
      <c r="P310" s="18"/>
    </row>
    <row r="311" spans="7:16">
      <c r="G311"/>
      <c r="P311" s="18"/>
    </row>
    <row r="312" spans="7:16">
      <c r="G312"/>
      <c r="P312" s="18"/>
    </row>
    <row r="313" spans="7:16">
      <c r="G313"/>
      <c r="P313" s="18"/>
    </row>
    <row r="314" spans="7:16">
      <c r="G314"/>
    </row>
    <row r="315" spans="7:16">
      <c r="G315"/>
    </row>
    <row r="316" spans="7:16">
      <c r="G316"/>
    </row>
    <row r="317" spans="7:16">
      <c r="G317"/>
    </row>
    <row r="318" spans="7:16">
      <c r="G318"/>
    </row>
    <row r="319" spans="7:16">
      <c r="G319"/>
    </row>
    <row r="320" spans="7:16">
      <c r="G320"/>
    </row>
    <row r="321" spans="7:7">
      <c r="G321"/>
    </row>
    <row r="322" spans="7:7">
      <c r="G322"/>
    </row>
    <row r="323" spans="7:7">
      <c r="G323"/>
    </row>
    <row r="324" spans="7:7">
      <c r="G324"/>
    </row>
    <row r="325" spans="7:7">
      <c r="G325"/>
    </row>
    <row r="326" spans="7:7">
      <c r="G326"/>
    </row>
    <row r="327" spans="7:7">
      <c r="G327"/>
    </row>
    <row r="328" spans="7:7">
      <c r="G328"/>
    </row>
    <row r="329" spans="7:7">
      <c r="G329"/>
    </row>
    <row r="330" spans="7:7">
      <c r="G330"/>
    </row>
    <row r="331" spans="7:7">
      <c r="G331"/>
    </row>
    <row r="332" spans="7:7">
      <c r="G332"/>
    </row>
    <row r="333" spans="7:7">
      <c r="G333"/>
    </row>
    <row r="334" spans="7:7">
      <c r="G334"/>
    </row>
    <row r="335" spans="7:7">
      <c r="G335"/>
    </row>
    <row r="336" spans="7:7">
      <c r="G336"/>
    </row>
    <row r="337" spans="7:16">
      <c r="G337"/>
      <c r="P337" s="18"/>
    </row>
    <row r="338" spans="7:16">
      <c r="G338"/>
      <c r="P338" s="18"/>
    </row>
    <row r="339" spans="7:16">
      <c r="G339"/>
      <c r="P339" s="18"/>
    </row>
    <row r="340" spans="7:16">
      <c r="G340"/>
      <c r="P340" s="18"/>
    </row>
    <row r="341" spans="7:16">
      <c r="G341"/>
    </row>
    <row r="342" spans="7:16">
      <c r="G342"/>
    </row>
    <row r="343" spans="7:16">
      <c r="G343"/>
    </row>
    <row r="344" spans="7:16">
      <c r="G344"/>
      <c r="P344" s="18"/>
    </row>
    <row r="345" spans="7:16">
      <c r="G345"/>
      <c r="P345" s="18"/>
    </row>
    <row r="346" spans="7:16">
      <c r="G346"/>
      <c r="P346" s="18"/>
    </row>
    <row r="347" spans="7:16">
      <c r="G347"/>
      <c r="P347" s="18"/>
    </row>
    <row r="348" spans="7:16">
      <c r="G348"/>
      <c r="P348" s="18"/>
    </row>
    <row r="349" spans="7:16">
      <c r="G349"/>
      <c r="P349" s="18"/>
    </row>
    <row r="350" spans="7:16">
      <c r="G350"/>
      <c r="P350" s="18"/>
    </row>
    <row r="351" spans="7:16">
      <c r="G351"/>
      <c r="P351" s="18"/>
    </row>
    <row r="352" spans="7:16">
      <c r="G352"/>
      <c r="P352" s="18"/>
    </row>
    <row r="353" spans="7:16">
      <c r="G353"/>
      <c r="P353" s="18"/>
    </row>
    <row r="354" spans="7:16">
      <c r="G354"/>
      <c r="P354" s="18"/>
    </row>
    <row r="355" spans="7:16">
      <c r="G355"/>
    </row>
    <row r="356" spans="7:16">
      <c r="G356"/>
    </row>
    <row r="357" spans="7:16">
      <c r="G357"/>
    </row>
    <row r="358" spans="7:16">
      <c r="G358"/>
    </row>
    <row r="359" spans="7:16">
      <c r="G359"/>
    </row>
    <row r="360" spans="7:16">
      <c r="G360"/>
      <c r="P360" s="18"/>
    </row>
    <row r="361" spans="7:16">
      <c r="G361"/>
      <c r="P361" s="18"/>
    </row>
    <row r="362" spans="7:16">
      <c r="G362"/>
      <c r="P362" s="18"/>
    </row>
    <row r="363" spans="7:16">
      <c r="G363"/>
    </row>
    <row r="364" spans="7:16">
      <c r="G364"/>
    </row>
    <row r="365" spans="7:16">
      <c r="G365"/>
    </row>
    <row r="366" spans="7:16">
      <c r="G366"/>
    </row>
    <row r="367" spans="7:16">
      <c r="G367"/>
    </row>
    <row r="368" spans="7:16">
      <c r="G368"/>
    </row>
    <row r="369" spans="7:16">
      <c r="G369"/>
    </row>
    <row r="370" spans="7:16">
      <c r="G370"/>
    </row>
    <row r="371" spans="7:16">
      <c r="G371"/>
    </row>
    <row r="372" spans="7:16">
      <c r="G372"/>
    </row>
    <row r="373" spans="7:16">
      <c r="G373"/>
    </row>
    <row r="374" spans="7:16">
      <c r="G374"/>
    </row>
    <row r="375" spans="7:16">
      <c r="G375"/>
    </row>
    <row r="376" spans="7:16">
      <c r="G376"/>
    </row>
    <row r="377" spans="7:16">
      <c r="G377"/>
    </row>
    <row r="378" spans="7:16">
      <c r="G378"/>
    </row>
    <row r="379" spans="7:16">
      <c r="G379"/>
    </row>
    <row r="380" spans="7:16">
      <c r="G380"/>
    </row>
    <row r="381" spans="7:16">
      <c r="G381"/>
    </row>
    <row r="382" spans="7:16">
      <c r="G382"/>
    </row>
    <row r="383" spans="7:16">
      <c r="G383"/>
    </row>
    <row r="384" spans="7:16">
      <c r="G384"/>
      <c r="N384" s="20"/>
      <c r="O384" s="20"/>
      <c r="P384" s="18"/>
    </row>
    <row r="385" spans="7:16">
      <c r="G385"/>
      <c r="N385" s="18"/>
      <c r="O385" s="18"/>
      <c r="P385" s="18"/>
    </row>
    <row r="386" spans="7:16">
      <c r="G386"/>
      <c r="N386" s="18"/>
      <c r="O386" s="18"/>
      <c r="P386" s="18"/>
    </row>
    <row r="387" spans="7:16">
      <c r="G387"/>
    </row>
    <row r="388" spans="7:16">
      <c r="G388"/>
    </row>
    <row r="389" spans="7:16">
      <c r="G389"/>
    </row>
    <row r="390" spans="7:16">
      <c r="G390"/>
    </row>
    <row r="391" spans="7:16">
      <c r="G391"/>
      <c r="P391" s="18"/>
    </row>
    <row r="392" spans="7:16">
      <c r="G392"/>
      <c r="P392" s="18"/>
    </row>
    <row r="393" spans="7:16">
      <c r="G393"/>
      <c r="P393" s="18"/>
    </row>
    <row r="394" spans="7:16">
      <c r="G394"/>
      <c r="P394" s="18"/>
    </row>
    <row r="395" spans="7:16">
      <c r="G395"/>
      <c r="P395" s="18"/>
    </row>
    <row r="396" spans="7:16">
      <c r="G396"/>
      <c r="P396" s="18"/>
    </row>
    <row r="397" spans="7:16">
      <c r="G397"/>
    </row>
    <row r="398" spans="7:16">
      <c r="G398"/>
    </row>
    <row r="399" spans="7:16">
      <c r="G399"/>
    </row>
    <row r="400" spans="7:16">
      <c r="G400"/>
    </row>
    <row r="401" spans="7:16">
      <c r="G401"/>
    </row>
    <row r="402" spans="7:16">
      <c r="G402"/>
      <c r="N402" s="18"/>
      <c r="O402" s="18"/>
      <c r="P402" s="18"/>
    </row>
    <row r="403" spans="7:16">
      <c r="G403"/>
      <c r="N403" s="18"/>
      <c r="O403" s="18"/>
      <c r="P403" s="18"/>
    </row>
    <row r="404" spans="7:16">
      <c r="G404"/>
      <c r="N404" s="18"/>
      <c r="O404" s="18"/>
      <c r="P404" s="18"/>
    </row>
    <row r="405" spans="7:16">
      <c r="G405"/>
      <c r="N405" s="18"/>
      <c r="O405" s="18"/>
      <c r="P405" s="18"/>
    </row>
    <row r="406" spans="7:16">
      <c r="G406"/>
    </row>
    <row r="407" spans="7:16">
      <c r="G407"/>
    </row>
    <row r="408" spans="7:16">
      <c r="G408"/>
    </row>
    <row r="409" spans="7:16">
      <c r="G409"/>
    </row>
    <row r="410" spans="7:16">
      <c r="G410"/>
    </row>
    <row r="411" spans="7:16">
      <c r="G411"/>
    </row>
    <row r="412" spans="7:16">
      <c r="G412"/>
    </row>
    <row r="413" spans="7:16">
      <c r="G413"/>
    </row>
    <row r="414" spans="7:16">
      <c r="G414"/>
    </row>
    <row r="415" spans="7:16">
      <c r="G415"/>
    </row>
    <row r="416" spans="7:16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</sheetData>
  <sortState ref="A2:R523">
    <sortCondition descending="1" ref="B2:B523"/>
    <sortCondition ref="D2:D523"/>
  </sortState>
  <conditionalFormatting sqref="L2:L23">
    <cfRule type="expression" dxfId="7" priority="41">
      <formula>MOD(ROW(),2)</formula>
    </cfRule>
    <cfRule type="expression" dxfId="6" priority="42">
      <formula>NOT(MOD(ROW(),2))</formula>
    </cfRule>
  </conditionalFormatting>
  <conditionalFormatting sqref="L24:L28">
    <cfRule type="expression" dxfId="5" priority="5">
      <formula>MOD(ROW(),2)</formula>
    </cfRule>
    <cfRule type="expression" dxfId="4" priority="6">
      <formula>NOT(MOD(ROW(),2))</formula>
    </cfRule>
  </conditionalFormatting>
  <conditionalFormatting sqref="L24:L27">
    <cfRule type="expression" dxfId="3" priority="3">
      <formula>MOD(ROW(),2)</formula>
    </cfRule>
    <cfRule type="expression" dxfId="2" priority="4">
      <formula>NOT(MOD(ROW(),2))</formula>
    </cfRule>
  </conditionalFormatting>
  <conditionalFormatting sqref="L28">
    <cfRule type="expression" dxfId="1" priority="1">
      <formula>MOD(ROW(),2)</formula>
    </cfRule>
    <cfRule type="expression" dxfId="0" priority="2">
      <formula>NOT(MOD(ROW(),2))</formula>
    </cfRule>
  </conditionalFormatting>
  <dataValidations count="4">
    <dataValidation type="list" errorStyle="information" showInputMessage="1" showErrorMessage="1" error="Commune ne faisant pas partie de la CDC" sqref="K319:K322 K138 K132:K133 I118">
      <formula1>"AMBLEVILLE,ANGEAC,CRITEUIL,GENSAC,GENTE,JUILLAC,LIGNIERES,ST FORT,ST PREUIL,SALLES D'ANGLES,SEGONZAC,VERRIERES"</formula1>
    </dataValidation>
    <dataValidation type="list" showInputMessage="1" showErrorMessage="1" errorTitle="ERREUR" error="Choisir une valeur de la liste !" sqref="L2:L527">
      <formula1>"Territoire 1 , Territoire 2 , Territoire 3"</formula1>
    </dataValidation>
    <dataValidation type="list" allowBlank="1" showInputMessage="1" showErrorMessage="1" sqref="H2:H28">
      <formula1>"masculin , féminin"</formula1>
    </dataValidation>
    <dataValidation type="list" showInputMessage="1" showErrorMessage="1" sqref="G2:G28">
      <formula1>"Famille , ASSMAT"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4"/>
  <sheetViews>
    <sheetView tabSelected="1" workbookViewId="0">
      <selection activeCell="F42" sqref="F42"/>
    </sheetView>
  </sheetViews>
  <sheetFormatPr baseColWidth="10" defaultRowHeight="15"/>
  <sheetData>
    <row r="1" spans="1:15" ht="24" thickBot="1">
      <c r="A1" s="29" t="s">
        <v>68</v>
      </c>
      <c r="B1" s="29" t="s">
        <v>0</v>
      </c>
      <c r="C1" s="29" t="s">
        <v>25</v>
      </c>
      <c r="D1" s="29" t="s">
        <v>1</v>
      </c>
      <c r="E1" s="29" t="s">
        <v>26</v>
      </c>
      <c r="F1" s="29" t="s">
        <v>2</v>
      </c>
      <c r="G1" s="29" t="s">
        <v>65</v>
      </c>
      <c r="H1" s="29" t="s">
        <v>4</v>
      </c>
      <c r="I1" s="30" t="s">
        <v>61</v>
      </c>
      <c r="J1" s="31" t="s">
        <v>5</v>
      </c>
      <c r="K1" s="32" t="s">
        <v>62</v>
      </c>
      <c r="L1" s="36" t="s">
        <v>66</v>
      </c>
      <c r="M1" s="33" t="s">
        <v>67</v>
      </c>
      <c r="N1" s="34" t="s">
        <v>63</v>
      </c>
      <c r="O1" s="35" t="s">
        <v>64</v>
      </c>
    </row>
    <row r="2" spans="1:15">
      <c r="A2" s="96">
        <v>43600</v>
      </c>
      <c r="B2" t="s">
        <v>8</v>
      </c>
      <c r="C2" s="38" t="str">
        <f>VLOOKUP(B2,[0]!Tableau_cotisants,2,FALSE)</f>
        <v>FAMILLE 1</v>
      </c>
      <c r="D2" s="38" t="str">
        <f>VLOOKUP(B2,[0]!Tableau_cotisants,3,FALSE)</f>
        <v>Nom F1-1</v>
      </c>
      <c r="E2" s="38" t="str">
        <f>VLOOKUP(B2,[0]!Tableau_cotisants,4,FALSE)</f>
        <v>Prénom F1-1</v>
      </c>
      <c r="F2" s="38" t="str">
        <f>VLOOKUP(B2,[0]!Tableau_cotisants,5,FALSE)</f>
        <v xml:space="preserve">Famille </v>
      </c>
      <c r="G2" s="38" t="str">
        <f>VLOOKUP(B2,[0]!Tableau_cotisants,6,FALSE)</f>
        <v xml:space="preserve">masculin </v>
      </c>
      <c r="H2" s="39">
        <f>VLOOKUP(B2,[0]!Tableau_cotisants,7,FALSE)</f>
        <v>29221</v>
      </c>
      <c r="I2" s="40" t="str">
        <f>DATEDIF(H2,A2,"y") &amp; " an(s) " &amp; DATEDIF(H2,A2,"ym") &amp; " mois et " &amp; DATEDIF(H2,A2,"md") &amp; " jour(s)"</f>
        <v>39 an(s) 4 mois et 14 jour(s)</v>
      </c>
      <c r="J2" s="38" t="str">
        <f>VLOOKUP(B2,[0]!Tableau_cotisants,9,FALSE)</f>
        <v>Commune 1</v>
      </c>
      <c r="K2" s="38" t="str">
        <f>VLOOKUP(B2,[0]!Tableau_cotisants,10,FALSE)</f>
        <v xml:space="preserve">Territoire 1 </v>
      </c>
      <c r="L2" t="s">
        <v>71</v>
      </c>
      <c r="M2" t="s">
        <v>72</v>
      </c>
    </row>
    <row r="3" spans="1:15">
      <c r="A3" s="96">
        <v>43600</v>
      </c>
      <c r="B3" t="s">
        <v>9</v>
      </c>
      <c r="C3" s="38" t="str">
        <f>VLOOKUP(B3,[0]!Tableau_cotisants,2,FALSE)</f>
        <v>FAMILLE 1</v>
      </c>
      <c r="D3" s="38" t="str">
        <f>VLOOKUP(B3,[0]!Tableau_cotisants,3,FALSE)</f>
        <v>Nom F1-2</v>
      </c>
      <c r="E3" s="38" t="str">
        <f>VLOOKUP(B3,[0]!Tableau_cotisants,4,FALSE)</f>
        <v>Prénom F1-2</v>
      </c>
      <c r="F3" s="38" t="str">
        <f>VLOOKUP(B3,[0]!Tableau_cotisants,5,FALSE)</f>
        <v xml:space="preserve">Famille </v>
      </c>
      <c r="G3" s="38" t="str">
        <f>VLOOKUP(B3,[0]!Tableau_cotisants,6,FALSE)</f>
        <v>féminin</v>
      </c>
      <c r="H3" s="39">
        <f>VLOOKUP(B3,[0]!Tableau_cotisants,7,FALSE)</f>
        <v>29221</v>
      </c>
      <c r="I3" s="40" t="str">
        <f t="shared" ref="I3:I4" si="0">DATEDIF(H3,A3,"y") &amp; " an(s) " &amp; DATEDIF(H3,A3,"ym") &amp; " mois et " &amp; DATEDIF(H3,A3,"md") &amp; " jour(s)"</f>
        <v>39 an(s) 4 mois et 14 jour(s)</v>
      </c>
      <c r="J3" s="38" t="str">
        <f>VLOOKUP(B3,[0]!Tableau_cotisants,9,FALSE)</f>
        <v>Commune 1</v>
      </c>
      <c r="K3" s="38" t="str">
        <f>VLOOKUP(B3,[0]!Tableau_cotisants,10,FALSE)</f>
        <v xml:space="preserve">Territoire 1 </v>
      </c>
      <c r="L3" t="s">
        <v>71</v>
      </c>
      <c r="M3" t="s">
        <v>72</v>
      </c>
    </row>
    <row r="4" spans="1:15">
      <c r="A4" s="96">
        <v>43600</v>
      </c>
      <c r="B4" t="s">
        <v>10</v>
      </c>
      <c r="C4" s="38" t="str">
        <f>VLOOKUP(B4,[0]!Tableau_cotisants,2,FALSE)</f>
        <v>FAMILLE 1</v>
      </c>
      <c r="D4" s="38" t="str">
        <f>VLOOKUP(B4,[0]!Tableau_cotisants,3,FALSE)</f>
        <v>Nom F1-3</v>
      </c>
      <c r="E4" s="38" t="str">
        <f>VLOOKUP(B4,[0]!Tableau_cotisants,4,FALSE)</f>
        <v>Prénom F1-3</v>
      </c>
      <c r="F4" s="38" t="str">
        <f>VLOOKUP(B4,[0]!Tableau_cotisants,5,FALSE)</f>
        <v xml:space="preserve">Famille </v>
      </c>
      <c r="G4" s="38" t="str">
        <f>VLOOKUP(B4,[0]!Tableau_cotisants,6,FALSE)</f>
        <v xml:space="preserve">masculin </v>
      </c>
      <c r="H4" s="39">
        <f>VLOOKUP(B4,[0]!Tableau_cotisants,7,FALSE)</f>
        <v>43101</v>
      </c>
      <c r="I4" s="40" t="str">
        <f t="shared" si="0"/>
        <v>1 an(s) 4 mois et 14 jour(s)</v>
      </c>
      <c r="J4" s="38" t="str">
        <f>VLOOKUP(B4,[0]!Tableau_cotisants,9,FALSE)</f>
        <v>Commune 1</v>
      </c>
      <c r="K4" s="38" t="str">
        <f>VLOOKUP(B4,[0]!Tableau_cotisants,10,FALSE)</f>
        <v xml:space="preserve">Territoire 1 </v>
      </c>
      <c r="L4" t="s">
        <v>71</v>
      </c>
      <c r="M4" t="s">
        <v>72</v>
      </c>
    </row>
    <row r="5" spans="1:15">
      <c r="A5" s="96">
        <v>43600</v>
      </c>
      <c r="B5" t="s">
        <v>11</v>
      </c>
      <c r="C5" s="38" t="str">
        <f>VLOOKUP(B5,[0]!Tableau_cotisants,2,FALSE)</f>
        <v>AM1</v>
      </c>
      <c r="D5" s="38" t="str">
        <f>VLOOKUP(B5,[0]!Tableau_cotisants,3,FALSE)</f>
        <v>NOM AM-1</v>
      </c>
      <c r="E5" s="38" t="str">
        <f>VLOOKUP(B5,[0]!Tableau_cotisants,4,FALSE)</f>
        <v>Prénom AM1-1</v>
      </c>
      <c r="F5" s="38" t="str">
        <f>VLOOKUP(B5,[0]!Tableau_cotisants,5,FALSE)</f>
        <v>ASSMAT</v>
      </c>
      <c r="G5" s="38" t="str">
        <f>VLOOKUP(B5,[0]!Tableau_cotisants,6,FALSE)</f>
        <v xml:space="preserve">masculin </v>
      </c>
      <c r="H5" s="39">
        <f>VLOOKUP(B5,[0]!Tableau_cotisants,7,FALSE)</f>
        <v>29221</v>
      </c>
      <c r="I5" s="40" t="str">
        <f t="shared" ref="I5:I7" si="1">DATEDIF(H5,A5,"y") &amp; " an(s) " &amp; DATEDIF(H5,A5,"ym") &amp; " mois et " &amp; DATEDIF(H5,A5,"md") &amp; " jour(s)"</f>
        <v>39 an(s) 4 mois et 14 jour(s)</v>
      </c>
      <c r="J5" s="38" t="str">
        <f>VLOOKUP(B5,[0]!Tableau_cotisants,9,FALSE)</f>
        <v>Commune 3</v>
      </c>
      <c r="K5" s="38" t="str">
        <f>VLOOKUP(B5,[0]!Tableau_cotisants,10,FALSE)</f>
        <v>Territoire 3</v>
      </c>
      <c r="L5" t="s">
        <v>71</v>
      </c>
      <c r="M5" t="s">
        <v>72</v>
      </c>
    </row>
    <row r="6" spans="1:15">
      <c r="A6" s="96">
        <v>43600</v>
      </c>
      <c r="B6" t="s">
        <v>22</v>
      </c>
      <c r="C6" s="38" t="str">
        <f>VLOOKUP(B6,[0]!Tableau_cotisants,2,FALSE)</f>
        <v>AM1</v>
      </c>
      <c r="D6" s="38" t="str">
        <f>VLOOKUP(B6,[0]!Tableau_cotisants,3,FALSE)</f>
        <v>NOM AM-3</v>
      </c>
      <c r="E6" s="38" t="str">
        <f>VLOOKUP(B6,[0]!Tableau_cotisants,4,FALSE)</f>
        <v>Prénom AM1-3</v>
      </c>
      <c r="F6" s="38" t="str">
        <f>VLOOKUP(B6,[0]!Tableau_cotisants,5,FALSE)</f>
        <v>ASSMAT</v>
      </c>
      <c r="G6" s="38" t="str">
        <f>VLOOKUP(B6,[0]!Tableau_cotisants,6,FALSE)</f>
        <v>féminin</v>
      </c>
      <c r="H6" s="39">
        <f>VLOOKUP(B6,[0]!Tableau_cotisants,7,FALSE)</f>
        <v>43252</v>
      </c>
      <c r="I6" s="40" t="str">
        <f t="shared" si="1"/>
        <v>0 an(s) 11 mois et 14 jour(s)</v>
      </c>
      <c r="J6" s="38" t="str">
        <f>VLOOKUP(B6,[0]!Tableau_cotisants,9,FALSE)</f>
        <v>Commune 3</v>
      </c>
      <c r="K6" s="38" t="str">
        <f>VLOOKUP(B6,[0]!Tableau_cotisants,10,FALSE)</f>
        <v>Territoire 3</v>
      </c>
      <c r="L6" t="s">
        <v>71</v>
      </c>
      <c r="M6" t="s">
        <v>72</v>
      </c>
    </row>
    <row r="7" spans="1:15">
      <c r="A7" s="96">
        <v>43600</v>
      </c>
      <c r="B7" t="s">
        <v>13</v>
      </c>
      <c r="C7" s="38" t="str">
        <f>VLOOKUP(B7,[0]!Tableau_cotisants,2,FALSE)</f>
        <v>AM1</v>
      </c>
      <c r="D7" s="38" t="str">
        <f>VLOOKUP(B7,[0]!Tableau_cotisants,3,FALSE)</f>
        <v>NOM AM-4</v>
      </c>
      <c r="E7" s="38" t="str">
        <f>VLOOKUP(B7,[0]!Tableau_cotisants,4,FALSE)</f>
        <v>Prénom AM1-4</v>
      </c>
      <c r="F7" s="38" t="str">
        <f>VLOOKUP(B7,[0]!Tableau_cotisants,5,FALSE)</f>
        <v>ASSMAT</v>
      </c>
      <c r="G7" s="38" t="str">
        <f>VLOOKUP(B7,[0]!Tableau_cotisants,6,FALSE)</f>
        <v xml:space="preserve">masculin </v>
      </c>
      <c r="H7" s="39">
        <f>VLOOKUP(B7,[0]!Tableau_cotisants,7,FALSE)</f>
        <v>43466</v>
      </c>
      <c r="I7" s="40" t="str">
        <f t="shared" si="1"/>
        <v>0 an(s) 4 mois et 14 jour(s)</v>
      </c>
      <c r="J7" s="38" t="str">
        <f>VLOOKUP(B7,[0]!Tableau_cotisants,9,FALSE)</f>
        <v>Commune 3</v>
      </c>
      <c r="K7" s="38" t="str">
        <f>VLOOKUP(B7,[0]!Tableau_cotisants,10,FALSE)</f>
        <v>Territoire 3</v>
      </c>
      <c r="L7" t="s">
        <v>153</v>
      </c>
      <c r="M7" t="s">
        <v>72</v>
      </c>
    </row>
    <row r="8" spans="1:15">
      <c r="A8" s="96">
        <v>43600</v>
      </c>
      <c r="B8" t="s">
        <v>134</v>
      </c>
      <c r="C8" s="38" t="str">
        <f>VLOOKUP(B8,[0]!Tableau_cotisants,2,FALSE)</f>
        <v>FAMILLE 3</v>
      </c>
      <c r="D8" s="38" t="str">
        <f>VLOOKUP(B8,[0]!Tableau_cotisants,3,FALSE)</f>
        <v>Nom F3-1</v>
      </c>
      <c r="E8" s="38" t="str">
        <f>VLOOKUP(B8,[0]!Tableau_cotisants,4,FALSE)</f>
        <v>Prénom F3-1</v>
      </c>
      <c r="F8" s="38" t="str">
        <f>VLOOKUP(B8,[0]!Tableau_cotisants,5,FALSE)</f>
        <v xml:space="preserve">Famille </v>
      </c>
      <c r="G8" s="38" t="str">
        <f>VLOOKUP(B8,[0]!Tableau_cotisants,6,FALSE)</f>
        <v xml:space="preserve">masculin </v>
      </c>
      <c r="H8" s="39">
        <f>VLOOKUP(B8,[0]!Tableau_cotisants,7,FALSE)</f>
        <v>29221</v>
      </c>
      <c r="I8" s="40" t="str">
        <f t="shared" ref="I8:I9" si="2">DATEDIF(H8,A8,"y") &amp; " an(s) " &amp; DATEDIF(H8,A8,"ym") &amp; " mois et " &amp; DATEDIF(H8,A8,"md") &amp; " jour(s)"</f>
        <v>39 an(s) 4 mois et 14 jour(s)</v>
      </c>
      <c r="J8" s="38" t="str">
        <f>VLOOKUP(B8,[0]!Tableau_cotisants,9,FALSE)</f>
        <v>Commune 1</v>
      </c>
      <c r="K8" s="38" t="str">
        <f>VLOOKUP(B8,[0]!Tableau_cotisants,10,FALSE)</f>
        <v xml:space="preserve">Territoire 1 </v>
      </c>
      <c r="L8" t="s">
        <v>153</v>
      </c>
      <c r="M8" t="s">
        <v>154</v>
      </c>
    </row>
    <row r="9" spans="1:15">
      <c r="A9" s="96">
        <v>43600</v>
      </c>
      <c r="B9" t="s">
        <v>135</v>
      </c>
      <c r="C9" s="38" t="str">
        <f>VLOOKUP(B9,[0]!Tableau_cotisants,2,FALSE)</f>
        <v>FAMILLE 3</v>
      </c>
      <c r="D9" s="38" t="str">
        <f>VLOOKUP(B9,[0]!Tableau_cotisants,3,FALSE)</f>
        <v>Nom F3-2</v>
      </c>
      <c r="E9" s="38" t="str">
        <f>VLOOKUP(B9,[0]!Tableau_cotisants,4,FALSE)</f>
        <v>Prénom F3-2</v>
      </c>
      <c r="F9" s="38" t="str">
        <f>VLOOKUP(B9,[0]!Tableau_cotisants,5,FALSE)</f>
        <v xml:space="preserve">Famille </v>
      </c>
      <c r="G9" s="38" t="str">
        <f>VLOOKUP(B9,[0]!Tableau_cotisants,6,FALSE)</f>
        <v>féminin</v>
      </c>
      <c r="H9" s="39">
        <f>VLOOKUP(B9,[0]!Tableau_cotisants,7,FALSE)</f>
        <v>29221</v>
      </c>
      <c r="I9" s="40" t="str">
        <f t="shared" si="2"/>
        <v>39 an(s) 4 mois et 14 jour(s)</v>
      </c>
      <c r="J9" s="38" t="str">
        <f>VLOOKUP(B9,[0]!Tableau_cotisants,9,FALSE)</f>
        <v>Commune 1</v>
      </c>
      <c r="K9" s="38" t="str">
        <f>VLOOKUP(B9,[0]!Tableau_cotisants,10,FALSE)</f>
        <v xml:space="preserve">Territoire 1 </v>
      </c>
      <c r="L9" t="s">
        <v>153</v>
      </c>
      <c r="M9" t="s">
        <v>154</v>
      </c>
    </row>
    <row r="10" spans="1:15">
      <c r="A10" s="96">
        <v>43622</v>
      </c>
      <c r="B10" t="s">
        <v>8</v>
      </c>
      <c r="C10" s="38" t="str">
        <f>VLOOKUP(B10,[0]!Tableau_cotisants,2,FALSE)</f>
        <v>FAMILLE 1</v>
      </c>
      <c r="D10" s="38" t="str">
        <f>VLOOKUP(B10,[0]!Tableau_cotisants,3,FALSE)</f>
        <v>Nom F1-1</v>
      </c>
      <c r="E10" s="38" t="str">
        <f>VLOOKUP(B10,[0]!Tableau_cotisants,4,FALSE)</f>
        <v>Prénom F1-1</v>
      </c>
      <c r="F10" s="38" t="str">
        <f>VLOOKUP(B10,[0]!Tableau_cotisants,5,FALSE)</f>
        <v xml:space="preserve">Famille </v>
      </c>
      <c r="G10" s="38" t="str">
        <f>VLOOKUP(B10,[0]!Tableau_cotisants,6,FALSE)</f>
        <v xml:space="preserve">masculin </v>
      </c>
      <c r="H10" s="39">
        <f>VLOOKUP(B10,[0]!Tableau_cotisants,7,FALSE)</f>
        <v>29221</v>
      </c>
      <c r="I10" s="40" t="str">
        <f>DATEDIF(H10,A10,"y") &amp; " an(s) " &amp; DATEDIF(H10,A10,"ym") &amp; " mois et " &amp; DATEDIF(H10,A10,"md") &amp; " jour(s)"</f>
        <v>39 an(s) 5 mois et 5 jour(s)</v>
      </c>
      <c r="J10" s="38" t="str">
        <f>VLOOKUP(B10,[0]!Tableau_cotisants,9,FALSE)</f>
        <v>Commune 1</v>
      </c>
      <c r="K10" s="38" t="str">
        <f>VLOOKUP(B10,[0]!Tableau_cotisants,10,FALSE)</f>
        <v xml:space="preserve">Territoire 1 </v>
      </c>
      <c r="L10" t="s">
        <v>153</v>
      </c>
      <c r="M10" t="s">
        <v>154</v>
      </c>
    </row>
    <row r="11" spans="1:15">
      <c r="A11" s="96">
        <v>43622</v>
      </c>
      <c r="B11" t="s">
        <v>9</v>
      </c>
      <c r="C11" s="38" t="str">
        <f>VLOOKUP(B11,[0]!Tableau_cotisants,2,FALSE)</f>
        <v>FAMILLE 1</v>
      </c>
      <c r="D11" s="38" t="str">
        <f>VLOOKUP(B11,[0]!Tableau_cotisants,3,FALSE)</f>
        <v>Nom F1-2</v>
      </c>
      <c r="E11" s="38" t="str">
        <f>VLOOKUP(B11,[0]!Tableau_cotisants,4,FALSE)</f>
        <v>Prénom F1-2</v>
      </c>
      <c r="F11" s="38" t="str">
        <f>VLOOKUP(B11,[0]!Tableau_cotisants,5,FALSE)</f>
        <v xml:space="preserve">Famille </v>
      </c>
      <c r="G11" s="38" t="str">
        <f>VLOOKUP(B11,[0]!Tableau_cotisants,6,FALSE)</f>
        <v>féminin</v>
      </c>
      <c r="H11" s="39">
        <f>VLOOKUP(B11,[0]!Tableau_cotisants,7,FALSE)</f>
        <v>29221</v>
      </c>
      <c r="I11" s="40" t="str">
        <f t="shared" ref="I11:I12" si="3">DATEDIF(H11,A11,"y") &amp; " an(s) " &amp; DATEDIF(H11,A11,"ym") &amp; " mois et " &amp; DATEDIF(H11,A11,"md") &amp; " jour(s)"</f>
        <v>39 an(s) 5 mois et 5 jour(s)</v>
      </c>
      <c r="J11" s="38" t="str">
        <f>VLOOKUP(B11,[0]!Tableau_cotisants,9,FALSE)</f>
        <v>Commune 1</v>
      </c>
      <c r="K11" s="38" t="str">
        <f>VLOOKUP(B11,[0]!Tableau_cotisants,10,FALSE)</f>
        <v xml:space="preserve">Territoire 1 </v>
      </c>
      <c r="L11" t="s">
        <v>153</v>
      </c>
      <c r="M11" t="s">
        <v>154</v>
      </c>
    </row>
    <row r="12" spans="1:15">
      <c r="A12" s="96">
        <v>43622</v>
      </c>
      <c r="B12" t="s">
        <v>10</v>
      </c>
      <c r="C12" s="38" t="str">
        <f>VLOOKUP(B12,[0]!Tableau_cotisants,2,FALSE)</f>
        <v>FAMILLE 1</v>
      </c>
      <c r="D12" s="38" t="str">
        <f>VLOOKUP(B12,[0]!Tableau_cotisants,3,FALSE)</f>
        <v>Nom F1-3</v>
      </c>
      <c r="E12" s="38" t="str">
        <f>VLOOKUP(B12,[0]!Tableau_cotisants,4,FALSE)</f>
        <v>Prénom F1-3</v>
      </c>
      <c r="F12" s="38" t="str">
        <f>VLOOKUP(B12,[0]!Tableau_cotisants,5,FALSE)</f>
        <v xml:space="preserve">Famille </v>
      </c>
      <c r="G12" s="38" t="str">
        <f>VLOOKUP(B12,[0]!Tableau_cotisants,6,FALSE)</f>
        <v xml:space="preserve">masculin </v>
      </c>
      <c r="H12" s="39">
        <f>VLOOKUP(B12,[0]!Tableau_cotisants,7,FALSE)</f>
        <v>43101</v>
      </c>
      <c r="I12" s="40" t="str">
        <f t="shared" si="3"/>
        <v>1 an(s) 5 mois et 5 jour(s)</v>
      </c>
      <c r="J12" s="38" t="str">
        <f>VLOOKUP(B12,[0]!Tableau_cotisants,9,FALSE)</f>
        <v>Commune 1</v>
      </c>
      <c r="K12" s="38" t="str">
        <f>VLOOKUP(B12,[0]!Tableau_cotisants,10,FALSE)</f>
        <v xml:space="preserve">Territoire 1 </v>
      </c>
      <c r="L12" t="s">
        <v>153</v>
      </c>
      <c r="M12" t="s">
        <v>154</v>
      </c>
    </row>
    <row r="13" spans="1:15">
      <c r="A13" s="96">
        <v>43622</v>
      </c>
      <c r="B13" t="s">
        <v>155</v>
      </c>
      <c r="C13" s="38" t="str">
        <f>VLOOKUP(B13,[0]!Tableau_cotisants,2,FALSE)</f>
        <v>AM2</v>
      </c>
      <c r="D13" s="38" t="str">
        <f>VLOOKUP(B13,[0]!Tableau_cotisants,3,FALSE)</f>
        <v>NOM AM2-1</v>
      </c>
      <c r="E13" s="38" t="str">
        <f>VLOOKUP(B13,[0]!Tableau_cotisants,4,FALSE)</f>
        <v>Prénom AM2-1</v>
      </c>
      <c r="F13" s="38" t="str">
        <f>VLOOKUP(B13,[0]!Tableau_cotisants,5,FALSE)</f>
        <v>ASSMAT</v>
      </c>
      <c r="G13" s="38" t="str">
        <f>VLOOKUP(B13,[0]!Tableau_cotisants,6,FALSE)</f>
        <v xml:space="preserve">masculin </v>
      </c>
      <c r="H13" s="39">
        <f>VLOOKUP(B13,[0]!Tableau_cotisants,7,FALSE)</f>
        <v>29221</v>
      </c>
      <c r="I13" s="40" t="str">
        <f t="shared" ref="I13:I17" si="4">DATEDIF(H13,A13,"y") &amp; " an(s) " &amp; DATEDIF(H13,A13,"ym") &amp; " mois et " &amp; DATEDIF(H13,A13,"md") &amp; " jour(s)"</f>
        <v>39 an(s) 5 mois et 5 jour(s)</v>
      </c>
      <c r="J13" s="38" t="str">
        <f>VLOOKUP(B13,[0]!Tableau_cotisants,9,FALSE)</f>
        <v>Commune 2</v>
      </c>
      <c r="K13" s="38" t="str">
        <f>VLOOKUP(B13,[0]!Tableau_cotisants,10,FALSE)</f>
        <v xml:space="preserve">Territoire 2 </v>
      </c>
      <c r="L13" t="s">
        <v>153</v>
      </c>
      <c r="M13" t="s">
        <v>158</v>
      </c>
    </row>
    <row r="14" spans="1:15">
      <c r="A14" s="96">
        <v>43622</v>
      </c>
      <c r="B14" t="s">
        <v>156</v>
      </c>
      <c r="C14" s="38" t="str">
        <f>VLOOKUP(B14,[0]!Tableau_cotisants,2,FALSE)</f>
        <v>AM2</v>
      </c>
      <c r="D14" s="38" t="str">
        <f>VLOOKUP(B14,[0]!Tableau_cotisants,3,FALSE)</f>
        <v>NOM AM2-2</v>
      </c>
      <c r="E14" s="38" t="str">
        <f>VLOOKUP(B14,[0]!Tableau_cotisants,4,FALSE)</f>
        <v>Prénom AM2-2</v>
      </c>
      <c r="F14" s="38" t="str">
        <f>VLOOKUP(B14,[0]!Tableau_cotisants,5,FALSE)</f>
        <v>ASSMAT</v>
      </c>
      <c r="G14" s="38" t="str">
        <f>VLOOKUP(B14,[0]!Tableau_cotisants,6,FALSE)</f>
        <v>féminin</v>
      </c>
      <c r="H14" s="39">
        <f>VLOOKUP(B14,[0]!Tableau_cotisants,7,FALSE)</f>
        <v>43101</v>
      </c>
      <c r="I14" s="40" t="str">
        <f t="shared" si="4"/>
        <v>1 an(s) 5 mois et 5 jour(s)</v>
      </c>
      <c r="J14" s="38" t="str">
        <f>VLOOKUP(B14,[0]!Tableau_cotisants,9,FALSE)</f>
        <v>Commune 2</v>
      </c>
      <c r="K14" s="38" t="str">
        <f>VLOOKUP(B14,[0]!Tableau_cotisants,10,FALSE)</f>
        <v xml:space="preserve">Territoire 2 </v>
      </c>
      <c r="L14" t="s">
        <v>153</v>
      </c>
      <c r="M14" t="s">
        <v>158</v>
      </c>
    </row>
    <row r="15" spans="1:15">
      <c r="A15" s="96">
        <v>43622</v>
      </c>
      <c r="B15" t="s">
        <v>157</v>
      </c>
      <c r="C15" s="38" t="str">
        <f>VLOOKUP(B15,[0]!Tableau_cotisants,2,FALSE)</f>
        <v>AM2</v>
      </c>
      <c r="D15" s="38" t="str">
        <f>VLOOKUP(B15,[0]!Tableau_cotisants,3,FALSE)</f>
        <v>NOM AM2-3</v>
      </c>
      <c r="E15" s="38" t="str">
        <f>VLOOKUP(B15,[0]!Tableau_cotisants,4,FALSE)</f>
        <v>Prénom AM2-3</v>
      </c>
      <c r="F15" s="38" t="str">
        <f>VLOOKUP(B15,[0]!Tableau_cotisants,5,FALSE)</f>
        <v>ASSMAT</v>
      </c>
      <c r="G15" s="38" t="str">
        <f>VLOOKUP(B15,[0]!Tableau_cotisants,6,FALSE)</f>
        <v>féminin</v>
      </c>
      <c r="H15" s="39">
        <f>VLOOKUP(B15,[0]!Tableau_cotisants,7,FALSE)</f>
        <v>43252</v>
      </c>
      <c r="I15" s="40" t="str">
        <f t="shared" si="4"/>
        <v>1 an(s) 0 mois et 5 jour(s)</v>
      </c>
      <c r="J15" s="38" t="str">
        <f>VLOOKUP(B15,[0]!Tableau_cotisants,9,FALSE)</f>
        <v>Commune 2</v>
      </c>
      <c r="K15" s="38" t="str">
        <f>VLOOKUP(B15,[0]!Tableau_cotisants,10,FALSE)</f>
        <v xml:space="preserve">Territoire 2 </v>
      </c>
      <c r="L15" t="s">
        <v>153</v>
      </c>
      <c r="M15" t="s">
        <v>158</v>
      </c>
    </row>
    <row r="16" spans="1:15">
      <c r="A16" s="96">
        <v>43622</v>
      </c>
      <c r="C16" t="s">
        <v>165</v>
      </c>
      <c r="D16" t="s">
        <v>170</v>
      </c>
      <c r="E16" t="s">
        <v>166</v>
      </c>
      <c r="F16" t="s">
        <v>113</v>
      </c>
      <c r="G16" t="s">
        <v>69</v>
      </c>
      <c r="H16" s="37">
        <v>31413</v>
      </c>
      <c r="I16" s="40" t="str">
        <f t="shared" si="4"/>
        <v>33 an(s) 5 mois et 5 jour(s)</v>
      </c>
      <c r="J16" t="s">
        <v>31</v>
      </c>
      <c r="K16" t="s">
        <v>32</v>
      </c>
      <c r="L16" t="s">
        <v>153</v>
      </c>
      <c r="M16" t="s">
        <v>72</v>
      </c>
      <c r="O16" t="s">
        <v>164</v>
      </c>
    </row>
    <row r="17" spans="1:15">
      <c r="A17" s="96">
        <v>43622</v>
      </c>
      <c r="C17" t="s">
        <v>165</v>
      </c>
      <c r="D17" t="s">
        <v>171</v>
      </c>
      <c r="E17" t="s">
        <v>167</v>
      </c>
      <c r="F17" t="s">
        <v>113</v>
      </c>
      <c r="G17" t="s">
        <v>70</v>
      </c>
      <c r="H17" s="37">
        <v>43101</v>
      </c>
      <c r="I17" s="40" t="str">
        <f t="shared" si="4"/>
        <v>1 an(s) 5 mois et 5 jour(s)</v>
      </c>
      <c r="J17" t="s">
        <v>31</v>
      </c>
      <c r="K17" t="s">
        <v>32</v>
      </c>
      <c r="L17" t="s">
        <v>153</v>
      </c>
      <c r="M17" t="s">
        <v>72</v>
      </c>
      <c r="O17" t="s">
        <v>164</v>
      </c>
    </row>
    <row r="18" spans="1:15">
      <c r="A18" s="97">
        <v>43655</v>
      </c>
      <c r="B18" t="s">
        <v>14</v>
      </c>
      <c r="C18" s="38" t="str">
        <f>VLOOKUP(B18,[0]!Tableau_cotisants,2,FALSE)</f>
        <v>FAMILLE 2</v>
      </c>
      <c r="D18" s="38" t="str">
        <f>VLOOKUP(B18,[0]!Tableau_cotisants,3,FALSE)</f>
        <v>Nom F2-1</v>
      </c>
      <c r="E18" s="38" t="str">
        <f>VLOOKUP(B18,[0]!Tableau_cotisants,4,FALSE)</f>
        <v>Prénom F2-1</v>
      </c>
      <c r="F18" s="38" t="str">
        <f>VLOOKUP(B18,[0]!Tableau_cotisants,5,FALSE)</f>
        <v xml:space="preserve">Famille </v>
      </c>
      <c r="G18" s="38" t="str">
        <f>VLOOKUP(B18,[0]!Tableau_cotisants,6,FALSE)</f>
        <v xml:space="preserve">masculin </v>
      </c>
      <c r="H18" s="39">
        <f>VLOOKUP(B18,[0]!Tableau_cotisants,7,FALSE)</f>
        <v>29221</v>
      </c>
      <c r="I18" s="40" t="str">
        <f t="shared" ref="I18:I21" si="5">DATEDIF(H18,A18,"y") &amp; " an(s) " &amp; DATEDIF(H18,A18,"ym") &amp; " mois et " &amp; DATEDIF(H18,A18,"md") &amp; " jour(s)"</f>
        <v>39 an(s) 6 mois et 8 jour(s)</v>
      </c>
      <c r="J18" s="38" t="str">
        <f>VLOOKUP(B18,[0]!Tableau_cotisants,9,FALSE)</f>
        <v>Commune 2</v>
      </c>
      <c r="K18" s="38" t="str">
        <f>VLOOKUP(B18,[0]!Tableau_cotisants,10,FALSE)</f>
        <v xml:space="preserve">Territoire 2 </v>
      </c>
      <c r="L18" t="s">
        <v>71</v>
      </c>
      <c r="M18" t="s">
        <v>72</v>
      </c>
    </row>
    <row r="19" spans="1:15">
      <c r="A19" s="97">
        <v>43655</v>
      </c>
      <c r="B19" t="s">
        <v>15</v>
      </c>
      <c r="C19" s="38" t="str">
        <f>VLOOKUP(B19,[0]!Tableau_cotisants,2,FALSE)</f>
        <v>FAMILLE 2</v>
      </c>
      <c r="D19" s="38" t="str">
        <f>VLOOKUP(B19,[0]!Tableau_cotisants,3,FALSE)</f>
        <v>Nom F2-2</v>
      </c>
      <c r="E19" s="38" t="str">
        <f>VLOOKUP(B19,[0]!Tableau_cotisants,4,FALSE)</f>
        <v>Prénom F2-2</v>
      </c>
      <c r="F19" s="38" t="str">
        <f>VLOOKUP(B19,[0]!Tableau_cotisants,5,FALSE)</f>
        <v xml:space="preserve">Famille </v>
      </c>
      <c r="G19" s="38" t="str">
        <f>VLOOKUP(B19,[0]!Tableau_cotisants,6,FALSE)</f>
        <v>féminin</v>
      </c>
      <c r="H19" s="39">
        <f>VLOOKUP(B19,[0]!Tableau_cotisants,7,FALSE)</f>
        <v>29221</v>
      </c>
      <c r="I19" s="40" t="str">
        <f t="shared" si="5"/>
        <v>39 an(s) 6 mois et 8 jour(s)</v>
      </c>
      <c r="J19" s="38" t="str">
        <f>VLOOKUP(B19,[0]!Tableau_cotisants,9,FALSE)</f>
        <v>Commune 2</v>
      </c>
      <c r="K19" s="38" t="str">
        <f>VLOOKUP(B19,[0]!Tableau_cotisants,10,FALSE)</f>
        <v xml:space="preserve">Territoire 2 </v>
      </c>
      <c r="L19" t="s">
        <v>71</v>
      </c>
      <c r="M19" t="s">
        <v>72</v>
      </c>
    </row>
    <row r="20" spans="1:15">
      <c r="A20" s="97">
        <v>43655</v>
      </c>
      <c r="B20" t="s">
        <v>16</v>
      </c>
      <c r="C20" s="38" t="str">
        <f>VLOOKUP(B20,[0]!Tableau_cotisants,2,FALSE)</f>
        <v>FAMILLE 2</v>
      </c>
      <c r="D20" s="38" t="str">
        <f>VLOOKUP(B20,[0]!Tableau_cotisants,3,FALSE)</f>
        <v>Nom F2-3</v>
      </c>
      <c r="E20" s="38" t="str">
        <f>VLOOKUP(B20,[0]!Tableau_cotisants,4,FALSE)</f>
        <v>Prénom F2-3</v>
      </c>
      <c r="F20" s="38" t="str">
        <f>VLOOKUP(B20,[0]!Tableau_cotisants,5,FALSE)</f>
        <v xml:space="preserve">Famille </v>
      </c>
      <c r="G20" s="38" t="str">
        <f>VLOOKUP(B20,[0]!Tableau_cotisants,6,FALSE)</f>
        <v>féminin</v>
      </c>
      <c r="H20" s="39">
        <f>VLOOKUP(B20,[0]!Tableau_cotisants,7,FALSE)</f>
        <v>43101</v>
      </c>
      <c r="I20" s="40" t="str">
        <f t="shared" si="5"/>
        <v>1 an(s) 6 mois et 8 jour(s)</v>
      </c>
      <c r="J20" s="38" t="str">
        <f>VLOOKUP(B20,[0]!Tableau_cotisants,9,FALSE)</f>
        <v>Commune 2</v>
      </c>
      <c r="K20" s="38" t="str">
        <f>VLOOKUP(B20,[0]!Tableau_cotisants,10,FALSE)</f>
        <v xml:space="preserve">Territoire 2 </v>
      </c>
      <c r="L20" t="s">
        <v>71</v>
      </c>
      <c r="M20" t="s">
        <v>72</v>
      </c>
    </row>
    <row r="21" spans="1:15">
      <c r="A21" s="97">
        <v>43655</v>
      </c>
      <c r="B21" t="s">
        <v>36</v>
      </c>
      <c r="C21" s="38" t="str">
        <f>VLOOKUP(B21,[0]!Tableau_cotisants,2,FALSE)</f>
        <v>FAMILLE 2</v>
      </c>
      <c r="D21" s="38" t="str">
        <f>VLOOKUP(B21,[0]!Tableau_cotisants,3,FALSE)</f>
        <v>Nom F2-4</v>
      </c>
      <c r="E21" s="38" t="str">
        <f>VLOOKUP(B21,[0]!Tableau_cotisants,4,FALSE)</f>
        <v>Prénom F2-4</v>
      </c>
      <c r="F21" s="38" t="str">
        <f>VLOOKUP(B21,[0]!Tableau_cotisants,5,FALSE)</f>
        <v xml:space="preserve">Famille </v>
      </c>
      <c r="G21" s="38" t="str">
        <f>VLOOKUP(B21,[0]!Tableau_cotisants,6,FALSE)</f>
        <v xml:space="preserve">masculin </v>
      </c>
      <c r="H21" s="39">
        <f>VLOOKUP(B21,[0]!Tableau_cotisants,7,FALSE)</f>
        <v>38718</v>
      </c>
      <c r="I21" s="40" t="str">
        <f t="shared" si="5"/>
        <v>13 an(s) 6 mois et 8 jour(s)</v>
      </c>
      <c r="J21" s="38" t="str">
        <f>VLOOKUP(B21,[0]!Tableau_cotisants,9,FALSE)</f>
        <v>Commune 2</v>
      </c>
      <c r="K21" s="38" t="str">
        <f>VLOOKUP(B21,[0]!Tableau_cotisants,10,FALSE)</f>
        <v xml:space="preserve">Territoire 2 </v>
      </c>
      <c r="L21" t="s">
        <v>71</v>
      </c>
      <c r="M21" t="s">
        <v>72</v>
      </c>
    </row>
    <row r="22" spans="1:15">
      <c r="A22" s="97">
        <v>43655</v>
      </c>
      <c r="B22" t="s">
        <v>134</v>
      </c>
      <c r="C22" s="38" t="str">
        <f>VLOOKUP(B22,[0]!Tableau_cotisants,2,FALSE)</f>
        <v>FAMILLE 3</v>
      </c>
      <c r="D22" s="38" t="str">
        <f>VLOOKUP(B22,[0]!Tableau_cotisants,3,FALSE)</f>
        <v>Nom F3-1</v>
      </c>
      <c r="E22" s="38" t="str">
        <f>VLOOKUP(B22,[0]!Tableau_cotisants,4,FALSE)</f>
        <v>Prénom F3-1</v>
      </c>
      <c r="F22" s="38" t="str">
        <f>VLOOKUP(B22,[0]!Tableau_cotisants,5,FALSE)</f>
        <v xml:space="preserve">Famille </v>
      </c>
      <c r="G22" s="38" t="str">
        <f>VLOOKUP(B22,[0]!Tableau_cotisants,6,FALSE)</f>
        <v xml:space="preserve">masculin </v>
      </c>
      <c r="H22" s="39">
        <f>VLOOKUP(B22,[0]!Tableau_cotisants,7,FALSE)</f>
        <v>29221</v>
      </c>
      <c r="I22" s="40" t="str">
        <f t="shared" ref="I22:I26" si="6">DATEDIF(H22,A22,"y") &amp; " an(s) " &amp; DATEDIF(H22,A22,"ym") &amp; " mois et " &amp; DATEDIF(H22,A22,"md") &amp; " jour(s)"</f>
        <v>39 an(s) 6 mois et 8 jour(s)</v>
      </c>
      <c r="J22" s="38" t="str">
        <f>VLOOKUP(B22,[0]!Tableau_cotisants,9,FALSE)</f>
        <v>Commune 1</v>
      </c>
      <c r="K22" s="38" t="str">
        <f>VLOOKUP(B22,[0]!Tableau_cotisants,10,FALSE)</f>
        <v xml:space="preserve">Territoire 1 </v>
      </c>
      <c r="L22" t="s">
        <v>71</v>
      </c>
      <c r="M22" t="s">
        <v>154</v>
      </c>
    </row>
    <row r="23" spans="1:15">
      <c r="A23" s="97">
        <v>43655</v>
      </c>
      <c r="B23" t="s">
        <v>135</v>
      </c>
      <c r="C23" s="38" t="str">
        <f>VLOOKUP(B23,[0]!Tableau_cotisants,2,FALSE)</f>
        <v>FAMILLE 3</v>
      </c>
      <c r="D23" s="38" t="str">
        <f>VLOOKUP(B23,[0]!Tableau_cotisants,3,FALSE)</f>
        <v>Nom F3-2</v>
      </c>
      <c r="E23" s="38" t="str">
        <f>VLOOKUP(B23,[0]!Tableau_cotisants,4,FALSE)</f>
        <v>Prénom F3-2</v>
      </c>
      <c r="F23" s="38" t="str">
        <f>VLOOKUP(B23,[0]!Tableau_cotisants,5,FALSE)</f>
        <v xml:space="preserve">Famille </v>
      </c>
      <c r="G23" s="38" t="str">
        <f>VLOOKUP(B23,[0]!Tableau_cotisants,6,FALSE)</f>
        <v>féminin</v>
      </c>
      <c r="H23" s="39">
        <f>VLOOKUP(B23,[0]!Tableau_cotisants,7,FALSE)</f>
        <v>29221</v>
      </c>
      <c r="I23" s="40" t="str">
        <f t="shared" si="6"/>
        <v>39 an(s) 6 mois et 8 jour(s)</v>
      </c>
      <c r="J23" s="38" t="str">
        <f>VLOOKUP(B23,[0]!Tableau_cotisants,9,FALSE)</f>
        <v>Commune 1</v>
      </c>
      <c r="K23" s="38" t="str">
        <f>VLOOKUP(B23,[0]!Tableau_cotisants,10,FALSE)</f>
        <v xml:space="preserve">Territoire 1 </v>
      </c>
      <c r="L23" t="s">
        <v>71</v>
      </c>
      <c r="M23" t="s">
        <v>154</v>
      </c>
    </row>
    <row r="24" spans="1:15">
      <c r="A24" s="97">
        <v>43655</v>
      </c>
      <c r="C24" t="s">
        <v>159</v>
      </c>
      <c r="D24" t="s">
        <v>160</v>
      </c>
      <c r="E24" t="s">
        <v>161</v>
      </c>
      <c r="F24" t="s">
        <v>113</v>
      </c>
      <c r="G24" t="s">
        <v>69</v>
      </c>
      <c r="H24" s="37">
        <v>31413</v>
      </c>
      <c r="I24" s="40" t="str">
        <f t="shared" si="6"/>
        <v>33 an(s) 6 mois et 8 jour(s)</v>
      </c>
      <c r="J24" t="s">
        <v>117</v>
      </c>
      <c r="K24" t="s">
        <v>32</v>
      </c>
      <c r="L24" t="s">
        <v>71</v>
      </c>
      <c r="M24" t="s">
        <v>72</v>
      </c>
      <c r="N24" t="s">
        <v>164</v>
      </c>
    </row>
    <row r="25" spans="1:15">
      <c r="A25" s="97">
        <v>43655</v>
      </c>
      <c r="C25" t="s">
        <v>159</v>
      </c>
      <c r="D25" t="s">
        <v>168</v>
      </c>
      <c r="E25" t="s">
        <v>162</v>
      </c>
      <c r="F25" t="s">
        <v>113</v>
      </c>
      <c r="G25" t="s">
        <v>70</v>
      </c>
      <c r="H25" s="37">
        <v>30682</v>
      </c>
      <c r="I25" s="40" t="str">
        <f t="shared" si="6"/>
        <v>35 an(s) 6 mois et 8 jour(s)</v>
      </c>
      <c r="J25" t="s">
        <v>117</v>
      </c>
      <c r="K25" t="s">
        <v>32</v>
      </c>
      <c r="L25" t="s">
        <v>71</v>
      </c>
      <c r="M25" t="s">
        <v>72</v>
      </c>
      <c r="N25" t="s">
        <v>164</v>
      </c>
    </row>
    <row r="26" spans="1:15">
      <c r="A26" s="97">
        <v>43655</v>
      </c>
      <c r="C26" t="s">
        <v>159</v>
      </c>
      <c r="D26" t="s">
        <v>169</v>
      </c>
      <c r="E26" t="s">
        <v>163</v>
      </c>
      <c r="F26" t="s">
        <v>113</v>
      </c>
      <c r="G26" t="s">
        <v>70</v>
      </c>
      <c r="H26" s="37">
        <v>42736</v>
      </c>
      <c r="I26" s="40" t="str">
        <f t="shared" si="6"/>
        <v>2 an(s) 6 mois et 8 jour(s)</v>
      </c>
      <c r="J26" t="s">
        <v>117</v>
      </c>
      <c r="K26" t="s">
        <v>32</v>
      </c>
      <c r="L26" t="s">
        <v>71</v>
      </c>
      <c r="M26" t="s">
        <v>72</v>
      </c>
      <c r="N26" t="s">
        <v>164</v>
      </c>
    </row>
    <row r="27" spans="1:15">
      <c r="A27" s="97">
        <v>43655</v>
      </c>
      <c r="B27" t="s">
        <v>134</v>
      </c>
      <c r="C27" s="38" t="str">
        <f>VLOOKUP(B27,[0]!Tableau_cotisants,2,FALSE)</f>
        <v>FAMILLE 3</v>
      </c>
      <c r="D27" s="38" t="str">
        <f>VLOOKUP(B27,[0]!Tableau_cotisants,3,FALSE)</f>
        <v>Nom F3-1</v>
      </c>
      <c r="E27" s="38" t="str">
        <f>VLOOKUP(B27,[0]!Tableau_cotisants,4,FALSE)</f>
        <v>Prénom F3-1</v>
      </c>
      <c r="F27" s="38" t="str">
        <f>VLOOKUP(B27,[0]!Tableau_cotisants,5,FALSE)</f>
        <v xml:space="preserve">Famille </v>
      </c>
      <c r="G27" s="38" t="str">
        <f>VLOOKUP(B27,[0]!Tableau_cotisants,6,FALSE)</f>
        <v xml:space="preserve">masculin </v>
      </c>
      <c r="H27" s="39">
        <f>VLOOKUP(B27,[0]!Tableau_cotisants,7,FALSE)</f>
        <v>29221</v>
      </c>
      <c r="I27" s="40" t="str">
        <f t="shared" ref="I27:I30" si="7">DATEDIF(H27,A27,"y") &amp; " an(s) " &amp; DATEDIF(H27,A27,"ym") &amp; " mois et " &amp; DATEDIF(H27,A27,"md") &amp; " jour(s)"</f>
        <v>39 an(s) 6 mois et 8 jour(s)</v>
      </c>
      <c r="J27" s="38" t="str">
        <f>VLOOKUP(B27,[0]!Tableau_cotisants,9,FALSE)</f>
        <v>Commune 1</v>
      </c>
      <c r="K27" s="38" t="str">
        <f>VLOOKUP(B27,[0]!Tableau_cotisants,10,FALSE)</f>
        <v xml:space="preserve">Territoire 1 </v>
      </c>
      <c r="L27" t="s">
        <v>153</v>
      </c>
      <c r="M27" t="s">
        <v>158</v>
      </c>
    </row>
    <row r="28" spans="1:15">
      <c r="A28" s="97">
        <v>43655</v>
      </c>
      <c r="B28" t="s">
        <v>135</v>
      </c>
      <c r="C28" s="38" t="str">
        <f>VLOOKUP(B28,[0]!Tableau_cotisants,2,FALSE)</f>
        <v>FAMILLE 3</v>
      </c>
      <c r="D28" s="38" t="str">
        <f>VLOOKUP(B28,[0]!Tableau_cotisants,3,FALSE)</f>
        <v>Nom F3-2</v>
      </c>
      <c r="E28" s="38" t="str">
        <f>VLOOKUP(B28,[0]!Tableau_cotisants,4,FALSE)</f>
        <v>Prénom F3-2</v>
      </c>
      <c r="F28" s="38" t="str">
        <f>VLOOKUP(B28,[0]!Tableau_cotisants,5,FALSE)</f>
        <v xml:space="preserve">Famille </v>
      </c>
      <c r="G28" s="38" t="str">
        <f>VLOOKUP(B28,[0]!Tableau_cotisants,6,FALSE)</f>
        <v>féminin</v>
      </c>
      <c r="H28" s="39">
        <f>VLOOKUP(B28,[0]!Tableau_cotisants,7,FALSE)</f>
        <v>29221</v>
      </c>
      <c r="I28" s="40" t="str">
        <f t="shared" si="7"/>
        <v>39 an(s) 6 mois et 8 jour(s)</v>
      </c>
      <c r="J28" s="38" t="str">
        <f>VLOOKUP(B28,[0]!Tableau_cotisants,9,FALSE)</f>
        <v>Commune 1</v>
      </c>
      <c r="K28" s="38" t="str">
        <f>VLOOKUP(B28,[0]!Tableau_cotisants,10,FALSE)</f>
        <v xml:space="preserve">Territoire 1 </v>
      </c>
      <c r="L28" t="s">
        <v>153</v>
      </c>
      <c r="M28" t="s">
        <v>158</v>
      </c>
    </row>
    <row r="29" spans="1:15">
      <c r="A29" s="97">
        <v>43655</v>
      </c>
      <c r="B29" t="s">
        <v>136</v>
      </c>
      <c r="C29" s="38" t="str">
        <f>VLOOKUP(B29,[0]!Tableau_cotisants,2,FALSE)</f>
        <v>FAMILLE 3</v>
      </c>
      <c r="D29" s="38" t="str">
        <f>VLOOKUP(B29,[0]!Tableau_cotisants,3,FALSE)</f>
        <v>Nom F3-3</v>
      </c>
      <c r="E29" s="38" t="str">
        <f>VLOOKUP(B29,[0]!Tableau_cotisants,4,FALSE)</f>
        <v>Prénom F3-3</v>
      </c>
      <c r="F29" s="38" t="str">
        <f>VLOOKUP(B29,[0]!Tableau_cotisants,5,FALSE)</f>
        <v xml:space="preserve">Famille </v>
      </c>
      <c r="G29" s="38" t="str">
        <f>VLOOKUP(B29,[0]!Tableau_cotisants,6,FALSE)</f>
        <v>féminin</v>
      </c>
      <c r="H29" s="39">
        <f>VLOOKUP(B29,[0]!Tableau_cotisants,7,FALSE)</f>
        <v>19360</v>
      </c>
      <c r="I29" s="40" t="str">
        <f t="shared" si="7"/>
        <v>66 an(s) 6 mois et 8 jour(s)</v>
      </c>
      <c r="J29" s="38" t="str">
        <f>VLOOKUP(B29,[0]!Tableau_cotisants,9,FALSE)</f>
        <v>Commune 1</v>
      </c>
      <c r="K29" s="38" t="str">
        <f>VLOOKUP(B29,[0]!Tableau_cotisants,10,FALSE)</f>
        <v xml:space="preserve">Territoire 1 </v>
      </c>
      <c r="L29" t="s">
        <v>153</v>
      </c>
      <c r="M29" t="s">
        <v>158</v>
      </c>
    </row>
    <row r="30" spans="1:15">
      <c r="A30" s="97">
        <v>43655</v>
      </c>
      <c r="B30" t="s">
        <v>137</v>
      </c>
      <c r="C30" s="38" t="str">
        <f>VLOOKUP(B30,[0]!Tableau_cotisants,2,FALSE)</f>
        <v>FAMILLE 3</v>
      </c>
      <c r="D30" s="38" t="str">
        <f>VLOOKUP(B30,[0]!Tableau_cotisants,3,FALSE)</f>
        <v>Nom F3-4</v>
      </c>
      <c r="E30" s="38" t="str">
        <f>VLOOKUP(B30,[0]!Tableau_cotisants,4,FALSE)</f>
        <v>Prénom F3-4</v>
      </c>
      <c r="F30" s="38" t="str">
        <f>VLOOKUP(B30,[0]!Tableau_cotisants,5,FALSE)</f>
        <v xml:space="preserve">Famille </v>
      </c>
      <c r="G30" s="38" t="str">
        <f>VLOOKUP(B30,[0]!Tableau_cotisants,6,FALSE)</f>
        <v xml:space="preserve">masculin </v>
      </c>
      <c r="H30" s="39">
        <f>VLOOKUP(B30,[0]!Tableau_cotisants,7,FALSE)</f>
        <v>37622</v>
      </c>
      <c r="I30" s="40" t="str">
        <f t="shared" si="7"/>
        <v>16 an(s) 6 mois et 8 jour(s)</v>
      </c>
      <c r="J30" s="38" t="str">
        <f>VLOOKUP(B30,[0]!Tableau_cotisants,9,FALSE)</f>
        <v>Commune 1</v>
      </c>
      <c r="K30" s="38" t="str">
        <f>VLOOKUP(B30,[0]!Tableau_cotisants,10,FALSE)</f>
        <v xml:space="preserve">Territoire 1 </v>
      </c>
      <c r="L30" t="s">
        <v>153</v>
      </c>
      <c r="M30" t="s">
        <v>158</v>
      </c>
    </row>
    <row r="31" spans="1:15">
      <c r="A31" s="97">
        <v>43655</v>
      </c>
      <c r="B31" t="s">
        <v>138</v>
      </c>
      <c r="C31" s="38" t="str">
        <f>VLOOKUP(B31,[0]!Tableau_cotisants,2,FALSE)</f>
        <v>FAMILLE 3</v>
      </c>
      <c r="D31" s="38" t="str">
        <f>VLOOKUP(B31,[0]!Tableau_cotisants,3,FALSE)</f>
        <v>Nom F3-5</v>
      </c>
      <c r="E31" s="38" t="str">
        <f>VLOOKUP(B31,[0]!Tableau_cotisants,4,FALSE)</f>
        <v>Prénom F3-5</v>
      </c>
      <c r="F31" s="38" t="str">
        <f>VLOOKUP(B31,[0]!Tableau_cotisants,5,FALSE)</f>
        <v xml:space="preserve">Famille </v>
      </c>
      <c r="G31" s="38" t="str">
        <f>VLOOKUP(B31,[0]!Tableau_cotisants,6,FALSE)</f>
        <v>féminin</v>
      </c>
      <c r="H31" s="39">
        <f>VLOOKUP(B31,[0]!Tableau_cotisants,7,FALSE)</f>
        <v>40909</v>
      </c>
      <c r="I31" s="40" t="str">
        <f t="shared" ref="I31" si="8">DATEDIF(H31,A31,"y") &amp; " an(s) " &amp; DATEDIF(H31,A31,"ym") &amp; " mois et " &amp; DATEDIF(H31,A31,"md") &amp; " jour(s)"</f>
        <v>7 an(s) 6 mois et 8 jour(s)</v>
      </c>
      <c r="J31" s="38" t="str">
        <f>VLOOKUP(B31,[0]!Tableau_cotisants,9,FALSE)</f>
        <v>Commune 1</v>
      </c>
      <c r="K31" s="38" t="str">
        <f>VLOOKUP(B31,[0]!Tableau_cotisants,10,FALSE)</f>
        <v xml:space="preserve">Territoire 1 </v>
      </c>
      <c r="L31" t="s">
        <v>153</v>
      </c>
      <c r="M31" t="s">
        <v>158</v>
      </c>
    </row>
    <row r="32" spans="1:15">
      <c r="A32" s="97">
        <v>43656</v>
      </c>
      <c r="B32" t="s">
        <v>130</v>
      </c>
      <c r="C32" s="38" t="str">
        <f>VLOOKUP(B32,[0]!Tableau_cotisants,2,FALSE)</f>
        <v>FAMILLE 4</v>
      </c>
      <c r="D32" s="38" t="str">
        <f>VLOOKUP(B32,[0]!Tableau_cotisants,3,FALSE)</f>
        <v>Nom F4-1</v>
      </c>
      <c r="E32" s="38" t="str">
        <f>VLOOKUP(B32,[0]!Tableau_cotisants,4,FALSE)</f>
        <v>Prénom F4-1</v>
      </c>
      <c r="F32" s="38" t="str">
        <f>VLOOKUP(B32,[0]!Tableau_cotisants,5,FALSE)</f>
        <v xml:space="preserve">Famille </v>
      </c>
      <c r="G32" s="38" t="str">
        <f>VLOOKUP(B32,[0]!Tableau_cotisants,6,FALSE)</f>
        <v xml:space="preserve">masculin </v>
      </c>
      <c r="H32" s="39">
        <f>VLOOKUP(B32,[0]!Tableau_cotisants,7,FALSE)</f>
        <v>29221</v>
      </c>
      <c r="I32" s="40" t="str">
        <f t="shared" ref="I32:I35" si="9">DATEDIF(H32,A32,"y") &amp; " an(s) " &amp; DATEDIF(H32,A32,"ym") &amp; " mois et " &amp; DATEDIF(H32,A32,"md") &amp; " jour(s)"</f>
        <v>39 an(s) 6 mois et 9 jour(s)</v>
      </c>
      <c r="J32" s="38" t="str">
        <f>VLOOKUP(B32,[0]!Tableau_cotisants,9,FALSE)</f>
        <v>Commune 3</v>
      </c>
      <c r="K32" s="38" t="str">
        <f>VLOOKUP(B32,[0]!Tableau_cotisants,10,FALSE)</f>
        <v>Territoire 3</v>
      </c>
      <c r="L32" t="s">
        <v>71</v>
      </c>
      <c r="M32" t="s">
        <v>72</v>
      </c>
    </row>
    <row r="33" spans="1:13">
      <c r="A33" s="97">
        <v>43656</v>
      </c>
      <c r="B33" t="s">
        <v>131</v>
      </c>
      <c r="C33" s="38" t="str">
        <f>VLOOKUP(B33,[0]!Tableau_cotisants,2,FALSE)</f>
        <v>FAMILLE 4</v>
      </c>
      <c r="D33" s="38" t="str">
        <f>VLOOKUP(B33,[0]!Tableau_cotisants,3,FALSE)</f>
        <v>Nom F4-2</v>
      </c>
      <c r="E33" s="38" t="str">
        <f>VLOOKUP(B33,[0]!Tableau_cotisants,4,FALSE)</f>
        <v>Prénom F4-2</v>
      </c>
      <c r="F33" s="38" t="str">
        <f>VLOOKUP(B33,[0]!Tableau_cotisants,5,FALSE)</f>
        <v xml:space="preserve">Famille </v>
      </c>
      <c r="G33" s="38" t="str">
        <f>VLOOKUP(B33,[0]!Tableau_cotisants,6,FALSE)</f>
        <v>féminin</v>
      </c>
      <c r="H33" s="39">
        <f>VLOOKUP(B33,[0]!Tableau_cotisants,7,FALSE)</f>
        <v>29221</v>
      </c>
      <c r="I33" s="40" t="str">
        <f t="shared" si="9"/>
        <v>39 an(s) 6 mois et 9 jour(s)</v>
      </c>
      <c r="J33" s="38" t="str">
        <f>VLOOKUP(B33,[0]!Tableau_cotisants,9,FALSE)</f>
        <v>Commune 3</v>
      </c>
      <c r="K33" s="38" t="str">
        <f>VLOOKUP(B33,[0]!Tableau_cotisants,10,FALSE)</f>
        <v>Territoire 3</v>
      </c>
      <c r="L33" t="s">
        <v>71</v>
      </c>
      <c r="M33" t="s">
        <v>72</v>
      </c>
    </row>
    <row r="34" spans="1:13">
      <c r="A34" s="97">
        <v>43656</v>
      </c>
      <c r="B34" t="s">
        <v>132</v>
      </c>
      <c r="C34" s="38" t="str">
        <f>VLOOKUP(B34,[0]!Tableau_cotisants,2,FALSE)</f>
        <v>FAMILLE 4</v>
      </c>
      <c r="D34" s="38" t="str">
        <f>VLOOKUP(B34,[0]!Tableau_cotisants,3,FALSE)</f>
        <v>Nom F4-3</v>
      </c>
      <c r="E34" s="38" t="str">
        <f>VLOOKUP(B34,[0]!Tableau_cotisants,4,FALSE)</f>
        <v>Prénom F4-3</v>
      </c>
      <c r="F34" s="38" t="str">
        <f>VLOOKUP(B34,[0]!Tableau_cotisants,5,FALSE)</f>
        <v xml:space="preserve">Famille </v>
      </c>
      <c r="G34" s="38" t="str">
        <f>VLOOKUP(B34,[0]!Tableau_cotisants,6,FALSE)</f>
        <v>féminin</v>
      </c>
      <c r="H34" s="39">
        <f>VLOOKUP(B34,[0]!Tableau_cotisants,7,FALSE)</f>
        <v>39448</v>
      </c>
      <c r="I34" s="40" t="str">
        <f t="shared" si="9"/>
        <v>11 an(s) 6 mois et 9 jour(s)</v>
      </c>
      <c r="J34" s="38" t="str">
        <f>VLOOKUP(B34,[0]!Tableau_cotisants,9,FALSE)</f>
        <v>Commune 3</v>
      </c>
      <c r="K34" s="38" t="str">
        <f>VLOOKUP(B34,[0]!Tableau_cotisants,10,FALSE)</f>
        <v>Territoire 3</v>
      </c>
      <c r="L34" t="s">
        <v>71</v>
      </c>
      <c r="M34" t="s">
        <v>72</v>
      </c>
    </row>
    <row r="35" spans="1:13">
      <c r="A35" s="97">
        <v>43656</v>
      </c>
      <c r="B35" t="s">
        <v>133</v>
      </c>
      <c r="C35" s="38" t="str">
        <f>VLOOKUP(B35,[0]!Tableau_cotisants,2,FALSE)</f>
        <v>FAMILLE 4</v>
      </c>
      <c r="D35" s="38" t="str">
        <f>VLOOKUP(B35,[0]!Tableau_cotisants,3,FALSE)</f>
        <v>Nom F4-4</v>
      </c>
      <c r="E35" s="38" t="str">
        <f>VLOOKUP(B35,[0]!Tableau_cotisants,4,FALSE)</f>
        <v>Prénom F4-4</v>
      </c>
      <c r="F35" s="38" t="str">
        <f>VLOOKUP(B35,[0]!Tableau_cotisants,5,FALSE)</f>
        <v xml:space="preserve">Famille </v>
      </c>
      <c r="G35" s="38" t="str">
        <f>VLOOKUP(B35,[0]!Tableau_cotisants,6,FALSE)</f>
        <v xml:space="preserve">masculin </v>
      </c>
      <c r="H35" s="39">
        <f>VLOOKUP(B35,[0]!Tableau_cotisants,7,FALSE)</f>
        <v>40909</v>
      </c>
      <c r="I35" s="40" t="str">
        <f t="shared" si="9"/>
        <v>7 an(s) 6 mois et 9 jour(s)</v>
      </c>
      <c r="J35" s="38" t="str">
        <f>VLOOKUP(B35,[0]!Tableau_cotisants,9,FALSE)</f>
        <v>Commune 3</v>
      </c>
      <c r="K35" s="38" t="str">
        <f>VLOOKUP(B35,[0]!Tableau_cotisants,10,FALSE)</f>
        <v>Territoire 3</v>
      </c>
      <c r="L35" t="s">
        <v>71</v>
      </c>
      <c r="M35" t="s">
        <v>72</v>
      </c>
    </row>
    <row r="36" spans="1:13">
      <c r="A36" s="97">
        <v>43656</v>
      </c>
      <c r="B36" t="s">
        <v>148</v>
      </c>
      <c r="C36" s="38" t="str">
        <f>VLOOKUP(B36,[0]!Tableau_cotisants,2,FALSE)</f>
        <v>AM2</v>
      </c>
      <c r="D36" s="38" t="str">
        <f>VLOOKUP(B36,[0]!Tableau_cotisants,3,FALSE)</f>
        <v>NOM AM2-1</v>
      </c>
      <c r="E36" s="38" t="str">
        <f>VLOOKUP(B36,[0]!Tableau_cotisants,4,FALSE)</f>
        <v>Prénom AM2-1</v>
      </c>
      <c r="F36" s="38" t="str">
        <f>VLOOKUP(B36,[0]!Tableau_cotisants,5,FALSE)</f>
        <v>ASSMAT</v>
      </c>
      <c r="G36" s="38" t="str">
        <f>VLOOKUP(B36,[0]!Tableau_cotisants,6,FALSE)</f>
        <v xml:space="preserve">masculin </v>
      </c>
      <c r="H36" s="39">
        <f>VLOOKUP(B36,[0]!Tableau_cotisants,7,FALSE)</f>
        <v>29221</v>
      </c>
      <c r="I36" s="40" t="str">
        <f t="shared" ref="I36:I39" si="10">DATEDIF(H36,A36,"y") &amp; " an(s) " &amp; DATEDIF(H36,A36,"ym") &amp; " mois et " &amp; DATEDIF(H36,A36,"md") &amp; " jour(s)"</f>
        <v>39 an(s) 6 mois et 9 jour(s)</v>
      </c>
      <c r="J36" s="38" t="str">
        <f>VLOOKUP(B36,[0]!Tableau_cotisants,9,FALSE)</f>
        <v>Commune 2</v>
      </c>
      <c r="K36" s="38" t="str">
        <f>VLOOKUP(B36,[0]!Tableau_cotisants,10,FALSE)</f>
        <v xml:space="preserve">Territoire 2 </v>
      </c>
      <c r="L36" t="s">
        <v>71</v>
      </c>
      <c r="M36" t="s">
        <v>158</v>
      </c>
    </row>
    <row r="37" spans="1:13">
      <c r="A37" s="97">
        <v>43656</v>
      </c>
      <c r="B37" t="s">
        <v>149</v>
      </c>
      <c r="C37" s="38" t="str">
        <f>VLOOKUP(B37,[0]!Tableau_cotisants,2,FALSE)</f>
        <v>AM2</v>
      </c>
      <c r="D37" s="38" t="str">
        <f>VLOOKUP(B37,[0]!Tableau_cotisants,3,FALSE)</f>
        <v>NOM AM2-2</v>
      </c>
      <c r="E37" s="38" t="str">
        <f>VLOOKUP(B37,[0]!Tableau_cotisants,4,FALSE)</f>
        <v>Prénom AM2-2</v>
      </c>
      <c r="F37" s="38" t="str">
        <f>VLOOKUP(B37,[0]!Tableau_cotisants,5,FALSE)</f>
        <v>ASSMAT</v>
      </c>
      <c r="G37" s="38" t="str">
        <f>VLOOKUP(B37,[0]!Tableau_cotisants,6,FALSE)</f>
        <v>féminin</v>
      </c>
      <c r="H37" s="39">
        <f>VLOOKUP(B37,[0]!Tableau_cotisants,7,FALSE)</f>
        <v>43101</v>
      </c>
      <c r="I37" s="40" t="str">
        <f t="shared" si="10"/>
        <v>1 an(s) 6 mois et 9 jour(s)</v>
      </c>
      <c r="J37" s="38" t="str">
        <f>VLOOKUP(B37,[0]!Tableau_cotisants,9,FALSE)</f>
        <v>Commune 2</v>
      </c>
      <c r="K37" s="38" t="str">
        <f>VLOOKUP(B37,[0]!Tableau_cotisants,10,FALSE)</f>
        <v xml:space="preserve">Territoire 2 </v>
      </c>
      <c r="L37" t="s">
        <v>71</v>
      </c>
      <c r="M37" t="s">
        <v>158</v>
      </c>
    </row>
    <row r="38" spans="1:13">
      <c r="A38" s="97">
        <v>43656</v>
      </c>
      <c r="B38" t="s">
        <v>150</v>
      </c>
      <c r="C38" s="38" t="str">
        <f>VLOOKUP(B38,[0]!Tableau_cotisants,2,FALSE)</f>
        <v>AM2</v>
      </c>
      <c r="D38" s="38" t="str">
        <f>VLOOKUP(B38,[0]!Tableau_cotisants,3,FALSE)</f>
        <v>NOM AM2-3</v>
      </c>
      <c r="E38" s="38" t="str">
        <f>VLOOKUP(B38,[0]!Tableau_cotisants,4,FALSE)</f>
        <v>Prénom AM2-3</v>
      </c>
      <c r="F38" s="38" t="str">
        <f>VLOOKUP(B38,[0]!Tableau_cotisants,5,FALSE)</f>
        <v>ASSMAT</v>
      </c>
      <c r="G38" s="38" t="str">
        <f>VLOOKUP(B38,[0]!Tableau_cotisants,6,FALSE)</f>
        <v>féminin</v>
      </c>
      <c r="H38" s="39">
        <f>VLOOKUP(B38,[0]!Tableau_cotisants,7,FALSE)</f>
        <v>43252</v>
      </c>
      <c r="I38" s="40" t="str">
        <f t="shared" si="10"/>
        <v>1 an(s) 1 mois et 9 jour(s)</v>
      </c>
      <c r="J38" s="38" t="str">
        <f>VLOOKUP(B38,[0]!Tableau_cotisants,9,FALSE)</f>
        <v>Commune 2</v>
      </c>
      <c r="K38" s="38" t="str">
        <f>VLOOKUP(B38,[0]!Tableau_cotisants,10,FALSE)</f>
        <v xml:space="preserve">Territoire 2 </v>
      </c>
      <c r="L38" t="s">
        <v>71</v>
      </c>
      <c r="M38" t="s">
        <v>158</v>
      </c>
    </row>
    <row r="39" spans="1:13">
      <c r="A39" s="97">
        <v>43656</v>
      </c>
      <c r="B39" t="s">
        <v>151</v>
      </c>
      <c r="C39" s="38" t="str">
        <f>VLOOKUP(B39,[0]!Tableau_cotisants,2,FALSE)</f>
        <v>AM2</v>
      </c>
      <c r="D39" s="38" t="str">
        <f>VLOOKUP(B39,[0]!Tableau_cotisants,3,FALSE)</f>
        <v>NOM AM2-4</v>
      </c>
      <c r="E39" s="38" t="str">
        <f>VLOOKUP(B39,[0]!Tableau_cotisants,4,FALSE)</f>
        <v>Prénom AM2-4</v>
      </c>
      <c r="F39" s="38" t="str">
        <f>VLOOKUP(B39,[0]!Tableau_cotisants,5,FALSE)</f>
        <v>ASSMAT</v>
      </c>
      <c r="G39" s="38" t="str">
        <f>VLOOKUP(B39,[0]!Tableau_cotisants,6,FALSE)</f>
        <v xml:space="preserve">masculin </v>
      </c>
      <c r="H39" s="39">
        <f>VLOOKUP(B39,[0]!Tableau_cotisants,7,FALSE)</f>
        <v>43466</v>
      </c>
      <c r="I39" s="40" t="str">
        <f t="shared" si="10"/>
        <v>0 an(s) 6 mois et 9 jour(s)</v>
      </c>
      <c r="J39" s="38" t="str">
        <f>VLOOKUP(B39,[0]!Tableau_cotisants,9,FALSE)</f>
        <v>Commune 2</v>
      </c>
      <c r="K39" s="38" t="str">
        <f>VLOOKUP(B39,[0]!Tableau_cotisants,10,FALSE)</f>
        <v xml:space="preserve">Territoire 2 </v>
      </c>
      <c r="L39" t="s">
        <v>71</v>
      </c>
      <c r="M39" t="s">
        <v>158</v>
      </c>
    </row>
    <row r="43" spans="1:13">
      <c r="B43" s="96" t="s">
        <v>184</v>
      </c>
      <c r="C43" t="s">
        <v>183</v>
      </c>
    </row>
    <row r="44" spans="1:13">
      <c r="B44" s="97" t="s">
        <v>185</v>
      </c>
      <c r="C44" t="s">
        <v>186</v>
      </c>
    </row>
  </sheetData>
  <dataValidations count="4">
    <dataValidation type="list" allowBlank="1" showInputMessage="1" showErrorMessage="1" sqref="N2:O2 N24:N26 N16:O17">
      <formula1>"Oui"</formula1>
    </dataValidation>
    <dataValidation type="date" allowBlank="1" showInputMessage="1" showErrorMessage="1" sqref="A2:A9">
      <formula1>43466</formula1>
      <formula2>43830</formula2>
    </dataValidation>
    <dataValidation type="list" allowBlank="1" showInputMessage="1" showErrorMessage="1" sqref="L2:L39">
      <formula1>"matin , après-midi , matin ET après-midi"</formula1>
    </dataValidation>
    <dataValidation type="list" allowBlank="1" showInputMessage="1" showErrorMessage="1" sqref="M2:M39">
      <formula1>"Jeu sur place , Emprunt seul , Jeu sur place ET emprunt"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0" sqref="C30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G36"/>
  <sheetViews>
    <sheetView workbookViewId="0">
      <selection activeCell="A20" sqref="A20"/>
    </sheetView>
  </sheetViews>
  <sheetFormatPr baseColWidth="10" defaultRowHeight="15"/>
  <sheetData>
    <row r="3" spans="2:7">
      <c r="B3" s="42" t="s">
        <v>76</v>
      </c>
      <c r="C3" s="43"/>
      <c r="D3" s="43"/>
      <c r="E3" s="43"/>
      <c r="F3" s="43"/>
      <c r="G3" s="43"/>
    </row>
    <row r="4" spans="2:7" ht="15.75" thickBot="1"/>
    <row r="5" spans="2:7" ht="15.75" thickBot="1">
      <c r="B5" s="63" t="s">
        <v>84</v>
      </c>
      <c r="C5" s="63"/>
      <c r="D5" s="64"/>
      <c r="E5" s="56" t="s">
        <v>78</v>
      </c>
      <c r="F5" s="57" t="s">
        <v>79</v>
      </c>
      <c r="G5" s="58" t="s">
        <v>60</v>
      </c>
    </row>
    <row r="6" spans="2:7" ht="16.5" thickTop="1" thickBot="1">
      <c r="B6" s="44" t="s">
        <v>77</v>
      </c>
      <c r="C6" s="45"/>
      <c r="D6" s="54"/>
      <c r="E6" s="41">
        <f>COUNTIF(TERRITOIRE,"Chateauneuf")</f>
        <v>0</v>
      </c>
      <c r="F6" s="41">
        <f>COUNTIF(TERRITOIRE,"Champagne")</f>
        <v>0</v>
      </c>
      <c r="G6" s="59">
        <f>COUNTIF(TERRITOIRE,"Hors_CDA")</f>
        <v>0</v>
      </c>
    </row>
    <row r="7" spans="2:7" ht="15.75" thickBot="1">
      <c r="B7" s="48" t="s">
        <v>75</v>
      </c>
      <c r="C7" s="49"/>
      <c r="D7" s="55"/>
      <c r="E7" s="41">
        <f>COUNTIF(TERRITOIRE_FAMILLE,"Chateauneuf")</f>
        <v>0</v>
      </c>
      <c r="F7" s="41">
        <f>COUNTIF(TERRITOIRE_FAMILLE,"Champagne")</f>
        <v>0</v>
      </c>
      <c r="G7" s="59">
        <f>COUNTIF(TERRITOIRE_FAMILLE,"Hors_CDA")</f>
        <v>0</v>
      </c>
    </row>
    <row r="8" spans="2:7" ht="16.5" thickTop="1" thickBot="1">
      <c r="B8" s="46" t="s">
        <v>73</v>
      </c>
      <c r="C8" s="47"/>
      <c r="D8" s="47"/>
      <c r="E8" s="41">
        <f>SUMIF(TERRITOIRE,"Chateauneuf",matin)</f>
        <v>0</v>
      </c>
      <c r="F8" s="41">
        <f>SUMIF(TERRITOIRE,"Champagne",matin)</f>
        <v>0</v>
      </c>
      <c r="G8" s="59">
        <f>SUMIF(TERRITOIRE,"hors_CDA",matin)</f>
        <v>0</v>
      </c>
    </row>
    <row r="9" spans="2:7" ht="15.75" thickBot="1">
      <c r="B9" s="48" t="s">
        <v>74</v>
      </c>
      <c r="C9" s="49"/>
      <c r="D9" s="55"/>
      <c r="E9" s="60">
        <f>SUMIF(TERRITOIRE,"Chateauneuf",Apres_midi)</f>
        <v>0</v>
      </c>
      <c r="F9" s="60">
        <f>SUMIF(TERRITOIRE,"Champagne",Apres_midi)</f>
        <v>0</v>
      </c>
      <c r="G9" s="61">
        <f>SUMIF(TERRITOIRE,"Hors_CDA",Apres_midi)</f>
        <v>0</v>
      </c>
    </row>
    <row r="10" spans="2:7" ht="16.5" thickTop="1" thickBot="1">
      <c r="B10" s="52"/>
      <c r="C10" s="52"/>
      <c r="D10" s="52"/>
      <c r="E10" s="53"/>
      <c r="F10" s="53"/>
      <c r="G10" s="52"/>
    </row>
    <row r="11" spans="2:7" ht="15.75" thickBot="1">
      <c r="B11" s="63" t="s">
        <v>2</v>
      </c>
      <c r="C11" s="63"/>
      <c r="D11" s="64"/>
      <c r="E11" s="56" t="s">
        <v>78</v>
      </c>
      <c r="F11" s="57" t="s">
        <v>79</v>
      </c>
      <c r="G11" s="58" t="s">
        <v>60</v>
      </c>
    </row>
    <row r="12" spans="2:7" ht="16.5" thickTop="1" thickBot="1">
      <c r="B12" s="44" t="s">
        <v>80</v>
      </c>
      <c r="C12" s="45"/>
      <c r="D12" s="54"/>
      <c r="E12" s="41">
        <f>COUNTIF(TERRITOIRE,"Chateauneuf")</f>
        <v>0</v>
      </c>
      <c r="F12" s="41">
        <f>COUNTIF(TERRITOIRE,"Champagne")</f>
        <v>0</v>
      </c>
      <c r="G12" s="59">
        <f>COUNTIF(TERRITOIRE,"Hors_CDA")</f>
        <v>0</v>
      </c>
    </row>
    <row r="13" spans="2:7" ht="16.5" thickTop="1" thickBot="1">
      <c r="B13" s="44" t="s">
        <v>81</v>
      </c>
      <c r="C13" s="45"/>
      <c r="D13" s="54"/>
      <c r="E13" s="41">
        <f>COUNTIF(TERRITOIRE_FAMILLE,"Chateauneuf")</f>
        <v>0</v>
      </c>
      <c r="F13" s="41">
        <f>COUNTIF(TERRITOIRE_FAMILLE,"Champagne")</f>
        <v>0</v>
      </c>
      <c r="G13" s="59">
        <f>COUNTIF(TERRITOIRE_FAMILLE,"Hors_CDA")</f>
        <v>0</v>
      </c>
    </row>
    <row r="14" spans="2:7" ht="16.5" thickTop="1" thickBot="1">
      <c r="B14" s="44" t="s">
        <v>82</v>
      </c>
      <c r="C14" s="45"/>
      <c r="D14" s="54"/>
      <c r="E14" s="41">
        <f>SUMIF(TERRITOIRE,"Chateauneuf",matin)</f>
        <v>0</v>
      </c>
      <c r="F14" s="41">
        <f>SUMIF(TERRITOIRE,"Champagne",matin)</f>
        <v>0</v>
      </c>
      <c r="G14" s="59">
        <f>SUMIF(TERRITOIRE,"hors_CDA",matin)</f>
        <v>0</v>
      </c>
    </row>
    <row r="15" spans="2:7" ht="16.5" thickTop="1" thickBot="1">
      <c r="B15" s="50" t="s">
        <v>83</v>
      </c>
      <c r="C15" s="51"/>
      <c r="D15" s="62"/>
      <c r="E15" s="60">
        <f>SUMIF(TERRITOIRE,"Chateauneuf",Apres_midi)</f>
        <v>0</v>
      </c>
      <c r="F15" s="60">
        <f>SUMIF(TERRITOIRE,"Champagne",Apres_midi)</f>
        <v>0</v>
      </c>
      <c r="G15" s="61">
        <f>SUMIF(TERRITOIRE,"Hors_CDA",Apres_midi)</f>
        <v>0</v>
      </c>
    </row>
    <row r="16" spans="2:7">
      <c r="B16" s="52"/>
      <c r="C16" s="52"/>
      <c r="D16" s="52"/>
      <c r="E16" s="52"/>
      <c r="F16" s="52"/>
      <c r="G16" s="52"/>
    </row>
    <row r="17" spans="1:7">
      <c r="B17" s="42" t="s">
        <v>103</v>
      </c>
      <c r="C17" s="43"/>
      <c r="D17" s="43"/>
      <c r="E17" s="43"/>
      <c r="F17" s="43"/>
      <c r="G17" s="43"/>
    </row>
    <row r="18" spans="1:7" ht="15.75" thickBot="1"/>
    <row r="19" spans="1:7" ht="56.25" thickBot="1">
      <c r="B19" s="73" t="s">
        <v>97</v>
      </c>
      <c r="C19" s="73" t="s">
        <v>98</v>
      </c>
      <c r="D19" s="74" t="s">
        <v>99</v>
      </c>
      <c r="E19" s="75" t="s">
        <v>100</v>
      </c>
      <c r="F19" s="76" t="s">
        <v>101</v>
      </c>
      <c r="G19" s="77" t="s">
        <v>102</v>
      </c>
    </row>
    <row r="20" spans="1:7">
      <c r="A20" t="s">
        <v>112</v>
      </c>
      <c r="B20" s="41">
        <f>COUNTIF(TERRITOIRE,"Chateauneuf")</f>
        <v>0</v>
      </c>
      <c r="C20" s="41">
        <f>COUNTIF(TERRITOIRE,"Champagne")</f>
        <v>0</v>
      </c>
      <c r="D20" s="59">
        <f>COUNTIF(TERRITOIRE,"Hors_CDA")</f>
        <v>0</v>
      </c>
      <c r="E20" s="41">
        <f>COUNTIF(TERRITOIRE,"Chateauneuf")</f>
        <v>0</v>
      </c>
      <c r="F20" s="41">
        <f>COUNTIF(TERRITOIRE,"Champagne")</f>
        <v>0</v>
      </c>
      <c r="G20" s="59">
        <f>COUNTIF(TERRITOIRE,"Hors_CDA")</f>
        <v>0</v>
      </c>
    </row>
    <row r="22" spans="1:7">
      <c r="B22" s="42" t="s">
        <v>104</v>
      </c>
      <c r="C22" s="42"/>
      <c r="D22" s="42"/>
      <c r="E22" s="42"/>
      <c r="F22" s="42"/>
      <c r="G22" s="42"/>
    </row>
    <row r="24" spans="1:7">
      <c r="C24" s="65" t="s">
        <v>85</v>
      </c>
      <c r="D24" s="65" t="s">
        <v>86</v>
      </c>
    </row>
    <row r="25" spans="1:7">
      <c r="B25" s="66" t="s">
        <v>87</v>
      </c>
      <c r="C25" s="67">
        <f>SUMPRODUCT((DATEDIF(DATE_NAISSANCE,Date_de_reference,"y")&lt;4)*(masculin&gt;0))</f>
        <v>0</v>
      </c>
      <c r="D25" s="67">
        <f>SUMPRODUCT((DATEDIF(DATE_NAISSANCE,Date_de_reference,"y")&lt;4)*(Feminin&gt;0))</f>
        <v>0</v>
      </c>
    </row>
    <row r="26" spans="1:7">
      <c r="B26" s="66" t="s">
        <v>88</v>
      </c>
      <c r="C26" s="67">
        <f>SUMPRODUCT((DATEDIF(DATE_NAISSANCE,Date_de_reference,"y")&gt;3)*(DATEDIF(DATE_NAISSANCE,Date_de_reference,"y")&lt;7)*(masculin&gt;0))</f>
        <v>0</v>
      </c>
      <c r="D26" s="67">
        <f>SUMPRODUCT((DATEDIF(DATE_NAISSANCE,Date_de_reference,"y")&gt;3)*(DATEDIF(DATE_NAISSANCE,Date_de_reference,"y")&lt;7)*(Feminin&gt;0))</f>
        <v>0</v>
      </c>
    </row>
    <row r="27" spans="1:7">
      <c r="B27" s="66" t="s">
        <v>89</v>
      </c>
      <c r="C27" s="67">
        <f>SUMPRODUCT((DATEDIF(DATE_NAISSANCE,Date_de_reference,"y")&gt;6)*(DATEDIF(DATE_NAISSANCE,Date_de_reference,"y")&lt;13)*(masculin&gt;0))</f>
        <v>0</v>
      </c>
      <c r="D27" s="67">
        <f>SUMPRODUCT((DATEDIF(DATE_NAISSANCE,Date_de_reference,"y")&gt;6)*(DATEDIF(DATE_NAISSANCE,Date_de_reference,"y")&lt;13)*(Feminin&gt;0))</f>
        <v>0</v>
      </c>
    </row>
    <row r="28" spans="1:7">
      <c r="B28" s="66" t="s">
        <v>90</v>
      </c>
      <c r="C28" s="67">
        <f>SUMPRODUCT((DATEDIF(DATE_NAISSANCE,Date_de_reference,"y")&gt;12)*(DATEDIF(DATE_NAISSANCE,Date_de_reference,"y")&lt;19)*(masculin&gt;0))</f>
        <v>0</v>
      </c>
      <c r="D28" s="67">
        <f>SUMPRODUCT((DATEDIF(DATE_NAISSANCE,Date_de_reference,"y")&gt;12)*(DATEDIF(DATE_NAISSANCE,Date_de_reference,"y")&lt;19)*(Feminin&gt;0))</f>
        <v>0</v>
      </c>
    </row>
    <row r="29" spans="1:7">
      <c r="B29" s="66" t="s">
        <v>91</v>
      </c>
      <c r="C29" s="67">
        <f>SUMPRODUCT((DATEDIF(DATE_NAISSANCE,Date_de_reference,"y")&gt;18)*(DATEDIF(DATE_NAISSANCE,Date_de_reference,"y")&lt;51)*(masculin&gt;0))</f>
        <v>0</v>
      </c>
      <c r="D29" s="67">
        <f>SUMPRODUCT((DATEDIF(DATE_NAISSANCE,Date_de_reference,"y")&gt;18)*(DATEDIF(DATE_NAISSANCE,Date_de_reference,"y")&lt;51)*(Feminin&gt;0))</f>
        <v>0</v>
      </c>
    </row>
    <row r="30" spans="1:7" ht="15.75" thickBot="1">
      <c r="B30" s="66" t="s">
        <v>92</v>
      </c>
      <c r="C30" s="67">
        <f>SUMPRODUCT((DATEDIF(DATE_NAISSANCE,Date_de_reference,"y")&gt;50)*(masculin&gt;0))</f>
        <v>0</v>
      </c>
      <c r="D30" s="67">
        <f>SUMPRODUCT((DATEDIF(DATE_NAISSANCE,Date_de_reference,"y")&gt;50)*(Feminin&gt;0))</f>
        <v>0</v>
      </c>
    </row>
    <row r="31" spans="1:7" ht="15.75" thickBot="1">
      <c r="B31" s="68" t="s">
        <v>93</v>
      </c>
      <c r="C31" s="69">
        <f>SUM(C25:C30)</f>
        <v>0</v>
      </c>
      <c r="D31" s="69">
        <f>SUM(D25:D30)</f>
        <v>0</v>
      </c>
    </row>
    <row r="34" spans="2:6">
      <c r="B34" s="72" t="s">
        <v>96</v>
      </c>
      <c r="C34" s="72"/>
      <c r="E34" s="72" t="s">
        <v>105</v>
      </c>
      <c r="F34" s="72"/>
    </row>
    <row r="35" spans="2:6">
      <c r="B35" s="70" t="s">
        <v>94</v>
      </c>
      <c r="C35" s="70" t="s">
        <v>95</v>
      </c>
      <c r="E35" s="70" t="s">
        <v>94</v>
      </c>
      <c r="F35" s="70" t="s">
        <v>95</v>
      </c>
    </row>
    <row r="36" spans="2:6">
      <c r="B36" s="71">
        <f>COUNTIF(adherent,"oui")</f>
        <v>0</v>
      </c>
      <c r="C36" s="71">
        <f>COUNTIF(adherent,"non")</f>
        <v>0</v>
      </c>
      <c r="E36" s="71">
        <f>COUNTIF(adherent,"oui")</f>
        <v>0</v>
      </c>
      <c r="F36" s="71">
        <f>COUNTIF(adherent,"non")</f>
        <v>0</v>
      </c>
    </row>
  </sheetData>
  <mergeCells count="15">
    <mergeCell ref="B22:G22"/>
    <mergeCell ref="B34:C34"/>
    <mergeCell ref="B17:G17"/>
    <mergeCell ref="E34:F34"/>
    <mergeCell ref="B12:D12"/>
    <mergeCell ref="B13:D13"/>
    <mergeCell ref="B14:D14"/>
    <mergeCell ref="B15:D15"/>
    <mergeCell ref="B5:D5"/>
    <mergeCell ref="B11:D11"/>
    <mergeCell ref="B3:G3"/>
    <mergeCell ref="B6:D6"/>
    <mergeCell ref="B8:D8"/>
    <mergeCell ref="B9:D9"/>
    <mergeCell ref="B7:D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G36"/>
  <sheetViews>
    <sheetView topLeftCell="A13" workbookViewId="0">
      <selection activeCell="A20" sqref="A20"/>
    </sheetView>
  </sheetViews>
  <sheetFormatPr baseColWidth="10" defaultRowHeight="15"/>
  <sheetData>
    <row r="3" spans="2:7">
      <c r="B3" s="42" t="s">
        <v>109</v>
      </c>
      <c r="C3" s="43"/>
      <c r="D3" s="43"/>
      <c r="E3" s="43"/>
      <c r="F3" s="43"/>
      <c r="G3" s="43"/>
    </row>
    <row r="4" spans="2:7" ht="15.75" thickBot="1"/>
    <row r="5" spans="2:7" ht="15.75" thickBot="1">
      <c r="B5" s="63" t="s">
        <v>84</v>
      </c>
      <c r="C5" s="63"/>
      <c r="D5" s="64"/>
      <c r="E5" s="56" t="s">
        <v>78</v>
      </c>
      <c r="F5" s="57" t="s">
        <v>79</v>
      </c>
      <c r="G5" s="58" t="s">
        <v>60</v>
      </c>
    </row>
    <row r="6" spans="2:7" ht="16.5" thickTop="1" thickBot="1">
      <c r="B6" s="44" t="s">
        <v>77</v>
      </c>
      <c r="C6" s="45"/>
      <c r="D6" s="54"/>
      <c r="E6" s="41">
        <f>COUNTIF(TERRITOIRE,"Chateauneuf")</f>
        <v>0</v>
      </c>
      <c r="F6" s="41">
        <f>COUNTIF(TERRITOIRE,"Champagne")</f>
        <v>0</v>
      </c>
      <c r="G6" s="59">
        <f>COUNTIF(TERRITOIRE,"Hors_CDA")</f>
        <v>0</v>
      </c>
    </row>
    <row r="7" spans="2:7" ht="15.75" thickBot="1">
      <c r="B7" s="48" t="s">
        <v>75</v>
      </c>
      <c r="C7" s="49"/>
      <c r="D7" s="55"/>
      <c r="E7" s="41">
        <f>COUNTIF(TERRITOIRE_FAMILLE,"Chateauneuf")</f>
        <v>0</v>
      </c>
      <c r="F7" s="41">
        <f>COUNTIF(TERRITOIRE_FAMILLE,"Champagne")</f>
        <v>0</v>
      </c>
      <c r="G7" s="59">
        <f>COUNTIF(TERRITOIRE_FAMILLE,"Hors_CDA")</f>
        <v>0</v>
      </c>
    </row>
    <row r="8" spans="2:7" ht="16.5" thickTop="1" thickBot="1">
      <c r="B8" s="46" t="s">
        <v>73</v>
      </c>
      <c r="C8" s="47"/>
      <c r="D8" s="47"/>
      <c r="E8" s="41">
        <f>SUMIF(TERRITOIRE,"Chateauneuf",matin)</f>
        <v>0</v>
      </c>
      <c r="F8" s="41">
        <f>SUMIF(TERRITOIRE,"Champagne",matin)</f>
        <v>0</v>
      </c>
      <c r="G8" s="59">
        <f>SUMIF(TERRITOIRE,"hors_CDA",matin)</f>
        <v>0</v>
      </c>
    </row>
    <row r="9" spans="2:7" ht="15.75" thickBot="1">
      <c r="B9" s="48" t="s">
        <v>74</v>
      </c>
      <c r="C9" s="49"/>
      <c r="D9" s="55"/>
      <c r="E9" s="60">
        <f>SUMIF(TERRITOIRE,"Chateauneuf",Apres_midi)</f>
        <v>0</v>
      </c>
      <c r="F9" s="60">
        <f>SUMIF(TERRITOIRE,"Champagne",Apres_midi)</f>
        <v>0</v>
      </c>
      <c r="G9" s="61">
        <f>SUMIF(TERRITOIRE,"Hors_CDA",Apres_midi)</f>
        <v>0</v>
      </c>
    </row>
    <row r="10" spans="2:7" ht="16.5" thickTop="1" thickBot="1">
      <c r="B10" s="52"/>
      <c r="C10" s="52"/>
      <c r="D10" s="52"/>
      <c r="E10" s="53"/>
      <c r="F10" s="53"/>
      <c r="G10" s="52"/>
    </row>
    <row r="11" spans="2:7" ht="15.75" thickBot="1">
      <c r="B11" s="63" t="s">
        <v>2</v>
      </c>
      <c r="C11" s="63"/>
      <c r="D11" s="64"/>
      <c r="E11" s="56" t="s">
        <v>78</v>
      </c>
      <c r="F11" s="57" t="s">
        <v>79</v>
      </c>
      <c r="G11" s="58" t="s">
        <v>60</v>
      </c>
    </row>
    <row r="12" spans="2:7" ht="16.5" thickTop="1" thickBot="1">
      <c r="B12" s="44" t="s">
        <v>80</v>
      </c>
      <c r="C12" s="45"/>
      <c r="D12" s="54"/>
      <c r="E12" s="41">
        <f>COUNTIF(TERRITOIRE,"Chateauneuf")</f>
        <v>0</v>
      </c>
      <c r="F12" s="41">
        <f>COUNTIF(TERRITOIRE,"Champagne")</f>
        <v>0</v>
      </c>
      <c r="G12" s="59">
        <f>COUNTIF(TERRITOIRE,"Hors_CDA")</f>
        <v>0</v>
      </c>
    </row>
    <row r="13" spans="2:7" ht="16.5" thickTop="1" thickBot="1">
      <c r="B13" s="44" t="s">
        <v>81</v>
      </c>
      <c r="C13" s="45"/>
      <c r="D13" s="54"/>
      <c r="E13" s="41">
        <f>COUNTIF(TERRITOIRE_FAMILLE,"Chateauneuf")</f>
        <v>0</v>
      </c>
      <c r="F13" s="41">
        <f>COUNTIF(TERRITOIRE_FAMILLE,"Champagne")</f>
        <v>0</v>
      </c>
      <c r="G13" s="59">
        <f>COUNTIF(TERRITOIRE_FAMILLE,"Hors_CDA")</f>
        <v>0</v>
      </c>
    </row>
    <row r="14" spans="2:7" ht="16.5" thickTop="1" thickBot="1">
      <c r="B14" s="44" t="s">
        <v>82</v>
      </c>
      <c r="C14" s="45"/>
      <c r="D14" s="54"/>
      <c r="E14" s="41">
        <f>SUMIF(TERRITOIRE,"Chateauneuf",matin)</f>
        <v>0</v>
      </c>
      <c r="F14" s="41">
        <f>SUMIF(TERRITOIRE,"Champagne",matin)</f>
        <v>0</v>
      </c>
      <c r="G14" s="59">
        <f>SUMIF(TERRITOIRE,"hors_CDA",matin)</f>
        <v>0</v>
      </c>
    </row>
    <row r="15" spans="2:7" ht="16.5" thickTop="1" thickBot="1">
      <c r="B15" s="50" t="s">
        <v>83</v>
      </c>
      <c r="C15" s="51"/>
      <c r="D15" s="62"/>
      <c r="E15" s="60">
        <f>SUMIF(TERRITOIRE,"Chateauneuf",Apres_midi)</f>
        <v>0</v>
      </c>
      <c r="F15" s="60">
        <f>SUMIF(TERRITOIRE,"Champagne",Apres_midi)</f>
        <v>0</v>
      </c>
      <c r="G15" s="61">
        <f>SUMIF(TERRITOIRE,"Hors_CDA",Apres_midi)</f>
        <v>0</v>
      </c>
    </row>
    <row r="16" spans="2:7">
      <c r="B16" s="52"/>
      <c r="C16" s="52"/>
      <c r="D16" s="52"/>
      <c r="E16" s="52"/>
      <c r="F16" s="52"/>
      <c r="G16" s="52"/>
    </row>
    <row r="17" spans="1:7">
      <c r="B17" s="42" t="s">
        <v>110</v>
      </c>
      <c r="C17" s="43"/>
      <c r="D17" s="43"/>
      <c r="E17" s="43"/>
      <c r="F17" s="43"/>
      <c r="G17" s="43"/>
    </row>
    <row r="18" spans="1:7" ht="15.75" thickBot="1"/>
    <row r="19" spans="1:7" ht="56.25" thickBot="1">
      <c r="B19" s="73" t="s">
        <v>97</v>
      </c>
      <c r="C19" s="73" t="s">
        <v>98</v>
      </c>
      <c r="D19" s="74" t="s">
        <v>99</v>
      </c>
      <c r="E19" s="75" t="s">
        <v>100</v>
      </c>
      <c r="F19" s="76" t="s">
        <v>101</v>
      </c>
      <c r="G19" s="77" t="s">
        <v>102</v>
      </c>
    </row>
    <row r="20" spans="1:7" ht="15.75" thickBot="1">
      <c r="A20" t="s">
        <v>112</v>
      </c>
      <c r="B20" s="61">
        <f>COUNTIF(TERRITOIRE,"Chateauneuf")</f>
        <v>0</v>
      </c>
      <c r="C20" s="41">
        <f>COUNTIF(TERRITOIRE,"Champagne")</f>
        <v>0</v>
      </c>
      <c r="D20" s="59">
        <f>COUNTIF(TERRITOIRE,"Hors_CDA")</f>
        <v>0</v>
      </c>
      <c r="E20" s="41">
        <f>COUNTIF(TERRITOIRE,"Chateauneuf")</f>
        <v>0</v>
      </c>
      <c r="F20" s="41">
        <f>COUNTIF(TERRITOIRE,"Champagne")</f>
        <v>0</v>
      </c>
      <c r="G20" s="59">
        <f>COUNTIF(TERRITOIRE,"Hors_CDA")</f>
        <v>0</v>
      </c>
    </row>
    <row r="22" spans="1:7">
      <c r="B22" s="42" t="s">
        <v>111</v>
      </c>
      <c r="C22" s="42"/>
      <c r="D22" s="42"/>
      <c r="E22" s="42"/>
      <c r="F22" s="42"/>
      <c r="G22" s="42"/>
    </row>
    <row r="24" spans="1:7">
      <c r="C24" s="65" t="s">
        <v>85</v>
      </c>
      <c r="D24" s="65" t="s">
        <v>86</v>
      </c>
    </row>
    <row r="25" spans="1:7">
      <c r="B25" s="66" t="s">
        <v>87</v>
      </c>
      <c r="C25" s="67">
        <f>SUMPRODUCT((DATEDIF(DATE_NAISSANCE,Date_de_reference,"y")&lt;4)*(masculin&gt;0))</f>
        <v>0</v>
      </c>
      <c r="D25" s="67">
        <f>SUMPRODUCT((DATEDIF(DATE_NAISSANCE,Date_de_reference,"y")&lt;4)*(Feminin&gt;0))</f>
        <v>0</v>
      </c>
    </row>
    <row r="26" spans="1:7">
      <c r="B26" s="66" t="s">
        <v>88</v>
      </c>
      <c r="C26" s="67">
        <f>SUMPRODUCT((DATEDIF(DATE_NAISSANCE,Date_de_reference,"y")&gt;3)*(DATEDIF(DATE_NAISSANCE,Date_de_reference,"y")&lt;7)*(masculin&gt;0))</f>
        <v>0</v>
      </c>
      <c r="D26" s="67">
        <f>SUMPRODUCT((DATEDIF(DATE_NAISSANCE,Date_de_reference,"y")&gt;3)*(DATEDIF(DATE_NAISSANCE,Date_de_reference,"y")&lt;7)*(Feminin&gt;0))</f>
        <v>0</v>
      </c>
    </row>
    <row r="27" spans="1:7">
      <c r="B27" s="66" t="s">
        <v>89</v>
      </c>
      <c r="C27" s="67">
        <f>SUMPRODUCT((DATEDIF(DATE_NAISSANCE,Date_de_reference,"y")&gt;6)*(DATEDIF(DATE_NAISSANCE,Date_de_reference,"y")&lt;13)*(masculin&gt;0))</f>
        <v>0</v>
      </c>
      <c r="D27" s="67">
        <f>SUMPRODUCT((DATEDIF(DATE_NAISSANCE,Date_de_reference,"y")&gt;6)*(DATEDIF(DATE_NAISSANCE,Date_de_reference,"y")&lt;13)*(Feminin&gt;0))</f>
        <v>0</v>
      </c>
    </row>
    <row r="28" spans="1:7">
      <c r="B28" s="66" t="s">
        <v>90</v>
      </c>
      <c r="C28" s="67">
        <f>SUMPRODUCT((DATEDIF(DATE_NAISSANCE,Date_de_reference,"y")&gt;12)*(DATEDIF(DATE_NAISSANCE,Date_de_reference,"y")&lt;19)*(masculin&gt;0))</f>
        <v>0</v>
      </c>
      <c r="D28" s="67">
        <f>SUMPRODUCT((DATEDIF(DATE_NAISSANCE,Date_de_reference,"y")&gt;12)*(DATEDIF(DATE_NAISSANCE,Date_de_reference,"y")&lt;19)*(Feminin&gt;0))</f>
        <v>0</v>
      </c>
    </row>
    <row r="29" spans="1:7">
      <c r="B29" s="66" t="s">
        <v>91</v>
      </c>
      <c r="C29" s="67">
        <f>SUMPRODUCT((DATEDIF(DATE_NAISSANCE,Date_de_reference,"y")&gt;18)*(DATEDIF(DATE_NAISSANCE,Date_de_reference,"y")&lt;51)*(masculin&gt;0))</f>
        <v>0</v>
      </c>
      <c r="D29" s="67">
        <f>SUMPRODUCT((DATEDIF(DATE_NAISSANCE,Date_de_reference,"y")&gt;18)*(DATEDIF(DATE_NAISSANCE,Date_de_reference,"y")&lt;51)*(Feminin&gt;0))</f>
        <v>0</v>
      </c>
    </row>
    <row r="30" spans="1:7" ht="15.75" thickBot="1">
      <c r="B30" s="66" t="s">
        <v>92</v>
      </c>
      <c r="C30" s="67">
        <f>SUMPRODUCT((DATEDIF(DATE_NAISSANCE,Date_de_reference,"y")&gt;50)*(masculin&gt;0))</f>
        <v>0</v>
      </c>
      <c r="D30" s="67">
        <f>SUMPRODUCT((DATEDIF(DATE_NAISSANCE,Date_de_reference,"y")&gt;50)*(Feminin&gt;0))</f>
        <v>0</v>
      </c>
    </row>
    <row r="31" spans="1:7" ht="15.75" thickBot="1">
      <c r="B31" s="68" t="s">
        <v>93</v>
      </c>
      <c r="C31" s="69">
        <f>SUM(C25:C30)</f>
        <v>0</v>
      </c>
      <c r="D31" s="69">
        <f>SUM(D25:D30)</f>
        <v>0</v>
      </c>
    </row>
    <row r="34" spans="2:6">
      <c r="B34" s="72" t="s">
        <v>96</v>
      </c>
      <c r="C34" s="72"/>
      <c r="E34" s="72" t="s">
        <v>105</v>
      </c>
      <c r="F34" s="72"/>
    </row>
    <row r="35" spans="2:6">
      <c r="B35" s="70" t="s">
        <v>94</v>
      </c>
      <c r="C35" s="70" t="s">
        <v>95</v>
      </c>
      <c r="E35" s="70" t="s">
        <v>94</v>
      </c>
      <c r="F35" s="70" t="s">
        <v>95</v>
      </c>
    </row>
    <row r="36" spans="2:6">
      <c r="B36" s="71">
        <f>COUNTIF(adherent,"oui")</f>
        <v>0</v>
      </c>
      <c r="C36" s="71">
        <f>COUNTIF(adherent,"non")</f>
        <v>0</v>
      </c>
      <c r="E36" s="71">
        <f>COUNTIF(adherent,"oui")</f>
        <v>0</v>
      </c>
      <c r="F36" s="71">
        <f>COUNTIF(adherent,"non")</f>
        <v>0</v>
      </c>
    </row>
  </sheetData>
  <mergeCells count="15">
    <mergeCell ref="B22:G22"/>
    <mergeCell ref="B34:C34"/>
    <mergeCell ref="E34:F34"/>
    <mergeCell ref="B11:D11"/>
    <mergeCell ref="B12:D12"/>
    <mergeCell ref="B13:D13"/>
    <mergeCell ref="B14:D14"/>
    <mergeCell ref="B15:D15"/>
    <mergeCell ref="B17:G17"/>
    <mergeCell ref="B3:G3"/>
    <mergeCell ref="B5:D5"/>
    <mergeCell ref="B6:D6"/>
    <mergeCell ref="B7:D7"/>
    <mergeCell ref="B8:D8"/>
    <mergeCell ref="B9:D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G36"/>
  <sheetViews>
    <sheetView workbookViewId="0">
      <selection activeCell="J21" sqref="J21"/>
    </sheetView>
  </sheetViews>
  <sheetFormatPr baseColWidth="10" defaultRowHeight="15"/>
  <sheetData>
    <row r="3" spans="2:7">
      <c r="B3" s="42" t="s">
        <v>106</v>
      </c>
      <c r="C3" s="43"/>
      <c r="D3" s="43"/>
      <c r="E3" s="43"/>
      <c r="F3" s="43"/>
      <c r="G3" s="43"/>
    </row>
    <row r="4" spans="2:7" ht="15.75" thickBot="1"/>
    <row r="5" spans="2:7" ht="15.75" thickBot="1">
      <c r="B5" s="63" t="s">
        <v>84</v>
      </c>
      <c r="C5" s="63"/>
      <c r="D5" s="64"/>
      <c r="E5" s="56" t="s">
        <v>78</v>
      </c>
      <c r="F5" s="57" t="s">
        <v>79</v>
      </c>
      <c r="G5" s="58" t="s">
        <v>60</v>
      </c>
    </row>
    <row r="6" spans="2:7" ht="16.5" thickTop="1" thickBot="1">
      <c r="B6" s="44" t="s">
        <v>77</v>
      </c>
      <c r="C6" s="45"/>
      <c r="D6" s="54"/>
      <c r="E6" s="41">
        <f>COUNTIF(TERRITOIRE,"Chateauneuf")</f>
        <v>0</v>
      </c>
      <c r="F6" s="41">
        <f>COUNTIF(TERRITOIRE,"Champagne")</f>
        <v>0</v>
      </c>
      <c r="G6" s="59">
        <f>COUNTIF(TERRITOIRE,"Hors_CDA")</f>
        <v>0</v>
      </c>
    </row>
    <row r="7" spans="2:7" ht="15.75" thickBot="1">
      <c r="B7" s="48" t="s">
        <v>75</v>
      </c>
      <c r="C7" s="49"/>
      <c r="D7" s="55"/>
      <c r="E7" s="41">
        <f>COUNTIF(TERRITOIRE_FAMILLE,"Chateauneuf")</f>
        <v>0</v>
      </c>
      <c r="F7" s="41">
        <f>COUNTIF(TERRITOIRE_FAMILLE,"Champagne")</f>
        <v>0</v>
      </c>
      <c r="G7" s="59">
        <f>COUNTIF(TERRITOIRE_FAMILLE,"Hors_CDA")</f>
        <v>0</v>
      </c>
    </row>
    <row r="8" spans="2:7" ht="16.5" thickTop="1" thickBot="1">
      <c r="B8" s="46" t="s">
        <v>73</v>
      </c>
      <c r="C8" s="47"/>
      <c r="D8" s="47"/>
      <c r="E8" s="41">
        <f>SUMIF(TERRITOIRE,"Chateauneuf",matin)</f>
        <v>0</v>
      </c>
      <c r="F8" s="41">
        <f>SUMIF(TERRITOIRE,"Champagne",matin)</f>
        <v>0</v>
      </c>
      <c r="G8" s="59">
        <f>SUMIF(TERRITOIRE,"hors_CDA",matin)</f>
        <v>0</v>
      </c>
    </row>
    <row r="9" spans="2:7" ht="15.75" thickBot="1">
      <c r="B9" s="48" t="s">
        <v>74</v>
      </c>
      <c r="C9" s="49"/>
      <c r="D9" s="55"/>
      <c r="E9" s="60">
        <f>SUMIF(TERRITOIRE,"Chateauneuf",Apres_midi)</f>
        <v>0</v>
      </c>
      <c r="F9" s="60">
        <f>SUMIF(TERRITOIRE,"Champagne",Apres_midi)</f>
        <v>0</v>
      </c>
      <c r="G9" s="61">
        <f>SUMIF(TERRITOIRE,"Hors_CDA",Apres_midi)</f>
        <v>0</v>
      </c>
    </row>
    <row r="10" spans="2:7" ht="16.5" thickTop="1" thickBot="1">
      <c r="B10" s="52"/>
      <c r="C10" s="52"/>
      <c r="D10" s="52"/>
      <c r="E10" s="53"/>
      <c r="F10" s="53"/>
      <c r="G10" s="52"/>
    </row>
    <row r="11" spans="2:7" ht="15.75" thickBot="1">
      <c r="B11" s="63" t="s">
        <v>2</v>
      </c>
      <c r="C11" s="63"/>
      <c r="D11" s="64"/>
      <c r="E11" s="56" t="s">
        <v>78</v>
      </c>
      <c r="F11" s="57" t="s">
        <v>79</v>
      </c>
      <c r="G11" s="58" t="s">
        <v>60</v>
      </c>
    </row>
    <row r="12" spans="2:7" ht="16.5" thickTop="1" thickBot="1">
      <c r="B12" s="44" t="s">
        <v>80</v>
      </c>
      <c r="C12" s="45"/>
      <c r="D12" s="54"/>
      <c r="E12" s="41">
        <f>COUNTIF(TERRITOIRE,"Chateauneuf")</f>
        <v>0</v>
      </c>
      <c r="F12" s="41">
        <f>COUNTIF(TERRITOIRE,"Champagne")</f>
        <v>0</v>
      </c>
      <c r="G12" s="59">
        <f>COUNTIF(TERRITOIRE,"Hors_CDA")</f>
        <v>0</v>
      </c>
    </row>
    <row r="13" spans="2:7" ht="16.5" thickTop="1" thickBot="1">
      <c r="B13" s="44" t="s">
        <v>81</v>
      </c>
      <c r="C13" s="45"/>
      <c r="D13" s="54"/>
      <c r="E13" s="41">
        <f>COUNTIF(TERRITOIRE_FAMILLE,"Chateauneuf")</f>
        <v>0</v>
      </c>
      <c r="F13" s="41">
        <f>COUNTIF(TERRITOIRE_FAMILLE,"Champagne")</f>
        <v>0</v>
      </c>
      <c r="G13" s="59">
        <f>COUNTIF(TERRITOIRE_FAMILLE,"Hors_CDA")</f>
        <v>0</v>
      </c>
    </row>
    <row r="14" spans="2:7" ht="16.5" thickTop="1" thickBot="1">
      <c r="B14" s="44" t="s">
        <v>82</v>
      </c>
      <c r="C14" s="45"/>
      <c r="D14" s="54"/>
      <c r="E14" s="41">
        <f>SUMIF(TERRITOIRE,"Chateauneuf",matin)</f>
        <v>0</v>
      </c>
      <c r="F14" s="41">
        <f>SUMIF(TERRITOIRE,"Champagne",matin)</f>
        <v>0</v>
      </c>
      <c r="G14" s="59">
        <f>SUMIF(TERRITOIRE,"hors_CDA",matin)</f>
        <v>0</v>
      </c>
    </row>
    <row r="15" spans="2:7" ht="16.5" thickTop="1" thickBot="1">
      <c r="B15" s="50" t="s">
        <v>83</v>
      </c>
      <c r="C15" s="51"/>
      <c r="D15" s="62"/>
      <c r="E15" s="60">
        <f>SUMIF(TERRITOIRE,"Chateauneuf",Apres_midi)</f>
        <v>0</v>
      </c>
      <c r="F15" s="60">
        <f>SUMIF(TERRITOIRE,"Champagne",Apres_midi)</f>
        <v>0</v>
      </c>
      <c r="G15" s="61">
        <f>SUMIF(TERRITOIRE,"Hors_CDA",Apres_midi)</f>
        <v>0</v>
      </c>
    </row>
    <row r="16" spans="2:7">
      <c r="B16" s="52"/>
      <c r="C16" s="52"/>
      <c r="D16" s="52"/>
      <c r="E16" s="52"/>
      <c r="F16" s="52"/>
      <c r="G16" s="52"/>
    </row>
    <row r="17" spans="1:7">
      <c r="B17" s="42" t="s">
        <v>107</v>
      </c>
      <c r="C17" s="43"/>
      <c r="D17" s="43"/>
      <c r="E17" s="43"/>
      <c r="F17" s="43"/>
      <c r="G17" s="43"/>
    </row>
    <row r="18" spans="1:7" ht="15.75" thickBot="1"/>
    <row r="19" spans="1:7" ht="56.25" thickBot="1">
      <c r="B19" s="73" t="s">
        <v>97</v>
      </c>
      <c r="C19" s="73" t="s">
        <v>98</v>
      </c>
      <c r="D19" s="74" t="s">
        <v>99</v>
      </c>
      <c r="E19" s="75" t="s">
        <v>100</v>
      </c>
      <c r="F19" s="76" t="s">
        <v>101</v>
      </c>
      <c r="G19" s="77" t="s">
        <v>102</v>
      </c>
    </row>
    <row r="20" spans="1:7">
      <c r="A20" t="s">
        <v>112</v>
      </c>
      <c r="B20" s="41">
        <f>COUNTIF(TERRITOIRE,"Chateauneuf")</f>
        <v>0</v>
      </c>
      <c r="C20" s="41">
        <f>COUNTIF(TERRITOIRE,"Champagne")</f>
        <v>0</v>
      </c>
      <c r="D20" s="59">
        <f>COUNTIF(TERRITOIRE,"Hors_CDA")</f>
        <v>0</v>
      </c>
      <c r="E20" s="41">
        <f>COUNTIF(TERRITOIRE,"Chateauneuf")</f>
        <v>0</v>
      </c>
      <c r="F20" s="41">
        <f>COUNTIF(TERRITOIRE,"Champagne")</f>
        <v>0</v>
      </c>
      <c r="G20" s="59">
        <f>COUNTIF(TERRITOIRE,"Hors_CDA")</f>
        <v>0</v>
      </c>
    </row>
    <row r="22" spans="1:7">
      <c r="B22" s="42" t="s">
        <v>108</v>
      </c>
      <c r="C22" s="42"/>
      <c r="D22" s="42"/>
      <c r="E22" s="42"/>
      <c r="F22" s="42"/>
      <c r="G22" s="42"/>
    </row>
    <row r="24" spans="1:7">
      <c r="C24" s="65" t="s">
        <v>85</v>
      </c>
      <c r="D24" s="65" t="s">
        <v>86</v>
      </c>
    </row>
    <row r="25" spans="1:7">
      <c r="B25" s="66" t="s">
        <v>87</v>
      </c>
      <c r="C25" s="67">
        <f>SUMPRODUCT((DATEDIF(DATE_NAISSANCE,Date_de_reference,"y")&lt;4)*(masculin&gt;0))</f>
        <v>0</v>
      </c>
      <c r="D25" s="67">
        <f>SUMPRODUCT((DATEDIF(DATE_NAISSANCE,Date_de_reference,"y")&lt;4)*(Feminin&gt;0))</f>
        <v>0</v>
      </c>
    </row>
    <row r="26" spans="1:7">
      <c r="B26" s="66" t="s">
        <v>88</v>
      </c>
      <c r="C26" s="67">
        <f>SUMPRODUCT((DATEDIF(DATE_NAISSANCE,Date_de_reference,"y")&gt;3)*(DATEDIF(DATE_NAISSANCE,Date_de_reference,"y")&lt;7)*(masculin&gt;0))</f>
        <v>0</v>
      </c>
      <c r="D26" s="67">
        <f>SUMPRODUCT((DATEDIF(DATE_NAISSANCE,Date_de_reference,"y")&gt;3)*(DATEDIF(DATE_NAISSANCE,Date_de_reference,"y")&lt;7)*(Feminin&gt;0))</f>
        <v>0</v>
      </c>
    </row>
    <row r="27" spans="1:7">
      <c r="B27" s="66" t="s">
        <v>89</v>
      </c>
      <c r="C27" s="67">
        <f>SUMPRODUCT((DATEDIF(DATE_NAISSANCE,Date_de_reference,"y")&gt;6)*(DATEDIF(DATE_NAISSANCE,Date_de_reference,"y")&lt;13)*(masculin&gt;0))</f>
        <v>0</v>
      </c>
      <c r="D27" s="67">
        <f>SUMPRODUCT((DATEDIF(DATE_NAISSANCE,Date_de_reference,"y")&gt;6)*(DATEDIF(DATE_NAISSANCE,Date_de_reference,"y")&lt;13)*(Feminin&gt;0))</f>
        <v>0</v>
      </c>
    </row>
    <row r="28" spans="1:7">
      <c r="B28" s="66" t="s">
        <v>90</v>
      </c>
      <c r="C28" s="67">
        <f>SUMPRODUCT((DATEDIF(DATE_NAISSANCE,Date_de_reference,"y")&gt;12)*(DATEDIF(DATE_NAISSANCE,Date_de_reference,"y")&lt;19)*(masculin&gt;0))</f>
        <v>0</v>
      </c>
      <c r="D28" s="67">
        <f>SUMPRODUCT((DATEDIF(DATE_NAISSANCE,Date_de_reference,"y")&gt;12)*(DATEDIF(DATE_NAISSANCE,Date_de_reference,"y")&lt;19)*(Feminin&gt;0))</f>
        <v>0</v>
      </c>
    </row>
    <row r="29" spans="1:7">
      <c r="B29" s="66" t="s">
        <v>91</v>
      </c>
      <c r="C29" s="67">
        <f>SUMPRODUCT((DATEDIF(DATE_NAISSANCE,Date_de_reference,"y")&gt;18)*(DATEDIF(DATE_NAISSANCE,Date_de_reference,"y")&lt;51)*(masculin&gt;0))</f>
        <v>0</v>
      </c>
      <c r="D29" s="67">
        <f>SUMPRODUCT((DATEDIF(DATE_NAISSANCE,Date_de_reference,"y")&gt;18)*(DATEDIF(DATE_NAISSANCE,Date_de_reference,"y")&lt;51)*(Feminin&gt;0))</f>
        <v>0</v>
      </c>
    </row>
    <row r="30" spans="1:7" ht="15.75" thickBot="1">
      <c r="B30" s="66" t="s">
        <v>92</v>
      </c>
      <c r="C30" s="67">
        <f>SUMPRODUCT((DATEDIF(DATE_NAISSANCE,Date_de_reference,"y")&gt;50)*(masculin&gt;0))</f>
        <v>0</v>
      </c>
      <c r="D30" s="67">
        <f>SUMPRODUCT((DATEDIF(DATE_NAISSANCE,Date_de_reference,"y")&gt;50)*(Feminin&gt;0))</f>
        <v>0</v>
      </c>
    </row>
    <row r="31" spans="1:7" ht="15.75" thickBot="1">
      <c r="B31" s="68" t="s">
        <v>93</v>
      </c>
      <c r="C31" s="69">
        <f>SUM(C25:C30)</f>
        <v>0</v>
      </c>
      <c r="D31" s="69">
        <f>SUM(D25:D30)</f>
        <v>0</v>
      </c>
    </row>
    <row r="34" spans="2:6">
      <c r="B34" s="72" t="s">
        <v>96</v>
      </c>
      <c r="C34" s="72"/>
      <c r="E34" s="72" t="s">
        <v>105</v>
      </c>
      <c r="F34" s="72"/>
    </row>
    <row r="35" spans="2:6">
      <c r="B35" s="70" t="s">
        <v>94</v>
      </c>
      <c r="C35" s="70" t="s">
        <v>95</v>
      </c>
      <c r="E35" s="70" t="s">
        <v>94</v>
      </c>
      <c r="F35" s="70" t="s">
        <v>95</v>
      </c>
    </row>
    <row r="36" spans="2:6">
      <c r="B36" s="71">
        <f>COUNTIF(adherent,"oui")</f>
        <v>0</v>
      </c>
      <c r="C36" s="71">
        <f>COUNTIF(adherent,"non")</f>
        <v>0</v>
      </c>
      <c r="E36" s="71">
        <f>COUNTIF(adherent,"oui")</f>
        <v>0</v>
      </c>
      <c r="F36" s="71">
        <f>COUNTIF(adherent,"non")</f>
        <v>0</v>
      </c>
    </row>
  </sheetData>
  <mergeCells count="15">
    <mergeCell ref="B22:G22"/>
    <mergeCell ref="B34:C34"/>
    <mergeCell ref="E34:F34"/>
    <mergeCell ref="B11:D11"/>
    <mergeCell ref="B12:D12"/>
    <mergeCell ref="B13:D13"/>
    <mergeCell ref="B14:D14"/>
    <mergeCell ref="B15:D15"/>
    <mergeCell ref="B17:G17"/>
    <mergeCell ref="B3:G3"/>
    <mergeCell ref="B5:D5"/>
    <mergeCell ref="B6:D6"/>
    <mergeCell ref="B7:D7"/>
    <mergeCell ref="B8:D8"/>
    <mergeCell ref="B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35</vt:i4>
      </vt:variant>
    </vt:vector>
  </HeadingPairs>
  <TitlesOfParts>
    <vt:vector size="41" baseType="lpstr">
      <vt:lpstr>adhérents</vt:lpstr>
      <vt:lpstr>présences</vt:lpstr>
      <vt:lpstr>calendrier</vt:lpstr>
      <vt:lpstr>MERCREDIS</vt:lpstr>
      <vt:lpstr>ETE</vt:lpstr>
      <vt:lpstr>ANNEE</vt:lpstr>
      <vt:lpstr>ANNEE!adherent</vt:lpstr>
      <vt:lpstr>ETE!adherent</vt:lpstr>
      <vt:lpstr>MERCREDIS!adherent</vt:lpstr>
      <vt:lpstr>Annee_cotisation</vt:lpstr>
      <vt:lpstr>ANNEE!Apres_midi</vt:lpstr>
      <vt:lpstr>ETE!Apres_midi</vt:lpstr>
      <vt:lpstr>Apres_midi</vt:lpstr>
      <vt:lpstr>Assmat</vt:lpstr>
      <vt:lpstr>adhérents!Date_de_reference</vt:lpstr>
      <vt:lpstr>ANNEE!Date_de_reference</vt:lpstr>
      <vt:lpstr>ETE!Date_de_reference</vt:lpstr>
      <vt:lpstr>MERCREDIS!Date_de_reference</vt:lpstr>
      <vt:lpstr>présences!Date_du_jour</vt:lpstr>
      <vt:lpstr>adhérents!DATE_NAISSANCE</vt:lpstr>
      <vt:lpstr>ANNEE!DATE_NAISSANCE</vt:lpstr>
      <vt:lpstr>ETE!DATE_NAISSANCE</vt:lpstr>
      <vt:lpstr>MERCREDIS!DATE_NAISSANCE</vt:lpstr>
      <vt:lpstr>adhérents!Feminin</vt:lpstr>
      <vt:lpstr>ANNEE!Feminin</vt:lpstr>
      <vt:lpstr>ETE!Feminin</vt:lpstr>
      <vt:lpstr>MERCREDIS!Feminin</vt:lpstr>
      <vt:lpstr>ANNEE!masculin</vt:lpstr>
      <vt:lpstr>ETE!masculin</vt:lpstr>
      <vt:lpstr>MERCREDIS!masculin</vt:lpstr>
      <vt:lpstr>ANNEE!matin</vt:lpstr>
      <vt:lpstr>ETE!matin</vt:lpstr>
      <vt:lpstr>matin</vt:lpstr>
      <vt:lpstr>adhérents!nom_famille</vt:lpstr>
      <vt:lpstr>Tableau_cotisants</vt:lpstr>
      <vt:lpstr>ANNEE!TERRITOIRE</vt:lpstr>
      <vt:lpstr>ETE!TERRITOIRE</vt:lpstr>
      <vt:lpstr>MERCREDIS!TERRITOIRE</vt:lpstr>
      <vt:lpstr>ANNEE!TERRITOIRE_FAMILLE</vt:lpstr>
      <vt:lpstr>ETE!TERRITOIRE_FAMILLE</vt:lpstr>
      <vt:lpstr>TERRITOIRE_FAMILLE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LUDOTHEQUE ACCOLADE</dc:creator>
  <cp:lastModifiedBy>LUDOTHEQUE ACCOLADE</cp:lastModifiedBy>
  <cp:lastPrinted>2019-04-16T09:27:55Z</cp:lastPrinted>
  <dcterms:created xsi:type="dcterms:W3CDTF">2017-07-21T13:45:31Z</dcterms:created>
  <dcterms:modified xsi:type="dcterms:W3CDTF">2019-06-08T12:48:11Z</dcterms:modified>
</cp:coreProperties>
</file>