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drawings/drawing3.xml" ContentType="application/vnd.openxmlformats-officedocument.drawing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 codeName="{3D1A710C-6663-3D7B-7F91-EC182F24A4BC}"/>
  <workbookPr filterPrivacy="1" codeName="ThisWorkbook" hidePivotFieldList="1"/>
  <xr:revisionPtr revIDLastSave="0" documentId="13_ncr:1_{058BDA7A-BB1A-4304-AEFA-E2E9850A35FE}" xr6:coauthVersionLast="36" xr6:coauthVersionMax="36" xr10:uidLastSave="{00000000-0000-0000-0000-000000000000}"/>
  <bookViews>
    <workbookView xWindow="0" yWindow="0" windowWidth="22260" windowHeight="12648" tabRatio="368" activeTab="2" xr2:uid="{00000000-000D-0000-FFFF-FFFF00000000}"/>
  </bookViews>
  <sheets>
    <sheet name="Paramètres Suivi Retard" sheetId="27" r:id="rId1"/>
    <sheet name="Images Tendance" sheetId="26" r:id="rId2"/>
    <sheet name="Suivi retard" sheetId="9" r:id="rId3"/>
    <sheet name="Retard AirSupply" sheetId="1" r:id="rId4"/>
  </sheets>
  <externalReferences>
    <externalReference r:id="rId5"/>
    <externalReference r:id="rId6"/>
    <externalReference r:id="rId7"/>
  </externalReferences>
  <definedNames>
    <definedName name="_2SOURCES">#REF!</definedName>
    <definedName name="Administratif">#REF!</definedName>
    <definedName name="Analyse">#REF!</definedName>
    <definedName name="Choix_image1">INDEX('Images Tendance'!$B$2:$B$8,'Images Tendance'!$B$1)</definedName>
    <definedName name="Choix_image10">INDEX('Images Tendance'!$K$2:$K$8,'Images Tendance'!$K$1)</definedName>
    <definedName name="Choix_image11">INDEX('Images Tendance'!$L$2:$L$8,'Images Tendance'!$L$1)</definedName>
    <definedName name="Choix_image12">INDEX('Images Tendance'!$M$2:$M$8,'Images Tendance'!$M$1)</definedName>
    <definedName name="Choix_image2">INDEX('Images Tendance'!$C$2:$C$8,'Images Tendance'!$C$1)</definedName>
    <definedName name="Choix_image3">INDEX('Images Tendance'!$D$2:$D$8,'Images Tendance'!$D$1)</definedName>
    <definedName name="Choix_image4">INDEX('Images Tendance'!$E$2:$E$8,'Images Tendance'!$E$1)</definedName>
    <definedName name="Choix_image5">INDEX('Images Tendance'!$F$2:$F$8,'Images Tendance'!$F$1)</definedName>
    <definedName name="Choix_image6">INDEX('Images Tendance'!$G$2:$G$8,'Images Tendance'!$G$1)</definedName>
    <definedName name="Choix_image7">INDEX('Images Tendance'!$H$2:$H$8,'Images Tendance'!$H$1)</definedName>
    <definedName name="Choix_image8">INDEX('Images Tendance'!$I$2:$I$8,'Images Tendance'!$I$1)</definedName>
    <definedName name="Choix_image9">INDEX('Images Tendance'!$J$2:$J$8,'Images Tendance'!$J$1)</definedName>
    <definedName name="COLLAB">'[1]Explication re-jalonnement'!$A$33:$A$38</definedName>
    <definedName name="ENT_CLE_CDC">[2]!Tableau3[[#Headers],[Clé]]</definedName>
    <definedName name="Famille_Pareto">OFFSET(#REF!,,,,COUNTA(#REF!))</definedName>
    <definedName name="Fin_prévu_estimée_de_l_OP">Tableau3[Fin prévu/estimée OP]</definedName>
    <definedName name="image">OFFSET(#REF!,0,#REF!-1)</definedName>
    <definedName name="LISTE_CAUSES_RET">[3]DT_CAUSES!$D$30:$D$47</definedName>
    <definedName name="LISTE_COMM_NORMALISE">'[1]Explication re-jalonnement'!$M$33:$M$50</definedName>
    <definedName name="STATUT_OTD">[3]DT_CAUSES!$K$30:$K$33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D4" i="27" l="1"/>
  <c r="A16" i="1" l="1"/>
  <c r="B16" i="1"/>
  <c r="C16" i="1"/>
  <c r="D16" i="1"/>
  <c r="E16" i="1"/>
  <c r="F16" i="1"/>
  <c r="A17" i="1"/>
  <c r="B17" i="1"/>
  <c r="C17" i="1"/>
  <c r="D17" i="1"/>
  <c r="E17" i="1"/>
  <c r="F17" i="1"/>
  <c r="A18" i="1"/>
  <c r="B18" i="1"/>
  <c r="C18" i="1"/>
  <c r="D18" i="1"/>
  <c r="E18" i="1"/>
  <c r="F18" i="1"/>
  <c r="A19" i="1"/>
  <c r="B19" i="1"/>
  <c r="C19" i="1"/>
  <c r="D19" i="1"/>
  <c r="E19" i="1"/>
  <c r="F19" i="1"/>
  <c r="A20" i="1"/>
  <c r="B20" i="1"/>
  <c r="C20" i="1"/>
  <c r="D20" i="1"/>
  <c r="E20" i="1"/>
  <c r="F20" i="1"/>
  <c r="A21" i="1"/>
  <c r="B21" i="1"/>
  <c r="C21" i="1"/>
  <c r="D21" i="1"/>
  <c r="E21" i="1"/>
  <c r="F21" i="1"/>
  <c r="A22" i="1"/>
  <c r="B22" i="1"/>
  <c r="C22" i="1"/>
  <c r="D22" i="1"/>
  <c r="E22" i="1"/>
  <c r="F22" i="1"/>
  <c r="A23" i="1"/>
  <c r="B23" i="1"/>
  <c r="C23" i="1"/>
  <c r="D23" i="1"/>
  <c r="E23" i="1"/>
  <c r="F23" i="1"/>
  <c r="A24" i="1"/>
  <c r="B24" i="1"/>
  <c r="C24" i="1"/>
  <c r="D24" i="1"/>
  <c r="E24" i="1"/>
  <c r="F24" i="1"/>
  <c r="A25" i="1"/>
  <c r="B25" i="1"/>
  <c r="C25" i="1"/>
  <c r="D25" i="1"/>
  <c r="E25" i="1"/>
  <c r="F25" i="1"/>
  <c r="A26" i="1"/>
  <c r="B26" i="1"/>
  <c r="C26" i="1"/>
  <c r="D26" i="1"/>
  <c r="E26" i="1"/>
  <c r="F26" i="1"/>
  <c r="A27" i="1"/>
  <c r="B27" i="1"/>
  <c r="C27" i="1"/>
  <c r="D27" i="1"/>
  <c r="E27" i="1"/>
  <c r="F27" i="1"/>
  <c r="A28" i="1"/>
  <c r="B28" i="1"/>
  <c r="C28" i="1"/>
  <c r="D28" i="1"/>
  <c r="E28" i="1"/>
  <c r="F28" i="1"/>
  <c r="A29" i="1"/>
  <c r="B29" i="1"/>
  <c r="C29" i="1"/>
  <c r="D29" i="1"/>
  <c r="E29" i="1"/>
  <c r="F29" i="1"/>
  <c r="A30" i="1"/>
  <c r="B30" i="1"/>
  <c r="C30" i="1"/>
  <c r="D30" i="1"/>
  <c r="E30" i="1"/>
  <c r="F30" i="1"/>
  <c r="A31" i="1"/>
  <c r="B31" i="1"/>
  <c r="C31" i="1"/>
  <c r="D31" i="1"/>
  <c r="E31" i="1"/>
  <c r="F31" i="1"/>
  <c r="A32" i="1"/>
  <c r="B32" i="1"/>
  <c r="C32" i="1"/>
  <c r="D32" i="1"/>
  <c r="E32" i="1"/>
  <c r="F32" i="1"/>
  <c r="A33" i="1"/>
  <c r="B33" i="1"/>
  <c r="C33" i="1"/>
  <c r="D33" i="1"/>
  <c r="E33" i="1"/>
  <c r="F33" i="1"/>
  <c r="A34" i="1"/>
  <c r="B34" i="1"/>
  <c r="C34" i="1"/>
  <c r="D34" i="1"/>
  <c r="E34" i="1"/>
  <c r="F34" i="1"/>
  <c r="A35" i="1"/>
  <c r="B35" i="1"/>
  <c r="C35" i="1"/>
  <c r="D35" i="1"/>
  <c r="E35" i="1"/>
  <c r="F35" i="1"/>
  <c r="A36" i="1"/>
  <c r="B36" i="1"/>
  <c r="C36" i="1"/>
  <c r="D36" i="1"/>
  <c r="E36" i="1"/>
  <c r="F36" i="1"/>
  <c r="A37" i="1"/>
  <c r="B37" i="1"/>
  <c r="C37" i="1"/>
  <c r="D37" i="1"/>
  <c r="E37" i="1"/>
  <c r="F37" i="1"/>
  <c r="A38" i="1"/>
  <c r="B38" i="1"/>
  <c r="C38" i="1"/>
  <c r="D38" i="1"/>
  <c r="E38" i="1"/>
  <c r="F38" i="1"/>
  <c r="A39" i="1"/>
  <c r="B39" i="1"/>
  <c r="C39" i="1"/>
  <c r="D39" i="1"/>
  <c r="E39" i="1"/>
  <c r="F39" i="1"/>
  <c r="A40" i="1"/>
  <c r="B40" i="1"/>
  <c r="C40" i="1"/>
  <c r="D40" i="1"/>
  <c r="E40" i="1"/>
  <c r="F40" i="1"/>
  <c r="A41" i="1"/>
  <c r="B41" i="1"/>
  <c r="C41" i="1"/>
  <c r="D41" i="1"/>
  <c r="E41" i="1"/>
  <c r="F41" i="1"/>
  <c r="A42" i="1"/>
  <c r="B42" i="1"/>
  <c r="C42" i="1"/>
  <c r="D42" i="1"/>
  <c r="E42" i="1"/>
  <c r="F42" i="1"/>
  <c r="A43" i="1"/>
  <c r="B43" i="1"/>
  <c r="C43" i="1"/>
  <c r="D43" i="1"/>
  <c r="E43" i="1"/>
  <c r="F43" i="1"/>
  <c r="A44" i="1"/>
  <c r="B44" i="1"/>
  <c r="C44" i="1"/>
  <c r="D44" i="1"/>
  <c r="E44" i="1"/>
  <c r="F44" i="1"/>
  <c r="A45" i="1"/>
  <c r="B45" i="1"/>
  <c r="C45" i="1"/>
  <c r="D45" i="1"/>
  <c r="E45" i="1"/>
  <c r="F45" i="1"/>
  <c r="A46" i="1"/>
  <c r="B46" i="1"/>
  <c r="C46" i="1"/>
  <c r="D46" i="1"/>
  <c r="E46" i="1"/>
  <c r="F46" i="1"/>
  <c r="A47" i="1"/>
  <c r="B47" i="1"/>
  <c r="C47" i="1"/>
  <c r="D47" i="1"/>
  <c r="E47" i="1"/>
  <c r="F47" i="1"/>
  <c r="A48" i="1"/>
  <c r="B48" i="1"/>
  <c r="C48" i="1"/>
  <c r="D48" i="1"/>
  <c r="E48" i="1"/>
  <c r="F48" i="1"/>
  <c r="A49" i="1"/>
  <c r="B49" i="1"/>
  <c r="C49" i="1"/>
  <c r="D49" i="1"/>
  <c r="E49" i="1"/>
  <c r="F49" i="1"/>
  <c r="A50" i="1"/>
  <c r="B50" i="1"/>
  <c r="C50" i="1"/>
  <c r="D50" i="1"/>
  <c r="E50" i="1"/>
  <c r="F50" i="1"/>
  <c r="A51" i="1"/>
  <c r="B51" i="1"/>
  <c r="C51" i="1"/>
  <c r="D51" i="1"/>
  <c r="E51" i="1"/>
  <c r="F51" i="1"/>
  <c r="A52" i="1"/>
  <c r="B52" i="1"/>
  <c r="C52" i="1"/>
  <c r="D52" i="1"/>
  <c r="E52" i="1"/>
  <c r="F52" i="1"/>
  <c r="A53" i="1"/>
  <c r="B53" i="1"/>
  <c r="C53" i="1"/>
  <c r="D53" i="1"/>
  <c r="E53" i="1"/>
  <c r="F53" i="1"/>
  <c r="A54" i="1"/>
  <c r="B54" i="1"/>
  <c r="C54" i="1"/>
  <c r="D54" i="1"/>
  <c r="E54" i="1"/>
  <c r="F54" i="1"/>
  <c r="A55" i="1"/>
  <c r="B55" i="1"/>
  <c r="C55" i="1"/>
  <c r="D55" i="1"/>
  <c r="E55" i="1"/>
  <c r="F55" i="1"/>
  <c r="A56" i="1"/>
  <c r="B56" i="1"/>
  <c r="C56" i="1"/>
  <c r="D56" i="1"/>
  <c r="E56" i="1"/>
  <c r="F56" i="1"/>
  <c r="A57" i="1"/>
  <c r="B57" i="1"/>
  <c r="C57" i="1"/>
  <c r="D57" i="1"/>
  <c r="E57" i="1"/>
  <c r="F57" i="1"/>
  <c r="A58" i="1"/>
  <c r="B58" i="1"/>
  <c r="C58" i="1"/>
  <c r="D58" i="1"/>
  <c r="E58" i="1"/>
  <c r="F58" i="1"/>
  <c r="A59" i="1"/>
  <c r="B59" i="1"/>
  <c r="C59" i="1"/>
  <c r="D59" i="1"/>
  <c r="E59" i="1"/>
  <c r="F59" i="1"/>
  <c r="A60" i="1"/>
  <c r="B60" i="1"/>
  <c r="C60" i="1"/>
  <c r="D60" i="1"/>
  <c r="E60" i="1"/>
  <c r="F60" i="1"/>
  <c r="A61" i="1"/>
  <c r="B61" i="1"/>
  <c r="C61" i="1"/>
  <c r="D61" i="1"/>
  <c r="E61" i="1"/>
  <c r="F61" i="1"/>
  <c r="A62" i="1"/>
  <c r="B62" i="1"/>
  <c r="C62" i="1"/>
  <c r="D62" i="1"/>
  <c r="E62" i="1"/>
  <c r="F62" i="1"/>
  <c r="A63" i="1"/>
  <c r="B63" i="1"/>
  <c r="C63" i="1"/>
  <c r="D63" i="1"/>
  <c r="E63" i="1"/>
  <c r="F63" i="1"/>
  <c r="A64" i="1"/>
  <c r="B64" i="1"/>
  <c r="C64" i="1"/>
  <c r="D64" i="1"/>
  <c r="E64" i="1"/>
  <c r="F64" i="1"/>
  <c r="A65" i="1"/>
  <c r="B65" i="1"/>
  <c r="C65" i="1"/>
  <c r="D65" i="1"/>
  <c r="E65" i="1"/>
  <c r="F65" i="1"/>
  <c r="A66" i="1"/>
  <c r="B66" i="1"/>
  <c r="C66" i="1"/>
  <c r="D66" i="1"/>
  <c r="E66" i="1"/>
  <c r="F66" i="1"/>
  <c r="A67" i="1"/>
  <c r="B67" i="1"/>
  <c r="C67" i="1"/>
  <c r="D67" i="1"/>
  <c r="E67" i="1"/>
  <c r="F67" i="1"/>
  <c r="A68" i="1"/>
  <c r="B68" i="1"/>
  <c r="C68" i="1"/>
  <c r="D68" i="1"/>
  <c r="E68" i="1"/>
  <c r="F68" i="1"/>
  <c r="A69" i="1"/>
  <c r="B69" i="1"/>
  <c r="C69" i="1"/>
  <c r="D69" i="1"/>
  <c r="E69" i="1"/>
  <c r="F69" i="1"/>
  <c r="A70" i="1"/>
  <c r="B70" i="1"/>
  <c r="C70" i="1"/>
  <c r="D70" i="1"/>
  <c r="E70" i="1"/>
  <c r="F70" i="1"/>
  <c r="A71" i="1"/>
  <c r="B71" i="1"/>
  <c r="C71" i="1"/>
  <c r="D71" i="1"/>
  <c r="E71" i="1"/>
  <c r="F71" i="1"/>
  <c r="A72" i="1"/>
  <c r="B72" i="1"/>
  <c r="C72" i="1"/>
  <c r="D72" i="1"/>
  <c r="E72" i="1"/>
  <c r="F72" i="1"/>
  <c r="A73" i="1"/>
  <c r="B73" i="1"/>
  <c r="C73" i="1"/>
  <c r="D73" i="1"/>
  <c r="E73" i="1"/>
  <c r="F73" i="1"/>
  <c r="A74" i="1"/>
  <c r="B74" i="1"/>
  <c r="C74" i="1"/>
  <c r="D74" i="1"/>
  <c r="E74" i="1"/>
  <c r="F74" i="1"/>
  <c r="A75" i="1"/>
  <c r="B75" i="1"/>
  <c r="C75" i="1"/>
  <c r="D75" i="1"/>
  <c r="E75" i="1"/>
  <c r="F75" i="1"/>
  <c r="A76" i="1"/>
  <c r="B76" i="1"/>
  <c r="C76" i="1"/>
  <c r="D76" i="1"/>
  <c r="E76" i="1"/>
  <c r="F76" i="1"/>
  <c r="A77" i="1"/>
  <c r="B77" i="1"/>
  <c r="C77" i="1"/>
  <c r="D77" i="1"/>
  <c r="E77" i="1"/>
  <c r="F77" i="1"/>
  <c r="A78" i="1"/>
  <c r="B78" i="1"/>
  <c r="C78" i="1"/>
  <c r="D78" i="1"/>
  <c r="E78" i="1"/>
  <c r="F78" i="1"/>
  <c r="A79" i="1"/>
  <c r="B79" i="1"/>
  <c r="C79" i="1"/>
  <c r="D79" i="1"/>
  <c r="E79" i="1"/>
  <c r="F79" i="1"/>
  <c r="A80" i="1"/>
  <c r="B80" i="1"/>
  <c r="C80" i="1"/>
  <c r="D80" i="1"/>
  <c r="E80" i="1"/>
  <c r="F80" i="1"/>
  <c r="A81" i="1"/>
  <c r="B81" i="1"/>
  <c r="C81" i="1"/>
  <c r="D81" i="1"/>
  <c r="E81" i="1"/>
  <c r="F81" i="1"/>
  <c r="A82" i="1"/>
  <c r="B82" i="1"/>
  <c r="C82" i="1"/>
  <c r="D82" i="1"/>
  <c r="E82" i="1"/>
  <c r="F82" i="1"/>
  <c r="A83" i="1"/>
  <c r="B83" i="1"/>
  <c r="C83" i="1"/>
  <c r="D83" i="1"/>
  <c r="E83" i="1"/>
  <c r="F83" i="1"/>
  <c r="A84" i="1"/>
  <c r="B84" i="1"/>
  <c r="C84" i="1"/>
  <c r="D84" i="1"/>
  <c r="E84" i="1"/>
  <c r="F84" i="1"/>
  <c r="A85" i="1"/>
  <c r="B85" i="1"/>
  <c r="C85" i="1"/>
  <c r="D85" i="1"/>
  <c r="E85" i="1"/>
  <c r="F85" i="1"/>
  <c r="A86" i="1"/>
  <c r="B86" i="1"/>
  <c r="C86" i="1"/>
  <c r="D86" i="1"/>
  <c r="E86" i="1"/>
  <c r="F86" i="1"/>
  <c r="A87" i="1"/>
  <c r="B87" i="1"/>
  <c r="C87" i="1"/>
  <c r="D87" i="1"/>
  <c r="E87" i="1"/>
  <c r="F87" i="1"/>
  <c r="A88" i="1"/>
  <c r="B88" i="1"/>
  <c r="C88" i="1"/>
  <c r="D88" i="1"/>
  <c r="E88" i="1"/>
  <c r="F88" i="1"/>
  <c r="A89" i="1"/>
  <c r="B89" i="1"/>
  <c r="C89" i="1"/>
  <c r="D89" i="1"/>
  <c r="E89" i="1"/>
  <c r="F89" i="1"/>
  <c r="A90" i="1"/>
  <c r="B90" i="1"/>
  <c r="C90" i="1"/>
  <c r="D90" i="1"/>
  <c r="E90" i="1"/>
  <c r="F90" i="1"/>
  <c r="A91" i="1"/>
  <c r="B91" i="1"/>
  <c r="C91" i="1"/>
  <c r="D91" i="1"/>
  <c r="E91" i="1"/>
  <c r="F91" i="1"/>
  <c r="A92" i="1"/>
  <c r="B92" i="1"/>
  <c r="C92" i="1"/>
  <c r="D92" i="1"/>
  <c r="E92" i="1"/>
  <c r="F92" i="1"/>
  <c r="A93" i="1"/>
  <c r="B93" i="1"/>
  <c r="C93" i="1"/>
  <c r="D93" i="1"/>
  <c r="E93" i="1"/>
  <c r="F93" i="1"/>
  <c r="A94" i="1"/>
  <c r="B94" i="1"/>
  <c r="C94" i="1"/>
  <c r="D94" i="1"/>
  <c r="E94" i="1"/>
  <c r="F94" i="1"/>
  <c r="A95" i="1"/>
  <c r="B95" i="1"/>
  <c r="C95" i="1"/>
  <c r="D95" i="1"/>
  <c r="E95" i="1"/>
  <c r="F95" i="1"/>
  <c r="A96" i="1"/>
  <c r="B96" i="1"/>
  <c r="C96" i="1"/>
  <c r="D96" i="1"/>
  <c r="E96" i="1"/>
  <c r="F96" i="1"/>
  <c r="A97" i="1"/>
  <c r="B97" i="1"/>
  <c r="C97" i="1"/>
  <c r="D97" i="1"/>
  <c r="E97" i="1"/>
  <c r="F97" i="1"/>
  <c r="A98" i="1"/>
  <c r="B98" i="1"/>
  <c r="C98" i="1"/>
  <c r="D98" i="1"/>
  <c r="E98" i="1"/>
  <c r="F98" i="1"/>
  <c r="A99" i="1"/>
  <c r="B99" i="1"/>
  <c r="C99" i="1"/>
  <c r="D99" i="1"/>
  <c r="E99" i="1"/>
  <c r="F99" i="1"/>
  <c r="A100" i="1"/>
  <c r="B100" i="1"/>
  <c r="C100" i="1"/>
  <c r="D100" i="1"/>
  <c r="E100" i="1"/>
  <c r="F100" i="1"/>
  <c r="A101" i="1"/>
  <c r="B101" i="1"/>
  <c r="C101" i="1"/>
  <c r="D101" i="1"/>
  <c r="E101" i="1"/>
  <c r="F101" i="1"/>
  <c r="A102" i="1"/>
  <c r="B102" i="1"/>
  <c r="C102" i="1"/>
  <c r="D102" i="1"/>
  <c r="E102" i="1"/>
  <c r="F102" i="1"/>
  <c r="A103" i="1"/>
  <c r="B103" i="1"/>
  <c r="C103" i="1"/>
  <c r="D103" i="1"/>
  <c r="E103" i="1"/>
  <c r="F103" i="1"/>
  <c r="A104" i="1"/>
  <c r="B104" i="1"/>
  <c r="C104" i="1"/>
  <c r="D104" i="1"/>
  <c r="E104" i="1"/>
  <c r="F104" i="1"/>
  <c r="A105" i="1"/>
  <c r="B105" i="1"/>
  <c r="C105" i="1"/>
  <c r="D105" i="1"/>
  <c r="E105" i="1"/>
  <c r="F105" i="1"/>
  <c r="A106" i="1"/>
  <c r="B106" i="1"/>
  <c r="C106" i="1"/>
  <c r="D106" i="1"/>
  <c r="E106" i="1"/>
  <c r="F106" i="1"/>
  <c r="A107" i="1"/>
  <c r="B107" i="1"/>
  <c r="C107" i="1"/>
  <c r="D107" i="1"/>
  <c r="E107" i="1"/>
  <c r="F107" i="1"/>
  <c r="A108" i="1"/>
  <c r="B108" i="1"/>
  <c r="C108" i="1"/>
  <c r="D108" i="1"/>
  <c r="E108" i="1"/>
  <c r="F108" i="1"/>
  <c r="A109" i="1"/>
  <c r="B109" i="1"/>
  <c r="C109" i="1"/>
  <c r="D109" i="1"/>
  <c r="E109" i="1"/>
  <c r="F109" i="1"/>
  <c r="A110" i="1"/>
  <c r="B110" i="1"/>
  <c r="C110" i="1"/>
  <c r="D110" i="1"/>
  <c r="E110" i="1"/>
  <c r="F110" i="1"/>
  <c r="A111" i="1"/>
  <c r="B111" i="1"/>
  <c r="C111" i="1"/>
  <c r="D111" i="1"/>
  <c r="E111" i="1"/>
  <c r="F111" i="1"/>
  <c r="A112" i="1"/>
  <c r="B112" i="1"/>
  <c r="C112" i="1"/>
  <c r="D112" i="1"/>
  <c r="E112" i="1"/>
  <c r="F112" i="1"/>
  <c r="A113" i="1"/>
  <c r="B113" i="1"/>
  <c r="C113" i="1"/>
  <c r="D113" i="1"/>
  <c r="E113" i="1"/>
  <c r="F113" i="1"/>
  <c r="A114" i="1"/>
  <c r="B114" i="1"/>
  <c r="C114" i="1"/>
  <c r="D114" i="1"/>
  <c r="E114" i="1"/>
  <c r="F114" i="1"/>
  <c r="A115" i="1"/>
  <c r="B115" i="1"/>
  <c r="C115" i="1"/>
  <c r="D115" i="1"/>
  <c r="E115" i="1"/>
  <c r="F115" i="1"/>
  <c r="A116" i="1"/>
  <c r="B116" i="1"/>
  <c r="C116" i="1"/>
  <c r="D116" i="1"/>
  <c r="E116" i="1"/>
  <c r="F116" i="1"/>
  <c r="A117" i="1"/>
  <c r="B117" i="1"/>
  <c r="C117" i="1"/>
  <c r="D117" i="1"/>
  <c r="E117" i="1"/>
  <c r="F117" i="1"/>
  <c r="A118" i="1"/>
  <c r="B118" i="1"/>
  <c r="C118" i="1"/>
  <c r="D118" i="1"/>
  <c r="E118" i="1"/>
  <c r="F118" i="1"/>
  <c r="A119" i="1"/>
  <c r="B119" i="1"/>
  <c r="C119" i="1"/>
  <c r="D119" i="1"/>
  <c r="E119" i="1"/>
  <c r="F119" i="1"/>
  <c r="A120" i="1"/>
  <c r="B120" i="1"/>
  <c r="C120" i="1"/>
  <c r="D120" i="1"/>
  <c r="E120" i="1"/>
  <c r="F120" i="1"/>
  <c r="A121" i="1"/>
  <c r="B121" i="1"/>
  <c r="C121" i="1"/>
  <c r="D121" i="1"/>
  <c r="E121" i="1"/>
  <c r="F121" i="1"/>
  <c r="A122" i="1"/>
  <c r="B122" i="1"/>
  <c r="C122" i="1"/>
  <c r="D122" i="1"/>
  <c r="E122" i="1"/>
  <c r="F122" i="1"/>
  <c r="A123" i="1"/>
  <c r="B123" i="1"/>
  <c r="C123" i="1"/>
  <c r="D123" i="1"/>
  <c r="E123" i="1"/>
  <c r="F123" i="1"/>
  <c r="A124" i="1"/>
  <c r="B124" i="1"/>
  <c r="C124" i="1"/>
  <c r="D124" i="1"/>
  <c r="E124" i="1"/>
  <c r="F124" i="1"/>
  <c r="A125" i="1"/>
  <c r="B125" i="1"/>
  <c r="C125" i="1"/>
  <c r="D125" i="1"/>
  <c r="E125" i="1"/>
  <c r="F125" i="1"/>
  <c r="A126" i="1"/>
  <c r="B126" i="1"/>
  <c r="C126" i="1"/>
  <c r="D126" i="1"/>
  <c r="E126" i="1"/>
  <c r="F126" i="1"/>
  <c r="A127" i="1"/>
  <c r="B127" i="1"/>
  <c r="C127" i="1"/>
  <c r="D127" i="1"/>
  <c r="E127" i="1"/>
  <c r="F127" i="1"/>
  <c r="A128" i="1"/>
  <c r="B128" i="1"/>
  <c r="C128" i="1"/>
  <c r="D128" i="1"/>
  <c r="E128" i="1"/>
  <c r="F128" i="1"/>
  <c r="A129" i="1"/>
  <c r="B129" i="1"/>
  <c r="C129" i="1"/>
  <c r="D129" i="1"/>
  <c r="E129" i="1"/>
  <c r="F129" i="1"/>
  <c r="A130" i="1"/>
  <c r="B130" i="1"/>
  <c r="C130" i="1"/>
  <c r="D130" i="1"/>
  <c r="E130" i="1"/>
  <c r="F130" i="1"/>
  <c r="A131" i="1"/>
  <c r="B131" i="1"/>
  <c r="C131" i="1"/>
  <c r="D131" i="1"/>
  <c r="E131" i="1"/>
  <c r="F131" i="1"/>
  <c r="A132" i="1"/>
  <c r="B132" i="1"/>
  <c r="C132" i="1"/>
  <c r="D132" i="1"/>
  <c r="E132" i="1"/>
  <c r="F132" i="1"/>
  <c r="A133" i="1"/>
  <c r="B133" i="1"/>
  <c r="C133" i="1"/>
  <c r="D133" i="1"/>
  <c r="E133" i="1"/>
  <c r="F133" i="1"/>
  <c r="A134" i="1"/>
  <c r="B134" i="1"/>
  <c r="C134" i="1"/>
  <c r="D134" i="1"/>
  <c r="E134" i="1"/>
  <c r="F134" i="1"/>
  <c r="A135" i="1"/>
  <c r="B135" i="1"/>
  <c r="C135" i="1"/>
  <c r="D135" i="1"/>
  <c r="E135" i="1"/>
  <c r="F135" i="1"/>
  <c r="A136" i="1"/>
  <c r="B136" i="1"/>
  <c r="C136" i="1"/>
  <c r="D136" i="1"/>
  <c r="E136" i="1"/>
  <c r="F136" i="1"/>
  <c r="A137" i="1"/>
  <c r="B137" i="1"/>
  <c r="C137" i="1"/>
  <c r="D137" i="1"/>
  <c r="E137" i="1"/>
  <c r="F137" i="1"/>
  <c r="A138" i="1"/>
  <c r="B138" i="1"/>
  <c r="C138" i="1"/>
  <c r="D138" i="1"/>
  <c r="E138" i="1"/>
  <c r="F138" i="1"/>
  <c r="A139" i="1"/>
  <c r="B139" i="1"/>
  <c r="C139" i="1"/>
  <c r="D139" i="1"/>
  <c r="E139" i="1"/>
  <c r="F139" i="1"/>
  <c r="A140" i="1"/>
  <c r="B140" i="1"/>
  <c r="C140" i="1"/>
  <c r="D140" i="1"/>
  <c r="E140" i="1"/>
  <c r="F140" i="1"/>
  <c r="A141" i="1"/>
  <c r="B141" i="1"/>
  <c r="C141" i="1"/>
  <c r="D141" i="1"/>
  <c r="E141" i="1"/>
  <c r="F141" i="1"/>
  <c r="A142" i="1"/>
  <c r="B142" i="1"/>
  <c r="C142" i="1"/>
  <c r="D142" i="1"/>
  <c r="E142" i="1"/>
  <c r="F142" i="1"/>
  <c r="A143" i="1"/>
  <c r="B143" i="1"/>
  <c r="C143" i="1"/>
  <c r="D143" i="1"/>
  <c r="E143" i="1"/>
  <c r="F143" i="1"/>
  <c r="A144" i="1"/>
  <c r="B144" i="1"/>
  <c r="C144" i="1"/>
  <c r="D144" i="1"/>
  <c r="E144" i="1"/>
  <c r="F144" i="1"/>
  <c r="A145" i="1"/>
  <c r="B145" i="1"/>
  <c r="C145" i="1"/>
  <c r="D145" i="1"/>
  <c r="E145" i="1"/>
  <c r="F145" i="1"/>
  <c r="A146" i="1"/>
  <c r="B146" i="1"/>
  <c r="C146" i="1"/>
  <c r="D146" i="1"/>
  <c r="E146" i="1"/>
  <c r="F146" i="1"/>
  <c r="A147" i="1"/>
  <c r="B147" i="1"/>
  <c r="C147" i="1"/>
  <c r="D147" i="1"/>
  <c r="E147" i="1"/>
  <c r="F147" i="1"/>
  <c r="A148" i="1"/>
  <c r="B148" i="1"/>
  <c r="C148" i="1"/>
  <c r="D148" i="1"/>
  <c r="E148" i="1"/>
  <c r="F148" i="1"/>
  <c r="A149" i="1"/>
  <c r="B149" i="1"/>
  <c r="C149" i="1"/>
  <c r="D149" i="1"/>
  <c r="E149" i="1"/>
  <c r="F149" i="1"/>
  <c r="A150" i="1"/>
  <c r="B150" i="1"/>
  <c r="C150" i="1"/>
  <c r="D150" i="1"/>
  <c r="E150" i="1"/>
  <c r="F150" i="1"/>
  <c r="A151" i="1"/>
  <c r="B151" i="1"/>
  <c r="C151" i="1"/>
  <c r="D151" i="1"/>
  <c r="E151" i="1"/>
  <c r="F151" i="1"/>
  <c r="A152" i="1"/>
  <c r="B152" i="1"/>
  <c r="C152" i="1"/>
  <c r="D152" i="1"/>
  <c r="E152" i="1"/>
  <c r="F152" i="1"/>
  <c r="A153" i="1"/>
  <c r="B153" i="1"/>
  <c r="C153" i="1"/>
  <c r="D153" i="1"/>
  <c r="E153" i="1"/>
  <c r="F153" i="1"/>
  <c r="A154" i="1"/>
  <c r="B154" i="1"/>
  <c r="C154" i="1"/>
  <c r="D154" i="1"/>
  <c r="E154" i="1"/>
  <c r="F154" i="1"/>
  <c r="A155" i="1"/>
  <c r="B155" i="1"/>
  <c r="C155" i="1"/>
  <c r="D155" i="1"/>
  <c r="E155" i="1"/>
  <c r="F155" i="1"/>
  <c r="A156" i="1"/>
  <c r="B156" i="1"/>
  <c r="C156" i="1"/>
  <c r="D156" i="1"/>
  <c r="E156" i="1"/>
  <c r="F156" i="1"/>
  <c r="A157" i="1"/>
  <c r="B157" i="1"/>
  <c r="C157" i="1"/>
  <c r="D157" i="1"/>
  <c r="E157" i="1"/>
  <c r="F157" i="1"/>
  <c r="A158" i="1"/>
  <c r="B158" i="1"/>
  <c r="C158" i="1"/>
  <c r="D158" i="1"/>
  <c r="E158" i="1"/>
  <c r="F158" i="1"/>
  <c r="A159" i="1"/>
  <c r="B159" i="1"/>
  <c r="C159" i="1"/>
  <c r="D159" i="1"/>
  <c r="E159" i="1"/>
  <c r="F159" i="1"/>
  <c r="A160" i="1"/>
  <c r="B160" i="1"/>
  <c r="C160" i="1"/>
  <c r="D160" i="1"/>
  <c r="E160" i="1"/>
  <c r="F160" i="1"/>
  <c r="A161" i="1"/>
  <c r="B161" i="1"/>
  <c r="C161" i="1"/>
  <c r="D161" i="1"/>
  <c r="E161" i="1"/>
  <c r="F161" i="1"/>
  <c r="A162" i="1"/>
  <c r="B162" i="1"/>
  <c r="C162" i="1"/>
  <c r="D162" i="1"/>
  <c r="E162" i="1"/>
  <c r="F162" i="1"/>
  <c r="A163" i="1"/>
  <c r="B163" i="1"/>
  <c r="C163" i="1"/>
  <c r="D163" i="1"/>
  <c r="E163" i="1"/>
  <c r="F163" i="1"/>
  <c r="A164" i="1"/>
  <c r="B164" i="1"/>
  <c r="C164" i="1"/>
  <c r="D164" i="1"/>
  <c r="E164" i="1"/>
  <c r="F164" i="1"/>
  <c r="A165" i="1"/>
  <c r="B165" i="1"/>
  <c r="C165" i="1"/>
  <c r="D165" i="1"/>
  <c r="E165" i="1"/>
  <c r="F165" i="1"/>
  <c r="A166" i="1"/>
  <c r="B166" i="1"/>
  <c r="C166" i="1"/>
  <c r="D166" i="1"/>
  <c r="E166" i="1"/>
  <c r="F166" i="1"/>
  <c r="A167" i="1"/>
  <c r="B167" i="1"/>
  <c r="C167" i="1"/>
  <c r="D167" i="1"/>
  <c r="E167" i="1"/>
  <c r="F167" i="1"/>
  <c r="A168" i="1"/>
  <c r="B168" i="1"/>
  <c r="C168" i="1"/>
  <c r="D168" i="1"/>
  <c r="E168" i="1"/>
  <c r="F168" i="1"/>
  <c r="A169" i="1"/>
  <c r="B169" i="1"/>
  <c r="C169" i="1"/>
  <c r="D169" i="1"/>
  <c r="E169" i="1"/>
  <c r="F169" i="1"/>
  <c r="A170" i="1"/>
  <c r="B170" i="1"/>
  <c r="C170" i="1"/>
  <c r="D170" i="1"/>
  <c r="E170" i="1"/>
  <c r="F170" i="1"/>
  <c r="A171" i="1"/>
  <c r="B171" i="1"/>
  <c r="C171" i="1"/>
  <c r="D171" i="1"/>
  <c r="E171" i="1"/>
  <c r="F171" i="1"/>
  <c r="A172" i="1"/>
  <c r="B172" i="1"/>
  <c r="C172" i="1"/>
  <c r="D172" i="1"/>
  <c r="E172" i="1"/>
  <c r="F172" i="1"/>
  <c r="A173" i="1"/>
  <c r="B173" i="1"/>
  <c r="C173" i="1"/>
  <c r="D173" i="1"/>
  <c r="E173" i="1"/>
  <c r="F173" i="1"/>
  <c r="A174" i="1"/>
  <c r="B174" i="1"/>
  <c r="C174" i="1"/>
  <c r="D174" i="1"/>
  <c r="E174" i="1"/>
  <c r="F174" i="1"/>
  <c r="A175" i="1"/>
  <c r="B175" i="1"/>
  <c r="C175" i="1"/>
  <c r="D175" i="1"/>
  <c r="E175" i="1"/>
  <c r="F175" i="1"/>
  <c r="A176" i="1"/>
  <c r="B176" i="1"/>
  <c r="C176" i="1"/>
  <c r="D176" i="1"/>
  <c r="E176" i="1"/>
  <c r="F176" i="1"/>
  <c r="A177" i="1"/>
  <c r="B177" i="1"/>
  <c r="C177" i="1"/>
  <c r="D177" i="1"/>
  <c r="E177" i="1"/>
  <c r="F177" i="1"/>
  <c r="A178" i="1"/>
  <c r="B178" i="1"/>
  <c r="C178" i="1"/>
  <c r="D178" i="1"/>
  <c r="E178" i="1"/>
  <c r="F178" i="1"/>
  <c r="A179" i="1"/>
  <c r="B179" i="1"/>
  <c r="C179" i="1"/>
  <c r="D179" i="1"/>
  <c r="E179" i="1"/>
  <c r="F179" i="1"/>
  <c r="A180" i="1"/>
  <c r="B180" i="1"/>
  <c r="C180" i="1"/>
  <c r="D180" i="1"/>
  <c r="E180" i="1"/>
  <c r="F180" i="1"/>
  <c r="A181" i="1"/>
  <c r="B181" i="1"/>
  <c r="C181" i="1"/>
  <c r="D181" i="1"/>
  <c r="E181" i="1"/>
  <c r="F181" i="1"/>
  <c r="A182" i="1"/>
  <c r="B182" i="1"/>
  <c r="C182" i="1"/>
  <c r="D182" i="1"/>
  <c r="E182" i="1"/>
  <c r="F182" i="1"/>
  <c r="A183" i="1"/>
  <c r="B183" i="1"/>
  <c r="C183" i="1"/>
  <c r="D183" i="1"/>
  <c r="E183" i="1"/>
  <c r="F183" i="1"/>
  <c r="A184" i="1"/>
  <c r="B184" i="1"/>
  <c r="C184" i="1"/>
  <c r="D184" i="1"/>
  <c r="E184" i="1"/>
  <c r="F184" i="1"/>
  <c r="A185" i="1"/>
  <c r="B185" i="1"/>
  <c r="C185" i="1"/>
  <c r="D185" i="1"/>
  <c r="E185" i="1"/>
  <c r="F185" i="1"/>
  <c r="A186" i="1"/>
  <c r="B186" i="1"/>
  <c r="C186" i="1"/>
  <c r="D186" i="1"/>
  <c r="E186" i="1"/>
  <c r="F186" i="1"/>
  <c r="A187" i="1"/>
  <c r="B187" i="1"/>
  <c r="C187" i="1"/>
  <c r="D187" i="1"/>
  <c r="E187" i="1"/>
  <c r="F187" i="1"/>
  <c r="A188" i="1"/>
  <c r="B188" i="1"/>
  <c r="C188" i="1"/>
  <c r="D188" i="1"/>
  <c r="E188" i="1"/>
  <c r="F188" i="1"/>
  <c r="A189" i="1"/>
  <c r="B189" i="1"/>
  <c r="C189" i="1"/>
  <c r="D189" i="1"/>
  <c r="E189" i="1"/>
  <c r="F189" i="1"/>
  <c r="A190" i="1"/>
  <c r="B190" i="1"/>
  <c r="C190" i="1"/>
  <c r="D190" i="1"/>
  <c r="E190" i="1"/>
  <c r="F190" i="1"/>
  <c r="A191" i="1"/>
  <c r="B191" i="1"/>
  <c r="C191" i="1"/>
  <c r="D191" i="1"/>
  <c r="E191" i="1"/>
  <c r="F191" i="1"/>
  <c r="A192" i="1"/>
  <c r="B192" i="1"/>
  <c r="C192" i="1"/>
  <c r="D192" i="1"/>
  <c r="E192" i="1"/>
  <c r="F192" i="1"/>
  <c r="A193" i="1"/>
  <c r="B193" i="1"/>
  <c r="C193" i="1"/>
  <c r="D193" i="1"/>
  <c r="E193" i="1"/>
  <c r="F193" i="1"/>
  <c r="A194" i="1"/>
  <c r="B194" i="1"/>
  <c r="C194" i="1"/>
  <c r="D194" i="1"/>
  <c r="E194" i="1"/>
  <c r="F194" i="1"/>
  <c r="A195" i="1"/>
  <c r="B195" i="1"/>
  <c r="C195" i="1"/>
  <c r="D195" i="1"/>
  <c r="E195" i="1"/>
  <c r="F195" i="1"/>
  <c r="A196" i="1"/>
  <c r="B196" i="1"/>
  <c r="C196" i="1"/>
  <c r="D196" i="1"/>
  <c r="E196" i="1"/>
  <c r="F196" i="1"/>
  <c r="A197" i="1"/>
  <c r="B197" i="1"/>
  <c r="C197" i="1"/>
  <c r="D197" i="1"/>
  <c r="E197" i="1"/>
  <c r="F197" i="1"/>
  <c r="A198" i="1"/>
  <c r="B198" i="1"/>
  <c r="C198" i="1"/>
  <c r="D198" i="1"/>
  <c r="E198" i="1"/>
  <c r="F198" i="1"/>
  <c r="A199" i="1"/>
  <c r="B199" i="1"/>
  <c r="C199" i="1"/>
  <c r="D199" i="1"/>
  <c r="E199" i="1"/>
  <c r="F199" i="1"/>
  <c r="A200" i="1"/>
  <c r="B200" i="1"/>
  <c r="C200" i="1"/>
  <c r="D200" i="1"/>
  <c r="E200" i="1"/>
  <c r="F200" i="1"/>
  <c r="A201" i="1"/>
  <c r="B201" i="1"/>
  <c r="C201" i="1"/>
  <c r="D201" i="1"/>
  <c r="E201" i="1"/>
  <c r="F201" i="1"/>
  <c r="A202" i="1"/>
  <c r="B202" i="1"/>
  <c r="C202" i="1"/>
  <c r="D202" i="1"/>
  <c r="E202" i="1"/>
  <c r="F202" i="1"/>
  <c r="A203" i="1"/>
  <c r="B203" i="1"/>
  <c r="C203" i="1"/>
  <c r="D203" i="1"/>
  <c r="E203" i="1"/>
  <c r="F203" i="1"/>
  <c r="A204" i="1"/>
  <c r="B204" i="1"/>
  <c r="C204" i="1"/>
  <c r="D204" i="1"/>
  <c r="E204" i="1"/>
  <c r="F204" i="1"/>
  <c r="A205" i="1"/>
  <c r="B205" i="1"/>
  <c r="C205" i="1"/>
  <c r="D205" i="1"/>
  <c r="E205" i="1"/>
  <c r="F205" i="1"/>
  <c r="A206" i="1"/>
  <c r="B206" i="1"/>
  <c r="C206" i="1"/>
  <c r="D206" i="1"/>
  <c r="E206" i="1"/>
  <c r="F206" i="1"/>
  <c r="A207" i="1"/>
  <c r="B207" i="1"/>
  <c r="C207" i="1"/>
  <c r="D207" i="1"/>
  <c r="E207" i="1"/>
  <c r="F207" i="1"/>
  <c r="A208" i="1"/>
  <c r="B208" i="1"/>
  <c r="C208" i="1"/>
  <c r="D208" i="1"/>
  <c r="E208" i="1"/>
  <c r="F208" i="1"/>
  <c r="A209" i="1"/>
  <c r="B209" i="1"/>
  <c r="C209" i="1"/>
  <c r="D209" i="1"/>
  <c r="E209" i="1"/>
  <c r="F209" i="1"/>
  <c r="A210" i="1"/>
  <c r="B210" i="1"/>
  <c r="C210" i="1"/>
  <c r="D210" i="1"/>
  <c r="E210" i="1"/>
  <c r="F210" i="1"/>
  <c r="A211" i="1"/>
  <c r="B211" i="1"/>
  <c r="C211" i="1"/>
  <c r="D211" i="1"/>
  <c r="E211" i="1"/>
  <c r="F211" i="1"/>
  <c r="A212" i="1"/>
  <c r="B212" i="1"/>
  <c r="C212" i="1"/>
  <c r="D212" i="1"/>
  <c r="E212" i="1"/>
  <c r="F212" i="1"/>
  <c r="A213" i="1"/>
  <c r="B213" i="1"/>
  <c r="C213" i="1"/>
  <c r="D213" i="1"/>
  <c r="E213" i="1"/>
  <c r="F213" i="1"/>
  <c r="A214" i="1"/>
  <c r="B214" i="1"/>
  <c r="C214" i="1"/>
  <c r="D214" i="1"/>
  <c r="E214" i="1"/>
  <c r="F214" i="1"/>
  <c r="A215" i="1"/>
  <c r="B215" i="1"/>
  <c r="C215" i="1"/>
  <c r="D215" i="1"/>
  <c r="E215" i="1"/>
  <c r="F215" i="1"/>
  <c r="A216" i="1"/>
  <c r="B216" i="1"/>
  <c r="C216" i="1"/>
  <c r="D216" i="1"/>
  <c r="E216" i="1"/>
  <c r="F216" i="1"/>
  <c r="A217" i="1"/>
  <c r="B217" i="1"/>
  <c r="C217" i="1"/>
  <c r="D217" i="1"/>
  <c r="E217" i="1"/>
  <c r="F217" i="1"/>
  <c r="A218" i="1"/>
  <c r="B218" i="1"/>
  <c r="C218" i="1"/>
  <c r="D218" i="1"/>
  <c r="E218" i="1"/>
  <c r="F218" i="1"/>
  <c r="A219" i="1"/>
  <c r="B219" i="1"/>
  <c r="C219" i="1"/>
  <c r="D219" i="1"/>
  <c r="E219" i="1"/>
  <c r="F219" i="1"/>
  <c r="A220" i="1"/>
  <c r="B220" i="1"/>
  <c r="C220" i="1"/>
  <c r="D220" i="1"/>
  <c r="E220" i="1"/>
  <c r="F220" i="1"/>
  <c r="A221" i="1"/>
  <c r="B221" i="1"/>
  <c r="C221" i="1"/>
  <c r="D221" i="1"/>
  <c r="E221" i="1"/>
  <c r="F221" i="1"/>
  <c r="A222" i="1"/>
  <c r="B222" i="1"/>
  <c r="C222" i="1"/>
  <c r="D222" i="1"/>
  <c r="E222" i="1"/>
  <c r="F222" i="1"/>
  <c r="A223" i="1"/>
  <c r="B223" i="1"/>
  <c r="C223" i="1"/>
  <c r="D223" i="1"/>
  <c r="E223" i="1"/>
  <c r="F223" i="1"/>
  <c r="A224" i="1"/>
  <c r="B224" i="1"/>
  <c r="C224" i="1"/>
  <c r="D224" i="1"/>
  <c r="E224" i="1"/>
  <c r="F224" i="1"/>
  <c r="A225" i="1"/>
  <c r="B225" i="1"/>
  <c r="C225" i="1"/>
  <c r="D225" i="1"/>
  <c r="E225" i="1"/>
  <c r="F225" i="1"/>
  <c r="A226" i="1"/>
  <c r="B226" i="1"/>
  <c r="C226" i="1"/>
  <c r="D226" i="1"/>
  <c r="E226" i="1"/>
  <c r="F226" i="1"/>
  <c r="A227" i="1"/>
  <c r="B227" i="1"/>
  <c r="C227" i="1"/>
  <c r="D227" i="1"/>
  <c r="E227" i="1"/>
  <c r="F227" i="1"/>
  <c r="A228" i="1"/>
  <c r="B228" i="1"/>
  <c r="C228" i="1"/>
  <c r="D228" i="1"/>
  <c r="E228" i="1"/>
  <c r="F228" i="1"/>
  <c r="A229" i="1"/>
  <c r="B229" i="1"/>
  <c r="C229" i="1"/>
  <c r="D229" i="1"/>
  <c r="E229" i="1"/>
  <c r="F229" i="1"/>
  <c r="A230" i="1"/>
  <c r="B230" i="1"/>
  <c r="C230" i="1"/>
  <c r="D230" i="1"/>
  <c r="E230" i="1"/>
  <c r="F230" i="1"/>
  <c r="A231" i="1"/>
  <c r="B231" i="1"/>
  <c r="C231" i="1"/>
  <c r="D231" i="1"/>
  <c r="E231" i="1"/>
  <c r="F231" i="1"/>
  <c r="A232" i="1"/>
  <c r="B232" i="1"/>
  <c r="C232" i="1"/>
  <c r="D232" i="1"/>
  <c r="E232" i="1"/>
  <c r="F232" i="1"/>
  <c r="A233" i="1"/>
  <c r="B233" i="1"/>
  <c r="C233" i="1"/>
  <c r="D233" i="1"/>
  <c r="E233" i="1"/>
  <c r="F233" i="1"/>
  <c r="A234" i="1"/>
  <c r="B234" i="1"/>
  <c r="C234" i="1"/>
  <c r="D234" i="1"/>
  <c r="E234" i="1"/>
  <c r="F234" i="1"/>
  <c r="A235" i="1"/>
  <c r="B235" i="1"/>
  <c r="C235" i="1"/>
  <c r="D235" i="1"/>
  <c r="E235" i="1"/>
  <c r="F235" i="1"/>
  <c r="A236" i="1"/>
  <c r="B236" i="1"/>
  <c r="C236" i="1"/>
  <c r="D236" i="1"/>
  <c r="E236" i="1"/>
  <c r="F236" i="1"/>
  <c r="A237" i="1"/>
  <c r="B237" i="1"/>
  <c r="C237" i="1"/>
  <c r="D237" i="1"/>
  <c r="E237" i="1"/>
  <c r="F237" i="1"/>
  <c r="A238" i="1"/>
  <c r="B238" i="1"/>
  <c r="C238" i="1"/>
  <c r="D238" i="1"/>
  <c r="E238" i="1"/>
  <c r="F238" i="1"/>
  <c r="A239" i="1"/>
  <c r="B239" i="1"/>
  <c r="C239" i="1"/>
  <c r="D239" i="1"/>
  <c r="E239" i="1"/>
  <c r="F239" i="1"/>
  <c r="A240" i="1"/>
  <c r="B240" i="1"/>
  <c r="C240" i="1"/>
  <c r="D240" i="1"/>
  <c r="E240" i="1"/>
  <c r="F240" i="1"/>
  <c r="A241" i="1"/>
  <c r="B241" i="1"/>
  <c r="C241" i="1"/>
  <c r="D241" i="1"/>
  <c r="E241" i="1"/>
  <c r="F241" i="1"/>
  <c r="A242" i="1"/>
  <c r="B242" i="1"/>
  <c r="C242" i="1"/>
  <c r="D242" i="1"/>
  <c r="E242" i="1"/>
  <c r="F242" i="1"/>
  <c r="A243" i="1"/>
  <c r="B243" i="1"/>
  <c r="C243" i="1"/>
  <c r="D243" i="1"/>
  <c r="E243" i="1"/>
  <c r="F243" i="1"/>
  <c r="A244" i="1"/>
  <c r="B244" i="1"/>
  <c r="C244" i="1"/>
  <c r="D244" i="1"/>
  <c r="E244" i="1"/>
  <c r="F244" i="1"/>
  <c r="A245" i="1"/>
  <c r="B245" i="1"/>
  <c r="C245" i="1"/>
  <c r="D245" i="1"/>
  <c r="E245" i="1"/>
  <c r="F245" i="1"/>
  <c r="A246" i="1"/>
  <c r="B246" i="1"/>
  <c r="C246" i="1"/>
  <c r="D246" i="1"/>
  <c r="E246" i="1"/>
  <c r="F246" i="1"/>
  <c r="A247" i="1"/>
  <c r="B247" i="1"/>
  <c r="C247" i="1"/>
  <c r="D247" i="1"/>
  <c r="E247" i="1"/>
  <c r="F247" i="1"/>
  <c r="A248" i="1"/>
  <c r="B248" i="1"/>
  <c r="C248" i="1"/>
  <c r="D248" i="1"/>
  <c r="E248" i="1"/>
  <c r="F248" i="1"/>
  <c r="A249" i="1"/>
  <c r="B249" i="1"/>
  <c r="C249" i="1"/>
  <c r="D249" i="1"/>
  <c r="E249" i="1"/>
  <c r="F249" i="1"/>
  <c r="A250" i="1"/>
  <c r="B250" i="1"/>
  <c r="C250" i="1"/>
  <c r="D250" i="1"/>
  <c r="E250" i="1"/>
  <c r="F250" i="1"/>
  <c r="A251" i="1"/>
  <c r="B251" i="1"/>
  <c r="C251" i="1"/>
  <c r="D251" i="1"/>
  <c r="E251" i="1"/>
  <c r="F251" i="1"/>
  <c r="A252" i="1"/>
  <c r="B252" i="1"/>
  <c r="C252" i="1"/>
  <c r="D252" i="1"/>
  <c r="E252" i="1"/>
  <c r="F252" i="1"/>
  <c r="A253" i="1"/>
  <c r="B253" i="1"/>
  <c r="C253" i="1"/>
  <c r="D253" i="1"/>
  <c r="E253" i="1"/>
  <c r="F253" i="1"/>
  <c r="A254" i="1"/>
  <c r="B254" i="1"/>
  <c r="C254" i="1"/>
  <c r="D254" i="1"/>
  <c r="E254" i="1"/>
  <c r="F254" i="1"/>
  <c r="A255" i="1"/>
  <c r="B255" i="1"/>
  <c r="C255" i="1"/>
  <c r="D255" i="1"/>
  <c r="E255" i="1"/>
  <c r="F255" i="1"/>
  <c r="A256" i="1"/>
  <c r="B256" i="1"/>
  <c r="C256" i="1"/>
  <c r="D256" i="1"/>
  <c r="E256" i="1"/>
  <c r="F256" i="1"/>
  <c r="A257" i="1"/>
  <c r="B257" i="1"/>
  <c r="C257" i="1"/>
  <c r="D257" i="1"/>
  <c r="E257" i="1"/>
  <c r="F257" i="1"/>
  <c r="A258" i="1"/>
  <c r="B258" i="1"/>
  <c r="C258" i="1"/>
  <c r="D258" i="1"/>
  <c r="E258" i="1"/>
  <c r="F258" i="1"/>
  <c r="A259" i="1"/>
  <c r="B259" i="1"/>
  <c r="C259" i="1"/>
  <c r="D259" i="1"/>
  <c r="E259" i="1"/>
  <c r="F259" i="1"/>
  <c r="A260" i="1"/>
  <c r="B260" i="1"/>
  <c r="C260" i="1"/>
  <c r="D260" i="1"/>
  <c r="E260" i="1"/>
  <c r="F260" i="1"/>
  <c r="A261" i="1"/>
  <c r="B261" i="1"/>
  <c r="C261" i="1"/>
  <c r="D261" i="1"/>
  <c r="E261" i="1"/>
  <c r="F261" i="1"/>
  <c r="A262" i="1"/>
  <c r="B262" i="1"/>
  <c r="C262" i="1"/>
  <c r="D262" i="1"/>
  <c r="E262" i="1"/>
  <c r="F262" i="1"/>
  <c r="A263" i="1"/>
  <c r="B263" i="1"/>
  <c r="C263" i="1"/>
  <c r="D263" i="1"/>
  <c r="E263" i="1"/>
  <c r="F263" i="1"/>
  <c r="A264" i="1"/>
  <c r="B264" i="1"/>
  <c r="C264" i="1"/>
  <c r="D264" i="1"/>
  <c r="E264" i="1"/>
  <c r="F264" i="1"/>
  <c r="A265" i="1"/>
  <c r="B265" i="1"/>
  <c r="C265" i="1"/>
  <c r="D265" i="1"/>
  <c r="E265" i="1"/>
  <c r="F265" i="1"/>
  <c r="A266" i="1"/>
  <c r="B266" i="1"/>
  <c r="C266" i="1"/>
  <c r="D266" i="1"/>
  <c r="E266" i="1"/>
  <c r="F266" i="1"/>
  <c r="A267" i="1"/>
  <c r="B267" i="1"/>
  <c r="C267" i="1"/>
  <c r="D267" i="1"/>
  <c r="E267" i="1"/>
  <c r="F267" i="1"/>
  <c r="A268" i="1"/>
  <c r="B268" i="1"/>
  <c r="C268" i="1"/>
  <c r="D268" i="1"/>
  <c r="E268" i="1"/>
  <c r="F268" i="1"/>
  <c r="A269" i="1"/>
  <c r="B269" i="1"/>
  <c r="C269" i="1"/>
  <c r="D269" i="1"/>
  <c r="E269" i="1"/>
  <c r="F269" i="1"/>
  <c r="A270" i="1"/>
  <c r="B270" i="1"/>
  <c r="C270" i="1"/>
  <c r="D270" i="1"/>
  <c r="E270" i="1"/>
  <c r="F270" i="1"/>
  <c r="A271" i="1"/>
  <c r="B271" i="1"/>
  <c r="C271" i="1"/>
  <c r="D271" i="1"/>
  <c r="E271" i="1"/>
  <c r="F271" i="1"/>
  <c r="A272" i="1"/>
  <c r="B272" i="1"/>
  <c r="C272" i="1"/>
  <c r="D272" i="1"/>
  <c r="E272" i="1"/>
  <c r="F272" i="1"/>
  <c r="A273" i="1"/>
  <c r="B273" i="1"/>
  <c r="C273" i="1"/>
  <c r="D273" i="1"/>
  <c r="E273" i="1"/>
  <c r="F273" i="1"/>
  <c r="A274" i="1"/>
  <c r="B274" i="1"/>
  <c r="C274" i="1"/>
  <c r="D274" i="1"/>
  <c r="E274" i="1"/>
  <c r="F274" i="1"/>
  <c r="A275" i="1"/>
  <c r="B275" i="1"/>
  <c r="C275" i="1"/>
  <c r="D275" i="1"/>
  <c r="E275" i="1"/>
  <c r="F275" i="1"/>
  <c r="A276" i="1"/>
  <c r="B276" i="1"/>
  <c r="C276" i="1"/>
  <c r="D276" i="1"/>
  <c r="E276" i="1"/>
  <c r="F276" i="1"/>
  <c r="A277" i="1"/>
  <c r="B277" i="1"/>
  <c r="C277" i="1"/>
  <c r="D277" i="1"/>
  <c r="E277" i="1"/>
  <c r="F277" i="1"/>
  <c r="A278" i="1"/>
  <c r="B278" i="1"/>
  <c r="C278" i="1"/>
  <c r="D278" i="1"/>
  <c r="E278" i="1"/>
  <c r="F278" i="1"/>
  <c r="A279" i="1"/>
  <c r="B279" i="1"/>
  <c r="C279" i="1"/>
  <c r="D279" i="1"/>
  <c r="E279" i="1"/>
  <c r="F279" i="1"/>
  <c r="A280" i="1"/>
  <c r="B280" i="1"/>
  <c r="C280" i="1"/>
  <c r="D280" i="1"/>
  <c r="E280" i="1"/>
  <c r="F280" i="1"/>
  <c r="A281" i="1"/>
  <c r="B281" i="1"/>
  <c r="C281" i="1"/>
  <c r="D281" i="1"/>
  <c r="E281" i="1"/>
  <c r="F281" i="1"/>
  <c r="A282" i="1"/>
  <c r="B282" i="1"/>
  <c r="C282" i="1"/>
  <c r="D282" i="1"/>
  <c r="E282" i="1"/>
  <c r="F282" i="1"/>
  <c r="A283" i="1"/>
  <c r="B283" i="1"/>
  <c r="C283" i="1"/>
  <c r="D283" i="1"/>
  <c r="E283" i="1"/>
  <c r="F283" i="1"/>
  <c r="A284" i="1"/>
  <c r="B284" i="1"/>
  <c r="C284" i="1"/>
  <c r="D284" i="1"/>
  <c r="E284" i="1"/>
  <c r="F284" i="1"/>
  <c r="A285" i="1"/>
  <c r="B285" i="1"/>
  <c r="C285" i="1"/>
  <c r="D285" i="1"/>
  <c r="E285" i="1"/>
  <c r="F285" i="1"/>
  <c r="A286" i="1"/>
  <c r="B286" i="1"/>
  <c r="C286" i="1"/>
  <c r="D286" i="1"/>
  <c r="E286" i="1"/>
  <c r="F286" i="1"/>
  <c r="A287" i="1"/>
  <c r="B287" i="1"/>
  <c r="C287" i="1"/>
  <c r="D287" i="1"/>
  <c r="E287" i="1"/>
  <c r="F287" i="1"/>
  <c r="A288" i="1"/>
  <c r="B288" i="1"/>
  <c r="C288" i="1"/>
  <c r="D288" i="1"/>
  <c r="E288" i="1"/>
  <c r="F288" i="1"/>
  <c r="A289" i="1"/>
  <c r="B289" i="1"/>
  <c r="C289" i="1"/>
  <c r="D289" i="1"/>
  <c r="E289" i="1"/>
  <c r="F289" i="1"/>
  <c r="A290" i="1"/>
  <c r="B290" i="1"/>
  <c r="C290" i="1"/>
  <c r="D290" i="1"/>
  <c r="E290" i="1"/>
  <c r="F290" i="1"/>
  <c r="A291" i="1"/>
  <c r="B291" i="1"/>
  <c r="C291" i="1"/>
  <c r="D291" i="1"/>
  <c r="E291" i="1"/>
  <c r="F291" i="1"/>
  <c r="A292" i="1"/>
  <c r="B292" i="1"/>
  <c r="C292" i="1"/>
  <c r="D292" i="1"/>
  <c r="E292" i="1"/>
  <c r="F292" i="1"/>
  <c r="A293" i="1"/>
  <c r="B293" i="1"/>
  <c r="C293" i="1"/>
  <c r="D293" i="1"/>
  <c r="E293" i="1"/>
  <c r="F293" i="1"/>
  <c r="A294" i="1"/>
  <c r="B294" i="1"/>
  <c r="C294" i="1"/>
  <c r="D294" i="1"/>
  <c r="E294" i="1"/>
  <c r="F294" i="1"/>
  <c r="A295" i="1"/>
  <c r="B295" i="1"/>
  <c r="C295" i="1"/>
  <c r="D295" i="1"/>
  <c r="E295" i="1"/>
  <c r="F295" i="1"/>
  <c r="A296" i="1"/>
  <c r="B296" i="1"/>
  <c r="C296" i="1"/>
  <c r="D296" i="1"/>
  <c r="E296" i="1"/>
  <c r="F296" i="1"/>
  <c r="A297" i="1"/>
  <c r="B297" i="1"/>
  <c r="C297" i="1"/>
  <c r="D297" i="1"/>
  <c r="E297" i="1"/>
  <c r="F297" i="1"/>
  <c r="A298" i="1"/>
  <c r="B298" i="1"/>
  <c r="C298" i="1"/>
  <c r="D298" i="1"/>
  <c r="E298" i="1"/>
  <c r="F298" i="1"/>
  <c r="A299" i="1"/>
  <c r="B299" i="1"/>
  <c r="C299" i="1"/>
  <c r="D299" i="1"/>
  <c r="E299" i="1"/>
  <c r="F299" i="1"/>
  <c r="A300" i="1"/>
  <c r="B300" i="1"/>
  <c r="C300" i="1"/>
  <c r="D300" i="1"/>
  <c r="E300" i="1"/>
  <c r="F300" i="1"/>
  <c r="A301" i="1"/>
  <c r="B301" i="1"/>
  <c r="C301" i="1"/>
  <c r="D301" i="1"/>
  <c r="E301" i="1"/>
  <c r="F301" i="1"/>
  <c r="A302" i="1"/>
  <c r="B302" i="1"/>
  <c r="C302" i="1"/>
  <c r="D302" i="1"/>
  <c r="E302" i="1"/>
  <c r="F302" i="1"/>
  <c r="A303" i="1"/>
  <c r="B303" i="1"/>
  <c r="C303" i="1"/>
  <c r="D303" i="1"/>
  <c r="E303" i="1"/>
  <c r="F303" i="1"/>
  <c r="A304" i="1"/>
  <c r="B304" i="1"/>
  <c r="C304" i="1"/>
  <c r="D304" i="1"/>
  <c r="E304" i="1"/>
  <c r="F304" i="1"/>
  <c r="A305" i="1"/>
  <c r="B305" i="1"/>
  <c r="C305" i="1"/>
  <c r="D305" i="1"/>
  <c r="E305" i="1"/>
  <c r="F305" i="1"/>
  <c r="A306" i="1"/>
  <c r="B306" i="1"/>
  <c r="C306" i="1"/>
  <c r="D306" i="1"/>
  <c r="E306" i="1"/>
  <c r="F306" i="1"/>
  <c r="A307" i="1"/>
  <c r="B307" i="1"/>
  <c r="C307" i="1"/>
  <c r="D307" i="1"/>
  <c r="E307" i="1"/>
  <c r="F307" i="1"/>
  <c r="A308" i="1"/>
  <c r="B308" i="1"/>
  <c r="C308" i="1"/>
  <c r="D308" i="1"/>
  <c r="E308" i="1"/>
  <c r="F308" i="1"/>
  <c r="A309" i="1"/>
  <c r="B309" i="1"/>
  <c r="C309" i="1"/>
  <c r="D309" i="1"/>
  <c r="E309" i="1"/>
  <c r="F309" i="1"/>
  <c r="A310" i="1"/>
  <c r="B310" i="1"/>
  <c r="C310" i="1"/>
  <c r="D310" i="1"/>
  <c r="E310" i="1"/>
  <c r="F310" i="1"/>
  <c r="A311" i="1"/>
  <c r="B311" i="1"/>
  <c r="C311" i="1"/>
  <c r="D311" i="1"/>
  <c r="E311" i="1"/>
  <c r="F311" i="1"/>
  <c r="A312" i="1"/>
  <c r="B312" i="1"/>
  <c r="C312" i="1"/>
  <c r="D312" i="1"/>
  <c r="E312" i="1"/>
  <c r="F312" i="1"/>
  <c r="A313" i="1"/>
  <c r="B313" i="1"/>
  <c r="C313" i="1"/>
  <c r="D313" i="1"/>
  <c r="E313" i="1"/>
  <c r="F313" i="1"/>
  <c r="A314" i="1"/>
  <c r="B314" i="1"/>
  <c r="C314" i="1"/>
  <c r="D314" i="1"/>
  <c r="E314" i="1"/>
  <c r="F314" i="1"/>
  <c r="A315" i="1"/>
  <c r="B315" i="1"/>
  <c r="C315" i="1"/>
  <c r="D315" i="1"/>
  <c r="E315" i="1"/>
  <c r="F315" i="1"/>
  <c r="A316" i="1"/>
  <c r="B316" i="1"/>
  <c r="C316" i="1"/>
  <c r="D316" i="1"/>
  <c r="E316" i="1"/>
  <c r="F316" i="1"/>
  <c r="A317" i="1"/>
  <c r="B317" i="1"/>
  <c r="C317" i="1"/>
  <c r="D317" i="1"/>
  <c r="E317" i="1"/>
  <c r="F317" i="1"/>
  <c r="A318" i="1"/>
  <c r="B318" i="1"/>
  <c r="C318" i="1"/>
  <c r="D318" i="1"/>
  <c r="E318" i="1"/>
  <c r="F318" i="1"/>
  <c r="A319" i="1"/>
  <c r="B319" i="1"/>
  <c r="C319" i="1"/>
  <c r="D319" i="1"/>
  <c r="E319" i="1"/>
  <c r="F319" i="1"/>
  <c r="A320" i="1"/>
  <c r="B320" i="1"/>
  <c r="C320" i="1"/>
  <c r="D320" i="1"/>
  <c r="E320" i="1"/>
  <c r="F320" i="1"/>
  <c r="A321" i="1"/>
  <c r="B321" i="1"/>
  <c r="C321" i="1"/>
  <c r="D321" i="1"/>
  <c r="E321" i="1"/>
  <c r="F321" i="1"/>
  <c r="A322" i="1"/>
  <c r="B322" i="1"/>
  <c r="C322" i="1"/>
  <c r="D322" i="1"/>
  <c r="E322" i="1"/>
  <c r="F322" i="1"/>
  <c r="A323" i="1"/>
  <c r="B323" i="1"/>
  <c r="C323" i="1"/>
  <c r="D323" i="1"/>
  <c r="E323" i="1"/>
  <c r="F323" i="1"/>
  <c r="A324" i="1"/>
  <c r="B324" i="1"/>
  <c r="C324" i="1"/>
  <c r="D324" i="1"/>
  <c r="E324" i="1"/>
  <c r="F324" i="1"/>
  <c r="A325" i="1"/>
  <c r="B325" i="1"/>
  <c r="C325" i="1"/>
  <c r="D325" i="1"/>
  <c r="E325" i="1"/>
  <c r="F325" i="1"/>
  <c r="A326" i="1"/>
  <c r="B326" i="1"/>
  <c r="C326" i="1"/>
  <c r="D326" i="1"/>
  <c r="E326" i="1"/>
  <c r="F326" i="1"/>
  <c r="A327" i="1"/>
  <c r="B327" i="1"/>
  <c r="C327" i="1"/>
  <c r="D327" i="1"/>
  <c r="E327" i="1"/>
  <c r="F327" i="1"/>
  <c r="A328" i="1"/>
  <c r="B328" i="1"/>
  <c r="C328" i="1"/>
  <c r="D328" i="1"/>
  <c r="E328" i="1"/>
  <c r="F328" i="1"/>
  <c r="A329" i="1"/>
  <c r="B329" i="1"/>
  <c r="C329" i="1"/>
  <c r="D329" i="1"/>
  <c r="E329" i="1"/>
  <c r="F329" i="1"/>
  <c r="A330" i="1"/>
  <c r="B330" i="1"/>
  <c r="C330" i="1"/>
  <c r="D330" i="1"/>
  <c r="E330" i="1"/>
  <c r="F330" i="1"/>
  <c r="A331" i="1"/>
  <c r="B331" i="1"/>
  <c r="C331" i="1"/>
  <c r="D331" i="1"/>
  <c r="E331" i="1"/>
  <c r="F331" i="1"/>
  <c r="A332" i="1"/>
  <c r="B332" i="1"/>
  <c r="C332" i="1"/>
  <c r="D332" i="1"/>
  <c r="E332" i="1"/>
  <c r="F332" i="1"/>
  <c r="A333" i="1"/>
  <c r="B333" i="1"/>
  <c r="C333" i="1"/>
  <c r="D333" i="1"/>
  <c r="E333" i="1"/>
  <c r="F333" i="1"/>
  <c r="A334" i="1"/>
  <c r="B334" i="1"/>
  <c r="C334" i="1"/>
  <c r="D334" i="1"/>
  <c r="E334" i="1"/>
  <c r="F334" i="1"/>
  <c r="A335" i="1"/>
  <c r="B335" i="1"/>
  <c r="C335" i="1"/>
  <c r="D335" i="1"/>
  <c r="E335" i="1"/>
  <c r="F335" i="1"/>
  <c r="A336" i="1"/>
  <c r="B336" i="1"/>
  <c r="C336" i="1"/>
  <c r="D336" i="1"/>
  <c r="E336" i="1"/>
  <c r="F336" i="1"/>
  <c r="A337" i="1"/>
  <c r="B337" i="1"/>
  <c r="C337" i="1"/>
  <c r="D337" i="1"/>
  <c r="E337" i="1"/>
  <c r="F337" i="1"/>
  <c r="A338" i="1"/>
  <c r="B338" i="1"/>
  <c r="C338" i="1"/>
  <c r="D338" i="1"/>
  <c r="E338" i="1"/>
  <c r="F338" i="1"/>
  <c r="A339" i="1"/>
  <c r="B339" i="1"/>
  <c r="C339" i="1"/>
  <c r="D339" i="1"/>
  <c r="E339" i="1"/>
  <c r="F339" i="1"/>
  <c r="A340" i="1"/>
  <c r="B340" i="1"/>
  <c r="C340" i="1"/>
  <c r="D340" i="1"/>
  <c r="E340" i="1"/>
  <c r="F340" i="1"/>
  <c r="A341" i="1"/>
  <c r="B341" i="1"/>
  <c r="C341" i="1"/>
  <c r="D341" i="1"/>
  <c r="E341" i="1"/>
  <c r="F341" i="1"/>
  <c r="A342" i="1"/>
  <c r="B342" i="1"/>
  <c r="C342" i="1"/>
  <c r="D342" i="1"/>
  <c r="E342" i="1"/>
  <c r="F342" i="1"/>
  <c r="A343" i="1"/>
  <c r="B343" i="1"/>
  <c r="C343" i="1"/>
  <c r="D343" i="1"/>
  <c r="E343" i="1"/>
  <c r="F343" i="1"/>
  <c r="A344" i="1"/>
  <c r="B344" i="1"/>
  <c r="C344" i="1"/>
  <c r="D344" i="1"/>
  <c r="E344" i="1"/>
  <c r="F344" i="1"/>
  <c r="A345" i="1"/>
  <c r="B345" i="1"/>
  <c r="C345" i="1"/>
  <c r="D345" i="1"/>
  <c r="E345" i="1"/>
  <c r="F345" i="1"/>
  <c r="A346" i="1"/>
  <c r="B346" i="1"/>
  <c r="C346" i="1"/>
  <c r="D346" i="1"/>
  <c r="E346" i="1"/>
  <c r="F346" i="1"/>
  <c r="A347" i="1"/>
  <c r="B347" i="1"/>
  <c r="C347" i="1"/>
  <c r="D347" i="1"/>
  <c r="E347" i="1"/>
  <c r="F347" i="1"/>
  <c r="A348" i="1"/>
  <c r="B348" i="1"/>
  <c r="C348" i="1"/>
  <c r="D348" i="1"/>
  <c r="E348" i="1"/>
  <c r="F348" i="1"/>
  <c r="A349" i="1"/>
  <c r="B349" i="1"/>
  <c r="C349" i="1"/>
  <c r="D349" i="1"/>
  <c r="E349" i="1"/>
  <c r="F349" i="1"/>
  <c r="A350" i="1"/>
  <c r="B350" i="1"/>
  <c r="C350" i="1"/>
  <c r="D350" i="1"/>
  <c r="E350" i="1"/>
  <c r="F350" i="1"/>
  <c r="A351" i="1"/>
  <c r="B351" i="1"/>
  <c r="C351" i="1"/>
  <c r="D351" i="1"/>
  <c r="E351" i="1"/>
  <c r="F351" i="1"/>
  <c r="A352" i="1"/>
  <c r="B352" i="1"/>
  <c r="C352" i="1"/>
  <c r="D352" i="1"/>
  <c r="E352" i="1"/>
  <c r="F352" i="1"/>
  <c r="A353" i="1"/>
  <c r="B353" i="1"/>
  <c r="C353" i="1"/>
  <c r="D353" i="1"/>
  <c r="E353" i="1"/>
  <c r="F353" i="1"/>
  <c r="A354" i="1"/>
  <c r="B354" i="1"/>
  <c r="C354" i="1"/>
  <c r="D354" i="1"/>
  <c r="E354" i="1"/>
  <c r="F354" i="1"/>
  <c r="A355" i="1"/>
  <c r="B355" i="1"/>
  <c r="C355" i="1"/>
  <c r="D355" i="1"/>
  <c r="E355" i="1"/>
  <c r="F355" i="1"/>
  <c r="A356" i="1"/>
  <c r="B356" i="1"/>
  <c r="C356" i="1"/>
  <c r="D356" i="1"/>
  <c r="E356" i="1"/>
  <c r="F356" i="1"/>
  <c r="A357" i="1"/>
  <c r="B357" i="1"/>
  <c r="C357" i="1"/>
  <c r="D357" i="1"/>
  <c r="E357" i="1"/>
  <c r="F357" i="1"/>
  <c r="A358" i="1"/>
  <c r="B358" i="1"/>
  <c r="C358" i="1"/>
  <c r="D358" i="1"/>
  <c r="E358" i="1"/>
  <c r="F358" i="1"/>
  <c r="A359" i="1"/>
  <c r="B359" i="1"/>
  <c r="C359" i="1"/>
  <c r="D359" i="1"/>
  <c r="E359" i="1"/>
  <c r="F359" i="1"/>
  <c r="A360" i="1"/>
  <c r="B360" i="1"/>
  <c r="C360" i="1"/>
  <c r="D360" i="1"/>
  <c r="E360" i="1"/>
  <c r="F360" i="1"/>
  <c r="A361" i="1"/>
  <c r="B361" i="1"/>
  <c r="C361" i="1"/>
  <c r="D361" i="1"/>
  <c r="E361" i="1"/>
  <c r="F361" i="1"/>
  <c r="A362" i="1"/>
  <c r="B362" i="1"/>
  <c r="C362" i="1"/>
  <c r="D362" i="1"/>
  <c r="E362" i="1"/>
  <c r="F362" i="1"/>
  <c r="A363" i="1"/>
  <c r="B363" i="1"/>
  <c r="C363" i="1"/>
  <c r="D363" i="1"/>
  <c r="E363" i="1"/>
  <c r="F363" i="1"/>
  <c r="A364" i="1"/>
  <c r="B364" i="1"/>
  <c r="C364" i="1"/>
  <c r="D364" i="1"/>
  <c r="E364" i="1"/>
  <c r="F364" i="1"/>
  <c r="A365" i="1"/>
  <c r="B365" i="1"/>
  <c r="C365" i="1"/>
  <c r="D365" i="1"/>
  <c r="E365" i="1"/>
  <c r="F365" i="1"/>
  <c r="A366" i="1"/>
  <c r="B366" i="1"/>
  <c r="C366" i="1"/>
  <c r="D366" i="1"/>
  <c r="E366" i="1"/>
  <c r="F366" i="1"/>
  <c r="A367" i="1"/>
  <c r="B367" i="1"/>
  <c r="C367" i="1"/>
  <c r="D367" i="1"/>
  <c r="E367" i="1"/>
  <c r="F367" i="1"/>
  <c r="A368" i="1"/>
  <c r="B368" i="1"/>
  <c r="C368" i="1"/>
  <c r="D368" i="1"/>
  <c r="E368" i="1"/>
  <c r="F368" i="1"/>
  <c r="A369" i="1"/>
  <c r="B369" i="1"/>
  <c r="C369" i="1"/>
  <c r="D369" i="1"/>
  <c r="E369" i="1"/>
  <c r="F369" i="1"/>
  <c r="A370" i="1"/>
  <c r="B370" i="1"/>
  <c r="C370" i="1"/>
  <c r="D370" i="1"/>
  <c r="E370" i="1"/>
  <c r="F370" i="1"/>
  <c r="A371" i="1"/>
  <c r="B371" i="1"/>
  <c r="C371" i="1"/>
  <c r="D371" i="1"/>
  <c r="E371" i="1"/>
  <c r="F371" i="1"/>
  <c r="A372" i="1"/>
  <c r="B372" i="1"/>
  <c r="C372" i="1"/>
  <c r="D372" i="1"/>
  <c r="E372" i="1"/>
  <c r="F372" i="1"/>
  <c r="A373" i="1"/>
  <c r="B373" i="1"/>
  <c r="C373" i="1"/>
  <c r="D373" i="1"/>
  <c r="E373" i="1"/>
  <c r="F373" i="1"/>
  <c r="A374" i="1"/>
  <c r="B374" i="1"/>
  <c r="C374" i="1"/>
  <c r="D374" i="1"/>
  <c r="E374" i="1"/>
  <c r="F374" i="1"/>
  <c r="A375" i="1"/>
  <c r="B375" i="1"/>
  <c r="C375" i="1"/>
  <c r="D375" i="1"/>
  <c r="E375" i="1"/>
  <c r="F375" i="1"/>
  <c r="A376" i="1"/>
  <c r="B376" i="1"/>
  <c r="C376" i="1"/>
  <c r="D376" i="1"/>
  <c r="E376" i="1"/>
  <c r="F376" i="1"/>
  <c r="A377" i="1"/>
  <c r="B377" i="1"/>
  <c r="C377" i="1"/>
  <c r="D377" i="1"/>
  <c r="E377" i="1"/>
  <c r="F377" i="1"/>
  <c r="A378" i="1"/>
  <c r="B378" i="1"/>
  <c r="C378" i="1"/>
  <c r="D378" i="1"/>
  <c r="E378" i="1"/>
  <c r="F378" i="1"/>
  <c r="A379" i="1"/>
  <c r="B379" i="1"/>
  <c r="C379" i="1"/>
  <c r="D379" i="1"/>
  <c r="E379" i="1"/>
  <c r="F379" i="1"/>
  <c r="A380" i="1"/>
  <c r="B380" i="1"/>
  <c r="C380" i="1"/>
  <c r="D380" i="1"/>
  <c r="E380" i="1"/>
  <c r="F380" i="1"/>
  <c r="A381" i="1"/>
  <c r="B381" i="1"/>
  <c r="C381" i="1"/>
  <c r="D381" i="1"/>
  <c r="E381" i="1"/>
  <c r="F381" i="1"/>
  <c r="A382" i="1"/>
  <c r="B382" i="1"/>
  <c r="C382" i="1"/>
  <c r="D382" i="1"/>
  <c r="E382" i="1"/>
  <c r="F382" i="1"/>
  <c r="A383" i="1"/>
  <c r="B383" i="1"/>
  <c r="C383" i="1"/>
  <c r="D383" i="1"/>
  <c r="E383" i="1"/>
  <c r="F383" i="1"/>
  <c r="A384" i="1"/>
  <c r="B384" i="1"/>
  <c r="C384" i="1"/>
  <c r="D384" i="1"/>
  <c r="E384" i="1"/>
  <c r="F384" i="1"/>
  <c r="A385" i="1"/>
  <c r="B385" i="1"/>
  <c r="C385" i="1"/>
  <c r="D385" i="1"/>
  <c r="E385" i="1"/>
  <c r="F385" i="1"/>
  <c r="A386" i="1"/>
  <c r="B386" i="1"/>
  <c r="C386" i="1"/>
  <c r="D386" i="1"/>
  <c r="E386" i="1"/>
  <c r="F386" i="1"/>
  <c r="A387" i="1"/>
  <c r="B387" i="1"/>
  <c r="C387" i="1"/>
  <c r="D387" i="1"/>
  <c r="E387" i="1"/>
  <c r="F387" i="1"/>
  <c r="A388" i="1"/>
  <c r="B388" i="1"/>
  <c r="C388" i="1"/>
  <c r="D388" i="1"/>
  <c r="E388" i="1"/>
  <c r="F388" i="1"/>
  <c r="A389" i="1"/>
  <c r="B389" i="1"/>
  <c r="C389" i="1"/>
  <c r="D389" i="1"/>
  <c r="E389" i="1"/>
  <c r="F389" i="1"/>
  <c r="A390" i="1"/>
  <c r="B390" i="1"/>
  <c r="C390" i="1"/>
  <c r="D390" i="1"/>
  <c r="E390" i="1"/>
  <c r="F390" i="1"/>
  <c r="A391" i="1"/>
  <c r="B391" i="1"/>
  <c r="C391" i="1"/>
  <c r="D391" i="1"/>
  <c r="E391" i="1"/>
  <c r="F391" i="1"/>
  <c r="A392" i="1"/>
  <c r="B392" i="1"/>
  <c r="C392" i="1"/>
  <c r="D392" i="1"/>
  <c r="E392" i="1"/>
  <c r="F392" i="1"/>
  <c r="A393" i="1"/>
  <c r="B393" i="1"/>
  <c r="C393" i="1"/>
  <c r="D393" i="1"/>
  <c r="E393" i="1"/>
  <c r="F393" i="1"/>
  <c r="A394" i="1"/>
  <c r="B394" i="1"/>
  <c r="C394" i="1"/>
  <c r="D394" i="1"/>
  <c r="E394" i="1"/>
  <c r="F394" i="1"/>
  <c r="A395" i="1"/>
  <c r="B395" i="1"/>
  <c r="C395" i="1"/>
  <c r="D395" i="1"/>
  <c r="E395" i="1"/>
  <c r="F395" i="1"/>
  <c r="A396" i="1"/>
  <c r="B396" i="1"/>
  <c r="C396" i="1"/>
  <c r="D396" i="1"/>
  <c r="E396" i="1"/>
  <c r="F396" i="1"/>
  <c r="A397" i="1"/>
  <c r="B397" i="1"/>
  <c r="C397" i="1"/>
  <c r="D397" i="1"/>
  <c r="E397" i="1"/>
  <c r="F397" i="1"/>
  <c r="A398" i="1"/>
  <c r="B398" i="1"/>
  <c r="C398" i="1"/>
  <c r="D398" i="1"/>
  <c r="E398" i="1"/>
  <c r="F398" i="1"/>
  <c r="A399" i="1"/>
  <c r="B399" i="1"/>
  <c r="C399" i="1"/>
  <c r="D399" i="1"/>
  <c r="E399" i="1"/>
  <c r="F399" i="1"/>
  <c r="A400" i="1"/>
  <c r="B400" i="1"/>
  <c r="C400" i="1"/>
  <c r="D400" i="1"/>
  <c r="E400" i="1"/>
  <c r="F400" i="1"/>
  <c r="A401" i="1"/>
  <c r="B401" i="1"/>
  <c r="C401" i="1"/>
  <c r="D401" i="1"/>
  <c r="E401" i="1"/>
  <c r="F401" i="1"/>
  <c r="A402" i="1"/>
  <c r="B402" i="1"/>
  <c r="C402" i="1"/>
  <c r="D402" i="1"/>
  <c r="E402" i="1"/>
  <c r="F402" i="1"/>
  <c r="A403" i="1"/>
  <c r="B403" i="1"/>
  <c r="C403" i="1"/>
  <c r="D403" i="1"/>
  <c r="E403" i="1"/>
  <c r="F403" i="1"/>
  <c r="A404" i="1"/>
  <c r="B404" i="1"/>
  <c r="C404" i="1"/>
  <c r="D404" i="1"/>
  <c r="E404" i="1"/>
  <c r="F404" i="1"/>
  <c r="A405" i="1"/>
  <c r="B405" i="1"/>
  <c r="C405" i="1"/>
  <c r="D405" i="1"/>
  <c r="E405" i="1"/>
  <c r="F405" i="1"/>
  <c r="A406" i="1"/>
  <c r="B406" i="1"/>
  <c r="C406" i="1"/>
  <c r="D406" i="1"/>
  <c r="E406" i="1"/>
  <c r="F406" i="1"/>
  <c r="A407" i="1"/>
  <c r="B407" i="1"/>
  <c r="C407" i="1"/>
  <c r="D407" i="1"/>
  <c r="E407" i="1"/>
  <c r="F407" i="1"/>
  <c r="A408" i="1"/>
  <c r="B408" i="1"/>
  <c r="C408" i="1"/>
  <c r="D408" i="1"/>
  <c r="E408" i="1"/>
  <c r="F408" i="1"/>
  <c r="A409" i="1"/>
  <c r="B409" i="1"/>
  <c r="C409" i="1"/>
  <c r="D409" i="1"/>
  <c r="E409" i="1"/>
  <c r="F409" i="1"/>
  <c r="A410" i="1"/>
  <c r="B410" i="1"/>
  <c r="C410" i="1"/>
  <c r="D410" i="1"/>
  <c r="E410" i="1"/>
  <c r="F410" i="1"/>
  <c r="A411" i="1"/>
  <c r="B411" i="1"/>
  <c r="C411" i="1"/>
  <c r="D411" i="1"/>
  <c r="E411" i="1"/>
  <c r="F411" i="1"/>
  <c r="A412" i="1"/>
  <c r="B412" i="1"/>
  <c r="C412" i="1"/>
  <c r="D412" i="1"/>
  <c r="E412" i="1"/>
  <c r="F412" i="1"/>
  <c r="A413" i="1"/>
  <c r="B413" i="1"/>
  <c r="C413" i="1"/>
  <c r="D413" i="1"/>
  <c r="E413" i="1"/>
  <c r="F413" i="1"/>
  <c r="A414" i="1"/>
  <c r="B414" i="1"/>
  <c r="C414" i="1"/>
  <c r="D414" i="1"/>
  <c r="E414" i="1"/>
  <c r="F414" i="1"/>
  <c r="A415" i="1"/>
  <c r="B415" i="1"/>
  <c r="C415" i="1"/>
  <c r="D415" i="1"/>
  <c r="E415" i="1"/>
  <c r="F415" i="1"/>
  <c r="A416" i="1"/>
  <c r="B416" i="1"/>
  <c r="C416" i="1"/>
  <c r="D416" i="1"/>
  <c r="E416" i="1"/>
  <c r="F416" i="1"/>
  <c r="A417" i="1"/>
  <c r="B417" i="1"/>
  <c r="C417" i="1"/>
  <c r="D417" i="1"/>
  <c r="E417" i="1"/>
  <c r="F417" i="1"/>
  <c r="A418" i="1"/>
  <c r="B418" i="1"/>
  <c r="C418" i="1"/>
  <c r="D418" i="1"/>
  <c r="E418" i="1"/>
  <c r="F418" i="1"/>
  <c r="A419" i="1"/>
  <c r="B419" i="1"/>
  <c r="C419" i="1"/>
  <c r="D419" i="1"/>
  <c r="E419" i="1"/>
  <c r="F419" i="1"/>
  <c r="A420" i="1"/>
  <c r="B420" i="1"/>
  <c r="C420" i="1"/>
  <c r="D420" i="1"/>
  <c r="E420" i="1"/>
  <c r="F420" i="1"/>
  <c r="A421" i="1"/>
  <c r="B421" i="1"/>
  <c r="C421" i="1"/>
  <c r="D421" i="1"/>
  <c r="E421" i="1"/>
  <c r="F421" i="1"/>
  <c r="A422" i="1"/>
  <c r="B422" i="1"/>
  <c r="C422" i="1"/>
  <c r="D422" i="1"/>
  <c r="E422" i="1"/>
  <c r="F422" i="1"/>
  <c r="A423" i="1"/>
  <c r="B423" i="1"/>
  <c r="C423" i="1"/>
  <c r="D423" i="1"/>
  <c r="E423" i="1"/>
  <c r="F423" i="1"/>
  <c r="A424" i="1"/>
  <c r="B424" i="1"/>
  <c r="C424" i="1"/>
  <c r="D424" i="1"/>
  <c r="E424" i="1"/>
  <c r="F424" i="1"/>
  <c r="A425" i="1"/>
  <c r="B425" i="1"/>
  <c r="C425" i="1"/>
  <c r="D425" i="1"/>
  <c r="E425" i="1"/>
  <c r="F425" i="1"/>
  <c r="A426" i="1"/>
  <c r="B426" i="1"/>
  <c r="C426" i="1"/>
  <c r="D426" i="1"/>
  <c r="E426" i="1"/>
  <c r="F426" i="1"/>
  <c r="A427" i="1"/>
  <c r="B427" i="1"/>
  <c r="C427" i="1"/>
  <c r="D427" i="1"/>
  <c r="E427" i="1"/>
  <c r="F427" i="1"/>
  <c r="A428" i="1"/>
  <c r="B428" i="1"/>
  <c r="C428" i="1"/>
  <c r="D428" i="1"/>
  <c r="E428" i="1"/>
  <c r="F428" i="1"/>
  <c r="A429" i="1"/>
  <c r="B429" i="1"/>
  <c r="C429" i="1"/>
  <c r="D429" i="1"/>
  <c r="E429" i="1"/>
  <c r="F429" i="1"/>
  <c r="A430" i="1"/>
  <c r="B430" i="1"/>
  <c r="C430" i="1"/>
  <c r="D430" i="1"/>
  <c r="E430" i="1"/>
  <c r="F430" i="1"/>
  <c r="A431" i="1"/>
  <c r="B431" i="1"/>
  <c r="C431" i="1"/>
  <c r="D431" i="1"/>
  <c r="E431" i="1"/>
  <c r="F431" i="1"/>
  <c r="A432" i="1"/>
  <c r="B432" i="1"/>
  <c r="C432" i="1"/>
  <c r="D432" i="1"/>
  <c r="E432" i="1"/>
  <c r="F432" i="1"/>
  <c r="A433" i="1"/>
  <c r="B433" i="1"/>
  <c r="C433" i="1"/>
  <c r="D433" i="1"/>
  <c r="E433" i="1"/>
  <c r="F433" i="1"/>
  <c r="A434" i="1"/>
  <c r="B434" i="1"/>
  <c r="C434" i="1"/>
  <c r="D434" i="1"/>
  <c r="E434" i="1"/>
  <c r="F434" i="1"/>
  <c r="A435" i="1"/>
  <c r="B435" i="1"/>
  <c r="C435" i="1"/>
  <c r="D435" i="1"/>
  <c r="E435" i="1"/>
  <c r="F435" i="1"/>
  <c r="A436" i="1"/>
  <c r="B436" i="1"/>
  <c r="C436" i="1"/>
  <c r="D436" i="1"/>
  <c r="E436" i="1"/>
  <c r="F436" i="1"/>
  <c r="A437" i="1"/>
  <c r="B437" i="1"/>
  <c r="C437" i="1"/>
  <c r="D437" i="1"/>
  <c r="E437" i="1"/>
  <c r="F437" i="1"/>
  <c r="A438" i="1"/>
  <c r="B438" i="1"/>
  <c r="C438" i="1"/>
  <c r="D438" i="1"/>
  <c r="E438" i="1"/>
  <c r="F438" i="1"/>
  <c r="A439" i="1"/>
  <c r="B439" i="1"/>
  <c r="C439" i="1"/>
  <c r="D439" i="1"/>
  <c r="E439" i="1"/>
  <c r="F439" i="1"/>
  <c r="A440" i="1"/>
  <c r="B440" i="1"/>
  <c r="C440" i="1"/>
  <c r="D440" i="1"/>
  <c r="E440" i="1"/>
  <c r="F440" i="1"/>
  <c r="A441" i="1"/>
  <c r="B441" i="1"/>
  <c r="C441" i="1"/>
  <c r="D441" i="1"/>
  <c r="E441" i="1"/>
  <c r="F441" i="1"/>
  <c r="A442" i="1"/>
  <c r="B442" i="1"/>
  <c r="C442" i="1"/>
  <c r="D442" i="1"/>
  <c r="E442" i="1"/>
  <c r="F442" i="1"/>
  <c r="A443" i="1"/>
  <c r="B443" i="1"/>
  <c r="C443" i="1"/>
  <c r="D443" i="1"/>
  <c r="E443" i="1"/>
  <c r="F443" i="1"/>
  <c r="A444" i="1"/>
  <c r="B444" i="1"/>
  <c r="C444" i="1"/>
  <c r="D444" i="1"/>
  <c r="E444" i="1"/>
  <c r="F444" i="1"/>
  <c r="A445" i="1"/>
  <c r="B445" i="1"/>
  <c r="C445" i="1"/>
  <c r="D445" i="1"/>
  <c r="E445" i="1"/>
  <c r="F445" i="1"/>
  <c r="A446" i="1"/>
  <c r="B446" i="1"/>
  <c r="C446" i="1"/>
  <c r="D446" i="1"/>
  <c r="E446" i="1"/>
  <c r="F446" i="1"/>
  <c r="A447" i="1"/>
  <c r="B447" i="1"/>
  <c r="C447" i="1"/>
  <c r="D447" i="1"/>
  <c r="E447" i="1"/>
  <c r="F447" i="1"/>
  <c r="A448" i="1"/>
  <c r="B448" i="1"/>
  <c r="C448" i="1"/>
  <c r="D448" i="1"/>
  <c r="E448" i="1"/>
  <c r="F448" i="1"/>
  <c r="A449" i="1"/>
  <c r="B449" i="1"/>
  <c r="C449" i="1"/>
  <c r="D449" i="1"/>
  <c r="E449" i="1"/>
  <c r="F449" i="1"/>
  <c r="A450" i="1"/>
  <c r="B450" i="1"/>
  <c r="C450" i="1"/>
  <c r="D450" i="1"/>
  <c r="E450" i="1"/>
  <c r="F450" i="1"/>
  <c r="A451" i="1"/>
  <c r="B451" i="1"/>
  <c r="C451" i="1"/>
  <c r="D451" i="1"/>
  <c r="E451" i="1"/>
  <c r="F451" i="1"/>
  <c r="A452" i="1"/>
  <c r="B452" i="1"/>
  <c r="C452" i="1"/>
  <c r="D452" i="1"/>
  <c r="E452" i="1"/>
  <c r="F452" i="1"/>
  <c r="A453" i="1"/>
  <c r="B453" i="1"/>
  <c r="C453" i="1"/>
  <c r="D453" i="1"/>
  <c r="E453" i="1"/>
  <c r="F453" i="1"/>
  <c r="A454" i="1"/>
  <c r="B454" i="1"/>
  <c r="C454" i="1"/>
  <c r="D454" i="1"/>
  <c r="E454" i="1"/>
  <c r="F454" i="1"/>
  <c r="A455" i="1"/>
  <c r="B455" i="1"/>
  <c r="C455" i="1"/>
  <c r="D455" i="1"/>
  <c r="E455" i="1"/>
  <c r="F455" i="1"/>
  <c r="A456" i="1"/>
  <c r="B456" i="1"/>
  <c r="C456" i="1"/>
  <c r="D456" i="1"/>
  <c r="E456" i="1"/>
  <c r="F456" i="1"/>
  <c r="A457" i="1"/>
  <c r="B457" i="1"/>
  <c r="C457" i="1"/>
  <c r="D457" i="1"/>
  <c r="E457" i="1"/>
  <c r="F457" i="1"/>
  <c r="A458" i="1"/>
  <c r="B458" i="1"/>
  <c r="C458" i="1"/>
  <c r="D458" i="1"/>
  <c r="E458" i="1"/>
  <c r="F458" i="1"/>
  <c r="A459" i="1"/>
  <c r="B459" i="1"/>
  <c r="C459" i="1"/>
  <c r="D459" i="1"/>
  <c r="E459" i="1"/>
  <c r="F459" i="1"/>
  <c r="A460" i="1"/>
  <c r="B460" i="1"/>
  <c r="C460" i="1"/>
  <c r="D460" i="1"/>
  <c r="E460" i="1"/>
  <c r="F460" i="1"/>
  <c r="A461" i="1"/>
  <c r="B461" i="1"/>
  <c r="C461" i="1"/>
  <c r="D461" i="1"/>
  <c r="E461" i="1"/>
  <c r="F461" i="1"/>
  <c r="A462" i="1"/>
  <c r="B462" i="1"/>
  <c r="C462" i="1"/>
  <c r="D462" i="1"/>
  <c r="E462" i="1"/>
  <c r="F462" i="1"/>
  <c r="A463" i="1"/>
  <c r="B463" i="1"/>
  <c r="C463" i="1"/>
  <c r="D463" i="1"/>
  <c r="E463" i="1"/>
  <c r="F463" i="1"/>
  <c r="A464" i="1"/>
  <c r="B464" i="1"/>
  <c r="C464" i="1"/>
  <c r="D464" i="1"/>
  <c r="E464" i="1"/>
  <c r="F464" i="1"/>
  <c r="A465" i="1"/>
  <c r="B465" i="1"/>
  <c r="C465" i="1"/>
  <c r="D465" i="1"/>
  <c r="E465" i="1"/>
  <c r="F465" i="1"/>
  <c r="A466" i="1"/>
  <c r="B466" i="1"/>
  <c r="C466" i="1"/>
  <c r="D466" i="1"/>
  <c r="E466" i="1"/>
  <c r="F466" i="1"/>
  <c r="A467" i="1"/>
  <c r="B467" i="1"/>
  <c r="C467" i="1"/>
  <c r="D467" i="1"/>
  <c r="E467" i="1"/>
  <c r="F467" i="1"/>
  <c r="A468" i="1"/>
  <c r="B468" i="1"/>
  <c r="C468" i="1"/>
  <c r="D468" i="1"/>
  <c r="E468" i="1"/>
  <c r="F468" i="1"/>
  <c r="A469" i="1"/>
  <c r="B469" i="1"/>
  <c r="C469" i="1"/>
  <c r="D469" i="1"/>
  <c r="E469" i="1"/>
  <c r="F469" i="1"/>
  <c r="A470" i="1"/>
  <c r="B470" i="1"/>
  <c r="C470" i="1"/>
  <c r="D470" i="1"/>
  <c r="E470" i="1"/>
  <c r="F470" i="1"/>
  <c r="A471" i="1"/>
  <c r="B471" i="1"/>
  <c r="C471" i="1"/>
  <c r="D471" i="1"/>
  <c r="E471" i="1"/>
  <c r="F471" i="1"/>
  <c r="A472" i="1"/>
  <c r="B472" i="1"/>
  <c r="C472" i="1"/>
  <c r="D472" i="1"/>
  <c r="E472" i="1"/>
  <c r="F472" i="1"/>
  <c r="A473" i="1"/>
  <c r="B473" i="1"/>
  <c r="C473" i="1"/>
  <c r="D473" i="1"/>
  <c r="E473" i="1"/>
  <c r="F473" i="1"/>
  <c r="A474" i="1"/>
  <c r="B474" i="1"/>
  <c r="C474" i="1"/>
  <c r="D474" i="1"/>
  <c r="E474" i="1"/>
  <c r="F474" i="1"/>
  <c r="A475" i="1"/>
  <c r="B475" i="1"/>
  <c r="C475" i="1"/>
  <c r="D475" i="1"/>
  <c r="E475" i="1"/>
  <c r="F475" i="1"/>
  <c r="A476" i="1"/>
  <c r="B476" i="1"/>
  <c r="C476" i="1"/>
  <c r="D476" i="1"/>
  <c r="E476" i="1"/>
  <c r="F476" i="1"/>
  <c r="A477" i="1"/>
  <c r="B477" i="1"/>
  <c r="C477" i="1"/>
  <c r="D477" i="1"/>
  <c r="E477" i="1"/>
  <c r="F477" i="1"/>
  <c r="A478" i="1"/>
  <c r="B478" i="1"/>
  <c r="C478" i="1"/>
  <c r="D478" i="1"/>
  <c r="E478" i="1"/>
  <c r="F478" i="1"/>
  <c r="A479" i="1"/>
  <c r="B479" i="1"/>
  <c r="C479" i="1"/>
  <c r="D479" i="1"/>
  <c r="E479" i="1"/>
  <c r="F479" i="1"/>
  <c r="A480" i="1"/>
  <c r="B480" i="1"/>
  <c r="C480" i="1"/>
  <c r="D480" i="1"/>
  <c r="E480" i="1"/>
  <c r="F480" i="1"/>
  <c r="A481" i="1"/>
  <c r="B481" i="1"/>
  <c r="C481" i="1"/>
  <c r="D481" i="1"/>
  <c r="E481" i="1"/>
  <c r="F481" i="1"/>
  <c r="A482" i="1"/>
  <c r="B482" i="1"/>
  <c r="C482" i="1"/>
  <c r="D482" i="1"/>
  <c r="E482" i="1"/>
  <c r="F482" i="1"/>
  <c r="A483" i="1"/>
  <c r="B483" i="1"/>
  <c r="C483" i="1"/>
  <c r="D483" i="1"/>
  <c r="E483" i="1"/>
  <c r="F483" i="1"/>
  <c r="A484" i="1"/>
  <c r="B484" i="1"/>
  <c r="C484" i="1"/>
  <c r="D484" i="1"/>
  <c r="E484" i="1"/>
  <c r="F484" i="1"/>
  <c r="A485" i="1"/>
  <c r="B485" i="1"/>
  <c r="C485" i="1"/>
  <c r="D485" i="1"/>
  <c r="E485" i="1"/>
  <c r="F485" i="1"/>
  <c r="A486" i="1"/>
  <c r="B486" i="1"/>
  <c r="C486" i="1"/>
  <c r="D486" i="1"/>
  <c r="E486" i="1"/>
  <c r="F486" i="1"/>
  <c r="A487" i="1"/>
  <c r="B487" i="1"/>
  <c r="C487" i="1"/>
  <c r="D487" i="1"/>
  <c r="E487" i="1"/>
  <c r="F487" i="1"/>
  <c r="A488" i="1"/>
  <c r="B488" i="1"/>
  <c r="C488" i="1"/>
  <c r="D488" i="1"/>
  <c r="E488" i="1"/>
  <c r="F488" i="1"/>
  <c r="A489" i="1"/>
  <c r="B489" i="1"/>
  <c r="C489" i="1"/>
  <c r="D489" i="1"/>
  <c r="E489" i="1"/>
  <c r="F489" i="1"/>
  <c r="A490" i="1"/>
  <c r="B490" i="1"/>
  <c r="C490" i="1"/>
  <c r="D490" i="1"/>
  <c r="E490" i="1"/>
  <c r="F490" i="1"/>
  <c r="A491" i="1"/>
  <c r="B491" i="1"/>
  <c r="C491" i="1"/>
  <c r="D491" i="1"/>
  <c r="E491" i="1"/>
  <c r="F491" i="1"/>
  <c r="A492" i="1"/>
  <c r="B492" i="1"/>
  <c r="C492" i="1"/>
  <c r="D492" i="1"/>
  <c r="E492" i="1"/>
  <c r="F492" i="1"/>
  <c r="A493" i="1"/>
  <c r="B493" i="1"/>
  <c r="C493" i="1"/>
  <c r="D493" i="1"/>
  <c r="E493" i="1"/>
  <c r="F493" i="1"/>
  <c r="A494" i="1"/>
  <c r="B494" i="1"/>
  <c r="C494" i="1"/>
  <c r="D494" i="1"/>
  <c r="E494" i="1"/>
  <c r="F494" i="1"/>
  <c r="A495" i="1"/>
  <c r="B495" i="1"/>
  <c r="C495" i="1"/>
  <c r="D495" i="1"/>
  <c r="E495" i="1"/>
  <c r="F495" i="1"/>
  <c r="A496" i="1"/>
  <c r="B496" i="1"/>
  <c r="C496" i="1"/>
  <c r="D496" i="1"/>
  <c r="E496" i="1"/>
  <c r="F496" i="1"/>
  <c r="A497" i="1"/>
  <c r="B497" i="1"/>
  <c r="C497" i="1"/>
  <c r="D497" i="1"/>
  <c r="E497" i="1"/>
  <c r="F497" i="1"/>
  <c r="A498" i="1"/>
  <c r="B498" i="1"/>
  <c r="C498" i="1"/>
  <c r="D498" i="1"/>
  <c r="E498" i="1"/>
  <c r="F498" i="1"/>
  <c r="A499" i="1"/>
  <c r="B499" i="1"/>
  <c r="C499" i="1"/>
  <c r="D499" i="1"/>
  <c r="E499" i="1"/>
  <c r="F499" i="1"/>
  <c r="A500" i="1"/>
  <c r="B500" i="1"/>
  <c r="C500" i="1"/>
  <c r="D500" i="1"/>
  <c r="E500" i="1"/>
  <c r="F500" i="1"/>
  <c r="A501" i="1"/>
  <c r="B501" i="1"/>
  <c r="C501" i="1"/>
  <c r="D501" i="1"/>
  <c r="E501" i="1"/>
  <c r="F501" i="1"/>
  <c r="A502" i="1"/>
  <c r="B502" i="1"/>
  <c r="C502" i="1"/>
  <c r="D502" i="1"/>
  <c r="E502" i="1"/>
  <c r="F502" i="1"/>
  <c r="A503" i="1"/>
  <c r="B503" i="1"/>
  <c r="C503" i="1"/>
  <c r="D503" i="1"/>
  <c r="E503" i="1"/>
  <c r="F503" i="1"/>
  <c r="A504" i="1"/>
  <c r="B504" i="1"/>
  <c r="C504" i="1"/>
  <c r="D504" i="1"/>
  <c r="E504" i="1"/>
  <c r="F504" i="1"/>
  <c r="A505" i="1"/>
  <c r="B505" i="1"/>
  <c r="C505" i="1"/>
  <c r="D505" i="1"/>
  <c r="E505" i="1"/>
  <c r="F505" i="1"/>
  <c r="A506" i="1"/>
  <c r="B506" i="1"/>
  <c r="C506" i="1"/>
  <c r="D506" i="1"/>
  <c r="E506" i="1"/>
  <c r="F506" i="1"/>
  <c r="A507" i="1"/>
  <c r="B507" i="1"/>
  <c r="C507" i="1"/>
  <c r="D507" i="1"/>
  <c r="E507" i="1"/>
  <c r="F507" i="1"/>
  <c r="A508" i="1"/>
  <c r="B508" i="1"/>
  <c r="C508" i="1"/>
  <c r="D508" i="1"/>
  <c r="E508" i="1"/>
  <c r="F508" i="1"/>
  <c r="A509" i="1"/>
  <c r="B509" i="1"/>
  <c r="C509" i="1"/>
  <c r="D509" i="1"/>
  <c r="E509" i="1"/>
  <c r="F509" i="1"/>
  <c r="A510" i="1"/>
  <c r="B510" i="1"/>
  <c r="C510" i="1"/>
  <c r="D510" i="1"/>
  <c r="E510" i="1"/>
  <c r="F510" i="1"/>
  <c r="A511" i="1"/>
  <c r="B511" i="1"/>
  <c r="C511" i="1"/>
  <c r="D511" i="1"/>
  <c r="E511" i="1"/>
  <c r="F511" i="1"/>
  <c r="A512" i="1"/>
  <c r="B512" i="1"/>
  <c r="C512" i="1"/>
  <c r="D512" i="1"/>
  <c r="E512" i="1"/>
  <c r="F512" i="1"/>
  <c r="A513" i="1"/>
  <c r="B513" i="1"/>
  <c r="C513" i="1"/>
  <c r="D513" i="1"/>
  <c r="E513" i="1"/>
  <c r="F513" i="1"/>
  <c r="A514" i="1"/>
  <c r="B514" i="1"/>
  <c r="C514" i="1"/>
  <c r="D514" i="1"/>
  <c r="E514" i="1"/>
  <c r="F514" i="1"/>
  <c r="A515" i="1"/>
  <c r="B515" i="1"/>
  <c r="C515" i="1"/>
  <c r="D515" i="1"/>
  <c r="E515" i="1"/>
  <c r="F515" i="1"/>
  <c r="A516" i="1"/>
  <c r="B516" i="1"/>
  <c r="C516" i="1"/>
  <c r="D516" i="1"/>
  <c r="E516" i="1"/>
  <c r="F516" i="1"/>
  <c r="A517" i="1"/>
  <c r="B517" i="1"/>
  <c r="C517" i="1"/>
  <c r="D517" i="1"/>
  <c r="E517" i="1"/>
  <c r="F517" i="1"/>
  <c r="A518" i="1"/>
  <c r="B518" i="1"/>
  <c r="C518" i="1"/>
  <c r="D518" i="1"/>
  <c r="E518" i="1"/>
  <c r="F518" i="1"/>
  <c r="A519" i="1"/>
  <c r="B519" i="1"/>
  <c r="C519" i="1"/>
  <c r="D519" i="1"/>
  <c r="E519" i="1"/>
  <c r="F519" i="1"/>
  <c r="A520" i="1"/>
  <c r="B520" i="1"/>
  <c r="C520" i="1"/>
  <c r="D520" i="1"/>
  <c r="E520" i="1"/>
  <c r="F520" i="1"/>
  <c r="A521" i="1"/>
  <c r="B521" i="1"/>
  <c r="C521" i="1"/>
  <c r="D521" i="1"/>
  <c r="E521" i="1"/>
  <c r="F521" i="1"/>
  <c r="A522" i="1"/>
  <c r="B522" i="1"/>
  <c r="C522" i="1"/>
  <c r="D522" i="1"/>
  <c r="E522" i="1"/>
  <c r="F522" i="1"/>
  <c r="A523" i="1"/>
  <c r="B523" i="1"/>
  <c r="C523" i="1"/>
  <c r="D523" i="1"/>
  <c r="E523" i="1"/>
  <c r="F523" i="1"/>
  <c r="A524" i="1"/>
  <c r="B524" i="1"/>
  <c r="C524" i="1"/>
  <c r="D524" i="1"/>
  <c r="E524" i="1"/>
  <c r="F524" i="1"/>
  <c r="A525" i="1"/>
  <c r="B525" i="1"/>
  <c r="C525" i="1"/>
  <c r="D525" i="1"/>
  <c r="E525" i="1"/>
  <c r="F525" i="1"/>
  <c r="A526" i="1"/>
  <c r="B526" i="1"/>
  <c r="C526" i="1"/>
  <c r="D526" i="1"/>
  <c r="E526" i="1"/>
  <c r="F526" i="1"/>
  <c r="A527" i="1"/>
  <c r="B527" i="1"/>
  <c r="C527" i="1"/>
  <c r="D527" i="1"/>
  <c r="E527" i="1"/>
  <c r="F527" i="1"/>
  <c r="A528" i="1"/>
  <c r="B528" i="1"/>
  <c r="C528" i="1"/>
  <c r="D528" i="1"/>
  <c r="E528" i="1"/>
  <c r="F528" i="1"/>
  <c r="A529" i="1"/>
  <c r="B529" i="1"/>
  <c r="C529" i="1"/>
  <c r="D529" i="1"/>
  <c r="E529" i="1"/>
  <c r="F529" i="1"/>
  <c r="A530" i="1"/>
  <c r="B530" i="1"/>
  <c r="C530" i="1"/>
  <c r="D530" i="1"/>
  <c r="E530" i="1"/>
  <c r="F530" i="1"/>
  <c r="A531" i="1"/>
  <c r="B531" i="1"/>
  <c r="C531" i="1"/>
  <c r="D531" i="1"/>
  <c r="E531" i="1"/>
  <c r="F531" i="1"/>
  <c r="A532" i="1"/>
  <c r="B532" i="1"/>
  <c r="C532" i="1"/>
  <c r="D532" i="1"/>
  <c r="E532" i="1"/>
  <c r="F532" i="1"/>
  <c r="A533" i="1"/>
  <c r="B533" i="1"/>
  <c r="C533" i="1"/>
  <c r="D533" i="1"/>
  <c r="E533" i="1"/>
  <c r="F533" i="1"/>
  <c r="A534" i="1"/>
  <c r="B534" i="1"/>
  <c r="C534" i="1"/>
  <c r="D534" i="1"/>
  <c r="E534" i="1"/>
  <c r="F534" i="1"/>
  <c r="A535" i="1"/>
  <c r="B535" i="1"/>
  <c r="C535" i="1"/>
  <c r="D535" i="1"/>
  <c r="E535" i="1"/>
  <c r="F535" i="1"/>
  <c r="A536" i="1"/>
  <c r="B536" i="1"/>
  <c r="C536" i="1"/>
  <c r="D536" i="1"/>
  <c r="E536" i="1"/>
  <c r="F536" i="1"/>
  <c r="A537" i="1"/>
  <c r="B537" i="1"/>
  <c r="C537" i="1"/>
  <c r="D537" i="1"/>
  <c r="E537" i="1"/>
  <c r="F537" i="1"/>
  <c r="A538" i="1"/>
  <c r="B538" i="1"/>
  <c r="C538" i="1"/>
  <c r="D538" i="1"/>
  <c r="E538" i="1"/>
  <c r="F538" i="1"/>
  <c r="A539" i="1"/>
  <c r="B539" i="1"/>
  <c r="C539" i="1"/>
  <c r="D539" i="1"/>
  <c r="E539" i="1"/>
  <c r="F539" i="1"/>
  <c r="A540" i="1"/>
  <c r="B540" i="1"/>
  <c r="C540" i="1"/>
  <c r="D540" i="1"/>
  <c r="E540" i="1"/>
  <c r="F540" i="1"/>
  <c r="A541" i="1"/>
  <c r="B541" i="1"/>
  <c r="C541" i="1"/>
  <c r="D541" i="1"/>
  <c r="E541" i="1"/>
  <c r="F541" i="1"/>
  <c r="A542" i="1"/>
  <c r="B542" i="1"/>
  <c r="C542" i="1"/>
  <c r="D542" i="1"/>
  <c r="E542" i="1"/>
  <c r="F542" i="1"/>
  <c r="A543" i="1"/>
  <c r="B543" i="1"/>
  <c r="C543" i="1"/>
  <c r="D543" i="1"/>
  <c r="E543" i="1"/>
  <c r="F543" i="1"/>
  <c r="A544" i="1"/>
  <c r="B544" i="1"/>
  <c r="C544" i="1"/>
  <c r="D544" i="1"/>
  <c r="E544" i="1"/>
  <c r="F544" i="1"/>
  <c r="A545" i="1"/>
  <c r="B545" i="1"/>
  <c r="C545" i="1"/>
  <c r="D545" i="1"/>
  <c r="E545" i="1"/>
  <c r="F545" i="1"/>
  <c r="A546" i="1"/>
  <c r="B546" i="1"/>
  <c r="C546" i="1"/>
  <c r="D546" i="1"/>
  <c r="E546" i="1"/>
  <c r="F546" i="1"/>
  <c r="A547" i="1"/>
  <c r="B547" i="1"/>
  <c r="C547" i="1"/>
  <c r="D547" i="1"/>
  <c r="E547" i="1"/>
  <c r="F547" i="1"/>
  <c r="A548" i="1"/>
  <c r="B548" i="1"/>
  <c r="C548" i="1"/>
  <c r="D548" i="1"/>
  <c r="E548" i="1"/>
  <c r="F548" i="1"/>
  <c r="A549" i="1"/>
  <c r="B549" i="1"/>
  <c r="C549" i="1"/>
  <c r="D549" i="1"/>
  <c r="E549" i="1"/>
  <c r="F549" i="1"/>
  <c r="A550" i="1"/>
  <c r="B550" i="1"/>
  <c r="C550" i="1"/>
  <c r="D550" i="1"/>
  <c r="E550" i="1"/>
  <c r="F550" i="1"/>
  <c r="A551" i="1"/>
  <c r="B551" i="1"/>
  <c r="C551" i="1"/>
  <c r="D551" i="1"/>
  <c r="E551" i="1"/>
  <c r="F551" i="1"/>
  <c r="A552" i="1"/>
  <c r="B552" i="1"/>
  <c r="C552" i="1"/>
  <c r="D552" i="1"/>
  <c r="E552" i="1"/>
  <c r="F552" i="1"/>
  <c r="A553" i="1"/>
  <c r="B553" i="1"/>
  <c r="C553" i="1"/>
  <c r="D553" i="1"/>
  <c r="E553" i="1"/>
  <c r="F553" i="1"/>
  <c r="A554" i="1"/>
  <c r="B554" i="1"/>
  <c r="C554" i="1"/>
  <c r="D554" i="1"/>
  <c r="E554" i="1"/>
  <c r="F554" i="1"/>
  <c r="A555" i="1"/>
  <c r="B555" i="1"/>
  <c r="C555" i="1"/>
  <c r="D555" i="1"/>
  <c r="E555" i="1"/>
  <c r="F555" i="1"/>
  <c r="A556" i="1"/>
  <c r="B556" i="1"/>
  <c r="C556" i="1"/>
  <c r="D556" i="1"/>
  <c r="E556" i="1"/>
  <c r="F556" i="1"/>
  <c r="A557" i="1"/>
  <c r="B557" i="1"/>
  <c r="C557" i="1"/>
  <c r="D557" i="1"/>
  <c r="E557" i="1"/>
  <c r="F557" i="1"/>
  <c r="A558" i="1"/>
  <c r="B558" i="1"/>
  <c r="C558" i="1"/>
  <c r="D558" i="1"/>
  <c r="E558" i="1"/>
  <c r="F558" i="1"/>
  <c r="A559" i="1"/>
  <c r="B559" i="1"/>
  <c r="C559" i="1"/>
  <c r="D559" i="1"/>
  <c r="E559" i="1"/>
  <c r="F559" i="1"/>
  <c r="A560" i="1"/>
  <c r="B560" i="1"/>
  <c r="C560" i="1"/>
  <c r="D560" i="1"/>
  <c r="E560" i="1"/>
  <c r="F560" i="1"/>
  <c r="A561" i="1"/>
  <c r="B561" i="1"/>
  <c r="C561" i="1"/>
  <c r="D561" i="1"/>
  <c r="E561" i="1"/>
  <c r="F561" i="1"/>
  <c r="A562" i="1"/>
  <c r="B562" i="1"/>
  <c r="C562" i="1"/>
  <c r="D562" i="1"/>
  <c r="E562" i="1"/>
  <c r="F562" i="1"/>
  <c r="A563" i="1"/>
  <c r="B563" i="1"/>
  <c r="C563" i="1"/>
  <c r="D563" i="1"/>
  <c r="E563" i="1"/>
  <c r="F563" i="1"/>
  <c r="A564" i="1"/>
  <c r="B564" i="1"/>
  <c r="C564" i="1"/>
  <c r="D564" i="1"/>
  <c r="E564" i="1"/>
  <c r="F564" i="1"/>
  <c r="A565" i="1"/>
  <c r="B565" i="1"/>
  <c r="C565" i="1"/>
  <c r="D565" i="1"/>
  <c r="E565" i="1"/>
  <c r="F565" i="1"/>
  <c r="A566" i="1"/>
  <c r="B566" i="1"/>
  <c r="C566" i="1"/>
  <c r="D566" i="1"/>
  <c r="E566" i="1"/>
  <c r="F566" i="1"/>
  <c r="A567" i="1"/>
  <c r="B567" i="1"/>
  <c r="C567" i="1"/>
  <c r="D567" i="1"/>
  <c r="E567" i="1"/>
  <c r="F567" i="1"/>
  <c r="A568" i="1"/>
  <c r="B568" i="1"/>
  <c r="C568" i="1"/>
  <c r="D568" i="1"/>
  <c r="E568" i="1"/>
  <c r="F568" i="1"/>
  <c r="A569" i="1"/>
  <c r="B569" i="1"/>
  <c r="C569" i="1"/>
  <c r="D569" i="1"/>
  <c r="E569" i="1"/>
  <c r="F569" i="1"/>
  <c r="A570" i="1"/>
  <c r="B570" i="1"/>
  <c r="C570" i="1"/>
  <c r="D570" i="1"/>
  <c r="E570" i="1"/>
  <c r="F570" i="1"/>
  <c r="A571" i="1"/>
  <c r="B571" i="1"/>
  <c r="C571" i="1"/>
  <c r="D571" i="1"/>
  <c r="E571" i="1"/>
  <c r="F571" i="1"/>
  <c r="A572" i="1"/>
  <c r="B572" i="1"/>
  <c r="C572" i="1"/>
  <c r="D572" i="1"/>
  <c r="E572" i="1"/>
  <c r="F572" i="1"/>
  <c r="A573" i="1"/>
  <c r="B573" i="1"/>
  <c r="C573" i="1"/>
  <c r="D573" i="1"/>
  <c r="E573" i="1"/>
  <c r="F573" i="1"/>
  <c r="A574" i="1"/>
  <c r="B574" i="1"/>
  <c r="C574" i="1"/>
  <c r="D574" i="1"/>
  <c r="E574" i="1"/>
  <c r="F574" i="1"/>
  <c r="A575" i="1"/>
  <c r="B575" i="1"/>
  <c r="C575" i="1"/>
  <c r="D575" i="1"/>
  <c r="E575" i="1"/>
  <c r="F575" i="1"/>
  <c r="A576" i="1"/>
  <c r="B576" i="1"/>
  <c r="C576" i="1"/>
  <c r="D576" i="1"/>
  <c r="E576" i="1"/>
  <c r="F576" i="1"/>
  <c r="A577" i="1"/>
  <c r="B577" i="1"/>
  <c r="C577" i="1"/>
  <c r="D577" i="1"/>
  <c r="E577" i="1"/>
  <c r="F577" i="1"/>
  <c r="A578" i="1"/>
  <c r="B578" i="1"/>
  <c r="C578" i="1"/>
  <c r="D578" i="1"/>
  <c r="E578" i="1"/>
  <c r="F578" i="1"/>
  <c r="A579" i="1"/>
  <c r="B579" i="1"/>
  <c r="C579" i="1"/>
  <c r="D579" i="1"/>
  <c r="E579" i="1"/>
  <c r="F579" i="1"/>
  <c r="A580" i="1"/>
  <c r="B580" i="1"/>
  <c r="C580" i="1"/>
  <c r="D580" i="1"/>
  <c r="E580" i="1"/>
  <c r="F580" i="1"/>
  <c r="A581" i="1"/>
  <c r="B581" i="1"/>
  <c r="C581" i="1"/>
  <c r="D581" i="1"/>
  <c r="E581" i="1"/>
  <c r="F581" i="1"/>
  <c r="A582" i="1"/>
  <c r="B582" i="1"/>
  <c r="C582" i="1"/>
  <c r="D582" i="1"/>
  <c r="E582" i="1"/>
  <c r="F582" i="1"/>
  <c r="A583" i="1"/>
  <c r="B583" i="1"/>
  <c r="C583" i="1"/>
  <c r="D583" i="1"/>
  <c r="E583" i="1"/>
  <c r="F583" i="1"/>
  <c r="A584" i="1"/>
  <c r="B584" i="1"/>
  <c r="C584" i="1"/>
  <c r="D584" i="1"/>
  <c r="E584" i="1"/>
  <c r="F584" i="1"/>
  <c r="A585" i="1"/>
  <c r="B585" i="1"/>
  <c r="C585" i="1"/>
  <c r="D585" i="1"/>
  <c r="E585" i="1"/>
  <c r="F585" i="1"/>
  <c r="A586" i="1"/>
  <c r="B586" i="1"/>
  <c r="C586" i="1"/>
  <c r="D586" i="1"/>
  <c r="E586" i="1"/>
  <c r="F586" i="1"/>
  <c r="A587" i="1"/>
  <c r="B587" i="1"/>
  <c r="C587" i="1"/>
  <c r="D587" i="1"/>
  <c r="E587" i="1"/>
  <c r="F587" i="1"/>
  <c r="A588" i="1"/>
  <c r="B588" i="1"/>
  <c r="C588" i="1"/>
  <c r="D588" i="1"/>
  <c r="E588" i="1"/>
  <c r="F588" i="1"/>
  <c r="A589" i="1"/>
  <c r="B589" i="1"/>
  <c r="C589" i="1"/>
  <c r="D589" i="1"/>
  <c r="E589" i="1"/>
  <c r="F589" i="1"/>
  <c r="A590" i="1"/>
  <c r="B590" i="1"/>
  <c r="C590" i="1"/>
  <c r="D590" i="1"/>
  <c r="E590" i="1"/>
  <c r="F590" i="1"/>
  <c r="A591" i="1"/>
  <c r="B591" i="1"/>
  <c r="C591" i="1"/>
  <c r="D591" i="1"/>
  <c r="E591" i="1"/>
  <c r="F591" i="1"/>
  <c r="A592" i="1"/>
  <c r="B592" i="1"/>
  <c r="C592" i="1"/>
  <c r="D592" i="1"/>
  <c r="E592" i="1"/>
  <c r="F592" i="1"/>
  <c r="A593" i="1"/>
  <c r="B593" i="1"/>
  <c r="C593" i="1"/>
  <c r="D593" i="1"/>
  <c r="E593" i="1"/>
  <c r="F593" i="1"/>
  <c r="A594" i="1"/>
  <c r="B594" i="1"/>
  <c r="C594" i="1"/>
  <c r="D594" i="1"/>
  <c r="E594" i="1"/>
  <c r="F594" i="1"/>
  <c r="A595" i="1"/>
  <c r="B595" i="1"/>
  <c r="C595" i="1"/>
  <c r="D595" i="1"/>
  <c r="E595" i="1"/>
  <c r="F595" i="1"/>
  <c r="A596" i="1"/>
  <c r="B596" i="1"/>
  <c r="C596" i="1"/>
  <c r="D596" i="1"/>
  <c r="E596" i="1"/>
  <c r="F596" i="1"/>
  <c r="A597" i="1"/>
  <c r="B597" i="1"/>
  <c r="C597" i="1"/>
  <c r="D597" i="1"/>
  <c r="E597" i="1"/>
  <c r="F597" i="1"/>
  <c r="A598" i="1"/>
  <c r="B598" i="1"/>
  <c r="C598" i="1"/>
  <c r="D598" i="1"/>
  <c r="E598" i="1"/>
  <c r="F598" i="1"/>
  <c r="A599" i="1"/>
  <c r="B599" i="1"/>
  <c r="C599" i="1"/>
  <c r="D599" i="1"/>
  <c r="E599" i="1"/>
  <c r="F599" i="1"/>
  <c r="A600" i="1"/>
  <c r="B600" i="1"/>
  <c r="C600" i="1"/>
  <c r="D600" i="1"/>
  <c r="E600" i="1"/>
  <c r="F600" i="1"/>
  <c r="A601" i="1"/>
  <c r="B601" i="1"/>
  <c r="C601" i="1"/>
  <c r="D601" i="1"/>
  <c r="E601" i="1"/>
  <c r="F601" i="1"/>
  <c r="A602" i="1"/>
  <c r="B602" i="1"/>
  <c r="C602" i="1"/>
  <c r="D602" i="1"/>
  <c r="E602" i="1"/>
  <c r="F602" i="1"/>
  <c r="A603" i="1"/>
  <c r="B603" i="1"/>
  <c r="C603" i="1"/>
  <c r="D603" i="1"/>
  <c r="E603" i="1"/>
  <c r="F603" i="1"/>
  <c r="A604" i="1"/>
  <c r="B604" i="1"/>
  <c r="C604" i="1"/>
  <c r="D604" i="1"/>
  <c r="E604" i="1"/>
  <c r="F604" i="1"/>
  <c r="A605" i="1"/>
  <c r="B605" i="1"/>
  <c r="C605" i="1"/>
  <c r="D605" i="1"/>
  <c r="E605" i="1"/>
  <c r="F605" i="1"/>
  <c r="A606" i="1"/>
  <c r="B606" i="1"/>
  <c r="C606" i="1"/>
  <c r="D606" i="1"/>
  <c r="E606" i="1"/>
  <c r="F606" i="1"/>
  <c r="A607" i="1"/>
  <c r="B607" i="1"/>
  <c r="C607" i="1"/>
  <c r="D607" i="1"/>
  <c r="E607" i="1"/>
  <c r="F607" i="1"/>
  <c r="A608" i="1"/>
  <c r="B608" i="1"/>
  <c r="C608" i="1"/>
  <c r="D608" i="1"/>
  <c r="E608" i="1"/>
  <c r="F608" i="1"/>
  <c r="A609" i="1"/>
  <c r="B609" i="1"/>
  <c r="C609" i="1"/>
  <c r="D609" i="1"/>
  <c r="E609" i="1"/>
  <c r="F609" i="1"/>
  <c r="A610" i="1"/>
  <c r="B610" i="1"/>
  <c r="C610" i="1"/>
  <c r="D610" i="1"/>
  <c r="E610" i="1"/>
  <c r="F610" i="1"/>
  <c r="A611" i="1"/>
  <c r="B611" i="1"/>
  <c r="C611" i="1"/>
  <c r="D611" i="1"/>
  <c r="E611" i="1"/>
  <c r="F611" i="1"/>
  <c r="A612" i="1"/>
  <c r="B612" i="1"/>
  <c r="C612" i="1"/>
  <c r="D612" i="1"/>
  <c r="E612" i="1"/>
  <c r="F612" i="1"/>
  <c r="A613" i="1"/>
  <c r="B613" i="1"/>
  <c r="C613" i="1"/>
  <c r="D613" i="1"/>
  <c r="E613" i="1"/>
  <c r="F613" i="1"/>
  <c r="A614" i="1"/>
  <c r="B614" i="1"/>
  <c r="C614" i="1"/>
  <c r="D614" i="1"/>
  <c r="E614" i="1"/>
  <c r="F614" i="1"/>
  <c r="A615" i="1"/>
  <c r="B615" i="1"/>
  <c r="C615" i="1"/>
  <c r="D615" i="1"/>
  <c r="E615" i="1"/>
  <c r="F615" i="1"/>
  <c r="A616" i="1"/>
  <c r="B616" i="1"/>
  <c r="C616" i="1"/>
  <c r="D616" i="1"/>
  <c r="E616" i="1"/>
  <c r="F616" i="1"/>
  <c r="A617" i="1"/>
  <c r="B617" i="1"/>
  <c r="C617" i="1"/>
  <c r="D617" i="1"/>
  <c r="E617" i="1"/>
  <c r="F617" i="1"/>
  <c r="A618" i="1"/>
  <c r="B618" i="1"/>
  <c r="C618" i="1"/>
  <c r="D618" i="1"/>
  <c r="E618" i="1"/>
  <c r="F618" i="1"/>
  <c r="A619" i="1"/>
  <c r="B619" i="1"/>
  <c r="C619" i="1"/>
  <c r="D619" i="1"/>
  <c r="E619" i="1"/>
  <c r="F619" i="1"/>
  <c r="A620" i="1"/>
  <c r="B620" i="1"/>
  <c r="C620" i="1"/>
  <c r="D620" i="1"/>
  <c r="E620" i="1"/>
  <c r="F620" i="1"/>
  <c r="A621" i="1"/>
  <c r="B621" i="1"/>
  <c r="C621" i="1"/>
  <c r="D621" i="1"/>
  <c r="E621" i="1"/>
  <c r="F621" i="1"/>
  <c r="A622" i="1"/>
  <c r="B622" i="1"/>
  <c r="C622" i="1"/>
  <c r="D622" i="1"/>
  <c r="E622" i="1"/>
  <c r="F622" i="1"/>
  <c r="A623" i="1"/>
  <c r="B623" i="1"/>
  <c r="C623" i="1"/>
  <c r="D623" i="1"/>
  <c r="E623" i="1"/>
  <c r="F623" i="1"/>
  <c r="A624" i="1"/>
  <c r="B624" i="1"/>
  <c r="C624" i="1"/>
  <c r="D624" i="1"/>
  <c r="E624" i="1"/>
  <c r="F624" i="1"/>
  <c r="A625" i="1"/>
  <c r="B625" i="1"/>
  <c r="C625" i="1"/>
  <c r="D625" i="1"/>
  <c r="E625" i="1"/>
  <c r="F625" i="1"/>
  <c r="A626" i="1"/>
  <c r="B626" i="1"/>
  <c r="C626" i="1"/>
  <c r="D626" i="1"/>
  <c r="E626" i="1"/>
  <c r="F626" i="1"/>
  <c r="A627" i="1"/>
  <c r="B627" i="1"/>
  <c r="C627" i="1"/>
  <c r="D627" i="1"/>
  <c r="E627" i="1"/>
  <c r="F627" i="1"/>
  <c r="A628" i="1"/>
  <c r="B628" i="1"/>
  <c r="C628" i="1"/>
  <c r="D628" i="1"/>
  <c r="E628" i="1"/>
  <c r="F628" i="1"/>
  <c r="A629" i="1"/>
  <c r="B629" i="1"/>
  <c r="C629" i="1"/>
  <c r="D629" i="1"/>
  <c r="E629" i="1"/>
  <c r="F629" i="1"/>
  <c r="A630" i="1"/>
  <c r="B630" i="1"/>
  <c r="C630" i="1"/>
  <c r="D630" i="1"/>
  <c r="E630" i="1"/>
  <c r="F630" i="1"/>
  <c r="A631" i="1"/>
  <c r="B631" i="1"/>
  <c r="C631" i="1"/>
  <c r="D631" i="1"/>
  <c r="E631" i="1"/>
  <c r="F631" i="1"/>
  <c r="A632" i="1"/>
  <c r="B632" i="1"/>
  <c r="C632" i="1"/>
  <c r="D632" i="1"/>
  <c r="E632" i="1"/>
  <c r="F632" i="1"/>
  <c r="A633" i="1"/>
  <c r="B633" i="1"/>
  <c r="C633" i="1"/>
  <c r="D633" i="1"/>
  <c r="E633" i="1"/>
  <c r="F633" i="1"/>
  <c r="A634" i="1"/>
  <c r="B634" i="1"/>
  <c r="C634" i="1"/>
  <c r="D634" i="1"/>
  <c r="E634" i="1"/>
  <c r="F634" i="1"/>
  <c r="A635" i="1"/>
  <c r="B635" i="1"/>
  <c r="C635" i="1"/>
  <c r="D635" i="1"/>
  <c r="E635" i="1"/>
  <c r="F635" i="1"/>
  <c r="A636" i="1"/>
  <c r="B636" i="1"/>
  <c r="C636" i="1"/>
  <c r="D636" i="1"/>
  <c r="E636" i="1"/>
  <c r="F636" i="1"/>
  <c r="A637" i="1"/>
  <c r="B637" i="1"/>
  <c r="C637" i="1"/>
  <c r="D637" i="1"/>
  <c r="E637" i="1"/>
  <c r="F637" i="1"/>
  <c r="A638" i="1"/>
  <c r="B638" i="1"/>
  <c r="C638" i="1"/>
  <c r="D638" i="1"/>
  <c r="E638" i="1"/>
  <c r="F638" i="1"/>
  <c r="A639" i="1"/>
  <c r="B639" i="1"/>
  <c r="C639" i="1"/>
  <c r="D639" i="1"/>
  <c r="E639" i="1"/>
  <c r="F639" i="1"/>
  <c r="A640" i="1"/>
  <c r="B640" i="1"/>
  <c r="C640" i="1"/>
  <c r="D640" i="1"/>
  <c r="E640" i="1"/>
  <c r="F640" i="1"/>
  <c r="A641" i="1"/>
  <c r="B641" i="1"/>
  <c r="C641" i="1"/>
  <c r="D641" i="1"/>
  <c r="E641" i="1"/>
  <c r="F641" i="1"/>
  <c r="A642" i="1"/>
  <c r="B642" i="1"/>
  <c r="C642" i="1"/>
  <c r="D642" i="1"/>
  <c r="E642" i="1"/>
  <c r="F642" i="1"/>
  <c r="A643" i="1"/>
  <c r="B643" i="1"/>
  <c r="C643" i="1"/>
  <c r="D643" i="1"/>
  <c r="E643" i="1"/>
  <c r="F643" i="1"/>
  <c r="A644" i="1"/>
  <c r="B644" i="1"/>
  <c r="C644" i="1"/>
  <c r="D644" i="1"/>
  <c r="E644" i="1"/>
  <c r="F644" i="1"/>
  <c r="A645" i="1"/>
  <c r="B645" i="1"/>
  <c r="C645" i="1"/>
  <c r="D645" i="1"/>
  <c r="E645" i="1"/>
  <c r="F645" i="1"/>
  <c r="A646" i="1"/>
  <c r="B646" i="1"/>
  <c r="C646" i="1"/>
  <c r="D646" i="1"/>
  <c r="E646" i="1"/>
  <c r="F646" i="1"/>
  <c r="A647" i="1"/>
  <c r="B647" i="1"/>
  <c r="C647" i="1"/>
  <c r="D647" i="1"/>
  <c r="E647" i="1"/>
  <c r="F647" i="1"/>
  <c r="A648" i="1"/>
  <c r="B648" i="1"/>
  <c r="C648" i="1"/>
  <c r="D648" i="1"/>
  <c r="E648" i="1"/>
  <c r="F648" i="1"/>
  <c r="A649" i="1"/>
  <c r="B649" i="1"/>
  <c r="C649" i="1"/>
  <c r="D649" i="1"/>
  <c r="E649" i="1"/>
  <c r="F649" i="1"/>
  <c r="A650" i="1"/>
  <c r="B650" i="1"/>
  <c r="C650" i="1"/>
  <c r="D650" i="1"/>
  <c r="E650" i="1"/>
  <c r="F650" i="1"/>
  <c r="A651" i="1"/>
  <c r="B651" i="1"/>
  <c r="C651" i="1"/>
  <c r="D651" i="1"/>
  <c r="E651" i="1"/>
  <c r="F651" i="1"/>
  <c r="A652" i="1"/>
  <c r="B652" i="1"/>
  <c r="C652" i="1"/>
  <c r="D652" i="1"/>
  <c r="E652" i="1"/>
  <c r="F652" i="1"/>
  <c r="A653" i="1"/>
  <c r="B653" i="1"/>
  <c r="C653" i="1"/>
  <c r="D653" i="1"/>
  <c r="E653" i="1"/>
  <c r="F653" i="1"/>
  <c r="A654" i="1"/>
  <c r="B654" i="1"/>
  <c r="C654" i="1"/>
  <c r="D654" i="1"/>
  <c r="E654" i="1"/>
  <c r="F654" i="1"/>
  <c r="A655" i="1"/>
  <c r="B655" i="1"/>
  <c r="C655" i="1"/>
  <c r="D655" i="1"/>
  <c r="E655" i="1"/>
  <c r="F655" i="1"/>
  <c r="A656" i="1"/>
  <c r="B656" i="1"/>
  <c r="C656" i="1"/>
  <c r="D656" i="1"/>
  <c r="E656" i="1"/>
  <c r="F656" i="1"/>
  <c r="A657" i="1"/>
  <c r="B657" i="1"/>
  <c r="C657" i="1"/>
  <c r="D657" i="1"/>
  <c r="E657" i="1"/>
  <c r="F657" i="1"/>
  <c r="A658" i="1"/>
  <c r="B658" i="1"/>
  <c r="C658" i="1"/>
  <c r="D658" i="1"/>
  <c r="E658" i="1"/>
  <c r="F658" i="1"/>
  <c r="A659" i="1"/>
  <c r="B659" i="1"/>
  <c r="C659" i="1"/>
  <c r="D659" i="1"/>
  <c r="E659" i="1"/>
  <c r="F659" i="1"/>
  <c r="A660" i="1"/>
  <c r="B660" i="1"/>
  <c r="C660" i="1"/>
  <c r="D660" i="1"/>
  <c r="E660" i="1"/>
  <c r="F660" i="1"/>
  <c r="A661" i="1"/>
  <c r="B661" i="1"/>
  <c r="C661" i="1"/>
  <c r="D661" i="1"/>
  <c r="E661" i="1"/>
  <c r="F661" i="1"/>
  <c r="A662" i="1"/>
  <c r="B662" i="1"/>
  <c r="C662" i="1"/>
  <c r="D662" i="1"/>
  <c r="E662" i="1"/>
  <c r="F662" i="1"/>
  <c r="A663" i="1"/>
  <c r="B663" i="1"/>
  <c r="C663" i="1"/>
  <c r="D663" i="1"/>
  <c r="E663" i="1"/>
  <c r="F663" i="1"/>
  <c r="A664" i="1"/>
  <c r="B664" i="1"/>
  <c r="C664" i="1"/>
  <c r="D664" i="1"/>
  <c r="E664" i="1"/>
  <c r="F664" i="1"/>
  <c r="A665" i="1"/>
  <c r="B665" i="1"/>
  <c r="C665" i="1"/>
  <c r="D665" i="1"/>
  <c r="E665" i="1"/>
  <c r="F665" i="1"/>
  <c r="A666" i="1"/>
  <c r="B666" i="1"/>
  <c r="C666" i="1"/>
  <c r="D666" i="1"/>
  <c r="E666" i="1"/>
  <c r="F666" i="1"/>
  <c r="A667" i="1"/>
  <c r="B667" i="1"/>
  <c r="C667" i="1"/>
  <c r="D667" i="1"/>
  <c r="E667" i="1"/>
  <c r="F667" i="1"/>
  <c r="A668" i="1"/>
  <c r="B668" i="1"/>
  <c r="C668" i="1"/>
  <c r="D668" i="1"/>
  <c r="E668" i="1"/>
  <c r="F668" i="1"/>
  <c r="A669" i="1"/>
  <c r="B669" i="1"/>
  <c r="C669" i="1"/>
  <c r="D669" i="1"/>
  <c r="E669" i="1"/>
  <c r="F669" i="1"/>
  <c r="A670" i="1"/>
  <c r="B670" i="1"/>
  <c r="C670" i="1"/>
  <c r="D670" i="1"/>
  <c r="E670" i="1"/>
  <c r="F670" i="1"/>
  <c r="A671" i="1"/>
  <c r="B671" i="1"/>
  <c r="C671" i="1"/>
  <c r="D671" i="1"/>
  <c r="E671" i="1"/>
  <c r="F671" i="1"/>
  <c r="A672" i="1"/>
  <c r="B672" i="1"/>
  <c r="C672" i="1"/>
  <c r="D672" i="1"/>
  <c r="E672" i="1"/>
  <c r="F672" i="1"/>
  <c r="A673" i="1"/>
  <c r="B673" i="1"/>
  <c r="C673" i="1"/>
  <c r="D673" i="1"/>
  <c r="E673" i="1"/>
  <c r="F673" i="1"/>
  <c r="A674" i="1"/>
  <c r="B674" i="1"/>
  <c r="C674" i="1"/>
  <c r="D674" i="1"/>
  <c r="E674" i="1"/>
  <c r="F674" i="1"/>
  <c r="A675" i="1"/>
  <c r="B675" i="1"/>
  <c r="C675" i="1"/>
  <c r="D675" i="1"/>
  <c r="E675" i="1"/>
  <c r="F675" i="1"/>
  <c r="A676" i="1"/>
  <c r="B676" i="1"/>
  <c r="C676" i="1"/>
  <c r="D676" i="1"/>
  <c r="E676" i="1"/>
  <c r="F676" i="1"/>
  <c r="A677" i="1"/>
  <c r="B677" i="1"/>
  <c r="C677" i="1"/>
  <c r="D677" i="1"/>
  <c r="E677" i="1"/>
  <c r="F677" i="1"/>
  <c r="A678" i="1"/>
  <c r="B678" i="1"/>
  <c r="C678" i="1"/>
  <c r="D678" i="1"/>
  <c r="E678" i="1"/>
  <c r="F678" i="1"/>
  <c r="A679" i="1"/>
  <c r="B679" i="1"/>
  <c r="C679" i="1"/>
  <c r="D679" i="1"/>
  <c r="E679" i="1"/>
  <c r="F679" i="1"/>
  <c r="A680" i="1"/>
  <c r="B680" i="1"/>
  <c r="C680" i="1"/>
  <c r="D680" i="1"/>
  <c r="E680" i="1"/>
  <c r="F680" i="1"/>
  <c r="A681" i="1"/>
  <c r="B681" i="1"/>
  <c r="C681" i="1"/>
  <c r="D681" i="1"/>
  <c r="E681" i="1"/>
  <c r="F681" i="1"/>
  <c r="A682" i="1"/>
  <c r="B682" i="1"/>
  <c r="C682" i="1"/>
  <c r="D682" i="1"/>
  <c r="E682" i="1"/>
  <c r="F682" i="1"/>
  <c r="A683" i="1"/>
  <c r="B683" i="1"/>
  <c r="C683" i="1"/>
  <c r="D683" i="1"/>
  <c r="E683" i="1"/>
  <c r="F683" i="1"/>
  <c r="A684" i="1"/>
  <c r="B684" i="1"/>
  <c r="C684" i="1"/>
  <c r="D684" i="1"/>
  <c r="E684" i="1"/>
  <c r="F684" i="1"/>
  <c r="A685" i="1"/>
  <c r="B685" i="1"/>
  <c r="C685" i="1"/>
  <c r="D685" i="1"/>
  <c r="E685" i="1"/>
  <c r="F685" i="1"/>
  <c r="A686" i="1"/>
  <c r="B686" i="1"/>
  <c r="C686" i="1"/>
  <c r="D686" i="1"/>
  <c r="E686" i="1"/>
  <c r="F686" i="1"/>
  <c r="A687" i="1"/>
  <c r="B687" i="1"/>
  <c r="C687" i="1"/>
  <c r="D687" i="1"/>
  <c r="E687" i="1"/>
  <c r="F687" i="1"/>
  <c r="A688" i="1"/>
  <c r="B688" i="1"/>
  <c r="C688" i="1"/>
  <c r="D688" i="1"/>
  <c r="E688" i="1"/>
  <c r="F688" i="1"/>
  <c r="A689" i="1"/>
  <c r="B689" i="1"/>
  <c r="C689" i="1"/>
  <c r="D689" i="1"/>
  <c r="E689" i="1"/>
  <c r="F689" i="1"/>
  <c r="A690" i="1"/>
  <c r="B690" i="1"/>
  <c r="C690" i="1"/>
  <c r="D690" i="1"/>
  <c r="E690" i="1"/>
  <c r="F690" i="1"/>
  <c r="A691" i="1"/>
  <c r="B691" i="1"/>
  <c r="C691" i="1"/>
  <c r="D691" i="1"/>
  <c r="E691" i="1"/>
  <c r="F691" i="1"/>
  <c r="A692" i="1"/>
  <c r="B692" i="1"/>
  <c r="C692" i="1"/>
  <c r="D692" i="1"/>
  <c r="E692" i="1"/>
  <c r="F692" i="1"/>
  <c r="A693" i="1"/>
  <c r="B693" i="1"/>
  <c r="C693" i="1"/>
  <c r="D693" i="1"/>
  <c r="E693" i="1"/>
  <c r="F693" i="1"/>
  <c r="A694" i="1"/>
  <c r="B694" i="1"/>
  <c r="C694" i="1"/>
  <c r="D694" i="1"/>
  <c r="E694" i="1"/>
  <c r="F694" i="1"/>
  <c r="A695" i="1"/>
  <c r="B695" i="1"/>
  <c r="C695" i="1"/>
  <c r="D695" i="1"/>
  <c r="E695" i="1"/>
  <c r="F695" i="1"/>
  <c r="A696" i="1"/>
  <c r="B696" i="1"/>
  <c r="C696" i="1"/>
  <c r="D696" i="1"/>
  <c r="E696" i="1"/>
  <c r="F696" i="1"/>
  <c r="A697" i="1"/>
  <c r="B697" i="1"/>
  <c r="C697" i="1"/>
  <c r="D697" i="1"/>
  <c r="E697" i="1"/>
  <c r="F697" i="1"/>
  <c r="A698" i="1"/>
  <c r="B698" i="1"/>
  <c r="C698" i="1"/>
  <c r="D698" i="1"/>
  <c r="E698" i="1"/>
  <c r="F698" i="1"/>
  <c r="A699" i="1"/>
  <c r="B699" i="1"/>
  <c r="C699" i="1"/>
  <c r="D699" i="1"/>
  <c r="E699" i="1"/>
  <c r="F699" i="1"/>
  <c r="A700" i="1"/>
  <c r="B700" i="1"/>
  <c r="C700" i="1"/>
  <c r="D700" i="1"/>
  <c r="E700" i="1"/>
  <c r="F700" i="1"/>
  <c r="A701" i="1"/>
  <c r="B701" i="1"/>
  <c r="C701" i="1"/>
  <c r="D701" i="1"/>
  <c r="E701" i="1"/>
  <c r="F701" i="1"/>
  <c r="A702" i="1"/>
  <c r="B702" i="1"/>
  <c r="C702" i="1"/>
  <c r="D702" i="1"/>
  <c r="E702" i="1"/>
  <c r="F702" i="1"/>
  <c r="A703" i="1"/>
  <c r="B703" i="1"/>
  <c r="C703" i="1"/>
  <c r="D703" i="1"/>
  <c r="E703" i="1"/>
  <c r="F703" i="1"/>
  <c r="A704" i="1"/>
  <c r="B704" i="1"/>
  <c r="C704" i="1"/>
  <c r="D704" i="1"/>
  <c r="E704" i="1"/>
  <c r="F704" i="1"/>
  <c r="A705" i="1"/>
  <c r="B705" i="1"/>
  <c r="C705" i="1"/>
  <c r="D705" i="1"/>
  <c r="E705" i="1"/>
  <c r="F705" i="1"/>
  <c r="A706" i="1"/>
  <c r="B706" i="1"/>
  <c r="C706" i="1"/>
  <c r="D706" i="1"/>
  <c r="E706" i="1"/>
  <c r="F706" i="1"/>
  <c r="A707" i="1"/>
  <c r="B707" i="1"/>
  <c r="C707" i="1"/>
  <c r="D707" i="1"/>
  <c r="E707" i="1"/>
  <c r="F707" i="1"/>
  <c r="A708" i="1"/>
  <c r="B708" i="1"/>
  <c r="C708" i="1"/>
  <c r="D708" i="1"/>
  <c r="E708" i="1"/>
  <c r="F708" i="1"/>
  <c r="A709" i="1"/>
  <c r="B709" i="1"/>
  <c r="C709" i="1"/>
  <c r="D709" i="1"/>
  <c r="E709" i="1"/>
  <c r="F709" i="1"/>
  <c r="A710" i="1"/>
  <c r="B710" i="1"/>
  <c r="C710" i="1"/>
  <c r="D710" i="1"/>
  <c r="E710" i="1"/>
  <c r="F710" i="1"/>
  <c r="A711" i="1"/>
  <c r="B711" i="1"/>
  <c r="C711" i="1"/>
  <c r="D711" i="1"/>
  <c r="E711" i="1"/>
  <c r="F711" i="1"/>
  <c r="A712" i="1"/>
  <c r="B712" i="1"/>
  <c r="C712" i="1"/>
  <c r="D712" i="1"/>
  <c r="E712" i="1"/>
  <c r="F712" i="1"/>
  <c r="A713" i="1"/>
  <c r="B713" i="1"/>
  <c r="C713" i="1"/>
  <c r="D713" i="1"/>
  <c r="E713" i="1"/>
  <c r="F713" i="1"/>
  <c r="A714" i="1"/>
  <c r="B714" i="1"/>
  <c r="C714" i="1"/>
  <c r="D714" i="1"/>
  <c r="E714" i="1"/>
  <c r="F714" i="1"/>
  <c r="A715" i="1"/>
  <c r="B715" i="1"/>
  <c r="C715" i="1"/>
  <c r="D715" i="1"/>
  <c r="E715" i="1"/>
  <c r="F715" i="1"/>
  <c r="A716" i="1"/>
  <c r="B716" i="1"/>
  <c r="C716" i="1"/>
  <c r="D716" i="1"/>
  <c r="E716" i="1"/>
  <c r="F716" i="1"/>
  <c r="A717" i="1"/>
  <c r="B717" i="1"/>
  <c r="C717" i="1"/>
  <c r="D717" i="1"/>
  <c r="E717" i="1"/>
  <c r="F717" i="1"/>
  <c r="A718" i="1"/>
  <c r="B718" i="1"/>
  <c r="C718" i="1"/>
  <c r="D718" i="1"/>
  <c r="E718" i="1"/>
  <c r="F718" i="1"/>
  <c r="A719" i="1"/>
  <c r="B719" i="1"/>
  <c r="C719" i="1"/>
  <c r="D719" i="1"/>
  <c r="E719" i="1"/>
  <c r="F719" i="1"/>
  <c r="A720" i="1"/>
  <c r="B720" i="1"/>
  <c r="C720" i="1"/>
  <c r="D720" i="1"/>
  <c r="E720" i="1"/>
  <c r="F720" i="1"/>
  <c r="A721" i="1"/>
  <c r="B721" i="1"/>
  <c r="C721" i="1"/>
  <c r="D721" i="1"/>
  <c r="E721" i="1"/>
  <c r="F721" i="1"/>
  <c r="A722" i="1"/>
  <c r="B722" i="1"/>
  <c r="C722" i="1"/>
  <c r="D722" i="1"/>
  <c r="E722" i="1"/>
  <c r="F722" i="1"/>
  <c r="A723" i="1"/>
  <c r="B723" i="1"/>
  <c r="C723" i="1"/>
  <c r="D723" i="1"/>
  <c r="E723" i="1"/>
  <c r="F723" i="1"/>
  <c r="A724" i="1"/>
  <c r="B724" i="1"/>
  <c r="C724" i="1"/>
  <c r="D724" i="1"/>
  <c r="E724" i="1"/>
  <c r="F724" i="1"/>
  <c r="A725" i="1"/>
  <c r="B725" i="1"/>
  <c r="C725" i="1"/>
  <c r="D725" i="1"/>
  <c r="E725" i="1"/>
  <c r="F725" i="1"/>
  <c r="A726" i="1"/>
  <c r="B726" i="1"/>
  <c r="C726" i="1"/>
  <c r="D726" i="1"/>
  <c r="E726" i="1"/>
  <c r="F726" i="1"/>
  <c r="A727" i="1"/>
  <c r="B727" i="1"/>
  <c r="C727" i="1"/>
  <c r="D727" i="1"/>
  <c r="E727" i="1"/>
  <c r="F727" i="1"/>
  <c r="A728" i="1"/>
  <c r="B728" i="1"/>
  <c r="C728" i="1"/>
  <c r="D728" i="1"/>
  <c r="E728" i="1"/>
  <c r="F728" i="1"/>
  <c r="A729" i="1"/>
  <c r="B729" i="1"/>
  <c r="C729" i="1"/>
  <c r="D729" i="1"/>
  <c r="E729" i="1"/>
  <c r="F729" i="1"/>
  <c r="A730" i="1"/>
  <c r="B730" i="1"/>
  <c r="C730" i="1"/>
  <c r="D730" i="1"/>
  <c r="E730" i="1"/>
  <c r="F730" i="1"/>
  <c r="B15" i="1" l="1"/>
  <c r="B46" i="27" l="1"/>
  <c r="B34" i="27"/>
  <c r="B31" i="27"/>
  <c r="B44" i="27"/>
  <c r="B33" i="27"/>
  <c r="B43" i="27"/>
  <c r="B42" i="27"/>
  <c r="B41" i="27"/>
  <c r="B35" i="27"/>
  <c r="B40" i="27"/>
  <c r="B32" i="27"/>
  <c r="B37" i="27"/>
  <c r="C15" i="1"/>
  <c r="D15" i="1"/>
  <c r="E15" i="1"/>
  <c r="F15" i="1"/>
  <c r="A15" i="1"/>
  <c r="B2" i="27" l="1"/>
  <c r="D104" i="27" l="1"/>
  <c r="B104" i="27"/>
  <c r="D94" i="27"/>
  <c r="B94" i="27"/>
  <c r="D84" i="27"/>
  <c r="B84" i="27"/>
  <c r="D75" i="27"/>
  <c r="B75" i="27"/>
  <c r="D66" i="27"/>
  <c r="B66" i="27"/>
  <c r="D57" i="27"/>
  <c r="B57" i="27"/>
  <c r="D48" i="27"/>
  <c r="B48" i="27"/>
  <c r="D39" i="27"/>
  <c r="B39" i="27"/>
  <c r="D30" i="27"/>
  <c r="B30" i="27"/>
  <c r="D21" i="27"/>
  <c r="B21" i="27"/>
  <c r="D12" i="27"/>
  <c r="B12" i="27"/>
  <c r="D1" i="27"/>
  <c r="B1" i="27"/>
  <c r="B5" i="27" l="1"/>
  <c r="D5" i="27" s="1"/>
  <c r="B4" i="27"/>
  <c r="B10" i="27"/>
  <c r="D10" i="27" s="1"/>
  <c r="B7" i="27"/>
  <c r="D7" i="27" s="1"/>
  <c r="B8" i="27"/>
  <c r="D8" i="27" s="1"/>
  <c r="B6" i="27"/>
  <c r="D6" i="27" s="1"/>
  <c r="B114" i="27"/>
  <c r="D114" i="27" s="1"/>
  <c r="B78" i="27"/>
  <c r="D78" i="27" s="1"/>
  <c r="B69" i="27"/>
  <c r="D69" i="27" s="1"/>
  <c r="B15" i="27"/>
  <c r="D15" i="27" s="1"/>
  <c r="B77" i="27"/>
  <c r="D77" i="27" s="1"/>
  <c r="B68" i="27"/>
  <c r="D68" i="27" s="1"/>
  <c r="B59" i="27"/>
  <c r="B50" i="27"/>
  <c r="D50" i="27" s="1"/>
  <c r="D41" i="27"/>
  <c r="D32" i="27"/>
  <c r="B23" i="27"/>
  <c r="B14" i="27"/>
  <c r="D14" i="27" s="1"/>
  <c r="B76" i="27"/>
  <c r="B67" i="27"/>
  <c r="B58" i="27"/>
  <c r="B49" i="27"/>
  <c r="B22" i="27"/>
  <c r="B13" i="27"/>
  <c r="B60" i="27"/>
  <c r="B24" i="27"/>
  <c r="B82" i="27"/>
  <c r="D82" i="27" s="1"/>
  <c r="B64" i="27"/>
  <c r="D64" i="27" s="1"/>
  <c r="D46" i="27"/>
  <c r="B28" i="27"/>
  <c r="D28" i="27" s="1"/>
  <c r="B79" i="27"/>
  <c r="D79" i="27" s="1"/>
  <c r="B61" i="27"/>
  <c r="D34" i="27"/>
  <c r="B73" i="27"/>
  <c r="D73" i="27" s="1"/>
  <c r="B55" i="27"/>
  <c r="D55" i="27" s="1"/>
  <c r="D37" i="27"/>
  <c r="B19" i="27"/>
  <c r="D19" i="27" s="1"/>
  <c r="D35" i="27"/>
  <c r="B17" i="27"/>
  <c r="D17" i="27" s="1"/>
  <c r="B52" i="27"/>
  <c r="D52" i="27" s="1"/>
  <c r="B25" i="27"/>
  <c r="B51" i="27"/>
  <c r="D51" i="27" s="1"/>
  <c r="D42" i="27"/>
  <c r="B80" i="27"/>
  <c r="D80" i="27" s="1"/>
  <c r="B71" i="27"/>
  <c r="D71" i="27" s="1"/>
  <c r="B62" i="27"/>
  <c r="B53" i="27"/>
  <c r="D53" i="27" s="1"/>
  <c r="D44" i="27"/>
  <c r="B26" i="27"/>
  <c r="B70" i="27"/>
  <c r="D70" i="27" s="1"/>
  <c r="D43" i="27"/>
  <c r="B16" i="27"/>
  <c r="D16" i="27" s="1"/>
  <c r="D33" i="27"/>
  <c r="B27" i="27" l="1"/>
  <c r="D27" i="27" s="1"/>
  <c r="D22" i="27"/>
  <c r="B85" i="27"/>
  <c r="D23" i="27"/>
  <c r="B86" i="27"/>
  <c r="B9" i="27"/>
  <c r="D9" i="27" s="1"/>
  <c r="B99" i="27"/>
  <c r="D99" i="27" s="1"/>
  <c r="D62" i="27"/>
  <c r="D31" i="27"/>
  <c r="B36" i="27"/>
  <c r="D36" i="27" s="1"/>
  <c r="D40" i="27"/>
  <c r="B45" i="27"/>
  <c r="D45" i="27" s="1"/>
  <c r="B54" i="27"/>
  <c r="D49" i="27"/>
  <c r="B95" i="27"/>
  <c r="D58" i="27"/>
  <c r="B63" i="27"/>
  <c r="D63" i="27" s="1"/>
  <c r="B96" i="27"/>
  <c r="D96" i="27" s="1"/>
  <c r="D59" i="27"/>
  <c r="D24" i="27"/>
  <c r="B87" i="27"/>
  <c r="D67" i="27"/>
  <c r="B72" i="27"/>
  <c r="D72" i="27" s="1"/>
  <c r="D26" i="27"/>
  <c r="B89" i="27"/>
  <c r="D76" i="27"/>
  <c r="B81" i="27"/>
  <c r="D81" i="27" s="1"/>
  <c r="D25" i="27"/>
  <c r="B88" i="27"/>
  <c r="D60" i="27"/>
  <c r="B97" i="27"/>
  <c r="D97" i="27" s="1"/>
  <c r="B98" i="27"/>
  <c r="D98" i="27" s="1"/>
  <c r="D61" i="27"/>
  <c r="D13" i="27"/>
  <c r="B18" i="27"/>
  <c r="D18" i="27" l="1"/>
  <c r="B91" i="27"/>
  <c r="D91" i="27" s="1"/>
  <c r="D87" i="27"/>
  <c r="B107" i="27"/>
  <c r="D107" i="27" s="1"/>
  <c r="B90" i="27"/>
  <c r="D85" i="27"/>
  <c r="B105" i="27"/>
  <c r="D95" i="27"/>
  <c r="B100" i="27"/>
  <c r="B109" i="27"/>
  <c r="D109" i="27" s="1"/>
  <c r="D89" i="27"/>
  <c r="B111" i="27"/>
  <c r="D111" i="27" s="1"/>
  <c r="B101" i="27"/>
  <c r="D101" i="27" s="1"/>
  <c r="D54" i="27"/>
  <c r="B108" i="27"/>
  <c r="D108" i="27" s="1"/>
  <c r="D88" i="27"/>
  <c r="D86" i="27"/>
  <c r="B106" i="27"/>
  <c r="D106" i="27" s="1"/>
  <c r="D105" i="27" l="1"/>
  <c r="B110" i="27"/>
  <c r="D90" i="27"/>
  <c r="B92" i="27"/>
  <c r="D92" i="27" s="1"/>
  <c r="D100" i="27"/>
  <c r="B102" i="27"/>
  <c r="D102" i="27" s="1"/>
  <c r="B112" i="27" l="1"/>
  <c r="D112" i="27" s="1"/>
  <c r="D110" i="27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Auteur</author>
  </authors>
  <commentList>
    <comment ref="V14" authorId="0" shapeId="0" xr:uid="{6988FB60-89BD-4EAC-8826-895CD19C14B8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=Date de commande transport</t>
        </r>
      </text>
    </comment>
    <comment ref="W14" authorId="0" shapeId="0" xr:uid="{93C2E4B2-D0B8-4E69-B22D-C8C974E854E3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= Date du dernier BL effectué
</t>
        </r>
      </text>
    </comment>
    <comment ref="AE14" authorId="0" shapeId="0" xr:uid="{233F0E7A-C611-4966-AEE4-B908707F2B38}">
      <text>
        <r>
          <rPr>
            <b/>
            <sz val="12"/>
            <color indexed="81"/>
            <rFont val="Tahoma"/>
            <family val="2"/>
          </rPr>
          <t>Auteur:</t>
        </r>
        <r>
          <rPr>
            <sz val="12"/>
            <color indexed="81"/>
            <rFont val="Tahoma"/>
            <family val="2"/>
          </rPr>
          <t xml:space="preserve">
Statut de la ligne à la date échéance + tolérance retard/avance</t>
        </r>
      </text>
    </comment>
  </commentList>
</comments>
</file>

<file path=xl/sharedStrings.xml><?xml version="1.0" encoding="utf-8"?>
<sst xmlns="http://schemas.openxmlformats.org/spreadsheetml/2006/main" count="624" uniqueCount="270">
  <si>
    <t>CALCUL</t>
  </si>
  <si>
    <t>Clé</t>
  </si>
  <si>
    <t>Type L3</t>
  </si>
  <si>
    <t>BU</t>
  </si>
  <si>
    <t>Semaine date promise</t>
  </si>
  <si>
    <t>Flag &gt;15J</t>
  </si>
  <si>
    <t>Famille PARETO</t>
  </si>
  <si>
    <t>Analyse</t>
  </si>
  <si>
    <t>ANALYSE</t>
  </si>
  <si>
    <t>Mnémo</t>
  </si>
  <si>
    <t>Référence</t>
  </si>
  <si>
    <t>Désignation</t>
  </si>
  <si>
    <t>Dte dem</t>
  </si>
  <si>
    <t>Dte livrp</t>
  </si>
  <si>
    <t>Date confirmée</t>
  </si>
  <si>
    <t>Qte cde</t>
  </si>
  <si>
    <t>Qte livr</t>
  </si>
  <si>
    <t>RAL</t>
  </si>
  <si>
    <t>Etat ligne cde</t>
  </si>
  <si>
    <t>Ferme</t>
  </si>
  <si>
    <t>Date BL</t>
  </si>
  <si>
    <t>Date max expé</t>
  </si>
  <si>
    <t>Date max cde transport</t>
  </si>
  <si>
    <t>Incoterm</t>
  </si>
  <si>
    <t>FAI</t>
  </si>
  <si>
    <t>SpeedShop</t>
  </si>
  <si>
    <t>Ecart livr-rendu</t>
  </si>
  <si>
    <t>au plus tôt</t>
  </si>
  <si>
    <t>au plus tard</t>
  </si>
  <si>
    <t>Statut ligne (brut)</t>
  </si>
  <si>
    <t>Statut ligne (collaboré)</t>
  </si>
  <si>
    <t>Avance / Retard en nombre de jours</t>
  </si>
  <si>
    <t>BU suiveuse</t>
  </si>
  <si>
    <t>Resp. BU suiveuse</t>
  </si>
  <si>
    <t>BU vendeuse</t>
  </si>
  <si>
    <t>Resp. BU vendeuse</t>
  </si>
  <si>
    <t>Libellé cause racine</t>
  </si>
  <si>
    <t>Commentaire cause</t>
  </si>
  <si>
    <t>N° Cli</t>
  </si>
  <si>
    <t>Gamme</t>
  </si>
  <si>
    <t>Blocage livraison</t>
  </si>
  <si>
    <t>PU</t>
  </si>
  <si>
    <t>Devise</t>
  </si>
  <si>
    <t>PU Conv</t>
  </si>
  <si>
    <t>Total cde</t>
  </si>
  <si>
    <t>Total livr</t>
  </si>
  <si>
    <t>Total RAL</t>
  </si>
  <si>
    <t>Mode gestion</t>
  </si>
  <si>
    <t>Criticité</t>
  </si>
  <si>
    <t>Adresse livraison</t>
  </si>
  <si>
    <t>ID adresse</t>
  </si>
  <si>
    <t>Lieu stockage principal article</t>
  </si>
  <si>
    <t>Origine</t>
  </si>
  <si>
    <t>1er poste</t>
  </si>
  <si>
    <t>Qté éco</t>
  </si>
  <si>
    <t>Modulo</t>
  </si>
  <si>
    <t>Info de …</t>
  </si>
  <si>
    <t>Date comment.</t>
  </si>
  <si>
    <t>Commentaire</t>
  </si>
  <si>
    <t>Commentaire normalisé</t>
  </si>
  <si>
    <t>Statut collaboration</t>
  </si>
  <si>
    <t>Commentaire 2</t>
  </si>
  <si>
    <t>Alerte Gestion de la demande</t>
  </si>
  <si>
    <t>Commentaire simplifié</t>
  </si>
  <si>
    <t>Première livraison</t>
  </si>
  <si>
    <t>Qte RAL non couverte</t>
  </si>
  <si>
    <t>AIR SUPPLY</t>
  </si>
  <si>
    <t>Lig Cde</t>
  </si>
  <si>
    <t>Type Doc Cde</t>
  </si>
  <si>
    <t>Description Ligne Cde</t>
  </si>
  <si>
    <t>Réf Art Fournisseur</t>
  </si>
  <si>
    <t>Statut</t>
  </si>
  <si>
    <t>Motif dernière modif en OPEN</t>
  </si>
  <si>
    <t>Code Ord. Off.</t>
  </si>
  <si>
    <t>Nom Ord. Off.</t>
  </si>
  <si>
    <t>Commentaire fournisseur</t>
  </si>
  <si>
    <t>No Suivi</t>
  </si>
  <si>
    <t>Date Promise</t>
  </si>
  <si>
    <t>Création Ech. Cde</t>
  </si>
  <si>
    <t>Dernière Mod. Ech. Cde</t>
  </si>
  <si>
    <t>Qté Promise</t>
  </si>
  <si>
    <t>Qté Reçue</t>
  </si>
  <si>
    <t>Qté Reste à Expédiée</t>
  </si>
  <si>
    <t>Qté Restante à Réceptionner</t>
  </si>
  <si>
    <t>Dernière Entrée Marchandise</t>
  </si>
  <si>
    <t>Lieu Livraison</t>
  </si>
  <si>
    <t>Description Incoterm</t>
  </si>
  <si>
    <t>Prix</t>
  </si>
  <si>
    <t>Unité de Prix</t>
  </si>
  <si>
    <t>Unité de Mesure</t>
  </si>
  <si>
    <t>Montant Total</t>
  </si>
  <si>
    <t>Qté demandée</t>
  </si>
  <si>
    <t>Date Demandée</t>
  </si>
  <si>
    <t>N° Cli Group</t>
  </si>
  <si>
    <t>Dte acc</t>
  </si>
  <si>
    <t>Qte prév</t>
  </si>
  <si>
    <t>Date prév</t>
  </si>
  <si>
    <t>Ecart prev-cde</t>
  </si>
  <si>
    <t>Couverture (complète/partielle)</t>
  </si>
  <si>
    <t>Début prévu OF</t>
  </si>
  <si>
    <t>Début réel OF</t>
  </si>
  <si>
    <t>Date démarrage optimale pour respect cde</t>
  </si>
  <si>
    <t>POSTE</t>
  </si>
  <si>
    <t>ST</t>
  </si>
  <si>
    <t>MCD-&gt;USI</t>
  </si>
  <si>
    <t>USI</t>
  </si>
  <si>
    <t>USI-&gt;PRO</t>
  </si>
  <si>
    <t>PRO</t>
  </si>
  <si>
    <t>CONT F</t>
  </si>
  <si>
    <t>Date besoin composant(s)</t>
  </si>
  <si>
    <t>NPI</t>
  </si>
  <si>
    <t>Date dernière màj</t>
  </si>
  <si>
    <t>Commande</t>
  </si>
  <si>
    <t>Code Gest Fournisseur</t>
  </si>
  <si>
    <t>Tél. Ord. Off.</t>
  </si>
  <si>
    <t>Commentaire Client</t>
  </si>
  <si>
    <t>Qté Expédiée</t>
  </si>
  <si>
    <t>Incoterm Lig</t>
  </si>
  <si>
    <t>Devises</t>
  </si>
  <si>
    <t>Date livraison théorique</t>
  </si>
  <si>
    <t>No art</t>
  </si>
  <si>
    <t>Date max BL</t>
  </si>
  <si>
    <t>Tolérance avance (jours ouvrés)</t>
  </si>
  <si>
    <t>Tolérance retard (jours ouvrés)</t>
  </si>
  <si>
    <t>Référence composant</t>
  </si>
  <si>
    <t>Composant</t>
  </si>
  <si>
    <t>Prévisionnel</t>
  </si>
  <si>
    <t>Cause-racines</t>
  </si>
  <si>
    <t>Commentaires CA</t>
  </si>
  <si>
    <t>Commentaire commande achat</t>
  </si>
  <si>
    <t>Mnémo Grp</t>
  </si>
  <si>
    <t>Cycle cde (semaines)</t>
  </si>
  <si>
    <t>Famille Commerciale</t>
  </si>
  <si>
    <t>IC</t>
  </si>
  <si>
    <t>Libellé Gamme Ressource</t>
  </si>
  <si>
    <t>Commentaire couverture</t>
  </si>
  <si>
    <t>Qté 1ère livraison</t>
  </si>
  <si>
    <t>Ecart 1ère livraison</t>
  </si>
  <si>
    <t>Couverture</t>
  </si>
  <si>
    <t>Fournisseur</t>
  </si>
  <si>
    <t>No composant</t>
  </si>
  <si>
    <t>Nb de recalages</t>
  </si>
  <si>
    <t>No BL</t>
  </si>
  <si>
    <t>Dispo composants/matière</t>
  </si>
  <si>
    <t>Dte édition OF</t>
  </si>
  <si>
    <t>Dte création OF/CDE</t>
  </si>
  <si>
    <t>Ressources BL</t>
  </si>
  <si>
    <t>Ressource</t>
  </si>
  <si>
    <t>Cycle</t>
  </si>
  <si>
    <t>CARCO</t>
  </si>
  <si>
    <t>BU STR</t>
  </si>
  <si>
    <t>BU SUP</t>
  </si>
  <si>
    <t>BU MD</t>
  </si>
  <si>
    <t>DONNEES AIR SUPPLY</t>
  </si>
  <si>
    <t>AVR</t>
  </si>
  <si>
    <t>MAI</t>
  </si>
  <si>
    <t>JUIN</t>
  </si>
  <si>
    <t>JUIL</t>
  </si>
  <si>
    <t>AOUT</t>
  </si>
  <si>
    <t>SEPT</t>
  </si>
  <si>
    <t>OCT</t>
  </si>
  <si>
    <t>NOV</t>
  </si>
  <si>
    <t>DEC</t>
  </si>
  <si>
    <t>JAN</t>
  </si>
  <si>
    <t>FEV</t>
  </si>
  <si>
    <t>MARS</t>
  </si>
  <si>
    <t>S02</t>
  </si>
  <si>
    <t>S03</t>
  </si>
  <si>
    <t>S04</t>
  </si>
  <si>
    <t>S05</t>
  </si>
  <si>
    <t>S06</t>
  </si>
  <si>
    <t>S07</t>
  </si>
  <si>
    <t>S08</t>
  </si>
  <si>
    <t>S09</t>
  </si>
  <si>
    <t>S10</t>
  </si>
  <si>
    <t>S11</t>
  </si>
  <si>
    <t>S12</t>
  </si>
  <si>
    <t>S13</t>
  </si>
  <si>
    <t>S14</t>
  </si>
  <si>
    <t>Escal L3 SERIE + NPI + RC</t>
  </si>
  <si>
    <t>L3  SUP</t>
  </si>
  <si>
    <t>L3  STR</t>
  </si>
  <si>
    <t>L3 TUN</t>
  </si>
  <si>
    <t>L3 MD</t>
  </si>
  <si>
    <t>L3 ASSY</t>
  </si>
  <si>
    <t>TOTAL AirSupply</t>
  </si>
  <si>
    <t>Litige / Transit ou CDE R</t>
  </si>
  <si>
    <t>&gt;15J Serie SUP</t>
  </si>
  <si>
    <t>&gt;15J Serie STR</t>
  </si>
  <si>
    <t>&gt;15J Serie TUN</t>
  </si>
  <si>
    <t>&gt;15J Serie MD</t>
  </si>
  <si>
    <t>&gt;15J Serie ASSY</t>
  </si>
  <si>
    <t>Total Retard SUP</t>
  </si>
  <si>
    <t>Total Retard STR</t>
  </si>
  <si>
    <t>Total Retard TUN</t>
  </si>
  <si>
    <t>Total Retard MD</t>
  </si>
  <si>
    <t>Total Retard ASSY</t>
  </si>
  <si>
    <t>&gt;15J Global SUP</t>
  </si>
  <si>
    <t>&gt;15J Global STR</t>
  </si>
  <si>
    <t>&gt;15J Global ASSY (hublot)</t>
  </si>
  <si>
    <t>&gt;15J Global TUN</t>
  </si>
  <si>
    <t>&gt;15J Global MD</t>
  </si>
  <si>
    <t>Global SUP</t>
  </si>
  <si>
    <t>Global STR</t>
  </si>
  <si>
    <t>Global ASSY (hublot)</t>
  </si>
  <si>
    <t>Global TUN</t>
  </si>
  <si>
    <t>Global MD</t>
  </si>
  <si>
    <t>Total Retard NPI</t>
  </si>
  <si>
    <t>Total Retard RC Convergence</t>
  </si>
  <si>
    <t>TOTAL</t>
  </si>
  <si>
    <t>&gt; 15 J</t>
  </si>
  <si>
    <t>entre 0 et 15 J</t>
  </si>
  <si>
    <t>BU TUN</t>
  </si>
  <si>
    <t>BU ASSY</t>
  </si>
  <si>
    <t xml:space="preserve">NRC </t>
  </si>
  <si>
    <t>S15</t>
  </si>
  <si>
    <t>S16</t>
  </si>
  <si>
    <t>S17</t>
  </si>
  <si>
    <t>Transit</t>
  </si>
  <si>
    <t>S18</t>
  </si>
  <si>
    <t>S19</t>
  </si>
  <si>
    <t>S20</t>
  </si>
  <si>
    <t>S21</t>
  </si>
  <si>
    <t>S22</t>
  </si>
  <si>
    <t>S23</t>
  </si>
  <si>
    <t>S24</t>
  </si>
  <si>
    <t>S25</t>
  </si>
  <si>
    <t>S26</t>
  </si>
  <si>
    <t>S27</t>
  </si>
  <si>
    <t>S28</t>
  </si>
  <si>
    <t>S29</t>
  </si>
  <si>
    <t>S30</t>
  </si>
  <si>
    <t>S31</t>
  </si>
  <si>
    <t>S32</t>
  </si>
  <si>
    <t>S34</t>
  </si>
  <si>
    <t>S35</t>
  </si>
  <si>
    <t>S36</t>
  </si>
  <si>
    <t>S37</t>
  </si>
  <si>
    <t>S38</t>
  </si>
  <si>
    <t>S40</t>
  </si>
  <si>
    <t>S43</t>
  </si>
  <si>
    <t>S44</t>
  </si>
  <si>
    <t>S45</t>
  </si>
  <si>
    <t>S46</t>
  </si>
  <si>
    <t>S47</t>
  </si>
  <si>
    <t>S48</t>
  </si>
  <si>
    <t>S49</t>
  </si>
  <si>
    <t>S50</t>
  </si>
  <si>
    <t>S51</t>
  </si>
  <si>
    <t>Moyenne</t>
  </si>
  <si>
    <t>TENDANCE</t>
  </si>
  <si>
    <t>OTD</t>
  </si>
  <si>
    <t>Indicateurs de tendance</t>
  </si>
  <si>
    <t>Amélioration</t>
  </si>
  <si>
    <t>Maintien</t>
  </si>
  <si>
    <t>Dégradation</t>
  </si>
  <si>
    <t>Choix indicateur tendance</t>
  </si>
  <si>
    <t>Fin prévu/estimée OP</t>
  </si>
  <si>
    <t>PLAN DE CONVERGENCE</t>
  </si>
  <si>
    <t>Réduire / afficher volets pour analyse</t>
  </si>
  <si>
    <t>&gt; 15J NPI</t>
  </si>
  <si>
    <t>&gt; 15J RC Convergence</t>
  </si>
  <si>
    <t>AJOUTER COLONNES SEMAINE / MOIS</t>
  </si>
  <si>
    <t>Type / Programme</t>
  </si>
  <si>
    <t>&gt; 15 jours série A</t>
  </si>
  <si>
    <t>TOTAL retard série A</t>
  </si>
  <si>
    <t xml:space="preserve"> &gt; 15J série B</t>
  </si>
  <si>
    <t>Total Retard série B</t>
  </si>
  <si>
    <t>Série A+ Série B</t>
  </si>
  <si>
    <t>Série A + Série B + NPI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</si>
</sst>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\ _€_-;\-* #,##0.00\ _€_-;_-* &quot;-&quot;??\ _€_-;_-@_-"/>
    <numFmt numFmtId="164" formatCode="dd/mm/yy;@"/>
    <numFmt numFmtId="165" formatCode="yyyy\-mm\-dd;@"/>
  </numFmts>
  <fonts count="28" x14ac:knownFonts="1">
    <font>
      <sz val="11"/>
      <color theme="1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12"/>
      <color indexed="81"/>
      <name val="Tahoma"/>
      <family val="2"/>
    </font>
    <font>
      <sz val="12"/>
      <color indexed="81"/>
      <name val="Tahoma"/>
      <family val="2"/>
    </font>
    <font>
      <sz val="10"/>
      <name val="Arial"/>
      <family val="2"/>
    </font>
    <font>
      <sz val="11"/>
      <color theme="1"/>
      <name val="Arial"/>
      <family val="2"/>
    </font>
    <font>
      <b/>
      <sz val="12"/>
      <color theme="1"/>
      <name val="Arial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name val="Arial"/>
      <family val="2"/>
    </font>
    <font>
      <sz val="12"/>
      <name val="Arial"/>
      <family val="2"/>
    </font>
    <font>
      <sz val="12"/>
      <color theme="1"/>
      <name val="Arial"/>
      <family val="2"/>
    </font>
    <font>
      <i/>
      <sz val="12"/>
      <name val="Arial"/>
      <family val="2"/>
    </font>
    <font>
      <b/>
      <sz val="20"/>
      <color theme="1"/>
      <name val="Arial"/>
      <family val="2"/>
    </font>
    <font>
      <b/>
      <sz val="12"/>
      <color theme="1"/>
      <name val="Calibri"/>
      <family val="2"/>
      <scheme val="minor"/>
    </font>
    <font>
      <i/>
      <sz val="12"/>
      <color theme="1"/>
      <name val="Arial"/>
      <family val="2"/>
    </font>
    <font>
      <b/>
      <sz val="14"/>
      <name val="Arial"/>
      <family val="2"/>
    </font>
    <font>
      <b/>
      <sz val="14"/>
      <color theme="1"/>
      <name val="Arial"/>
      <family val="2"/>
    </font>
    <font>
      <b/>
      <sz val="16"/>
      <color theme="1"/>
      <name val="Arial"/>
      <family val="2"/>
    </font>
    <font>
      <b/>
      <sz val="11"/>
      <color theme="1"/>
      <name val="Arial"/>
      <family val="2"/>
    </font>
    <font>
      <b/>
      <sz val="12"/>
      <color rgb="FF000000"/>
      <name val="Calibri"/>
      <family val="2"/>
    </font>
    <font>
      <b/>
      <sz val="12"/>
      <color rgb="FF000000"/>
      <name val="Comic Sans MS"/>
      <family val="4"/>
    </font>
    <font>
      <b/>
      <sz val="48"/>
      <name val="Informal Roman"/>
      <family val="4"/>
    </font>
    <font>
      <b/>
      <sz val="14"/>
      <color rgb="FF008000"/>
      <name val="Comic Sans MS"/>
      <family val="4"/>
    </font>
    <font>
      <b/>
      <sz val="14"/>
      <color rgb="FF000000"/>
      <name val="Comic Sans MS"/>
      <family val="4"/>
    </font>
    <font>
      <b/>
      <sz val="18"/>
      <color theme="0"/>
      <name val="Arial"/>
      <family val="2"/>
    </font>
    <font>
      <b/>
      <sz val="14"/>
      <color theme="4" tint="-0.499984740745262"/>
      <name val="Arial"/>
      <family val="2"/>
    </font>
  </fonts>
  <fills count="31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8FFC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FF00"/>
        <bgColor rgb="FF000000"/>
      </patternFill>
    </fill>
    <fill>
      <patternFill patternType="solid">
        <fgColor rgb="FFFFFFCC"/>
        <bgColor rgb="FF000000"/>
      </patternFill>
    </fill>
    <fill>
      <patternFill patternType="solid">
        <fgColor rgb="FFFFCC99"/>
        <bgColor rgb="FF000000"/>
      </patternFill>
    </fill>
    <fill>
      <patternFill patternType="solid">
        <fgColor rgb="FFCC99FF"/>
        <bgColor rgb="FF000000"/>
      </patternFill>
    </fill>
    <fill>
      <patternFill patternType="solid">
        <fgColor rgb="FFFFCC00"/>
        <bgColor rgb="FF000000"/>
      </patternFill>
    </fill>
    <fill>
      <patternFill patternType="solid">
        <fgColor rgb="FFCCFFCC"/>
        <bgColor rgb="FF000000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4" tint="0.79998168889431442"/>
        <bgColor theme="4" tint="0.79998168889431442"/>
      </patternFill>
    </fill>
  </fills>
  <borders count="7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808080"/>
      </left>
      <right/>
      <top/>
      <bottom style="thin">
        <color rgb="FF808080"/>
      </bottom>
      <diagonal/>
    </border>
    <border>
      <left style="thin">
        <color rgb="FF808080"/>
      </left>
      <right/>
      <top style="thin">
        <color rgb="FF808080"/>
      </top>
      <bottom style="thin">
        <color rgb="FF808080"/>
      </bottom>
      <diagonal/>
    </border>
    <border>
      <left style="medium">
        <color indexed="64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medium">
        <color indexed="64"/>
      </right>
      <top style="thin">
        <color theme="4" tint="0.39997558519241921"/>
      </top>
      <bottom style="thin">
        <color theme="4" tint="0.39997558519241921"/>
      </bottom>
      <diagonal/>
    </border>
    <border>
      <left style="medium">
        <color indexed="64"/>
      </left>
      <right/>
      <top style="thin">
        <color theme="4" tint="0.39997558519241921"/>
      </top>
      <bottom/>
      <diagonal/>
    </border>
    <border>
      <left/>
      <right/>
      <top style="thin">
        <color theme="4" tint="0.39997558519241921"/>
      </top>
      <bottom/>
      <diagonal/>
    </border>
    <border>
      <left/>
      <right style="medium">
        <color indexed="64"/>
      </right>
      <top style="thin">
        <color theme="4" tint="0.39997558519241921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3" fontId="8" fillId="0" borderId="0" applyFont="0" applyFill="0" applyBorder="0" applyAlignment="0" applyProtection="0"/>
  </cellStyleXfs>
  <cellXfs count="358">
    <xf numFmtId="0" fontId="0" fillId="0" borderId="0" xfId="0"/>
    <xf numFmtId="0" fontId="6" fillId="0" borderId="0" xfId="0" applyFont="1" applyBorder="1" applyAlignment="1">
      <alignment horizontal="center" vertical="center" wrapText="1"/>
    </xf>
    <xf numFmtId="0" fontId="0" fillId="0" borderId="0" xfId="0" applyFont="1" applyAlignment="1">
      <alignment horizontal="center" vertical="center"/>
    </xf>
    <xf numFmtId="14" fontId="6" fillId="0" borderId="0" xfId="0" applyNumberFormat="1" applyFont="1" applyBorder="1" applyAlignment="1">
      <alignment horizontal="center" vertical="center" wrapText="1"/>
    </xf>
    <xf numFmtId="43" fontId="12" fillId="0" borderId="0" xfId="1" applyFont="1"/>
    <xf numFmtId="0" fontId="7" fillId="0" borderId="0" xfId="1" applyNumberFormat="1" applyFont="1"/>
    <xf numFmtId="0" fontId="12" fillId="0" borderId="0" xfId="1" applyNumberFormat="1" applyFont="1"/>
    <xf numFmtId="0" fontId="11" fillId="0" borderId="18" xfId="1" applyNumberFormat="1" applyFont="1" applyBorder="1" applyAlignment="1">
      <alignment horizontal="left" vertical="center"/>
    </xf>
    <xf numFmtId="0" fontId="12" fillId="0" borderId="19" xfId="1" applyNumberFormat="1" applyFont="1" applyBorder="1" applyAlignment="1">
      <alignment horizontal="center" vertical="center"/>
    </xf>
    <xf numFmtId="0" fontId="12" fillId="0" borderId="16" xfId="1" applyNumberFormat="1" applyFont="1" applyBorder="1" applyAlignment="1">
      <alignment horizontal="center" vertical="center"/>
    </xf>
    <xf numFmtId="0" fontId="12" fillId="0" borderId="0" xfId="1" applyNumberFormat="1" applyFont="1" applyAlignment="1">
      <alignment horizontal="center" vertical="center"/>
    </xf>
    <xf numFmtId="0" fontId="10" fillId="16" borderId="18" xfId="1" applyNumberFormat="1" applyFont="1" applyFill="1" applyBorder="1" applyAlignment="1">
      <alignment horizontal="left" vertical="center"/>
    </xf>
    <xf numFmtId="0" fontId="10" fillId="16" borderId="19" xfId="1" applyNumberFormat="1" applyFont="1" applyFill="1" applyBorder="1" applyAlignment="1">
      <alignment horizontal="center" vertical="center"/>
    </xf>
    <xf numFmtId="0" fontId="13" fillId="0" borderId="21" xfId="1" applyNumberFormat="1" applyFont="1" applyBorder="1" applyAlignment="1">
      <alignment horizontal="left" vertical="center"/>
    </xf>
    <xf numFmtId="0" fontId="12" fillId="0" borderId="22" xfId="1" applyNumberFormat="1" applyFont="1" applyBorder="1" applyAlignment="1">
      <alignment horizontal="center" vertical="center"/>
    </xf>
    <xf numFmtId="0" fontId="12" fillId="0" borderId="14" xfId="1" applyNumberFormat="1" applyFont="1" applyBorder="1" applyAlignment="1">
      <alignment horizontal="left" vertical="center"/>
    </xf>
    <xf numFmtId="0" fontId="12" fillId="0" borderId="0" xfId="1" applyNumberFormat="1" applyFont="1" applyBorder="1" applyAlignment="1">
      <alignment horizontal="center" vertical="center"/>
    </xf>
    <xf numFmtId="0" fontId="13" fillId="0" borderId="22" xfId="1" applyNumberFormat="1" applyFont="1" applyBorder="1" applyAlignment="1">
      <alignment horizontal="center" vertical="center"/>
    </xf>
    <xf numFmtId="0" fontId="12" fillId="0" borderId="0" xfId="1" applyNumberFormat="1" applyFont="1" applyAlignment="1">
      <alignment horizontal="left" vertical="center"/>
    </xf>
    <xf numFmtId="0" fontId="12" fillId="0" borderId="23" xfId="1" applyNumberFormat="1" applyFont="1" applyBorder="1" applyAlignment="1">
      <alignment horizontal="center" vertical="center"/>
    </xf>
    <xf numFmtId="0" fontId="12" fillId="0" borderId="25" xfId="1" applyNumberFormat="1" applyFont="1" applyBorder="1" applyAlignment="1">
      <alignment horizontal="center" vertical="center"/>
    </xf>
    <xf numFmtId="0" fontId="12" fillId="0" borderId="14" xfId="1" applyNumberFormat="1" applyFont="1" applyBorder="1" applyAlignment="1">
      <alignment horizontal="center" vertical="center"/>
    </xf>
    <xf numFmtId="0" fontId="12" fillId="0" borderId="0" xfId="1" applyNumberFormat="1" applyFont="1" applyAlignment="1">
      <alignment horizontal="left"/>
    </xf>
    <xf numFmtId="0" fontId="0" fillId="0" borderId="0" xfId="0" applyBorder="1" applyAlignment="1">
      <alignment horizontal="center" vertical="center" wrapText="1"/>
    </xf>
    <xf numFmtId="0" fontId="13" fillId="0" borderId="23" xfId="1" applyNumberFormat="1" applyFont="1" applyBorder="1" applyAlignment="1">
      <alignment horizontal="center" vertical="center"/>
    </xf>
    <xf numFmtId="0" fontId="12" fillId="0" borderId="36" xfId="1" applyNumberFormat="1" applyFont="1" applyBorder="1" applyAlignment="1">
      <alignment horizontal="center" vertical="center"/>
    </xf>
    <xf numFmtId="0" fontId="12" fillId="0" borderId="37" xfId="1" applyNumberFormat="1" applyFont="1" applyBorder="1" applyAlignment="1">
      <alignment horizontal="center" vertical="center"/>
    </xf>
    <xf numFmtId="0" fontId="12" fillId="0" borderId="16" xfId="0" applyFont="1" applyBorder="1" applyAlignment="1">
      <alignment horizontal="center" vertical="center"/>
    </xf>
    <xf numFmtId="0" fontId="12" fillId="0" borderId="23" xfId="0" applyFont="1" applyBorder="1" applyAlignment="1">
      <alignment horizontal="center" vertical="center"/>
    </xf>
    <xf numFmtId="0" fontId="13" fillId="0" borderId="23" xfId="0" applyFont="1" applyBorder="1" applyAlignment="1">
      <alignment horizontal="center" vertical="center"/>
    </xf>
    <xf numFmtId="0" fontId="16" fillId="0" borderId="0" xfId="1" applyNumberFormat="1" applyFont="1"/>
    <xf numFmtId="0" fontId="16" fillId="0" borderId="22" xfId="1" applyNumberFormat="1" applyFont="1" applyBorder="1" applyAlignment="1">
      <alignment horizontal="center" vertical="center"/>
    </xf>
    <xf numFmtId="0" fontId="16" fillId="0" borderId="23" xfId="0" applyFont="1" applyBorder="1" applyAlignment="1">
      <alignment horizontal="center" vertical="center"/>
    </xf>
    <xf numFmtId="0" fontId="16" fillId="0" borderId="23" xfId="1" applyNumberFormat="1" applyFont="1" applyBorder="1" applyAlignment="1">
      <alignment horizontal="center" vertical="center"/>
    </xf>
    <xf numFmtId="0" fontId="11" fillId="0" borderId="18" xfId="1" applyNumberFormat="1" applyFont="1" applyBorder="1" applyAlignment="1">
      <alignment vertical="center"/>
    </xf>
    <xf numFmtId="0" fontId="11" fillId="0" borderId="21" xfId="1" applyNumberFormat="1" applyFont="1" applyBorder="1" applyAlignment="1">
      <alignment vertical="center"/>
    </xf>
    <xf numFmtId="0" fontId="11" fillId="0" borderId="24" xfId="1" applyNumberFormat="1" applyFont="1" applyBorder="1" applyAlignment="1">
      <alignment vertical="center"/>
    </xf>
    <xf numFmtId="0" fontId="11" fillId="0" borderId="0" xfId="1" applyNumberFormat="1" applyFont="1" applyAlignment="1">
      <alignment horizontal="left" vertical="center"/>
    </xf>
    <xf numFmtId="0" fontId="11" fillId="0" borderId="0" xfId="1" applyNumberFormat="1" applyFont="1" applyBorder="1" applyAlignment="1">
      <alignment horizontal="center" vertical="center"/>
    </xf>
    <xf numFmtId="0" fontId="11" fillId="0" borderId="14" xfId="1" applyNumberFormat="1" applyFont="1" applyBorder="1" applyAlignment="1">
      <alignment horizontal="center" vertical="center"/>
    </xf>
    <xf numFmtId="0" fontId="10" fillId="19" borderId="17" xfId="1" applyNumberFormat="1" applyFont="1" applyFill="1" applyBorder="1" applyAlignment="1">
      <alignment horizontal="left" vertical="center"/>
    </xf>
    <xf numFmtId="0" fontId="11" fillId="0" borderId="14" xfId="1" applyNumberFormat="1" applyFont="1" applyBorder="1" applyAlignment="1">
      <alignment horizontal="left" vertical="center"/>
    </xf>
    <xf numFmtId="0" fontId="10" fillId="18" borderId="17" xfId="1" applyNumberFormat="1" applyFont="1" applyFill="1" applyBorder="1" applyAlignment="1">
      <alignment horizontal="left" vertical="center"/>
    </xf>
    <xf numFmtId="0" fontId="10" fillId="9" borderId="17" xfId="1" applyNumberFormat="1" applyFont="1" applyFill="1" applyBorder="1" applyAlignment="1">
      <alignment horizontal="left" vertical="center"/>
    </xf>
    <xf numFmtId="0" fontId="10" fillId="17" borderId="17" xfId="1" applyNumberFormat="1" applyFont="1" applyFill="1" applyBorder="1" applyAlignment="1">
      <alignment horizontal="left" vertical="center"/>
    </xf>
    <xf numFmtId="0" fontId="10" fillId="15" borderId="17" xfId="1" applyNumberFormat="1" applyFont="1" applyFill="1" applyBorder="1" applyAlignment="1">
      <alignment horizontal="left" vertical="center"/>
    </xf>
    <xf numFmtId="0" fontId="12" fillId="0" borderId="31" xfId="1" applyNumberFormat="1" applyFont="1" applyBorder="1" applyAlignment="1">
      <alignment horizontal="center" vertical="center"/>
    </xf>
    <xf numFmtId="0" fontId="12" fillId="0" borderId="40" xfId="1" applyNumberFormat="1" applyFont="1" applyBorder="1" applyAlignment="1">
      <alignment horizontal="center" vertical="center"/>
    </xf>
    <xf numFmtId="0" fontId="16" fillId="0" borderId="40" xfId="1" applyNumberFormat="1" applyFont="1" applyBorder="1" applyAlignment="1">
      <alignment horizontal="center" vertical="center"/>
    </xf>
    <xf numFmtId="0" fontId="13" fillId="0" borderId="40" xfId="1" applyNumberFormat="1" applyFont="1" applyBorder="1" applyAlignment="1">
      <alignment horizontal="center" vertical="center"/>
    </xf>
    <xf numFmtId="2" fontId="10" fillId="16" borderId="18" xfId="1" applyNumberFormat="1" applyFont="1" applyFill="1" applyBorder="1" applyAlignment="1">
      <alignment horizontal="center" vertical="center"/>
    </xf>
    <xf numFmtId="2" fontId="12" fillId="0" borderId="25" xfId="1" applyNumberFormat="1" applyFont="1" applyBorder="1" applyAlignment="1">
      <alignment horizontal="center" vertical="center"/>
    </xf>
    <xf numFmtId="0" fontId="7" fillId="0" borderId="0" xfId="1" applyNumberFormat="1" applyFont="1" applyAlignment="1">
      <alignment horizontal="center" vertical="center"/>
    </xf>
    <xf numFmtId="0" fontId="18" fillId="0" borderId="0" xfId="1" applyNumberFormat="1" applyFont="1"/>
    <xf numFmtId="0" fontId="11" fillId="0" borderId="29" xfId="1" applyNumberFormat="1" applyFont="1" applyBorder="1" applyAlignment="1">
      <alignment vertical="center"/>
    </xf>
    <xf numFmtId="0" fontId="12" fillId="0" borderId="42" xfId="1" applyNumberFormat="1" applyFont="1" applyBorder="1" applyAlignment="1">
      <alignment horizontal="center" vertical="center"/>
    </xf>
    <xf numFmtId="0" fontId="12" fillId="0" borderId="45" xfId="1" applyNumberFormat="1" applyFont="1" applyBorder="1" applyAlignment="1">
      <alignment horizontal="center" vertical="center"/>
    </xf>
    <xf numFmtId="0" fontId="12" fillId="0" borderId="38" xfId="1" applyNumberFormat="1" applyFont="1" applyBorder="1" applyAlignment="1">
      <alignment horizontal="center" vertical="center"/>
    </xf>
    <xf numFmtId="0" fontId="12" fillId="0" borderId="44" xfId="1" applyNumberFormat="1" applyFont="1" applyBorder="1" applyAlignment="1">
      <alignment horizontal="center" vertical="center"/>
    </xf>
    <xf numFmtId="0" fontId="10" fillId="16" borderId="43" xfId="1" applyNumberFormat="1" applyFont="1" applyFill="1" applyBorder="1" applyAlignment="1">
      <alignment horizontal="left" vertical="center"/>
    </xf>
    <xf numFmtId="2" fontId="10" fillId="16" borderId="43" xfId="1" applyNumberFormat="1" applyFont="1" applyFill="1" applyBorder="1" applyAlignment="1">
      <alignment horizontal="center" vertical="center"/>
    </xf>
    <xf numFmtId="2" fontId="12" fillId="14" borderId="18" xfId="1" applyNumberFormat="1" applyFont="1" applyFill="1" applyBorder="1" applyAlignment="1">
      <alignment horizontal="center" vertical="center"/>
    </xf>
    <xf numFmtId="2" fontId="12" fillId="14" borderId="21" xfId="1" applyNumberFormat="1" applyFont="1" applyFill="1" applyBorder="1" applyAlignment="1">
      <alignment horizontal="center" vertical="center"/>
    </xf>
    <xf numFmtId="2" fontId="12" fillId="14" borderId="29" xfId="1" applyNumberFormat="1" applyFont="1" applyFill="1" applyBorder="1" applyAlignment="1">
      <alignment horizontal="center" vertical="center"/>
    </xf>
    <xf numFmtId="0" fontId="18" fillId="0" borderId="0" xfId="1" applyNumberFormat="1" applyFont="1" applyBorder="1"/>
    <xf numFmtId="43" fontId="12" fillId="0" borderId="0" xfId="1" applyFont="1" applyBorder="1"/>
    <xf numFmtId="0" fontId="12" fillId="0" borderId="0" xfId="1" applyNumberFormat="1" applyFont="1" applyBorder="1"/>
    <xf numFmtId="14" fontId="12" fillId="15" borderId="15" xfId="1" applyNumberFormat="1" applyFont="1" applyFill="1" applyBorder="1" applyAlignment="1">
      <alignment horizontal="center" vertical="center"/>
    </xf>
    <xf numFmtId="14" fontId="12" fillId="15" borderId="39" xfId="1" applyNumberFormat="1" applyFont="1" applyFill="1" applyBorder="1" applyAlignment="1">
      <alignment horizontal="center" vertical="center"/>
    </xf>
    <xf numFmtId="14" fontId="12" fillId="17" borderId="13" xfId="1" applyNumberFormat="1" applyFont="1" applyFill="1" applyBorder="1" applyAlignment="1">
      <alignment horizontal="center" vertical="center"/>
    </xf>
    <xf numFmtId="2" fontId="12" fillId="17" borderId="17" xfId="1" applyNumberFormat="1" applyFont="1" applyFill="1" applyBorder="1" applyAlignment="1">
      <alignment horizontal="center" vertical="center"/>
    </xf>
    <xf numFmtId="14" fontId="12" fillId="17" borderId="30" xfId="1" applyNumberFormat="1" applyFont="1" applyFill="1" applyBorder="1" applyAlignment="1">
      <alignment horizontal="center" vertical="center"/>
    </xf>
    <xf numFmtId="14" fontId="12" fillId="17" borderId="26" xfId="1" applyNumberFormat="1" applyFont="1" applyFill="1" applyBorder="1" applyAlignment="1">
      <alignment horizontal="center" vertical="center"/>
    </xf>
    <xf numFmtId="14" fontId="12" fillId="9" borderId="13" xfId="1" applyNumberFormat="1" applyFont="1" applyFill="1" applyBorder="1" applyAlignment="1">
      <alignment horizontal="center" vertical="center"/>
    </xf>
    <xf numFmtId="2" fontId="12" fillId="9" borderId="17" xfId="1" applyNumberFormat="1" applyFont="1" applyFill="1" applyBorder="1" applyAlignment="1">
      <alignment horizontal="center" vertical="center"/>
    </xf>
    <xf numFmtId="14" fontId="12" fillId="9" borderId="30" xfId="1" applyNumberFormat="1" applyFont="1" applyFill="1" applyBorder="1" applyAlignment="1">
      <alignment horizontal="center" vertical="center"/>
    </xf>
    <xf numFmtId="14" fontId="12" fillId="9" borderId="26" xfId="1" applyNumberFormat="1" applyFont="1" applyFill="1" applyBorder="1" applyAlignment="1">
      <alignment horizontal="center" vertical="center"/>
    </xf>
    <xf numFmtId="14" fontId="12" fillId="18" borderId="13" xfId="1" applyNumberFormat="1" applyFont="1" applyFill="1" applyBorder="1" applyAlignment="1">
      <alignment horizontal="center" vertical="center"/>
    </xf>
    <xf numFmtId="2" fontId="12" fillId="18" borderId="17" xfId="1" applyNumberFormat="1" applyFont="1" applyFill="1" applyBorder="1" applyAlignment="1">
      <alignment horizontal="center" vertical="center"/>
    </xf>
    <xf numFmtId="14" fontId="12" fillId="18" borderId="30" xfId="1" applyNumberFormat="1" applyFont="1" applyFill="1" applyBorder="1" applyAlignment="1">
      <alignment horizontal="center" vertical="center"/>
    </xf>
    <xf numFmtId="14" fontId="12" fillId="18" borderId="26" xfId="1" applyNumberFormat="1" applyFont="1" applyFill="1" applyBorder="1" applyAlignment="1">
      <alignment horizontal="center" vertical="center"/>
    </xf>
    <xf numFmtId="14" fontId="12" fillId="19" borderId="13" xfId="1" applyNumberFormat="1" applyFont="1" applyFill="1" applyBorder="1" applyAlignment="1">
      <alignment horizontal="center" vertical="center"/>
    </xf>
    <xf numFmtId="2" fontId="12" fillId="19" borderId="17" xfId="1" applyNumberFormat="1" applyFont="1" applyFill="1" applyBorder="1" applyAlignment="1">
      <alignment horizontal="center" vertical="center"/>
    </xf>
    <xf numFmtId="14" fontId="12" fillId="19" borderId="30" xfId="1" applyNumberFormat="1" applyFont="1" applyFill="1" applyBorder="1" applyAlignment="1">
      <alignment horizontal="center" vertical="center"/>
    </xf>
    <xf numFmtId="14" fontId="12" fillId="19" borderId="26" xfId="1" applyNumberFormat="1" applyFont="1" applyFill="1" applyBorder="1" applyAlignment="1">
      <alignment horizontal="center" vertical="center"/>
    </xf>
    <xf numFmtId="0" fontId="10" fillId="20" borderId="17" xfId="1" applyNumberFormat="1" applyFont="1" applyFill="1" applyBorder="1" applyAlignment="1">
      <alignment vertical="center"/>
    </xf>
    <xf numFmtId="14" fontId="12" fillId="20" borderId="13" xfId="1" applyNumberFormat="1" applyFont="1" applyFill="1" applyBorder="1" applyAlignment="1">
      <alignment horizontal="center" vertical="center"/>
    </xf>
    <xf numFmtId="2" fontId="12" fillId="20" borderId="17" xfId="1" applyNumberFormat="1" applyFont="1" applyFill="1" applyBorder="1" applyAlignment="1">
      <alignment horizontal="center" vertical="center"/>
    </xf>
    <xf numFmtId="14" fontId="12" fillId="20" borderId="30" xfId="1" applyNumberFormat="1" applyFont="1" applyFill="1" applyBorder="1" applyAlignment="1">
      <alignment horizontal="center" vertical="center"/>
    </xf>
    <xf numFmtId="14" fontId="12" fillId="20" borderId="27" xfId="1" applyNumberFormat="1" applyFont="1" applyFill="1" applyBorder="1" applyAlignment="1">
      <alignment horizontal="center" vertical="center"/>
    </xf>
    <xf numFmtId="14" fontId="12" fillId="20" borderId="4" xfId="1" applyNumberFormat="1" applyFont="1" applyFill="1" applyBorder="1" applyAlignment="1">
      <alignment horizontal="center" vertical="center"/>
    </xf>
    <xf numFmtId="14" fontId="12" fillId="20" borderId="26" xfId="1" applyNumberFormat="1" applyFont="1" applyFill="1" applyBorder="1" applyAlignment="1">
      <alignment horizontal="center" vertical="center"/>
    </xf>
    <xf numFmtId="0" fontId="10" fillId="4" borderId="11" xfId="1" applyNumberFormat="1" applyFont="1" applyFill="1" applyBorder="1" applyAlignment="1">
      <alignment vertical="center"/>
    </xf>
    <xf numFmtId="0" fontId="12" fillId="0" borderId="51" xfId="1" applyNumberFormat="1" applyFont="1" applyBorder="1" applyAlignment="1">
      <alignment horizontal="center" vertical="center"/>
    </xf>
    <xf numFmtId="0" fontId="12" fillId="0" borderId="52" xfId="1" applyNumberFormat="1" applyFont="1" applyBorder="1" applyAlignment="1">
      <alignment horizontal="center" vertical="center"/>
    </xf>
    <xf numFmtId="0" fontId="12" fillId="0" borderId="53" xfId="1" applyNumberFormat="1" applyFont="1" applyBorder="1" applyAlignment="1">
      <alignment horizontal="center" vertical="center"/>
    </xf>
    <xf numFmtId="0" fontId="12" fillId="0" borderId="54" xfId="1" applyNumberFormat="1" applyFont="1" applyBorder="1" applyAlignment="1">
      <alignment horizontal="center" vertical="center"/>
    </xf>
    <xf numFmtId="2" fontId="12" fillId="14" borderId="1" xfId="1" applyNumberFormat="1" applyFont="1" applyFill="1" applyBorder="1" applyAlignment="1">
      <alignment horizontal="center" vertical="center"/>
    </xf>
    <xf numFmtId="2" fontId="12" fillId="15" borderId="17" xfId="1" applyNumberFormat="1" applyFont="1" applyFill="1" applyBorder="1" applyAlignment="1">
      <alignment horizontal="center" vertical="center"/>
    </xf>
    <xf numFmtId="0" fontId="7" fillId="14" borderId="28" xfId="1" applyNumberFormat="1" applyFont="1" applyFill="1" applyBorder="1" applyAlignment="1">
      <alignment horizontal="center" vertical="center"/>
    </xf>
    <xf numFmtId="0" fontId="7" fillId="14" borderId="9" xfId="1" applyNumberFormat="1" applyFont="1" applyFill="1" applyBorder="1" applyAlignment="1">
      <alignment horizontal="center" vertical="center"/>
    </xf>
    <xf numFmtId="0" fontId="7" fillId="14" borderId="27" xfId="1" applyNumberFormat="1" applyFont="1" applyFill="1" applyBorder="1" applyAlignment="1">
      <alignment horizontal="center" vertical="center"/>
    </xf>
    <xf numFmtId="0" fontId="7" fillId="14" borderId="35" xfId="1" applyNumberFormat="1" applyFont="1" applyFill="1" applyBorder="1" applyAlignment="1">
      <alignment horizontal="center" vertical="center"/>
    </xf>
    <xf numFmtId="0" fontId="7" fillId="14" borderId="34" xfId="1" applyNumberFormat="1" applyFont="1" applyFill="1" applyBorder="1" applyAlignment="1">
      <alignment horizontal="center" vertical="center"/>
    </xf>
    <xf numFmtId="0" fontId="7" fillId="14" borderId="41" xfId="1" applyNumberFormat="1" applyFont="1" applyFill="1" applyBorder="1" applyAlignment="1">
      <alignment horizontal="center" vertical="center"/>
    </xf>
    <xf numFmtId="0" fontId="7" fillId="14" borderId="46" xfId="1" applyNumberFormat="1" applyFont="1" applyFill="1" applyBorder="1" applyAlignment="1">
      <alignment horizontal="center" vertical="center"/>
    </xf>
    <xf numFmtId="0" fontId="7" fillId="14" borderId="47" xfId="1" applyNumberFormat="1" applyFont="1" applyFill="1" applyBorder="1" applyAlignment="1">
      <alignment horizontal="center" vertical="center"/>
    </xf>
    <xf numFmtId="49" fontId="0" fillId="0" borderId="0" xfId="0" applyNumberFormat="1" applyBorder="1" applyAlignment="1">
      <alignment horizontal="center" vertical="center" wrapText="1"/>
    </xf>
    <xf numFmtId="14" fontId="0" fillId="0" borderId="0" xfId="0" applyNumberFormat="1" applyBorder="1" applyAlignment="1">
      <alignment horizontal="center" vertical="center" wrapText="1"/>
    </xf>
    <xf numFmtId="0" fontId="10" fillId="8" borderId="48" xfId="0" applyNumberFormat="1" applyFont="1" applyFill="1" applyBorder="1" applyAlignment="1">
      <alignment horizontal="center" vertical="center" wrapText="1"/>
    </xf>
    <xf numFmtId="0" fontId="10" fillId="8" borderId="49" xfId="0" applyNumberFormat="1" applyFont="1" applyFill="1" applyBorder="1" applyAlignment="1">
      <alignment horizontal="center" vertical="center" wrapText="1"/>
    </xf>
    <xf numFmtId="0" fontId="10" fillId="8" borderId="50" xfId="0" applyNumberFormat="1" applyFont="1" applyFill="1" applyBorder="1" applyAlignment="1">
      <alignment horizontal="center" vertical="center" wrapText="1"/>
    </xf>
    <xf numFmtId="0" fontId="10" fillId="10" borderId="48" xfId="0" applyNumberFormat="1" applyFont="1" applyFill="1" applyBorder="1" applyAlignment="1">
      <alignment horizontal="center" vertical="center" wrapText="1"/>
    </xf>
    <xf numFmtId="0" fontId="10" fillId="10" borderId="50" xfId="0" applyNumberFormat="1" applyFont="1" applyFill="1" applyBorder="1" applyAlignment="1">
      <alignment horizontal="center" vertical="center" wrapText="1"/>
    </xf>
    <xf numFmtId="49" fontId="10" fillId="3" borderId="49" xfId="0" applyNumberFormat="1" applyFont="1" applyFill="1" applyBorder="1" applyAlignment="1">
      <alignment horizontal="center" vertical="center" wrapText="1"/>
    </xf>
    <xf numFmtId="0" fontId="10" fillId="3" borderId="49" xfId="0" applyFont="1" applyFill="1" applyBorder="1" applyAlignment="1">
      <alignment horizontal="center" vertical="center" wrapText="1"/>
    </xf>
    <xf numFmtId="14" fontId="10" fillId="3" borderId="49" xfId="0" applyNumberFormat="1" applyFont="1" applyFill="1" applyBorder="1" applyAlignment="1">
      <alignment horizontal="center" vertical="center" wrapText="1"/>
    </xf>
    <xf numFmtId="164" fontId="10" fillId="3" borderId="49" xfId="0" applyNumberFormat="1" applyFont="1" applyFill="1" applyBorder="1" applyAlignment="1">
      <alignment horizontal="center" vertical="center" wrapText="1"/>
    </xf>
    <xf numFmtId="0" fontId="10" fillId="3" borderId="49" xfId="0" applyNumberFormat="1" applyFont="1" applyFill="1" applyBorder="1" applyAlignment="1">
      <alignment horizontal="center" vertical="center" wrapText="1"/>
    </xf>
    <xf numFmtId="0" fontId="10" fillId="9" borderId="48" xfId="0" applyFont="1" applyFill="1" applyBorder="1" applyAlignment="1">
      <alignment horizontal="center" vertical="center" wrapText="1"/>
    </xf>
    <xf numFmtId="0" fontId="10" fillId="9" borderId="49" xfId="0" applyFont="1" applyFill="1" applyBorder="1" applyAlignment="1">
      <alignment horizontal="center" vertical="center" wrapText="1"/>
    </xf>
    <xf numFmtId="3" fontId="10" fillId="9" borderId="49" xfId="0" applyNumberFormat="1" applyFont="1" applyFill="1" applyBorder="1" applyAlignment="1">
      <alignment horizontal="center" vertical="center" wrapText="1"/>
    </xf>
    <xf numFmtId="14" fontId="10" fillId="9" borderId="49" xfId="0" applyNumberFormat="1" applyFont="1" applyFill="1" applyBorder="1" applyAlignment="1">
      <alignment horizontal="center" vertical="center" wrapText="1"/>
    </xf>
    <xf numFmtId="49" fontId="10" fillId="9" borderId="49" xfId="0" applyNumberFormat="1" applyFont="1" applyFill="1" applyBorder="1" applyAlignment="1">
      <alignment horizontal="center" vertical="center" wrapText="1"/>
    </xf>
    <xf numFmtId="164" fontId="10" fillId="9" borderId="49" xfId="0" applyNumberFormat="1" applyFont="1" applyFill="1" applyBorder="1" applyAlignment="1">
      <alignment horizontal="center" vertical="center" wrapText="1"/>
    </xf>
    <xf numFmtId="164" fontId="10" fillId="13" borderId="49" xfId="0" applyNumberFormat="1" applyFont="1" applyFill="1" applyBorder="1" applyAlignment="1">
      <alignment horizontal="center" vertical="center" wrapText="1"/>
    </xf>
    <xf numFmtId="14" fontId="10" fillId="13" borderId="49" xfId="0" applyNumberFormat="1" applyFont="1" applyFill="1" applyBorder="1" applyAlignment="1">
      <alignment horizontal="center" vertical="center" wrapText="1"/>
    </xf>
    <xf numFmtId="0" fontId="10" fillId="13" borderId="49" xfId="0" applyFont="1" applyFill="1" applyBorder="1" applyAlignment="1">
      <alignment horizontal="center" vertical="center" wrapText="1"/>
    </xf>
    <xf numFmtId="49" fontId="10" fillId="2" borderId="48" xfId="0" applyNumberFormat="1" applyFont="1" applyFill="1" applyBorder="1" applyAlignment="1">
      <alignment horizontal="center" vertical="center" wrapText="1"/>
    </xf>
    <xf numFmtId="49" fontId="10" fillId="2" borderId="49" xfId="0" applyNumberFormat="1" applyFont="1" applyFill="1" applyBorder="1" applyAlignment="1">
      <alignment horizontal="center" vertical="center" wrapText="1"/>
    </xf>
    <xf numFmtId="165" fontId="10" fillId="2" borderId="49" xfId="0" applyNumberFormat="1" applyFont="1" applyFill="1" applyBorder="1" applyAlignment="1">
      <alignment horizontal="center" vertical="center" wrapText="1"/>
    </xf>
    <xf numFmtId="49" fontId="10" fillId="2" borderId="50" xfId="0" applyNumberFormat="1" applyFont="1" applyFill="1" applyBorder="1" applyAlignment="1">
      <alignment horizontal="center" vertical="center" wrapText="1"/>
    </xf>
    <xf numFmtId="0" fontId="18" fillId="4" borderId="8" xfId="0" applyFont="1" applyFill="1" applyBorder="1" applyAlignment="1">
      <alignment horizontal="center" vertical="center" wrapText="1"/>
    </xf>
    <xf numFmtId="0" fontId="18" fillId="4" borderId="0" xfId="0" applyFont="1" applyFill="1" applyBorder="1" applyAlignment="1">
      <alignment horizontal="center" vertical="center" wrapText="1"/>
    </xf>
    <xf numFmtId="0" fontId="18" fillId="4" borderId="7" xfId="0" applyFont="1" applyFill="1" applyBorder="1" applyAlignment="1">
      <alignment horizontal="center" vertical="center" wrapText="1"/>
    </xf>
    <xf numFmtId="0" fontId="18" fillId="6" borderId="0" xfId="0" applyFont="1" applyFill="1" applyBorder="1" applyAlignment="1">
      <alignment horizontal="center" vertical="center" wrapText="1"/>
    </xf>
    <xf numFmtId="14" fontId="18" fillId="6" borderId="0" xfId="0" applyNumberFormat="1" applyFont="1" applyFill="1" applyBorder="1" applyAlignment="1">
      <alignment horizontal="center" vertical="center" wrapText="1"/>
    </xf>
    <xf numFmtId="0" fontId="18" fillId="5" borderId="8" xfId="0" applyFont="1" applyFill="1" applyBorder="1" applyAlignment="1">
      <alignment horizontal="center" vertical="center" wrapText="1"/>
    </xf>
    <xf numFmtId="0" fontId="18" fillId="5" borderId="0" xfId="0" applyFont="1" applyFill="1" applyBorder="1" applyAlignment="1">
      <alignment horizontal="center" vertical="center" wrapText="1"/>
    </xf>
    <xf numFmtId="14" fontId="18" fillId="5" borderId="0" xfId="0" applyNumberFormat="1" applyFont="1" applyFill="1" applyBorder="1" applyAlignment="1">
      <alignment horizontal="center" vertical="center" wrapText="1"/>
    </xf>
    <xf numFmtId="0" fontId="18" fillId="7" borderId="8" xfId="0" applyFont="1" applyFill="1" applyBorder="1" applyAlignment="1">
      <alignment horizontal="center" vertical="center" wrapText="1"/>
    </xf>
    <xf numFmtId="0" fontId="18" fillId="7" borderId="0" xfId="0" applyFont="1" applyFill="1" applyBorder="1" applyAlignment="1">
      <alignment horizontal="center" vertical="center" wrapText="1"/>
    </xf>
    <xf numFmtId="0" fontId="18" fillId="7" borderId="7" xfId="0" applyFont="1" applyFill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18" fillId="6" borderId="8" xfId="0" applyFont="1" applyFill="1" applyBorder="1" applyAlignment="1">
      <alignment horizontal="center" vertical="center" wrapText="1"/>
    </xf>
    <xf numFmtId="0" fontId="10" fillId="3" borderId="48" xfId="0" applyFont="1" applyFill="1" applyBorder="1" applyAlignment="1">
      <alignment horizontal="center" vertical="center" wrapText="1"/>
    </xf>
    <xf numFmtId="14" fontId="10" fillId="3" borderId="50" xfId="0" applyNumberFormat="1" applyFont="1" applyFill="1" applyBorder="1" applyAlignment="1">
      <alignment horizontal="center" vertical="center" wrapText="1"/>
    </xf>
    <xf numFmtId="0" fontId="10" fillId="13" borderId="50" xfId="0" applyFont="1" applyFill="1" applyBorder="1" applyAlignment="1">
      <alignment horizontal="center" vertical="center" wrapText="1"/>
    </xf>
    <xf numFmtId="49" fontId="0" fillId="0" borderId="8" xfId="0" applyNumberFormat="1" applyBorder="1" applyAlignment="1">
      <alignment horizontal="center" vertical="center" wrapText="1"/>
    </xf>
    <xf numFmtId="49" fontId="0" fillId="0" borderId="7" xfId="0" applyNumberFormat="1" applyBorder="1" applyAlignment="1">
      <alignment horizontal="center" vertical="center" wrapText="1"/>
    </xf>
    <xf numFmtId="0" fontId="0" fillId="0" borderId="0" xfId="0" applyFont="1"/>
    <xf numFmtId="0" fontId="9" fillId="0" borderId="0" xfId="0" applyFont="1"/>
    <xf numFmtId="43" fontId="12" fillId="14" borderId="0" xfId="1" applyFont="1" applyFill="1" applyBorder="1"/>
    <xf numFmtId="0" fontId="12" fillId="14" borderId="0" xfId="1" applyNumberFormat="1" applyFont="1" applyFill="1" applyBorder="1"/>
    <xf numFmtId="0" fontId="12" fillId="14" borderId="0" xfId="1" applyNumberFormat="1" applyFont="1" applyFill="1"/>
    <xf numFmtId="0" fontId="12" fillId="14" borderId="0" xfId="1" applyNumberFormat="1" applyFont="1" applyFill="1" applyAlignment="1">
      <alignment horizontal="center" vertical="center"/>
    </xf>
    <xf numFmtId="0" fontId="7" fillId="14" borderId="0" xfId="1" applyNumberFormat="1" applyFont="1" applyFill="1"/>
    <xf numFmtId="0" fontId="16" fillId="14" borderId="0" xfId="1" applyNumberFormat="1" applyFont="1" applyFill="1"/>
    <xf numFmtId="43" fontId="12" fillId="14" borderId="0" xfId="1" applyFont="1" applyFill="1"/>
    <xf numFmtId="0" fontId="18" fillId="22" borderId="0" xfId="1" applyNumberFormat="1" applyFont="1" applyFill="1"/>
    <xf numFmtId="0" fontId="18" fillId="22" borderId="0" xfId="1" applyNumberFormat="1" applyFont="1" applyFill="1" applyBorder="1"/>
    <xf numFmtId="43" fontId="12" fillId="22" borderId="0" xfId="1" applyFont="1" applyFill="1" applyBorder="1"/>
    <xf numFmtId="0" fontId="12" fillId="22" borderId="0" xfId="1" applyNumberFormat="1" applyFont="1" applyFill="1" applyBorder="1"/>
    <xf numFmtId="0" fontId="12" fillId="22" borderId="0" xfId="1" applyNumberFormat="1" applyFont="1" applyFill="1"/>
    <xf numFmtId="0" fontId="12" fillId="22" borderId="0" xfId="1" applyNumberFormat="1" applyFont="1" applyFill="1" applyAlignment="1">
      <alignment horizontal="center" vertical="center"/>
    </xf>
    <xf numFmtId="0" fontId="7" fillId="22" borderId="0" xfId="1" applyNumberFormat="1" applyFont="1" applyFill="1"/>
    <xf numFmtId="0" fontId="16" fillId="22" borderId="0" xfId="1" applyNumberFormat="1" applyFont="1" applyFill="1"/>
    <xf numFmtId="43" fontId="12" fillId="22" borderId="0" xfId="1" applyFont="1" applyFill="1"/>
    <xf numFmtId="0" fontId="11" fillId="22" borderId="24" xfId="1" applyNumberFormat="1" applyFont="1" applyFill="1" applyBorder="1" applyAlignment="1">
      <alignment vertical="center"/>
    </xf>
    <xf numFmtId="0" fontId="12" fillId="22" borderId="0" xfId="1" applyNumberFormat="1" applyFont="1" applyFill="1" applyBorder="1" applyAlignment="1">
      <alignment horizontal="center" vertical="center"/>
    </xf>
    <xf numFmtId="2" fontId="12" fillId="22" borderId="0" xfId="1" applyNumberFormat="1" applyFont="1" applyFill="1" applyAlignment="1">
      <alignment horizontal="center" vertical="center"/>
    </xf>
    <xf numFmtId="0" fontId="18" fillId="21" borderId="8" xfId="0" applyFont="1" applyFill="1" applyBorder="1" applyAlignment="1">
      <alignment horizontal="center" vertical="center" wrapText="1"/>
    </xf>
    <xf numFmtId="0" fontId="18" fillId="21" borderId="0" xfId="0" applyFont="1" applyFill="1" applyBorder="1" applyAlignment="1">
      <alignment horizontal="center" vertical="center" wrapText="1"/>
    </xf>
    <xf numFmtId="0" fontId="18" fillId="21" borderId="7" xfId="0" applyFont="1" applyFill="1" applyBorder="1" applyAlignment="1">
      <alignment horizontal="center" vertical="center" wrapText="1"/>
    </xf>
    <xf numFmtId="0" fontId="10" fillId="16" borderId="16" xfId="1" applyNumberFormat="1" applyFont="1" applyFill="1" applyBorder="1" applyAlignment="1">
      <alignment horizontal="center" vertical="center"/>
    </xf>
    <xf numFmtId="0" fontId="18" fillId="0" borderId="57" xfId="1" applyNumberFormat="1" applyFont="1" applyBorder="1"/>
    <xf numFmtId="43" fontId="12" fillId="0" borderId="57" xfId="1" applyFont="1" applyBorder="1"/>
    <xf numFmtId="0" fontId="12" fillId="0" borderId="57" xfId="1" applyNumberFormat="1" applyFont="1" applyBorder="1"/>
    <xf numFmtId="0" fontId="12" fillId="0" borderId="57" xfId="1" applyNumberFormat="1" applyFont="1" applyBorder="1" applyAlignment="1">
      <alignment horizontal="center" vertical="center"/>
    </xf>
    <xf numFmtId="0" fontId="7" fillId="0" borderId="57" xfId="1" applyNumberFormat="1" applyFont="1" applyBorder="1"/>
    <xf numFmtId="0" fontId="16" fillId="0" borderId="57" xfId="1" applyNumberFormat="1" applyFont="1" applyBorder="1"/>
    <xf numFmtId="2" fontId="12" fillId="15" borderId="58" xfId="1" applyNumberFormat="1" applyFont="1" applyFill="1" applyBorder="1" applyAlignment="1">
      <alignment horizontal="center" vertical="center"/>
    </xf>
    <xf numFmtId="2" fontId="12" fillId="14" borderId="20" xfId="1" applyNumberFormat="1" applyFont="1" applyFill="1" applyBorder="1" applyAlignment="1">
      <alignment horizontal="center" vertical="center"/>
    </xf>
    <xf numFmtId="2" fontId="10" fillId="16" borderId="20" xfId="1" applyNumberFormat="1" applyFont="1" applyFill="1" applyBorder="1" applyAlignment="1">
      <alignment horizontal="center" vertical="center"/>
    </xf>
    <xf numFmtId="2" fontId="12" fillId="14" borderId="55" xfId="1" applyNumberFormat="1" applyFont="1" applyFill="1" applyBorder="1" applyAlignment="1">
      <alignment horizontal="center" vertical="center"/>
    </xf>
    <xf numFmtId="2" fontId="12" fillId="14" borderId="16" xfId="1" applyNumberFormat="1" applyFont="1" applyFill="1" applyBorder="1" applyAlignment="1">
      <alignment horizontal="center" vertical="center"/>
    </xf>
    <xf numFmtId="2" fontId="10" fillId="16" borderId="16" xfId="1" applyNumberFormat="1" applyFont="1" applyFill="1" applyBorder="1" applyAlignment="1">
      <alignment horizontal="center" vertical="center"/>
    </xf>
    <xf numFmtId="0" fontId="12" fillId="0" borderId="60" xfId="1" applyNumberFormat="1" applyFont="1" applyBorder="1" applyAlignment="1">
      <alignment horizontal="center" vertical="center"/>
    </xf>
    <xf numFmtId="0" fontId="10" fillId="16" borderId="60" xfId="1" applyNumberFormat="1" applyFont="1" applyFill="1" applyBorder="1" applyAlignment="1">
      <alignment horizontal="center" vertical="center"/>
    </xf>
    <xf numFmtId="0" fontId="16" fillId="0" borderId="61" xfId="1" applyNumberFormat="1" applyFont="1" applyBorder="1" applyAlignment="1">
      <alignment horizontal="center" vertical="center"/>
    </xf>
    <xf numFmtId="2" fontId="12" fillId="14" borderId="23" xfId="1" applyNumberFormat="1" applyFont="1" applyFill="1" applyBorder="1" applyAlignment="1">
      <alignment horizontal="center" vertical="center"/>
    </xf>
    <xf numFmtId="14" fontId="12" fillId="15" borderId="6" xfId="1" applyNumberFormat="1" applyFont="1" applyFill="1" applyBorder="1" applyAlignment="1">
      <alignment horizontal="center" vertical="center"/>
    </xf>
    <xf numFmtId="14" fontId="12" fillId="15" borderId="2" xfId="1" applyNumberFormat="1" applyFont="1" applyFill="1" applyBorder="1" applyAlignment="1">
      <alignment horizontal="center" vertical="center"/>
    </xf>
    <xf numFmtId="2" fontId="12" fillId="15" borderId="2" xfId="1" applyNumberFormat="1" applyFont="1" applyFill="1" applyBorder="1" applyAlignment="1">
      <alignment horizontal="center" vertical="center"/>
    </xf>
    <xf numFmtId="2" fontId="12" fillId="0" borderId="0" xfId="1" applyNumberFormat="1" applyFont="1" applyBorder="1" applyAlignment="1">
      <alignment horizontal="center" vertical="center"/>
    </xf>
    <xf numFmtId="2" fontId="12" fillId="17" borderId="59" xfId="1" applyNumberFormat="1" applyFont="1" applyFill="1" applyBorder="1" applyAlignment="1">
      <alignment horizontal="center" vertical="center"/>
    </xf>
    <xf numFmtId="2" fontId="12" fillId="17" borderId="26" xfId="1" applyNumberFormat="1" applyFont="1" applyFill="1" applyBorder="1" applyAlignment="1">
      <alignment horizontal="center" vertical="center"/>
    </xf>
    <xf numFmtId="2" fontId="12" fillId="14" borderId="60" xfId="1" applyNumberFormat="1" applyFont="1" applyFill="1" applyBorder="1" applyAlignment="1">
      <alignment horizontal="center" vertical="center"/>
    </xf>
    <xf numFmtId="2" fontId="10" fillId="16" borderId="60" xfId="1" applyNumberFormat="1" applyFont="1" applyFill="1" applyBorder="1" applyAlignment="1">
      <alignment horizontal="center" vertical="center"/>
    </xf>
    <xf numFmtId="2" fontId="12" fillId="14" borderId="61" xfId="1" applyNumberFormat="1" applyFont="1" applyFill="1" applyBorder="1" applyAlignment="1">
      <alignment horizontal="center" vertical="center"/>
    </xf>
    <xf numFmtId="2" fontId="12" fillId="9" borderId="59" xfId="1" applyNumberFormat="1" applyFont="1" applyFill="1" applyBorder="1" applyAlignment="1">
      <alignment horizontal="center" vertical="center"/>
    </xf>
    <xf numFmtId="2" fontId="12" fillId="9" borderId="26" xfId="1" applyNumberFormat="1" applyFont="1" applyFill="1" applyBorder="1" applyAlignment="1">
      <alignment horizontal="center" vertical="center"/>
    </xf>
    <xf numFmtId="2" fontId="12" fillId="18" borderId="59" xfId="1" applyNumberFormat="1" applyFont="1" applyFill="1" applyBorder="1" applyAlignment="1">
      <alignment horizontal="center" vertical="center"/>
    </xf>
    <xf numFmtId="2" fontId="12" fillId="18" borderId="26" xfId="1" applyNumberFormat="1" applyFont="1" applyFill="1" applyBorder="1" applyAlignment="1">
      <alignment horizontal="center" vertical="center"/>
    </xf>
    <xf numFmtId="2" fontId="12" fillId="19" borderId="59" xfId="1" applyNumberFormat="1" applyFont="1" applyFill="1" applyBorder="1" applyAlignment="1">
      <alignment horizontal="center" vertical="center"/>
    </xf>
    <xf numFmtId="2" fontId="12" fillId="19" borderId="26" xfId="1" applyNumberFormat="1" applyFont="1" applyFill="1" applyBorder="1" applyAlignment="1">
      <alignment horizontal="center" vertical="center"/>
    </xf>
    <xf numFmtId="2" fontId="12" fillId="20" borderId="59" xfId="1" applyNumberFormat="1" applyFont="1" applyFill="1" applyBorder="1" applyAlignment="1">
      <alignment horizontal="center" vertical="center"/>
    </xf>
    <xf numFmtId="2" fontId="12" fillId="20" borderId="26" xfId="1" applyNumberFormat="1" applyFont="1" applyFill="1" applyBorder="1" applyAlignment="1">
      <alignment horizontal="center" vertical="center"/>
    </xf>
    <xf numFmtId="2" fontId="12" fillId="14" borderId="51" xfId="1" applyNumberFormat="1" applyFont="1" applyFill="1" applyBorder="1" applyAlignment="1">
      <alignment horizontal="center" vertical="center"/>
    </xf>
    <xf numFmtId="0" fontId="12" fillId="0" borderId="19" xfId="0" applyFont="1" applyBorder="1" applyAlignment="1">
      <alignment horizontal="center" vertical="center"/>
    </xf>
    <xf numFmtId="0" fontId="16" fillId="0" borderId="22" xfId="0" applyFont="1" applyBorder="1" applyAlignment="1">
      <alignment horizontal="center" vertical="center"/>
    </xf>
    <xf numFmtId="0" fontId="13" fillId="0" borderId="22" xfId="0" applyFont="1" applyBorder="1" applyAlignment="1">
      <alignment horizontal="center" vertical="center"/>
    </xf>
    <xf numFmtId="0" fontId="12" fillId="0" borderId="22" xfId="0" applyFont="1" applyBorder="1" applyAlignment="1">
      <alignment horizontal="center" vertical="center"/>
    </xf>
    <xf numFmtId="2" fontId="12" fillId="15" borderId="26" xfId="1" applyNumberFormat="1" applyFont="1" applyFill="1" applyBorder="1" applyAlignment="1">
      <alignment horizontal="center" vertical="center"/>
    </xf>
    <xf numFmtId="0" fontId="0" fillId="0" borderId="57" xfId="0" applyBorder="1"/>
    <xf numFmtId="0" fontId="10" fillId="14" borderId="9" xfId="1" applyNumberFormat="1" applyFont="1" applyFill="1" applyBorder="1" applyAlignment="1">
      <alignment horizontal="center" vertical="center" wrapText="1"/>
    </xf>
    <xf numFmtId="0" fontId="10" fillId="14" borderId="34" xfId="1" applyNumberFormat="1" applyFont="1" applyFill="1" applyBorder="1" applyAlignment="1">
      <alignment horizontal="center" vertical="center" wrapText="1"/>
    </xf>
    <xf numFmtId="14" fontId="12" fillId="15" borderId="26" xfId="1" applyNumberFormat="1" applyFont="1" applyFill="1" applyBorder="1" applyAlignment="1">
      <alignment horizontal="center" vertical="center"/>
    </xf>
    <xf numFmtId="14" fontId="12" fillId="20" borderId="9" xfId="1" applyNumberFormat="1" applyFont="1" applyFill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0" fillId="0" borderId="49" xfId="0" applyBorder="1"/>
    <xf numFmtId="0" fontId="0" fillId="0" borderId="44" xfId="0" applyBorder="1"/>
    <xf numFmtId="14" fontId="12" fillId="17" borderId="9" xfId="1" applyNumberFormat="1" applyFont="1" applyFill="1" applyBorder="1" applyAlignment="1">
      <alignment horizontal="center" vertical="center"/>
    </xf>
    <xf numFmtId="2" fontId="12" fillId="20" borderId="9" xfId="1" applyNumberFormat="1" applyFont="1" applyFill="1" applyBorder="1" applyAlignment="1">
      <alignment horizontal="center" vertical="center"/>
    </xf>
    <xf numFmtId="14" fontId="12" fillId="15" borderId="10" xfId="1" applyNumberFormat="1" applyFont="1" applyFill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10" fillId="16" borderId="36" xfId="1" applyNumberFormat="1" applyFont="1" applyFill="1" applyBorder="1" applyAlignment="1">
      <alignment horizontal="center" vertical="center"/>
    </xf>
    <xf numFmtId="0" fontId="16" fillId="0" borderId="37" xfId="0" applyFont="1" applyBorder="1" applyAlignment="1">
      <alignment horizontal="center" vertical="center"/>
    </xf>
    <xf numFmtId="14" fontId="12" fillId="17" borderId="10" xfId="1" applyNumberFormat="1" applyFont="1" applyFill="1" applyBorder="1" applyAlignment="1">
      <alignment horizontal="center" vertical="center"/>
    </xf>
    <xf numFmtId="0" fontId="13" fillId="0" borderId="37" xfId="0" applyFont="1" applyBorder="1" applyAlignment="1">
      <alignment horizontal="center" vertical="center"/>
    </xf>
    <xf numFmtId="14" fontId="12" fillId="9" borderId="10" xfId="1" applyNumberFormat="1" applyFont="1" applyFill="1" applyBorder="1" applyAlignment="1">
      <alignment horizontal="center" vertical="center"/>
    </xf>
    <xf numFmtId="14" fontId="12" fillId="18" borderId="10" xfId="1" applyNumberFormat="1" applyFont="1" applyFill="1" applyBorder="1" applyAlignment="1">
      <alignment horizontal="center" vertical="center"/>
    </xf>
    <xf numFmtId="14" fontId="12" fillId="19" borderId="10" xfId="1" applyNumberFormat="1" applyFont="1" applyFill="1" applyBorder="1" applyAlignment="1">
      <alignment horizontal="center" vertical="center"/>
    </xf>
    <xf numFmtId="14" fontId="12" fillId="20" borderId="28" xfId="1" applyNumberFormat="1" applyFont="1" applyFill="1" applyBorder="1" applyAlignment="1">
      <alignment horizontal="center" vertical="center"/>
    </xf>
    <xf numFmtId="0" fontId="12" fillId="0" borderId="37" xfId="0" applyFont="1" applyBorder="1" applyAlignment="1">
      <alignment horizontal="center" vertical="center"/>
    </xf>
    <xf numFmtId="14" fontId="12" fillId="20" borderId="10" xfId="1" applyNumberFormat="1" applyFont="1" applyFill="1" applyBorder="1" applyAlignment="1">
      <alignment horizontal="center" vertical="center"/>
    </xf>
    <xf numFmtId="0" fontId="12" fillId="0" borderId="62" xfId="0" applyFont="1" applyBorder="1" applyAlignment="1">
      <alignment horizontal="center" vertical="center"/>
    </xf>
    <xf numFmtId="0" fontId="10" fillId="14" borderId="41" xfId="1" applyNumberFormat="1" applyFont="1" applyFill="1" applyBorder="1" applyAlignment="1">
      <alignment horizontal="center" vertical="center" wrapText="1"/>
    </xf>
    <xf numFmtId="0" fontId="10" fillId="14" borderId="27" xfId="1" applyNumberFormat="1" applyFont="1" applyFill="1" applyBorder="1" applyAlignment="1">
      <alignment horizontal="center" vertical="center" wrapText="1"/>
    </xf>
    <xf numFmtId="0" fontId="12" fillId="0" borderId="12" xfId="1" applyNumberFormat="1" applyFont="1" applyBorder="1" applyAlignment="1">
      <alignment horizontal="center" vertical="center"/>
    </xf>
    <xf numFmtId="0" fontId="5" fillId="23" borderId="64" xfId="0" applyFont="1" applyFill="1" applyBorder="1" applyAlignment="1">
      <alignment vertical="center" wrapText="1"/>
    </xf>
    <xf numFmtId="0" fontId="5" fillId="25" borderId="64" xfId="0" applyFont="1" applyFill="1" applyBorder="1" applyAlignment="1">
      <alignment vertical="center" wrapText="1"/>
    </xf>
    <xf numFmtId="0" fontId="5" fillId="26" borderId="64" xfId="0" applyFont="1" applyFill="1" applyBorder="1" applyAlignment="1">
      <alignment vertical="center" wrapText="1"/>
    </xf>
    <xf numFmtId="0" fontId="5" fillId="0" borderId="64" xfId="0" applyFont="1" applyFill="1" applyBorder="1" applyAlignment="1">
      <alignment vertical="center" wrapText="1"/>
    </xf>
    <xf numFmtId="0" fontId="5" fillId="27" borderId="64" xfId="0" applyFont="1" applyFill="1" applyBorder="1" applyAlignment="1">
      <alignment vertical="center" wrapText="1"/>
    </xf>
    <xf numFmtId="14" fontId="15" fillId="22" borderId="1" xfId="0" applyNumberFormat="1" applyFont="1" applyFill="1" applyBorder="1" applyAlignment="1">
      <alignment horizontal="center" vertical="center" wrapText="1"/>
    </xf>
    <xf numFmtId="0" fontId="7" fillId="7" borderId="1" xfId="0" applyFont="1" applyFill="1" applyBorder="1" applyAlignment="1">
      <alignment horizontal="center" vertical="center" wrapText="1"/>
    </xf>
    <xf numFmtId="1" fontId="12" fillId="14" borderId="16" xfId="1" applyNumberFormat="1" applyFont="1" applyFill="1" applyBorder="1" applyAlignment="1">
      <alignment horizontal="center" vertical="center"/>
    </xf>
    <xf numFmtId="1" fontId="10" fillId="16" borderId="16" xfId="1" applyNumberFormat="1" applyFont="1" applyFill="1" applyBorder="1" applyAlignment="1">
      <alignment horizontal="center" vertical="center"/>
    </xf>
    <xf numFmtId="1" fontId="12" fillId="14" borderId="23" xfId="1" applyNumberFormat="1" applyFont="1" applyFill="1" applyBorder="1" applyAlignment="1">
      <alignment horizontal="center" vertical="center"/>
    </xf>
    <xf numFmtId="1" fontId="12" fillId="14" borderId="53" xfId="1" applyNumberFormat="1" applyFont="1" applyFill="1" applyBorder="1" applyAlignment="1">
      <alignment horizontal="center" vertical="center"/>
    </xf>
    <xf numFmtId="1" fontId="12" fillId="0" borderId="16" xfId="1" applyNumberFormat="1" applyFont="1" applyBorder="1" applyAlignment="1">
      <alignment horizontal="center" vertical="center"/>
    </xf>
    <xf numFmtId="1" fontId="12" fillId="0" borderId="16" xfId="0" applyNumberFormat="1" applyFont="1" applyBorder="1" applyAlignment="1">
      <alignment horizontal="center" vertical="center"/>
    </xf>
    <xf numFmtId="1" fontId="16" fillId="0" borderId="23" xfId="1" applyNumberFormat="1" applyFont="1" applyBorder="1" applyAlignment="1">
      <alignment horizontal="center" vertical="center"/>
    </xf>
    <xf numFmtId="1" fontId="16" fillId="0" borderId="23" xfId="0" applyNumberFormat="1" applyFont="1" applyBorder="1" applyAlignment="1">
      <alignment horizontal="center" vertical="center"/>
    </xf>
    <xf numFmtId="1" fontId="13" fillId="0" borderId="23" xfId="1" applyNumberFormat="1" applyFont="1" applyBorder="1" applyAlignment="1">
      <alignment horizontal="center" vertical="center"/>
    </xf>
    <xf numFmtId="1" fontId="13" fillId="0" borderId="23" xfId="0" applyNumberFormat="1" applyFont="1" applyBorder="1" applyAlignment="1">
      <alignment horizontal="center" vertical="center"/>
    </xf>
    <xf numFmtId="1" fontId="12" fillId="0" borderId="23" xfId="1" applyNumberFormat="1" applyFont="1" applyBorder="1" applyAlignment="1">
      <alignment horizontal="center" vertical="center"/>
    </xf>
    <xf numFmtId="1" fontId="12" fillId="0" borderId="23" xfId="0" applyNumberFormat="1" applyFont="1" applyBorder="1" applyAlignment="1">
      <alignment horizontal="center" vertical="center"/>
    </xf>
    <xf numFmtId="1" fontId="11" fillId="16" borderId="16" xfId="1" applyNumberFormat="1" applyFont="1" applyFill="1" applyBorder="1" applyAlignment="1">
      <alignment horizontal="center" vertical="center"/>
    </xf>
    <xf numFmtId="1" fontId="12" fillId="14" borderId="52" xfId="1" applyNumberFormat="1" applyFont="1" applyFill="1" applyBorder="1" applyAlignment="1">
      <alignment horizontal="center" vertical="center"/>
    </xf>
    <xf numFmtId="1" fontId="12" fillId="0" borderId="52" xfId="1" applyNumberFormat="1" applyFont="1" applyBorder="1" applyAlignment="1">
      <alignment horizontal="center" vertical="center"/>
    </xf>
    <xf numFmtId="1" fontId="12" fillId="14" borderId="42" xfId="1" applyNumberFormat="1" applyFont="1" applyFill="1" applyBorder="1" applyAlignment="1">
      <alignment horizontal="center" vertical="center"/>
    </xf>
    <xf numFmtId="1" fontId="10" fillId="16" borderId="2" xfId="1" applyNumberFormat="1" applyFont="1" applyFill="1" applyBorder="1" applyAlignment="1">
      <alignment horizontal="center" vertical="center"/>
    </xf>
    <xf numFmtId="0" fontId="7" fillId="0" borderId="0" xfId="1" applyNumberFormat="1" applyFont="1" applyBorder="1"/>
    <xf numFmtId="0" fontId="16" fillId="0" borderId="0" xfId="1" applyNumberFormat="1" applyFont="1" applyBorder="1"/>
    <xf numFmtId="0" fontId="6" fillId="29" borderId="0" xfId="0" applyFont="1" applyFill="1" applyBorder="1" applyAlignment="1">
      <alignment horizontal="center" vertical="center" wrapText="1"/>
    </xf>
    <xf numFmtId="14" fontId="6" fillId="29" borderId="0" xfId="0" applyNumberFormat="1" applyFont="1" applyFill="1" applyBorder="1" applyAlignment="1">
      <alignment horizontal="center" vertical="center" wrapText="1"/>
    </xf>
    <xf numFmtId="0" fontId="0" fillId="29" borderId="0" xfId="0" applyFill="1" applyBorder="1" applyAlignment="1">
      <alignment horizontal="center" vertical="center" wrapText="1"/>
    </xf>
    <xf numFmtId="14" fontId="0" fillId="29" borderId="0" xfId="0" applyNumberFormat="1" applyFill="1" applyBorder="1" applyAlignment="1">
      <alignment horizontal="center" vertical="center" wrapText="1"/>
    </xf>
    <xf numFmtId="0" fontId="12" fillId="29" borderId="0" xfId="0" applyFont="1" applyFill="1" applyAlignment="1">
      <alignment horizontal="center" vertical="center" wrapText="1"/>
    </xf>
    <xf numFmtId="14" fontId="12" fillId="29" borderId="0" xfId="0" applyNumberFormat="1" applyFont="1" applyFill="1" applyAlignment="1">
      <alignment horizontal="center" vertical="center" wrapText="1"/>
    </xf>
    <xf numFmtId="0" fontId="12" fillId="22" borderId="44" xfId="1" applyNumberFormat="1" applyFont="1" applyFill="1" applyBorder="1"/>
    <xf numFmtId="0" fontId="5" fillId="24" borderId="63" xfId="0" applyFont="1" applyFill="1" applyBorder="1" applyAlignment="1">
      <alignment vertical="center" wrapText="1"/>
    </xf>
    <xf numFmtId="0" fontId="5" fillId="24" borderId="64" xfId="0" applyFont="1" applyFill="1" applyBorder="1" applyAlignment="1">
      <alignment vertical="center" wrapText="1"/>
    </xf>
    <xf numFmtId="0" fontId="5" fillId="28" borderId="64" xfId="0" applyFont="1" applyFill="1" applyBorder="1" applyAlignment="1">
      <alignment vertical="center" wrapText="1"/>
    </xf>
    <xf numFmtId="0" fontId="6" fillId="30" borderId="65" xfId="0" applyFont="1" applyFill="1" applyBorder="1" applyAlignment="1">
      <alignment horizontal="center" vertical="center" wrapText="1"/>
    </xf>
    <xf numFmtId="0" fontId="6" fillId="30" borderId="66" xfId="0" applyFont="1" applyFill="1" applyBorder="1" applyAlignment="1">
      <alignment horizontal="center" vertical="center" wrapText="1"/>
    </xf>
    <xf numFmtId="0" fontId="6" fillId="30" borderId="66" xfId="0" applyNumberFormat="1" applyFont="1" applyFill="1" applyBorder="1" applyAlignment="1">
      <alignment horizontal="center" vertical="center" wrapText="1"/>
    </xf>
    <xf numFmtId="0" fontId="6" fillId="30" borderId="67" xfId="0" applyFont="1" applyFill="1" applyBorder="1" applyAlignment="1">
      <alignment horizontal="center" vertical="center" wrapText="1"/>
    </xf>
    <xf numFmtId="0" fontId="12" fillId="29" borderId="25" xfId="0" applyFont="1" applyFill="1" applyBorder="1" applyAlignment="1">
      <alignment horizontal="center" vertical="center" wrapText="1"/>
    </xf>
    <xf numFmtId="14" fontId="12" fillId="29" borderId="25" xfId="0" applyNumberFormat="1" applyFont="1" applyFill="1" applyBorder="1" applyAlignment="1">
      <alignment horizontal="center" vertical="center" wrapText="1"/>
    </xf>
    <xf numFmtId="0" fontId="6" fillId="30" borderId="68" xfId="0" applyFont="1" applyFill="1" applyBorder="1" applyAlignment="1">
      <alignment horizontal="center" vertical="center" wrapText="1"/>
    </xf>
    <xf numFmtId="0" fontId="6" fillId="30" borderId="69" xfId="0" applyFont="1" applyFill="1" applyBorder="1" applyAlignment="1">
      <alignment horizontal="center" vertical="center" wrapText="1"/>
    </xf>
    <xf numFmtId="0" fontId="6" fillId="30" borderId="69" xfId="0" applyNumberFormat="1" applyFont="1" applyFill="1" applyBorder="1" applyAlignment="1">
      <alignment horizontal="center" vertical="center" wrapText="1"/>
    </xf>
    <xf numFmtId="0" fontId="6" fillId="30" borderId="70" xfId="0" applyFont="1" applyFill="1" applyBorder="1" applyAlignment="1">
      <alignment horizontal="center" vertical="center" wrapText="1"/>
    </xf>
    <xf numFmtId="0" fontId="19" fillId="14" borderId="71" xfId="1" applyNumberFormat="1" applyFont="1" applyFill="1" applyBorder="1" applyAlignment="1">
      <alignment vertical="center"/>
    </xf>
    <xf numFmtId="0" fontId="19" fillId="14" borderId="72" xfId="1" applyNumberFormat="1" applyFont="1" applyFill="1" applyBorder="1" applyAlignment="1">
      <alignment vertical="center"/>
    </xf>
    <xf numFmtId="43" fontId="12" fillId="29" borderId="8" xfId="1" applyFont="1" applyFill="1" applyBorder="1"/>
    <xf numFmtId="43" fontId="12" fillId="29" borderId="0" xfId="1" applyFont="1" applyFill="1" applyBorder="1"/>
    <xf numFmtId="0" fontId="0" fillId="29" borderId="0" xfId="0" applyFont="1" applyFill="1" applyBorder="1"/>
    <xf numFmtId="43" fontId="12" fillId="29" borderId="7" xfId="1" applyFont="1" applyFill="1" applyBorder="1"/>
    <xf numFmtId="0" fontId="12" fillId="29" borderId="8" xfId="1" applyNumberFormat="1" applyFont="1" applyFill="1" applyBorder="1"/>
    <xf numFmtId="0" fontId="12" fillId="29" borderId="0" xfId="1" applyNumberFormat="1" applyFont="1" applyFill="1" applyBorder="1"/>
    <xf numFmtId="0" fontId="12" fillId="29" borderId="7" xfId="1" applyNumberFormat="1" applyFont="1" applyFill="1" applyBorder="1"/>
    <xf numFmtId="0" fontId="12" fillId="29" borderId="8" xfId="1" applyNumberFormat="1" applyFont="1" applyFill="1" applyBorder="1" applyAlignment="1">
      <alignment horizontal="center" vertical="center"/>
    </xf>
    <xf numFmtId="0" fontId="12" fillId="29" borderId="0" xfId="1" applyNumberFormat="1" applyFont="1" applyFill="1" applyBorder="1" applyAlignment="1">
      <alignment horizontal="center" vertical="center"/>
    </xf>
    <xf numFmtId="0" fontId="12" fillId="29" borderId="7" xfId="1" applyNumberFormat="1" applyFont="1" applyFill="1" applyBorder="1" applyAlignment="1">
      <alignment horizontal="center" vertical="center"/>
    </xf>
    <xf numFmtId="0" fontId="7" fillId="29" borderId="8" xfId="1" applyNumberFormat="1" applyFont="1" applyFill="1" applyBorder="1"/>
    <xf numFmtId="0" fontId="7" fillId="29" borderId="0" xfId="1" applyNumberFormat="1" applyFont="1" applyFill="1" applyBorder="1"/>
    <xf numFmtId="0" fontId="7" fillId="29" borderId="7" xfId="1" applyNumberFormat="1" applyFont="1" applyFill="1" applyBorder="1"/>
    <xf numFmtId="0" fontId="16" fillId="29" borderId="8" xfId="1" applyNumberFormat="1" applyFont="1" applyFill="1" applyBorder="1"/>
    <xf numFmtId="0" fontId="16" fillId="29" borderId="0" xfId="1" applyNumberFormat="1" applyFont="1" applyFill="1" applyBorder="1"/>
    <xf numFmtId="0" fontId="16" fillId="29" borderId="7" xfId="1" applyNumberFormat="1" applyFont="1" applyFill="1" applyBorder="1"/>
    <xf numFmtId="0" fontId="12" fillId="29" borderId="24" xfId="1" applyNumberFormat="1" applyFont="1" applyFill="1" applyBorder="1"/>
    <xf numFmtId="0" fontId="12" fillId="29" borderId="25" xfId="1" applyNumberFormat="1" applyFont="1" applyFill="1" applyBorder="1"/>
    <xf numFmtId="0" fontId="12" fillId="29" borderId="56" xfId="1" applyNumberFormat="1" applyFont="1" applyFill="1" applyBorder="1"/>
    <xf numFmtId="0" fontId="18" fillId="8" borderId="26" xfId="1" applyNumberFormat="1" applyFont="1" applyFill="1" applyBorder="1" applyAlignment="1">
      <alignment horizontal="center" vertical="center"/>
    </xf>
    <xf numFmtId="0" fontId="18" fillId="8" borderId="23" xfId="1" applyNumberFormat="1" applyFont="1" applyFill="1" applyBorder="1" applyAlignment="1">
      <alignment horizontal="center" vertical="center"/>
    </xf>
    <xf numFmtId="43" fontId="12" fillId="14" borderId="5" xfId="1" applyFont="1" applyFill="1" applyBorder="1" applyAlignment="1">
      <alignment horizontal="center"/>
    </xf>
    <xf numFmtId="43" fontId="12" fillId="14" borderId="7" xfId="1" applyFont="1" applyFill="1" applyBorder="1" applyAlignment="1">
      <alignment horizontal="center"/>
    </xf>
    <xf numFmtId="43" fontId="12" fillId="14" borderId="56" xfId="1" applyFont="1" applyFill="1" applyBorder="1" applyAlignment="1">
      <alignment horizontal="center"/>
    </xf>
    <xf numFmtId="0" fontId="27" fillId="14" borderId="3" xfId="1" applyNumberFormat="1" applyFont="1" applyFill="1" applyBorder="1" applyAlignment="1">
      <alignment horizontal="center" vertical="center" wrapText="1"/>
    </xf>
    <xf numFmtId="0" fontId="27" fillId="14" borderId="4" xfId="1" applyNumberFormat="1" applyFont="1" applyFill="1" applyBorder="1" applyAlignment="1">
      <alignment horizontal="center" vertical="center" wrapText="1"/>
    </xf>
    <xf numFmtId="0" fontId="27" fillId="14" borderId="5" xfId="1" applyNumberFormat="1" applyFont="1" applyFill="1" applyBorder="1" applyAlignment="1">
      <alignment horizontal="center" vertical="center" wrapText="1"/>
    </xf>
    <xf numFmtId="0" fontId="27" fillId="14" borderId="24" xfId="1" applyNumberFormat="1" applyFont="1" applyFill="1" applyBorder="1" applyAlignment="1">
      <alignment horizontal="center" vertical="center" wrapText="1"/>
    </xf>
    <xf numFmtId="0" fontId="27" fillId="14" borderId="25" xfId="1" applyNumberFormat="1" applyFont="1" applyFill="1" applyBorder="1" applyAlignment="1">
      <alignment horizontal="center" vertical="center" wrapText="1"/>
    </xf>
    <xf numFmtId="0" fontId="27" fillId="14" borderId="56" xfId="1" applyNumberFormat="1" applyFont="1" applyFill="1" applyBorder="1" applyAlignment="1">
      <alignment horizontal="center" vertical="center" wrapText="1"/>
    </xf>
    <xf numFmtId="0" fontId="18" fillId="8" borderId="58" xfId="1" applyNumberFormat="1" applyFont="1" applyFill="1" applyBorder="1" applyAlignment="1">
      <alignment horizontal="center" vertical="center"/>
    </xf>
    <xf numFmtId="0" fontId="18" fillId="8" borderId="55" xfId="1" applyNumberFormat="1" applyFont="1" applyFill="1" applyBorder="1" applyAlignment="1">
      <alignment horizontal="center" vertical="center"/>
    </xf>
    <xf numFmtId="0" fontId="17" fillId="21" borderId="32" xfId="1" applyNumberFormat="1" applyFont="1" applyFill="1" applyBorder="1" applyAlignment="1">
      <alignment horizontal="center" vertical="center"/>
    </xf>
    <xf numFmtId="0" fontId="17" fillId="21" borderId="33" xfId="1" applyNumberFormat="1" applyFont="1" applyFill="1" applyBorder="1" applyAlignment="1">
      <alignment horizontal="center" vertical="center"/>
    </xf>
    <xf numFmtId="0" fontId="18" fillId="8" borderId="17" xfId="1" applyNumberFormat="1" applyFont="1" applyFill="1" applyBorder="1" applyAlignment="1">
      <alignment horizontal="center" vertical="center"/>
    </xf>
    <xf numFmtId="0" fontId="18" fillId="8" borderId="21" xfId="1" applyNumberFormat="1" applyFont="1" applyFill="1" applyBorder="1" applyAlignment="1">
      <alignment horizontal="center" vertical="center"/>
    </xf>
    <xf numFmtId="0" fontId="20" fillId="14" borderId="0" xfId="0" applyFont="1" applyFill="1" applyBorder="1" applyAlignment="1">
      <alignment horizontal="center" vertical="center"/>
    </xf>
    <xf numFmtId="0" fontId="23" fillId="14" borderId="3" xfId="0" applyFont="1" applyFill="1" applyBorder="1" applyAlignment="1">
      <alignment horizontal="center" vertical="center"/>
    </xf>
    <xf numFmtId="0" fontId="23" fillId="14" borderId="4" xfId="0" applyFont="1" applyFill="1" applyBorder="1" applyAlignment="1">
      <alignment horizontal="center" vertical="center"/>
    </xf>
    <xf numFmtId="0" fontId="23" fillId="14" borderId="5" xfId="0" applyFont="1" applyFill="1" applyBorder="1" applyAlignment="1">
      <alignment horizontal="center" vertical="center"/>
    </xf>
    <xf numFmtId="0" fontId="23" fillId="14" borderId="8" xfId="0" applyFont="1" applyFill="1" applyBorder="1" applyAlignment="1">
      <alignment horizontal="center" vertical="center"/>
    </xf>
    <xf numFmtId="0" fontId="23" fillId="14" borderId="0" xfId="0" applyFont="1" applyFill="1" applyBorder="1" applyAlignment="1">
      <alignment horizontal="center" vertical="center"/>
    </xf>
    <xf numFmtId="0" fontId="23" fillId="14" borderId="7" xfId="0" applyFont="1" applyFill="1" applyBorder="1" applyAlignment="1">
      <alignment horizontal="center" vertical="center"/>
    </xf>
    <xf numFmtId="0" fontId="23" fillId="14" borderId="24" xfId="0" applyFont="1" applyFill="1" applyBorder="1" applyAlignment="1">
      <alignment horizontal="center" vertical="center"/>
    </xf>
    <xf numFmtId="0" fontId="23" fillId="14" borderId="25" xfId="0" applyFont="1" applyFill="1" applyBorder="1" applyAlignment="1">
      <alignment horizontal="center" vertical="center"/>
    </xf>
    <xf numFmtId="0" fontId="23" fillId="14" borderId="56" xfId="0" applyFont="1" applyFill="1" applyBorder="1" applyAlignment="1">
      <alignment horizontal="center" vertical="center"/>
    </xf>
    <xf numFmtId="0" fontId="18" fillId="11" borderId="11" xfId="0" applyFont="1" applyFill="1" applyBorder="1" applyAlignment="1">
      <alignment horizontal="center" vertical="center" wrapText="1"/>
    </xf>
    <xf numFmtId="0" fontId="18" fillId="11" borderId="14" xfId="0" applyFont="1" applyFill="1" applyBorder="1" applyAlignment="1">
      <alignment horizontal="center" vertical="center" wrapText="1"/>
    </xf>
    <xf numFmtId="0" fontId="18" fillId="11" borderId="12" xfId="0" applyFont="1" applyFill="1" applyBorder="1" applyAlignment="1">
      <alignment horizontal="center" vertical="center" wrapText="1"/>
    </xf>
    <xf numFmtId="14" fontId="17" fillId="12" borderId="13" xfId="0" applyNumberFormat="1" applyFont="1" applyFill="1" applyBorder="1" applyAlignment="1">
      <alignment horizontal="center" vertical="center" wrapText="1"/>
    </xf>
    <xf numFmtId="14" fontId="17" fillId="12" borderId="10" xfId="0" applyNumberFormat="1" applyFont="1" applyFill="1" applyBorder="1" applyAlignment="1">
      <alignment horizontal="center" vertical="center" wrapText="1"/>
    </xf>
    <xf numFmtId="14" fontId="17" fillId="12" borderId="11" xfId="0" applyNumberFormat="1" applyFont="1" applyFill="1" applyBorder="1" applyAlignment="1">
      <alignment horizontal="center" vertical="center" wrapText="1"/>
    </xf>
    <xf numFmtId="14" fontId="17" fillId="12" borderId="12" xfId="0" applyNumberFormat="1" applyFont="1" applyFill="1" applyBorder="1" applyAlignment="1">
      <alignment horizontal="center" vertical="center" wrapText="1"/>
    </xf>
    <xf numFmtId="0" fontId="26" fillId="29" borderId="0" xfId="0" applyFont="1" applyFill="1" applyBorder="1" applyAlignment="1">
      <alignment horizontal="center" vertical="center" wrapText="1"/>
    </xf>
    <xf numFmtId="0" fontId="14" fillId="7" borderId="3" xfId="0" applyFont="1" applyFill="1" applyBorder="1" applyAlignment="1">
      <alignment horizontal="center" vertical="center" wrapText="1"/>
    </xf>
    <xf numFmtId="0" fontId="14" fillId="7" borderId="4" xfId="0" applyFont="1" applyFill="1" applyBorder="1" applyAlignment="1">
      <alignment horizontal="center" vertical="center" wrapText="1"/>
    </xf>
    <xf numFmtId="0" fontId="14" fillId="7" borderId="5" xfId="0" applyFont="1" applyFill="1" applyBorder="1" applyAlignment="1">
      <alignment horizontal="center" vertical="center" wrapText="1"/>
    </xf>
    <xf numFmtId="0" fontId="14" fillId="6" borderId="3" xfId="0" applyFont="1" applyFill="1" applyBorder="1" applyAlignment="1">
      <alignment horizontal="center" vertical="center" wrapText="1"/>
    </xf>
    <xf numFmtId="0" fontId="14" fillId="6" borderId="4" xfId="0" applyFont="1" applyFill="1" applyBorder="1" applyAlignment="1">
      <alignment horizontal="center" vertical="center" wrapText="1"/>
    </xf>
    <xf numFmtId="0" fontId="14" fillId="6" borderId="5" xfId="0" applyFont="1" applyFill="1" applyBorder="1" applyAlignment="1">
      <alignment horizontal="center" vertical="center" wrapText="1"/>
    </xf>
    <xf numFmtId="0" fontId="14" fillId="21" borderId="3" xfId="0" applyFont="1" applyFill="1" applyBorder="1" applyAlignment="1">
      <alignment horizontal="center" vertical="center" wrapText="1"/>
    </xf>
    <xf numFmtId="0" fontId="14" fillId="21" borderId="4" xfId="0" applyFont="1" applyFill="1" applyBorder="1" applyAlignment="1">
      <alignment horizontal="center" vertical="center" wrapText="1"/>
    </xf>
    <xf numFmtId="0" fontId="14" fillId="21" borderId="5" xfId="0" applyFont="1" applyFill="1" applyBorder="1" applyAlignment="1">
      <alignment horizontal="center" vertical="center" wrapText="1"/>
    </xf>
    <xf numFmtId="0" fontId="14" fillId="5" borderId="3" xfId="0" applyFont="1" applyFill="1" applyBorder="1" applyAlignment="1">
      <alignment horizontal="center" vertical="center" wrapText="1"/>
    </xf>
    <xf numFmtId="0" fontId="14" fillId="5" borderId="4" xfId="0" applyFont="1" applyFill="1" applyBorder="1" applyAlignment="1">
      <alignment horizontal="center" vertical="center" wrapText="1"/>
    </xf>
    <xf numFmtId="0" fontId="14" fillId="5" borderId="5" xfId="0" applyFont="1" applyFill="1" applyBorder="1" applyAlignment="1">
      <alignment horizontal="center" vertical="center" wrapText="1"/>
    </xf>
    <xf numFmtId="0" fontId="14" fillId="4" borderId="8" xfId="0" applyFont="1" applyFill="1" applyBorder="1" applyAlignment="1">
      <alignment horizontal="center" vertical="center" wrapText="1"/>
    </xf>
    <xf numFmtId="0" fontId="14" fillId="4" borderId="0" xfId="0" applyFont="1" applyFill="1" applyBorder="1" applyAlignment="1">
      <alignment horizontal="center" vertical="center" wrapText="1"/>
    </xf>
    <xf numFmtId="0" fontId="14" fillId="4" borderId="7" xfId="0" applyFont="1" applyFill="1" applyBorder="1" applyAlignment="1">
      <alignment horizontal="center" vertical="center" wrapText="1"/>
    </xf>
  </cellXfs>
  <cellStyles count="2">
    <cellStyle name="Milliers" xfId="1" builtinId="3"/>
    <cellStyle name="Normal" xfId="0" builtinId="0"/>
  </cellStyles>
  <dxfs count="145"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0" formatCode="@"/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0" formatCode="@"/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0" formatCode="@"/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0" formatCode="@"/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0" formatCode="@"/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0" formatCode="@"/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0" formatCode="@"/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0" formatCode="@"/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0" formatCode="@"/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0" formatCode="@"/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0" formatCode="@"/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0" formatCode="@"/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0" formatCode="@"/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0" formatCode="@"/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0" formatCode="@"/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0" formatCode="@"/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0" formatCode="@"/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0" formatCode="@"/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0" formatCode="@"/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0" formatCode="@"/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0" formatCode="@"/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0" formatCode="@"/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0" formatCode="@"/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0" formatCode="@"/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0" formatCode="@"/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0" formatCode="@"/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0" formatCode="@"/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0" formatCode="@"/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0" formatCode="@"/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0" formatCode="@"/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0" formatCode="@"/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0" formatCode="@"/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0" formatCode="@"/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top/>
        <bottom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0" formatCode="General"/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0" formatCode="General"/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0" formatCode="General"/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0" formatCode="General"/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0" formatCode="General"/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0" formatCode="General"/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0" formatCode="General"/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0" formatCode="General"/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19" formatCode="dd/mm/yyyy"/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19" formatCode="dd/mm/yyyy"/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19" formatCode="dd/mm/yyyy"/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0" formatCode="General"/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19" formatCode="dd/mm/yyyy"/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19" formatCode="dd/mm/yyyy"/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0" formatCode="General"/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0" formatCode="General"/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0" formatCode="General"/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0" formatCode="General"/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19" formatCode="dd/mm/yyyy"/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0" formatCode="General"/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0" formatCode="General"/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0" formatCode="General"/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0" formatCode="General"/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0" formatCode="General"/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0" formatCode="General"/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0" formatCode="General"/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19" formatCode="dd/mm/yyyy"/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0" formatCode="General"/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0" formatCode="General"/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0" formatCode="General"/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0" formatCode="General"/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19" formatCode="dd/mm/yyyy"/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0" formatCode="General"/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0" formatCode="General"/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0" formatCode="General"/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0" formatCode="General"/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0" formatCode="General"/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19" formatCode="dd/mm/yyyy"/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0" formatCode="General"/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0" formatCode="General"/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0" formatCode="General"/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0" formatCode="General"/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0" formatCode="General"/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0" formatCode="General"/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0" formatCode="General"/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19" formatCode="dd/mm/yyyy"/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0" formatCode="General"/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0" formatCode="General"/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0" formatCode="General"/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0" formatCode="General"/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0" formatCode="General"/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0" formatCode="General"/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0" formatCode="General"/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0" formatCode="General"/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0" formatCode="General"/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0" formatCode="General"/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0" formatCode="General"/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0" formatCode="General"/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0" formatCode="General"/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0" formatCode="General"/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0" formatCode="General"/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0" formatCode="General"/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0" formatCode="General"/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0" formatCode="General"/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0" formatCode="General"/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0" formatCode="General"/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0" formatCode="General"/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0" formatCode="General"/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0" formatCode="General"/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0" formatCode="General"/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0" formatCode="General"/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0" formatCode="General"/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0" formatCode="General"/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0" formatCode="General"/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19" formatCode="dd/mm/yyyy"/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19" formatCode="dd/mm/yyyy"/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0" formatCode="General"/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0" formatCode="General"/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0" formatCode="General"/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0" formatCode="General"/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0" formatCode="General"/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0" formatCode="General"/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19" formatCode="dd/mm/yyyy"/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19" formatCode="dd/mm/yyyy"/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19" formatCode="dd/mm/yyyy"/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19" formatCode="dd/mm/yyyy"/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0" formatCode="General"/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0" formatCode="General"/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0" formatCode="General"/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0" formatCode="General"/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0" formatCode="General"/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19" formatCode="dd/mm/yyyy"/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19" formatCode="dd/mm/yyyy"/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19" formatCode="dd/mm/yyyy"/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19" formatCode="dd/mm/yyyy"/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0" formatCode="General"/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0" formatCode="General"/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0" formatCode="General"/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0" formatCode="General"/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0" formatCode="General"/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0" formatCode="General"/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top/>
        <bottom/>
        <horizontal/>
      </border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border outline="0">
        <top style="medium">
          <color indexed="64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0" formatCode="@"/>
      <alignment horizontal="center" vertical="center" textRotation="0" wrapText="1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30" formatCode="@"/>
      <fill>
        <patternFill patternType="solid">
          <fgColor indexed="64"/>
          <bgColor theme="8" tint="0.5999938962981048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colors>
    <mruColors>
      <color rgb="FFF8FFC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3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openxmlformats.org/officeDocument/2006/relationships/calcChain" Target="calcChain.xml"/><Relationship Id="rId5" Type="http://schemas.openxmlformats.org/officeDocument/2006/relationships/externalLink" Target="externalLinks/externalLink1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26" fmlaLink="'Images Tendance'!$B$1" fmlaRange="'Images Tendance'!$A$2:$A$4" noThreeD="1" sel="1" val="0"/>
</file>

<file path=xl/ctrlProps/ctrlProp2.xml><?xml version="1.0" encoding="utf-8"?>
<formControlPr xmlns="http://schemas.microsoft.com/office/spreadsheetml/2009/9/main" objectType="Drop" dropStyle="combo" dx="26" fmlaLink="'Images Tendance'!$C$1" fmlaRange="'Images Tendance'!$A$2:$A$4" noThreeD="1" sel="1" val="0"/>
</file>

<file path=xl/ctrlProps/ctrlProp3.xml><?xml version="1.0" encoding="utf-8"?>
<formControlPr xmlns="http://schemas.microsoft.com/office/spreadsheetml/2009/9/main" objectType="Drop" dropStyle="combo" dx="26" fmlaLink="'Images Tendance'!$D$1" fmlaRange="'Images Tendance'!$A$2:$A$4" noThreeD="1" sel="1" val="0"/>
</file>

<file path=xl/ctrlProps/ctrlProp4.xml><?xml version="1.0" encoding="utf-8"?>
<formControlPr xmlns="http://schemas.microsoft.com/office/spreadsheetml/2009/9/main" objectType="Drop" dropStyle="combo" dx="26" fmlaLink="'Images Tendance'!$E$1" fmlaRange="'Images Tendance'!$A$2:$A$4" noThreeD="1" sel="2" val="0"/>
</file>

<file path=xl/ctrlProps/ctrlProp5.xml><?xml version="1.0" encoding="utf-8"?>
<formControlPr xmlns="http://schemas.microsoft.com/office/spreadsheetml/2009/9/main" objectType="Drop" dropStyle="combo" dx="26" fmlaLink="'Images Tendance'!$F$1" fmlaRange="'Images Tendance'!$A$2:$A$4" noThreeD="1" sel="3" val="0"/>
</file>

<file path=xl/ctrlProps/ctrlProp6.xml><?xml version="1.0" encoding="utf-8"?>
<formControlPr xmlns="http://schemas.microsoft.com/office/spreadsheetml/2009/9/main" objectType="Drop" dropStyle="combo" dx="26" fmlaLink="'Images Tendance'!$G$1" fmlaRange="'Images Tendance'!$A$2:$A$4" noThreeD="1" sel="1" val="0"/>
</file>

<file path=xl/ctrlProps/ctrlProp7.xml><?xml version="1.0" encoding="utf-8"?>
<formControlPr xmlns="http://schemas.microsoft.com/office/spreadsheetml/2009/9/main" objectType="Drop" dropStyle="combo" dx="26" fmlaLink="'Images Tendance'!$H$1" fmlaRange="'Images Tendance'!$A$2:$A$4" noThreeD="1" sel="1" val="0"/>
</file>

<file path=xl/ctrlProps/ctrlProp8.xml><?xml version="1.0" encoding="utf-8"?>
<formControlPr xmlns="http://schemas.microsoft.com/office/spreadsheetml/2009/9/main" objectType="Drop" dropStyle="combo" dx="26" fmlaLink="'Images Tendance'!$I$1" fmlaRange="'Images Tendance'!$A$2:$A$4" noThreeD="1" sel="3" val="0"/>
</file>

<file path=xl/ctrlProps/ctrlProp9.xml><?xml version="1.0" encoding="utf-8"?>
<formControlPr xmlns="http://schemas.microsoft.com/office/spreadsheetml/2009/9/main" objectType="Drop" dropStyle="combo" dx="26" fmlaLink="'Images Tendance'!$J$1" fmlaRange="'Images Tendance'!$A$2:$A$4" noThreeD="1" sel="3" val="0"/>
</file>

<file path=xl/ctrlProps/ctrlProp10.xml><?xml version="1.0" encoding="utf-8"?>
<formControlPr xmlns="http://schemas.microsoft.com/office/spreadsheetml/2009/9/main" objectType="Drop" dropStyle="combo" dx="26" fmlaLink="'Images Tendance'!$K$1" fmlaRange="'Images Tendance'!$A$2:$A$4" noThreeD="1" sel="1" val="0"/>
</file>

<file path=xl/ctrlProps/ctrlProp11.xml><?xml version="1.0" encoding="utf-8"?>
<formControlPr xmlns="http://schemas.microsoft.com/office/spreadsheetml/2009/9/main" objectType="Drop" dropStyle="combo" dx="26" fmlaLink="'Images Tendance'!$L$1" fmlaRange="'Images Tendance'!$A$2:$A$4" noThreeD="1" sel="1" val="0"/>
</file>

<file path=xl/ctrlProps/ctrlProp12.xml><?xml version="1.0" encoding="utf-8"?>
<formControlPr xmlns="http://schemas.microsoft.com/office/spreadsheetml/2009/9/main" objectType="Drop" dropStyle="combo" dx="26" fmlaLink="'Images Tendance'!$M$1" fmlaRange="'Images Tendance'!$A$2:$A$4" noThreeD="1" sel="1" val="0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Button" lockText="1"/>
</file>

<file path=xl/ctrlProps/ctrlProp17.xml><?xml version="1.0" encoding="utf-8"?>
<formControlPr xmlns="http://schemas.microsoft.com/office/spreadsheetml/2009/9/main" objectType="Button" lockText="1"/>
</file>

<file path=xl/ctrlProps/ctrlProp18.xml><?xml version="1.0" encoding="utf-8"?>
<formControlPr xmlns="http://schemas.microsoft.com/office/spreadsheetml/2009/9/main" objectType="Button" lockText="1"/>
</file>

<file path=xl/ctrlProps/ctrlProp19.xml><?xml version="1.0" encoding="utf-8"?>
<formControlPr xmlns="http://schemas.microsoft.com/office/spreadsheetml/2009/9/main" objectType="Button" lockText="1"/>
</file>

<file path=xl/ctrlProps/ctrlProp20.xml><?xml version="1.0" encoding="utf-8"?>
<formControlPr xmlns="http://schemas.microsoft.com/office/spreadsheetml/2009/9/main" objectType="Button" lockText="1"/>
</file>

<file path=xl/ctrlProps/ctrlProp21.xml><?xml version="1.0" encoding="utf-8"?>
<formControlPr xmlns="http://schemas.microsoft.com/office/spreadsheetml/2009/9/main" objectType="Button" lockText="1"/>
</file>

<file path=xl/ctrlProps/ctrlProp22.xml><?xml version="1.0" encoding="utf-8"?>
<formControlPr xmlns="http://schemas.microsoft.com/office/spreadsheetml/2009/9/main" objectType="Button" lockText="1"/>
</file>

<file path=xl/ctrlProps/ctrlProp23.xml><?xml version="1.0" encoding="utf-8"?>
<formControlPr xmlns="http://schemas.microsoft.com/office/spreadsheetml/2009/9/main" objectType="Button" lockText="1"/>
</file>

<file path=xl/ctrlProps/ctrlProp24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11.emf"/><Relationship Id="rId3" Type="http://schemas.openxmlformats.org/officeDocument/2006/relationships/image" Target="../media/image6.emf"/><Relationship Id="rId7" Type="http://schemas.openxmlformats.org/officeDocument/2006/relationships/image" Target="../media/image10.emf"/><Relationship Id="rId12" Type="http://schemas.openxmlformats.org/officeDocument/2006/relationships/image" Target="../media/image15.emf"/><Relationship Id="rId2" Type="http://schemas.openxmlformats.org/officeDocument/2006/relationships/image" Target="../media/image5.emf"/><Relationship Id="rId1" Type="http://schemas.openxmlformats.org/officeDocument/2006/relationships/image" Target="../media/image4.emf"/><Relationship Id="rId6" Type="http://schemas.openxmlformats.org/officeDocument/2006/relationships/image" Target="../media/image9.emf"/><Relationship Id="rId11" Type="http://schemas.openxmlformats.org/officeDocument/2006/relationships/image" Target="../media/image14.emf"/><Relationship Id="rId5" Type="http://schemas.openxmlformats.org/officeDocument/2006/relationships/image" Target="../media/image8.emf"/><Relationship Id="rId10" Type="http://schemas.openxmlformats.org/officeDocument/2006/relationships/image" Target="../media/image13.emf"/><Relationship Id="rId4" Type="http://schemas.openxmlformats.org/officeDocument/2006/relationships/image" Target="../media/image7.emf"/><Relationship Id="rId9" Type="http://schemas.openxmlformats.org/officeDocument/2006/relationships/image" Target="../media/image12.emf"/></Relationships>
</file>

<file path=xl/drawings/_rels/vmlDrawing1.vml.rels><?xml version="1.0" encoding="UTF-8" standalone="yes"?>
<Relationships xmlns="http://schemas.openxmlformats.org/package/2006/relationships"><Relationship Id="rId8" Type="http://schemas.openxmlformats.org/officeDocument/2006/relationships/image" Target="../media/image23.emf"/><Relationship Id="rId3" Type="http://schemas.openxmlformats.org/officeDocument/2006/relationships/image" Target="../media/image18.emf"/><Relationship Id="rId7" Type="http://schemas.openxmlformats.org/officeDocument/2006/relationships/image" Target="../media/image22.emf"/><Relationship Id="rId12" Type="http://schemas.openxmlformats.org/officeDocument/2006/relationships/image" Target="../media/image27.emf"/><Relationship Id="rId2" Type="http://schemas.openxmlformats.org/officeDocument/2006/relationships/image" Target="../media/image17.emf"/><Relationship Id="rId1" Type="http://schemas.openxmlformats.org/officeDocument/2006/relationships/image" Target="../media/image16.emf"/><Relationship Id="rId6" Type="http://schemas.openxmlformats.org/officeDocument/2006/relationships/image" Target="../media/image21.emf"/><Relationship Id="rId11" Type="http://schemas.openxmlformats.org/officeDocument/2006/relationships/image" Target="../media/image26.emf"/><Relationship Id="rId5" Type="http://schemas.openxmlformats.org/officeDocument/2006/relationships/image" Target="../media/image20.emf"/><Relationship Id="rId10" Type="http://schemas.openxmlformats.org/officeDocument/2006/relationships/image" Target="../media/image25.emf"/><Relationship Id="rId4" Type="http://schemas.openxmlformats.org/officeDocument/2006/relationships/image" Target="../media/image19.emf"/><Relationship Id="rId9" Type="http://schemas.openxmlformats.org/officeDocument/2006/relationships/image" Target="../media/image24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2</xdr:col>
      <xdr:colOff>20800</xdr:colOff>
      <xdr:row>1</xdr:row>
      <xdr:rowOff>1523810</xdr:rowOff>
    </xdr:to>
    <xdr:pic>
      <xdr:nvPicPr>
        <xdr:cNvPr id="8" name="Image 7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124450" y="228600"/>
          <a:ext cx="1249525" cy="152381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2</xdr:row>
      <xdr:rowOff>0</xdr:rowOff>
    </xdr:from>
    <xdr:to>
      <xdr:col>2</xdr:col>
      <xdr:colOff>20800</xdr:colOff>
      <xdr:row>3</xdr:row>
      <xdr:rowOff>16955</xdr:rowOff>
    </xdr:to>
    <xdr:pic>
      <xdr:nvPicPr>
        <xdr:cNvPr id="9" name="Image 8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124450" y="1762125"/>
          <a:ext cx="1249525" cy="1540955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2</xdr:col>
      <xdr:colOff>16990</xdr:colOff>
      <xdr:row>3</xdr:row>
      <xdr:rowOff>1523810</xdr:rowOff>
    </xdr:to>
    <xdr:pic>
      <xdr:nvPicPr>
        <xdr:cNvPr id="10" name="Image 9">
          <a:extLst>
            <a:ext uri="{FF2B5EF4-FFF2-40B4-BE49-F238E27FC236}">
              <a16:creationId xmlns:a16="http://schemas.microsoft.com/office/drawing/2014/main" id="{00000000-0008-0000-02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5124450" y="3286125"/>
          <a:ext cx="1245715" cy="1523810"/>
        </a:xfrm>
        <a:prstGeom prst="rect">
          <a:avLst/>
        </a:prstGeom>
      </xdr:spPr>
    </xdr:pic>
    <xdr:clientData/>
  </xdr:twoCellAnchor>
  <xdr:oneCellAnchor>
    <xdr:from>
      <xdr:col>2</xdr:col>
      <xdr:colOff>0</xdr:colOff>
      <xdr:row>1</xdr:row>
      <xdr:rowOff>0</xdr:rowOff>
    </xdr:from>
    <xdr:ext cx="1245715" cy="1523810"/>
    <xdr:pic>
      <xdr:nvPicPr>
        <xdr:cNvPr id="31" name="Image 30">
          <a:extLst>
            <a:ext uri="{FF2B5EF4-FFF2-40B4-BE49-F238E27FC236}">
              <a16:creationId xmlns:a16="http://schemas.microsoft.com/office/drawing/2014/main" id="{00000000-0008-0000-0200-00001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124450" y="228600"/>
          <a:ext cx="1245715" cy="1523810"/>
        </a:xfrm>
        <a:prstGeom prst="rect">
          <a:avLst/>
        </a:prstGeom>
      </xdr:spPr>
    </xdr:pic>
    <xdr:clientData/>
  </xdr:oneCellAnchor>
  <xdr:oneCellAnchor>
    <xdr:from>
      <xdr:col>2</xdr:col>
      <xdr:colOff>0</xdr:colOff>
      <xdr:row>2</xdr:row>
      <xdr:rowOff>0</xdr:rowOff>
    </xdr:from>
    <xdr:ext cx="1245715" cy="1544765"/>
    <xdr:pic>
      <xdr:nvPicPr>
        <xdr:cNvPr id="32" name="Image 31">
          <a:extLst>
            <a:ext uri="{FF2B5EF4-FFF2-40B4-BE49-F238E27FC236}">
              <a16:creationId xmlns:a16="http://schemas.microsoft.com/office/drawing/2014/main" id="{00000000-0008-0000-0200-00002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124450" y="1752600"/>
          <a:ext cx="1245715" cy="1544765"/>
        </a:xfrm>
        <a:prstGeom prst="rect">
          <a:avLst/>
        </a:prstGeom>
      </xdr:spPr>
    </xdr:pic>
    <xdr:clientData/>
  </xdr:oneCellAnchor>
  <xdr:oneCellAnchor>
    <xdr:from>
      <xdr:col>2</xdr:col>
      <xdr:colOff>0</xdr:colOff>
      <xdr:row>3</xdr:row>
      <xdr:rowOff>0</xdr:rowOff>
    </xdr:from>
    <xdr:ext cx="1249525" cy="1523810"/>
    <xdr:pic>
      <xdr:nvPicPr>
        <xdr:cNvPr id="33" name="Image 32">
          <a:extLst>
            <a:ext uri="{FF2B5EF4-FFF2-40B4-BE49-F238E27FC236}">
              <a16:creationId xmlns:a16="http://schemas.microsoft.com/office/drawing/2014/main" id="{00000000-0008-0000-0200-00002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5124450" y="3276600"/>
          <a:ext cx="1249525" cy="1523810"/>
        </a:xfrm>
        <a:prstGeom prst="rect">
          <a:avLst/>
        </a:prstGeom>
      </xdr:spPr>
    </xdr:pic>
    <xdr:clientData/>
  </xdr:oneCellAnchor>
  <xdr:oneCellAnchor>
    <xdr:from>
      <xdr:col>3</xdr:col>
      <xdr:colOff>0</xdr:colOff>
      <xdr:row>1</xdr:row>
      <xdr:rowOff>0</xdr:rowOff>
    </xdr:from>
    <xdr:ext cx="1249525" cy="1523810"/>
    <xdr:pic>
      <xdr:nvPicPr>
        <xdr:cNvPr id="37" name="Image 36">
          <a:extLst>
            <a:ext uri="{FF2B5EF4-FFF2-40B4-BE49-F238E27FC236}">
              <a16:creationId xmlns:a16="http://schemas.microsoft.com/office/drawing/2014/main" id="{00000000-0008-0000-0200-00002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124450" y="228600"/>
          <a:ext cx="1249525" cy="1523810"/>
        </a:xfrm>
        <a:prstGeom prst="rect">
          <a:avLst/>
        </a:prstGeom>
      </xdr:spPr>
    </xdr:pic>
    <xdr:clientData/>
  </xdr:oneCellAnchor>
  <xdr:oneCellAnchor>
    <xdr:from>
      <xdr:col>3</xdr:col>
      <xdr:colOff>0</xdr:colOff>
      <xdr:row>2</xdr:row>
      <xdr:rowOff>0</xdr:rowOff>
    </xdr:from>
    <xdr:ext cx="1249525" cy="1540955"/>
    <xdr:pic>
      <xdr:nvPicPr>
        <xdr:cNvPr id="38" name="Image 37">
          <a:extLst>
            <a:ext uri="{FF2B5EF4-FFF2-40B4-BE49-F238E27FC236}">
              <a16:creationId xmlns:a16="http://schemas.microsoft.com/office/drawing/2014/main" id="{00000000-0008-0000-0200-00002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124450" y="1752600"/>
          <a:ext cx="1249525" cy="1540955"/>
        </a:xfrm>
        <a:prstGeom prst="rect">
          <a:avLst/>
        </a:prstGeom>
      </xdr:spPr>
    </xdr:pic>
    <xdr:clientData/>
  </xdr:oneCellAnchor>
  <xdr:oneCellAnchor>
    <xdr:from>
      <xdr:col>3</xdr:col>
      <xdr:colOff>0</xdr:colOff>
      <xdr:row>3</xdr:row>
      <xdr:rowOff>0</xdr:rowOff>
    </xdr:from>
    <xdr:ext cx="1245715" cy="1523810"/>
    <xdr:pic>
      <xdr:nvPicPr>
        <xdr:cNvPr id="39" name="Image 38">
          <a:extLst>
            <a:ext uri="{FF2B5EF4-FFF2-40B4-BE49-F238E27FC236}">
              <a16:creationId xmlns:a16="http://schemas.microsoft.com/office/drawing/2014/main" id="{00000000-0008-0000-0200-00002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5124450" y="3276600"/>
          <a:ext cx="1245715" cy="1523810"/>
        </a:xfrm>
        <a:prstGeom prst="rect">
          <a:avLst/>
        </a:prstGeom>
      </xdr:spPr>
    </xdr:pic>
    <xdr:clientData/>
  </xdr:oneCellAnchor>
  <xdr:oneCellAnchor>
    <xdr:from>
      <xdr:col>4</xdr:col>
      <xdr:colOff>0</xdr:colOff>
      <xdr:row>1</xdr:row>
      <xdr:rowOff>0</xdr:rowOff>
    </xdr:from>
    <xdr:ext cx="1245715" cy="1523810"/>
    <xdr:pic>
      <xdr:nvPicPr>
        <xdr:cNvPr id="49" name="Image 48">
          <a:extLst>
            <a:ext uri="{FF2B5EF4-FFF2-40B4-BE49-F238E27FC236}">
              <a16:creationId xmlns:a16="http://schemas.microsoft.com/office/drawing/2014/main" id="{00000000-0008-0000-0200-00003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124450" y="228600"/>
          <a:ext cx="1245715" cy="1523810"/>
        </a:xfrm>
        <a:prstGeom prst="rect">
          <a:avLst/>
        </a:prstGeom>
      </xdr:spPr>
    </xdr:pic>
    <xdr:clientData/>
  </xdr:oneCellAnchor>
  <xdr:oneCellAnchor>
    <xdr:from>
      <xdr:col>4</xdr:col>
      <xdr:colOff>0</xdr:colOff>
      <xdr:row>2</xdr:row>
      <xdr:rowOff>0</xdr:rowOff>
    </xdr:from>
    <xdr:ext cx="1245715" cy="1544765"/>
    <xdr:pic>
      <xdr:nvPicPr>
        <xdr:cNvPr id="50" name="Image 49">
          <a:extLst>
            <a:ext uri="{FF2B5EF4-FFF2-40B4-BE49-F238E27FC236}">
              <a16:creationId xmlns:a16="http://schemas.microsoft.com/office/drawing/2014/main" id="{00000000-0008-0000-0200-00003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124450" y="1752600"/>
          <a:ext cx="1245715" cy="1544765"/>
        </a:xfrm>
        <a:prstGeom prst="rect">
          <a:avLst/>
        </a:prstGeom>
      </xdr:spPr>
    </xdr:pic>
    <xdr:clientData/>
  </xdr:oneCellAnchor>
  <xdr:oneCellAnchor>
    <xdr:from>
      <xdr:col>4</xdr:col>
      <xdr:colOff>0</xdr:colOff>
      <xdr:row>3</xdr:row>
      <xdr:rowOff>0</xdr:rowOff>
    </xdr:from>
    <xdr:ext cx="1249525" cy="1523810"/>
    <xdr:pic>
      <xdr:nvPicPr>
        <xdr:cNvPr id="51" name="Image 50">
          <a:extLst>
            <a:ext uri="{FF2B5EF4-FFF2-40B4-BE49-F238E27FC236}">
              <a16:creationId xmlns:a16="http://schemas.microsoft.com/office/drawing/2014/main" id="{00000000-0008-0000-0200-00003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5124450" y="3276600"/>
          <a:ext cx="1249525" cy="1523810"/>
        </a:xfrm>
        <a:prstGeom prst="rect">
          <a:avLst/>
        </a:prstGeom>
      </xdr:spPr>
    </xdr:pic>
    <xdr:clientData/>
  </xdr:oneCellAnchor>
  <xdr:oneCellAnchor>
    <xdr:from>
      <xdr:col>5</xdr:col>
      <xdr:colOff>0</xdr:colOff>
      <xdr:row>1</xdr:row>
      <xdr:rowOff>0</xdr:rowOff>
    </xdr:from>
    <xdr:ext cx="1249525" cy="1523810"/>
    <xdr:pic>
      <xdr:nvPicPr>
        <xdr:cNvPr id="55" name="Image 54">
          <a:extLst>
            <a:ext uri="{FF2B5EF4-FFF2-40B4-BE49-F238E27FC236}">
              <a16:creationId xmlns:a16="http://schemas.microsoft.com/office/drawing/2014/main" id="{00000000-0008-0000-0200-00003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124450" y="228600"/>
          <a:ext cx="1249525" cy="1523810"/>
        </a:xfrm>
        <a:prstGeom prst="rect">
          <a:avLst/>
        </a:prstGeom>
      </xdr:spPr>
    </xdr:pic>
    <xdr:clientData/>
  </xdr:oneCellAnchor>
  <xdr:oneCellAnchor>
    <xdr:from>
      <xdr:col>5</xdr:col>
      <xdr:colOff>0</xdr:colOff>
      <xdr:row>2</xdr:row>
      <xdr:rowOff>0</xdr:rowOff>
    </xdr:from>
    <xdr:ext cx="1249525" cy="1540955"/>
    <xdr:pic>
      <xdr:nvPicPr>
        <xdr:cNvPr id="56" name="Image 55">
          <a:extLst>
            <a:ext uri="{FF2B5EF4-FFF2-40B4-BE49-F238E27FC236}">
              <a16:creationId xmlns:a16="http://schemas.microsoft.com/office/drawing/2014/main" id="{00000000-0008-0000-0200-00003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124450" y="1752600"/>
          <a:ext cx="1249525" cy="1540955"/>
        </a:xfrm>
        <a:prstGeom prst="rect">
          <a:avLst/>
        </a:prstGeom>
      </xdr:spPr>
    </xdr:pic>
    <xdr:clientData/>
  </xdr:oneCellAnchor>
  <xdr:oneCellAnchor>
    <xdr:from>
      <xdr:col>5</xdr:col>
      <xdr:colOff>0</xdr:colOff>
      <xdr:row>3</xdr:row>
      <xdr:rowOff>0</xdr:rowOff>
    </xdr:from>
    <xdr:ext cx="1245715" cy="1523810"/>
    <xdr:pic>
      <xdr:nvPicPr>
        <xdr:cNvPr id="57" name="Image 56">
          <a:extLst>
            <a:ext uri="{FF2B5EF4-FFF2-40B4-BE49-F238E27FC236}">
              <a16:creationId xmlns:a16="http://schemas.microsoft.com/office/drawing/2014/main" id="{00000000-0008-0000-0200-00003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5124450" y="3276600"/>
          <a:ext cx="1245715" cy="15238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1</xdr:row>
      <xdr:rowOff>0</xdr:rowOff>
    </xdr:from>
    <xdr:ext cx="1245715" cy="1523810"/>
    <xdr:pic>
      <xdr:nvPicPr>
        <xdr:cNvPr id="61" name="Image 60">
          <a:extLst>
            <a:ext uri="{FF2B5EF4-FFF2-40B4-BE49-F238E27FC236}">
              <a16:creationId xmlns:a16="http://schemas.microsoft.com/office/drawing/2014/main" id="{00000000-0008-0000-0200-00003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124450" y="228600"/>
          <a:ext cx="1245715" cy="1523810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2</xdr:row>
      <xdr:rowOff>0</xdr:rowOff>
    </xdr:from>
    <xdr:ext cx="1245715" cy="1544765"/>
    <xdr:pic>
      <xdr:nvPicPr>
        <xdr:cNvPr id="62" name="Image 61">
          <a:extLst>
            <a:ext uri="{FF2B5EF4-FFF2-40B4-BE49-F238E27FC236}">
              <a16:creationId xmlns:a16="http://schemas.microsoft.com/office/drawing/2014/main" id="{00000000-0008-0000-0200-00003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124450" y="1752600"/>
          <a:ext cx="1245715" cy="1544765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3</xdr:row>
      <xdr:rowOff>0</xdr:rowOff>
    </xdr:from>
    <xdr:ext cx="1249525" cy="1523810"/>
    <xdr:pic>
      <xdr:nvPicPr>
        <xdr:cNvPr id="63" name="Image 62">
          <a:extLst>
            <a:ext uri="{FF2B5EF4-FFF2-40B4-BE49-F238E27FC236}">
              <a16:creationId xmlns:a16="http://schemas.microsoft.com/office/drawing/2014/main" id="{00000000-0008-0000-0200-00003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5124450" y="3276600"/>
          <a:ext cx="1249525" cy="1523810"/>
        </a:xfrm>
        <a:prstGeom prst="rect">
          <a:avLst/>
        </a:prstGeom>
      </xdr:spPr>
    </xdr:pic>
    <xdr:clientData/>
  </xdr:oneCellAnchor>
  <xdr:oneCellAnchor>
    <xdr:from>
      <xdr:col>7</xdr:col>
      <xdr:colOff>0</xdr:colOff>
      <xdr:row>1</xdr:row>
      <xdr:rowOff>0</xdr:rowOff>
    </xdr:from>
    <xdr:ext cx="1249525" cy="1523810"/>
    <xdr:pic>
      <xdr:nvPicPr>
        <xdr:cNvPr id="67" name="Image 66">
          <a:extLst>
            <a:ext uri="{FF2B5EF4-FFF2-40B4-BE49-F238E27FC236}">
              <a16:creationId xmlns:a16="http://schemas.microsoft.com/office/drawing/2014/main" id="{00000000-0008-0000-0200-00004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124450" y="228600"/>
          <a:ext cx="1249525" cy="1523810"/>
        </a:xfrm>
        <a:prstGeom prst="rect">
          <a:avLst/>
        </a:prstGeom>
      </xdr:spPr>
    </xdr:pic>
    <xdr:clientData/>
  </xdr:oneCellAnchor>
  <xdr:oneCellAnchor>
    <xdr:from>
      <xdr:col>7</xdr:col>
      <xdr:colOff>0</xdr:colOff>
      <xdr:row>2</xdr:row>
      <xdr:rowOff>0</xdr:rowOff>
    </xdr:from>
    <xdr:ext cx="1249525" cy="1540955"/>
    <xdr:pic>
      <xdr:nvPicPr>
        <xdr:cNvPr id="68" name="Image 67">
          <a:extLst>
            <a:ext uri="{FF2B5EF4-FFF2-40B4-BE49-F238E27FC236}">
              <a16:creationId xmlns:a16="http://schemas.microsoft.com/office/drawing/2014/main" id="{00000000-0008-0000-0200-00004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124450" y="1752600"/>
          <a:ext cx="1249525" cy="1540955"/>
        </a:xfrm>
        <a:prstGeom prst="rect">
          <a:avLst/>
        </a:prstGeom>
      </xdr:spPr>
    </xdr:pic>
    <xdr:clientData/>
  </xdr:oneCellAnchor>
  <xdr:oneCellAnchor>
    <xdr:from>
      <xdr:col>7</xdr:col>
      <xdr:colOff>0</xdr:colOff>
      <xdr:row>3</xdr:row>
      <xdr:rowOff>0</xdr:rowOff>
    </xdr:from>
    <xdr:ext cx="1245715" cy="1523810"/>
    <xdr:pic>
      <xdr:nvPicPr>
        <xdr:cNvPr id="69" name="Image 68">
          <a:extLst>
            <a:ext uri="{FF2B5EF4-FFF2-40B4-BE49-F238E27FC236}">
              <a16:creationId xmlns:a16="http://schemas.microsoft.com/office/drawing/2014/main" id="{00000000-0008-0000-0200-00004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5124450" y="3276600"/>
          <a:ext cx="1245715" cy="1523810"/>
        </a:xfrm>
        <a:prstGeom prst="rect">
          <a:avLst/>
        </a:prstGeom>
      </xdr:spPr>
    </xdr:pic>
    <xdr:clientData/>
  </xdr:oneCellAnchor>
  <xdr:oneCellAnchor>
    <xdr:from>
      <xdr:col>8</xdr:col>
      <xdr:colOff>0</xdr:colOff>
      <xdr:row>1</xdr:row>
      <xdr:rowOff>0</xdr:rowOff>
    </xdr:from>
    <xdr:ext cx="1245715" cy="1523810"/>
    <xdr:pic>
      <xdr:nvPicPr>
        <xdr:cNvPr id="79" name="Image 78">
          <a:extLst>
            <a:ext uri="{FF2B5EF4-FFF2-40B4-BE49-F238E27FC236}">
              <a16:creationId xmlns:a16="http://schemas.microsoft.com/office/drawing/2014/main" id="{00000000-0008-0000-0200-00004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124450" y="228600"/>
          <a:ext cx="1245715" cy="1523810"/>
        </a:xfrm>
        <a:prstGeom prst="rect">
          <a:avLst/>
        </a:prstGeom>
      </xdr:spPr>
    </xdr:pic>
    <xdr:clientData/>
  </xdr:oneCellAnchor>
  <xdr:oneCellAnchor>
    <xdr:from>
      <xdr:col>8</xdr:col>
      <xdr:colOff>0</xdr:colOff>
      <xdr:row>2</xdr:row>
      <xdr:rowOff>0</xdr:rowOff>
    </xdr:from>
    <xdr:ext cx="1245715" cy="1544765"/>
    <xdr:pic>
      <xdr:nvPicPr>
        <xdr:cNvPr id="80" name="Image 79">
          <a:extLst>
            <a:ext uri="{FF2B5EF4-FFF2-40B4-BE49-F238E27FC236}">
              <a16:creationId xmlns:a16="http://schemas.microsoft.com/office/drawing/2014/main" id="{00000000-0008-0000-0200-00005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124450" y="1752600"/>
          <a:ext cx="1245715" cy="1544765"/>
        </a:xfrm>
        <a:prstGeom prst="rect">
          <a:avLst/>
        </a:prstGeom>
      </xdr:spPr>
    </xdr:pic>
    <xdr:clientData/>
  </xdr:oneCellAnchor>
  <xdr:oneCellAnchor>
    <xdr:from>
      <xdr:col>8</xdr:col>
      <xdr:colOff>0</xdr:colOff>
      <xdr:row>3</xdr:row>
      <xdr:rowOff>0</xdr:rowOff>
    </xdr:from>
    <xdr:ext cx="1249525" cy="1523810"/>
    <xdr:pic>
      <xdr:nvPicPr>
        <xdr:cNvPr id="81" name="Image 80">
          <a:extLst>
            <a:ext uri="{FF2B5EF4-FFF2-40B4-BE49-F238E27FC236}">
              <a16:creationId xmlns:a16="http://schemas.microsoft.com/office/drawing/2014/main" id="{00000000-0008-0000-0200-00005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5124450" y="3276600"/>
          <a:ext cx="1249525" cy="1523810"/>
        </a:xfrm>
        <a:prstGeom prst="rect">
          <a:avLst/>
        </a:prstGeom>
      </xdr:spPr>
    </xdr:pic>
    <xdr:clientData/>
  </xdr:oneCellAnchor>
  <xdr:oneCellAnchor>
    <xdr:from>
      <xdr:col>9</xdr:col>
      <xdr:colOff>0</xdr:colOff>
      <xdr:row>1</xdr:row>
      <xdr:rowOff>0</xdr:rowOff>
    </xdr:from>
    <xdr:ext cx="1249525" cy="1523810"/>
    <xdr:pic>
      <xdr:nvPicPr>
        <xdr:cNvPr id="85" name="Image 84">
          <a:extLst>
            <a:ext uri="{FF2B5EF4-FFF2-40B4-BE49-F238E27FC236}">
              <a16:creationId xmlns:a16="http://schemas.microsoft.com/office/drawing/2014/main" id="{00000000-0008-0000-0200-00005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124450" y="228600"/>
          <a:ext cx="1249525" cy="1523810"/>
        </a:xfrm>
        <a:prstGeom prst="rect">
          <a:avLst/>
        </a:prstGeom>
      </xdr:spPr>
    </xdr:pic>
    <xdr:clientData/>
  </xdr:oneCellAnchor>
  <xdr:oneCellAnchor>
    <xdr:from>
      <xdr:col>9</xdr:col>
      <xdr:colOff>0</xdr:colOff>
      <xdr:row>2</xdr:row>
      <xdr:rowOff>0</xdr:rowOff>
    </xdr:from>
    <xdr:ext cx="1249525" cy="1540955"/>
    <xdr:pic>
      <xdr:nvPicPr>
        <xdr:cNvPr id="86" name="Image 85">
          <a:extLst>
            <a:ext uri="{FF2B5EF4-FFF2-40B4-BE49-F238E27FC236}">
              <a16:creationId xmlns:a16="http://schemas.microsoft.com/office/drawing/2014/main" id="{00000000-0008-0000-0200-00005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124450" y="1752600"/>
          <a:ext cx="1249525" cy="1540955"/>
        </a:xfrm>
        <a:prstGeom prst="rect">
          <a:avLst/>
        </a:prstGeom>
      </xdr:spPr>
    </xdr:pic>
    <xdr:clientData/>
  </xdr:oneCellAnchor>
  <xdr:oneCellAnchor>
    <xdr:from>
      <xdr:col>9</xdr:col>
      <xdr:colOff>0</xdr:colOff>
      <xdr:row>3</xdr:row>
      <xdr:rowOff>0</xdr:rowOff>
    </xdr:from>
    <xdr:ext cx="1245715" cy="1523810"/>
    <xdr:pic>
      <xdr:nvPicPr>
        <xdr:cNvPr id="87" name="Image 86">
          <a:extLst>
            <a:ext uri="{FF2B5EF4-FFF2-40B4-BE49-F238E27FC236}">
              <a16:creationId xmlns:a16="http://schemas.microsoft.com/office/drawing/2014/main" id="{00000000-0008-0000-0200-00005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5124450" y="3276600"/>
          <a:ext cx="1245715" cy="1523810"/>
        </a:xfrm>
        <a:prstGeom prst="rect">
          <a:avLst/>
        </a:prstGeom>
      </xdr:spPr>
    </xdr:pic>
    <xdr:clientData/>
  </xdr:oneCellAnchor>
  <xdr:oneCellAnchor>
    <xdr:from>
      <xdr:col>10</xdr:col>
      <xdr:colOff>0</xdr:colOff>
      <xdr:row>1</xdr:row>
      <xdr:rowOff>0</xdr:rowOff>
    </xdr:from>
    <xdr:ext cx="1245715" cy="1523810"/>
    <xdr:pic>
      <xdr:nvPicPr>
        <xdr:cNvPr id="97" name="Image 96">
          <a:extLst>
            <a:ext uri="{FF2B5EF4-FFF2-40B4-BE49-F238E27FC236}">
              <a16:creationId xmlns:a16="http://schemas.microsoft.com/office/drawing/2014/main" id="{00000000-0008-0000-0200-00006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124450" y="228600"/>
          <a:ext cx="1245715" cy="1523810"/>
        </a:xfrm>
        <a:prstGeom prst="rect">
          <a:avLst/>
        </a:prstGeom>
      </xdr:spPr>
    </xdr:pic>
    <xdr:clientData/>
  </xdr:oneCellAnchor>
  <xdr:oneCellAnchor>
    <xdr:from>
      <xdr:col>10</xdr:col>
      <xdr:colOff>0</xdr:colOff>
      <xdr:row>2</xdr:row>
      <xdr:rowOff>0</xdr:rowOff>
    </xdr:from>
    <xdr:ext cx="1245715" cy="1544765"/>
    <xdr:pic>
      <xdr:nvPicPr>
        <xdr:cNvPr id="98" name="Image 97">
          <a:extLst>
            <a:ext uri="{FF2B5EF4-FFF2-40B4-BE49-F238E27FC236}">
              <a16:creationId xmlns:a16="http://schemas.microsoft.com/office/drawing/2014/main" id="{00000000-0008-0000-0200-00006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124450" y="1752600"/>
          <a:ext cx="1245715" cy="1544765"/>
        </a:xfrm>
        <a:prstGeom prst="rect">
          <a:avLst/>
        </a:prstGeom>
      </xdr:spPr>
    </xdr:pic>
    <xdr:clientData/>
  </xdr:oneCellAnchor>
  <xdr:oneCellAnchor>
    <xdr:from>
      <xdr:col>10</xdr:col>
      <xdr:colOff>0</xdr:colOff>
      <xdr:row>3</xdr:row>
      <xdr:rowOff>0</xdr:rowOff>
    </xdr:from>
    <xdr:ext cx="1249525" cy="1523810"/>
    <xdr:pic>
      <xdr:nvPicPr>
        <xdr:cNvPr id="99" name="Image 98">
          <a:extLst>
            <a:ext uri="{FF2B5EF4-FFF2-40B4-BE49-F238E27FC236}">
              <a16:creationId xmlns:a16="http://schemas.microsoft.com/office/drawing/2014/main" id="{00000000-0008-0000-0200-00006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5124450" y="3276600"/>
          <a:ext cx="1249525" cy="1523810"/>
        </a:xfrm>
        <a:prstGeom prst="rect">
          <a:avLst/>
        </a:prstGeom>
      </xdr:spPr>
    </xdr:pic>
    <xdr:clientData/>
  </xdr:oneCellAnchor>
  <xdr:oneCellAnchor>
    <xdr:from>
      <xdr:col>10</xdr:col>
      <xdr:colOff>0</xdr:colOff>
      <xdr:row>1</xdr:row>
      <xdr:rowOff>0</xdr:rowOff>
    </xdr:from>
    <xdr:ext cx="1249525" cy="1523810"/>
    <xdr:pic>
      <xdr:nvPicPr>
        <xdr:cNvPr id="103" name="Image 102">
          <a:extLst>
            <a:ext uri="{FF2B5EF4-FFF2-40B4-BE49-F238E27FC236}">
              <a16:creationId xmlns:a16="http://schemas.microsoft.com/office/drawing/2014/main" id="{00000000-0008-0000-0200-00006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4954250" y="228600"/>
          <a:ext cx="1249525" cy="1523810"/>
        </a:xfrm>
        <a:prstGeom prst="rect">
          <a:avLst/>
        </a:prstGeom>
      </xdr:spPr>
    </xdr:pic>
    <xdr:clientData/>
  </xdr:oneCellAnchor>
  <xdr:oneCellAnchor>
    <xdr:from>
      <xdr:col>10</xdr:col>
      <xdr:colOff>0</xdr:colOff>
      <xdr:row>2</xdr:row>
      <xdr:rowOff>0</xdr:rowOff>
    </xdr:from>
    <xdr:ext cx="1249525" cy="1540955"/>
    <xdr:pic>
      <xdr:nvPicPr>
        <xdr:cNvPr id="104" name="Image 103">
          <a:extLst>
            <a:ext uri="{FF2B5EF4-FFF2-40B4-BE49-F238E27FC236}">
              <a16:creationId xmlns:a16="http://schemas.microsoft.com/office/drawing/2014/main" id="{00000000-0008-0000-0200-00006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4954250" y="1752600"/>
          <a:ext cx="1249525" cy="1540955"/>
        </a:xfrm>
        <a:prstGeom prst="rect">
          <a:avLst/>
        </a:prstGeom>
      </xdr:spPr>
    </xdr:pic>
    <xdr:clientData/>
  </xdr:oneCellAnchor>
  <xdr:oneCellAnchor>
    <xdr:from>
      <xdr:col>10</xdr:col>
      <xdr:colOff>0</xdr:colOff>
      <xdr:row>3</xdr:row>
      <xdr:rowOff>0</xdr:rowOff>
    </xdr:from>
    <xdr:ext cx="1245715" cy="1523810"/>
    <xdr:pic>
      <xdr:nvPicPr>
        <xdr:cNvPr id="105" name="Image 104">
          <a:extLst>
            <a:ext uri="{FF2B5EF4-FFF2-40B4-BE49-F238E27FC236}">
              <a16:creationId xmlns:a16="http://schemas.microsoft.com/office/drawing/2014/main" id="{00000000-0008-0000-0200-00006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4954250" y="3276600"/>
          <a:ext cx="1245715" cy="1523810"/>
        </a:xfrm>
        <a:prstGeom prst="rect">
          <a:avLst/>
        </a:prstGeom>
      </xdr:spPr>
    </xdr:pic>
    <xdr:clientData/>
  </xdr:oneCellAnchor>
  <xdr:oneCellAnchor>
    <xdr:from>
      <xdr:col>11</xdr:col>
      <xdr:colOff>0</xdr:colOff>
      <xdr:row>1</xdr:row>
      <xdr:rowOff>0</xdr:rowOff>
    </xdr:from>
    <xdr:ext cx="1245715" cy="1523810"/>
    <xdr:pic>
      <xdr:nvPicPr>
        <xdr:cNvPr id="109" name="Image 108">
          <a:extLst>
            <a:ext uri="{FF2B5EF4-FFF2-40B4-BE49-F238E27FC236}">
              <a16:creationId xmlns:a16="http://schemas.microsoft.com/office/drawing/2014/main" id="{00000000-0008-0000-0200-00006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182975" y="228600"/>
          <a:ext cx="1245715" cy="1523810"/>
        </a:xfrm>
        <a:prstGeom prst="rect">
          <a:avLst/>
        </a:prstGeom>
      </xdr:spPr>
    </xdr:pic>
    <xdr:clientData/>
  </xdr:oneCellAnchor>
  <xdr:oneCellAnchor>
    <xdr:from>
      <xdr:col>11</xdr:col>
      <xdr:colOff>0</xdr:colOff>
      <xdr:row>2</xdr:row>
      <xdr:rowOff>0</xdr:rowOff>
    </xdr:from>
    <xdr:ext cx="1245715" cy="1544765"/>
    <xdr:pic>
      <xdr:nvPicPr>
        <xdr:cNvPr id="110" name="Image 109">
          <a:extLst>
            <a:ext uri="{FF2B5EF4-FFF2-40B4-BE49-F238E27FC236}">
              <a16:creationId xmlns:a16="http://schemas.microsoft.com/office/drawing/2014/main" id="{00000000-0008-0000-0200-00006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6182975" y="1752600"/>
          <a:ext cx="1245715" cy="1544765"/>
        </a:xfrm>
        <a:prstGeom prst="rect">
          <a:avLst/>
        </a:prstGeom>
      </xdr:spPr>
    </xdr:pic>
    <xdr:clientData/>
  </xdr:oneCellAnchor>
  <xdr:oneCellAnchor>
    <xdr:from>
      <xdr:col>11</xdr:col>
      <xdr:colOff>0</xdr:colOff>
      <xdr:row>3</xdr:row>
      <xdr:rowOff>0</xdr:rowOff>
    </xdr:from>
    <xdr:ext cx="1249525" cy="1523810"/>
    <xdr:pic>
      <xdr:nvPicPr>
        <xdr:cNvPr id="111" name="Image 110">
          <a:extLst>
            <a:ext uri="{FF2B5EF4-FFF2-40B4-BE49-F238E27FC236}">
              <a16:creationId xmlns:a16="http://schemas.microsoft.com/office/drawing/2014/main" id="{00000000-0008-0000-0200-00006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6182975" y="3276600"/>
          <a:ext cx="1249525" cy="1523810"/>
        </a:xfrm>
        <a:prstGeom prst="rect">
          <a:avLst/>
        </a:prstGeom>
      </xdr:spPr>
    </xdr:pic>
    <xdr:clientData/>
  </xdr:oneCellAnchor>
  <xdr:oneCellAnchor>
    <xdr:from>
      <xdr:col>11</xdr:col>
      <xdr:colOff>0</xdr:colOff>
      <xdr:row>1</xdr:row>
      <xdr:rowOff>0</xdr:rowOff>
    </xdr:from>
    <xdr:ext cx="1249525" cy="1523810"/>
    <xdr:pic>
      <xdr:nvPicPr>
        <xdr:cNvPr id="115" name="Image 114">
          <a:extLst>
            <a:ext uri="{FF2B5EF4-FFF2-40B4-BE49-F238E27FC236}">
              <a16:creationId xmlns:a16="http://schemas.microsoft.com/office/drawing/2014/main" id="{00000000-0008-0000-0200-00007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4954250" y="228600"/>
          <a:ext cx="1249525" cy="1523810"/>
        </a:xfrm>
        <a:prstGeom prst="rect">
          <a:avLst/>
        </a:prstGeom>
      </xdr:spPr>
    </xdr:pic>
    <xdr:clientData/>
  </xdr:oneCellAnchor>
  <xdr:oneCellAnchor>
    <xdr:from>
      <xdr:col>11</xdr:col>
      <xdr:colOff>0</xdr:colOff>
      <xdr:row>2</xdr:row>
      <xdr:rowOff>0</xdr:rowOff>
    </xdr:from>
    <xdr:ext cx="1249525" cy="1540955"/>
    <xdr:pic>
      <xdr:nvPicPr>
        <xdr:cNvPr id="116" name="Image 115">
          <a:extLst>
            <a:ext uri="{FF2B5EF4-FFF2-40B4-BE49-F238E27FC236}">
              <a16:creationId xmlns:a16="http://schemas.microsoft.com/office/drawing/2014/main" id="{00000000-0008-0000-0200-00007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4954250" y="1752600"/>
          <a:ext cx="1249525" cy="1540955"/>
        </a:xfrm>
        <a:prstGeom prst="rect">
          <a:avLst/>
        </a:prstGeom>
      </xdr:spPr>
    </xdr:pic>
    <xdr:clientData/>
  </xdr:oneCellAnchor>
  <xdr:oneCellAnchor>
    <xdr:from>
      <xdr:col>11</xdr:col>
      <xdr:colOff>0</xdr:colOff>
      <xdr:row>3</xdr:row>
      <xdr:rowOff>0</xdr:rowOff>
    </xdr:from>
    <xdr:ext cx="1245715" cy="1523810"/>
    <xdr:pic>
      <xdr:nvPicPr>
        <xdr:cNvPr id="117" name="Image 116">
          <a:extLst>
            <a:ext uri="{FF2B5EF4-FFF2-40B4-BE49-F238E27FC236}">
              <a16:creationId xmlns:a16="http://schemas.microsoft.com/office/drawing/2014/main" id="{00000000-0008-0000-0200-00007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4954250" y="3276600"/>
          <a:ext cx="1245715" cy="1523810"/>
        </a:xfrm>
        <a:prstGeom prst="rect">
          <a:avLst/>
        </a:prstGeom>
      </xdr:spPr>
    </xdr:pic>
    <xdr:clientData/>
  </xdr:oneCellAnchor>
  <xdr:oneCellAnchor>
    <xdr:from>
      <xdr:col>12</xdr:col>
      <xdr:colOff>0</xdr:colOff>
      <xdr:row>1</xdr:row>
      <xdr:rowOff>0</xdr:rowOff>
    </xdr:from>
    <xdr:ext cx="1245715" cy="1523810"/>
    <xdr:pic>
      <xdr:nvPicPr>
        <xdr:cNvPr id="121" name="Image 120">
          <a:extLst>
            <a:ext uri="{FF2B5EF4-FFF2-40B4-BE49-F238E27FC236}">
              <a16:creationId xmlns:a16="http://schemas.microsoft.com/office/drawing/2014/main" id="{00000000-0008-0000-0200-00007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182975" y="228600"/>
          <a:ext cx="1245715" cy="1523810"/>
        </a:xfrm>
        <a:prstGeom prst="rect">
          <a:avLst/>
        </a:prstGeom>
      </xdr:spPr>
    </xdr:pic>
    <xdr:clientData/>
  </xdr:oneCellAnchor>
  <xdr:oneCellAnchor>
    <xdr:from>
      <xdr:col>12</xdr:col>
      <xdr:colOff>0</xdr:colOff>
      <xdr:row>2</xdr:row>
      <xdr:rowOff>0</xdr:rowOff>
    </xdr:from>
    <xdr:ext cx="1245715" cy="1544765"/>
    <xdr:pic>
      <xdr:nvPicPr>
        <xdr:cNvPr id="122" name="Image 121">
          <a:extLst>
            <a:ext uri="{FF2B5EF4-FFF2-40B4-BE49-F238E27FC236}">
              <a16:creationId xmlns:a16="http://schemas.microsoft.com/office/drawing/2014/main" id="{00000000-0008-0000-0200-00007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6182975" y="1752600"/>
          <a:ext cx="1245715" cy="1544765"/>
        </a:xfrm>
        <a:prstGeom prst="rect">
          <a:avLst/>
        </a:prstGeom>
      </xdr:spPr>
    </xdr:pic>
    <xdr:clientData/>
  </xdr:oneCellAnchor>
  <xdr:oneCellAnchor>
    <xdr:from>
      <xdr:col>12</xdr:col>
      <xdr:colOff>0</xdr:colOff>
      <xdr:row>3</xdr:row>
      <xdr:rowOff>0</xdr:rowOff>
    </xdr:from>
    <xdr:ext cx="1249525" cy="1523810"/>
    <xdr:pic>
      <xdr:nvPicPr>
        <xdr:cNvPr id="123" name="Image 122">
          <a:extLst>
            <a:ext uri="{FF2B5EF4-FFF2-40B4-BE49-F238E27FC236}">
              <a16:creationId xmlns:a16="http://schemas.microsoft.com/office/drawing/2014/main" id="{00000000-0008-0000-0200-00007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6182975" y="3276600"/>
          <a:ext cx="1249525" cy="1523810"/>
        </a:xfrm>
        <a:prstGeom prst="rect">
          <a:avLst/>
        </a:prstGeom>
      </xdr:spPr>
    </xdr:pic>
    <xdr:clientData/>
  </xdr:oneCellAnchor>
  <xdr:oneCellAnchor>
    <xdr:from>
      <xdr:col>12</xdr:col>
      <xdr:colOff>0</xdr:colOff>
      <xdr:row>1</xdr:row>
      <xdr:rowOff>0</xdr:rowOff>
    </xdr:from>
    <xdr:ext cx="1249525" cy="1523810"/>
    <xdr:pic>
      <xdr:nvPicPr>
        <xdr:cNvPr id="127" name="Image 126">
          <a:extLst>
            <a:ext uri="{FF2B5EF4-FFF2-40B4-BE49-F238E27FC236}">
              <a16:creationId xmlns:a16="http://schemas.microsoft.com/office/drawing/2014/main" id="{00000000-0008-0000-0200-00007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182975" y="228600"/>
          <a:ext cx="1249525" cy="1523810"/>
        </a:xfrm>
        <a:prstGeom prst="rect">
          <a:avLst/>
        </a:prstGeom>
      </xdr:spPr>
    </xdr:pic>
    <xdr:clientData/>
  </xdr:oneCellAnchor>
  <xdr:oneCellAnchor>
    <xdr:from>
      <xdr:col>12</xdr:col>
      <xdr:colOff>0</xdr:colOff>
      <xdr:row>2</xdr:row>
      <xdr:rowOff>0</xdr:rowOff>
    </xdr:from>
    <xdr:ext cx="1249525" cy="1540955"/>
    <xdr:pic>
      <xdr:nvPicPr>
        <xdr:cNvPr id="128" name="Image 127">
          <a:extLst>
            <a:ext uri="{FF2B5EF4-FFF2-40B4-BE49-F238E27FC236}">
              <a16:creationId xmlns:a16="http://schemas.microsoft.com/office/drawing/2014/main" id="{00000000-0008-0000-0200-00008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6182975" y="1752600"/>
          <a:ext cx="1249525" cy="1540955"/>
        </a:xfrm>
        <a:prstGeom prst="rect">
          <a:avLst/>
        </a:prstGeom>
      </xdr:spPr>
    </xdr:pic>
    <xdr:clientData/>
  </xdr:oneCellAnchor>
  <xdr:oneCellAnchor>
    <xdr:from>
      <xdr:col>12</xdr:col>
      <xdr:colOff>0</xdr:colOff>
      <xdr:row>3</xdr:row>
      <xdr:rowOff>0</xdr:rowOff>
    </xdr:from>
    <xdr:ext cx="1245715" cy="1523810"/>
    <xdr:pic>
      <xdr:nvPicPr>
        <xdr:cNvPr id="129" name="Image 128">
          <a:extLst>
            <a:ext uri="{FF2B5EF4-FFF2-40B4-BE49-F238E27FC236}">
              <a16:creationId xmlns:a16="http://schemas.microsoft.com/office/drawing/2014/main" id="{00000000-0008-0000-0200-00008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6182975" y="3276600"/>
          <a:ext cx="1245715" cy="1523810"/>
        </a:xfrm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106</xdr:col>
          <xdr:colOff>137160</xdr:colOff>
          <xdr:row>2</xdr:row>
          <xdr:rowOff>0</xdr:rowOff>
        </xdr:from>
        <xdr:to>
          <xdr:col>107</xdr:col>
          <xdr:colOff>662940</xdr:colOff>
          <xdr:row>3</xdr:row>
          <xdr:rowOff>38100</xdr:rowOff>
        </xdr:to>
        <xdr:sp macro="" textlink="">
          <xdr:nvSpPr>
            <xdr:cNvPr id="2079" name="Drop Down 31" hidden="1">
              <a:extLst>
                <a:ext uri="{63B3BB69-23CF-44E3-9099-C40C66FF867C}">
                  <a14:compatExt spid="_x0000_s2079"/>
                </a:ext>
                <a:ext uri="{FF2B5EF4-FFF2-40B4-BE49-F238E27FC236}">
                  <a16:creationId xmlns:a16="http://schemas.microsoft.com/office/drawing/2014/main" id="{00000000-0008-0000-0400-00001F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104</xdr:col>
          <xdr:colOff>42589</xdr:colOff>
          <xdr:row>2</xdr:row>
          <xdr:rowOff>22112</xdr:rowOff>
        </xdr:from>
        <xdr:to>
          <xdr:col>104</xdr:col>
          <xdr:colOff>1239407</xdr:colOff>
          <xdr:row>9</xdr:row>
          <xdr:rowOff>131174</xdr:rowOff>
        </xdr:to>
        <xdr:pic>
          <xdr:nvPicPr>
            <xdr:cNvPr id="51" name="Image 50">
              <a:extLst>
                <a:ext uri="{FF2B5EF4-FFF2-40B4-BE49-F238E27FC236}">
                  <a16:creationId xmlns:a16="http://schemas.microsoft.com/office/drawing/2014/main" id="{00000000-0008-0000-0400-000033000000}"/>
                </a:ext>
              </a:extLst>
            </xdr:cNvPr>
            <xdr:cNvPicPr>
              <a:picLocks noChangeAspect="1"/>
              <a:extLst>
                <a:ext uri="{84589F7E-364E-4C9E-8A38-B11213B215E9}">
                  <a14:cameraTool cellRange="Choix_image1" spid="_x0000_s52837"/>
                </a:ext>
              </a:extLst>
            </xdr:cNvPicPr>
          </xdr:nvPicPr>
          <xdr:blipFill>
            <a:blip xmlns:r="http://schemas.openxmlformats.org/officeDocument/2006/relationships" r:embed="rId1"/>
            <a:stretch>
              <a:fillRect/>
            </a:stretch>
          </xdr:blipFill>
          <xdr:spPr>
            <a:xfrm>
              <a:off x="11867196" y="471148"/>
              <a:ext cx="1181578" cy="1433037"/>
            </a:xfrm>
            <a:prstGeom prst="rect">
              <a:avLst/>
            </a:prstGeom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104</xdr:col>
          <xdr:colOff>49529</xdr:colOff>
          <xdr:row>11</xdr:row>
          <xdr:rowOff>35717</xdr:rowOff>
        </xdr:from>
        <xdr:to>
          <xdr:col>104</xdr:col>
          <xdr:colOff>1202531</xdr:colOff>
          <xdr:row>18</xdr:row>
          <xdr:rowOff>137159</xdr:rowOff>
        </xdr:to>
        <xdr:pic>
          <xdr:nvPicPr>
            <xdr:cNvPr id="52" name="Image 51">
              <a:extLst>
                <a:ext uri="{FF2B5EF4-FFF2-40B4-BE49-F238E27FC236}">
                  <a16:creationId xmlns:a16="http://schemas.microsoft.com/office/drawing/2014/main" id="{00000000-0008-0000-0400-000034000000}"/>
                </a:ext>
              </a:extLst>
            </xdr:cNvPr>
            <xdr:cNvPicPr>
              <a:picLocks noChangeAspect="1"/>
              <a:extLst>
                <a:ext uri="{84589F7E-364E-4C9E-8A38-B11213B215E9}">
                  <a14:cameraTool cellRange="Choix_image2" spid="_x0000_s52838"/>
                </a:ext>
              </a:extLst>
            </xdr:cNvPicPr>
          </xdr:nvPicPr>
          <xdr:blipFill>
            <a:blip xmlns:r="http://schemas.openxmlformats.org/officeDocument/2006/relationships" r:embed="rId2"/>
            <a:stretch>
              <a:fillRect/>
            </a:stretch>
          </xdr:blipFill>
          <xdr:spPr>
            <a:xfrm>
              <a:off x="14194154" y="2059780"/>
              <a:ext cx="1153002" cy="1434942"/>
            </a:xfrm>
            <a:prstGeom prst="rect">
              <a:avLst/>
            </a:prstGeom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106</xdr:col>
          <xdr:colOff>144780</xdr:colOff>
          <xdr:row>11</xdr:row>
          <xdr:rowOff>0</xdr:rowOff>
        </xdr:from>
        <xdr:to>
          <xdr:col>107</xdr:col>
          <xdr:colOff>668655</xdr:colOff>
          <xdr:row>12</xdr:row>
          <xdr:rowOff>38100</xdr:rowOff>
        </xdr:to>
        <xdr:sp macro="" textlink="">
          <xdr:nvSpPr>
            <xdr:cNvPr id="2081" name="Drop Down 33" hidden="1">
              <a:extLst>
                <a:ext uri="{63B3BB69-23CF-44E3-9099-C40C66FF867C}">
                  <a14:compatExt spid="_x0000_s2081"/>
                </a:ext>
                <a:ext uri="{FF2B5EF4-FFF2-40B4-BE49-F238E27FC236}">
                  <a16:creationId xmlns:a16="http://schemas.microsoft.com/office/drawing/2014/main" id="{00000000-0008-0000-0400-00002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106</xdr:col>
          <xdr:colOff>144780</xdr:colOff>
          <xdr:row>20</xdr:row>
          <xdr:rowOff>15240</xdr:rowOff>
        </xdr:from>
        <xdr:to>
          <xdr:col>107</xdr:col>
          <xdr:colOff>668655</xdr:colOff>
          <xdr:row>21</xdr:row>
          <xdr:rowOff>38100</xdr:rowOff>
        </xdr:to>
        <xdr:sp macro="" textlink="">
          <xdr:nvSpPr>
            <xdr:cNvPr id="2091" name="Drop Down 43" hidden="1">
              <a:extLst>
                <a:ext uri="{63B3BB69-23CF-44E3-9099-C40C66FF867C}">
                  <a14:compatExt spid="_x0000_s2091"/>
                </a:ext>
                <a:ext uri="{FF2B5EF4-FFF2-40B4-BE49-F238E27FC236}">
                  <a16:creationId xmlns:a16="http://schemas.microsoft.com/office/drawing/2014/main" id="{00000000-0008-0000-0400-00002B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106</xdr:col>
          <xdr:colOff>144780</xdr:colOff>
          <xdr:row>29</xdr:row>
          <xdr:rowOff>22860</xdr:rowOff>
        </xdr:from>
        <xdr:to>
          <xdr:col>107</xdr:col>
          <xdr:colOff>668655</xdr:colOff>
          <xdr:row>30</xdr:row>
          <xdr:rowOff>38100</xdr:rowOff>
        </xdr:to>
        <xdr:sp macro="" textlink="">
          <xdr:nvSpPr>
            <xdr:cNvPr id="2092" name="Drop Down 44" hidden="1">
              <a:extLst>
                <a:ext uri="{63B3BB69-23CF-44E3-9099-C40C66FF867C}">
                  <a14:compatExt spid="_x0000_s2092"/>
                </a:ext>
                <a:ext uri="{FF2B5EF4-FFF2-40B4-BE49-F238E27FC236}">
                  <a16:creationId xmlns:a16="http://schemas.microsoft.com/office/drawing/2014/main" id="{00000000-0008-0000-0400-00002C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106</xdr:col>
          <xdr:colOff>144780</xdr:colOff>
          <xdr:row>38</xdr:row>
          <xdr:rowOff>22860</xdr:rowOff>
        </xdr:from>
        <xdr:to>
          <xdr:col>107</xdr:col>
          <xdr:colOff>668655</xdr:colOff>
          <xdr:row>39</xdr:row>
          <xdr:rowOff>38100</xdr:rowOff>
        </xdr:to>
        <xdr:sp macro="" textlink="">
          <xdr:nvSpPr>
            <xdr:cNvPr id="2093" name="Drop Down 45" hidden="1">
              <a:extLst>
                <a:ext uri="{63B3BB69-23CF-44E3-9099-C40C66FF867C}">
                  <a14:compatExt spid="_x0000_s2093"/>
                </a:ext>
                <a:ext uri="{FF2B5EF4-FFF2-40B4-BE49-F238E27FC236}">
                  <a16:creationId xmlns:a16="http://schemas.microsoft.com/office/drawing/2014/main" id="{00000000-0008-0000-0400-00002D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106</xdr:col>
          <xdr:colOff>144780</xdr:colOff>
          <xdr:row>47</xdr:row>
          <xdr:rowOff>22860</xdr:rowOff>
        </xdr:from>
        <xdr:to>
          <xdr:col>107</xdr:col>
          <xdr:colOff>668655</xdr:colOff>
          <xdr:row>48</xdr:row>
          <xdr:rowOff>38100</xdr:rowOff>
        </xdr:to>
        <xdr:sp macro="" textlink="">
          <xdr:nvSpPr>
            <xdr:cNvPr id="2094" name="Drop Down 46" hidden="1">
              <a:extLst>
                <a:ext uri="{63B3BB69-23CF-44E3-9099-C40C66FF867C}">
                  <a14:compatExt spid="_x0000_s2094"/>
                </a:ext>
                <a:ext uri="{FF2B5EF4-FFF2-40B4-BE49-F238E27FC236}">
                  <a16:creationId xmlns:a16="http://schemas.microsoft.com/office/drawing/2014/main" id="{00000000-0008-0000-0400-00002E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106</xdr:col>
          <xdr:colOff>144780</xdr:colOff>
          <xdr:row>56</xdr:row>
          <xdr:rowOff>0</xdr:rowOff>
        </xdr:from>
        <xdr:to>
          <xdr:col>107</xdr:col>
          <xdr:colOff>668655</xdr:colOff>
          <xdr:row>57</xdr:row>
          <xdr:rowOff>38100</xdr:rowOff>
        </xdr:to>
        <xdr:sp macro="" textlink="">
          <xdr:nvSpPr>
            <xdr:cNvPr id="2095" name="Drop Down 47" hidden="1">
              <a:extLst>
                <a:ext uri="{63B3BB69-23CF-44E3-9099-C40C66FF867C}">
                  <a14:compatExt spid="_x0000_s2095"/>
                </a:ext>
                <a:ext uri="{FF2B5EF4-FFF2-40B4-BE49-F238E27FC236}">
                  <a16:creationId xmlns:a16="http://schemas.microsoft.com/office/drawing/2014/main" id="{00000000-0008-0000-0400-00002F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106</xdr:col>
          <xdr:colOff>144780</xdr:colOff>
          <xdr:row>65</xdr:row>
          <xdr:rowOff>0</xdr:rowOff>
        </xdr:from>
        <xdr:to>
          <xdr:col>107</xdr:col>
          <xdr:colOff>668655</xdr:colOff>
          <xdr:row>66</xdr:row>
          <xdr:rowOff>38100</xdr:rowOff>
        </xdr:to>
        <xdr:sp macro="" textlink="">
          <xdr:nvSpPr>
            <xdr:cNvPr id="2096" name="Drop Down 48" hidden="1">
              <a:extLst>
                <a:ext uri="{63B3BB69-23CF-44E3-9099-C40C66FF867C}">
                  <a14:compatExt spid="_x0000_s2096"/>
                </a:ext>
                <a:ext uri="{FF2B5EF4-FFF2-40B4-BE49-F238E27FC236}">
                  <a16:creationId xmlns:a16="http://schemas.microsoft.com/office/drawing/2014/main" id="{00000000-0008-0000-0400-000030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106</xdr:col>
          <xdr:colOff>152400</xdr:colOff>
          <xdr:row>74</xdr:row>
          <xdr:rowOff>0</xdr:rowOff>
        </xdr:from>
        <xdr:to>
          <xdr:col>107</xdr:col>
          <xdr:colOff>704850</xdr:colOff>
          <xdr:row>75</xdr:row>
          <xdr:rowOff>38100</xdr:rowOff>
        </xdr:to>
        <xdr:sp macro="" textlink="">
          <xdr:nvSpPr>
            <xdr:cNvPr id="2097" name="Drop Down 49" hidden="1">
              <a:extLst>
                <a:ext uri="{63B3BB69-23CF-44E3-9099-C40C66FF867C}">
                  <a14:compatExt spid="_x0000_s2097"/>
                </a:ext>
                <a:ext uri="{FF2B5EF4-FFF2-40B4-BE49-F238E27FC236}">
                  <a16:creationId xmlns:a16="http://schemas.microsoft.com/office/drawing/2014/main" id="{00000000-0008-0000-0400-00003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106</xdr:col>
          <xdr:colOff>144780</xdr:colOff>
          <xdr:row>83</xdr:row>
          <xdr:rowOff>0</xdr:rowOff>
        </xdr:from>
        <xdr:to>
          <xdr:col>107</xdr:col>
          <xdr:colOff>668655</xdr:colOff>
          <xdr:row>84</xdr:row>
          <xdr:rowOff>38100</xdr:rowOff>
        </xdr:to>
        <xdr:sp macro="" textlink="">
          <xdr:nvSpPr>
            <xdr:cNvPr id="2098" name="Drop Down 50" hidden="1">
              <a:extLst>
                <a:ext uri="{63B3BB69-23CF-44E3-9099-C40C66FF867C}">
                  <a14:compatExt spid="_x0000_s2098"/>
                </a:ext>
                <a:ext uri="{FF2B5EF4-FFF2-40B4-BE49-F238E27FC236}">
                  <a16:creationId xmlns:a16="http://schemas.microsoft.com/office/drawing/2014/main" id="{00000000-0008-0000-0400-00003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106</xdr:col>
          <xdr:colOff>144780</xdr:colOff>
          <xdr:row>93</xdr:row>
          <xdr:rowOff>22860</xdr:rowOff>
        </xdr:from>
        <xdr:to>
          <xdr:col>107</xdr:col>
          <xdr:colOff>668655</xdr:colOff>
          <xdr:row>94</xdr:row>
          <xdr:rowOff>38100</xdr:rowOff>
        </xdr:to>
        <xdr:sp macro="" textlink="">
          <xdr:nvSpPr>
            <xdr:cNvPr id="2099" name="Drop Down 51" hidden="1">
              <a:extLst>
                <a:ext uri="{63B3BB69-23CF-44E3-9099-C40C66FF867C}">
                  <a14:compatExt spid="_x0000_s2099"/>
                </a:ext>
                <a:ext uri="{FF2B5EF4-FFF2-40B4-BE49-F238E27FC236}">
                  <a16:creationId xmlns:a16="http://schemas.microsoft.com/office/drawing/2014/main" id="{00000000-0008-0000-0400-00003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106</xdr:col>
          <xdr:colOff>144780</xdr:colOff>
          <xdr:row>103</xdr:row>
          <xdr:rowOff>15240</xdr:rowOff>
        </xdr:from>
        <xdr:to>
          <xdr:col>107</xdr:col>
          <xdr:colOff>668655</xdr:colOff>
          <xdr:row>104</xdr:row>
          <xdr:rowOff>38100</xdr:rowOff>
        </xdr:to>
        <xdr:sp macro="" textlink="">
          <xdr:nvSpPr>
            <xdr:cNvPr id="2100" name="Drop Down 52" hidden="1">
              <a:extLst>
                <a:ext uri="{63B3BB69-23CF-44E3-9099-C40C66FF867C}">
                  <a14:compatExt spid="_x0000_s2100"/>
                </a:ext>
                <a:ext uri="{FF2B5EF4-FFF2-40B4-BE49-F238E27FC236}">
                  <a16:creationId xmlns:a16="http://schemas.microsoft.com/office/drawing/2014/main" id="{00000000-0008-0000-0400-00003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104</xdr:col>
          <xdr:colOff>59531</xdr:colOff>
          <xdr:row>20</xdr:row>
          <xdr:rowOff>57150</xdr:rowOff>
        </xdr:from>
        <xdr:to>
          <xdr:col>104</xdr:col>
          <xdr:colOff>1198721</xdr:colOff>
          <xdr:row>27</xdr:row>
          <xdr:rowOff>130968</xdr:rowOff>
        </xdr:to>
        <xdr:pic>
          <xdr:nvPicPr>
            <xdr:cNvPr id="78" name="Image 77">
              <a:extLst>
                <a:ext uri="{FF2B5EF4-FFF2-40B4-BE49-F238E27FC236}">
                  <a16:creationId xmlns:a16="http://schemas.microsoft.com/office/drawing/2014/main" id="{00000000-0008-0000-0400-00004E000000}"/>
                </a:ext>
              </a:extLst>
            </xdr:cNvPr>
            <xdr:cNvPicPr>
              <a:picLocks noChangeAspect="1"/>
              <a:extLst>
                <a:ext uri="{84589F7E-364E-4C9E-8A38-B11213B215E9}">
                  <a14:cameraTool cellRange="Choix_image3" spid="_x0000_s52839"/>
                </a:ext>
              </a:extLst>
            </xdr:cNvPicPr>
          </xdr:nvPicPr>
          <xdr:blipFill>
            <a:blip xmlns:r="http://schemas.openxmlformats.org/officeDocument/2006/relationships" r:embed="rId3"/>
            <a:stretch>
              <a:fillRect/>
            </a:stretch>
          </xdr:blipFill>
          <xdr:spPr>
            <a:xfrm>
              <a:off x="14204156" y="3664744"/>
              <a:ext cx="1139190" cy="1407318"/>
            </a:xfrm>
            <a:prstGeom prst="rect">
              <a:avLst/>
            </a:prstGeom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104</xdr:col>
          <xdr:colOff>55721</xdr:colOff>
          <xdr:row>29</xdr:row>
          <xdr:rowOff>55244</xdr:rowOff>
        </xdr:from>
        <xdr:to>
          <xdr:col>104</xdr:col>
          <xdr:colOff>1202531</xdr:colOff>
          <xdr:row>36</xdr:row>
          <xdr:rowOff>131445</xdr:rowOff>
        </xdr:to>
        <xdr:pic>
          <xdr:nvPicPr>
            <xdr:cNvPr id="79" name="Image 78">
              <a:extLst>
                <a:ext uri="{FF2B5EF4-FFF2-40B4-BE49-F238E27FC236}">
                  <a16:creationId xmlns:a16="http://schemas.microsoft.com/office/drawing/2014/main" id="{00000000-0008-0000-0400-00004F000000}"/>
                </a:ext>
              </a:extLst>
            </xdr:cNvPr>
            <xdr:cNvPicPr>
              <a:picLocks noChangeAspect="1"/>
              <a:extLst>
                <a:ext uri="{84589F7E-364E-4C9E-8A38-B11213B215E9}">
                  <a14:cameraTool cellRange="Choix_image4" spid="_x0000_s52840"/>
                </a:ext>
              </a:extLst>
            </xdr:cNvPicPr>
          </xdr:nvPicPr>
          <xdr:blipFill>
            <a:blip xmlns:r="http://schemas.openxmlformats.org/officeDocument/2006/relationships" r:embed="rId4"/>
            <a:stretch>
              <a:fillRect/>
            </a:stretch>
          </xdr:blipFill>
          <xdr:spPr>
            <a:xfrm>
              <a:off x="14200346" y="5246369"/>
              <a:ext cx="1146810" cy="1417321"/>
            </a:xfrm>
            <a:prstGeom prst="rect">
              <a:avLst/>
            </a:prstGeom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104</xdr:col>
          <xdr:colOff>53340</xdr:colOff>
          <xdr:row>38</xdr:row>
          <xdr:rowOff>55721</xdr:rowOff>
        </xdr:from>
        <xdr:to>
          <xdr:col>104</xdr:col>
          <xdr:colOff>1199197</xdr:colOff>
          <xdr:row>45</xdr:row>
          <xdr:rowOff>135255</xdr:rowOff>
        </xdr:to>
        <xdr:pic>
          <xdr:nvPicPr>
            <xdr:cNvPr id="81" name="Image 80">
              <a:extLst>
                <a:ext uri="{FF2B5EF4-FFF2-40B4-BE49-F238E27FC236}">
                  <a16:creationId xmlns:a16="http://schemas.microsoft.com/office/drawing/2014/main" id="{00000000-0008-0000-0400-000051000000}"/>
                </a:ext>
              </a:extLst>
            </xdr:cNvPr>
            <xdr:cNvPicPr>
              <a:picLocks noChangeAspect="1"/>
              <a:extLst>
                <a:ext uri="{84589F7E-364E-4C9E-8A38-B11213B215E9}">
                  <a14:cameraTool cellRange="Choix_image5" spid="_x0000_s52841"/>
                </a:ext>
              </a:extLst>
            </xdr:cNvPicPr>
          </xdr:nvPicPr>
          <xdr:blipFill>
            <a:blip xmlns:r="http://schemas.openxmlformats.org/officeDocument/2006/relationships" r:embed="rId5"/>
            <a:stretch>
              <a:fillRect/>
            </a:stretch>
          </xdr:blipFill>
          <xdr:spPr>
            <a:xfrm>
              <a:off x="14197965" y="6830377"/>
              <a:ext cx="1161097" cy="1418749"/>
            </a:xfrm>
            <a:prstGeom prst="rect">
              <a:avLst/>
            </a:prstGeom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104</xdr:col>
          <xdr:colOff>53341</xdr:colOff>
          <xdr:row>47</xdr:row>
          <xdr:rowOff>55245</xdr:rowOff>
        </xdr:from>
        <xdr:to>
          <xdr:col>104</xdr:col>
          <xdr:colOff>1235870</xdr:colOff>
          <xdr:row>54</xdr:row>
          <xdr:rowOff>134779</xdr:rowOff>
        </xdr:to>
        <xdr:pic>
          <xdr:nvPicPr>
            <xdr:cNvPr id="82" name="Image 81">
              <a:extLst>
                <a:ext uri="{FF2B5EF4-FFF2-40B4-BE49-F238E27FC236}">
                  <a16:creationId xmlns:a16="http://schemas.microsoft.com/office/drawing/2014/main" id="{00000000-0008-0000-0400-000052000000}"/>
                </a:ext>
              </a:extLst>
            </xdr:cNvPr>
            <xdr:cNvPicPr>
              <a:picLocks noChangeAspect="1"/>
              <a:extLst>
                <a:ext uri="{84589F7E-364E-4C9E-8A38-B11213B215E9}">
                  <a14:cameraTool cellRange="Choix_image6" spid="_x0000_s52842"/>
                </a:ext>
              </a:extLst>
            </xdr:cNvPicPr>
          </xdr:nvPicPr>
          <xdr:blipFill>
            <a:blip xmlns:r="http://schemas.openxmlformats.org/officeDocument/2006/relationships" r:embed="rId6"/>
            <a:stretch>
              <a:fillRect/>
            </a:stretch>
          </xdr:blipFill>
          <xdr:spPr>
            <a:xfrm>
              <a:off x="14197966" y="8413433"/>
              <a:ext cx="1173004" cy="1413034"/>
            </a:xfrm>
            <a:prstGeom prst="rect">
              <a:avLst/>
            </a:prstGeom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104</xdr:col>
          <xdr:colOff>55721</xdr:colOff>
          <xdr:row>56</xdr:row>
          <xdr:rowOff>35719</xdr:rowOff>
        </xdr:from>
        <xdr:to>
          <xdr:col>104</xdr:col>
          <xdr:colOff>1199197</xdr:colOff>
          <xdr:row>63</xdr:row>
          <xdr:rowOff>130969</xdr:rowOff>
        </xdr:to>
        <xdr:pic>
          <xdr:nvPicPr>
            <xdr:cNvPr id="83" name="Image 82">
              <a:extLst>
                <a:ext uri="{FF2B5EF4-FFF2-40B4-BE49-F238E27FC236}">
                  <a16:creationId xmlns:a16="http://schemas.microsoft.com/office/drawing/2014/main" id="{00000000-0008-0000-0400-000053000000}"/>
                </a:ext>
              </a:extLst>
            </xdr:cNvPr>
            <xdr:cNvPicPr>
              <a:picLocks noChangeAspect="1"/>
              <a:extLst>
                <a:ext uri="{84589F7E-364E-4C9E-8A38-B11213B215E9}">
                  <a14:cameraTool cellRange="Choix_image7" spid="_x0000_s52843"/>
                </a:ext>
              </a:extLst>
            </xdr:cNvPicPr>
          </xdr:nvPicPr>
          <xdr:blipFill>
            <a:blip xmlns:r="http://schemas.openxmlformats.org/officeDocument/2006/relationships" r:embed="rId7"/>
            <a:stretch>
              <a:fillRect/>
            </a:stretch>
          </xdr:blipFill>
          <xdr:spPr>
            <a:xfrm>
              <a:off x="14200346" y="9977438"/>
              <a:ext cx="1158716" cy="1428750"/>
            </a:xfrm>
            <a:prstGeom prst="rect">
              <a:avLst/>
            </a:prstGeom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104</xdr:col>
          <xdr:colOff>53340</xdr:colOff>
          <xdr:row>65</xdr:row>
          <xdr:rowOff>57150</xdr:rowOff>
        </xdr:from>
        <xdr:to>
          <xdr:col>104</xdr:col>
          <xdr:colOff>1199197</xdr:colOff>
          <xdr:row>72</xdr:row>
          <xdr:rowOff>135255</xdr:rowOff>
        </xdr:to>
        <xdr:pic>
          <xdr:nvPicPr>
            <xdr:cNvPr id="84" name="Image 83">
              <a:extLst>
                <a:ext uri="{FF2B5EF4-FFF2-40B4-BE49-F238E27FC236}">
                  <a16:creationId xmlns:a16="http://schemas.microsoft.com/office/drawing/2014/main" id="{00000000-0008-0000-0400-000054000000}"/>
                </a:ext>
              </a:extLst>
            </xdr:cNvPr>
            <xdr:cNvPicPr>
              <a:picLocks noChangeAspect="1"/>
              <a:extLst>
                <a:ext uri="{84589F7E-364E-4C9E-8A38-B11213B215E9}">
                  <a14:cameraTool cellRange="Choix_image8" spid="_x0000_s52844"/>
                </a:ext>
              </a:extLst>
            </xdr:cNvPicPr>
          </xdr:nvPicPr>
          <xdr:blipFill>
            <a:blip xmlns:r="http://schemas.openxmlformats.org/officeDocument/2006/relationships" r:embed="rId8"/>
            <a:stretch>
              <a:fillRect/>
            </a:stretch>
          </xdr:blipFill>
          <xdr:spPr>
            <a:xfrm>
              <a:off x="14197965" y="11582400"/>
              <a:ext cx="1161097" cy="1417320"/>
            </a:xfrm>
            <a:prstGeom prst="rect">
              <a:avLst/>
            </a:prstGeom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104</xdr:col>
          <xdr:colOff>53340</xdr:colOff>
          <xdr:row>74</xdr:row>
          <xdr:rowOff>57150</xdr:rowOff>
        </xdr:from>
        <xdr:to>
          <xdr:col>104</xdr:col>
          <xdr:colOff>1199197</xdr:colOff>
          <xdr:row>81</xdr:row>
          <xdr:rowOff>134779</xdr:rowOff>
        </xdr:to>
        <xdr:pic>
          <xdr:nvPicPr>
            <xdr:cNvPr id="85" name="Image 84">
              <a:extLst>
                <a:ext uri="{FF2B5EF4-FFF2-40B4-BE49-F238E27FC236}">
                  <a16:creationId xmlns:a16="http://schemas.microsoft.com/office/drawing/2014/main" id="{00000000-0008-0000-0400-000055000000}"/>
                </a:ext>
              </a:extLst>
            </xdr:cNvPr>
            <xdr:cNvPicPr>
              <a:picLocks noChangeAspect="1"/>
              <a:extLst>
                <a:ext uri="{84589F7E-364E-4C9E-8A38-B11213B215E9}">
                  <a14:cameraTool cellRange="Choix_image9" spid="_x0000_s52845"/>
                </a:ext>
              </a:extLst>
            </xdr:cNvPicPr>
          </xdr:nvPicPr>
          <xdr:blipFill>
            <a:blip xmlns:r="http://schemas.openxmlformats.org/officeDocument/2006/relationships" r:embed="rId9"/>
            <a:stretch>
              <a:fillRect/>
            </a:stretch>
          </xdr:blipFill>
          <xdr:spPr>
            <a:xfrm>
              <a:off x="14197965" y="13165931"/>
              <a:ext cx="1161097" cy="1411129"/>
            </a:xfrm>
            <a:prstGeom prst="rect">
              <a:avLst/>
            </a:prstGeom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104</xdr:col>
          <xdr:colOff>30411</xdr:colOff>
          <xdr:row>83</xdr:row>
          <xdr:rowOff>166280</xdr:rowOff>
        </xdr:from>
        <xdr:to>
          <xdr:col>104</xdr:col>
          <xdr:colOff>1161981</xdr:colOff>
          <xdr:row>91</xdr:row>
          <xdr:rowOff>77221</xdr:rowOff>
        </xdr:to>
        <xdr:pic>
          <xdr:nvPicPr>
            <xdr:cNvPr id="86" name="Image 85">
              <a:extLst>
                <a:ext uri="{FF2B5EF4-FFF2-40B4-BE49-F238E27FC236}">
                  <a16:creationId xmlns:a16="http://schemas.microsoft.com/office/drawing/2014/main" id="{00000000-0008-0000-0400-000056000000}"/>
                </a:ext>
              </a:extLst>
            </xdr:cNvPr>
            <xdr:cNvPicPr>
              <a:picLocks noChangeAspect="1"/>
              <a:extLst>
                <a:ext uri="{84589F7E-364E-4C9E-8A38-B11213B215E9}">
                  <a14:cameraTool cellRange="Choix_image10" spid="_x0000_s52846"/>
                </a:ext>
              </a:extLst>
            </xdr:cNvPicPr>
          </xdr:nvPicPr>
          <xdr:blipFill>
            <a:blip xmlns:r="http://schemas.openxmlformats.org/officeDocument/2006/relationships" r:embed="rId10"/>
            <a:stretch>
              <a:fillRect/>
            </a:stretch>
          </xdr:blipFill>
          <xdr:spPr>
            <a:xfrm>
              <a:off x="11855018" y="14889209"/>
              <a:ext cx="1141095" cy="1434941"/>
            </a:xfrm>
            <a:prstGeom prst="rect">
              <a:avLst/>
            </a:prstGeom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104</xdr:col>
          <xdr:colOff>57150</xdr:colOff>
          <xdr:row>93</xdr:row>
          <xdr:rowOff>142875</xdr:rowOff>
        </xdr:from>
        <xdr:to>
          <xdr:col>104</xdr:col>
          <xdr:colOff>1199197</xdr:colOff>
          <xdr:row>101</xdr:row>
          <xdr:rowOff>55721</xdr:rowOff>
        </xdr:to>
        <xdr:pic>
          <xdr:nvPicPr>
            <xdr:cNvPr id="87" name="Image 86">
              <a:extLst>
                <a:ext uri="{FF2B5EF4-FFF2-40B4-BE49-F238E27FC236}">
                  <a16:creationId xmlns:a16="http://schemas.microsoft.com/office/drawing/2014/main" id="{00000000-0008-0000-0400-000057000000}"/>
                </a:ext>
              </a:extLst>
            </xdr:cNvPr>
            <xdr:cNvPicPr>
              <a:picLocks noChangeAspect="1"/>
              <a:extLst>
                <a:ext uri="{84589F7E-364E-4C9E-8A38-B11213B215E9}">
                  <a14:cameraTool cellRange="Choix_image11" spid="_x0000_s52847"/>
                </a:ext>
              </a:extLst>
            </xdr:cNvPicPr>
          </xdr:nvPicPr>
          <xdr:blipFill>
            <a:blip xmlns:r="http://schemas.openxmlformats.org/officeDocument/2006/relationships" r:embed="rId11"/>
            <a:stretch>
              <a:fillRect/>
            </a:stretch>
          </xdr:blipFill>
          <xdr:spPr>
            <a:xfrm>
              <a:off x="14201775" y="16668750"/>
              <a:ext cx="1153477" cy="1436846"/>
            </a:xfrm>
            <a:prstGeom prst="rect">
              <a:avLst/>
            </a:prstGeom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104</xdr:col>
          <xdr:colOff>57150</xdr:colOff>
          <xdr:row>103</xdr:row>
          <xdr:rowOff>134779</xdr:rowOff>
        </xdr:from>
        <xdr:to>
          <xdr:col>104</xdr:col>
          <xdr:colOff>1199197</xdr:colOff>
          <xdr:row>111</xdr:row>
          <xdr:rowOff>59531</xdr:rowOff>
        </xdr:to>
        <xdr:pic>
          <xdr:nvPicPr>
            <xdr:cNvPr id="88" name="Image 87">
              <a:extLst>
                <a:ext uri="{FF2B5EF4-FFF2-40B4-BE49-F238E27FC236}">
                  <a16:creationId xmlns:a16="http://schemas.microsoft.com/office/drawing/2014/main" id="{00000000-0008-0000-0400-000058000000}"/>
                </a:ext>
              </a:extLst>
            </xdr:cNvPr>
            <xdr:cNvPicPr>
              <a:picLocks noChangeAspect="1"/>
              <a:extLst>
                <a:ext uri="{84589F7E-364E-4C9E-8A38-B11213B215E9}">
                  <a14:cameraTool cellRange="Choix_image12" spid="_x0000_s52848"/>
                </a:ext>
              </a:extLst>
            </xdr:cNvPicPr>
          </xdr:nvPicPr>
          <xdr:blipFill>
            <a:blip xmlns:r="http://schemas.openxmlformats.org/officeDocument/2006/relationships" r:embed="rId12"/>
            <a:stretch>
              <a:fillRect/>
            </a:stretch>
          </xdr:blipFill>
          <xdr:spPr>
            <a:xfrm>
              <a:off x="14201775" y="18434685"/>
              <a:ext cx="1153477" cy="1448752"/>
            </a:xfrm>
            <a:prstGeom prst="rect">
              <a:avLst/>
            </a:prstGeom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110</xdr:col>
          <xdr:colOff>0</xdr:colOff>
          <xdr:row>4</xdr:row>
          <xdr:rowOff>7620</xdr:rowOff>
        </xdr:from>
        <xdr:to>
          <xdr:col>113</xdr:col>
          <xdr:colOff>0</xdr:colOff>
          <xdr:row>7</xdr:row>
          <xdr:rowOff>19050</xdr:rowOff>
        </xdr:to>
        <xdr:sp macro="" textlink="">
          <xdr:nvSpPr>
            <xdr:cNvPr id="2422" name="Button 374" hidden="1">
              <a:extLst>
                <a:ext uri="{63B3BB69-23CF-44E3-9099-C40C66FF867C}">
                  <a14:compatExt spid="_x0000_s2422"/>
                </a:ext>
                <a:ext uri="{FF2B5EF4-FFF2-40B4-BE49-F238E27FC236}">
                  <a16:creationId xmlns:a16="http://schemas.microsoft.com/office/drawing/2014/main" id="{00000000-0008-0000-0400-000076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Ajouter une colonne semaine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110</xdr:col>
          <xdr:colOff>0</xdr:colOff>
          <xdr:row>9</xdr:row>
          <xdr:rowOff>7620</xdr:rowOff>
        </xdr:from>
        <xdr:to>
          <xdr:col>113</xdr:col>
          <xdr:colOff>0</xdr:colOff>
          <xdr:row>12</xdr:row>
          <xdr:rowOff>97155</xdr:rowOff>
        </xdr:to>
        <xdr:sp macro="" textlink="">
          <xdr:nvSpPr>
            <xdr:cNvPr id="2807" name="Button 759" hidden="1">
              <a:extLst>
                <a:ext uri="{63B3BB69-23CF-44E3-9099-C40C66FF867C}">
                  <a14:compatExt spid="_x0000_s2807"/>
                </a:ext>
                <a:ext uri="{FF2B5EF4-FFF2-40B4-BE49-F238E27FC236}">
                  <a16:creationId xmlns:a16="http://schemas.microsoft.com/office/drawing/2014/main" id="{00000000-0008-0000-0400-0000F7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Ajouter une</a:t>
              </a:r>
            </a:p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 colonne mois (moyenne)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68580</xdr:colOff>
          <xdr:row>7</xdr:row>
          <xdr:rowOff>30480</xdr:rowOff>
        </xdr:from>
        <xdr:to>
          <xdr:col>6</xdr:col>
          <xdr:colOff>1541145</xdr:colOff>
          <xdr:row>10</xdr:row>
          <xdr:rowOff>133350</xdr:rowOff>
        </xdr:to>
        <xdr:sp macro="" textlink="">
          <xdr:nvSpPr>
            <xdr:cNvPr id="1033" name="Button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5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50292" rIns="36576" bIns="5029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00"/>
                  </a:solidFill>
                  <a:latin typeface="Comic Sans MS"/>
                </a:rPr>
                <a:t>Commentaires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1615440</xdr:colOff>
          <xdr:row>7</xdr:row>
          <xdr:rowOff>30480</xdr:rowOff>
        </xdr:from>
        <xdr:to>
          <xdr:col>7</xdr:col>
          <xdr:colOff>1428750</xdr:colOff>
          <xdr:row>10</xdr:row>
          <xdr:rowOff>133350</xdr:rowOff>
        </xdr:to>
        <xdr:sp macro="" textlink="">
          <xdr:nvSpPr>
            <xdr:cNvPr id="1037" name="Button 13" hidden="1">
              <a:extLst>
                <a:ext uri="{63B3BB69-23CF-44E3-9099-C40C66FF867C}">
                  <a14:compatExt spid="_x0000_s1037"/>
                </a:ext>
                <a:ext uri="{FF2B5EF4-FFF2-40B4-BE49-F238E27FC236}">
                  <a16:creationId xmlns:a16="http://schemas.microsoft.com/office/drawing/2014/main" id="{00000000-0008-0000-0500-00000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50292" rIns="36576" bIns="5029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00"/>
                  </a:solidFill>
                  <a:latin typeface="Comic Sans MS"/>
                </a:rPr>
                <a:t>Commentaires, BL, dates &amp; status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1493520</xdr:colOff>
          <xdr:row>7</xdr:row>
          <xdr:rowOff>30480</xdr:rowOff>
        </xdr:from>
        <xdr:to>
          <xdr:col>8</xdr:col>
          <xdr:colOff>1028700</xdr:colOff>
          <xdr:row>10</xdr:row>
          <xdr:rowOff>133350</xdr:rowOff>
        </xdr:to>
        <xdr:sp macro="" textlink="">
          <xdr:nvSpPr>
            <xdr:cNvPr id="1039" name="Button 15" hidden="1">
              <a:extLst>
                <a:ext uri="{63B3BB69-23CF-44E3-9099-C40C66FF867C}">
                  <a14:compatExt spid="_x0000_s1039"/>
                </a:ext>
                <a:ext uri="{FF2B5EF4-FFF2-40B4-BE49-F238E27FC236}">
                  <a16:creationId xmlns:a16="http://schemas.microsoft.com/office/drawing/2014/main" id="{00000000-0008-0000-0500-00000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50292" rIns="36576" bIns="5029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00"/>
                  </a:solidFill>
                  <a:latin typeface="Comic Sans MS"/>
                </a:rPr>
                <a:t>Afficher tout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198120</xdr:colOff>
          <xdr:row>0</xdr:row>
          <xdr:rowOff>175260</xdr:rowOff>
        </xdr:from>
        <xdr:to>
          <xdr:col>6</xdr:col>
          <xdr:colOff>1543050</xdr:colOff>
          <xdr:row>3</xdr:row>
          <xdr:rowOff>171450</xdr:rowOff>
        </xdr:to>
        <xdr:sp macro="" textlink="">
          <xdr:nvSpPr>
            <xdr:cNvPr id="1040" name="Button 16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5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90000" tIns="46800" rIns="90000" bIns="46800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8000"/>
                  </a:solidFill>
                  <a:latin typeface="Comic Sans MS"/>
                </a:rPr>
                <a:t>Créer Pareto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571500</xdr:colOff>
          <xdr:row>5</xdr:row>
          <xdr:rowOff>7620</xdr:rowOff>
        </xdr:from>
        <xdr:to>
          <xdr:col>3</xdr:col>
          <xdr:colOff>1005840</xdr:colOff>
          <xdr:row>10</xdr:row>
          <xdr:rowOff>17145</xdr:rowOff>
        </xdr:to>
        <xdr:sp macro="" textlink="">
          <xdr:nvSpPr>
            <xdr:cNvPr id="1055" name="Button 31" hidden="1">
              <a:extLst>
                <a:ext uri="{63B3BB69-23CF-44E3-9099-C40C66FF867C}">
                  <a14:compatExt spid="_x0000_s1055"/>
                </a:ext>
                <a:ext uri="{FF2B5EF4-FFF2-40B4-BE49-F238E27FC236}">
                  <a16:creationId xmlns:a16="http://schemas.microsoft.com/office/drawing/2014/main" id="{00000000-0008-0000-0500-00001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90000" tIns="46800" rIns="90000" bIns="46800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omic Sans MS"/>
                </a:rPr>
                <a:t>Intégrer données OTD &amp; CARCO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1760220</xdr:colOff>
          <xdr:row>5</xdr:row>
          <xdr:rowOff>22860</xdr:rowOff>
        </xdr:from>
        <xdr:to>
          <xdr:col>5</xdr:col>
          <xdr:colOff>1104900</xdr:colOff>
          <xdr:row>10</xdr:row>
          <xdr:rowOff>19050</xdr:rowOff>
        </xdr:to>
        <xdr:sp macro="" textlink="">
          <xdr:nvSpPr>
            <xdr:cNvPr id="1056" name="Button 32" hidden="1">
              <a:extLst>
                <a:ext uri="{63B3BB69-23CF-44E3-9099-C40C66FF867C}">
                  <a14:compatExt spid="_x0000_s1056"/>
                </a:ext>
                <a:ext uri="{FF2B5EF4-FFF2-40B4-BE49-F238E27FC236}">
                  <a16:creationId xmlns:a16="http://schemas.microsoft.com/office/drawing/2014/main" id="{00000000-0008-0000-0500-00002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90000" tIns="46800" rIns="90000" bIns="46800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omic Sans MS"/>
                </a:rPr>
                <a:t>Tout copier dans "Retard N-1"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121920</xdr:colOff>
          <xdr:row>5</xdr:row>
          <xdr:rowOff>15240</xdr:rowOff>
        </xdr:from>
        <xdr:to>
          <xdr:col>4</xdr:col>
          <xdr:colOff>1617345</xdr:colOff>
          <xdr:row>10</xdr:row>
          <xdr:rowOff>19050</xdr:rowOff>
        </xdr:to>
        <xdr:sp macro="" textlink="">
          <xdr:nvSpPr>
            <xdr:cNvPr id="1057" name="Button 33" hidden="1">
              <a:extLst>
                <a:ext uri="{63B3BB69-23CF-44E3-9099-C40C66FF867C}">
                  <a14:compatExt spid="_x0000_s1057"/>
                </a:ext>
                <a:ext uri="{FF2B5EF4-FFF2-40B4-BE49-F238E27FC236}">
                  <a16:creationId xmlns:a16="http://schemas.microsoft.com/office/drawing/2014/main" id="{00000000-0008-0000-0500-00002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90000" tIns="46800" rIns="90000" bIns="46800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omic Sans MS"/>
                </a:rPr>
                <a:t>Importer "Analyse" de Retard N-1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91440</xdr:colOff>
          <xdr:row>4</xdr:row>
          <xdr:rowOff>167640</xdr:rowOff>
        </xdr:from>
        <xdr:to>
          <xdr:col>1</xdr:col>
          <xdr:colOff>245745</xdr:colOff>
          <xdr:row>10</xdr:row>
          <xdr:rowOff>19050</xdr:rowOff>
        </xdr:to>
        <xdr:sp macro="" textlink="">
          <xdr:nvSpPr>
            <xdr:cNvPr id="1059" name="Button 35" hidden="1">
              <a:extLst>
                <a:ext uri="{63B3BB69-23CF-44E3-9099-C40C66FF867C}">
                  <a14:compatExt spid="_x0000_s1059"/>
                </a:ext>
                <a:ext uri="{FF2B5EF4-FFF2-40B4-BE49-F238E27FC236}">
                  <a16:creationId xmlns:a16="http://schemas.microsoft.com/office/drawing/2014/main" id="{00000000-0008-0000-0500-00002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90000" tIns="46800" rIns="90000" bIns="46800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omic Sans MS"/>
                </a:rPr>
                <a:t>Actualiser données CALCUL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464820</xdr:colOff>
          <xdr:row>0</xdr:row>
          <xdr:rowOff>167640</xdr:rowOff>
        </xdr:from>
        <xdr:to>
          <xdr:col>8</xdr:col>
          <xdr:colOff>512445</xdr:colOff>
          <xdr:row>3</xdr:row>
          <xdr:rowOff>171450</xdr:rowOff>
        </xdr:to>
        <xdr:sp macro="" textlink="">
          <xdr:nvSpPr>
            <xdr:cNvPr id="1061" name="Button 37" hidden="1">
              <a:extLst>
                <a:ext uri="{63B3BB69-23CF-44E3-9099-C40C66FF867C}">
                  <a14:compatExt spid="_x0000_s1061"/>
                </a:ext>
                <a:ext uri="{FF2B5EF4-FFF2-40B4-BE49-F238E27FC236}">
                  <a16:creationId xmlns:a16="http://schemas.microsoft.com/office/drawing/2014/main" id="{00000000-0008-0000-0500-00002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90000" tIns="46800" rIns="90000" bIns="46800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8000"/>
                  </a:solidFill>
                  <a:latin typeface="Comic Sans MS"/>
                </a:rPr>
                <a:t>Créer Pareto interne</a:t>
              </a:r>
            </a:p>
          </xdr:txBody>
        </xdr:sp>
        <xdr:clientData fPrintsWithSheet="0"/>
      </xdr:twoCellAnchor>
    </mc:Choice>
    <mc:Fallback/>
  </mc:AlternateContent>
  <xdr:twoCellAnchor>
    <xdr:from>
      <xdr:col>8</xdr:col>
      <xdr:colOff>756551</xdr:colOff>
      <xdr:row>5</xdr:row>
      <xdr:rowOff>132262</xdr:rowOff>
    </xdr:from>
    <xdr:to>
      <xdr:col>8</xdr:col>
      <xdr:colOff>982429</xdr:colOff>
      <xdr:row>6</xdr:row>
      <xdr:rowOff>114844</xdr:rowOff>
    </xdr:to>
    <xdr:sp macro="" textlink="">
      <xdr:nvSpPr>
        <xdr:cNvPr id="2" name="Flèche : bas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SpPr/>
      </xdr:nvSpPr>
      <xdr:spPr>
        <a:xfrm>
          <a:off x="12758051" y="1030333"/>
          <a:ext cx="225878" cy="200297"/>
        </a:xfrm>
        <a:prstGeom prst="downArrow">
          <a:avLst/>
        </a:prstGeom>
        <a:solidFill>
          <a:sysClr val="window" lastClr="FFFFFF"/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88725</xdr:colOff>
      <xdr:row>5</xdr:row>
      <xdr:rowOff>133895</xdr:rowOff>
    </xdr:from>
    <xdr:to>
      <xdr:col>6</xdr:col>
      <xdr:colOff>316508</xdr:colOff>
      <xdr:row>6</xdr:row>
      <xdr:rowOff>112667</xdr:rowOff>
    </xdr:to>
    <xdr:sp macro="" textlink="">
      <xdr:nvSpPr>
        <xdr:cNvPr id="13" name="Flèche : bas 12">
          <a:extLst>
            <a:ext uri="{FF2B5EF4-FFF2-40B4-BE49-F238E27FC236}">
              <a16:creationId xmlns:a16="http://schemas.microsoft.com/office/drawing/2014/main" id="{00000000-0008-0000-0500-00000D000000}"/>
            </a:ext>
          </a:extLst>
        </xdr:cNvPr>
        <xdr:cNvSpPr/>
      </xdr:nvSpPr>
      <xdr:spPr>
        <a:xfrm>
          <a:off x="8429904" y="1031966"/>
          <a:ext cx="227783" cy="196487"/>
        </a:xfrm>
        <a:prstGeom prst="downArrow">
          <a:avLst/>
        </a:prstGeom>
        <a:solidFill>
          <a:sysClr val="window" lastClr="FFFFFF"/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396240</xdr:colOff>
          <xdr:row>5</xdr:row>
          <xdr:rowOff>0</xdr:rowOff>
        </xdr:from>
        <xdr:to>
          <xdr:col>2</xdr:col>
          <xdr:colOff>76200</xdr:colOff>
          <xdr:row>10</xdr:row>
          <xdr:rowOff>19050</xdr:rowOff>
        </xdr:to>
        <xdr:sp macro="" textlink="">
          <xdr:nvSpPr>
            <xdr:cNvPr id="1063" name="Button 39" hidden="1">
              <a:extLst>
                <a:ext uri="{63B3BB69-23CF-44E3-9099-C40C66FF867C}">
                  <a14:compatExt spid="_x0000_s1063"/>
                </a:ext>
                <a:ext uri="{FF2B5EF4-FFF2-40B4-BE49-F238E27FC236}">
                  <a16:creationId xmlns:a16="http://schemas.microsoft.com/office/drawing/2014/main" id="{00000000-0008-0000-0500-00002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90000" tIns="46800" rIns="90000" bIns="46800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omic Sans MS"/>
                </a:rPr>
                <a:t>Effacer données "Copie OTD &amp; CARCO"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P2-Logistique/Planification/Point%20carnet%20de%20commande/Point%20carnet%20de%20commande%20par%20client/Stelia/Point%20Carnet%20de%20commande%20STELIA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Plan%20de%20convergence_v2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P2-Logistique/OTD/FGA2_14_OTD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NG"/>
      <sheetName val="RQT_INTEGRATION"/>
      <sheetName val="RQT2"/>
      <sheetName val="RQT RAL"/>
      <sheetName val="RQT"/>
      <sheetName val="FICHE IDENTITE"/>
      <sheetName val="SOURCE"/>
      <sheetName val="RESULTAT"/>
      <sheetName val="temporaire"/>
      <sheetName val="RAL"/>
      <sheetName val="Ressources"/>
      <sheetName val="Explication re-jalonnement"/>
      <sheetName val="Graphes"/>
      <sheetName val="Bilan par référence"/>
      <sheetName val="TCD_BILAN"/>
      <sheetName val="Projection livraisons"/>
      <sheetName val="Graphes projections"/>
      <sheetName val="Synthèse ressources"/>
      <sheetName val="Synthès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>
        <row r="33">
          <cell r="A33" t="str">
            <v>Demande collaboration - attente réponse client</v>
          </cell>
          <cell r="M33" t="str">
            <v>00-BLOCAGE</v>
          </cell>
        </row>
        <row r="34">
          <cell r="A34" t="str">
            <v>Demande collaboration - accepté</v>
          </cell>
          <cell r="M34" t="str">
            <v>01-PRESTATION COMPLÈTE </v>
          </cell>
        </row>
        <row r="35">
          <cell r="A35" t="str">
            <v>Demande collaboration - refusé</v>
          </cell>
          <cell r="M35" t="str">
            <v>10-ATTENTE MATIÈRE </v>
          </cell>
        </row>
        <row r="36">
          <cell r="A36" t="str">
            <v>Pas de demande de collaboration</v>
          </cell>
          <cell r="M36" t="str">
            <v>11-OF LANCE </v>
          </cell>
        </row>
        <row r="37">
          <cell r="M37" t="str">
            <v>20-ATTENTE USINAGE </v>
          </cell>
        </row>
        <row r="38">
          <cell r="M38" t="str">
            <v>21-USINAGE</v>
          </cell>
        </row>
        <row r="39">
          <cell r="M39" t="str">
            <v>22-AJUSTAGE - REDRESSAGE - FORMAGE </v>
          </cell>
        </row>
        <row r="40">
          <cell r="M40" t="str">
            <v>30-TS </v>
          </cell>
        </row>
        <row r="41">
          <cell r="M41" t="str">
            <v>40-ATTENTE VISSERIE </v>
          </cell>
        </row>
        <row r="42">
          <cell r="M42" t="str">
            <v>41-ATTENTE PIÈCE ELÉMENTAIRE</v>
          </cell>
        </row>
        <row r="43">
          <cell r="M43" t="str">
            <v>42-ATTENTE EQUIPEMENT</v>
          </cell>
        </row>
        <row r="44">
          <cell r="M44" t="str">
            <v>43-EQUIPEMENT </v>
          </cell>
        </row>
        <row r="45">
          <cell r="M45" t="str">
            <v>50-CONTRÔLE FINAL </v>
          </cell>
        </row>
        <row r="46">
          <cell r="M46" t="str">
            <v>60-STOCK </v>
          </cell>
        </row>
        <row r="47">
          <cell r="M47" t="str">
            <v>90-EXPÉDIÉ </v>
          </cell>
        </row>
      </sheetData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ivi Retard"/>
      <sheetName val="Retard Air Supply"/>
      <sheetName val="&gt; 15J Air Supply"/>
      <sheetName val="Retard N-1"/>
      <sheetName val="CILchoix_param"/>
      <sheetName val="CILdonnees"/>
      <sheetName val="CDC"/>
      <sheetName val="Recherche V"/>
      <sheetName val="Suivi retard (CoDir)"/>
      <sheetName val="TCD &amp; GCD (CoDir)"/>
      <sheetName val="GCD (CoDir)"/>
      <sheetName val="Plan de convergence_v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T_CAUSES"/>
      <sheetName val="RQT"/>
      <sheetName val="FICHE IDENTITE"/>
      <sheetName val="Liste marchés"/>
      <sheetName val="Carnet de commande"/>
      <sheetName val="JOURS FERIES"/>
      <sheetName val="TCD"/>
      <sheetName val="TCD2"/>
      <sheetName val="TCD3 (OTD à la réf)"/>
      <sheetName val="Bilan marchés"/>
      <sheetName val="Graphes"/>
      <sheetName val="Graphes 2"/>
      <sheetName val="Référentiel causes racines"/>
    </sheetNames>
    <sheetDataSet>
      <sheetData sheetId="0">
        <row r="30">
          <cell r="D30" t="str">
            <v>Code 00 DATE LIVRAISON CONFIRMEE = DATE LIV</v>
          </cell>
          <cell r="K30" t="str">
            <v>A L'HEURE</v>
          </cell>
        </row>
        <row r="31">
          <cell r="D31" t="str">
            <v>Code 01 Forecast &amp; Call-up not matching</v>
          </cell>
          <cell r="K31" t="str">
            <v>EN RETARD</v>
          </cell>
        </row>
        <row r="32">
          <cell r="D32" t="str">
            <v>Code 02 CUSTOMER Reception (delay...)</v>
          </cell>
          <cell r="K32" t="str">
            <v>NON LIVRE</v>
          </cell>
        </row>
        <row r="33">
          <cell r="D33" t="str">
            <v>Code 03 CUSTOMER Material late (if applicable)</v>
          </cell>
          <cell r="K33" t="str">
            <v>HORS OTD</v>
          </cell>
        </row>
        <row r="34">
          <cell r="D34" t="str">
            <v>Code 04 Date of orders not respected / Collaboration</v>
          </cell>
        </row>
        <row r="35">
          <cell r="D35" t="str">
            <v>Code 05 Données techniques / Qualité</v>
          </cell>
        </row>
        <row r="36">
          <cell r="D36" t="str">
            <v>Code 06 Other CUSTOMER cause</v>
          </cell>
        </row>
        <row r="37">
          <cell r="D37" t="str">
            <v>Code 07 Supplier ERP/MRP</v>
          </cell>
        </row>
        <row r="38">
          <cell r="D38" t="str">
            <v>Code 08 Supplier Capacity</v>
          </cell>
        </row>
        <row r="39">
          <cell r="D39" t="str">
            <v>Code 09 2nd tier suppliers</v>
          </cell>
        </row>
        <row r="40">
          <cell r="D40" t="str">
            <v>Code 10 Quality</v>
          </cell>
        </row>
        <row r="41">
          <cell r="D41" t="str">
            <v>Code 11 Components missing (raw material...)</v>
          </cell>
        </row>
        <row r="42">
          <cell r="D42" t="str">
            <v>Code 12 Tools</v>
          </cell>
        </row>
        <row r="43">
          <cell r="D43" t="str">
            <v>Code 13 Other SUPPLIER cause</v>
          </cell>
        </row>
        <row r="44">
          <cell r="D44" t="str">
            <v>Code 14 Blocage commercial</v>
          </cell>
        </row>
        <row r="45">
          <cell r="D45" t="str">
            <v>Code 99 Ligne non analysée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E14EFACB-943F-4DF4-9918-682D4C12F2BE}" name="Tableau3" displayName="Tableau3" ref="A14:EJ893" totalsRowShown="0" headerRowDxfId="144" dataDxfId="142" headerRowBorderDxfId="143" tableBorderDxfId="141">
  <autoFilter ref="A14:EJ893" xr:uid="{88275C23-6BBA-4B40-A447-A742200265D1}"/>
  <tableColumns count="140">
    <tableColumn id="1" xr3:uid="{EF09863D-7CC9-40D9-9803-FDE422A838C2}" name="Clé">
      <calculatedColumnFormula>Tableau3[Commande]&amp;Tableau3[Lig Cde]</calculatedColumnFormula>
    </tableColumn>
    <tableColumn id="2" xr3:uid="{31348D19-73BD-4963-AEE8-4B29FD9FC4FF}" name="Type / Programme" dataDxfId="140">
      <calculatedColumnFormula>IF(ISERROR(VLOOKUP(Tableau3[[#This Row],[Code Ord. Off.]],#REF!,2,FALSE)),"RC CONVERGENCE",VLOOKUP(Tableau3[[#This Row],[Code Ord. Off.]],#REF!,2,FALSE))</calculatedColumnFormula>
    </tableColumn>
    <tableColumn id="3" xr3:uid="{F13CD262-22E6-46F6-8773-7A4DAF929FAA}" name="Type L3" dataDxfId="139">
      <calculatedColumnFormula>IF(OR(LEFT(Tableau3[[#This Row],[Commentaire Client]],2)="L3",LEFT(Tableau3[[#This Row],[No Suivi]],2)="L3"),"L3","")</calculatedColumnFormula>
    </tableColumn>
    <tableColumn id="4" xr3:uid="{E5B4CD4A-40A1-459E-AC7F-D00688B62969}" name="BU" dataDxfId="138">
      <calculatedColumnFormula>IFERROR(VLOOKUP(Tableau3[[#This Row],[Code Gest Fournisseur]],#REF!,2,FALSE),IF(Tableau3[[#This Row],[Réf Art Fournisseur]]="","NRC","Znon attribuée"))</calculatedColumnFormula>
    </tableColumn>
    <tableColumn id="6" xr3:uid="{BF8A6743-47AB-4705-9EE8-7F4E5C3CF2C0}" name="Semaine date promise" dataDxfId="137">
      <calculatedColumnFormula>IF(YEAR(Tableau3[[#This Row],[Date Promise]])&lt;YEAR($DE$11),"date non collaborée",IF(_xlfn.ISOWEEKNUM(Tableau3[[#This Row],[Date Promise]])&lt;_xlfn.ISOWEEKNUM($DE$11),"date non collaborée",_xlfn.ISOWEEKNUM(Tableau3[[#This Row],[Date Promise]])))</calculatedColumnFormula>
    </tableColumn>
    <tableColumn id="7" xr3:uid="{F452F42A-2FE5-4706-A633-7A570EC957B3}" name="Flag &gt;15J" dataDxfId="136">
      <calculatedColumnFormula>IF(Tableau3[[#This Row],[Date Demandée]]+15&lt;$DE$11,"oui","non")</calculatedColumnFormula>
    </tableColumn>
    <tableColumn id="8" xr3:uid="{181B7A64-F74A-4773-A22D-7DEAB651B4A4}" name="Famille PARETO" dataDxfId="135"/>
    <tableColumn id="9" xr3:uid="{6F4F4324-631E-419D-8620-50AC9512BB51}" name="Analyse" dataDxfId="134"/>
    <tableColumn id="5" xr3:uid="{4FAD216A-E17F-4A77-8AA5-B5DEC0A22B3A}" name="Transit" dataDxfId="133"/>
    <tableColumn id="16" xr3:uid="{0A643E31-B307-452A-9604-C8920D627BE2}" name="No art" dataDxfId="132"/>
    <tableColumn id="17" xr3:uid="{C23DC878-7124-498C-93D0-F0587E904694}" name="Référence" dataDxfId="131"/>
    <tableColumn id="18" xr3:uid="{622E607C-3B0A-49D9-B902-50805E518FF2}" name="Désignation" dataDxfId="130"/>
    <tableColumn id="19" xr3:uid="{36021C5B-2A56-4FC0-BD23-61AC464E4ADE}" name="Dte dem" dataDxfId="129"/>
    <tableColumn id="20" xr3:uid="{35E576DA-444A-4924-B82A-D211CD817772}" name="Dte livrp" dataDxfId="128"/>
    <tableColumn id="21" xr3:uid="{0D871CB4-7A92-4630-845C-1559BEAA239A}" name="Dte acc" dataDxfId="127"/>
    <tableColumn id="22" xr3:uid="{337603A6-B77A-444C-853A-C482BA32D601}" name="Date confirmée" dataDxfId="126"/>
    <tableColumn id="23" xr3:uid="{EF356810-E29C-4C50-91E0-6E85A707E119}" name="Qte cde" dataDxfId="125"/>
    <tableColumn id="24" xr3:uid="{53AB8068-C07E-4EFB-AE4D-2C4AB524FFFD}" name="Qte livr" dataDxfId="124"/>
    <tableColumn id="25" xr3:uid="{F3D54326-C864-4CAC-9DE5-D9328271CE18}" name="RAL" dataDxfId="123"/>
    <tableColumn id="26" xr3:uid="{3ABC403F-BDF4-457C-92D9-3DBCBFC5BA53}" name="Etat ligne cde" dataDxfId="122"/>
    <tableColumn id="27" xr3:uid="{CE9F532F-92A0-4EB2-8B24-5C3B2EF9B4CC}" name="Ferme" dataDxfId="121"/>
    <tableColumn id="28" xr3:uid="{070BD902-88B4-466B-A485-B6B2DE3125EB}" name="Date BL" dataDxfId="120"/>
    <tableColumn id="29" xr3:uid="{E9956282-5346-4433-8DE3-2ABDCDE0B3BC}" name="Date max BL" dataDxfId="119"/>
    <tableColumn id="30" xr3:uid="{5C782DBA-1017-4615-B7DB-DB8C18A524A2}" name="Date max expé" dataDxfId="118"/>
    <tableColumn id="31" xr3:uid="{9D00F0BC-51F0-4819-842A-8F747714DFB5}" name="Date max cde transport" dataDxfId="117"/>
    <tableColumn id="32" xr3:uid="{C69C30DA-8FC8-44E0-A5DB-27A3A97E9E68}" name="Incoterm" dataDxfId="116"/>
    <tableColumn id="33" xr3:uid="{D4946758-78E9-4115-9485-0C8FFF06AC4C}" name="FAI" dataDxfId="115"/>
    <tableColumn id="34" xr3:uid="{2317FBD2-6F11-4A78-A572-EBFC3B901E24}" name="SpeedShop" dataDxfId="114"/>
    <tableColumn id="35" xr3:uid="{78E3147F-860B-415E-82E3-E530F5985576}" name="Tolérance avance (jours ouvrés)" dataDxfId="113"/>
    <tableColumn id="36" xr3:uid="{738B6808-672C-4C24-8212-E6757656E997}" name="Tolérance retard (jours ouvrés)" dataDxfId="112"/>
    <tableColumn id="37" xr3:uid="{809DF171-D063-4A2F-ACFC-1DF48C1BB438}" name="Ecart livr-rendu" dataDxfId="111"/>
    <tableColumn id="38" xr3:uid="{C3A77FB3-F5CE-4BB0-A8F1-ABE6BB06314C}" name="au plus tôt" dataDxfId="110"/>
    <tableColumn id="39" xr3:uid="{F02D6AD3-7200-46DD-BCCD-E1B60D180E71}" name="au plus tard" dataDxfId="109"/>
    <tableColumn id="40" xr3:uid="{10BF7453-D7B0-4355-9A90-E914702D1155}" name="Statut ligne (brut)" dataDxfId="108"/>
    <tableColumn id="41" xr3:uid="{CD540BD4-3B9A-4058-9EF3-42FF5EB054EA}" name="Statut ligne (collaboré)" dataDxfId="107"/>
    <tableColumn id="42" xr3:uid="{E5AA4533-3C83-4803-B735-55CD1EA0DE43}" name="Avance / Retard en nombre de jours" dataDxfId="106"/>
    <tableColumn id="45" xr3:uid="{E986BDBB-D0D0-47E6-AC51-28EAC8B1DF3A}" name="Famille Commerciale" dataDxfId="105"/>
    <tableColumn id="46" xr3:uid="{BCC5BC03-10F9-44CA-A6FA-DCAD38211550}" name="BU suiveuse" dataDxfId="104"/>
    <tableColumn id="47" xr3:uid="{7DEE06E5-B9BF-4947-A2D7-DB8BCF0146AC}" name="Resp. BU suiveuse" dataDxfId="103"/>
    <tableColumn id="48" xr3:uid="{67E2062F-7BF6-46C8-A914-FF1A95C3DC8B}" name="BU vendeuse" dataDxfId="102"/>
    <tableColumn id="49" xr3:uid="{89A3CC45-E63E-4328-8FAA-B0FADAD8CE3D}" name="Resp. BU vendeuse" dataDxfId="101"/>
    <tableColumn id="53" xr3:uid="{5AA7B0CC-1FE1-47F1-86E3-E06A9C636847}" name="Libellé cause racine" dataDxfId="100"/>
    <tableColumn id="54" xr3:uid="{5A8A2296-7836-4F39-8D65-AD2838217380}" name="Commentaire cause" dataDxfId="99"/>
    <tableColumn id="74" xr3:uid="{391A2993-C2BE-43FC-BBA7-0CF67FCAEE31}" name="N° Cli" dataDxfId="98"/>
    <tableColumn id="75" xr3:uid="{FC779103-84CA-4CE1-AE0D-90DCA25E60F3}" name="Mnémo" dataDxfId="97"/>
    <tableColumn id="76" xr3:uid="{D689AFB7-1E7F-4035-837F-9357177322C4}" name="N° Cli Group" dataDxfId="96"/>
    <tableColumn id="77" xr3:uid="{3D8B86FA-253D-44F8-B626-18109444857F}" name="Mnémo Grp" dataDxfId="95"/>
    <tableColumn id="95" xr3:uid="{A9A40736-443D-4A89-873C-2E3F204912D3}" name="Blocage livraison" dataDxfId="94"/>
    <tableColumn id="154" xr3:uid="{A6EBF564-B5C0-4217-AD94-5F991C4AD939}" name="PU" dataDxfId="93"/>
    <tableColumn id="155" xr3:uid="{EFC7BF45-3F4F-45B7-AEAC-D65039DF8144}" name="Devise" dataDxfId="92"/>
    <tableColumn id="156" xr3:uid="{FD79A77B-5884-4D49-A879-28B0F7F3988C}" name="PU Conv" dataDxfId="91"/>
    <tableColumn id="157" xr3:uid="{BFAADE05-28A8-4D73-BA68-D0B482F42FEC}" name="Total cde" dataDxfId="90"/>
    <tableColumn id="158" xr3:uid="{A57CBA10-BB54-4B10-8336-93180A4A7215}" name="Total livr" dataDxfId="89"/>
    <tableColumn id="159" xr3:uid="{99477CD3-48B5-4C4D-BF37-F3CFB79857F9}" name="Total RAL" dataDxfId="88"/>
    <tableColumn id="86" xr3:uid="{A1F21AE9-0FD6-46FF-8854-30D0CFA97AD9}" name="Cycle cde (semaines)" dataDxfId="87"/>
    <tableColumn id="118" xr3:uid="{46BAF791-97C5-422A-A645-31DF18883DE7}" name="Mode gestion" dataDxfId="86"/>
    <tableColumn id="117" xr3:uid="{1A23304C-1B5F-43E9-AD66-4E76EF9737D5}" name="Criticité" dataDxfId="85"/>
    <tableColumn id="66" xr3:uid="{B8CBEBE6-E65B-46B1-9EE7-158583F61A06}" name="Adresse livraison" dataDxfId="84"/>
    <tableColumn id="65" xr3:uid="{46328B02-9345-46CB-A0D4-3DC06CD0DB43}" name="ID adresse" dataDxfId="83"/>
    <tableColumn id="121" xr3:uid="{B5BCE6AD-55E7-4688-936C-1B837FAC31AD}" name="Lieu stockage principal article" dataDxfId="82"/>
    <tableColumn id="122" xr3:uid="{13F011B2-E3E0-406C-8DA6-9928F242C9DA}" name="Qte prév" dataDxfId="81"/>
    <tableColumn id="123" xr3:uid="{BF37683E-2D6A-42A1-94E1-44AD8EB4727A}" name="Date prév" dataDxfId="80"/>
    <tableColumn id="125" xr3:uid="{6D4E8622-80C8-4051-95CB-DCCFA262A8B0}" name="Origine" dataDxfId="79"/>
    <tableColumn id="126" xr3:uid="{3FF518E4-07A7-498A-8F0A-EC51ADD3A5F5}" name="Ecart prev-cde" dataDxfId="78"/>
    <tableColumn id="167" xr3:uid="{114A6838-8A82-481B-85C4-539741B3B3BA}" name="1er poste" dataDxfId="77"/>
    <tableColumn id="168" xr3:uid="{8E867E9E-D049-43F4-AC32-3247993FA760}" name="Fournisseur" dataDxfId="76"/>
    <tableColumn id="152" xr3:uid="{79B82FC8-2C1F-4717-A313-916589C91160}" name="Qté éco" dataDxfId="75"/>
    <tableColumn id="153" xr3:uid="{60600995-8BA4-4AFB-8FCE-2057D3C06754}" name="Modulo" dataDxfId="74"/>
    <tableColumn id="103" xr3:uid="{42130547-815C-41EA-B81A-2762FA6423CC}" name="Info de …" dataDxfId="73"/>
    <tableColumn id="104" xr3:uid="{77CFE2B0-F4D0-448D-90E7-8BEF6F8F5499}" name="Date comment." dataDxfId="72"/>
    <tableColumn id="105" xr3:uid="{C4C6CD0C-A203-4109-B2E8-5CFE7F783B97}" name="Commentaire" dataDxfId="71"/>
    <tableColumn id="106" xr3:uid="{58268272-CE88-4C32-A71A-BF42F39A8017}" name="Commentaire normalisé" dataDxfId="70"/>
    <tableColumn id="107" xr3:uid="{67D4C5D4-ACFB-425D-B8F8-0661D40570F4}" name="Statut collaboration" dataDxfId="69"/>
    <tableColumn id="60" xr3:uid="{84CE6D08-15EC-4760-97E2-A24D6A3F51DF}" name="Commentaire 2" dataDxfId="68"/>
    <tableColumn id="62" xr3:uid="{2647D4AC-3F0E-400C-ADF6-AB4DCFF5E347}" name="Commentaire simplifié" dataDxfId="67"/>
    <tableColumn id="61" xr3:uid="{B4AEB660-8D49-48AA-85E4-B2FBA6558791}" name="Fin prévu/estimée OP" dataDxfId="66"/>
    <tableColumn id="63" xr3:uid="{F105067C-51B1-4B2F-A755-E312BB0323F1}" name="Alerte Gestion de la demande" dataDxfId="65"/>
    <tableColumn id="112" xr3:uid="{D41D2D87-5978-4D6D-9B48-D777021A2613}" name="Commentaire couverture" dataDxfId="64"/>
    <tableColumn id="64" xr3:uid="{B8C8B422-626D-4CC2-A8E1-768A7E4512BD}" name="Commentaire commande achat" dataDxfId="63"/>
    <tableColumn id="113" xr3:uid="{0136372E-EA7E-4CA2-9150-A92A4A3FC125}" name="Couverture (complète/partielle)" dataDxfId="62"/>
    <tableColumn id="78" xr3:uid="{C9C75548-C167-48E5-BEDA-8519121DADB1}" name="Première livraison" dataDxfId="61"/>
    <tableColumn id="73" xr3:uid="{038DD02E-F73A-4137-9FE3-F0F42168C418}" name="Qté 1ère livraison" dataDxfId="60"/>
    <tableColumn id="72" xr3:uid="{3E271E42-0110-44E1-B2A1-AD0B117F379F}" name="Ecart 1ère livraison" dataDxfId="59"/>
    <tableColumn id="147" xr3:uid="{AC405597-9EDE-430C-A00A-0BB12D6A29E5}" name="Qte RAL non couverte" dataDxfId="58"/>
    <tableColumn id="149" xr3:uid="{3DBEDC91-3FC1-4A97-AF2F-BFBE1FEA4A5F}" name="No composant" dataDxfId="57"/>
    <tableColumn id="150" xr3:uid="{32C71A82-9FF3-4507-AFFD-C574885ED7BE}" name="Référence composant" dataDxfId="56"/>
    <tableColumn id="43" xr3:uid="{FEA688BF-20D3-451B-AA60-641F69C64895}" name="Ressource" dataDxfId="55"/>
    <tableColumn id="71" xr3:uid="{75A2DC49-D1A8-46B6-AC95-AA21815998E1}" name="Libellé Gamme Ressource" dataDxfId="54"/>
    <tableColumn id="57" xr3:uid="{4DD47BB4-A6B7-4B5C-82C3-17CA49A7B1FE}" name="Date besoin composant(s)" dataDxfId="53"/>
    <tableColumn id="70" xr3:uid="{645262F1-5A93-46E9-BE06-32F415682EC6}" name="IC" dataDxfId="52"/>
    <tableColumn id="11" xr3:uid="{C4E0A9C7-590B-4850-B668-22A8AA35F68B}" name="Nb de recalages" dataDxfId="51"/>
    <tableColumn id="10" xr3:uid="{E0B654C9-A213-4981-B57D-FAA9458C57FA}" name="No BL" dataDxfId="50"/>
    <tableColumn id="15" xr3:uid="{1C17DA8A-9E02-4211-9388-DB3EA4E2E0EC}" name="Ressources BL" dataDxfId="49"/>
    <tableColumn id="14" xr3:uid="{8B958FCB-7D46-491F-8CA5-EA8D69706974}" name="Dte création OF/CDE" dataDxfId="48"/>
    <tableColumn id="13" xr3:uid="{1C65E612-ABEC-48CC-BBAE-7BF566D95D7D}" name="Dte édition OF" dataDxfId="47"/>
    <tableColumn id="12" xr3:uid="{1B3C13B0-14B2-4536-838A-541746F86012}" name="Dispo composants/matière" dataDxfId="46"/>
    <tableColumn id="164" xr3:uid="{A562A7B3-6B7E-480F-8AB4-3099123046A1}" name="Début prévu OF" dataDxfId="45"/>
    <tableColumn id="165" xr3:uid="{57032DDD-83C1-4037-9AB5-AB49A66D6C79}" name="Début réel OF" dataDxfId="44"/>
    <tableColumn id="166" xr3:uid="{7C715E16-F21F-4D12-8177-61CA63ABB613}" name="Date démarrage optimale pour respect cde" dataDxfId="43"/>
    <tableColumn id="169" xr3:uid="{DC225660-1CB1-4810-A195-57484F803A63}" name="Gamme" dataDxfId="42"/>
    <tableColumn id="170" xr3:uid="{3E502387-49C8-4E64-979F-53F0F1472860}" name="POSTE" dataDxfId="41"/>
    <tableColumn id="171" xr3:uid="{5FE63E04-A080-470A-BD99-363C2D86072A}" name="ST" dataDxfId="40"/>
    <tableColumn id="172" xr3:uid="{53FD3972-124C-4EA1-B740-BE9058FDA4C9}" name="MCD-&gt;USI" dataDxfId="39"/>
    <tableColumn id="173" xr3:uid="{FD6421C1-F7F0-44A6-BCE9-EA239F601335}" name="USI" dataDxfId="38"/>
    <tableColumn id="174" xr3:uid="{A1470475-9FFD-4506-9DF2-932005A21489}" name="USI-&gt;PRO" dataDxfId="37"/>
    <tableColumn id="175" xr3:uid="{8378B3B5-BB92-4CAD-A410-0D7030A1AEB8}" name="PRO" dataDxfId="36"/>
    <tableColumn id="176" xr3:uid="{AB55F429-9315-4137-83FD-F0FFEE11F09E}" name="CONT F" dataDxfId="35"/>
    <tableColumn id="178" xr3:uid="{84F54598-C357-47EE-8C3D-ACE6D84ABC81}" name="Commande" dataDxfId="34"/>
    <tableColumn id="179" xr3:uid="{6BE89C29-A1E4-4CFC-8F2B-B1839BF6D956}" name="Lig Cde" dataDxfId="33"/>
    <tableColumn id="180" xr3:uid="{5746BC54-F9CF-4733-90BF-DF2BCF2245AE}" name="Type Doc Cde" dataDxfId="32"/>
    <tableColumn id="181" xr3:uid="{4195216E-E2C4-40F4-815C-342E3B25B87C}" name="Description Ligne Cde" dataDxfId="31"/>
    <tableColumn id="182" xr3:uid="{4B429599-5A83-46B7-AD6A-BBFCD9E01A08}" name="Réf Art Fournisseur" dataDxfId="30"/>
    <tableColumn id="183" xr3:uid="{83F8230C-0F03-4AC9-8AA1-FF817C92D974}" name="Statut" dataDxfId="29"/>
    <tableColumn id="184" xr3:uid="{D4B12CE2-8C41-465A-9B3A-09257DDA325D}" name="Motif dernière modif en OPEN" dataDxfId="28"/>
    <tableColumn id="185" xr3:uid="{8D91B69C-14B4-47EC-9BDD-5DFBB850B1B2}" name="Code Gest Fournisseur" dataDxfId="27"/>
    <tableColumn id="186" xr3:uid="{BCD5813E-1CED-4CE5-8990-4766DCCCD810}" name="Commentaire fournisseur" dataDxfId="26"/>
    <tableColumn id="187" xr3:uid="{8468B337-F945-4CCB-98A7-917EFEEF7A4A}" name="Commentaire Client" dataDxfId="25"/>
    <tableColumn id="188" xr3:uid="{5A253087-9D73-4692-BEEC-FDB43BE40CD2}" name="Nom Ord. Off." dataDxfId="24"/>
    <tableColumn id="189" xr3:uid="{97A61433-ED1C-4D73-A939-41CECC4302C4}" name="Code Ord. Off." dataDxfId="23"/>
    <tableColumn id="190" xr3:uid="{ACEB5340-396B-4A35-8856-D28F45F5D53D}" name="Tél. Ord. Off." dataDxfId="22"/>
    <tableColumn id="191" xr3:uid="{3ABF3FDC-1FBE-47C5-A31B-F67D110E106C}" name="No Suivi" dataDxfId="21"/>
    <tableColumn id="192" xr3:uid="{43B6E230-AC3A-4120-A3B6-283704DA3BC3}" name="Date Demandée" dataDxfId="20"/>
    <tableColumn id="193" xr3:uid="{9DFDA906-E9B5-475D-B58F-A7E85FBFB19C}" name="Date Promise" dataDxfId="19"/>
    <tableColumn id="194" xr3:uid="{3CB51347-D5B9-4D98-9CCB-87749D5E86C5}" name="Création Ech. Cde" dataDxfId="18"/>
    <tableColumn id="195" xr3:uid="{1DF3CF20-1AA8-4D17-A547-619E0A8201C1}" name="Dernière Mod. Ech. Cde" dataDxfId="17"/>
    <tableColumn id="196" xr3:uid="{1305E405-C483-472C-A179-1B790696BB34}" name="Qté demandée" dataDxfId="16"/>
    <tableColumn id="197" xr3:uid="{7D73056B-3F56-444B-B37F-F7BEBF03878D}" name="Qté Promise" dataDxfId="15"/>
    <tableColumn id="198" xr3:uid="{CD05C1F1-786C-4BA5-A880-A32B01B2177F}" name="Qté Expédiée" dataDxfId="14"/>
    <tableColumn id="199" xr3:uid="{E00872E9-C58A-4A00-87BC-3CB5E201C81F}" name="Qté Reçue" dataDxfId="13"/>
    <tableColumn id="200" xr3:uid="{FBCBC8A9-EE30-4436-A84D-0272AB482366}" name="Qté Reste à Expédiée" dataDxfId="12"/>
    <tableColumn id="201" xr3:uid="{207EF2E2-16A2-4E1A-976D-BBECF966EEAC}" name="Qté Restante à Réceptionner" dataDxfId="11"/>
    <tableColumn id="202" xr3:uid="{92CA0658-A419-4075-94D1-B07E1A6E2D2A}" name="Dernière Entrée Marchandise" dataDxfId="10"/>
    <tableColumn id="203" xr3:uid="{8C92EF94-5E81-4504-B9B4-93A51B9B3258}" name="Lieu Livraison" dataDxfId="9"/>
    <tableColumn id="204" xr3:uid="{D816AF00-8AF1-4C5C-890D-0D461FAB67F7}" name="Incoterm Lig" dataDxfId="8"/>
    <tableColumn id="205" xr3:uid="{F7012062-8F52-4B4E-BDF8-F5AED63D1443}" name="Description Incoterm" dataDxfId="7"/>
    <tableColumn id="206" xr3:uid="{28271824-23CF-4485-84AD-9266001CA69F}" name="Prix" dataDxfId="6"/>
    <tableColumn id="207" xr3:uid="{06587773-A331-4D94-97E7-41CFD81364A1}" name="Devises" dataDxfId="5"/>
    <tableColumn id="208" xr3:uid="{F0DF7679-E3FB-483E-B3FE-A307F375F4E8}" name="Unité de Prix" dataDxfId="4"/>
    <tableColumn id="209" xr3:uid="{2D80080F-F1A7-4D2F-BCD8-2A714575391B}" name="Unité de Mesure" dataDxfId="3"/>
    <tableColumn id="210" xr3:uid="{99550291-5FF9-4A74-B5F5-7351AE8EFDA1}" name="Montant Total" dataDxfId="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" Type="http://schemas.openxmlformats.org/officeDocument/2006/relationships/drawing" Target="../drawings/drawing2.xml"/><Relationship Id="rId16" Type="http://schemas.openxmlformats.org/officeDocument/2006/relationships/ctrlProp" Target="../ctrlProps/ctrlProp13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9.xml"/><Relationship Id="rId13" Type="http://schemas.openxmlformats.org/officeDocument/2006/relationships/ctrlProp" Target="../ctrlProps/ctrlProp24.xml"/><Relationship Id="rId3" Type="http://schemas.openxmlformats.org/officeDocument/2006/relationships/vmlDrawing" Target="../drawings/vmlDrawing2.vml"/><Relationship Id="rId7" Type="http://schemas.openxmlformats.org/officeDocument/2006/relationships/ctrlProp" Target="../ctrlProps/ctrlProp18.xml"/><Relationship Id="rId12" Type="http://schemas.openxmlformats.org/officeDocument/2006/relationships/ctrlProp" Target="../ctrlProps/ctrlProp23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17.xml"/><Relationship Id="rId11" Type="http://schemas.openxmlformats.org/officeDocument/2006/relationships/ctrlProp" Target="../ctrlProps/ctrlProp22.xml"/><Relationship Id="rId5" Type="http://schemas.openxmlformats.org/officeDocument/2006/relationships/ctrlProp" Target="../ctrlProps/ctrlProp16.xml"/><Relationship Id="rId15" Type="http://schemas.openxmlformats.org/officeDocument/2006/relationships/comments" Target="../comments1.xml"/><Relationship Id="rId10" Type="http://schemas.openxmlformats.org/officeDocument/2006/relationships/ctrlProp" Target="../ctrlProps/ctrlProp21.xml"/><Relationship Id="rId4" Type="http://schemas.openxmlformats.org/officeDocument/2006/relationships/ctrlProp" Target="../ctrlProps/ctrlProp15.xml"/><Relationship Id="rId9" Type="http://schemas.openxmlformats.org/officeDocument/2006/relationships/ctrlProp" Target="../ctrlProps/ctrlProp20.xml"/><Relationship Id="rId14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67621A-5103-46C6-AFD9-6649FC338AC8}">
  <sheetPr codeName="Feuil3">
    <tabColor rgb="FFFF0000"/>
  </sheetPr>
  <dimension ref="A1:H143"/>
  <sheetViews>
    <sheetView zoomScale="80" zoomScaleNormal="80" workbookViewId="0">
      <selection activeCell="K23" sqref="K23"/>
    </sheetView>
  </sheetViews>
  <sheetFormatPr baseColWidth="10" defaultRowHeight="15.6" x14ac:dyDescent="0.3"/>
  <cols>
    <col min="1" max="1" width="11.5546875" style="6"/>
    <col min="2" max="2" width="12.77734375" style="10" customWidth="1"/>
    <col min="3" max="3" width="12.77734375" customWidth="1"/>
    <col min="4" max="4" width="14" style="52" bestFit="1" customWidth="1"/>
    <col min="9" max="16384" width="11.5546875" style="6"/>
  </cols>
  <sheetData>
    <row r="1" spans="1:8" s="53" customFormat="1" ht="17.399999999999999" x14ac:dyDescent="0.3">
      <c r="A1" s="176"/>
      <c r="B1" s="216" t="str">
        <f>UPPER(TEXT(DATE(YEAR(B3),MONTH(B3),1),"mmm"))</f>
        <v>JANV</v>
      </c>
      <c r="C1" s="215"/>
      <c r="D1" s="308" t="str">
        <f>UPPER(TEXT(DATE(YEAR(B3),MONTH(B3),1),"mmm"))</f>
        <v>JANV</v>
      </c>
      <c r="E1"/>
      <c r="F1"/>
      <c r="G1"/>
      <c r="H1"/>
    </row>
    <row r="2" spans="1:8" s="64" customFormat="1" ht="18" thickBot="1" x14ac:dyDescent="0.35">
      <c r="A2" s="176"/>
      <c r="B2" s="217" t="str">
        <f>"S"&amp;WEEKNUM(B3,2)</f>
        <v>S1</v>
      </c>
      <c r="C2" s="215"/>
      <c r="D2" s="309"/>
      <c r="E2"/>
      <c r="F2"/>
      <c r="G2"/>
      <c r="H2"/>
    </row>
    <row r="3" spans="1:8" s="65" customFormat="1" ht="15" customHeight="1" x14ac:dyDescent="0.3">
      <c r="A3" s="177"/>
      <c r="B3" s="218"/>
      <c r="C3" s="215"/>
      <c r="D3" s="214" t="s">
        <v>249</v>
      </c>
      <c r="E3"/>
      <c r="F3"/>
      <c r="G3"/>
      <c r="H3"/>
    </row>
    <row r="4" spans="1:8" s="66" customFormat="1" ht="15" customHeight="1" x14ac:dyDescent="0.3">
      <c r="A4" s="178"/>
      <c r="B4" s="27">
        <f>COUNTIFS(Tableau3[Type L3],"L3",Tableau3[BU],"SUP")</f>
        <v>0</v>
      </c>
      <c r="C4" s="215"/>
      <c r="D4" s="248">
        <f>AVERAGE(B4:B4)</f>
        <v>0</v>
      </c>
      <c r="E4"/>
      <c r="F4"/>
      <c r="G4"/>
      <c r="H4"/>
    </row>
    <row r="5" spans="1:8" ht="15" customHeight="1" x14ac:dyDescent="0.3">
      <c r="A5" s="178"/>
      <c r="B5" s="27">
        <f>COUNTIFS(Tableau3[Type L3],"L3",Tableau3[BU],"STR")</f>
        <v>0</v>
      </c>
      <c r="C5" s="215"/>
      <c r="D5" s="248">
        <f t="shared" ref="D4:D10" si="0">AVERAGE(B5:B5)</f>
        <v>0</v>
      </c>
    </row>
    <row r="6" spans="1:8" ht="15" customHeight="1" x14ac:dyDescent="0.3">
      <c r="A6" s="178"/>
      <c r="B6" s="27">
        <f>COUNTIFS(Tableau3[Type L3],"L3",Tableau3[BU],"TUN")</f>
        <v>0</v>
      </c>
      <c r="C6" s="215"/>
      <c r="D6" s="248">
        <f t="shared" si="0"/>
        <v>0</v>
      </c>
    </row>
    <row r="7" spans="1:8" s="10" customFormat="1" ht="15" customHeight="1" x14ac:dyDescent="0.3">
      <c r="A7" s="179"/>
      <c r="B7" s="9">
        <f>COUNTIFS(Tableau3[Type L3],"L3",Tableau3[BU],"MD")</f>
        <v>0</v>
      </c>
      <c r="C7" s="215"/>
      <c r="D7" s="248">
        <f t="shared" si="0"/>
        <v>0</v>
      </c>
      <c r="E7"/>
      <c r="F7"/>
      <c r="G7"/>
      <c r="H7"/>
    </row>
    <row r="8" spans="1:8" s="10" customFormat="1" ht="15" customHeight="1" x14ac:dyDescent="0.3">
      <c r="A8" s="179"/>
      <c r="B8" s="9">
        <f>COUNTIFS(Tableau3[Type L3],"L3",Tableau3[BU],"ASSY")</f>
        <v>0</v>
      </c>
      <c r="C8" s="215"/>
      <c r="D8" s="248">
        <f t="shared" si="0"/>
        <v>0</v>
      </c>
      <c r="E8"/>
      <c r="F8"/>
      <c r="G8"/>
      <c r="H8"/>
    </row>
    <row r="9" spans="1:8" s="5" customFormat="1" ht="15" customHeight="1" x14ac:dyDescent="0.3">
      <c r="A9" s="180"/>
      <c r="B9" s="175">
        <f t="shared" ref="B9" si="1">SUM(B4:B8)</f>
        <v>0</v>
      </c>
      <c r="C9" s="215"/>
      <c r="D9" s="249">
        <f t="shared" si="0"/>
        <v>0</v>
      </c>
      <c r="E9"/>
      <c r="F9"/>
      <c r="G9"/>
      <c r="H9"/>
    </row>
    <row r="10" spans="1:8" s="30" customFormat="1" ht="15" customHeight="1" thickBot="1" x14ac:dyDescent="0.35">
      <c r="A10" s="181"/>
      <c r="B10" s="32">
        <f>COUNTIFS(Tableau3[Type L3],"L3",Tableau3[Famille PARETO],"LITIGE")+COUNTIFS(Tableau3[Type L3],"L3",Tableau3[Transit],"transit")</f>
        <v>0</v>
      </c>
      <c r="C10" s="215"/>
      <c r="D10" s="250">
        <f t="shared" si="0"/>
        <v>0</v>
      </c>
      <c r="E10"/>
      <c r="F10"/>
      <c r="G10"/>
      <c r="H10"/>
    </row>
    <row r="11" spans="1:8" ht="4.95" customHeight="1" thickBot="1" x14ac:dyDescent="0.35">
      <c r="B11" s="21"/>
      <c r="D11" s="51"/>
    </row>
    <row r="12" spans="1:8" s="4" customFormat="1" ht="15" customHeight="1" x14ac:dyDescent="0.3">
      <c r="A12" s="177"/>
      <c r="B12" s="72">
        <f>B3</f>
        <v>0</v>
      </c>
      <c r="C12" s="215"/>
      <c r="D12" s="72" t="str">
        <f>D3</f>
        <v>Moyenne</v>
      </c>
      <c r="E12"/>
      <c r="F12"/>
      <c r="G12"/>
      <c r="H12"/>
    </row>
    <row r="13" spans="1:8" ht="15" customHeight="1" x14ac:dyDescent="0.3">
      <c r="A13" s="178"/>
      <c r="B13" s="27">
        <f>COUNTIFS(Tableau3[Type / Programme],"SERIE AIRBUS",Tableau3[BU],"SUP",Tableau3[Flag &gt;15J],"oui")</f>
        <v>0</v>
      </c>
      <c r="C13" s="215"/>
      <c r="D13" s="248">
        <f t="shared" ref="D13:D19" si="2">AVERAGE(B13:B13)</f>
        <v>0</v>
      </c>
    </row>
    <row r="14" spans="1:8" ht="15" customHeight="1" x14ac:dyDescent="0.3">
      <c r="A14" s="178"/>
      <c r="B14" s="27">
        <f>COUNTIFS(Tableau3[Type / Programme],"SERIE AIRBUS",Tableau3[BU],"STR",Tableau3[Flag &gt;15J],"oui")</f>
        <v>0</v>
      </c>
      <c r="C14" s="215"/>
      <c r="D14" s="248">
        <f t="shared" si="2"/>
        <v>0</v>
      </c>
    </row>
    <row r="15" spans="1:8" ht="15" customHeight="1" x14ac:dyDescent="0.3">
      <c r="A15" s="178"/>
      <c r="B15" s="27">
        <f>COUNTIFS(Tableau3[Type / Programme],"SERIE AIRBUS",Tableau3[BU],"TUN",Tableau3[Flag &gt;15J],"oui")</f>
        <v>0</v>
      </c>
      <c r="C15" s="215"/>
      <c r="D15" s="248">
        <f t="shared" si="2"/>
        <v>0</v>
      </c>
    </row>
    <row r="16" spans="1:8" s="10" customFormat="1" ht="15" customHeight="1" x14ac:dyDescent="0.3">
      <c r="A16" s="179"/>
      <c r="B16" s="9">
        <f>COUNTIFS(Tableau3[Type / Programme],"SERIE AIRBUS",Tableau3[BU],"MD",Tableau3[Flag &gt;15J],"oui")</f>
        <v>0</v>
      </c>
      <c r="C16" s="215"/>
      <c r="D16" s="248">
        <f t="shared" si="2"/>
        <v>0</v>
      </c>
      <c r="E16"/>
      <c r="F16"/>
      <c r="G16"/>
      <c r="H16"/>
    </row>
    <row r="17" spans="1:8" s="10" customFormat="1" ht="15" customHeight="1" x14ac:dyDescent="0.3">
      <c r="A17" s="179"/>
      <c r="B17" s="9">
        <f>COUNTIFS(Tableau3[Type / Programme],"SERIE AIRBUS",Tableau3[BU],"ASSY",Tableau3[Flag &gt;15J],"oui")</f>
        <v>0</v>
      </c>
      <c r="C17" s="215"/>
      <c r="D17" s="248">
        <f t="shared" si="2"/>
        <v>0</v>
      </c>
      <c r="E17"/>
      <c r="F17"/>
      <c r="G17"/>
      <c r="H17"/>
    </row>
    <row r="18" spans="1:8" s="5" customFormat="1" ht="15" customHeight="1" x14ac:dyDescent="0.3">
      <c r="A18" s="180"/>
      <c r="B18" s="175">
        <f>SUM(B13:B17)</f>
        <v>0</v>
      </c>
      <c r="C18" s="215"/>
      <c r="D18" s="249">
        <f t="shared" si="2"/>
        <v>0</v>
      </c>
      <c r="E18"/>
      <c r="F18"/>
      <c r="G18"/>
      <c r="H18"/>
    </row>
    <row r="19" spans="1:8" s="30" customFormat="1" ht="15" customHeight="1" thickBot="1" x14ac:dyDescent="0.35">
      <c r="A19" s="181"/>
      <c r="B19" s="29">
        <f>COUNTIFS(Tableau3[Type / Programme],"SERIE AIRBUS",Tableau3[Famille PARETO],"LITIGE")+COUNTIFS(Tableau3[Type / Programme],"SERIE AIRBUS",Tableau3[Transit],"transit")</f>
        <v>0</v>
      </c>
      <c r="C19" s="215"/>
      <c r="D19" s="250">
        <f t="shared" si="2"/>
        <v>0</v>
      </c>
      <c r="E19"/>
      <c r="F19"/>
      <c r="G19"/>
      <c r="H19"/>
    </row>
    <row r="20" spans="1:8" ht="4.95" customHeight="1" thickBot="1" x14ac:dyDescent="0.35">
      <c r="B20" s="16"/>
      <c r="D20" s="51"/>
    </row>
    <row r="21" spans="1:8" s="4" customFormat="1" ht="15" customHeight="1" x14ac:dyDescent="0.3">
      <c r="A21" s="177"/>
      <c r="B21" s="72">
        <f>B3</f>
        <v>0</v>
      </c>
      <c r="C21" s="215"/>
      <c r="D21" s="72" t="str">
        <f>D3</f>
        <v>Moyenne</v>
      </c>
      <c r="E21"/>
      <c r="F21"/>
      <c r="G21"/>
      <c r="H21"/>
    </row>
    <row r="22" spans="1:8" ht="15" customHeight="1" x14ac:dyDescent="0.3">
      <c r="A22" s="178"/>
      <c r="B22" s="27">
        <f>COUNTIFS(Tableau3[Type / Programme],"SERIE AIRBUS",Tableau3[BU],"SUP")</f>
        <v>0</v>
      </c>
      <c r="C22" s="215"/>
      <c r="D22" s="248">
        <f t="shared" ref="D22:D28" si="3">AVERAGE(B22:B22)</f>
        <v>0</v>
      </c>
    </row>
    <row r="23" spans="1:8" ht="15" customHeight="1" x14ac:dyDescent="0.3">
      <c r="A23" s="178"/>
      <c r="B23" s="27">
        <f>COUNTIFS(Tableau3[Type / Programme],"SERIE AIRBUS",Tableau3[BU],"STR")</f>
        <v>0</v>
      </c>
      <c r="C23" s="215"/>
      <c r="D23" s="248">
        <f t="shared" si="3"/>
        <v>0</v>
      </c>
    </row>
    <row r="24" spans="1:8" ht="15" customHeight="1" x14ac:dyDescent="0.3">
      <c r="A24" s="178"/>
      <c r="B24" s="27">
        <f>COUNTIFS(Tableau3[Type / Programme],"SERIE AIRBUS",Tableau3[BU],"TUN")</f>
        <v>0</v>
      </c>
      <c r="C24" s="215"/>
      <c r="D24" s="248">
        <f t="shared" si="3"/>
        <v>0</v>
      </c>
    </row>
    <row r="25" spans="1:8" s="10" customFormat="1" ht="15" customHeight="1" x14ac:dyDescent="0.3">
      <c r="A25" s="179"/>
      <c r="B25" s="9">
        <f>COUNTIFS(Tableau3[Type / Programme],"SERIE AIRBUS",Tableau3[BU],"MD")</f>
        <v>0</v>
      </c>
      <c r="C25" s="215"/>
      <c r="D25" s="248">
        <f t="shared" si="3"/>
        <v>0</v>
      </c>
      <c r="E25"/>
      <c r="F25"/>
      <c r="G25"/>
      <c r="H25"/>
    </row>
    <row r="26" spans="1:8" s="10" customFormat="1" ht="15" customHeight="1" x14ac:dyDescent="0.3">
      <c r="A26" s="179"/>
      <c r="B26" s="9">
        <f>COUNTIFS(Tableau3[Type / Programme],"SERIE AIRBUS",Tableau3[BU],"ASSY")</f>
        <v>0</v>
      </c>
      <c r="C26" s="215"/>
      <c r="D26" s="248">
        <f t="shared" si="3"/>
        <v>0</v>
      </c>
      <c r="E26"/>
      <c r="F26"/>
      <c r="G26"/>
      <c r="H26"/>
    </row>
    <row r="27" spans="1:8" s="5" customFormat="1" ht="15" customHeight="1" x14ac:dyDescent="0.3">
      <c r="A27" s="180"/>
      <c r="B27" s="175">
        <f t="shared" ref="B27" si="4">SUM(B22:B26)</f>
        <v>0</v>
      </c>
      <c r="C27" s="215"/>
      <c r="D27" s="249">
        <f t="shared" si="3"/>
        <v>0</v>
      </c>
      <c r="E27"/>
      <c r="F27"/>
      <c r="G27"/>
      <c r="H27"/>
    </row>
    <row r="28" spans="1:8" s="30" customFormat="1" ht="15" customHeight="1" thickBot="1" x14ac:dyDescent="0.35">
      <c r="A28" s="181"/>
      <c r="B28" s="32">
        <f>COUNTIFS(Tableau3[Type / Programme],"SERIE AIRBUS",Tableau3[Famille PARETO],"LITIGE")+COUNTIFS(Tableau3[Type / Programme],"SERIE AIRBUS",Tableau3[Transit],"transit")</f>
        <v>0</v>
      </c>
      <c r="C28" s="215"/>
      <c r="D28" s="250">
        <f t="shared" si="3"/>
        <v>0</v>
      </c>
      <c r="E28"/>
      <c r="F28"/>
      <c r="G28"/>
      <c r="H28"/>
    </row>
    <row r="29" spans="1:8" ht="4.95" customHeight="1" thickBot="1" x14ac:dyDescent="0.35">
      <c r="B29" s="21"/>
      <c r="D29" s="51"/>
    </row>
    <row r="30" spans="1:8" s="4" customFormat="1" ht="15" customHeight="1" x14ac:dyDescent="0.3">
      <c r="A30" s="177"/>
      <c r="B30" s="76">
        <f>B3</f>
        <v>0</v>
      </c>
      <c r="C30" s="215"/>
      <c r="D30" s="202" t="str">
        <f>D3</f>
        <v>Moyenne</v>
      </c>
      <c r="E30"/>
      <c r="F30"/>
      <c r="G30"/>
      <c r="H30"/>
    </row>
    <row r="31" spans="1:8" ht="15" customHeight="1" x14ac:dyDescent="0.3">
      <c r="A31" s="178"/>
      <c r="B31" s="27">
        <f>COUNTIFS(Tableau3[Type / Programme],"SERIE BOMBARDIER",Tableau3[BU],"SUP",Tableau3[Flag &gt;15J],"oui")</f>
        <v>0</v>
      </c>
      <c r="C31" s="215"/>
      <c r="D31" s="248">
        <f t="shared" ref="D31:D37" si="5">AVERAGE(B31:B31)</f>
        <v>0</v>
      </c>
    </row>
    <row r="32" spans="1:8" ht="15" customHeight="1" x14ac:dyDescent="0.3">
      <c r="A32" s="178"/>
      <c r="B32" s="27">
        <f>COUNTIFS(Tableau3[Type / Programme],"SERIE BOMBARDIER",Tableau3[BU],"STR",Tableau3[Flag &gt;15J],"oui")</f>
        <v>0</v>
      </c>
      <c r="C32" s="215"/>
      <c r="D32" s="248">
        <f t="shared" si="5"/>
        <v>0</v>
      </c>
    </row>
    <row r="33" spans="1:8" ht="15" customHeight="1" x14ac:dyDescent="0.3">
      <c r="A33" s="178"/>
      <c r="B33" s="27">
        <f>COUNTIFS(Tableau3[Type / Programme],"SERIE BOMBARDIER",Tableau3[BU],"TUN",Tableau3[Flag &gt;15J],"oui")</f>
        <v>0</v>
      </c>
      <c r="C33" s="215"/>
      <c r="D33" s="248">
        <f t="shared" si="5"/>
        <v>0</v>
      </c>
    </row>
    <row r="34" spans="1:8" s="10" customFormat="1" ht="15" customHeight="1" x14ac:dyDescent="0.3">
      <c r="A34" s="179"/>
      <c r="B34" s="27">
        <f>COUNTIFS(Tableau3[Type / Programme],"SERIE BOMBARDIER",Tableau3[BU],"MD",Tableau3[Flag &gt;15J],"oui")</f>
        <v>0</v>
      </c>
      <c r="C34" s="215"/>
      <c r="D34" s="248">
        <f t="shared" si="5"/>
        <v>0</v>
      </c>
      <c r="E34"/>
      <c r="F34"/>
      <c r="G34"/>
      <c r="H34"/>
    </row>
    <row r="35" spans="1:8" ht="15" customHeight="1" x14ac:dyDescent="0.3">
      <c r="A35" s="178"/>
      <c r="B35" s="27">
        <f>COUNTIFS(Tableau3[Type / Programme],"SERIE BOMBARDIER",Tableau3[BU],"ASSY",Tableau3[Flag &gt;15J],"oui")</f>
        <v>0</v>
      </c>
      <c r="C35" s="215"/>
      <c r="D35" s="248">
        <f t="shared" si="5"/>
        <v>0</v>
      </c>
    </row>
    <row r="36" spans="1:8" s="5" customFormat="1" ht="15" customHeight="1" x14ac:dyDescent="0.3">
      <c r="A36" s="180"/>
      <c r="B36" s="175">
        <f t="shared" ref="B36" si="6">SUM(B31:B35)</f>
        <v>0</v>
      </c>
      <c r="C36" s="215"/>
      <c r="D36" s="249">
        <f t="shared" si="5"/>
        <v>0</v>
      </c>
      <c r="E36"/>
      <c r="F36"/>
      <c r="G36"/>
      <c r="H36"/>
    </row>
    <row r="37" spans="1:8" s="30" customFormat="1" ht="15" customHeight="1" thickBot="1" x14ac:dyDescent="0.35">
      <c r="A37" s="181"/>
      <c r="B37" s="29">
        <f>COUNTIFS(Tableau3[Type / Programme],"SERIE BOMBARDIER",Tableau3[Famille PARETO],"LITIGE")+COUNTIFS(Tableau3[Type / Programme],"BOMBARDIER",Tableau3[Transit],"TRANSIT")</f>
        <v>0</v>
      </c>
      <c r="C37" s="215"/>
      <c r="D37" s="250">
        <f t="shared" si="5"/>
        <v>0</v>
      </c>
      <c r="E37"/>
      <c r="F37"/>
      <c r="G37"/>
      <c r="H37"/>
    </row>
    <row r="38" spans="1:8" ht="4.95" customHeight="1" thickBot="1" x14ac:dyDescent="0.35">
      <c r="B38" s="21"/>
      <c r="D38" s="51"/>
    </row>
    <row r="39" spans="1:8" s="4" customFormat="1" ht="15" customHeight="1" x14ac:dyDescent="0.3">
      <c r="A39" s="177"/>
      <c r="B39" s="76">
        <f>B3</f>
        <v>0</v>
      </c>
      <c r="C39" s="215"/>
      <c r="D39" s="202" t="str">
        <f>D3</f>
        <v>Moyenne</v>
      </c>
      <c r="E39"/>
      <c r="F39"/>
      <c r="G39"/>
      <c r="H39"/>
    </row>
    <row r="40" spans="1:8" ht="15" customHeight="1" x14ac:dyDescent="0.3">
      <c r="A40" s="178"/>
      <c r="B40" s="27">
        <f>COUNTIFS(Tableau3[Type / Programme],"SERIE BOMBARDIER",Tableau3[BU],"SUP")</f>
        <v>0</v>
      </c>
      <c r="C40" s="215"/>
      <c r="D40" s="248">
        <f t="shared" ref="D40:D46" si="7">AVERAGE(B40:B40)</f>
        <v>0</v>
      </c>
    </row>
    <row r="41" spans="1:8" ht="15" customHeight="1" x14ac:dyDescent="0.3">
      <c r="A41" s="178"/>
      <c r="B41" s="27">
        <f>COUNTIFS(Tableau3[Type / Programme],"SERIE BOMBARDIER",Tableau3[BU],"STR")</f>
        <v>0</v>
      </c>
      <c r="C41" s="215"/>
      <c r="D41" s="248">
        <f t="shared" si="7"/>
        <v>0</v>
      </c>
    </row>
    <row r="42" spans="1:8" ht="15" customHeight="1" x14ac:dyDescent="0.3">
      <c r="A42" s="178"/>
      <c r="B42" s="27">
        <f>COUNTIFS(Tableau3[Type / Programme],"SERIE BOMBARDIER",Tableau3[BU],"TUN")</f>
        <v>0</v>
      </c>
      <c r="C42" s="215"/>
      <c r="D42" s="248">
        <f t="shared" si="7"/>
        <v>0</v>
      </c>
    </row>
    <row r="43" spans="1:8" s="10" customFormat="1" ht="15" customHeight="1" x14ac:dyDescent="0.3">
      <c r="A43" s="179"/>
      <c r="B43" s="9">
        <f>COUNTIFS(Tableau3[Type / Programme],"SERIE BOMBARDIER",Tableau3[BU],"MD")</f>
        <v>0</v>
      </c>
      <c r="C43" s="215"/>
      <c r="D43" s="248">
        <f t="shared" si="7"/>
        <v>0</v>
      </c>
      <c r="E43"/>
      <c r="F43"/>
      <c r="G43"/>
      <c r="H43"/>
    </row>
    <row r="44" spans="1:8" ht="15" customHeight="1" x14ac:dyDescent="0.3">
      <c r="A44" s="178"/>
      <c r="B44" s="27">
        <f>COUNTIFS(Tableau3[Type / Programme],"SERIE BOMBARDIER",Tableau3[BU],"TUN")</f>
        <v>0</v>
      </c>
      <c r="C44" s="215"/>
      <c r="D44" s="248">
        <f t="shared" si="7"/>
        <v>0</v>
      </c>
    </row>
    <row r="45" spans="1:8" s="5" customFormat="1" ht="15" customHeight="1" x14ac:dyDescent="0.3">
      <c r="A45" s="180"/>
      <c r="B45" s="175">
        <f t="shared" ref="B45" si="8">SUM(B40:B44)</f>
        <v>0</v>
      </c>
      <c r="C45" s="215"/>
      <c r="D45" s="249">
        <f t="shared" si="7"/>
        <v>0</v>
      </c>
      <c r="E45"/>
      <c r="F45"/>
      <c r="G45"/>
      <c r="H45"/>
    </row>
    <row r="46" spans="1:8" s="30" customFormat="1" ht="15" customHeight="1" thickBot="1" x14ac:dyDescent="0.35">
      <c r="A46" s="181"/>
      <c r="B46" s="32">
        <f>COUNTIFS(Tableau3[Type / Programme],"SERIE BOMBARDIER",Tableau3[Famille PARETO],"LITIGE")+COUNTIFS(Tableau3[Type / Programme],"SERIE BOMBARDIER",Tableau3[Transit],"transit")</f>
        <v>0</v>
      </c>
      <c r="C46" s="215"/>
      <c r="D46" s="250">
        <f t="shared" si="7"/>
        <v>0</v>
      </c>
      <c r="E46"/>
      <c r="F46"/>
      <c r="G46"/>
      <c r="H46"/>
    </row>
    <row r="47" spans="1:8" ht="4.95" customHeight="1" thickBot="1" x14ac:dyDescent="0.35">
      <c r="B47" s="39"/>
      <c r="D47" s="51"/>
    </row>
    <row r="48" spans="1:8" s="4" customFormat="1" ht="15" customHeight="1" x14ac:dyDescent="0.3">
      <c r="A48" s="177"/>
      <c r="B48" s="80">
        <f>B3</f>
        <v>0</v>
      </c>
      <c r="C48" s="215"/>
      <c r="D48" s="204" t="str">
        <f>D3</f>
        <v>Moyenne</v>
      </c>
      <c r="E48"/>
      <c r="F48"/>
      <c r="G48"/>
      <c r="H48"/>
    </row>
    <row r="49" spans="1:8" ht="15" customHeight="1" x14ac:dyDescent="0.3">
      <c r="A49" s="178"/>
      <c r="B49" s="27">
        <f>COUNTIFS(Tableau3[Type / Programme],"NPI",Tableau3[BU],"SUP",Tableau3[Flag &gt;15J],"oui")</f>
        <v>0</v>
      </c>
      <c r="C49" s="215"/>
      <c r="D49" s="248">
        <f t="shared" ref="D49:D55" si="9">AVERAGE(B49:B49)</f>
        <v>0</v>
      </c>
    </row>
    <row r="50" spans="1:8" ht="15" customHeight="1" x14ac:dyDescent="0.3">
      <c r="A50" s="178"/>
      <c r="B50" s="27">
        <f>COUNTIFS(Tableau3[Type / Programme],"NPI",Tableau3[BU],"STR",Tableau3[Flag &gt;15J],"oui")</f>
        <v>0</v>
      </c>
      <c r="C50" s="215"/>
      <c r="D50" s="248">
        <f t="shared" si="9"/>
        <v>0</v>
      </c>
    </row>
    <row r="51" spans="1:8" ht="15" customHeight="1" x14ac:dyDescent="0.3">
      <c r="A51" s="178"/>
      <c r="B51" s="27">
        <f>COUNTIFS(Tableau3[Type / Programme],"NPI",Tableau3[BU],"TUN",Tableau3[Flag &gt;15J],"oui")</f>
        <v>0</v>
      </c>
      <c r="C51" s="215"/>
      <c r="D51" s="248">
        <f t="shared" si="9"/>
        <v>0</v>
      </c>
    </row>
    <row r="52" spans="1:8" s="10" customFormat="1" ht="15" customHeight="1" x14ac:dyDescent="0.3">
      <c r="A52" s="179"/>
      <c r="B52" s="27">
        <f>COUNTIFS(Tableau3[Type / Programme],"NPI",Tableau3[BU],"MD",Tableau3[Flag &gt;15J],"oui")</f>
        <v>0</v>
      </c>
      <c r="C52" s="215"/>
      <c r="D52" s="248">
        <f t="shared" si="9"/>
        <v>0</v>
      </c>
      <c r="E52"/>
      <c r="F52"/>
      <c r="G52"/>
      <c r="H52"/>
    </row>
    <row r="53" spans="1:8" ht="15" customHeight="1" x14ac:dyDescent="0.3">
      <c r="A53" s="178"/>
      <c r="B53" s="27">
        <f>COUNTIFS(Tableau3[Type / Programme],"NPI",Tableau3[BU],"ASSY",Tableau3[Flag &gt;15J],"oui")</f>
        <v>0</v>
      </c>
      <c r="C53" s="215"/>
      <c r="D53" s="248">
        <f t="shared" si="9"/>
        <v>0</v>
      </c>
    </row>
    <row r="54" spans="1:8" s="5" customFormat="1" ht="15" customHeight="1" x14ac:dyDescent="0.3">
      <c r="A54" s="180"/>
      <c r="B54" s="175">
        <f t="shared" ref="B54" si="10">SUM(B49:B53)</f>
        <v>0</v>
      </c>
      <c r="C54" s="215"/>
      <c r="D54" s="249">
        <f t="shared" si="9"/>
        <v>0</v>
      </c>
      <c r="E54"/>
      <c r="F54"/>
      <c r="G54"/>
      <c r="H54"/>
    </row>
    <row r="55" spans="1:8" s="30" customFormat="1" ht="15" customHeight="1" thickBot="1" x14ac:dyDescent="0.35">
      <c r="A55" s="181"/>
      <c r="B55" s="32">
        <f>COUNTIFS(Tableau3[Type / Programme],"NPI",Tableau3[Famille PARETO],"LITIGE")+COUNTIFS(Tableau3[Type / Programme],"NPI",Tableau3[Transit],"transit")</f>
        <v>0</v>
      </c>
      <c r="C55" s="215"/>
      <c r="D55" s="250">
        <f t="shared" si="9"/>
        <v>0</v>
      </c>
      <c r="E55"/>
      <c r="F55"/>
      <c r="G55"/>
      <c r="H55"/>
    </row>
    <row r="56" spans="1:8" ht="4.95" customHeight="1" thickBot="1" x14ac:dyDescent="0.35">
      <c r="B56" s="21"/>
      <c r="D56" s="51"/>
    </row>
    <row r="57" spans="1:8" s="4" customFormat="1" ht="15" customHeight="1" x14ac:dyDescent="0.3">
      <c r="A57" s="177"/>
      <c r="B57" s="80">
        <f>B3</f>
        <v>0</v>
      </c>
      <c r="C57" s="215"/>
      <c r="D57" s="204" t="str">
        <f>D3</f>
        <v>Moyenne</v>
      </c>
      <c r="E57"/>
      <c r="F57"/>
      <c r="G57"/>
      <c r="H57"/>
    </row>
    <row r="58" spans="1:8" ht="15" customHeight="1" x14ac:dyDescent="0.3">
      <c r="A58" s="178"/>
      <c r="B58" s="27">
        <f>COUNTIFS(Tableau3[Type / Programme],"NPI",Tableau3[BU],"SUP")</f>
        <v>0</v>
      </c>
      <c r="C58" s="215"/>
      <c r="D58" s="248">
        <f t="shared" ref="D58:D64" si="11">AVERAGE(B58:B58)</f>
        <v>0</v>
      </c>
    </row>
    <row r="59" spans="1:8" ht="15" customHeight="1" x14ac:dyDescent="0.3">
      <c r="A59" s="178"/>
      <c r="B59" s="27">
        <f>COUNTIFS(Tableau3[Type / Programme],"NPI",Tableau3[BU],"STR")</f>
        <v>0</v>
      </c>
      <c r="C59" s="215"/>
      <c r="D59" s="248">
        <f t="shared" si="11"/>
        <v>0</v>
      </c>
    </row>
    <row r="60" spans="1:8" ht="15" customHeight="1" x14ac:dyDescent="0.3">
      <c r="A60" s="178"/>
      <c r="B60" s="27">
        <f>COUNTIFS(Tableau3[Type / Programme],"NPI",Tableau3[BU],"TUN")</f>
        <v>0</v>
      </c>
      <c r="C60" s="215"/>
      <c r="D60" s="248">
        <f t="shared" si="11"/>
        <v>0</v>
      </c>
    </row>
    <row r="61" spans="1:8" s="10" customFormat="1" ht="15" customHeight="1" x14ac:dyDescent="0.3">
      <c r="A61" s="179"/>
      <c r="B61" s="9">
        <f>COUNTIFS(Tableau3[Type / Programme],"NPI",Tableau3[BU],"MD")</f>
        <v>0</v>
      </c>
      <c r="C61" s="215"/>
      <c r="D61" s="248">
        <f t="shared" si="11"/>
        <v>0</v>
      </c>
      <c r="E61"/>
      <c r="F61"/>
      <c r="G61"/>
      <c r="H61"/>
    </row>
    <row r="62" spans="1:8" ht="15" customHeight="1" x14ac:dyDescent="0.3">
      <c r="A62" s="178"/>
      <c r="B62" s="27">
        <f>COUNTIFS(Tableau3[Type / Programme],"NPI",Tableau3[BU],"ASSY")</f>
        <v>0</v>
      </c>
      <c r="C62" s="215"/>
      <c r="D62" s="248">
        <f t="shared" si="11"/>
        <v>0</v>
      </c>
    </row>
    <row r="63" spans="1:8" s="5" customFormat="1" ht="15" customHeight="1" x14ac:dyDescent="0.3">
      <c r="A63" s="180"/>
      <c r="B63" s="175">
        <f t="shared" ref="B63" si="12">SUM(B58:B62)</f>
        <v>0</v>
      </c>
      <c r="C63" s="215"/>
      <c r="D63" s="249">
        <f t="shared" si="11"/>
        <v>0</v>
      </c>
      <c r="E63"/>
      <c r="F63"/>
      <c r="G63"/>
      <c r="H63"/>
    </row>
    <row r="64" spans="1:8" s="30" customFormat="1" ht="15" customHeight="1" thickBot="1" x14ac:dyDescent="0.35">
      <c r="A64" s="181"/>
      <c r="B64" s="32">
        <f>COUNTIFS(Tableau3[Type / Programme],"NPI",Tableau3[Famille PARETO],"LITIGE")+COUNTIFS(Tableau3[Type / Programme],"NPI",Tableau3[Transit],"transit")</f>
        <v>0</v>
      </c>
      <c r="C64" s="215"/>
      <c r="D64" s="250">
        <f t="shared" si="11"/>
        <v>0</v>
      </c>
      <c r="E64"/>
      <c r="F64"/>
      <c r="G64"/>
      <c r="H64"/>
    </row>
    <row r="65" spans="1:8" ht="4.95" customHeight="1" thickBot="1" x14ac:dyDescent="0.35">
      <c r="B65" s="39"/>
      <c r="D65" s="51"/>
    </row>
    <row r="66" spans="1:8" s="4" customFormat="1" ht="15" customHeight="1" x14ac:dyDescent="0.3">
      <c r="A66" s="177"/>
      <c r="B66" s="84">
        <f>B3</f>
        <v>0</v>
      </c>
      <c r="C66" s="215"/>
      <c r="D66" s="206" t="str">
        <f>D3</f>
        <v>Moyenne</v>
      </c>
      <c r="E66"/>
      <c r="F66"/>
      <c r="G66"/>
      <c r="H66"/>
    </row>
    <row r="67" spans="1:8" ht="15" customHeight="1" x14ac:dyDescent="0.3">
      <c r="A67" s="178"/>
      <c r="B67" s="27">
        <f>COUNTIFS(Tableau3[Type / Programme],"RC Convergence",Tableau3[BU],"SUP",Tableau3[Flag &gt;15J],"oui")</f>
        <v>0</v>
      </c>
      <c r="C67" s="215"/>
      <c r="D67" s="248">
        <f t="shared" ref="D67:D73" si="13">AVERAGE(B67:B67)</f>
        <v>0</v>
      </c>
    </row>
    <row r="68" spans="1:8" ht="15" customHeight="1" x14ac:dyDescent="0.3">
      <c r="A68" s="178"/>
      <c r="B68" s="27">
        <f>COUNTIFS(Tableau3[Type / Programme],"RC Convergence",Tableau3[BU],"STR",Tableau3[Flag &gt;15J],"oui")</f>
        <v>0</v>
      </c>
      <c r="C68" s="215"/>
      <c r="D68" s="248">
        <f t="shared" si="13"/>
        <v>0</v>
      </c>
    </row>
    <row r="69" spans="1:8" ht="15" customHeight="1" x14ac:dyDescent="0.3">
      <c r="A69" s="178"/>
      <c r="B69" s="27">
        <f>COUNTIFS(Tableau3[Type / Programme],"RC Convergence",Tableau3[BU],"TUN",Tableau3[Flag &gt;15J],"oui")</f>
        <v>0</v>
      </c>
      <c r="C69" s="215"/>
      <c r="D69" s="248">
        <f t="shared" si="13"/>
        <v>0</v>
      </c>
    </row>
    <row r="70" spans="1:8" s="10" customFormat="1" ht="15" customHeight="1" x14ac:dyDescent="0.3">
      <c r="A70" s="179"/>
      <c r="B70" s="27">
        <f>COUNTIFS(Tableau3[Type / Programme],"RC Convergence",Tableau3[BU],"MD",Tableau3[Flag &gt;15J],"oui")</f>
        <v>0</v>
      </c>
      <c r="C70" s="215"/>
      <c r="D70" s="248">
        <f t="shared" si="13"/>
        <v>0</v>
      </c>
      <c r="E70"/>
      <c r="F70"/>
      <c r="G70"/>
      <c r="H70"/>
    </row>
    <row r="71" spans="1:8" ht="15" customHeight="1" x14ac:dyDescent="0.3">
      <c r="A71" s="178"/>
      <c r="B71" s="27">
        <f>COUNTIFS(Tableau3[Type / Programme],"RC Convergence",Tableau3[BU],"ASSY",Tableau3[Flag &gt;15J],"oui")</f>
        <v>0</v>
      </c>
      <c r="C71" s="215"/>
      <c r="D71" s="248">
        <f t="shared" si="13"/>
        <v>0</v>
      </c>
    </row>
    <row r="72" spans="1:8" s="5" customFormat="1" ht="15" customHeight="1" x14ac:dyDescent="0.3">
      <c r="A72" s="180"/>
      <c r="B72" s="175">
        <f t="shared" ref="B72" si="14">SUM(B67:B71)</f>
        <v>0</v>
      </c>
      <c r="C72" s="215"/>
      <c r="D72" s="249">
        <f t="shared" si="13"/>
        <v>0</v>
      </c>
      <c r="E72"/>
      <c r="F72"/>
      <c r="G72"/>
      <c r="H72"/>
    </row>
    <row r="73" spans="1:8" s="30" customFormat="1" ht="15" customHeight="1" thickBot="1" x14ac:dyDescent="0.35">
      <c r="A73" s="181"/>
      <c r="B73" s="32">
        <f>COUNTIFS(Tableau3[Type / Programme],"RC Convergence",Tableau3[Famille PARETO],"LITIGE")+COUNTIFS(Tableau3[Type / Programme],"RC Convergence",Tableau3[Transit],"transit")</f>
        <v>0</v>
      </c>
      <c r="C73" s="215"/>
      <c r="D73" s="250">
        <f t="shared" si="13"/>
        <v>0</v>
      </c>
      <c r="E73"/>
      <c r="F73"/>
      <c r="G73"/>
      <c r="H73"/>
    </row>
    <row r="74" spans="1:8" ht="4.95" customHeight="1" thickBot="1" x14ac:dyDescent="0.35">
      <c r="B74" s="21"/>
      <c r="D74" s="51"/>
    </row>
    <row r="75" spans="1:8" s="4" customFormat="1" ht="15" customHeight="1" x14ac:dyDescent="0.3">
      <c r="A75" s="177"/>
      <c r="B75" s="84">
        <f>B3</f>
        <v>0</v>
      </c>
      <c r="C75" s="215"/>
      <c r="D75" s="206" t="str">
        <f>D3</f>
        <v>Moyenne</v>
      </c>
      <c r="E75"/>
      <c r="F75"/>
      <c r="G75"/>
      <c r="H75"/>
    </row>
    <row r="76" spans="1:8" ht="15" customHeight="1" x14ac:dyDescent="0.3">
      <c r="A76" s="178"/>
      <c r="B76" s="27">
        <f>COUNTIFS(Tableau3[Type / Programme],"RC Convergence",Tableau3[BU],"SUP")</f>
        <v>0</v>
      </c>
      <c r="C76" s="215"/>
      <c r="D76" s="248">
        <f t="shared" ref="D76:D82" si="15">AVERAGE(B76:B76)</f>
        <v>0</v>
      </c>
    </row>
    <row r="77" spans="1:8" ht="15" customHeight="1" x14ac:dyDescent="0.3">
      <c r="A77" s="178"/>
      <c r="B77" s="27">
        <f>COUNTIFS(Tableau3[Type / Programme],"RC Convergence",Tableau3[BU],"STR")</f>
        <v>0</v>
      </c>
      <c r="C77" s="215"/>
      <c r="D77" s="248">
        <f t="shared" si="15"/>
        <v>0</v>
      </c>
    </row>
    <row r="78" spans="1:8" ht="15" customHeight="1" x14ac:dyDescent="0.3">
      <c r="A78" s="178"/>
      <c r="B78" s="27">
        <f>COUNTIFS(Tableau3[Type / Programme],"RC Convergence",Tableau3[BU],"TUN")</f>
        <v>0</v>
      </c>
      <c r="C78" s="215"/>
      <c r="D78" s="248">
        <f t="shared" si="15"/>
        <v>0</v>
      </c>
    </row>
    <row r="79" spans="1:8" s="10" customFormat="1" ht="15" customHeight="1" x14ac:dyDescent="0.3">
      <c r="A79" s="179"/>
      <c r="B79" s="9">
        <f>COUNTIFS(Tableau3[Type / Programme],"RC Convergence",Tableau3[BU],"MD")</f>
        <v>0</v>
      </c>
      <c r="C79" s="215"/>
      <c r="D79" s="248">
        <f t="shared" si="15"/>
        <v>0</v>
      </c>
      <c r="E79"/>
      <c r="F79"/>
      <c r="G79"/>
      <c r="H79"/>
    </row>
    <row r="80" spans="1:8" ht="15" customHeight="1" x14ac:dyDescent="0.3">
      <c r="A80" s="178"/>
      <c r="B80" s="27">
        <f>COUNTIFS(Tableau3[Type / Programme],"RC Convergence",Tableau3[BU],"ASSY")</f>
        <v>0</v>
      </c>
      <c r="C80" s="215"/>
      <c r="D80" s="248">
        <f t="shared" si="15"/>
        <v>0</v>
      </c>
    </row>
    <row r="81" spans="1:8" s="5" customFormat="1" ht="15" customHeight="1" x14ac:dyDescent="0.3">
      <c r="A81" s="180"/>
      <c r="B81" s="175">
        <f t="shared" ref="B81" si="16">SUM(B76:B80)</f>
        <v>0</v>
      </c>
      <c r="C81" s="215"/>
      <c r="D81" s="249">
        <f t="shared" si="15"/>
        <v>0</v>
      </c>
      <c r="E81"/>
      <c r="F81"/>
      <c r="G81"/>
      <c r="H81"/>
    </row>
    <row r="82" spans="1:8" s="30" customFormat="1" ht="15" customHeight="1" thickBot="1" x14ac:dyDescent="0.35">
      <c r="A82" s="181"/>
      <c r="B82" s="32">
        <f>COUNTIFS(Tableau3[Type / Programme],"RC Convergence",Tableau3[Famille PARETO],"LITIGE")+COUNTIFS(Tableau3[Type / Programme],"RC Convergence",Tableau3[Transit],"transit")</f>
        <v>0</v>
      </c>
      <c r="C82" s="215"/>
      <c r="D82" s="250">
        <f t="shared" si="15"/>
        <v>0</v>
      </c>
      <c r="E82"/>
      <c r="F82"/>
      <c r="G82"/>
      <c r="H82"/>
    </row>
    <row r="83" spans="1:8" ht="10.050000000000001" customHeight="1" thickBot="1" x14ac:dyDescent="0.35">
      <c r="B83" s="39"/>
      <c r="D83" s="51"/>
    </row>
    <row r="84" spans="1:8" s="4" customFormat="1" ht="15" customHeight="1" x14ac:dyDescent="0.3">
      <c r="B84" s="219">
        <f>B3</f>
        <v>0</v>
      </c>
      <c r="C84" s="215"/>
      <c r="D84" s="208" t="str">
        <f>D3</f>
        <v>Moyenne</v>
      </c>
      <c r="E84"/>
      <c r="F84"/>
      <c r="G84"/>
      <c r="H84"/>
    </row>
    <row r="85" spans="1:8" ht="15" customHeight="1" x14ac:dyDescent="0.3">
      <c r="B85" s="27">
        <f>B22+B40</f>
        <v>0</v>
      </c>
      <c r="C85" s="215"/>
      <c r="D85" s="248">
        <f t="shared" ref="D85:D92" si="17">AVERAGE(B85:B85)</f>
        <v>0</v>
      </c>
    </row>
    <row r="86" spans="1:8" ht="15" customHeight="1" x14ac:dyDescent="0.3">
      <c r="B86" s="27">
        <f>B23+B41</f>
        <v>0</v>
      </c>
      <c r="C86" s="215"/>
      <c r="D86" s="248">
        <f t="shared" si="17"/>
        <v>0</v>
      </c>
    </row>
    <row r="87" spans="1:8" ht="15" customHeight="1" x14ac:dyDescent="0.3">
      <c r="B87" s="27">
        <f>B24+B42</f>
        <v>0</v>
      </c>
      <c r="C87" s="215"/>
      <c r="D87" s="248">
        <f t="shared" si="17"/>
        <v>0</v>
      </c>
    </row>
    <row r="88" spans="1:8" s="10" customFormat="1" ht="15" customHeight="1" x14ac:dyDescent="0.3">
      <c r="B88" s="9">
        <f>B25+B43</f>
        <v>0</v>
      </c>
      <c r="C88" s="215"/>
      <c r="D88" s="248">
        <f t="shared" si="17"/>
        <v>0</v>
      </c>
      <c r="E88"/>
      <c r="F88"/>
      <c r="G88"/>
      <c r="H88"/>
    </row>
    <row r="89" spans="1:8" s="10" customFormat="1" ht="15" customHeight="1" x14ac:dyDescent="0.3">
      <c r="B89" s="55">
        <f>B26+B44</f>
        <v>0</v>
      </c>
      <c r="C89" s="215"/>
      <c r="D89" s="263">
        <f t="shared" si="17"/>
        <v>0</v>
      </c>
      <c r="E89"/>
      <c r="F89"/>
      <c r="G89"/>
      <c r="H89"/>
    </row>
    <row r="90" spans="1:8" s="5" customFormat="1" ht="15" customHeight="1" x14ac:dyDescent="0.3">
      <c r="B90" s="175">
        <f t="shared" ref="B90" si="18">SUM(B85:B89)</f>
        <v>0</v>
      </c>
      <c r="C90" s="215"/>
      <c r="D90" s="249">
        <f t="shared" si="17"/>
        <v>0</v>
      </c>
      <c r="E90"/>
      <c r="F90"/>
      <c r="G90"/>
      <c r="H90"/>
    </row>
    <row r="91" spans="1:8" ht="15" customHeight="1" x14ac:dyDescent="0.3">
      <c r="B91" s="27">
        <f>B18+B36</f>
        <v>0</v>
      </c>
      <c r="C91" s="215"/>
      <c r="D91" s="248">
        <f t="shared" si="17"/>
        <v>0</v>
      </c>
    </row>
    <row r="92" spans="1:8" ht="15" customHeight="1" thickBot="1" x14ac:dyDescent="0.35">
      <c r="B92" s="28">
        <f>B90-B91</f>
        <v>0</v>
      </c>
      <c r="C92" s="215"/>
      <c r="D92" s="250">
        <f t="shared" si="17"/>
        <v>0</v>
      </c>
    </row>
    <row r="93" spans="1:8" ht="4.95" customHeight="1" thickBot="1" x14ac:dyDescent="0.35">
      <c r="B93" s="21"/>
      <c r="D93" s="51"/>
    </row>
    <row r="94" spans="1:8" s="4" customFormat="1" ht="15" customHeight="1" x14ac:dyDescent="0.3">
      <c r="A94" s="177"/>
      <c r="B94" s="91">
        <f>B3</f>
        <v>0</v>
      </c>
      <c r="C94" s="215"/>
      <c r="D94" s="208" t="str">
        <f>D3</f>
        <v>Moyenne</v>
      </c>
      <c r="E94"/>
      <c r="F94"/>
      <c r="G94"/>
      <c r="H94"/>
    </row>
    <row r="95" spans="1:8" ht="15" customHeight="1" x14ac:dyDescent="0.3">
      <c r="A95" s="178"/>
      <c r="B95" s="27">
        <f>B58</f>
        <v>0</v>
      </c>
      <c r="C95" s="215"/>
      <c r="D95" s="248">
        <f t="shared" ref="D95:D102" si="19">AVERAGE(B95:B95)</f>
        <v>0</v>
      </c>
    </row>
    <row r="96" spans="1:8" ht="15" customHeight="1" x14ac:dyDescent="0.3">
      <c r="A96" s="178"/>
      <c r="B96" s="27">
        <f>B59</f>
        <v>0</v>
      </c>
      <c r="C96" s="215"/>
      <c r="D96" s="248">
        <f t="shared" si="19"/>
        <v>0</v>
      </c>
    </row>
    <row r="97" spans="1:8" ht="15" customHeight="1" x14ac:dyDescent="0.3">
      <c r="A97" s="178"/>
      <c r="B97" s="220">
        <f>B60</f>
        <v>0</v>
      </c>
      <c r="C97" s="215"/>
      <c r="D97" s="248">
        <f t="shared" si="19"/>
        <v>0</v>
      </c>
    </row>
    <row r="98" spans="1:8" s="10" customFormat="1" ht="15" customHeight="1" x14ac:dyDescent="0.3">
      <c r="A98" s="179"/>
      <c r="B98" s="9">
        <f>B61</f>
        <v>0</v>
      </c>
      <c r="C98" s="215"/>
      <c r="D98" s="248">
        <f t="shared" si="19"/>
        <v>0</v>
      </c>
      <c r="E98"/>
      <c r="F98"/>
      <c r="G98"/>
      <c r="H98"/>
    </row>
    <row r="99" spans="1:8" s="10" customFormat="1" ht="15" customHeight="1" x14ac:dyDescent="0.3">
      <c r="A99" s="179"/>
      <c r="B99" s="9">
        <f>B62</f>
        <v>0</v>
      </c>
      <c r="C99" s="215"/>
      <c r="D99" s="248">
        <f t="shared" si="19"/>
        <v>0</v>
      </c>
      <c r="E99"/>
      <c r="F99"/>
      <c r="G99"/>
      <c r="H99"/>
    </row>
    <row r="100" spans="1:8" s="5" customFormat="1" ht="15" customHeight="1" x14ac:dyDescent="0.3">
      <c r="A100" s="180"/>
      <c r="B100" s="175">
        <f t="shared" ref="B100" si="20">SUM(B95:B99)</f>
        <v>0</v>
      </c>
      <c r="C100" s="215"/>
      <c r="D100" s="264">
        <f t="shared" si="19"/>
        <v>0</v>
      </c>
      <c r="E100"/>
      <c r="F100"/>
      <c r="G100"/>
      <c r="H100"/>
    </row>
    <row r="101" spans="1:8" ht="15" customHeight="1" x14ac:dyDescent="0.3">
      <c r="A101" s="178"/>
      <c r="B101" s="27">
        <f>B54</f>
        <v>0</v>
      </c>
      <c r="C101" s="215"/>
      <c r="D101" s="248">
        <f t="shared" si="19"/>
        <v>0</v>
      </c>
    </row>
    <row r="102" spans="1:8" ht="15" customHeight="1" thickBot="1" x14ac:dyDescent="0.35">
      <c r="A102" s="178"/>
      <c r="B102" s="28">
        <f>B100-B101</f>
        <v>0</v>
      </c>
      <c r="C102" s="215"/>
      <c r="D102" s="250">
        <f t="shared" si="19"/>
        <v>0</v>
      </c>
    </row>
    <row r="103" spans="1:8" ht="4.95" customHeight="1" thickBot="1" x14ac:dyDescent="0.35">
      <c r="B103" s="20"/>
      <c r="D103" s="51"/>
    </row>
    <row r="104" spans="1:8" s="4" customFormat="1" ht="15" customHeight="1" x14ac:dyDescent="0.3">
      <c r="A104" s="177"/>
      <c r="B104" s="91">
        <f>B3</f>
        <v>0</v>
      </c>
      <c r="C104" s="215"/>
      <c r="D104" s="208" t="str">
        <f>D3</f>
        <v>Moyenne</v>
      </c>
      <c r="E104"/>
      <c r="F104"/>
      <c r="G104"/>
      <c r="H104"/>
    </row>
    <row r="105" spans="1:8" ht="15" customHeight="1" x14ac:dyDescent="0.3">
      <c r="A105" s="178"/>
      <c r="B105" s="27">
        <f>B85+B95</f>
        <v>0</v>
      </c>
      <c r="C105" s="215"/>
      <c r="D105" s="248">
        <f t="shared" ref="D105:D112" si="21">AVERAGE(B105:B105)</f>
        <v>0</v>
      </c>
    </row>
    <row r="106" spans="1:8" ht="15" customHeight="1" x14ac:dyDescent="0.3">
      <c r="A106" s="178"/>
      <c r="B106" s="27">
        <f>B86+B96</f>
        <v>0</v>
      </c>
      <c r="C106" s="215"/>
      <c r="D106" s="248">
        <f t="shared" si="21"/>
        <v>0</v>
      </c>
    </row>
    <row r="107" spans="1:8" ht="15" customHeight="1" x14ac:dyDescent="0.3">
      <c r="A107" s="178"/>
      <c r="B107" s="220">
        <f>B87+B97</f>
        <v>0</v>
      </c>
      <c r="C107" s="215"/>
      <c r="D107" s="248">
        <f t="shared" si="21"/>
        <v>0</v>
      </c>
    </row>
    <row r="108" spans="1:8" s="10" customFormat="1" ht="15" customHeight="1" x14ac:dyDescent="0.3">
      <c r="A108" s="179"/>
      <c r="B108" s="9">
        <f>B88+B98</f>
        <v>0</v>
      </c>
      <c r="C108" s="215"/>
      <c r="D108" s="248">
        <f t="shared" si="21"/>
        <v>0</v>
      </c>
      <c r="E108"/>
      <c r="F108"/>
      <c r="G108"/>
      <c r="H108"/>
    </row>
    <row r="109" spans="1:8" s="10" customFormat="1" ht="15" customHeight="1" x14ac:dyDescent="0.3">
      <c r="A109" s="179"/>
      <c r="B109" s="55">
        <f>B89+B99</f>
        <v>0</v>
      </c>
      <c r="C109" s="215"/>
      <c r="D109" s="263">
        <f t="shared" si="21"/>
        <v>0</v>
      </c>
      <c r="E109"/>
      <c r="F109"/>
      <c r="G109"/>
      <c r="H109"/>
    </row>
    <row r="110" spans="1:8" s="5" customFormat="1" ht="15" customHeight="1" x14ac:dyDescent="0.3">
      <c r="A110" s="180"/>
      <c r="B110" s="175">
        <f t="shared" ref="B110" si="22">SUM(B105:B109)</f>
        <v>0</v>
      </c>
      <c r="C110" s="215"/>
      <c r="D110" s="249">
        <f t="shared" si="21"/>
        <v>0</v>
      </c>
      <c r="E110"/>
      <c r="F110"/>
      <c r="G110"/>
      <c r="H110"/>
    </row>
    <row r="111" spans="1:8" ht="15" customHeight="1" x14ac:dyDescent="0.3">
      <c r="A111" s="178"/>
      <c r="B111" s="27">
        <f>B36+B54</f>
        <v>0</v>
      </c>
      <c r="C111" s="215"/>
      <c r="D111" s="248">
        <f t="shared" si="21"/>
        <v>0</v>
      </c>
    </row>
    <row r="112" spans="1:8" ht="15" customHeight="1" thickBot="1" x14ac:dyDescent="0.35">
      <c r="A112" s="178"/>
      <c r="B112" s="28">
        <f>B110-B111</f>
        <v>0</v>
      </c>
      <c r="C112" s="215"/>
      <c r="D112" s="250">
        <f t="shared" si="21"/>
        <v>0</v>
      </c>
    </row>
    <row r="113" spans="2:5" ht="15" customHeight="1" thickBot="1" x14ac:dyDescent="0.35">
      <c r="B113" s="170"/>
      <c r="D113" s="171"/>
    </row>
    <row r="114" spans="2:5" ht="15" customHeight="1" thickBot="1" x14ac:dyDescent="0.35">
      <c r="B114" s="95">
        <f>COUNTIFS(Tableau3[BU],"NRC")</f>
        <v>716</v>
      </c>
      <c r="C114" s="221"/>
      <c r="D114" s="251">
        <f>AVERAGE(B114:B114)</f>
        <v>716</v>
      </c>
      <c r="E114" s="222"/>
    </row>
    <row r="115" spans="2:5" ht="15" customHeight="1" x14ac:dyDescent="0.3"/>
    <row r="116" spans="2:5" ht="15" customHeight="1" x14ac:dyDescent="0.3"/>
    <row r="117" spans="2:5" ht="15" customHeight="1" x14ac:dyDescent="0.3"/>
    <row r="118" spans="2:5" ht="15" customHeight="1" x14ac:dyDescent="0.3"/>
    <row r="119" spans="2:5" ht="15" customHeight="1" x14ac:dyDescent="0.3"/>
    <row r="120" spans="2:5" ht="15" customHeight="1" x14ac:dyDescent="0.3"/>
    <row r="121" spans="2:5" ht="15" customHeight="1" x14ac:dyDescent="0.3"/>
    <row r="122" spans="2:5" ht="15" customHeight="1" x14ac:dyDescent="0.3"/>
    <row r="123" spans="2:5" ht="15" customHeight="1" x14ac:dyDescent="0.3"/>
    <row r="124" spans="2:5" ht="15" customHeight="1" x14ac:dyDescent="0.3"/>
    <row r="125" spans="2:5" ht="15" customHeight="1" x14ac:dyDescent="0.3"/>
    <row r="126" spans="2:5" ht="15" customHeight="1" x14ac:dyDescent="0.3"/>
    <row r="127" spans="2:5" ht="15" customHeight="1" x14ac:dyDescent="0.3"/>
    <row r="128" spans="2:5" ht="15" customHeight="1" x14ac:dyDescent="0.3"/>
    <row r="129" ht="15" customHeight="1" x14ac:dyDescent="0.3"/>
    <row r="130" ht="15" customHeight="1" x14ac:dyDescent="0.3"/>
    <row r="131" ht="15" customHeight="1" x14ac:dyDescent="0.3"/>
    <row r="132" ht="15" customHeight="1" x14ac:dyDescent="0.3"/>
    <row r="133" ht="15" customHeight="1" x14ac:dyDescent="0.3"/>
    <row r="134" ht="15" customHeight="1" x14ac:dyDescent="0.3"/>
    <row r="135" ht="15" customHeight="1" x14ac:dyDescent="0.3"/>
    <row r="136" ht="15" customHeight="1" x14ac:dyDescent="0.3"/>
    <row r="137" ht="15" customHeight="1" x14ac:dyDescent="0.3"/>
    <row r="138" ht="15" customHeight="1" x14ac:dyDescent="0.3"/>
    <row r="139" ht="15" customHeight="1" x14ac:dyDescent="0.3"/>
    <row r="140" ht="15" customHeight="1" x14ac:dyDescent="0.3"/>
    <row r="141" ht="15" customHeight="1" x14ac:dyDescent="0.3"/>
    <row r="142" ht="15" customHeight="1" x14ac:dyDescent="0.3"/>
    <row r="143" ht="15" customHeight="1" x14ac:dyDescent="0.3"/>
  </sheetData>
  <mergeCells count="1">
    <mergeCell ref="D1:D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B0BE00-B34D-40A0-B2AD-BCD2EDBB5727}">
  <sheetPr codeName="Feuil4">
    <tabColor rgb="FFFF0000"/>
  </sheetPr>
  <dimension ref="A1:M34"/>
  <sheetViews>
    <sheetView workbookViewId="0">
      <selection activeCell="O2" sqref="O2"/>
    </sheetView>
  </sheetViews>
  <sheetFormatPr baseColWidth="10" defaultRowHeight="14.4" x14ac:dyDescent="0.3"/>
  <cols>
    <col min="1" max="1" width="21.88671875" bestFit="1" customWidth="1"/>
    <col min="2" max="13" width="17.88671875" customWidth="1"/>
  </cols>
  <sheetData>
    <row r="1" spans="1:13" x14ac:dyDescent="0.3">
      <c r="A1" s="152" t="s">
        <v>252</v>
      </c>
      <c r="B1" s="152">
        <v>1</v>
      </c>
      <c r="C1" s="152">
        <v>1</v>
      </c>
      <c r="D1" s="152">
        <v>1</v>
      </c>
      <c r="E1" s="152">
        <v>2</v>
      </c>
      <c r="F1" s="152">
        <v>3</v>
      </c>
      <c r="G1" s="152">
        <v>1</v>
      </c>
      <c r="H1" s="152">
        <v>1</v>
      </c>
      <c r="I1" s="152">
        <v>3</v>
      </c>
      <c r="J1" s="152">
        <v>3</v>
      </c>
      <c r="K1" s="152">
        <v>1</v>
      </c>
      <c r="L1" s="152">
        <v>1</v>
      </c>
      <c r="M1" s="152">
        <v>1</v>
      </c>
    </row>
    <row r="2" spans="1:13" ht="120" customHeight="1" x14ac:dyDescent="0.3">
      <c r="A2" s="2" t="s">
        <v>253</v>
      </c>
      <c r="B2" s="151"/>
      <c r="C2" s="151"/>
      <c r="D2" s="151"/>
      <c r="E2" s="151"/>
      <c r="F2" s="151"/>
      <c r="G2" s="151"/>
      <c r="H2" s="151"/>
      <c r="I2" s="151"/>
      <c r="J2" s="151"/>
      <c r="K2" s="151"/>
      <c r="L2" s="151"/>
      <c r="M2" s="151"/>
    </row>
    <row r="3" spans="1:13" ht="120" customHeight="1" x14ac:dyDescent="0.3">
      <c r="A3" s="2" t="s">
        <v>254</v>
      </c>
      <c r="B3" s="151"/>
      <c r="C3" s="151"/>
      <c r="D3" s="151"/>
      <c r="E3" s="151"/>
      <c r="F3" s="151"/>
      <c r="G3" s="151"/>
      <c r="H3" s="151"/>
      <c r="I3" s="151"/>
      <c r="J3" s="151"/>
      <c r="K3" s="151"/>
      <c r="L3" s="151"/>
      <c r="M3" s="151"/>
    </row>
    <row r="4" spans="1:13" ht="120" customHeight="1" x14ac:dyDescent="0.3">
      <c r="A4" s="2" t="s">
        <v>255</v>
      </c>
      <c r="B4" s="151"/>
      <c r="C4" s="151"/>
      <c r="D4" s="151"/>
      <c r="E4" s="151"/>
      <c r="F4" s="151"/>
      <c r="G4" s="151"/>
      <c r="H4" s="151"/>
      <c r="I4" s="151"/>
      <c r="J4" s="151"/>
      <c r="K4" s="151"/>
      <c r="L4" s="151"/>
      <c r="M4" s="151"/>
    </row>
    <row r="5" spans="1:13" ht="135" customHeight="1" x14ac:dyDescent="0.3">
      <c r="A5" s="2"/>
      <c r="B5" s="151"/>
      <c r="C5" s="151"/>
      <c r="D5" s="151"/>
      <c r="E5" s="151"/>
      <c r="F5" s="151"/>
      <c r="G5" s="151"/>
      <c r="H5" s="151"/>
      <c r="I5" s="151"/>
      <c r="J5" s="151"/>
      <c r="K5" s="151"/>
      <c r="L5" s="151"/>
      <c r="M5" s="151"/>
    </row>
    <row r="6" spans="1:13" ht="135" customHeight="1" x14ac:dyDescent="0.3">
      <c r="A6" s="2"/>
      <c r="B6" s="151"/>
      <c r="C6" s="151"/>
      <c r="D6" s="151"/>
      <c r="E6" s="151"/>
      <c r="F6" s="151"/>
      <c r="G6" s="151"/>
      <c r="H6" s="151"/>
      <c r="I6" s="151"/>
      <c r="J6" s="151"/>
      <c r="K6" s="151"/>
      <c r="L6" s="151"/>
      <c r="M6" s="151"/>
    </row>
    <row r="7" spans="1:13" ht="135" customHeight="1" x14ac:dyDescent="0.3">
      <c r="A7" s="2"/>
      <c r="B7" s="151"/>
      <c r="C7" s="151"/>
      <c r="D7" s="151"/>
      <c r="E7" s="151"/>
      <c r="F7" s="151"/>
      <c r="G7" s="151"/>
      <c r="H7" s="151"/>
      <c r="I7" s="151"/>
      <c r="J7" s="151"/>
      <c r="K7" s="151"/>
      <c r="L7" s="151"/>
      <c r="M7" s="151"/>
    </row>
    <row r="8" spans="1:13" ht="14.4" customHeight="1" x14ac:dyDescent="0.3">
      <c r="A8" s="151"/>
      <c r="B8" s="151"/>
      <c r="C8" s="151"/>
      <c r="D8" s="151"/>
      <c r="E8" s="151"/>
      <c r="F8" s="151"/>
      <c r="G8" s="151"/>
      <c r="H8" s="151"/>
      <c r="I8" s="151"/>
      <c r="J8" s="151"/>
      <c r="K8" s="151"/>
      <c r="L8" s="151"/>
      <c r="M8" s="151"/>
    </row>
    <row r="9" spans="1:13" ht="14.4" customHeight="1" x14ac:dyDescent="0.3">
      <c r="A9" s="151"/>
      <c r="B9" s="151"/>
      <c r="C9" s="151"/>
      <c r="D9" s="151"/>
      <c r="E9" s="151"/>
      <c r="F9" s="151"/>
      <c r="G9" s="151"/>
      <c r="H9" s="151"/>
      <c r="I9" s="151"/>
      <c r="J9" s="151"/>
      <c r="K9" s="151"/>
      <c r="L9" s="151"/>
      <c r="M9" s="151"/>
    </row>
    <row r="10" spans="1:13" x14ac:dyDescent="0.3">
      <c r="A10" s="151"/>
      <c r="B10" s="151"/>
      <c r="C10" s="151"/>
      <c r="D10" s="151"/>
      <c r="E10" s="151"/>
      <c r="F10" s="151"/>
      <c r="G10" s="151"/>
      <c r="H10" s="151"/>
      <c r="I10" s="151"/>
      <c r="J10" s="151"/>
      <c r="K10" s="151"/>
      <c r="L10" s="151"/>
      <c r="M10" s="151"/>
    </row>
    <row r="11" spans="1:13" x14ac:dyDescent="0.3">
      <c r="A11" s="151"/>
      <c r="B11" s="151"/>
      <c r="C11" s="151"/>
      <c r="D11" s="151"/>
      <c r="E11" s="151"/>
      <c r="F11" s="151"/>
      <c r="G11" s="151"/>
      <c r="H11" s="151"/>
      <c r="I11" s="151"/>
      <c r="J11" s="151"/>
      <c r="K11" s="151"/>
      <c r="L11" s="151"/>
      <c r="M11" s="151"/>
    </row>
    <row r="12" spans="1:13" x14ac:dyDescent="0.3">
      <c r="A12" s="151"/>
      <c r="B12" s="151"/>
      <c r="C12" s="151"/>
      <c r="D12" s="151"/>
      <c r="E12" s="151"/>
      <c r="F12" s="151"/>
      <c r="G12" s="151"/>
      <c r="H12" s="151"/>
      <c r="I12" s="151"/>
      <c r="J12" s="151"/>
      <c r="K12" s="151"/>
      <c r="L12" s="151"/>
      <c r="M12" s="151"/>
    </row>
    <row r="13" spans="1:13" x14ac:dyDescent="0.3">
      <c r="A13" s="151"/>
      <c r="B13" s="151"/>
      <c r="C13" s="151"/>
      <c r="D13" s="151"/>
      <c r="E13" s="151"/>
      <c r="F13" s="151"/>
      <c r="G13" s="151"/>
      <c r="H13" s="151"/>
      <c r="I13" s="151"/>
      <c r="J13" s="151"/>
      <c r="K13" s="151"/>
      <c r="L13" s="151"/>
      <c r="M13" s="151"/>
    </row>
    <row r="14" spans="1:13" x14ac:dyDescent="0.3">
      <c r="A14" s="151"/>
      <c r="B14" s="151"/>
      <c r="C14" s="151"/>
      <c r="D14" s="151"/>
      <c r="E14" s="151"/>
      <c r="F14" s="151"/>
      <c r="G14" s="151"/>
      <c r="H14" s="151"/>
      <c r="I14" s="151"/>
      <c r="J14" s="151"/>
      <c r="K14" s="151"/>
      <c r="L14" s="151"/>
      <c r="M14" s="151"/>
    </row>
    <row r="15" spans="1:13" x14ac:dyDescent="0.3">
      <c r="A15" s="151"/>
      <c r="B15" s="151"/>
      <c r="C15" s="151"/>
      <c r="D15" s="151"/>
      <c r="E15" s="151"/>
      <c r="F15" s="151"/>
      <c r="G15" s="151"/>
      <c r="H15" s="151"/>
      <c r="I15" s="151"/>
      <c r="J15" s="151"/>
      <c r="K15" s="151"/>
      <c r="L15" s="151"/>
      <c r="M15" s="151"/>
    </row>
    <row r="16" spans="1:13" x14ac:dyDescent="0.3">
      <c r="A16" s="151"/>
      <c r="B16" s="151"/>
      <c r="C16" s="151"/>
      <c r="D16" s="151"/>
      <c r="E16" s="151"/>
      <c r="F16" s="151"/>
      <c r="G16" s="151"/>
      <c r="H16" s="151"/>
      <c r="I16" s="151"/>
      <c r="J16" s="151"/>
      <c r="K16" s="151"/>
      <c r="L16" s="151"/>
      <c r="M16" s="151"/>
    </row>
    <row r="17" spans="1:13" x14ac:dyDescent="0.3">
      <c r="B17" s="151"/>
      <c r="C17" s="151"/>
      <c r="D17" s="151"/>
      <c r="E17" s="151"/>
      <c r="F17" s="151"/>
      <c r="G17" s="151"/>
      <c r="H17" s="151"/>
      <c r="I17" s="151"/>
      <c r="J17" s="151"/>
      <c r="K17" s="151"/>
      <c r="L17" s="151"/>
      <c r="M17" s="151"/>
    </row>
    <row r="18" spans="1:13" x14ac:dyDescent="0.3">
      <c r="A18" s="151"/>
      <c r="B18" s="151"/>
      <c r="C18" s="151"/>
      <c r="D18" s="151"/>
      <c r="E18" s="151"/>
      <c r="F18" s="151"/>
      <c r="G18" s="151"/>
      <c r="H18" s="151"/>
      <c r="I18" s="151"/>
      <c r="J18" s="151"/>
      <c r="K18" s="151"/>
      <c r="L18" s="151"/>
      <c r="M18" s="151"/>
    </row>
    <row r="19" spans="1:13" x14ac:dyDescent="0.3">
      <c r="A19" s="151"/>
      <c r="B19" s="151"/>
      <c r="C19" s="151"/>
      <c r="D19" s="151"/>
      <c r="E19" s="151"/>
      <c r="F19" s="151"/>
      <c r="G19" s="151"/>
      <c r="H19" s="151"/>
      <c r="I19" s="151"/>
      <c r="J19" s="151"/>
      <c r="K19" s="151"/>
      <c r="L19" s="151"/>
      <c r="M19" s="151"/>
    </row>
    <row r="20" spans="1:13" x14ac:dyDescent="0.3">
      <c r="A20" s="151"/>
      <c r="B20" s="151"/>
      <c r="C20" s="151"/>
      <c r="D20" s="151"/>
      <c r="E20" s="151"/>
      <c r="F20" s="151"/>
      <c r="G20" s="151"/>
      <c r="H20" s="151"/>
      <c r="I20" s="151"/>
      <c r="J20" s="151"/>
      <c r="K20" s="151"/>
      <c r="L20" s="151"/>
      <c r="M20" s="151"/>
    </row>
    <row r="21" spans="1:13" x14ac:dyDescent="0.3">
      <c r="A21" s="151"/>
      <c r="B21" s="151"/>
      <c r="C21" s="151"/>
      <c r="D21" s="151"/>
      <c r="E21" s="151"/>
      <c r="F21" s="151"/>
      <c r="G21" s="151"/>
      <c r="H21" s="151"/>
      <c r="I21" s="151"/>
      <c r="J21" s="151"/>
      <c r="K21" s="151"/>
      <c r="L21" s="151"/>
      <c r="M21" s="151"/>
    </row>
    <row r="22" spans="1:13" x14ac:dyDescent="0.3">
      <c r="A22" s="151"/>
      <c r="B22" s="151"/>
      <c r="C22" s="151"/>
      <c r="D22" s="151"/>
      <c r="E22" s="151"/>
      <c r="F22" s="151"/>
      <c r="G22" s="151"/>
      <c r="H22" s="151"/>
      <c r="I22" s="151"/>
      <c r="J22" s="151"/>
      <c r="K22" s="151"/>
      <c r="L22" s="151"/>
      <c r="M22" s="151"/>
    </row>
    <row r="23" spans="1:13" x14ac:dyDescent="0.3">
      <c r="A23" s="151"/>
      <c r="B23" s="151"/>
      <c r="C23" s="151"/>
      <c r="D23" s="151"/>
      <c r="E23" s="151"/>
      <c r="F23" s="151"/>
      <c r="G23" s="151"/>
      <c r="H23" s="151"/>
      <c r="I23" s="151"/>
      <c r="J23" s="151"/>
      <c r="K23" s="151"/>
      <c r="L23" s="151"/>
      <c r="M23" s="151"/>
    </row>
    <row r="24" spans="1:13" x14ac:dyDescent="0.3">
      <c r="A24" s="151"/>
      <c r="B24" s="151"/>
      <c r="C24" s="151"/>
      <c r="D24" s="151"/>
      <c r="E24" s="151"/>
      <c r="F24" s="151"/>
      <c r="G24" s="151"/>
      <c r="H24" s="151"/>
      <c r="I24" s="151"/>
      <c r="J24" s="151"/>
      <c r="K24" s="151"/>
      <c r="L24" s="151"/>
      <c r="M24" s="151"/>
    </row>
    <row r="25" spans="1:13" x14ac:dyDescent="0.3">
      <c r="A25" s="151"/>
      <c r="B25" s="151"/>
      <c r="C25" s="151"/>
      <c r="D25" s="151"/>
      <c r="E25" s="151"/>
      <c r="F25" s="151"/>
      <c r="G25" s="151"/>
      <c r="H25" s="151"/>
      <c r="I25" s="151"/>
      <c r="J25" s="151"/>
      <c r="K25" s="151"/>
      <c r="L25" s="151"/>
      <c r="M25" s="151"/>
    </row>
    <row r="26" spans="1:13" x14ac:dyDescent="0.3">
      <c r="A26" s="151"/>
      <c r="B26" s="151"/>
      <c r="C26" s="151"/>
      <c r="D26" s="151"/>
      <c r="E26" s="151"/>
      <c r="F26" s="151"/>
      <c r="G26" s="151"/>
      <c r="H26" s="151"/>
      <c r="I26" s="151"/>
      <c r="J26" s="151"/>
      <c r="K26" s="151"/>
      <c r="L26" s="151"/>
      <c r="M26" s="151"/>
    </row>
    <row r="27" spans="1:13" x14ac:dyDescent="0.3">
      <c r="A27" s="151"/>
      <c r="B27" s="151"/>
      <c r="C27" s="151"/>
      <c r="D27" s="151"/>
      <c r="E27" s="151"/>
      <c r="F27" s="151"/>
      <c r="G27" s="151"/>
      <c r="H27" s="151"/>
      <c r="I27" s="151"/>
      <c r="J27" s="151"/>
      <c r="K27" s="151"/>
      <c r="L27" s="151"/>
      <c r="M27" s="151"/>
    </row>
    <row r="28" spans="1:13" x14ac:dyDescent="0.3">
      <c r="B28" s="151"/>
      <c r="C28" s="151"/>
      <c r="D28" s="151"/>
      <c r="E28" s="151"/>
      <c r="F28" s="151"/>
      <c r="G28" s="151"/>
      <c r="H28" s="151"/>
      <c r="I28" s="151"/>
      <c r="J28" s="151"/>
      <c r="K28" s="151"/>
      <c r="L28" s="151"/>
      <c r="M28" s="151"/>
    </row>
    <row r="29" spans="1:13" x14ac:dyDescent="0.3">
      <c r="A29" s="151"/>
      <c r="B29" s="151"/>
      <c r="C29" s="151"/>
      <c r="D29" s="151"/>
      <c r="E29" s="151"/>
      <c r="F29" s="151"/>
      <c r="G29" s="151"/>
      <c r="H29" s="151"/>
      <c r="I29" s="151"/>
      <c r="J29" s="151"/>
      <c r="K29" s="151"/>
      <c r="L29" s="151"/>
      <c r="M29" s="151"/>
    </row>
    <row r="30" spans="1:13" x14ac:dyDescent="0.3">
      <c r="A30" s="151"/>
      <c r="B30" s="151"/>
      <c r="C30" s="151"/>
      <c r="D30" s="151"/>
      <c r="E30" s="151"/>
      <c r="F30" s="151"/>
      <c r="G30" s="151"/>
      <c r="H30" s="151"/>
      <c r="I30" s="151"/>
      <c r="J30" s="151"/>
      <c r="K30" s="151"/>
      <c r="L30" s="151"/>
      <c r="M30" s="151"/>
    </row>
    <row r="31" spans="1:13" x14ac:dyDescent="0.3">
      <c r="A31" s="151"/>
      <c r="B31" s="151"/>
      <c r="C31" s="151"/>
      <c r="D31" s="151"/>
      <c r="E31" s="151"/>
      <c r="F31" s="151"/>
      <c r="G31" s="151"/>
      <c r="H31" s="151"/>
      <c r="I31" s="151"/>
      <c r="J31" s="151"/>
      <c r="K31" s="151"/>
      <c r="L31" s="151"/>
      <c r="M31" s="151"/>
    </row>
    <row r="32" spans="1:13" x14ac:dyDescent="0.3">
      <c r="A32" s="151"/>
      <c r="B32" s="151"/>
      <c r="C32" s="151"/>
      <c r="D32" s="151"/>
      <c r="E32" s="151"/>
      <c r="F32" s="151"/>
      <c r="G32" s="151"/>
      <c r="H32" s="151"/>
      <c r="I32" s="151"/>
      <c r="J32" s="151"/>
      <c r="K32" s="151"/>
      <c r="L32" s="151"/>
      <c r="M32" s="151"/>
    </row>
    <row r="33" spans="1:13" x14ac:dyDescent="0.3">
      <c r="A33" s="151"/>
      <c r="B33" s="151"/>
      <c r="C33" s="151"/>
      <c r="D33" s="151"/>
      <c r="E33" s="151"/>
      <c r="F33" s="151"/>
      <c r="G33" s="151"/>
      <c r="H33" s="151"/>
      <c r="I33" s="151"/>
      <c r="J33" s="151"/>
      <c r="K33" s="151"/>
      <c r="L33" s="151"/>
      <c r="M33" s="151"/>
    </row>
    <row r="34" spans="1:13" x14ac:dyDescent="0.3">
      <c r="A34" s="151"/>
      <c r="B34" s="151"/>
      <c r="C34" s="151"/>
      <c r="D34" s="151"/>
      <c r="E34" s="151"/>
      <c r="F34" s="151"/>
      <c r="G34" s="151"/>
      <c r="H34" s="151"/>
      <c r="I34" s="151"/>
      <c r="J34" s="151"/>
      <c r="K34" s="151"/>
      <c r="L34" s="151"/>
      <c r="M34" s="151"/>
    </row>
  </sheetData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0AEDDB-0A06-4598-BB9B-6D3F61913444}">
  <sheetPr codeName="Feuil8">
    <tabColor theme="4" tint="-0.499984740745262"/>
  </sheetPr>
  <dimension ref="A1:DJ143"/>
  <sheetViews>
    <sheetView tabSelected="1" zoomScale="70" zoomScaleNormal="70" workbookViewId="0">
      <pane xSplit="1" ySplit="2" topLeftCell="BV3" activePane="bottomRight" state="frozen"/>
      <selection pane="topRight" activeCell="B1" sqref="B1"/>
      <selection pane="bottomLeft" activeCell="A3" sqref="A3"/>
      <selection pane="bottomRight" activeCell="DF26" sqref="DF26"/>
    </sheetView>
  </sheetViews>
  <sheetFormatPr baseColWidth="10" defaultRowHeight="15.6" outlineLevelCol="1" x14ac:dyDescent="0.25"/>
  <cols>
    <col min="1" max="1" width="46.6640625" style="18" bestFit="1" customWidth="1"/>
    <col min="2" max="2" width="12.77734375" style="10" hidden="1" customWidth="1" outlineLevel="1"/>
    <col min="3" max="3" width="12.21875" style="10" hidden="1" customWidth="1" outlineLevel="1"/>
    <col min="4" max="4" width="12.109375" style="10" hidden="1" customWidth="1" outlineLevel="1"/>
    <col min="5" max="10" width="12.21875" style="10" hidden="1" customWidth="1" outlineLevel="1"/>
    <col min="11" max="17" width="12.77734375" style="10" hidden="1" customWidth="1" outlineLevel="1"/>
    <col min="18" max="18" width="11.77734375" style="52" hidden="1" customWidth="1" collapsed="1"/>
    <col min="19" max="22" width="12.77734375" style="10" hidden="1" customWidth="1" outlineLevel="1"/>
    <col min="23" max="26" width="12.21875" style="10" hidden="1" customWidth="1" outlineLevel="1"/>
    <col min="27" max="31" width="12.77734375" style="10" hidden="1" customWidth="1" outlineLevel="1"/>
    <col min="32" max="32" width="12.21875" style="10" hidden="1" customWidth="1" outlineLevel="1"/>
    <col min="33" max="33" width="11.77734375" style="52" hidden="1" customWidth="1" collapsed="1"/>
    <col min="34" max="34" width="12.21875" style="10" hidden="1" customWidth="1" outlineLevel="1"/>
    <col min="35" max="38" width="12.77734375" style="10" hidden="1" customWidth="1" outlineLevel="1"/>
    <col min="39" max="39" width="12.109375" style="10" hidden="1" customWidth="1" outlineLevel="1"/>
    <col min="40" max="42" width="12.21875" style="10" hidden="1" customWidth="1" outlineLevel="1"/>
    <col min="43" max="46" width="12.77734375" style="10" hidden="1" customWidth="1" outlineLevel="1"/>
    <col min="47" max="47" width="11.77734375" style="52" hidden="1" customWidth="1" collapsed="1"/>
    <col min="48" max="50" width="12.77734375" style="10" hidden="1" customWidth="1" outlineLevel="1"/>
    <col min="51" max="52" width="12.21875" style="10" hidden="1" customWidth="1" outlineLevel="1"/>
    <col min="53" max="54" width="12.77734375" style="10" hidden="1" customWidth="1" outlineLevel="1"/>
    <col min="55" max="55" width="11.77734375" style="52" hidden="1" customWidth="1" collapsed="1"/>
    <col min="56" max="59" width="12.77734375" style="10" hidden="1" customWidth="1" outlineLevel="1"/>
    <col min="60" max="60" width="12.21875" style="10" hidden="1" customWidth="1" outlineLevel="1"/>
    <col min="61" max="61" width="11.77734375" style="52" hidden="1" customWidth="1" collapsed="1"/>
    <col min="62" max="62" width="12.77734375" style="10" hidden="1" customWidth="1" outlineLevel="1"/>
    <col min="63" max="64" width="12.21875" style="10" hidden="1" customWidth="1" outlineLevel="1"/>
    <col min="65" max="65" width="11.77734375" style="52" hidden="1" customWidth="1" collapsed="1"/>
    <col min="66" max="66" width="12.109375" style="10" hidden="1" customWidth="1" outlineLevel="1"/>
    <col min="67" max="68" width="12.21875" style="10" hidden="1" customWidth="1" outlineLevel="1"/>
    <col min="69" max="69" width="11.77734375" style="52" hidden="1" customWidth="1" collapsed="1"/>
    <col min="70" max="73" width="12.109375" style="10" hidden="1" customWidth="1" outlineLevel="1"/>
    <col min="74" max="74" width="11.77734375" style="52" bestFit="1" customWidth="1" collapsed="1"/>
    <col min="75" max="75" width="12.21875" style="10" hidden="1" customWidth="1" outlineLevel="1"/>
    <col min="76" max="77" width="12.109375" style="10" hidden="1" customWidth="1" outlineLevel="1"/>
    <col min="78" max="78" width="11.77734375" style="52" bestFit="1" customWidth="1" collapsed="1"/>
    <col min="79" max="79" width="12.21875" style="10" hidden="1" customWidth="1" outlineLevel="1"/>
    <col min="80" max="81" width="12.109375" style="10" hidden="1" customWidth="1" outlineLevel="1"/>
    <col min="82" max="82" width="12.21875" style="10" hidden="1" customWidth="1" outlineLevel="1"/>
    <col min="83" max="83" width="11.77734375" style="52" bestFit="1" customWidth="1" collapsed="1"/>
    <col min="84" max="84" width="12.77734375" style="10" hidden="1" customWidth="1" outlineLevel="1"/>
    <col min="85" max="85" width="12.109375" style="10" hidden="1" customWidth="1" outlineLevel="1"/>
    <col min="86" max="86" width="12.21875" style="10" hidden="1" customWidth="1" outlineLevel="1"/>
    <col min="87" max="87" width="12.77734375" style="10" hidden="1" customWidth="1" outlineLevel="1"/>
    <col min="88" max="88" width="11.77734375" style="52" bestFit="1" customWidth="1" collapsed="1"/>
    <col min="89" max="89" width="12.77734375" style="10" hidden="1" customWidth="1" outlineLevel="1"/>
    <col min="90" max="90" width="12.109375" style="10" hidden="1" customWidth="1" outlineLevel="1"/>
    <col min="91" max="91" width="12.21875" style="10" hidden="1" customWidth="1" outlineLevel="1"/>
    <col min="92" max="92" width="12.77734375" style="10" hidden="1" customWidth="1" outlineLevel="1"/>
    <col min="93" max="93" width="11.77734375" style="52" bestFit="1" customWidth="1" collapsed="1"/>
    <col min="94" max="94" width="12.21875" style="10" hidden="1" customWidth="1" outlineLevel="1"/>
    <col min="95" max="95" width="12.77734375" style="10" hidden="1" customWidth="1" outlineLevel="1"/>
    <col min="96" max="96" width="12.21875" style="10" hidden="1" customWidth="1" outlineLevel="1"/>
    <col min="97" max="98" width="12.77734375" style="10" hidden="1" customWidth="1" outlineLevel="1"/>
    <col min="99" max="99" width="14" style="52" bestFit="1" customWidth="1" collapsed="1"/>
    <col min="100" max="103" width="12.77734375" style="10" customWidth="1"/>
    <col min="104" max="104" width="14" style="52" bestFit="1" customWidth="1"/>
    <col min="105" max="105" width="18.33203125" style="6" bestFit="1" customWidth="1"/>
    <col min="106" max="106" width="2.33203125" style="6" customWidth="1"/>
    <col min="107" max="108" width="15.33203125" style="6" customWidth="1"/>
    <col min="109" max="16384" width="11.5546875" style="6"/>
  </cols>
  <sheetData>
    <row r="1" spans="1:114" s="53" customFormat="1" ht="17.399999999999999" customHeight="1" x14ac:dyDescent="0.3">
      <c r="A1" s="321" t="s">
        <v>153</v>
      </c>
      <c r="B1" s="105" t="s">
        <v>154</v>
      </c>
      <c r="C1" s="100" t="s">
        <v>154</v>
      </c>
      <c r="D1" s="100" t="s">
        <v>154</v>
      </c>
      <c r="E1" s="100" t="s">
        <v>154</v>
      </c>
      <c r="F1" s="100" t="s">
        <v>154</v>
      </c>
      <c r="G1" s="100" t="s">
        <v>154</v>
      </c>
      <c r="H1" s="100" t="s">
        <v>154</v>
      </c>
      <c r="I1" s="100" t="s">
        <v>154</v>
      </c>
      <c r="J1" s="100" t="s">
        <v>154</v>
      </c>
      <c r="K1" s="100" t="s">
        <v>154</v>
      </c>
      <c r="L1" s="100" t="s">
        <v>154</v>
      </c>
      <c r="M1" s="100" t="s">
        <v>154</v>
      </c>
      <c r="N1" s="100" t="s">
        <v>154</v>
      </c>
      <c r="O1" s="100" t="s">
        <v>154</v>
      </c>
      <c r="P1" s="100" t="s">
        <v>154</v>
      </c>
      <c r="Q1" s="101" t="s">
        <v>154</v>
      </c>
      <c r="R1" s="323" t="s">
        <v>154</v>
      </c>
      <c r="S1" s="99" t="s">
        <v>155</v>
      </c>
      <c r="T1" s="100" t="s">
        <v>155</v>
      </c>
      <c r="U1" s="100" t="s">
        <v>155</v>
      </c>
      <c r="V1" s="100" t="s">
        <v>155</v>
      </c>
      <c r="W1" s="100" t="s">
        <v>155</v>
      </c>
      <c r="X1" s="100" t="s">
        <v>155</v>
      </c>
      <c r="Y1" s="100" t="s">
        <v>155</v>
      </c>
      <c r="Z1" s="100" t="s">
        <v>155</v>
      </c>
      <c r="AA1" s="100" t="s">
        <v>155</v>
      </c>
      <c r="AB1" s="100" t="s">
        <v>155</v>
      </c>
      <c r="AC1" s="100" t="s">
        <v>155</v>
      </c>
      <c r="AD1" s="100" t="s">
        <v>155</v>
      </c>
      <c r="AE1" s="100" t="s">
        <v>155</v>
      </c>
      <c r="AF1" s="101" t="s">
        <v>155</v>
      </c>
      <c r="AG1" s="323" t="s">
        <v>155</v>
      </c>
      <c r="AH1" s="99" t="s">
        <v>156</v>
      </c>
      <c r="AI1" s="100" t="s">
        <v>156</v>
      </c>
      <c r="AJ1" s="100" t="s">
        <v>156</v>
      </c>
      <c r="AK1" s="100" t="s">
        <v>156</v>
      </c>
      <c r="AL1" s="100" t="s">
        <v>156</v>
      </c>
      <c r="AM1" s="100" t="s">
        <v>156</v>
      </c>
      <c r="AN1" s="100" t="s">
        <v>156</v>
      </c>
      <c r="AO1" s="100" t="s">
        <v>156</v>
      </c>
      <c r="AP1" s="100" t="s">
        <v>156</v>
      </c>
      <c r="AQ1" s="100" t="s">
        <v>156</v>
      </c>
      <c r="AR1" s="100" t="s">
        <v>156</v>
      </c>
      <c r="AS1" s="100" t="s">
        <v>156</v>
      </c>
      <c r="AT1" s="101" t="s">
        <v>156</v>
      </c>
      <c r="AU1" s="323" t="s">
        <v>156</v>
      </c>
      <c r="AV1" s="99" t="s">
        <v>157</v>
      </c>
      <c r="AW1" s="100" t="s">
        <v>157</v>
      </c>
      <c r="AX1" s="100" t="s">
        <v>157</v>
      </c>
      <c r="AY1" s="100" t="s">
        <v>157</v>
      </c>
      <c r="AZ1" s="100" t="s">
        <v>157</v>
      </c>
      <c r="BA1" s="100" t="s">
        <v>157</v>
      </c>
      <c r="BB1" s="101" t="s">
        <v>157</v>
      </c>
      <c r="BC1" s="323" t="s">
        <v>157</v>
      </c>
      <c r="BD1" s="99" t="s">
        <v>158</v>
      </c>
      <c r="BE1" s="100" t="s">
        <v>158</v>
      </c>
      <c r="BF1" s="100" t="s">
        <v>158</v>
      </c>
      <c r="BG1" s="100" t="s">
        <v>158</v>
      </c>
      <c r="BH1" s="101" t="s">
        <v>158</v>
      </c>
      <c r="BI1" s="319" t="s">
        <v>158</v>
      </c>
      <c r="BJ1" s="105" t="s">
        <v>159</v>
      </c>
      <c r="BK1" s="100" t="s">
        <v>159</v>
      </c>
      <c r="BL1" s="100" t="s">
        <v>159</v>
      </c>
      <c r="BM1" s="308" t="s">
        <v>159</v>
      </c>
      <c r="BN1" s="100" t="s">
        <v>160</v>
      </c>
      <c r="BO1" s="100" t="s">
        <v>160</v>
      </c>
      <c r="BP1" s="100" t="s">
        <v>160</v>
      </c>
      <c r="BQ1" s="308" t="s">
        <v>160</v>
      </c>
      <c r="BR1" s="100" t="s">
        <v>161</v>
      </c>
      <c r="BS1" s="100" t="s">
        <v>161</v>
      </c>
      <c r="BT1" s="100" t="s">
        <v>161</v>
      </c>
      <c r="BU1" s="100" t="s">
        <v>161</v>
      </c>
      <c r="BV1" s="308" t="s">
        <v>161</v>
      </c>
      <c r="BW1" s="100" t="s">
        <v>162</v>
      </c>
      <c r="BX1" s="100" t="s">
        <v>162</v>
      </c>
      <c r="BY1" s="100" t="s">
        <v>162</v>
      </c>
      <c r="BZ1" s="308" t="s">
        <v>162</v>
      </c>
      <c r="CA1" s="216" t="s">
        <v>163</v>
      </c>
      <c r="CB1" s="216" t="s">
        <v>163</v>
      </c>
      <c r="CC1" s="216" t="s">
        <v>163</v>
      </c>
      <c r="CD1" s="216" t="s">
        <v>163</v>
      </c>
      <c r="CE1" s="308" t="s">
        <v>163</v>
      </c>
      <c r="CF1" s="216" t="s">
        <v>164</v>
      </c>
      <c r="CG1" s="216" t="s">
        <v>164</v>
      </c>
      <c r="CH1" s="216" t="s">
        <v>164</v>
      </c>
      <c r="CI1" s="216" t="s">
        <v>164</v>
      </c>
      <c r="CJ1" s="308" t="s">
        <v>164</v>
      </c>
      <c r="CK1" s="216" t="s">
        <v>165</v>
      </c>
      <c r="CL1" s="216" t="s">
        <v>165</v>
      </c>
      <c r="CM1" s="216" t="s">
        <v>165</v>
      </c>
      <c r="CN1" s="216" t="s">
        <v>165</v>
      </c>
      <c r="CO1" s="308" t="s">
        <v>165</v>
      </c>
      <c r="CP1" s="216" t="s">
        <v>154</v>
      </c>
      <c r="CQ1" s="216" t="s">
        <v>154</v>
      </c>
      <c r="CR1" s="216" t="s">
        <v>154</v>
      </c>
      <c r="CS1" s="216" t="s">
        <v>154</v>
      </c>
      <c r="CT1" s="239" t="s">
        <v>154</v>
      </c>
      <c r="CU1" s="308" t="s">
        <v>154</v>
      </c>
      <c r="CV1" s="216" t="s">
        <v>155</v>
      </c>
      <c r="CW1" s="216" t="s">
        <v>155</v>
      </c>
      <c r="CX1" s="216" t="s">
        <v>155</v>
      </c>
      <c r="CY1" s="216" t="s">
        <v>155</v>
      </c>
      <c r="CZ1" s="308" t="s">
        <v>155</v>
      </c>
      <c r="DA1" s="287" t="s">
        <v>250</v>
      </c>
      <c r="DB1" s="160"/>
      <c r="DC1" s="325" t="s">
        <v>256</v>
      </c>
      <c r="DD1" s="325"/>
      <c r="DE1" s="64"/>
      <c r="DF1" s="313" t="s">
        <v>262</v>
      </c>
      <c r="DG1" s="314"/>
      <c r="DH1" s="314"/>
      <c r="DI1" s="314"/>
      <c r="DJ1" s="315"/>
    </row>
    <row r="2" spans="1:114" s="64" customFormat="1" ht="18" customHeight="1" thickBot="1" x14ac:dyDescent="0.35">
      <c r="A2" s="322"/>
      <c r="B2" s="106" t="s">
        <v>215</v>
      </c>
      <c r="C2" s="102" t="s">
        <v>215</v>
      </c>
      <c r="D2" s="102" t="s">
        <v>215</v>
      </c>
      <c r="E2" s="102" t="s">
        <v>215</v>
      </c>
      <c r="F2" s="102" t="s">
        <v>215</v>
      </c>
      <c r="G2" s="103" t="s">
        <v>216</v>
      </c>
      <c r="H2" s="103" t="s">
        <v>216</v>
      </c>
      <c r="I2" s="103" t="s">
        <v>216</v>
      </c>
      <c r="J2" s="103" t="s">
        <v>216</v>
      </c>
      <c r="K2" s="103" t="s">
        <v>216</v>
      </c>
      <c r="L2" s="103" t="s">
        <v>217</v>
      </c>
      <c r="M2" s="103" t="s">
        <v>217</v>
      </c>
      <c r="N2" s="103" t="s">
        <v>217</v>
      </c>
      <c r="O2" s="103" t="s">
        <v>217</v>
      </c>
      <c r="P2" s="103" t="s">
        <v>217</v>
      </c>
      <c r="Q2" s="104" t="s">
        <v>219</v>
      </c>
      <c r="R2" s="324"/>
      <c r="S2" s="102" t="s">
        <v>219</v>
      </c>
      <c r="T2" s="102" t="s">
        <v>219</v>
      </c>
      <c r="U2" s="103" t="s">
        <v>220</v>
      </c>
      <c r="V2" s="103" t="s">
        <v>220</v>
      </c>
      <c r="W2" s="103" t="s">
        <v>221</v>
      </c>
      <c r="X2" s="103" t="s">
        <v>221</v>
      </c>
      <c r="Y2" s="103" t="s">
        <v>221</v>
      </c>
      <c r="Z2" s="103" t="s">
        <v>221</v>
      </c>
      <c r="AA2" s="103" t="s">
        <v>222</v>
      </c>
      <c r="AB2" s="103" t="s">
        <v>222</v>
      </c>
      <c r="AC2" s="103" t="s">
        <v>222</v>
      </c>
      <c r="AD2" s="103" t="s">
        <v>223</v>
      </c>
      <c r="AE2" s="103" t="s">
        <v>223</v>
      </c>
      <c r="AF2" s="103" t="s">
        <v>223</v>
      </c>
      <c r="AG2" s="324"/>
      <c r="AH2" s="102" t="s">
        <v>223</v>
      </c>
      <c r="AI2" s="103" t="s">
        <v>224</v>
      </c>
      <c r="AJ2" s="103" t="s">
        <v>224</v>
      </c>
      <c r="AK2" s="103" t="s">
        <v>224</v>
      </c>
      <c r="AL2" s="103" t="s">
        <v>224</v>
      </c>
      <c r="AM2" s="103" t="s">
        <v>225</v>
      </c>
      <c r="AN2" s="103" t="s">
        <v>226</v>
      </c>
      <c r="AO2" s="103" t="s">
        <v>227</v>
      </c>
      <c r="AP2" s="103" t="s">
        <v>228</v>
      </c>
      <c r="AQ2" s="103" t="s">
        <v>227</v>
      </c>
      <c r="AR2" s="103" t="s">
        <v>227</v>
      </c>
      <c r="AS2" s="103" t="s">
        <v>227</v>
      </c>
      <c r="AT2" s="103" t="s">
        <v>227</v>
      </c>
      <c r="AU2" s="324"/>
      <c r="AV2" s="102" t="s">
        <v>228</v>
      </c>
      <c r="AW2" s="102" t="s">
        <v>228</v>
      </c>
      <c r="AX2" s="103" t="s">
        <v>229</v>
      </c>
      <c r="AY2" s="103" t="s">
        <v>229</v>
      </c>
      <c r="AZ2" s="103" t="s">
        <v>230</v>
      </c>
      <c r="BA2" s="103" t="s">
        <v>231</v>
      </c>
      <c r="BB2" s="104" t="s">
        <v>232</v>
      </c>
      <c r="BC2" s="324"/>
      <c r="BD2" s="102" t="s">
        <v>233</v>
      </c>
      <c r="BE2" s="103" t="s">
        <v>234</v>
      </c>
      <c r="BF2" s="103" t="s">
        <v>234</v>
      </c>
      <c r="BG2" s="103" t="s">
        <v>235</v>
      </c>
      <c r="BH2" s="104" t="s">
        <v>235</v>
      </c>
      <c r="BI2" s="320"/>
      <c r="BJ2" s="106" t="s">
        <v>236</v>
      </c>
      <c r="BK2" s="103" t="s">
        <v>237</v>
      </c>
      <c r="BL2" s="103" t="s">
        <v>238</v>
      </c>
      <c r="BM2" s="309"/>
      <c r="BN2" s="103" t="s">
        <v>239</v>
      </c>
      <c r="BO2" s="103" t="s">
        <v>240</v>
      </c>
      <c r="BP2" s="103" t="s">
        <v>241</v>
      </c>
      <c r="BQ2" s="309"/>
      <c r="BR2" s="103" t="s">
        <v>242</v>
      </c>
      <c r="BS2" s="103" t="s">
        <v>243</v>
      </c>
      <c r="BT2" s="103" t="s">
        <v>244</v>
      </c>
      <c r="BU2" s="103" t="s">
        <v>245</v>
      </c>
      <c r="BV2" s="309"/>
      <c r="BW2" s="103" t="s">
        <v>246</v>
      </c>
      <c r="BX2" s="103" t="s">
        <v>247</v>
      </c>
      <c r="BY2" s="103" t="s">
        <v>248</v>
      </c>
      <c r="BZ2" s="309"/>
      <c r="CA2" s="217" t="s">
        <v>166</v>
      </c>
      <c r="CB2" s="217" t="s">
        <v>167</v>
      </c>
      <c r="CC2" s="217" t="s">
        <v>168</v>
      </c>
      <c r="CD2" s="217" t="s">
        <v>169</v>
      </c>
      <c r="CE2" s="309"/>
      <c r="CF2" s="217" t="s">
        <v>170</v>
      </c>
      <c r="CG2" s="217" t="s">
        <v>171</v>
      </c>
      <c r="CH2" s="217" t="s">
        <v>172</v>
      </c>
      <c r="CI2" s="217" t="s">
        <v>173</v>
      </c>
      <c r="CJ2" s="309"/>
      <c r="CK2" s="217" t="s">
        <v>174</v>
      </c>
      <c r="CL2" s="217" t="s">
        <v>175</v>
      </c>
      <c r="CM2" s="217" t="s">
        <v>176</v>
      </c>
      <c r="CN2" s="217" t="s">
        <v>177</v>
      </c>
      <c r="CO2" s="309"/>
      <c r="CP2" s="217" t="s">
        <v>178</v>
      </c>
      <c r="CQ2" s="217" t="s">
        <v>215</v>
      </c>
      <c r="CR2" s="217" t="s">
        <v>216</v>
      </c>
      <c r="CS2" s="217" t="s">
        <v>217</v>
      </c>
      <c r="CT2" s="238" t="s">
        <v>219</v>
      </c>
      <c r="CU2" s="309"/>
      <c r="CV2" s="217" t="s">
        <v>220</v>
      </c>
      <c r="CW2" s="217" t="s">
        <v>221</v>
      </c>
      <c r="CX2" s="217" t="s">
        <v>222</v>
      </c>
      <c r="CY2" s="217" t="s">
        <v>223</v>
      </c>
      <c r="CZ2" s="309"/>
      <c r="DA2" s="288"/>
      <c r="DB2" s="161"/>
      <c r="DC2" s="325"/>
      <c r="DD2" s="325"/>
      <c r="DF2" s="316"/>
      <c r="DG2" s="317"/>
      <c r="DH2" s="317"/>
      <c r="DI2" s="317"/>
      <c r="DJ2" s="318"/>
    </row>
    <row r="3" spans="1:114" s="65" customFormat="1" ht="15" customHeight="1" x14ac:dyDescent="0.3">
      <c r="A3" s="45" t="s">
        <v>179</v>
      </c>
      <c r="B3" s="67">
        <v>43199</v>
      </c>
      <c r="C3" s="67">
        <v>43200</v>
      </c>
      <c r="D3" s="67">
        <v>43201</v>
      </c>
      <c r="E3" s="67">
        <v>43202</v>
      </c>
      <c r="F3" s="67">
        <v>43203</v>
      </c>
      <c r="G3" s="67">
        <v>43206</v>
      </c>
      <c r="H3" s="67">
        <v>43207</v>
      </c>
      <c r="I3" s="67">
        <v>43208</v>
      </c>
      <c r="J3" s="67">
        <v>43209</v>
      </c>
      <c r="K3" s="67">
        <v>43210</v>
      </c>
      <c r="L3" s="67">
        <v>43213</v>
      </c>
      <c r="M3" s="67">
        <v>43214</v>
      </c>
      <c r="N3" s="67">
        <v>43215</v>
      </c>
      <c r="O3" s="67">
        <v>43216</v>
      </c>
      <c r="P3" s="67">
        <v>43217</v>
      </c>
      <c r="Q3" s="67">
        <v>43220</v>
      </c>
      <c r="R3" s="98" t="s">
        <v>249</v>
      </c>
      <c r="S3" s="68">
        <v>43222</v>
      </c>
      <c r="T3" s="67">
        <v>43224</v>
      </c>
      <c r="U3" s="67">
        <v>43227</v>
      </c>
      <c r="V3" s="67">
        <v>43229</v>
      </c>
      <c r="W3" s="67">
        <v>43235</v>
      </c>
      <c r="X3" s="67">
        <v>43236</v>
      </c>
      <c r="Y3" s="67">
        <v>43237</v>
      </c>
      <c r="Z3" s="67">
        <v>43238</v>
      </c>
      <c r="AA3" s="67">
        <v>43243</v>
      </c>
      <c r="AB3" s="67">
        <v>43244</v>
      </c>
      <c r="AC3" s="67">
        <v>43245</v>
      </c>
      <c r="AD3" s="67">
        <v>43248</v>
      </c>
      <c r="AE3" s="67">
        <v>43250</v>
      </c>
      <c r="AF3" s="67">
        <v>43251</v>
      </c>
      <c r="AG3" s="98" t="s">
        <v>249</v>
      </c>
      <c r="AH3" s="68">
        <v>43252</v>
      </c>
      <c r="AI3" s="67">
        <v>43255</v>
      </c>
      <c r="AJ3" s="67">
        <v>43256</v>
      </c>
      <c r="AK3" s="67">
        <v>43257</v>
      </c>
      <c r="AL3" s="67">
        <v>43258</v>
      </c>
      <c r="AM3" s="67">
        <v>43262</v>
      </c>
      <c r="AN3" s="67">
        <v>43263</v>
      </c>
      <c r="AO3" s="67">
        <v>43264</v>
      </c>
      <c r="AP3" s="67">
        <v>43265</v>
      </c>
      <c r="AQ3" s="67">
        <v>43276</v>
      </c>
      <c r="AR3" s="67">
        <v>43277</v>
      </c>
      <c r="AS3" s="67">
        <v>43278</v>
      </c>
      <c r="AT3" s="67">
        <v>43280</v>
      </c>
      <c r="AU3" s="98" t="s">
        <v>249</v>
      </c>
      <c r="AV3" s="68">
        <v>43283</v>
      </c>
      <c r="AW3" s="67">
        <v>43286</v>
      </c>
      <c r="AX3" s="67">
        <v>43290</v>
      </c>
      <c r="AY3" s="67">
        <v>43294</v>
      </c>
      <c r="AZ3" s="67">
        <v>43297</v>
      </c>
      <c r="BA3" s="67">
        <v>43304</v>
      </c>
      <c r="BB3" s="67">
        <v>43311</v>
      </c>
      <c r="BC3" s="98" t="s">
        <v>249</v>
      </c>
      <c r="BD3" s="68">
        <v>43318</v>
      </c>
      <c r="BE3" s="67">
        <v>43332</v>
      </c>
      <c r="BF3" s="67">
        <v>43336</v>
      </c>
      <c r="BG3" s="67">
        <v>43339</v>
      </c>
      <c r="BH3" s="67">
        <v>43343</v>
      </c>
      <c r="BI3" s="182" t="s">
        <v>249</v>
      </c>
      <c r="BJ3" s="192">
        <v>43346</v>
      </c>
      <c r="BK3" s="193">
        <v>43353</v>
      </c>
      <c r="BL3" s="193">
        <v>43360</v>
      </c>
      <c r="BM3" s="194" t="s">
        <v>249</v>
      </c>
      <c r="BN3" s="193">
        <v>43374</v>
      </c>
      <c r="BO3" s="193">
        <v>43395</v>
      </c>
      <c r="BP3" s="193">
        <v>43402</v>
      </c>
      <c r="BQ3" s="194" t="s">
        <v>249</v>
      </c>
      <c r="BR3" s="193">
        <v>43409</v>
      </c>
      <c r="BS3" s="193">
        <v>43416</v>
      </c>
      <c r="BT3" s="193">
        <v>43423</v>
      </c>
      <c r="BU3" s="193">
        <v>43430</v>
      </c>
      <c r="BV3" s="194" t="s">
        <v>249</v>
      </c>
      <c r="BW3" s="193">
        <v>43437</v>
      </c>
      <c r="BX3" s="193">
        <v>43444</v>
      </c>
      <c r="BY3" s="193">
        <v>43451</v>
      </c>
      <c r="BZ3" s="194" t="s">
        <v>249</v>
      </c>
      <c r="CA3" s="193">
        <v>43472</v>
      </c>
      <c r="CB3" s="193">
        <v>43479</v>
      </c>
      <c r="CC3" s="193">
        <v>43486</v>
      </c>
      <c r="CD3" s="193">
        <v>43493</v>
      </c>
      <c r="CE3" s="194" t="s">
        <v>249</v>
      </c>
      <c r="CF3" s="193">
        <v>43500</v>
      </c>
      <c r="CG3" s="193">
        <v>43507</v>
      </c>
      <c r="CH3" s="193">
        <v>43514</v>
      </c>
      <c r="CI3" s="193">
        <v>43521</v>
      </c>
      <c r="CJ3" s="194" t="s">
        <v>249</v>
      </c>
      <c r="CK3" s="193">
        <v>43528</v>
      </c>
      <c r="CL3" s="193">
        <v>43535</v>
      </c>
      <c r="CM3" s="193">
        <v>43542</v>
      </c>
      <c r="CN3" s="193">
        <v>43549</v>
      </c>
      <c r="CO3" s="194" t="s">
        <v>249</v>
      </c>
      <c r="CP3" s="193">
        <v>43556</v>
      </c>
      <c r="CQ3" s="193">
        <v>43563</v>
      </c>
      <c r="CR3" s="193">
        <v>43570</v>
      </c>
      <c r="CS3" s="193">
        <v>43578</v>
      </c>
      <c r="CT3" s="67">
        <v>43584</v>
      </c>
      <c r="CU3" s="214" t="s">
        <v>249</v>
      </c>
      <c r="CV3" s="225">
        <v>43591</v>
      </c>
      <c r="CW3" s="218">
        <v>43598</v>
      </c>
      <c r="CX3" s="218">
        <v>43605</v>
      </c>
      <c r="CY3" s="218">
        <v>43612</v>
      </c>
      <c r="CZ3" s="214" t="s">
        <v>249</v>
      </c>
      <c r="DA3" s="310"/>
      <c r="DB3" s="162"/>
      <c r="DC3" s="153"/>
      <c r="DD3" s="153"/>
      <c r="DF3" s="289"/>
      <c r="DG3" s="290"/>
      <c r="DH3" s="291"/>
      <c r="DI3" s="290"/>
      <c r="DJ3" s="292"/>
    </row>
    <row r="4" spans="1:114" s="66" customFormat="1" ht="15" customHeight="1" x14ac:dyDescent="0.3">
      <c r="A4" s="7" t="s">
        <v>180</v>
      </c>
      <c r="B4" s="8">
        <v>13</v>
      </c>
      <c r="C4" s="8">
        <v>15</v>
      </c>
      <c r="D4" s="8">
        <v>15</v>
      </c>
      <c r="E4" s="8">
        <v>21</v>
      </c>
      <c r="F4" s="8">
        <v>21</v>
      </c>
      <c r="G4" s="8">
        <v>22</v>
      </c>
      <c r="H4" s="8">
        <v>23</v>
      </c>
      <c r="I4" s="8">
        <v>27</v>
      </c>
      <c r="J4" s="8">
        <v>28</v>
      </c>
      <c r="K4" s="8">
        <v>30</v>
      </c>
      <c r="L4" s="8">
        <v>29</v>
      </c>
      <c r="M4" s="8">
        <v>31</v>
      </c>
      <c r="N4" s="8">
        <v>33</v>
      </c>
      <c r="O4" s="8">
        <v>33</v>
      </c>
      <c r="P4" s="8">
        <v>34</v>
      </c>
      <c r="Q4" s="8">
        <v>34</v>
      </c>
      <c r="R4" s="61">
        <v>25.5625</v>
      </c>
      <c r="S4" s="46">
        <v>34</v>
      </c>
      <c r="T4" s="8">
        <v>28</v>
      </c>
      <c r="U4" s="8">
        <v>25</v>
      </c>
      <c r="V4" s="8">
        <v>24</v>
      </c>
      <c r="W4" s="8">
        <v>27</v>
      </c>
      <c r="X4" s="8">
        <v>29</v>
      </c>
      <c r="Y4" s="8">
        <v>30</v>
      </c>
      <c r="Z4" s="8">
        <v>29</v>
      </c>
      <c r="AA4" s="8">
        <v>34</v>
      </c>
      <c r="AB4" s="8">
        <v>27</v>
      </c>
      <c r="AC4" s="8">
        <v>32</v>
      </c>
      <c r="AD4" s="8">
        <v>32</v>
      </c>
      <c r="AE4" s="8">
        <v>35</v>
      </c>
      <c r="AF4" s="8">
        <v>38</v>
      </c>
      <c r="AG4" s="61">
        <v>30.285714285714285</v>
      </c>
      <c r="AH4" s="46">
        <v>40</v>
      </c>
      <c r="AI4" s="8">
        <v>40</v>
      </c>
      <c r="AJ4" s="8">
        <v>40</v>
      </c>
      <c r="AK4" s="8">
        <v>39</v>
      </c>
      <c r="AL4" s="8">
        <v>36</v>
      </c>
      <c r="AM4" s="8">
        <v>35</v>
      </c>
      <c r="AN4" s="8">
        <v>27</v>
      </c>
      <c r="AO4" s="8">
        <v>23</v>
      </c>
      <c r="AP4" s="8">
        <v>23</v>
      </c>
      <c r="AQ4" s="8">
        <v>18</v>
      </c>
      <c r="AR4" s="8">
        <v>17</v>
      </c>
      <c r="AS4" s="8">
        <v>13</v>
      </c>
      <c r="AT4" s="8">
        <v>15</v>
      </c>
      <c r="AU4" s="61">
        <v>28.153846153846153</v>
      </c>
      <c r="AV4" s="46">
        <v>17</v>
      </c>
      <c r="AW4" s="8">
        <v>3</v>
      </c>
      <c r="AX4" s="8">
        <v>13</v>
      </c>
      <c r="AY4" s="8">
        <v>19</v>
      </c>
      <c r="AZ4" s="8">
        <v>19</v>
      </c>
      <c r="BA4" s="8">
        <v>21</v>
      </c>
      <c r="BB4" s="8">
        <v>13</v>
      </c>
      <c r="BC4" s="61">
        <v>15</v>
      </c>
      <c r="BD4" s="46">
        <v>12</v>
      </c>
      <c r="BE4" s="8">
        <v>12</v>
      </c>
      <c r="BF4" s="8">
        <v>12</v>
      </c>
      <c r="BG4" s="8">
        <v>12</v>
      </c>
      <c r="BH4" s="8">
        <v>17</v>
      </c>
      <c r="BI4" s="183">
        <v>13</v>
      </c>
      <c r="BJ4" s="188">
        <v>20</v>
      </c>
      <c r="BK4" s="9">
        <v>17</v>
      </c>
      <c r="BL4" s="9">
        <v>15</v>
      </c>
      <c r="BM4" s="186">
        <v>17.333333333333332</v>
      </c>
      <c r="BN4" s="9">
        <v>9</v>
      </c>
      <c r="BO4" s="9">
        <v>24</v>
      </c>
      <c r="BP4" s="9">
        <v>10</v>
      </c>
      <c r="BQ4" s="248">
        <v>14.333333333333334</v>
      </c>
      <c r="BR4" s="252">
        <v>16</v>
      </c>
      <c r="BS4" s="252">
        <v>4</v>
      </c>
      <c r="BT4" s="252">
        <v>8</v>
      </c>
      <c r="BU4" s="252">
        <v>9</v>
      </c>
      <c r="BV4" s="248">
        <v>9.25</v>
      </c>
      <c r="BW4" s="252">
        <v>7</v>
      </c>
      <c r="BX4" s="252">
        <v>4</v>
      </c>
      <c r="BY4" s="253">
        <v>2</v>
      </c>
      <c r="BZ4" s="248">
        <v>4.333333333333333</v>
      </c>
      <c r="CA4" s="253">
        <v>3</v>
      </c>
      <c r="CB4" s="253">
        <v>6</v>
      </c>
      <c r="CC4" s="253">
        <v>8</v>
      </c>
      <c r="CD4" s="253">
        <v>3</v>
      </c>
      <c r="CE4" s="248">
        <v>5</v>
      </c>
      <c r="CF4" s="253">
        <v>0</v>
      </c>
      <c r="CG4" s="253">
        <v>1</v>
      </c>
      <c r="CH4" s="253">
        <v>1</v>
      </c>
      <c r="CI4" s="253">
        <v>5</v>
      </c>
      <c r="CJ4" s="248">
        <v>1.75</v>
      </c>
      <c r="CK4" s="253">
        <v>6</v>
      </c>
      <c r="CL4" s="253">
        <v>6</v>
      </c>
      <c r="CM4" s="253">
        <v>1</v>
      </c>
      <c r="CN4" s="253">
        <v>5</v>
      </c>
      <c r="CO4" s="248">
        <v>4.5</v>
      </c>
      <c r="CP4" s="27">
        <v>3</v>
      </c>
      <c r="CQ4" s="27">
        <v>1</v>
      </c>
      <c r="CR4" s="27">
        <v>2</v>
      </c>
      <c r="CS4" s="27">
        <v>1</v>
      </c>
      <c r="CT4" s="210">
        <v>2</v>
      </c>
      <c r="CU4" s="248">
        <v>1.8</v>
      </c>
      <c r="CV4" s="226">
        <v>1</v>
      </c>
      <c r="CW4" s="27">
        <v>3</v>
      </c>
      <c r="CX4" s="27">
        <v>2</v>
      </c>
      <c r="CY4" s="27">
        <v>1</v>
      </c>
      <c r="CZ4" s="248">
        <v>1.75</v>
      </c>
      <c r="DA4" s="311"/>
      <c r="DB4" s="163"/>
      <c r="DC4" s="154"/>
      <c r="DD4" s="154"/>
      <c r="DF4" s="293"/>
      <c r="DG4" s="294"/>
      <c r="DH4" s="291"/>
      <c r="DI4" s="294"/>
      <c r="DJ4" s="295"/>
    </row>
    <row r="5" spans="1:114" ht="15" customHeight="1" x14ac:dyDescent="0.3">
      <c r="A5" s="7" t="s">
        <v>181</v>
      </c>
      <c r="B5" s="8">
        <v>2</v>
      </c>
      <c r="C5" s="8">
        <v>1</v>
      </c>
      <c r="D5" s="8">
        <v>1</v>
      </c>
      <c r="E5" s="8">
        <v>1</v>
      </c>
      <c r="F5" s="8">
        <v>1</v>
      </c>
      <c r="G5" s="8">
        <v>1</v>
      </c>
      <c r="H5" s="8">
        <v>3</v>
      </c>
      <c r="I5" s="8">
        <v>4</v>
      </c>
      <c r="J5" s="8">
        <v>5</v>
      </c>
      <c r="K5" s="8">
        <v>5</v>
      </c>
      <c r="L5" s="8">
        <v>3</v>
      </c>
      <c r="M5" s="8">
        <v>4</v>
      </c>
      <c r="N5" s="8">
        <v>6</v>
      </c>
      <c r="O5" s="8">
        <v>6</v>
      </c>
      <c r="P5" s="8">
        <v>5</v>
      </c>
      <c r="Q5" s="8">
        <v>6</v>
      </c>
      <c r="R5" s="61">
        <v>3.375</v>
      </c>
      <c r="S5" s="46">
        <v>7</v>
      </c>
      <c r="T5" s="8">
        <v>7</v>
      </c>
      <c r="U5" s="8">
        <v>8</v>
      </c>
      <c r="V5" s="8">
        <v>5</v>
      </c>
      <c r="W5" s="8">
        <v>5</v>
      </c>
      <c r="X5" s="8">
        <v>7</v>
      </c>
      <c r="Y5" s="8">
        <v>6</v>
      </c>
      <c r="Z5" s="8">
        <v>7</v>
      </c>
      <c r="AA5" s="8">
        <v>8</v>
      </c>
      <c r="AB5" s="8">
        <v>7</v>
      </c>
      <c r="AC5" s="8">
        <v>6</v>
      </c>
      <c r="AD5" s="8">
        <v>6</v>
      </c>
      <c r="AE5" s="8">
        <v>4</v>
      </c>
      <c r="AF5" s="8">
        <v>4</v>
      </c>
      <c r="AG5" s="61">
        <v>6.2142857142857144</v>
      </c>
      <c r="AH5" s="46">
        <v>4</v>
      </c>
      <c r="AI5" s="8">
        <v>4</v>
      </c>
      <c r="AJ5" s="8">
        <v>3</v>
      </c>
      <c r="AK5" s="8">
        <v>4</v>
      </c>
      <c r="AL5" s="8">
        <v>8</v>
      </c>
      <c r="AM5" s="8">
        <v>9</v>
      </c>
      <c r="AN5" s="8">
        <v>9</v>
      </c>
      <c r="AO5" s="8">
        <v>9</v>
      </c>
      <c r="AP5" s="8">
        <v>11</v>
      </c>
      <c r="AQ5" s="8">
        <v>5</v>
      </c>
      <c r="AR5" s="8">
        <v>5</v>
      </c>
      <c r="AS5" s="8">
        <v>5</v>
      </c>
      <c r="AT5" s="8">
        <v>3</v>
      </c>
      <c r="AU5" s="61">
        <v>6.0769230769230766</v>
      </c>
      <c r="AV5" s="46">
        <v>3</v>
      </c>
      <c r="AW5" s="8">
        <v>2</v>
      </c>
      <c r="AX5" s="8">
        <v>4</v>
      </c>
      <c r="AY5" s="8">
        <v>4</v>
      </c>
      <c r="AZ5" s="8">
        <v>3</v>
      </c>
      <c r="BA5" s="8">
        <v>2</v>
      </c>
      <c r="BB5" s="8">
        <v>1</v>
      </c>
      <c r="BC5" s="61">
        <v>2.7142857142857144</v>
      </c>
      <c r="BD5" s="46">
        <v>1</v>
      </c>
      <c r="BE5" s="8">
        <v>0</v>
      </c>
      <c r="BF5" s="8">
        <v>0</v>
      </c>
      <c r="BG5" s="8">
        <v>0</v>
      </c>
      <c r="BH5" s="8">
        <v>0</v>
      </c>
      <c r="BI5" s="183">
        <v>0.2</v>
      </c>
      <c r="BJ5" s="188">
        <v>0</v>
      </c>
      <c r="BK5" s="9">
        <v>1</v>
      </c>
      <c r="BL5" s="9">
        <v>1</v>
      </c>
      <c r="BM5" s="186">
        <v>0.66666666666666663</v>
      </c>
      <c r="BN5" s="9">
        <v>1</v>
      </c>
      <c r="BO5" s="9">
        <v>2</v>
      </c>
      <c r="BP5" s="9">
        <v>3</v>
      </c>
      <c r="BQ5" s="248">
        <v>2</v>
      </c>
      <c r="BR5" s="252">
        <v>4</v>
      </c>
      <c r="BS5" s="252">
        <v>4</v>
      </c>
      <c r="BT5" s="252">
        <v>4</v>
      </c>
      <c r="BU5" s="252">
        <v>3</v>
      </c>
      <c r="BV5" s="248">
        <v>3.75</v>
      </c>
      <c r="BW5" s="252">
        <v>3</v>
      </c>
      <c r="BX5" s="252">
        <v>0</v>
      </c>
      <c r="BY5" s="253">
        <v>0</v>
      </c>
      <c r="BZ5" s="248">
        <v>1</v>
      </c>
      <c r="CA5" s="253">
        <v>0</v>
      </c>
      <c r="CB5" s="253">
        <v>1</v>
      </c>
      <c r="CC5" s="253">
        <v>1</v>
      </c>
      <c r="CD5" s="253">
        <v>0</v>
      </c>
      <c r="CE5" s="248">
        <v>0.5</v>
      </c>
      <c r="CF5" s="253">
        <v>0</v>
      </c>
      <c r="CG5" s="253">
        <v>0</v>
      </c>
      <c r="CH5" s="253">
        <v>0</v>
      </c>
      <c r="CI5" s="253">
        <v>0</v>
      </c>
      <c r="CJ5" s="248">
        <v>0</v>
      </c>
      <c r="CK5" s="253">
        <v>1</v>
      </c>
      <c r="CL5" s="253">
        <v>0</v>
      </c>
      <c r="CM5" s="253">
        <v>0</v>
      </c>
      <c r="CN5" s="253">
        <v>2</v>
      </c>
      <c r="CO5" s="248">
        <v>0.75</v>
      </c>
      <c r="CP5" s="27">
        <v>2</v>
      </c>
      <c r="CQ5" s="27">
        <v>2</v>
      </c>
      <c r="CR5" s="27">
        <v>1</v>
      </c>
      <c r="CS5" s="27">
        <v>2</v>
      </c>
      <c r="CT5" s="210">
        <v>2</v>
      </c>
      <c r="CU5" s="248">
        <v>1.8</v>
      </c>
      <c r="CV5" s="226">
        <v>1</v>
      </c>
      <c r="CW5" s="27">
        <v>0</v>
      </c>
      <c r="CX5" s="27">
        <v>0</v>
      </c>
      <c r="CY5" s="27">
        <v>0</v>
      </c>
      <c r="CZ5" s="248">
        <v>0.25</v>
      </c>
      <c r="DA5" s="311"/>
      <c r="DB5" s="164"/>
      <c r="DC5" s="155"/>
      <c r="DD5" s="155"/>
      <c r="DE5" s="66"/>
      <c r="DF5" s="293"/>
      <c r="DG5" s="294"/>
      <c r="DH5" s="291"/>
      <c r="DI5" s="294"/>
      <c r="DJ5" s="295"/>
    </row>
    <row r="6" spans="1:114" ht="15" customHeight="1" x14ac:dyDescent="0.3">
      <c r="A6" s="7" t="s">
        <v>182</v>
      </c>
      <c r="B6" s="8">
        <v>47</v>
      </c>
      <c r="C6" s="8">
        <v>34</v>
      </c>
      <c r="D6" s="8">
        <v>33</v>
      </c>
      <c r="E6" s="8">
        <v>33</v>
      </c>
      <c r="F6" s="8">
        <v>32</v>
      </c>
      <c r="G6" s="8">
        <v>33</v>
      </c>
      <c r="H6" s="8">
        <v>32</v>
      </c>
      <c r="I6" s="8">
        <v>37</v>
      </c>
      <c r="J6" s="8">
        <v>35</v>
      </c>
      <c r="K6" s="8">
        <v>31</v>
      </c>
      <c r="L6" s="8">
        <v>31</v>
      </c>
      <c r="M6" s="8">
        <v>22</v>
      </c>
      <c r="N6" s="8">
        <v>21</v>
      </c>
      <c r="O6" s="8">
        <v>21</v>
      </c>
      <c r="P6" s="8">
        <v>15</v>
      </c>
      <c r="Q6" s="8">
        <v>15</v>
      </c>
      <c r="R6" s="61">
        <v>29.5</v>
      </c>
      <c r="S6" s="46">
        <v>15</v>
      </c>
      <c r="T6" s="8">
        <v>13</v>
      </c>
      <c r="U6" s="8">
        <v>13</v>
      </c>
      <c r="V6" s="8">
        <v>21</v>
      </c>
      <c r="W6" s="8">
        <v>19</v>
      </c>
      <c r="X6" s="8">
        <v>21</v>
      </c>
      <c r="Y6" s="8">
        <v>19</v>
      </c>
      <c r="Z6" s="8">
        <v>19</v>
      </c>
      <c r="AA6" s="8">
        <v>21</v>
      </c>
      <c r="AB6" s="8">
        <v>21</v>
      </c>
      <c r="AC6" s="8">
        <v>19</v>
      </c>
      <c r="AD6" s="8">
        <v>35</v>
      </c>
      <c r="AE6" s="8">
        <v>38</v>
      </c>
      <c r="AF6" s="8">
        <v>36</v>
      </c>
      <c r="AG6" s="61">
        <v>22.142857142857142</v>
      </c>
      <c r="AH6" s="46">
        <v>37</v>
      </c>
      <c r="AI6" s="8">
        <v>36</v>
      </c>
      <c r="AJ6" s="8">
        <v>33</v>
      </c>
      <c r="AK6" s="8">
        <v>35</v>
      </c>
      <c r="AL6" s="8">
        <v>27</v>
      </c>
      <c r="AM6" s="8">
        <v>25</v>
      </c>
      <c r="AN6" s="8">
        <v>26</v>
      </c>
      <c r="AO6" s="8">
        <v>26</v>
      </c>
      <c r="AP6" s="8">
        <v>24</v>
      </c>
      <c r="AQ6" s="8">
        <v>13</v>
      </c>
      <c r="AR6" s="8">
        <v>11</v>
      </c>
      <c r="AS6" s="8">
        <v>10</v>
      </c>
      <c r="AT6" s="8">
        <v>10</v>
      </c>
      <c r="AU6" s="61">
        <v>24.076923076923077</v>
      </c>
      <c r="AV6" s="46">
        <v>7</v>
      </c>
      <c r="AW6" s="8">
        <v>6</v>
      </c>
      <c r="AX6" s="8">
        <v>8</v>
      </c>
      <c r="AY6" s="8">
        <v>9</v>
      </c>
      <c r="AZ6" s="8">
        <v>8</v>
      </c>
      <c r="BA6" s="8">
        <v>4</v>
      </c>
      <c r="BB6" s="8">
        <v>3</v>
      </c>
      <c r="BC6" s="61">
        <v>6.4285714285714288</v>
      </c>
      <c r="BD6" s="46">
        <v>3</v>
      </c>
      <c r="BE6" s="8">
        <v>2</v>
      </c>
      <c r="BF6" s="8">
        <v>0</v>
      </c>
      <c r="BG6" s="8">
        <v>1</v>
      </c>
      <c r="BH6" s="8">
        <v>1</v>
      </c>
      <c r="BI6" s="183">
        <v>1.4</v>
      </c>
      <c r="BJ6" s="188">
        <v>2</v>
      </c>
      <c r="BK6" s="9">
        <v>2</v>
      </c>
      <c r="BL6" s="9">
        <v>2</v>
      </c>
      <c r="BM6" s="186">
        <v>2</v>
      </c>
      <c r="BN6" s="9">
        <v>2</v>
      </c>
      <c r="BO6" s="9">
        <v>4</v>
      </c>
      <c r="BP6" s="9">
        <v>5</v>
      </c>
      <c r="BQ6" s="248">
        <v>3.6666666666666665</v>
      </c>
      <c r="BR6" s="252">
        <v>7</v>
      </c>
      <c r="BS6" s="252">
        <v>7</v>
      </c>
      <c r="BT6" s="252">
        <v>13</v>
      </c>
      <c r="BU6" s="252">
        <v>24</v>
      </c>
      <c r="BV6" s="248">
        <v>12.75</v>
      </c>
      <c r="BW6" s="252">
        <v>11</v>
      </c>
      <c r="BX6" s="252">
        <v>9</v>
      </c>
      <c r="BY6" s="253">
        <v>8</v>
      </c>
      <c r="BZ6" s="248">
        <v>9.3333333333333339</v>
      </c>
      <c r="CA6" s="253">
        <v>6</v>
      </c>
      <c r="CB6" s="253">
        <v>4</v>
      </c>
      <c r="CC6" s="253">
        <v>4</v>
      </c>
      <c r="CD6" s="253">
        <v>1</v>
      </c>
      <c r="CE6" s="248">
        <v>3.75</v>
      </c>
      <c r="CF6" s="253">
        <v>2</v>
      </c>
      <c r="CG6" s="253">
        <v>5</v>
      </c>
      <c r="CH6" s="253">
        <v>4</v>
      </c>
      <c r="CI6" s="253">
        <v>3</v>
      </c>
      <c r="CJ6" s="248">
        <v>3.5</v>
      </c>
      <c r="CK6" s="253">
        <v>3</v>
      </c>
      <c r="CL6" s="253">
        <v>4</v>
      </c>
      <c r="CM6" s="253">
        <v>3</v>
      </c>
      <c r="CN6" s="253">
        <v>2</v>
      </c>
      <c r="CO6" s="248">
        <v>3</v>
      </c>
      <c r="CP6" s="27">
        <v>4</v>
      </c>
      <c r="CQ6" s="27">
        <v>1</v>
      </c>
      <c r="CR6" s="27">
        <v>1</v>
      </c>
      <c r="CS6" s="27">
        <v>2</v>
      </c>
      <c r="CT6" s="210">
        <v>0</v>
      </c>
      <c r="CU6" s="248">
        <v>1.6</v>
      </c>
      <c r="CV6" s="226">
        <v>0</v>
      </c>
      <c r="CW6" s="27">
        <v>0</v>
      </c>
      <c r="CX6" s="27">
        <v>0</v>
      </c>
      <c r="CY6" s="27">
        <v>0</v>
      </c>
      <c r="CZ6" s="248">
        <v>0</v>
      </c>
      <c r="DA6" s="311"/>
      <c r="DB6" s="164"/>
      <c r="DC6" s="155"/>
      <c r="DD6" s="155"/>
      <c r="DE6" s="66"/>
      <c r="DF6" s="293"/>
      <c r="DG6" s="294"/>
      <c r="DH6" s="291"/>
      <c r="DI6" s="294"/>
      <c r="DJ6" s="295"/>
    </row>
    <row r="7" spans="1:114" s="10" customFormat="1" ht="15" customHeight="1" x14ac:dyDescent="0.3">
      <c r="A7" s="7" t="s">
        <v>183</v>
      </c>
      <c r="B7" s="9"/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8"/>
      <c r="R7" s="61"/>
      <c r="S7" s="25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8"/>
      <c r="AG7" s="61"/>
      <c r="AH7" s="25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8"/>
      <c r="AU7" s="61"/>
      <c r="AV7" s="25"/>
      <c r="AW7" s="9"/>
      <c r="AX7" s="9"/>
      <c r="AY7" s="9"/>
      <c r="AZ7" s="9"/>
      <c r="BA7" s="9"/>
      <c r="BB7" s="8"/>
      <c r="BC7" s="61"/>
      <c r="BD7" s="25"/>
      <c r="BE7" s="9"/>
      <c r="BF7" s="9"/>
      <c r="BG7" s="9"/>
      <c r="BH7" s="8"/>
      <c r="BI7" s="183"/>
      <c r="BJ7" s="188"/>
      <c r="BK7" s="9"/>
      <c r="BL7" s="9"/>
      <c r="BM7" s="186"/>
      <c r="BN7" s="9"/>
      <c r="BO7" s="9"/>
      <c r="BP7" s="9"/>
      <c r="BQ7" s="248"/>
      <c r="BR7" s="252"/>
      <c r="BS7" s="252"/>
      <c r="BT7" s="252"/>
      <c r="BU7" s="252"/>
      <c r="BV7" s="248"/>
      <c r="BW7" s="252"/>
      <c r="BX7" s="252"/>
      <c r="BY7" s="252"/>
      <c r="BZ7" s="248"/>
      <c r="CA7" s="252"/>
      <c r="CB7" s="252"/>
      <c r="CC7" s="252"/>
      <c r="CD7" s="252"/>
      <c r="CE7" s="248"/>
      <c r="CF7" s="252"/>
      <c r="CG7" s="252"/>
      <c r="CH7" s="252"/>
      <c r="CI7" s="252"/>
      <c r="CJ7" s="248"/>
      <c r="CK7" s="252"/>
      <c r="CL7" s="252"/>
      <c r="CM7" s="252"/>
      <c r="CN7" s="252"/>
      <c r="CO7" s="248"/>
      <c r="CP7" s="9"/>
      <c r="CQ7" s="9"/>
      <c r="CR7" s="9"/>
      <c r="CS7" s="9">
        <v>0</v>
      </c>
      <c r="CT7" s="8">
        <v>0</v>
      </c>
      <c r="CU7" s="248">
        <v>0</v>
      </c>
      <c r="CV7" s="25">
        <v>0</v>
      </c>
      <c r="CW7" s="9">
        <v>0</v>
      </c>
      <c r="CX7" s="9">
        <v>0</v>
      </c>
      <c r="CY7" s="9">
        <v>0</v>
      </c>
      <c r="CZ7" s="248">
        <v>0</v>
      </c>
      <c r="DA7" s="311"/>
      <c r="DB7" s="165"/>
      <c r="DC7" s="156"/>
      <c r="DD7" s="156"/>
      <c r="DE7" s="16"/>
      <c r="DF7" s="296"/>
      <c r="DG7" s="297"/>
      <c r="DH7" s="291"/>
      <c r="DI7" s="297"/>
      <c r="DJ7" s="298"/>
    </row>
    <row r="8" spans="1:114" s="10" customFormat="1" ht="15" customHeight="1" x14ac:dyDescent="0.3">
      <c r="A8" s="7" t="s">
        <v>184</v>
      </c>
      <c r="B8" s="9"/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8"/>
      <c r="R8" s="61"/>
      <c r="S8" s="25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8"/>
      <c r="AG8" s="61"/>
      <c r="AH8" s="25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8"/>
      <c r="AU8" s="61"/>
      <c r="AV8" s="25"/>
      <c r="AW8" s="9"/>
      <c r="AX8" s="9"/>
      <c r="AY8" s="9"/>
      <c r="AZ8" s="9"/>
      <c r="BA8" s="9"/>
      <c r="BB8" s="8"/>
      <c r="BC8" s="61"/>
      <c r="BD8" s="25"/>
      <c r="BE8" s="9"/>
      <c r="BF8" s="9"/>
      <c r="BG8" s="9"/>
      <c r="BH8" s="8"/>
      <c r="BI8" s="183"/>
      <c r="BJ8" s="188"/>
      <c r="BK8" s="9"/>
      <c r="BL8" s="9"/>
      <c r="BM8" s="186"/>
      <c r="BN8" s="9"/>
      <c r="BO8" s="9"/>
      <c r="BP8" s="9"/>
      <c r="BQ8" s="248"/>
      <c r="BR8" s="252"/>
      <c r="BS8" s="252"/>
      <c r="BT8" s="252"/>
      <c r="BU8" s="252"/>
      <c r="BV8" s="248"/>
      <c r="BW8" s="252"/>
      <c r="BX8" s="252"/>
      <c r="BY8" s="252"/>
      <c r="BZ8" s="248"/>
      <c r="CA8" s="252"/>
      <c r="CB8" s="252"/>
      <c r="CC8" s="252"/>
      <c r="CD8" s="252"/>
      <c r="CE8" s="248"/>
      <c r="CF8" s="252"/>
      <c r="CG8" s="252"/>
      <c r="CH8" s="252"/>
      <c r="CI8" s="252"/>
      <c r="CJ8" s="248"/>
      <c r="CK8" s="252"/>
      <c r="CL8" s="252"/>
      <c r="CM8" s="252"/>
      <c r="CN8" s="252"/>
      <c r="CO8" s="248"/>
      <c r="CP8" s="9"/>
      <c r="CQ8" s="9"/>
      <c r="CR8" s="9"/>
      <c r="CS8" s="9">
        <v>0</v>
      </c>
      <c r="CT8" s="8">
        <v>0</v>
      </c>
      <c r="CU8" s="248">
        <v>0</v>
      </c>
      <c r="CV8" s="25">
        <v>0</v>
      </c>
      <c r="CW8" s="9">
        <v>0</v>
      </c>
      <c r="CX8" s="9">
        <v>0</v>
      </c>
      <c r="CY8" s="9">
        <v>0</v>
      </c>
      <c r="CZ8" s="248">
        <v>0</v>
      </c>
      <c r="DA8" s="311"/>
      <c r="DB8" s="165"/>
      <c r="DC8" s="156"/>
      <c r="DD8" s="156"/>
      <c r="DE8" s="16"/>
      <c r="DF8" s="296"/>
      <c r="DG8" s="297"/>
      <c r="DH8" s="297"/>
      <c r="DI8" s="297"/>
      <c r="DJ8" s="298"/>
    </row>
    <row r="9" spans="1:114" s="5" customFormat="1" ht="15" customHeight="1" x14ac:dyDescent="0.3">
      <c r="A9" s="11" t="s">
        <v>185</v>
      </c>
      <c r="B9" s="12">
        <v>62</v>
      </c>
      <c r="C9" s="12">
        <v>50</v>
      </c>
      <c r="D9" s="12">
        <v>49</v>
      </c>
      <c r="E9" s="12">
        <v>55</v>
      </c>
      <c r="F9" s="12">
        <v>54</v>
      </c>
      <c r="G9" s="12">
        <v>56</v>
      </c>
      <c r="H9" s="12">
        <v>58</v>
      </c>
      <c r="I9" s="12">
        <v>68</v>
      </c>
      <c r="J9" s="12">
        <v>68</v>
      </c>
      <c r="K9" s="12">
        <v>66</v>
      </c>
      <c r="L9" s="12">
        <v>63</v>
      </c>
      <c r="M9" s="12">
        <v>57</v>
      </c>
      <c r="N9" s="12">
        <v>60</v>
      </c>
      <c r="O9" s="12">
        <v>60</v>
      </c>
      <c r="P9" s="12">
        <v>54</v>
      </c>
      <c r="Q9" s="12">
        <v>55</v>
      </c>
      <c r="R9" s="50">
        <v>58.4375</v>
      </c>
      <c r="S9" s="12">
        <v>56</v>
      </c>
      <c r="T9" s="12">
        <v>48</v>
      </c>
      <c r="U9" s="12">
        <v>46</v>
      </c>
      <c r="V9" s="12">
        <v>50</v>
      </c>
      <c r="W9" s="12">
        <v>51</v>
      </c>
      <c r="X9" s="12">
        <v>57</v>
      </c>
      <c r="Y9" s="12">
        <v>55</v>
      </c>
      <c r="Z9" s="12">
        <v>55</v>
      </c>
      <c r="AA9" s="12">
        <v>63</v>
      </c>
      <c r="AB9" s="12">
        <v>55</v>
      </c>
      <c r="AC9" s="12">
        <v>57</v>
      </c>
      <c r="AD9" s="12">
        <v>73</v>
      </c>
      <c r="AE9" s="12">
        <v>77</v>
      </c>
      <c r="AF9" s="12">
        <v>78</v>
      </c>
      <c r="AG9" s="50">
        <v>58.642857142857146</v>
      </c>
      <c r="AH9" s="12">
        <v>81</v>
      </c>
      <c r="AI9" s="12">
        <v>80</v>
      </c>
      <c r="AJ9" s="12">
        <v>76</v>
      </c>
      <c r="AK9" s="12">
        <v>78</v>
      </c>
      <c r="AL9" s="12">
        <v>71</v>
      </c>
      <c r="AM9" s="12">
        <v>69</v>
      </c>
      <c r="AN9" s="12">
        <v>62</v>
      </c>
      <c r="AO9" s="12">
        <v>58</v>
      </c>
      <c r="AP9" s="12">
        <v>58</v>
      </c>
      <c r="AQ9" s="12">
        <v>36</v>
      </c>
      <c r="AR9" s="12">
        <v>33</v>
      </c>
      <c r="AS9" s="12">
        <v>28</v>
      </c>
      <c r="AT9" s="12">
        <v>28</v>
      </c>
      <c r="AU9" s="50">
        <v>58.307692307692307</v>
      </c>
      <c r="AV9" s="12">
        <v>27</v>
      </c>
      <c r="AW9" s="12">
        <v>11</v>
      </c>
      <c r="AX9" s="12">
        <v>25</v>
      </c>
      <c r="AY9" s="12">
        <v>32</v>
      </c>
      <c r="AZ9" s="12">
        <v>30</v>
      </c>
      <c r="BA9" s="12">
        <v>27</v>
      </c>
      <c r="BB9" s="12">
        <v>17</v>
      </c>
      <c r="BC9" s="50">
        <v>24.142857142857142</v>
      </c>
      <c r="BD9" s="12">
        <v>16</v>
      </c>
      <c r="BE9" s="12">
        <v>14</v>
      </c>
      <c r="BF9" s="12">
        <v>12</v>
      </c>
      <c r="BG9" s="12">
        <v>13</v>
      </c>
      <c r="BH9" s="12">
        <v>18</v>
      </c>
      <c r="BI9" s="184">
        <v>14.6</v>
      </c>
      <c r="BJ9" s="189">
        <v>22</v>
      </c>
      <c r="BK9" s="175">
        <v>20</v>
      </c>
      <c r="BL9" s="175">
        <v>18</v>
      </c>
      <c r="BM9" s="187">
        <v>20</v>
      </c>
      <c r="BN9" s="175">
        <v>12</v>
      </c>
      <c r="BO9" s="175">
        <v>30</v>
      </c>
      <c r="BP9" s="175">
        <v>18</v>
      </c>
      <c r="BQ9" s="249">
        <v>20</v>
      </c>
      <c r="BR9" s="249">
        <v>27</v>
      </c>
      <c r="BS9" s="249">
        <v>15</v>
      </c>
      <c r="BT9" s="249">
        <v>25</v>
      </c>
      <c r="BU9" s="249">
        <v>36</v>
      </c>
      <c r="BV9" s="249">
        <v>25.75</v>
      </c>
      <c r="BW9" s="249">
        <v>21</v>
      </c>
      <c r="BX9" s="249">
        <v>13</v>
      </c>
      <c r="BY9" s="249">
        <v>10</v>
      </c>
      <c r="BZ9" s="249">
        <v>14.666666666666666</v>
      </c>
      <c r="CA9" s="249">
        <v>9</v>
      </c>
      <c r="CB9" s="249">
        <v>11</v>
      </c>
      <c r="CC9" s="249">
        <v>13</v>
      </c>
      <c r="CD9" s="249">
        <v>4</v>
      </c>
      <c r="CE9" s="249">
        <v>9.25</v>
      </c>
      <c r="CF9" s="249">
        <v>2</v>
      </c>
      <c r="CG9" s="249">
        <v>6</v>
      </c>
      <c r="CH9" s="249">
        <v>5</v>
      </c>
      <c r="CI9" s="249">
        <v>8</v>
      </c>
      <c r="CJ9" s="249">
        <v>5.25</v>
      </c>
      <c r="CK9" s="249">
        <v>10</v>
      </c>
      <c r="CL9" s="249">
        <v>10</v>
      </c>
      <c r="CM9" s="249">
        <v>4</v>
      </c>
      <c r="CN9" s="249">
        <v>9</v>
      </c>
      <c r="CO9" s="249">
        <v>8.25</v>
      </c>
      <c r="CP9" s="175">
        <v>9</v>
      </c>
      <c r="CQ9" s="175">
        <v>4</v>
      </c>
      <c r="CR9" s="175">
        <v>4</v>
      </c>
      <c r="CS9" s="175">
        <v>5</v>
      </c>
      <c r="CT9" s="12">
        <v>4</v>
      </c>
      <c r="CU9" s="249">
        <v>5.2</v>
      </c>
      <c r="CV9" s="227">
        <v>2</v>
      </c>
      <c r="CW9" s="175">
        <v>3</v>
      </c>
      <c r="CX9" s="175">
        <v>2</v>
      </c>
      <c r="CY9" s="175">
        <v>1</v>
      </c>
      <c r="CZ9" s="249">
        <v>2</v>
      </c>
      <c r="DA9" s="311"/>
      <c r="DB9" s="166"/>
      <c r="DC9" s="157"/>
      <c r="DD9" s="157"/>
      <c r="DE9" s="265"/>
      <c r="DF9" s="299"/>
      <c r="DG9" s="300"/>
      <c r="DH9" s="300"/>
      <c r="DI9" s="300"/>
      <c r="DJ9" s="301"/>
    </row>
    <row r="10" spans="1:114" s="30" customFormat="1" ht="15" customHeight="1" thickBot="1" x14ac:dyDescent="0.35">
      <c r="A10" s="13" t="s">
        <v>186</v>
      </c>
      <c r="B10" s="31"/>
      <c r="C10" s="31"/>
      <c r="D10" s="31"/>
      <c r="E10" s="31"/>
      <c r="F10" s="31"/>
      <c r="G10" s="31"/>
      <c r="H10" s="31"/>
      <c r="I10" s="31"/>
      <c r="J10" s="31"/>
      <c r="K10" s="31"/>
      <c r="L10" s="31"/>
      <c r="M10" s="31"/>
      <c r="N10" s="31"/>
      <c r="O10" s="31"/>
      <c r="P10" s="31"/>
      <c r="Q10" s="31"/>
      <c r="R10" s="62"/>
      <c r="S10" s="48"/>
      <c r="T10" s="31"/>
      <c r="U10" s="31"/>
      <c r="V10" s="31"/>
      <c r="W10" s="31"/>
      <c r="X10" s="31"/>
      <c r="Y10" s="31"/>
      <c r="Z10" s="31"/>
      <c r="AA10" s="31"/>
      <c r="AB10" s="31"/>
      <c r="AC10" s="31"/>
      <c r="AD10" s="31"/>
      <c r="AE10" s="31"/>
      <c r="AF10" s="31"/>
      <c r="AG10" s="62"/>
      <c r="AH10" s="48"/>
      <c r="AI10" s="31"/>
      <c r="AJ10" s="31"/>
      <c r="AK10" s="31"/>
      <c r="AL10" s="31"/>
      <c r="AM10" s="31"/>
      <c r="AN10" s="31"/>
      <c r="AO10" s="31"/>
      <c r="AP10" s="31"/>
      <c r="AQ10" s="31"/>
      <c r="AR10" s="31"/>
      <c r="AS10" s="31">
        <v>8</v>
      </c>
      <c r="AT10" s="31">
        <v>5</v>
      </c>
      <c r="AU10" s="62">
        <v>6.5</v>
      </c>
      <c r="AV10" s="48">
        <v>3</v>
      </c>
      <c r="AW10" s="31">
        <v>5</v>
      </c>
      <c r="AX10" s="31">
        <v>3</v>
      </c>
      <c r="AY10" s="31">
        <v>7</v>
      </c>
      <c r="AZ10" s="31">
        <v>9</v>
      </c>
      <c r="BA10" s="31">
        <v>16</v>
      </c>
      <c r="BB10" s="31">
        <v>6</v>
      </c>
      <c r="BC10" s="62">
        <v>7</v>
      </c>
      <c r="BD10" s="48">
        <v>8</v>
      </c>
      <c r="BE10" s="31">
        <v>5</v>
      </c>
      <c r="BF10" s="31">
        <v>5</v>
      </c>
      <c r="BG10" s="31"/>
      <c r="BH10" s="31"/>
      <c r="BI10" s="185">
        <v>6</v>
      </c>
      <c r="BJ10" s="190"/>
      <c r="BK10" s="33"/>
      <c r="BL10" s="33"/>
      <c r="BM10" s="191"/>
      <c r="BN10" s="33"/>
      <c r="BO10" s="33"/>
      <c r="BP10" s="33">
        <v>14</v>
      </c>
      <c r="BQ10" s="250">
        <v>14</v>
      </c>
      <c r="BR10" s="254">
        <v>21</v>
      </c>
      <c r="BS10" s="254">
        <v>5</v>
      </c>
      <c r="BT10" s="254">
        <v>5</v>
      </c>
      <c r="BU10" s="254">
        <v>2</v>
      </c>
      <c r="BV10" s="250">
        <v>8.25</v>
      </c>
      <c r="BW10" s="254">
        <v>6</v>
      </c>
      <c r="BX10" s="254">
        <v>7</v>
      </c>
      <c r="BY10" s="254">
        <v>3</v>
      </c>
      <c r="BZ10" s="250">
        <v>5.333333333333333</v>
      </c>
      <c r="CA10" s="255">
        <v>2</v>
      </c>
      <c r="CB10" s="255">
        <v>2</v>
      </c>
      <c r="CC10" s="255">
        <v>4</v>
      </c>
      <c r="CD10" s="255">
        <v>2</v>
      </c>
      <c r="CE10" s="250">
        <v>2.5</v>
      </c>
      <c r="CF10" s="255">
        <v>0</v>
      </c>
      <c r="CG10" s="255">
        <v>2</v>
      </c>
      <c r="CH10" s="255">
        <v>5</v>
      </c>
      <c r="CI10" s="255">
        <v>3</v>
      </c>
      <c r="CJ10" s="250">
        <v>2.5</v>
      </c>
      <c r="CK10" s="255">
        <v>1</v>
      </c>
      <c r="CL10" s="255">
        <v>0</v>
      </c>
      <c r="CM10" s="255">
        <v>0</v>
      </c>
      <c r="CN10" s="255">
        <v>1</v>
      </c>
      <c r="CO10" s="250">
        <v>0.5</v>
      </c>
      <c r="CP10" s="33">
        <v>0</v>
      </c>
      <c r="CQ10" s="33">
        <v>0</v>
      </c>
      <c r="CR10" s="33">
        <v>1</v>
      </c>
      <c r="CS10" s="32">
        <v>4</v>
      </c>
      <c r="CT10" s="211">
        <v>5</v>
      </c>
      <c r="CU10" s="250">
        <v>2</v>
      </c>
      <c r="CV10" s="228">
        <v>2</v>
      </c>
      <c r="CW10" s="32">
        <v>2</v>
      </c>
      <c r="CX10" s="32">
        <v>1</v>
      </c>
      <c r="CY10" s="32">
        <v>0</v>
      </c>
      <c r="CZ10" s="250">
        <v>1.25</v>
      </c>
      <c r="DA10" s="312"/>
      <c r="DB10" s="167"/>
      <c r="DC10" s="158"/>
      <c r="DD10" s="158"/>
      <c r="DE10" s="266"/>
      <c r="DF10" s="302"/>
      <c r="DG10" s="303"/>
      <c r="DH10" s="303"/>
      <c r="DI10" s="303"/>
      <c r="DJ10" s="304"/>
    </row>
    <row r="11" spans="1:114" ht="4.95" customHeight="1" thickBot="1" x14ac:dyDescent="0.3">
      <c r="A11" s="15"/>
      <c r="R11" s="51"/>
      <c r="S11" s="16"/>
      <c r="T11" s="16"/>
      <c r="U11" s="16"/>
      <c r="V11" s="16"/>
      <c r="W11" s="16"/>
      <c r="X11" s="16"/>
      <c r="Y11" s="16"/>
      <c r="Z11" s="16"/>
      <c r="AA11" s="16"/>
      <c r="AB11" s="16"/>
      <c r="AC11" s="16"/>
      <c r="AD11" s="16"/>
      <c r="AE11" s="16"/>
      <c r="AF11" s="16"/>
      <c r="AG11" s="51"/>
      <c r="AH11" s="16"/>
      <c r="AI11" s="16"/>
      <c r="AJ11" s="16"/>
      <c r="AK11" s="16"/>
      <c r="AL11" s="16"/>
      <c r="AM11" s="16"/>
      <c r="AN11" s="16"/>
      <c r="AO11" s="16"/>
      <c r="AP11" s="16"/>
      <c r="AQ11" s="16"/>
      <c r="AR11" s="16"/>
      <c r="AS11" s="16"/>
      <c r="AT11" s="16"/>
      <c r="AU11" s="51"/>
      <c r="AV11" s="16"/>
      <c r="AW11" s="16"/>
      <c r="AX11" s="16"/>
      <c r="AY11" s="16"/>
      <c r="AZ11" s="16"/>
      <c r="BA11" s="16"/>
      <c r="BB11" s="16"/>
      <c r="BC11" s="51"/>
      <c r="BD11" s="16"/>
      <c r="BE11" s="16"/>
      <c r="BF11" s="16"/>
      <c r="BG11" s="16"/>
      <c r="BH11" s="16"/>
      <c r="BI11" s="51"/>
      <c r="BJ11" s="16"/>
      <c r="BK11" s="16"/>
      <c r="BL11" s="16"/>
      <c r="BM11" s="195"/>
      <c r="BN11" s="16"/>
      <c r="BO11" s="16"/>
      <c r="BP11" s="16"/>
      <c r="BQ11" s="195"/>
      <c r="BR11" s="16"/>
      <c r="BS11" s="16"/>
      <c r="BT11" s="16"/>
      <c r="BU11" s="16"/>
      <c r="BV11" s="195"/>
      <c r="BW11" s="16"/>
      <c r="BX11" s="16"/>
      <c r="BY11" s="16"/>
      <c r="BZ11" s="195"/>
      <c r="CA11" s="16"/>
      <c r="CB11" s="16"/>
      <c r="CC11" s="16"/>
      <c r="CD11" s="16"/>
      <c r="CE11" s="195"/>
      <c r="CF11" s="16"/>
      <c r="CG11" s="16"/>
      <c r="CH11" s="16"/>
      <c r="CI11" s="16"/>
      <c r="CJ11" s="195"/>
      <c r="CK11" s="16"/>
      <c r="CL11" s="16"/>
      <c r="CM11" s="16"/>
      <c r="CN11" s="16"/>
      <c r="CO11" s="195"/>
      <c r="CP11" s="16"/>
      <c r="CQ11" s="16"/>
      <c r="CR11" s="16"/>
      <c r="CS11" s="16"/>
      <c r="CT11" s="16"/>
      <c r="CU11" s="195"/>
      <c r="CV11" s="21"/>
      <c r="CW11" s="21"/>
      <c r="CX11" s="21"/>
      <c r="CY11" s="21"/>
      <c r="CZ11" s="51"/>
      <c r="DB11" s="164"/>
      <c r="DC11" s="155"/>
      <c r="DD11" s="155"/>
      <c r="DE11" s="66"/>
      <c r="DF11" s="293"/>
      <c r="DG11" s="294"/>
      <c r="DH11" s="294"/>
      <c r="DI11" s="294"/>
      <c r="DJ11" s="295"/>
    </row>
    <row r="12" spans="1:114" s="4" customFormat="1" ht="15" customHeight="1" x14ac:dyDescent="0.25">
      <c r="A12" s="44" t="s">
        <v>264</v>
      </c>
      <c r="B12" s="69">
        <v>43199</v>
      </c>
      <c r="C12" s="69">
        <v>43200</v>
      </c>
      <c r="D12" s="69">
        <v>43201</v>
      </c>
      <c r="E12" s="69">
        <v>43202</v>
      </c>
      <c r="F12" s="69">
        <v>43203</v>
      </c>
      <c r="G12" s="69">
        <v>43206</v>
      </c>
      <c r="H12" s="69">
        <v>43207</v>
      </c>
      <c r="I12" s="69">
        <v>43208</v>
      </c>
      <c r="J12" s="69">
        <v>43209</v>
      </c>
      <c r="K12" s="69">
        <v>43210</v>
      </c>
      <c r="L12" s="69">
        <v>3</v>
      </c>
      <c r="M12" s="69">
        <v>4</v>
      </c>
      <c r="N12" s="69">
        <v>6</v>
      </c>
      <c r="O12" s="69">
        <v>43216</v>
      </c>
      <c r="P12" s="69">
        <v>43217</v>
      </c>
      <c r="Q12" s="69">
        <v>43220</v>
      </c>
      <c r="R12" s="70" t="s">
        <v>249</v>
      </c>
      <c r="S12" s="71">
        <v>43222</v>
      </c>
      <c r="T12" s="69">
        <v>43224</v>
      </c>
      <c r="U12" s="69">
        <v>43227</v>
      </c>
      <c r="V12" s="69">
        <v>43229</v>
      </c>
      <c r="W12" s="69">
        <v>43235</v>
      </c>
      <c r="X12" s="69">
        <v>43236</v>
      </c>
      <c r="Y12" s="69">
        <v>43237</v>
      </c>
      <c r="Z12" s="69">
        <v>43238</v>
      </c>
      <c r="AA12" s="69">
        <v>43243</v>
      </c>
      <c r="AB12" s="69">
        <v>43244</v>
      </c>
      <c r="AC12" s="69">
        <v>43245</v>
      </c>
      <c r="AD12" s="69">
        <v>43248</v>
      </c>
      <c r="AE12" s="69">
        <v>43250</v>
      </c>
      <c r="AF12" s="69">
        <v>43251</v>
      </c>
      <c r="AG12" s="70" t="s">
        <v>249</v>
      </c>
      <c r="AH12" s="71">
        <v>43252</v>
      </c>
      <c r="AI12" s="69">
        <v>43255</v>
      </c>
      <c r="AJ12" s="69">
        <v>43256</v>
      </c>
      <c r="AK12" s="69">
        <v>43257</v>
      </c>
      <c r="AL12" s="69">
        <v>43258</v>
      </c>
      <c r="AM12" s="69">
        <v>43262</v>
      </c>
      <c r="AN12" s="69">
        <v>43263</v>
      </c>
      <c r="AO12" s="69">
        <v>43264</v>
      </c>
      <c r="AP12" s="69">
        <v>43265</v>
      </c>
      <c r="AQ12" s="69">
        <v>43276</v>
      </c>
      <c r="AR12" s="69">
        <v>43277</v>
      </c>
      <c r="AS12" s="69">
        <v>43278</v>
      </c>
      <c r="AT12" s="69">
        <v>43280</v>
      </c>
      <c r="AU12" s="70" t="s">
        <v>249</v>
      </c>
      <c r="AV12" s="71">
        <v>43283</v>
      </c>
      <c r="AW12" s="69">
        <v>43286</v>
      </c>
      <c r="AX12" s="69">
        <v>43290</v>
      </c>
      <c r="AY12" s="69">
        <v>43294</v>
      </c>
      <c r="AZ12" s="69">
        <v>43297</v>
      </c>
      <c r="BA12" s="69">
        <v>43304</v>
      </c>
      <c r="BB12" s="69">
        <v>43311</v>
      </c>
      <c r="BC12" s="70" t="s">
        <v>249</v>
      </c>
      <c r="BD12" s="71">
        <v>43318</v>
      </c>
      <c r="BE12" s="69">
        <v>43332</v>
      </c>
      <c r="BF12" s="69">
        <v>43336</v>
      </c>
      <c r="BG12" s="69">
        <v>43339</v>
      </c>
      <c r="BH12" s="69">
        <v>43343</v>
      </c>
      <c r="BI12" s="70" t="s">
        <v>249</v>
      </c>
      <c r="BJ12" s="71">
        <v>43346</v>
      </c>
      <c r="BK12" s="69">
        <v>43353</v>
      </c>
      <c r="BL12" s="69">
        <v>43360</v>
      </c>
      <c r="BM12" s="196" t="s">
        <v>249</v>
      </c>
      <c r="BN12" s="72">
        <v>43374</v>
      </c>
      <c r="BO12" s="72">
        <v>43395</v>
      </c>
      <c r="BP12" s="72">
        <v>43402</v>
      </c>
      <c r="BQ12" s="197" t="s">
        <v>249</v>
      </c>
      <c r="BR12" s="72">
        <v>43409</v>
      </c>
      <c r="BS12" s="72">
        <v>43416</v>
      </c>
      <c r="BT12" s="72">
        <v>43423</v>
      </c>
      <c r="BU12" s="72">
        <v>43430</v>
      </c>
      <c r="BV12" s="197" t="s">
        <v>249</v>
      </c>
      <c r="BW12" s="72">
        <v>43437</v>
      </c>
      <c r="BX12" s="72">
        <v>43444</v>
      </c>
      <c r="BY12" s="72">
        <v>43451</v>
      </c>
      <c r="BZ12" s="197" t="s">
        <v>249</v>
      </c>
      <c r="CA12" s="72">
        <v>43472</v>
      </c>
      <c r="CB12" s="72">
        <v>43479</v>
      </c>
      <c r="CC12" s="72">
        <v>43486</v>
      </c>
      <c r="CD12" s="72">
        <v>43493</v>
      </c>
      <c r="CE12" s="197" t="s">
        <v>249</v>
      </c>
      <c r="CF12" s="72">
        <v>43500</v>
      </c>
      <c r="CG12" s="72">
        <v>43507</v>
      </c>
      <c r="CH12" s="72">
        <v>43514</v>
      </c>
      <c r="CI12" s="72">
        <v>43521</v>
      </c>
      <c r="CJ12" s="197" t="s">
        <v>249</v>
      </c>
      <c r="CK12" s="72">
        <v>43528</v>
      </c>
      <c r="CL12" s="72">
        <v>43535</v>
      </c>
      <c r="CM12" s="72">
        <v>43542</v>
      </c>
      <c r="CN12" s="72">
        <v>43549</v>
      </c>
      <c r="CO12" s="197" t="s">
        <v>249</v>
      </c>
      <c r="CP12" s="72">
        <v>43556</v>
      </c>
      <c r="CQ12" s="72">
        <v>43563</v>
      </c>
      <c r="CR12" s="72">
        <v>43570</v>
      </c>
      <c r="CS12" s="72">
        <v>43578</v>
      </c>
      <c r="CT12" s="69">
        <v>43584</v>
      </c>
      <c r="CU12" s="72" t="s">
        <v>249</v>
      </c>
      <c r="CV12" s="229">
        <v>43591</v>
      </c>
      <c r="CW12" s="72">
        <v>43598</v>
      </c>
      <c r="CX12" s="72">
        <v>43605</v>
      </c>
      <c r="CY12" s="72">
        <v>43612</v>
      </c>
      <c r="CZ12" s="72" t="s">
        <v>249</v>
      </c>
      <c r="DA12" s="310"/>
      <c r="DB12" s="168"/>
      <c r="DC12" s="159"/>
      <c r="DD12" s="159"/>
      <c r="DE12" s="65"/>
      <c r="DF12" s="289"/>
      <c r="DG12" s="290"/>
      <c r="DH12" s="290"/>
      <c r="DI12" s="290"/>
      <c r="DJ12" s="292"/>
    </row>
    <row r="13" spans="1:114" ht="15" customHeight="1" x14ac:dyDescent="0.25">
      <c r="A13" s="7" t="s">
        <v>187</v>
      </c>
      <c r="B13" s="8">
        <v>13</v>
      </c>
      <c r="C13" s="8">
        <v>15</v>
      </c>
      <c r="D13" s="8">
        <v>15</v>
      </c>
      <c r="E13" s="8">
        <v>21</v>
      </c>
      <c r="F13" s="8">
        <v>21</v>
      </c>
      <c r="G13" s="8">
        <v>22</v>
      </c>
      <c r="H13" s="8">
        <v>23</v>
      </c>
      <c r="I13" s="8">
        <v>27</v>
      </c>
      <c r="J13" s="8">
        <v>28</v>
      </c>
      <c r="K13" s="8">
        <v>30</v>
      </c>
      <c r="L13" s="8">
        <v>29</v>
      </c>
      <c r="M13" s="8">
        <v>31</v>
      </c>
      <c r="N13" s="8">
        <v>33</v>
      </c>
      <c r="O13" s="8">
        <v>33</v>
      </c>
      <c r="P13" s="8">
        <v>34</v>
      </c>
      <c r="Q13" s="8">
        <v>34</v>
      </c>
      <c r="R13" s="61">
        <v>25.5625</v>
      </c>
      <c r="S13" s="46">
        <v>34</v>
      </c>
      <c r="T13" s="8">
        <v>28</v>
      </c>
      <c r="U13" s="8">
        <v>25</v>
      </c>
      <c r="V13" s="8">
        <v>24</v>
      </c>
      <c r="W13" s="8">
        <v>27</v>
      </c>
      <c r="X13" s="8">
        <v>29</v>
      </c>
      <c r="Y13" s="8">
        <v>30</v>
      </c>
      <c r="Z13" s="8">
        <v>29</v>
      </c>
      <c r="AA13" s="8">
        <v>34</v>
      </c>
      <c r="AB13" s="8">
        <v>27</v>
      </c>
      <c r="AC13" s="8">
        <v>32</v>
      </c>
      <c r="AD13" s="8">
        <v>32</v>
      </c>
      <c r="AE13" s="8">
        <v>35</v>
      </c>
      <c r="AF13" s="8">
        <v>38</v>
      </c>
      <c r="AG13" s="61">
        <v>30.285714285714285</v>
      </c>
      <c r="AH13" s="46">
        <v>40</v>
      </c>
      <c r="AI13" s="8">
        <v>40</v>
      </c>
      <c r="AJ13" s="8">
        <v>40</v>
      </c>
      <c r="AK13" s="8">
        <v>39</v>
      </c>
      <c r="AL13" s="8">
        <v>36</v>
      </c>
      <c r="AM13" s="8">
        <v>35</v>
      </c>
      <c r="AN13" s="8">
        <v>27</v>
      </c>
      <c r="AO13" s="8">
        <v>23</v>
      </c>
      <c r="AP13" s="8">
        <v>23</v>
      </c>
      <c r="AQ13" s="8">
        <v>18</v>
      </c>
      <c r="AR13" s="8">
        <v>17</v>
      </c>
      <c r="AS13" s="8">
        <v>13</v>
      </c>
      <c r="AT13" s="8">
        <v>15</v>
      </c>
      <c r="AU13" s="61">
        <v>28.153846153846153</v>
      </c>
      <c r="AV13" s="46">
        <v>17</v>
      </c>
      <c r="AW13" s="8">
        <v>3</v>
      </c>
      <c r="AX13" s="8">
        <v>13</v>
      </c>
      <c r="AY13" s="8">
        <v>19</v>
      </c>
      <c r="AZ13" s="8">
        <v>19</v>
      </c>
      <c r="BA13" s="8">
        <v>21</v>
      </c>
      <c r="BB13" s="8">
        <v>13</v>
      </c>
      <c r="BC13" s="61">
        <v>15</v>
      </c>
      <c r="BD13" s="46">
        <v>12</v>
      </c>
      <c r="BE13" s="8">
        <v>12</v>
      </c>
      <c r="BF13" s="8">
        <v>12</v>
      </c>
      <c r="BG13" s="8">
        <v>12</v>
      </c>
      <c r="BH13" s="8">
        <v>17</v>
      </c>
      <c r="BI13" s="61">
        <v>13</v>
      </c>
      <c r="BJ13" s="46">
        <v>20</v>
      </c>
      <c r="BK13" s="8">
        <v>17</v>
      </c>
      <c r="BL13" s="8">
        <v>15</v>
      </c>
      <c r="BM13" s="198">
        <v>17.333333333333332</v>
      </c>
      <c r="BN13" s="9">
        <v>9</v>
      </c>
      <c r="BO13" s="9">
        <v>24</v>
      </c>
      <c r="BP13" s="9">
        <v>10</v>
      </c>
      <c r="BQ13" s="248">
        <v>14.333333333333334</v>
      </c>
      <c r="BR13" s="252">
        <v>16</v>
      </c>
      <c r="BS13" s="252">
        <v>4</v>
      </c>
      <c r="BT13" s="252">
        <v>8</v>
      </c>
      <c r="BU13" s="252">
        <v>9</v>
      </c>
      <c r="BV13" s="248">
        <v>9.25</v>
      </c>
      <c r="BW13" s="252">
        <v>7</v>
      </c>
      <c r="BX13" s="252">
        <v>4</v>
      </c>
      <c r="BY13" s="253">
        <v>3</v>
      </c>
      <c r="BZ13" s="248">
        <v>4.666666666666667</v>
      </c>
      <c r="CA13" s="253">
        <v>2</v>
      </c>
      <c r="CB13" s="253">
        <v>2</v>
      </c>
      <c r="CC13" s="253">
        <v>3</v>
      </c>
      <c r="CD13" s="253">
        <v>1</v>
      </c>
      <c r="CE13" s="248">
        <v>2</v>
      </c>
      <c r="CF13" s="253">
        <v>1</v>
      </c>
      <c r="CG13" s="253">
        <v>1</v>
      </c>
      <c r="CH13" s="253">
        <v>2</v>
      </c>
      <c r="CI13" s="253">
        <v>0</v>
      </c>
      <c r="CJ13" s="248">
        <v>1</v>
      </c>
      <c r="CK13" s="253">
        <v>0</v>
      </c>
      <c r="CL13" s="253">
        <v>13</v>
      </c>
      <c r="CM13" s="253">
        <v>6</v>
      </c>
      <c r="CN13" s="253">
        <v>11</v>
      </c>
      <c r="CO13" s="248">
        <v>7.5</v>
      </c>
      <c r="CP13" s="27">
        <v>9</v>
      </c>
      <c r="CQ13" s="27">
        <v>1</v>
      </c>
      <c r="CR13" s="27">
        <v>2</v>
      </c>
      <c r="CS13" s="27">
        <v>2</v>
      </c>
      <c r="CT13" s="210">
        <v>1</v>
      </c>
      <c r="CU13" s="248">
        <v>3</v>
      </c>
      <c r="CV13" s="226">
        <v>1</v>
      </c>
      <c r="CW13" s="27">
        <v>3</v>
      </c>
      <c r="CX13" s="27">
        <v>5</v>
      </c>
      <c r="CY13" s="27">
        <v>4</v>
      </c>
      <c r="CZ13" s="248">
        <v>3.25</v>
      </c>
      <c r="DA13" s="311"/>
      <c r="DB13" s="164"/>
      <c r="DC13" s="155"/>
      <c r="DD13" s="155"/>
      <c r="DE13" s="66"/>
      <c r="DF13" s="293"/>
      <c r="DG13" s="294"/>
      <c r="DH13" s="294"/>
      <c r="DI13" s="294"/>
      <c r="DJ13" s="295"/>
    </row>
    <row r="14" spans="1:114" ht="15" customHeight="1" x14ac:dyDescent="0.25">
      <c r="A14" s="7" t="s">
        <v>188</v>
      </c>
      <c r="B14" s="8">
        <v>2</v>
      </c>
      <c r="C14" s="8">
        <v>1</v>
      </c>
      <c r="D14" s="8">
        <v>1</v>
      </c>
      <c r="E14" s="8">
        <v>1</v>
      </c>
      <c r="F14" s="8">
        <v>1</v>
      </c>
      <c r="G14" s="8">
        <v>1</v>
      </c>
      <c r="H14" s="8">
        <v>3</v>
      </c>
      <c r="I14" s="8">
        <v>4</v>
      </c>
      <c r="J14" s="8">
        <v>5</v>
      </c>
      <c r="K14" s="8">
        <v>5</v>
      </c>
      <c r="L14" s="8">
        <v>3</v>
      </c>
      <c r="M14" s="8">
        <v>4</v>
      </c>
      <c r="N14" s="8">
        <v>6</v>
      </c>
      <c r="O14" s="8">
        <v>6</v>
      </c>
      <c r="P14" s="8">
        <v>5</v>
      </c>
      <c r="Q14" s="8">
        <v>6</v>
      </c>
      <c r="R14" s="61">
        <v>3.375</v>
      </c>
      <c r="S14" s="46">
        <v>7</v>
      </c>
      <c r="T14" s="8">
        <v>7</v>
      </c>
      <c r="U14" s="8">
        <v>8</v>
      </c>
      <c r="V14" s="8">
        <v>5</v>
      </c>
      <c r="W14" s="8">
        <v>5</v>
      </c>
      <c r="X14" s="8">
        <v>7</v>
      </c>
      <c r="Y14" s="8">
        <v>6</v>
      </c>
      <c r="Z14" s="8">
        <v>7</v>
      </c>
      <c r="AA14" s="8">
        <v>8</v>
      </c>
      <c r="AB14" s="8">
        <v>7</v>
      </c>
      <c r="AC14" s="8">
        <v>6</v>
      </c>
      <c r="AD14" s="8">
        <v>6</v>
      </c>
      <c r="AE14" s="8">
        <v>4</v>
      </c>
      <c r="AF14" s="8">
        <v>4</v>
      </c>
      <c r="AG14" s="61">
        <v>6.2142857142857144</v>
      </c>
      <c r="AH14" s="46">
        <v>4</v>
      </c>
      <c r="AI14" s="8">
        <v>4</v>
      </c>
      <c r="AJ14" s="8">
        <v>3</v>
      </c>
      <c r="AK14" s="8">
        <v>4</v>
      </c>
      <c r="AL14" s="8">
        <v>8</v>
      </c>
      <c r="AM14" s="8">
        <v>9</v>
      </c>
      <c r="AN14" s="8">
        <v>9</v>
      </c>
      <c r="AO14" s="8">
        <v>9</v>
      </c>
      <c r="AP14" s="8">
        <v>11</v>
      </c>
      <c r="AQ14" s="8">
        <v>5</v>
      </c>
      <c r="AR14" s="8">
        <v>5</v>
      </c>
      <c r="AS14" s="8">
        <v>5</v>
      </c>
      <c r="AT14" s="8">
        <v>3</v>
      </c>
      <c r="AU14" s="61">
        <v>6.0769230769230766</v>
      </c>
      <c r="AV14" s="46">
        <v>3</v>
      </c>
      <c r="AW14" s="8">
        <v>2</v>
      </c>
      <c r="AX14" s="8">
        <v>4</v>
      </c>
      <c r="AY14" s="8">
        <v>4</v>
      </c>
      <c r="AZ14" s="8">
        <v>3</v>
      </c>
      <c r="BA14" s="8">
        <v>2</v>
      </c>
      <c r="BB14" s="8">
        <v>1</v>
      </c>
      <c r="BC14" s="61">
        <v>2.7142857142857144</v>
      </c>
      <c r="BD14" s="46">
        <v>1</v>
      </c>
      <c r="BE14" s="8">
        <v>0</v>
      </c>
      <c r="BF14" s="8">
        <v>0</v>
      </c>
      <c r="BG14" s="8">
        <v>0</v>
      </c>
      <c r="BH14" s="8">
        <v>0</v>
      </c>
      <c r="BI14" s="61">
        <v>0.2</v>
      </c>
      <c r="BJ14" s="46">
        <v>0</v>
      </c>
      <c r="BK14" s="8">
        <v>1</v>
      </c>
      <c r="BL14" s="8">
        <v>1</v>
      </c>
      <c r="BM14" s="198">
        <v>0.66666666666666663</v>
      </c>
      <c r="BN14" s="9">
        <v>1</v>
      </c>
      <c r="BO14" s="9">
        <v>2</v>
      </c>
      <c r="BP14" s="9">
        <v>3</v>
      </c>
      <c r="BQ14" s="248">
        <v>2</v>
      </c>
      <c r="BR14" s="252">
        <v>4</v>
      </c>
      <c r="BS14" s="252">
        <v>4</v>
      </c>
      <c r="BT14" s="252">
        <v>4</v>
      </c>
      <c r="BU14" s="252">
        <v>3</v>
      </c>
      <c r="BV14" s="248">
        <v>3.75</v>
      </c>
      <c r="BW14" s="252">
        <v>3</v>
      </c>
      <c r="BX14" s="252">
        <v>0</v>
      </c>
      <c r="BY14" s="253">
        <v>0</v>
      </c>
      <c r="BZ14" s="248">
        <v>1</v>
      </c>
      <c r="CA14" s="253">
        <v>3</v>
      </c>
      <c r="CB14" s="253">
        <v>3</v>
      </c>
      <c r="CC14" s="253">
        <v>0</v>
      </c>
      <c r="CD14" s="253">
        <v>0</v>
      </c>
      <c r="CE14" s="248">
        <v>1.5</v>
      </c>
      <c r="CF14" s="253">
        <v>2</v>
      </c>
      <c r="CG14" s="253">
        <v>0</v>
      </c>
      <c r="CH14" s="253">
        <v>0</v>
      </c>
      <c r="CI14" s="253">
        <v>0</v>
      </c>
      <c r="CJ14" s="248">
        <v>0.5</v>
      </c>
      <c r="CK14" s="253">
        <v>0</v>
      </c>
      <c r="CL14" s="253">
        <v>0</v>
      </c>
      <c r="CM14" s="253">
        <v>0</v>
      </c>
      <c r="CN14" s="253">
        <v>0</v>
      </c>
      <c r="CO14" s="248">
        <v>0</v>
      </c>
      <c r="CP14" s="27">
        <v>0</v>
      </c>
      <c r="CQ14" s="27">
        <v>2</v>
      </c>
      <c r="CR14" s="27">
        <v>4</v>
      </c>
      <c r="CS14" s="27">
        <v>5</v>
      </c>
      <c r="CT14" s="210">
        <v>11</v>
      </c>
      <c r="CU14" s="248">
        <v>4.4000000000000004</v>
      </c>
      <c r="CV14" s="226">
        <v>16</v>
      </c>
      <c r="CW14" s="27">
        <v>17</v>
      </c>
      <c r="CX14" s="27">
        <v>12</v>
      </c>
      <c r="CY14" s="27">
        <v>9</v>
      </c>
      <c r="CZ14" s="248">
        <v>13.5</v>
      </c>
      <c r="DA14" s="311"/>
      <c r="DB14" s="164"/>
      <c r="DC14" s="155"/>
      <c r="DD14" s="155"/>
      <c r="DF14" s="293"/>
      <c r="DG14" s="294"/>
      <c r="DH14" s="294"/>
      <c r="DI14" s="294"/>
      <c r="DJ14" s="295"/>
    </row>
    <row r="15" spans="1:114" ht="15" customHeight="1" thickBot="1" x14ac:dyDescent="0.3">
      <c r="A15" s="7" t="s">
        <v>189</v>
      </c>
      <c r="B15" s="8">
        <v>47</v>
      </c>
      <c r="C15" s="8">
        <v>34</v>
      </c>
      <c r="D15" s="8">
        <v>33</v>
      </c>
      <c r="E15" s="8">
        <v>33</v>
      </c>
      <c r="F15" s="8">
        <v>32</v>
      </c>
      <c r="G15" s="8">
        <v>33</v>
      </c>
      <c r="H15" s="8">
        <v>32</v>
      </c>
      <c r="I15" s="8">
        <v>37</v>
      </c>
      <c r="J15" s="8">
        <v>35</v>
      </c>
      <c r="K15" s="8">
        <v>31</v>
      </c>
      <c r="L15" s="8">
        <v>31</v>
      </c>
      <c r="M15" s="8">
        <v>22</v>
      </c>
      <c r="N15" s="8">
        <v>21</v>
      </c>
      <c r="O15" s="8">
        <v>21</v>
      </c>
      <c r="P15" s="8">
        <v>15</v>
      </c>
      <c r="Q15" s="8">
        <v>15</v>
      </c>
      <c r="R15" s="61">
        <v>29.5</v>
      </c>
      <c r="S15" s="46">
        <v>15</v>
      </c>
      <c r="T15" s="8">
        <v>13</v>
      </c>
      <c r="U15" s="8">
        <v>13</v>
      </c>
      <c r="V15" s="8">
        <v>21</v>
      </c>
      <c r="W15" s="8">
        <v>19</v>
      </c>
      <c r="X15" s="8">
        <v>21</v>
      </c>
      <c r="Y15" s="8">
        <v>19</v>
      </c>
      <c r="Z15" s="8">
        <v>19</v>
      </c>
      <c r="AA15" s="8">
        <v>21</v>
      </c>
      <c r="AB15" s="8">
        <v>21</v>
      </c>
      <c r="AC15" s="8">
        <v>19</v>
      </c>
      <c r="AD15" s="8">
        <v>35</v>
      </c>
      <c r="AE15" s="8">
        <v>38</v>
      </c>
      <c r="AF15" s="8">
        <v>36</v>
      </c>
      <c r="AG15" s="61">
        <v>22.142857142857142</v>
      </c>
      <c r="AH15" s="46">
        <v>37</v>
      </c>
      <c r="AI15" s="8">
        <v>36</v>
      </c>
      <c r="AJ15" s="8">
        <v>33</v>
      </c>
      <c r="AK15" s="8">
        <v>35</v>
      </c>
      <c r="AL15" s="8">
        <v>27</v>
      </c>
      <c r="AM15" s="8">
        <v>25</v>
      </c>
      <c r="AN15" s="8">
        <v>26</v>
      </c>
      <c r="AO15" s="8">
        <v>26</v>
      </c>
      <c r="AP15" s="8">
        <v>24</v>
      </c>
      <c r="AQ15" s="8">
        <v>13</v>
      </c>
      <c r="AR15" s="8">
        <v>11</v>
      </c>
      <c r="AS15" s="8">
        <v>10</v>
      </c>
      <c r="AT15" s="8">
        <v>10</v>
      </c>
      <c r="AU15" s="61">
        <v>24.076923076923077</v>
      </c>
      <c r="AV15" s="46">
        <v>7</v>
      </c>
      <c r="AW15" s="8">
        <v>6</v>
      </c>
      <c r="AX15" s="8">
        <v>8</v>
      </c>
      <c r="AY15" s="8">
        <v>9</v>
      </c>
      <c r="AZ15" s="8">
        <v>8</v>
      </c>
      <c r="BA15" s="8">
        <v>4</v>
      </c>
      <c r="BB15" s="8">
        <v>3</v>
      </c>
      <c r="BC15" s="61">
        <v>6.4285714285714288</v>
      </c>
      <c r="BD15" s="46">
        <v>3</v>
      </c>
      <c r="BE15" s="8">
        <v>2</v>
      </c>
      <c r="BF15" s="8">
        <v>0</v>
      </c>
      <c r="BG15" s="8">
        <v>1</v>
      </c>
      <c r="BH15" s="8">
        <v>1</v>
      </c>
      <c r="BI15" s="61">
        <v>1.4</v>
      </c>
      <c r="BJ15" s="46">
        <v>2</v>
      </c>
      <c r="BK15" s="8">
        <v>2</v>
      </c>
      <c r="BL15" s="8">
        <v>2</v>
      </c>
      <c r="BM15" s="198">
        <v>2</v>
      </c>
      <c r="BN15" s="9">
        <v>2</v>
      </c>
      <c r="BO15" s="9">
        <v>4</v>
      </c>
      <c r="BP15" s="9">
        <v>5</v>
      </c>
      <c r="BQ15" s="248">
        <v>3.6666666666666665</v>
      </c>
      <c r="BR15" s="252">
        <v>7</v>
      </c>
      <c r="BS15" s="252">
        <v>7</v>
      </c>
      <c r="BT15" s="252">
        <v>13</v>
      </c>
      <c r="BU15" s="252">
        <v>24</v>
      </c>
      <c r="BV15" s="248">
        <v>12.75</v>
      </c>
      <c r="BW15" s="252">
        <v>11</v>
      </c>
      <c r="BX15" s="252">
        <v>9</v>
      </c>
      <c r="BY15" s="253">
        <v>11</v>
      </c>
      <c r="BZ15" s="248">
        <v>10.333333333333334</v>
      </c>
      <c r="CA15" s="253">
        <v>34</v>
      </c>
      <c r="CB15" s="253">
        <v>6</v>
      </c>
      <c r="CC15" s="253">
        <v>5</v>
      </c>
      <c r="CD15" s="253">
        <v>7</v>
      </c>
      <c r="CE15" s="248">
        <v>13</v>
      </c>
      <c r="CF15" s="253">
        <v>6</v>
      </c>
      <c r="CG15" s="253">
        <v>14</v>
      </c>
      <c r="CH15" s="253">
        <v>7</v>
      </c>
      <c r="CI15" s="253">
        <v>10</v>
      </c>
      <c r="CJ15" s="248">
        <v>9.25</v>
      </c>
      <c r="CK15" s="253">
        <v>15</v>
      </c>
      <c r="CL15" s="253">
        <v>13</v>
      </c>
      <c r="CM15" s="253">
        <v>14</v>
      </c>
      <c r="CN15" s="253">
        <v>14</v>
      </c>
      <c r="CO15" s="248">
        <v>14</v>
      </c>
      <c r="CP15" s="27">
        <v>25</v>
      </c>
      <c r="CQ15" s="27">
        <v>11</v>
      </c>
      <c r="CR15" s="27">
        <v>12</v>
      </c>
      <c r="CS15" s="27">
        <v>11</v>
      </c>
      <c r="CT15" s="210">
        <v>7</v>
      </c>
      <c r="CU15" s="248">
        <v>13.2</v>
      </c>
      <c r="CV15" s="226">
        <v>7</v>
      </c>
      <c r="CW15" s="27">
        <v>7</v>
      </c>
      <c r="CX15" s="27">
        <v>6</v>
      </c>
      <c r="CY15" s="27">
        <v>4</v>
      </c>
      <c r="CZ15" s="248">
        <v>6</v>
      </c>
      <c r="DA15" s="311"/>
      <c r="DB15" s="164"/>
      <c r="DC15" s="155"/>
      <c r="DD15" s="155"/>
      <c r="DF15" s="305"/>
      <c r="DG15" s="306"/>
      <c r="DH15" s="306"/>
      <c r="DI15" s="306"/>
      <c r="DJ15" s="307"/>
    </row>
    <row r="16" spans="1:114" s="10" customFormat="1" ht="15" customHeight="1" x14ac:dyDescent="0.3">
      <c r="A16" s="7" t="s">
        <v>190</v>
      </c>
      <c r="B16" s="9"/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8"/>
      <c r="R16" s="61"/>
      <c r="S16" s="25"/>
      <c r="T16" s="9"/>
      <c r="U16" s="9"/>
      <c r="V16" s="9"/>
      <c r="W16" s="9"/>
      <c r="X16" s="9"/>
      <c r="Y16" s="9"/>
      <c r="Z16" s="9"/>
      <c r="AA16" s="9"/>
      <c r="AB16" s="9"/>
      <c r="AC16" s="9"/>
      <c r="AD16" s="9"/>
      <c r="AE16" s="9"/>
      <c r="AF16" s="8"/>
      <c r="AG16" s="61"/>
      <c r="AH16" s="25"/>
      <c r="AI16" s="9"/>
      <c r="AJ16" s="9"/>
      <c r="AK16" s="9"/>
      <c r="AL16" s="9"/>
      <c r="AM16" s="9"/>
      <c r="AN16" s="9"/>
      <c r="AO16" s="9"/>
      <c r="AP16" s="9"/>
      <c r="AQ16" s="9"/>
      <c r="AR16" s="9"/>
      <c r="AS16" s="9"/>
      <c r="AT16" s="8"/>
      <c r="AU16" s="61"/>
      <c r="AV16" s="25"/>
      <c r="AW16" s="9"/>
      <c r="AX16" s="9"/>
      <c r="AY16" s="9"/>
      <c r="AZ16" s="9"/>
      <c r="BA16" s="9"/>
      <c r="BB16" s="8"/>
      <c r="BC16" s="61"/>
      <c r="BD16" s="25"/>
      <c r="BE16" s="9"/>
      <c r="BF16" s="9"/>
      <c r="BG16" s="9"/>
      <c r="BH16" s="8"/>
      <c r="BI16" s="61"/>
      <c r="BJ16" s="25"/>
      <c r="BK16" s="9"/>
      <c r="BL16" s="8"/>
      <c r="BM16" s="198"/>
      <c r="BN16" s="9"/>
      <c r="BO16" s="9"/>
      <c r="BP16" s="9"/>
      <c r="BQ16" s="248"/>
      <c r="BR16" s="252"/>
      <c r="BS16" s="252"/>
      <c r="BT16" s="252"/>
      <c r="BU16" s="252"/>
      <c r="BV16" s="248"/>
      <c r="BW16" s="252"/>
      <c r="BX16" s="252"/>
      <c r="BY16" s="252"/>
      <c r="BZ16" s="248"/>
      <c r="CA16" s="252"/>
      <c r="CB16" s="252"/>
      <c r="CC16" s="252"/>
      <c r="CD16" s="252"/>
      <c r="CE16" s="248"/>
      <c r="CF16" s="252"/>
      <c r="CG16" s="252"/>
      <c r="CH16" s="252"/>
      <c r="CI16" s="252"/>
      <c r="CJ16" s="248"/>
      <c r="CK16" s="252"/>
      <c r="CL16" s="252"/>
      <c r="CM16" s="252"/>
      <c r="CN16" s="252"/>
      <c r="CO16" s="248"/>
      <c r="CP16" s="9"/>
      <c r="CQ16" s="9"/>
      <c r="CR16" s="9"/>
      <c r="CS16" s="9">
        <v>0</v>
      </c>
      <c r="CT16" s="8">
        <v>0</v>
      </c>
      <c r="CU16" s="248">
        <v>0</v>
      </c>
      <c r="CV16" s="25">
        <v>0</v>
      </c>
      <c r="CW16" s="9">
        <v>0</v>
      </c>
      <c r="CX16" s="9">
        <v>0</v>
      </c>
      <c r="CY16" s="9">
        <v>0</v>
      </c>
      <c r="CZ16" s="248">
        <v>0</v>
      </c>
      <c r="DA16" s="311"/>
      <c r="DB16" s="165"/>
      <c r="DC16" s="156"/>
      <c r="DD16" s="156"/>
    </row>
    <row r="17" spans="1:108" s="10" customFormat="1" ht="15" customHeight="1" x14ac:dyDescent="0.3">
      <c r="A17" s="7" t="s">
        <v>191</v>
      </c>
      <c r="B17" s="9"/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8"/>
      <c r="R17" s="61"/>
      <c r="S17" s="25"/>
      <c r="T17" s="9"/>
      <c r="U17" s="9"/>
      <c r="V17" s="9"/>
      <c r="W17" s="9"/>
      <c r="X17" s="9"/>
      <c r="Y17" s="9"/>
      <c r="Z17" s="9"/>
      <c r="AA17" s="9"/>
      <c r="AB17" s="9"/>
      <c r="AC17" s="9"/>
      <c r="AD17" s="9"/>
      <c r="AE17" s="9"/>
      <c r="AF17" s="8"/>
      <c r="AG17" s="61"/>
      <c r="AH17" s="25"/>
      <c r="AI17" s="9"/>
      <c r="AJ17" s="9"/>
      <c r="AK17" s="9"/>
      <c r="AL17" s="9"/>
      <c r="AM17" s="9"/>
      <c r="AN17" s="9"/>
      <c r="AO17" s="9"/>
      <c r="AP17" s="9"/>
      <c r="AQ17" s="9"/>
      <c r="AR17" s="9"/>
      <c r="AS17" s="9"/>
      <c r="AT17" s="8"/>
      <c r="AU17" s="61"/>
      <c r="AV17" s="25"/>
      <c r="AW17" s="9"/>
      <c r="AX17" s="9"/>
      <c r="AY17" s="9"/>
      <c r="AZ17" s="9"/>
      <c r="BA17" s="9"/>
      <c r="BB17" s="8"/>
      <c r="BC17" s="61"/>
      <c r="BD17" s="25"/>
      <c r="BE17" s="9"/>
      <c r="BF17" s="9"/>
      <c r="BG17" s="9"/>
      <c r="BH17" s="8"/>
      <c r="BI17" s="61"/>
      <c r="BJ17" s="25"/>
      <c r="BK17" s="9"/>
      <c r="BL17" s="8"/>
      <c r="BM17" s="198"/>
      <c r="BN17" s="9"/>
      <c r="BO17" s="9"/>
      <c r="BP17" s="9"/>
      <c r="BQ17" s="248"/>
      <c r="BR17" s="252"/>
      <c r="BS17" s="252"/>
      <c r="BT17" s="252"/>
      <c r="BU17" s="252"/>
      <c r="BV17" s="248"/>
      <c r="BW17" s="252"/>
      <c r="BX17" s="252"/>
      <c r="BY17" s="252"/>
      <c r="BZ17" s="248"/>
      <c r="CA17" s="252"/>
      <c r="CB17" s="252"/>
      <c r="CC17" s="252"/>
      <c r="CD17" s="252"/>
      <c r="CE17" s="248"/>
      <c r="CF17" s="252"/>
      <c r="CG17" s="252"/>
      <c r="CH17" s="252"/>
      <c r="CI17" s="252"/>
      <c r="CJ17" s="248"/>
      <c r="CK17" s="252"/>
      <c r="CL17" s="252"/>
      <c r="CM17" s="252"/>
      <c r="CN17" s="252"/>
      <c r="CO17" s="248"/>
      <c r="CP17" s="9"/>
      <c r="CQ17" s="9"/>
      <c r="CR17" s="9"/>
      <c r="CS17" s="9">
        <v>0</v>
      </c>
      <c r="CT17" s="8">
        <v>0</v>
      </c>
      <c r="CU17" s="248">
        <v>0</v>
      </c>
      <c r="CV17" s="25">
        <v>0</v>
      </c>
      <c r="CW17" s="9">
        <v>0</v>
      </c>
      <c r="CX17" s="9">
        <v>0</v>
      </c>
      <c r="CY17" s="9">
        <v>0</v>
      </c>
      <c r="CZ17" s="248">
        <v>0</v>
      </c>
      <c r="DA17" s="311"/>
      <c r="DB17" s="165"/>
      <c r="DC17" s="156"/>
      <c r="DD17" s="156"/>
    </row>
    <row r="18" spans="1:108" s="5" customFormat="1" ht="15" customHeight="1" x14ac:dyDescent="0.3">
      <c r="A18" s="11" t="s">
        <v>185</v>
      </c>
      <c r="B18" s="12">
        <v>62</v>
      </c>
      <c r="C18" s="12">
        <v>50</v>
      </c>
      <c r="D18" s="12">
        <v>49</v>
      </c>
      <c r="E18" s="12">
        <v>55</v>
      </c>
      <c r="F18" s="12">
        <v>54</v>
      </c>
      <c r="G18" s="12">
        <v>56</v>
      </c>
      <c r="H18" s="12">
        <v>58</v>
      </c>
      <c r="I18" s="12">
        <v>68</v>
      </c>
      <c r="J18" s="12">
        <v>68</v>
      </c>
      <c r="K18" s="12">
        <v>66</v>
      </c>
      <c r="L18" s="12">
        <v>63</v>
      </c>
      <c r="M18" s="12">
        <v>57</v>
      </c>
      <c r="N18" s="12">
        <v>60</v>
      </c>
      <c r="O18" s="12">
        <v>60</v>
      </c>
      <c r="P18" s="12">
        <v>54</v>
      </c>
      <c r="Q18" s="12">
        <v>55</v>
      </c>
      <c r="R18" s="50">
        <v>58.4375</v>
      </c>
      <c r="S18" s="12">
        <v>56</v>
      </c>
      <c r="T18" s="12">
        <v>48</v>
      </c>
      <c r="U18" s="12">
        <v>46</v>
      </c>
      <c r="V18" s="12">
        <v>50</v>
      </c>
      <c r="W18" s="12">
        <v>51</v>
      </c>
      <c r="X18" s="12">
        <v>57</v>
      </c>
      <c r="Y18" s="12">
        <v>55</v>
      </c>
      <c r="Z18" s="12">
        <v>55</v>
      </c>
      <c r="AA18" s="12">
        <v>63</v>
      </c>
      <c r="AB18" s="12">
        <v>55</v>
      </c>
      <c r="AC18" s="12">
        <v>57</v>
      </c>
      <c r="AD18" s="12">
        <v>73</v>
      </c>
      <c r="AE18" s="12">
        <v>77</v>
      </c>
      <c r="AF18" s="12">
        <v>78</v>
      </c>
      <c r="AG18" s="50">
        <v>58.642857142857146</v>
      </c>
      <c r="AH18" s="12">
        <v>81</v>
      </c>
      <c r="AI18" s="12">
        <v>80</v>
      </c>
      <c r="AJ18" s="12">
        <v>76</v>
      </c>
      <c r="AK18" s="12">
        <v>78</v>
      </c>
      <c r="AL18" s="12">
        <v>71</v>
      </c>
      <c r="AM18" s="12">
        <v>69</v>
      </c>
      <c r="AN18" s="12">
        <v>62</v>
      </c>
      <c r="AO18" s="12">
        <v>58</v>
      </c>
      <c r="AP18" s="12">
        <v>58</v>
      </c>
      <c r="AQ18" s="12">
        <v>36</v>
      </c>
      <c r="AR18" s="12">
        <v>33</v>
      </c>
      <c r="AS18" s="12">
        <v>28</v>
      </c>
      <c r="AT18" s="12">
        <v>28</v>
      </c>
      <c r="AU18" s="50">
        <v>58.307692307692307</v>
      </c>
      <c r="AV18" s="12">
        <v>27</v>
      </c>
      <c r="AW18" s="12">
        <v>11</v>
      </c>
      <c r="AX18" s="12">
        <v>25</v>
      </c>
      <c r="AY18" s="12">
        <v>32</v>
      </c>
      <c r="AZ18" s="12">
        <v>30</v>
      </c>
      <c r="BA18" s="12">
        <v>27</v>
      </c>
      <c r="BB18" s="12">
        <v>17</v>
      </c>
      <c r="BC18" s="50">
        <v>24.142857142857142</v>
      </c>
      <c r="BD18" s="12">
        <v>16</v>
      </c>
      <c r="BE18" s="12">
        <v>14</v>
      </c>
      <c r="BF18" s="12">
        <v>12</v>
      </c>
      <c r="BG18" s="12">
        <v>13</v>
      </c>
      <c r="BH18" s="12">
        <v>18</v>
      </c>
      <c r="BI18" s="50">
        <v>14.6</v>
      </c>
      <c r="BJ18" s="12">
        <v>22</v>
      </c>
      <c r="BK18" s="12">
        <v>20</v>
      </c>
      <c r="BL18" s="12">
        <v>18</v>
      </c>
      <c r="BM18" s="199">
        <v>20</v>
      </c>
      <c r="BN18" s="175">
        <v>12</v>
      </c>
      <c r="BO18" s="175">
        <v>30</v>
      </c>
      <c r="BP18" s="175">
        <v>18</v>
      </c>
      <c r="BQ18" s="249">
        <v>20</v>
      </c>
      <c r="BR18" s="249">
        <v>27</v>
      </c>
      <c r="BS18" s="249">
        <v>15</v>
      </c>
      <c r="BT18" s="249">
        <v>25</v>
      </c>
      <c r="BU18" s="249">
        <v>36</v>
      </c>
      <c r="BV18" s="249">
        <v>25.75</v>
      </c>
      <c r="BW18" s="249">
        <v>21</v>
      </c>
      <c r="BX18" s="249">
        <v>13</v>
      </c>
      <c r="BY18" s="249">
        <v>14</v>
      </c>
      <c r="BZ18" s="249">
        <v>16</v>
      </c>
      <c r="CA18" s="249">
        <v>39</v>
      </c>
      <c r="CB18" s="249">
        <v>11</v>
      </c>
      <c r="CC18" s="249">
        <v>8</v>
      </c>
      <c r="CD18" s="249">
        <v>8</v>
      </c>
      <c r="CE18" s="249">
        <v>16.5</v>
      </c>
      <c r="CF18" s="249">
        <v>9</v>
      </c>
      <c r="CG18" s="249">
        <v>15</v>
      </c>
      <c r="CH18" s="249">
        <v>9</v>
      </c>
      <c r="CI18" s="249">
        <v>10</v>
      </c>
      <c r="CJ18" s="249">
        <v>10.75</v>
      </c>
      <c r="CK18" s="249">
        <v>15</v>
      </c>
      <c r="CL18" s="249">
        <v>26</v>
      </c>
      <c r="CM18" s="249">
        <v>20</v>
      </c>
      <c r="CN18" s="249">
        <v>25</v>
      </c>
      <c r="CO18" s="249">
        <v>21.5</v>
      </c>
      <c r="CP18" s="175">
        <v>34</v>
      </c>
      <c r="CQ18" s="175">
        <v>14</v>
      </c>
      <c r="CR18" s="175">
        <v>18</v>
      </c>
      <c r="CS18" s="175">
        <v>18</v>
      </c>
      <c r="CT18" s="12">
        <v>19</v>
      </c>
      <c r="CU18" s="249">
        <v>20.6</v>
      </c>
      <c r="CV18" s="227">
        <v>24</v>
      </c>
      <c r="CW18" s="175">
        <v>27</v>
      </c>
      <c r="CX18" s="175">
        <v>23</v>
      </c>
      <c r="CY18" s="175">
        <v>17</v>
      </c>
      <c r="CZ18" s="249">
        <v>22.75</v>
      </c>
      <c r="DA18" s="311"/>
      <c r="DB18" s="166"/>
      <c r="DC18" s="157"/>
      <c r="DD18" s="157"/>
    </row>
    <row r="19" spans="1:108" s="30" customFormat="1" ht="15" customHeight="1" thickBot="1" x14ac:dyDescent="0.35">
      <c r="A19" s="13" t="s">
        <v>186</v>
      </c>
      <c r="B19" s="17"/>
      <c r="C19" s="17"/>
      <c r="D19" s="17"/>
      <c r="E19" s="17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62"/>
      <c r="S19" s="49"/>
      <c r="T19" s="17"/>
      <c r="U19" s="17"/>
      <c r="V19" s="17"/>
      <c r="W19" s="17"/>
      <c r="X19" s="17"/>
      <c r="Y19" s="17"/>
      <c r="Z19" s="17"/>
      <c r="AA19" s="17"/>
      <c r="AB19" s="17"/>
      <c r="AC19" s="17"/>
      <c r="AD19" s="17"/>
      <c r="AE19" s="17"/>
      <c r="AF19" s="17"/>
      <c r="AG19" s="62"/>
      <c r="AH19" s="49"/>
      <c r="AI19" s="17"/>
      <c r="AJ19" s="17"/>
      <c r="AK19" s="17"/>
      <c r="AL19" s="17"/>
      <c r="AM19" s="17"/>
      <c r="AN19" s="17"/>
      <c r="AO19" s="17"/>
      <c r="AP19" s="17"/>
      <c r="AQ19" s="17"/>
      <c r="AR19" s="17"/>
      <c r="AS19" s="17">
        <v>40</v>
      </c>
      <c r="AT19" s="17">
        <v>33</v>
      </c>
      <c r="AU19" s="62">
        <v>36.5</v>
      </c>
      <c r="AV19" s="49">
        <v>31</v>
      </c>
      <c r="AW19" s="17">
        <v>33</v>
      </c>
      <c r="AX19" s="17">
        <v>22</v>
      </c>
      <c r="AY19" s="17">
        <v>39</v>
      </c>
      <c r="AZ19" s="17">
        <v>41</v>
      </c>
      <c r="BA19" s="17">
        <v>26</v>
      </c>
      <c r="BB19" s="17">
        <v>29</v>
      </c>
      <c r="BC19" s="62">
        <v>31.571428571428573</v>
      </c>
      <c r="BD19" s="49">
        <v>46</v>
      </c>
      <c r="BE19" s="17">
        <v>97</v>
      </c>
      <c r="BF19" s="17">
        <v>97</v>
      </c>
      <c r="BG19" s="17"/>
      <c r="BH19" s="17"/>
      <c r="BI19" s="62">
        <v>80</v>
      </c>
      <c r="BJ19" s="49"/>
      <c r="BK19" s="17"/>
      <c r="BL19" s="17"/>
      <c r="BM19" s="200"/>
      <c r="BN19" s="24"/>
      <c r="BO19" s="24"/>
      <c r="BP19" s="24">
        <v>30</v>
      </c>
      <c r="BQ19" s="250">
        <v>30</v>
      </c>
      <c r="BR19" s="256">
        <v>35</v>
      </c>
      <c r="BS19" s="256">
        <v>17</v>
      </c>
      <c r="BT19" s="256">
        <v>0</v>
      </c>
      <c r="BU19" s="256">
        <v>14</v>
      </c>
      <c r="BV19" s="250">
        <v>16.5</v>
      </c>
      <c r="BW19" s="256">
        <v>0</v>
      </c>
      <c r="BX19" s="256">
        <v>0</v>
      </c>
      <c r="BY19" s="256">
        <v>8</v>
      </c>
      <c r="BZ19" s="250">
        <v>2.6666666666666665</v>
      </c>
      <c r="CA19" s="257">
        <v>5</v>
      </c>
      <c r="CB19" s="257">
        <v>3</v>
      </c>
      <c r="CC19" s="257">
        <v>1</v>
      </c>
      <c r="CD19" s="257">
        <v>0</v>
      </c>
      <c r="CE19" s="250">
        <v>2.25</v>
      </c>
      <c r="CF19" s="256">
        <v>0</v>
      </c>
      <c r="CG19" s="256">
        <v>0</v>
      </c>
      <c r="CH19" s="256">
        <v>0</v>
      </c>
      <c r="CI19" s="256">
        <v>0</v>
      </c>
      <c r="CJ19" s="250">
        <v>0</v>
      </c>
      <c r="CK19" s="256">
        <v>0</v>
      </c>
      <c r="CL19" s="256">
        <v>0</v>
      </c>
      <c r="CM19" s="256">
        <v>0</v>
      </c>
      <c r="CN19" s="256">
        <v>0</v>
      </c>
      <c r="CO19" s="250">
        <v>0</v>
      </c>
      <c r="CP19" s="24">
        <v>0</v>
      </c>
      <c r="CQ19" s="24">
        <v>0</v>
      </c>
      <c r="CR19" s="24">
        <v>0</v>
      </c>
      <c r="CS19" s="29">
        <v>0</v>
      </c>
      <c r="CT19" s="212">
        <v>50</v>
      </c>
      <c r="CU19" s="250">
        <v>10</v>
      </c>
      <c r="CV19" s="230">
        <v>41</v>
      </c>
      <c r="CW19" s="29">
        <v>27</v>
      </c>
      <c r="CX19" s="29">
        <v>19</v>
      </c>
      <c r="CY19" s="29">
        <v>8</v>
      </c>
      <c r="CZ19" s="250">
        <v>23.75</v>
      </c>
      <c r="DA19" s="312"/>
      <c r="DB19" s="167"/>
      <c r="DC19" s="158"/>
      <c r="DD19" s="158"/>
    </row>
    <row r="20" spans="1:108" ht="4.95" customHeight="1" thickBot="1" x14ac:dyDescent="0.3">
      <c r="B20" s="16"/>
      <c r="C20" s="16"/>
      <c r="D20" s="16"/>
      <c r="E20" s="16"/>
      <c r="F20" s="16"/>
      <c r="G20" s="16"/>
      <c r="H20" s="16"/>
      <c r="R20" s="51"/>
      <c r="S20" s="16"/>
      <c r="T20" s="16"/>
      <c r="U20" s="16"/>
      <c r="V20" s="16"/>
      <c r="W20" s="16"/>
      <c r="X20" s="16"/>
      <c r="Y20" s="16"/>
      <c r="Z20" s="16"/>
      <c r="AA20" s="16"/>
      <c r="AB20" s="16"/>
      <c r="AC20" s="16"/>
      <c r="AD20" s="16"/>
      <c r="AE20" s="16"/>
      <c r="AF20" s="16"/>
      <c r="AG20" s="51"/>
      <c r="AH20" s="16"/>
      <c r="AI20" s="16"/>
      <c r="AJ20" s="16"/>
      <c r="AK20" s="16"/>
      <c r="AL20" s="16"/>
      <c r="AM20" s="16"/>
      <c r="AN20" s="16"/>
      <c r="AO20" s="16"/>
      <c r="AP20" s="16"/>
      <c r="AQ20" s="16"/>
      <c r="AR20" s="16"/>
      <c r="AS20" s="16"/>
      <c r="AT20" s="16"/>
      <c r="AU20" s="51"/>
      <c r="AV20" s="16"/>
      <c r="AW20" s="16"/>
      <c r="AX20" s="16"/>
      <c r="AY20" s="16"/>
      <c r="AZ20" s="16"/>
      <c r="BA20" s="16"/>
      <c r="BB20" s="16"/>
      <c r="BC20" s="51"/>
      <c r="BD20" s="16"/>
      <c r="BE20" s="16"/>
      <c r="BF20" s="16"/>
      <c r="BG20" s="16"/>
      <c r="BH20" s="16"/>
      <c r="BI20" s="51"/>
      <c r="BJ20" s="16"/>
      <c r="BK20" s="16"/>
      <c r="BL20" s="16"/>
      <c r="BM20" s="195"/>
      <c r="BN20" s="16"/>
      <c r="BO20" s="16"/>
      <c r="BP20" s="16"/>
      <c r="BQ20" s="195"/>
      <c r="BR20" s="16"/>
      <c r="BS20" s="16"/>
      <c r="BT20" s="16"/>
      <c r="BU20" s="16"/>
      <c r="BV20" s="195"/>
      <c r="BW20" s="16"/>
      <c r="BX20" s="16"/>
      <c r="BY20" s="16"/>
      <c r="BZ20" s="195"/>
      <c r="CA20" s="16"/>
      <c r="CB20" s="16"/>
      <c r="CC20" s="16"/>
      <c r="CD20" s="16"/>
      <c r="CE20" s="195"/>
      <c r="CF20" s="16"/>
      <c r="CG20" s="16"/>
      <c r="CH20" s="16"/>
      <c r="CI20" s="16"/>
      <c r="CJ20" s="195"/>
      <c r="CK20" s="16"/>
      <c r="CL20" s="16"/>
      <c r="CM20" s="16"/>
      <c r="CN20" s="16"/>
      <c r="CO20" s="195"/>
      <c r="CP20" s="16"/>
      <c r="CQ20" s="16"/>
      <c r="CR20" s="16"/>
      <c r="CS20" s="16"/>
      <c r="CT20" s="16"/>
      <c r="CU20" s="195"/>
      <c r="CV20" s="16"/>
      <c r="CW20" s="16"/>
      <c r="CX20" s="16"/>
      <c r="CY20" s="16"/>
      <c r="CZ20" s="51"/>
      <c r="DB20" s="164"/>
      <c r="DC20" s="155"/>
      <c r="DD20" s="155"/>
    </row>
    <row r="21" spans="1:108" s="4" customFormat="1" ht="15" customHeight="1" x14ac:dyDescent="0.25">
      <c r="A21" s="44" t="s">
        <v>265</v>
      </c>
      <c r="B21" s="69">
        <v>43199</v>
      </c>
      <c r="C21" s="69">
        <v>43200</v>
      </c>
      <c r="D21" s="69">
        <v>43201</v>
      </c>
      <c r="E21" s="69">
        <v>43202</v>
      </c>
      <c r="F21" s="69">
        <v>43203</v>
      </c>
      <c r="G21" s="69">
        <v>43206</v>
      </c>
      <c r="H21" s="69">
        <v>43207</v>
      </c>
      <c r="I21" s="69">
        <v>43208</v>
      </c>
      <c r="J21" s="69">
        <v>43209</v>
      </c>
      <c r="K21" s="69">
        <v>43210</v>
      </c>
      <c r="L21" s="69">
        <v>43213</v>
      </c>
      <c r="M21" s="69">
        <v>43214</v>
      </c>
      <c r="N21" s="69">
        <v>43215</v>
      </c>
      <c r="O21" s="69">
        <v>43216</v>
      </c>
      <c r="P21" s="69">
        <v>43217</v>
      </c>
      <c r="Q21" s="69">
        <v>43220</v>
      </c>
      <c r="R21" s="70" t="s">
        <v>249</v>
      </c>
      <c r="S21" s="71">
        <v>43222</v>
      </c>
      <c r="T21" s="69">
        <v>43224</v>
      </c>
      <c r="U21" s="69">
        <v>43227</v>
      </c>
      <c r="V21" s="69">
        <v>43229</v>
      </c>
      <c r="W21" s="69">
        <v>43235</v>
      </c>
      <c r="X21" s="69">
        <v>43236</v>
      </c>
      <c r="Y21" s="69">
        <v>43237</v>
      </c>
      <c r="Z21" s="69">
        <v>43238</v>
      </c>
      <c r="AA21" s="69">
        <v>43243</v>
      </c>
      <c r="AB21" s="69">
        <v>43244</v>
      </c>
      <c r="AC21" s="69">
        <v>43245</v>
      </c>
      <c r="AD21" s="69">
        <v>43248</v>
      </c>
      <c r="AE21" s="69">
        <v>43250</v>
      </c>
      <c r="AF21" s="69">
        <v>43251</v>
      </c>
      <c r="AG21" s="70" t="s">
        <v>249</v>
      </c>
      <c r="AH21" s="71">
        <v>43252</v>
      </c>
      <c r="AI21" s="69">
        <v>43255</v>
      </c>
      <c r="AJ21" s="69">
        <v>43256</v>
      </c>
      <c r="AK21" s="69">
        <v>43257</v>
      </c>
      <c r="AL21" s="69">
        <v>43258</v>
      </c>
      <c r="AM21" s="69">
        <v>43262</v>
      </c>
      <c r="AN21" s="69">
        <v>43263</v>
      </c>
      <c r="AO21" s="69">
        <v>43264</v>
      </c>
      <c r="AP21" s="69">
        <v>43265</v>
      </c>
      <c r="AQ21" s="69">
        <v>43276</v>
      </c>
      <c r="AR21" s="69">
        <v>43277</v>
      </c>
      <c r="AS21" s="69">
        <v>43278</v>
      </c>
      <c r="AT21" s="69">
        <v>43280</v>
      </c>
      <c r="AU21" s="70" t="s">
        <v>249</v>
      </c>
      <c r="AV21" s="71">
        <v>43283</v>
      </c>
      <c r="AW21" s="69">
        <v>43286</v>
      </c>
      <c r="AX21" s="69">
        <v>43290</v>
      </c>
      <c r="AY21" s="69">
        <v>43294</v>
      </c>
      <c r="AZ21" s="69">
        <v>43297</v>
      </c>
      <c r="BA21" s="69">
        <v>43304</v>
      </c>
      <c r="BB21" s="69">
        <v>43311</v>
      </c>
      <c r="BC21" s="70" t="s">
        <v>249</v>
      </c>
      <c r="BD21" s="71">
        <v>43318</v>
      </c>
      <c r="BE21" s="69">
        <v>43332</v>
      </c>
      <c r="BF21" s="69">
        <v>43336</v>
      </c>
      <c r="BG21" s="69">
        <v>43339</v>
      </c>
      <c r="BH21" s="69">
        <v>43343</v>
      </c>
      <c r="BI21" s="70" t="s">
        <v>249</v>
      </c>
      <c r="BJ21" s="71">
        <v>43346</v>
      </c>
      <c r="BK21" s="69">
        <v>43353</v>
      </c>
      <c r="BL21" s="69">
        <v>43360</v>
      </c>
      <c r="BM21" s="196" t="s">
        <v>249</v>
      </c>
      <c r="BN21" s="72">
        <v>43374</v>
      </c>
      <c r="BO21" s="72">
        <v>43395</v>
      </c>
      <c r="BP21" s="72">
        <v>43402</v>
      </c>
      <c r="BQ21" s="197" t="s">
        <v>249</v>
      </c>
      <c r="BR21" s="72">
        <v>43409</v>
      </c>
      <c r="BS21" s="72">
        <v>43416</v>
      </c>
      <c r="BT21" s="72">
        <v>43423</v>
      </c>
      <c r="BU21" s="72">
        <v>43430</v>
      </c>
      <c r="BV21" s="197" t="s">
        <v>249</v>
      </c>
      <c r="BW21" s="72">
        <v>43437</v>
      </c>
      <c r="BX21" s="72">
        <v>43444</v>
      </c>
      <c r="BY21" s="72">
        <v>43451</v>
      </c>
      <c r="BZ21" s="197" t="s">
        <v>249</v>
      </c>
      <c r="CA21" s="72">
        <v>43472</v>
      </c>
      <c r="CB21" s="72">
        <v>43479</v>
      </c>
      <c r="CC21" s="72">
        <v>43486</v>
      </c>
      <c r="CD21" s="72">
        <v>43493</v>
      </c>
      <c r="CE21" s="197" t="s">
        <v>249</v>
      </c>
      <c r="CF21" s="72">
        <v>43500</v>
      </c>
      <c r="CG21" s="72">
        <v>43507</v>
      </c>
      <c r="CH21" s="72">
        <v>43514</v>
      </c>
      <c r="CI21" s="72">
        <v>43521</v>
      </c>
      <c r="CJ21" s="197" t="s">
        <v>249</v>
      </c>
      <c r="CK21" s="72">
        <v>43528</v>
      </c>
      <c r="CL21" s="72">
        <v>43535</v>
      </c>
      <c r="CM21" s="72">
        <v>43542</v>
      </c>
      <c r="CN21" s="72">
        <v>43549</v>
      </c>
      <c r="CO21" s="197" t="s">
        <v>249</v>
      </c>
      <c r="CP21" s="72">
        <v>43556</v>
      </c>
      <c r="CQ21" s="72">
        <v>43563</v>
      </c>
      <c r="CR21" s="72">
        <v>43570</v>
      </c>
      <c r="CS21" s="72">
        <v>43578</v>
      </c>
      <c r="CT21" s="69">
        <v>43584</v>
      </c>
      <c r="CU21" s="223" t="s">
        <v>249</v>
      </c>
      <c r="CV21" s="229">
        <v>43591</v>
      </c>
      <c r="CW21" s="72">
        <v>43598</v>
      </c>
      <c r="CX21" s="72">
        <v>43605</v>
      </c>
      <c r="CY21" s="72">
        <v>43612</v>
      </c>
      <c r="CZ21" s="72" t="s">
        <v>249</v>
      </c>
      <c r="DA21" s="310"/>
      <c r="DB21" s="168"/>
      <c r="DC21" s="159"/>
      <c r="DD21" s="159"/>
    </row>
    <row r="22" spans="1:108" ht="15" customHeight="1" x14ac:dyDescent="0.25">
      <c r="A22" s="7" t="s">
        <v>192</v>
      </c>
      <c r="B22" s="8">
        <v>65</v>
      </c>
      <c r="C22" s="8">
        <v>63</v>
      </c>
      <c r="D22" s="8">
        <v>65</v>
      </c>
      <c r="E22" s="8">
        <v>62</v>
      </c>
      <c r="F22" s="8">
        <v>61</v>
      </c>
      <c r="G22" s="8">
        <v>62</v>
      </c>
      <c r="H22" s="8">
        <v>71</v>
      </c>
      <c r="I22" s="8">
        <v>80</v>
      </c>
      <c r="J22" s="8">
        <v>75</v>
      </c>
      <c r="K22" s="8">
        <v>84</v>
      </c>
      <c r="L22" s="8">
        <v>86</v>
      </c>
      <c r="M22" s="8">
        <v>92</v>
      </c>
      <c r="N22" s="8">
        <v>84</v>
      </c>
      <c r="O22" s="8">
        <v>89</v>
      </c>
      <c r="P22" s="8">
        <v>86</v>
      </c>
      <c r="Q22" s="8">
        <v>123</v>
      </c>
      <c r="R22" s="61">
        <v>78</v>
      </c>
      <c r="S22" s="46">
        <v>110</v>
      </c>
      <c r="T22" s="8">
        <v>84</v>
      </c>
      <c r="U22" s="8">
        <v>87</v>
      </c>
      <c r="V22" s="8">
        <v>72</v>
      </c>
      <c r="W22" s="8">
        <v>89</v>
      </c>
      <c r="X22" s="8">
        <v>112</v>
      </c>
      <c r="Y22" s="8">
        <v>89</v>
      </c>
      <c r="Z22" s="8">
        <v>88</v>
      </c>
      <c r="AA22" s="8">
        <v>102</v>
      </c>
      <c r="AB22" s="8">
        <v>105</v>
      </c>
      <c r="AC22" s="8">
        <v>112</v>
      </c>
      <c r="AD22" s="8">
        <v>108</v>
      </c>
      <c r="AE22" s="8">
        <v>113</v>
      </c>
      <c r="AF22" s="8">
        <v>107</v>
      </c>
      <c r="AG22" s="61">
        <v>98.428571428571431</v>
      </c>
      <c r="AH22" s="46">
        <v>109</v>
      </c>
      <c r="AI22" s="8">
        <v>118</v>
      </c>
      <c r="AJ22" s="8">
        <v>116</v>
      </c>
      <c r="AK22" s="8">
        <v>124</v>
      </c>
      <c r="AL22" s="8">
        <v>107</v>
      </c>
      <c r="AM22" s="8">
        <v>102</v>
      </c>
      <c r="AN22" s="8">
        <v>101</v>
      </c>
      <c r="AO22" s="8">
        <v>89</v>
      </c>
      <c r="AP22" s="8">
        <v>93</v>
      </c>
      <c r="AQ22" s="8">
        <v>69</v>
      </c>
      <c r="AR22" s="8">
        <v>68</v>
      </c>
      <c r="AS22" s="8">
        <v>54</v>
      </c>
      <c r="AT22" s="8">
        <v>48</v>
      </c>
      <c r="AU22" s="61">
        <v>92.15384615384616</v>
      </c>
      <c r="AV22" s="46">
        <v>50</v>
      </c>
      <c r="AW22" s="8">
        <v>40</v>
      </c>
      <c r="AX22" s="8">
        <v>31</v>
      </c>
      <c r="AY22" s="8">
        <v>52</v>
      </c>
      <c r="AZ22" s="8">
        <v>51</v>
      </c>
      <c r="BA22" s="8">
        <v>50</v>
      </c>
      <c r="BB22" s="8">
        <v>57</v>
      </c>
      <c r="BC22" s="61">
        <v>47.285714285714285</v>
      </c>
      <c r="BD22" s="46">
        <v>74</v>
      </c>
      <c r="BE22" s="8">
        <v>87</v>
      </c>
      <c r="BF22" s="8">
        <v>82</v>
      </c>
      <c r="BG22" s="8">
        <v>86</v>
      </c>
      <c r="BH22" s="8">
        <v>84</v>
      </c>
      <c r="BI22" s="61">
        <v>82.6</v>
      </c>
      <c r="BJ22" s="46">
        <v>84</v>
      </c>
      <c r="BK22" s="8">
        <v>94</v>
      </c>
      <c r="BL22" s="8">
        <v>93</v>
      </c>
      <c r="BM22" s="198">
        <v>90.333333333333329</v>
      </c>
      <c r="BN22" s="9">
        <v>84</v>
      </c>
      <c r="BO22" s="9">
        <v>76</v>
      </c>
      <c r="BP22" s="9">
        <v>31</v>
      </c>
      <c r="BQ22" s="248">
        <v>63.666666666666664</v>
      </c>
      <c r="BR22" s="252">
        <v>61</v>
      </c>
      <c r="BS22" s="252">
        <v>59</v>
      </c>
      <c r="BT22" s="252">
        <v>56</v>
      </c>
      <c r="BU22" s="252">
        <v>32</v>
      </c>
      <c r="BV22" s="248">
        <v>52</v>
      </c>
      <c r="BW22" s="252">
        <v>26</v>
      </c>
      <c r="BX22" s="252">
        <v>10</v>
      </c>
      <c r="BY22" s="253">
        <v>13</v>
      </c>
      <c r="BZ22" s="248">
        <v>16.333333333333332</v>
      </c>
      <c r="CA22" s="253">
        <v>7</v>
      </c>
      <c r="CB22" s="253">
        <v>21</v>
      </c>
      <c r="CC22" s="253">
        <v>20</v>
      </c>
      <c r="CD22" s="253">
        <v>8</v>
      </c>
      <c r="CE22" s="248">
        <v>14</v>
      </c>
      <c r="CF22" s="253">
        <v>6</v>
      </c>
      <c r="CG22" s="253">
        <v>13</v>
      </c>
      <c r="CH22" s="253">
        <v>34</v>
      </c>
      <c r="CI22" s="253">
        <v>8</v>
      </c>
      <c r="CJ22" s="248">
        <v>15.25</v>
      </c>
      <c r="CK22" s="253">
        <v>15</v>
      </c>
      <c r="CL22" s="253">
        <v>26</v>
      </c>
      <c r="CM22" s="253">
        <v>24</v>
      </c>
      <c r="CN22" s="253">
        <v>18</v>
      </c>
      <c r="CO22" s="248">
        <v>20.75</v>
      </c>
      <c r="CP22" s="27">
        <v>6</v>
      </c>
      <c r="CQ22" s="27">
        <v>9</v>
      </c>
      <c r="CR22" s="27">
        <v>11</v>
      </c>
      <c r="CS22" s="27">
        <v>19</v>
      </c>
      <c r="CT22" s="210">
        <v>10</v>
      </c>
      <c r="CU22" s="248">
        <v>11</v>
      </c>
      <c r="CV22" s="226">
        <v>12</v>
      </c>
      <c r="CW22" s="27">
        <v>12</v>
      </c>
      <c r="CX22" s="27">
        <v>15</v>
      </c>
      <c r="CY22" s="27">
        <v>11</v>
      </c>
      <c r="CZ22" s="248">
        <v>12.5</v>
      </c>
      <c r="DA22" s="311"/>
      <c r="DB22" s="164"/>
      <c r="DC22" s="155"/>
      <c r="DD22" s="155"/>
    </row>
    <row r="23" spans="1:108" ht="15" customHeight="1" x14ac:dyDescent="0.25">
      <c r="A23" s="7" t="s">
        <v>193</v>
      </c>
      <c r="B23" s="8">
        <v>9</v>
      </c>
      <c r="C23" s="8">
        <v>9</v>
      </c>
      <c r="D23" s="8">
        <v>9</v>
      </c>
      <c r="E23" s="8">
        <v>8</v>
      </c>
      <c r="F23" s="8">
        <v>11</v>
      </c>
      <c r="G23" s="8">
        <v>11</v>
      </c>
      <c r="H23" s="8">
        <v>13</v>
      </c>
      <c r="I23" s="8">
        <v>12</v>
      </c>
      <c r="J23" s="8">
        <v>13</v>
      </c>
      <c r="K23" s="8">
        <v>12</v>
      </c>
      <c r="L23" s="8">
        <v>10</v>
      </c>
      <c r="M23" s="8">
        <v>15</v>
      </c>
      <c r="N23" s="8">
        <v>15</v>
      </c>
      <c r="O23" s="8">
        <v>18</v>
      </c>
      <c r="P23" s="8">
        <v>14</v>
      </c>
      <c r="Q23" s="8">
        <v>25</v>
      </c>
      <c r="R23" s="61">
        <v>12.75</v>
      </c>
      <c r="S23" s="46">
        <v>23</v>
      </c>
      <c r="T23" s="8">
        <v>17</v>
      </c>
      <c r="U23" s="8">
        <v>21</v>
      </c>
      <c r="V23" s="8">
        <v>14</v>
      </c>
      <c r="W23" s="8">
        <v>15</v>
      </c>
      <c r="X23" s="8">
        <v>22</v>
      </c>
      <c r="Y23" s="8">
        <v>18</v>
      </c>
      <c r="Z23" s="8">
        <v>20</v>
      </c>
      <c r="AA23" s="8">
        <v>30</v>
      </c>
      <c r="AB23" s="8">
        <v>27</v>
      </c>
      <c r="AC23" s="8">
        <v>27</v>
      </c>
      <c r="AD23" s="8">
        <v>33</v>
      </c>
      <c r="AE23" s="8">
        <v>30</v>
      </c>
      <c r="AF23" s="8">
        <v>30</v>
      </c>
      <c r="AG23" s="61">
        <v>23.357142857142858</v>
      </c>
      <c r="AH23" s="46">
        <v>27</v>
      </c>
      <c r="AI23" s="8">
        <v>29</v>
      </c>
      <c r="AJ23" s="8">
        <v>31</v>
      </c>
      <c r="AK23" s="8">
        <v>33</v>
      </c>
      <c r="AL23" s="8">
        <v>29</v>
      </c>
      <c r="AM23" s="8">
        <v>29</v>
      </c>
      <c r="AN23" s="8">
        <v>28</v>
      </c>
      <c r="AO23" s="8">
        <v>29</v>
      </c>
      <c r="AP23" s="8">
        <v>34</v>
      </c>
      <c r="AQ23" s="8">
        <v>16</v>
      </c>
      <c r="AR23" s="8">
        <v>15</v>
      </c>
      <c r="AS23" s="8">
        <v>16</v>
      </c>
      <c r="AT23" s="8">
        <v>11</v>
      </c>
      <c r="AU23" s="61">
        <v>25.153846153846153</v>
      </c>
      <c r="AV23" s="46">
        <v>9</v>
      </c>
      <c r="AW23" s="8">
        <v>8</v>
      </c>
      <c r="AX23" s="8">
        <v>10</v>
      </c>
      <c r="AY23" s="8">
        <v>11</v>
      </c>
      <c r="AZ23" s="8">
        <v>15</v>
      </c>
      <c r="BA23" s="8">
        <v>15</v>
      </c>
      <c r="BB23" s="8">
        <v>12</v>
      </c>
      <c r="BC23" s="61">
        <v>11.428571428571429</v>
      </c>
      <c r="BD23" s="46">
        <v>15</v>
      </c>
      <c r="BE23" s="8">
        <v>13</v>
      </c>
      <c r="BF23" s="8">
        <v>15</v>
      </c>
      <c r="BG23" s="8">
        <v>16</v>
      </c>
      <c r="BH23" s="8">
        <v>21</v>
      </c>
      <c r="BI23" s="61">
        <v>16</v>
      </c>
      <c r="BJ23" s="46">
        <v>21</v>
      </c>
      <c r="BK23" s="8">
        <v>21</v>
      </c>
      <c r="BL23" s="8">
        <v>23</v>
      </c>
      <c r="BM23" s="198">
        <v>21.666666666666668</v>
      </c>
      <c r="BN23" s="9">
        <v>17</v>
      </c>
      <c r="BO23" s="9">
        <v>15</v>
      </c>
      <c r="BP23" s="9">
        <v>15</v>
      </c>
      <c r="BQ23" s="248">
        <v>15.666666666666666</v>
      </c>
      <c r="BR23" s="252">
        <v>17</v>
      </c>
      <c r="BS23" s="252">
        <v>14</v>
      </c>
      <c r="BT23" s="252">
        <v>17</v>
      </c>
      <c r="BU23" s="252">
        <v>18</v>
      </c>
      <c r="BV23" s="248">
        <v>16.5</v>
      </c>
      <c r="BW23" s="252">
        <v>0</v>
      </c>
      <c r="BX23" s="252">
        <v>0</v>
      </c>
      <c r="BY23" s="253">
        <v>0</v>
      </c>
      <c r="BZ23" s="248">
        <v>0</v>
      </c>
      <c r="CA23" s="253">
        <v>3</v>
      </c>
      <c r="CB23" s="253">
        <v>3</v>
      </c>
      <c r="CC23" s="253">
        <v>0</v>
      </c>
      <c r="CD23" s="253">
        <v>0</v>
      </c>
      <c r="CE23" s="248">
        <v>1.5</v>
      </c>
      <c r="CF23" s="253">
        <v>2</v>
      </c>
      <c r="CG23" s="253">
        <v>0</v>
      </c>
      <c r="CH23" s="253">
        <v>0</v>
      </c>
      <c r="CI23" s="253">
        <v>0</v>
      </c>
      <c r="CJ23" s="248">
        <v>0.5</v>
      </c>
      <c r="CK23" s="253">
        <v>0</v>
      </c>
      <c r="CL23" s="253">
        <v>0</v>
      </c>
      <c r="CM23" s="253">
        <v>0</v>
      </c>
      <c r="CN23" s="253">
        <v>2</v>
      </c>
      <c r="CO23" s="248">
        <v>0.5</v>
      </c>
      <c r="CP23" s="27">
        <v>5</v>
      </c>
      <c r="CQ23" s="27">
        <v>5</v>
      </c>
      <c r="CR23" s="27">
        <v>5</v>
      </c>
      <c r="CS23" s="27">
        <v>26</v>
      </c>
      <c r="CT23" s="210">
        <v>36</v>
      </c>
      <c r="CU23" s="248">
        <v>15.4</v>
      </c>
      <c r="CV23" s="226">
        <v>26</v>
      </c>
      <c r="CW23" s="27">
        <v>27</v>
      </c>
      <c r="CX23" s="27">
        <v>26</v>
      </c>
      <c r="CY23" s="27">
        <v>20</v>
      </c>
      <c r="CZ23" s="248">
        <v>24.75</v>
      </c>
      <c r="DA23" s="311"/>
      <c r="DB23" s="164"/>
      <c r="DC23" s="155"/>
      <c r="DD23" s="155"/>
    </row>
    <row r="24" spans="1:108" ht="15" customHeight="1" x14ac:dyDescent="0.25">
      <c r="A24" s="7" t="s">
        <v>194</v>
      </c>
      <c r="B24" s="8">
        <v>128</v>
      </c>
      <c r="C24" s="8">
        <v>125</v>
      </c>
      <c r="D24" s="8">
        <v>129</v>
      </c>
      <c r="E24" s="8">
        <v>139</v>
      </c>
      <c r="F24" s="8">
        <v>131</v>
      </c>
      <c r="G24" s="8">
        <v>145</v>
      </c>
      <c r="H24" s="8">
        <v>144</v>
      </c>
      <c r="I24" s="8">
        <v>139</v>
      </c>
      <c r="J24" s="8">
        <v>165</v>
      </c>
      <c r="K24" s="8">
        <v>143</v>
      </c>
      <c r="L24" s="8">
        <v>145</v>
      </c>
      <c r="M24" s="8">
        <v>116</v>
      </c>
      <c r="N24" s="8">
        <v>109</v>
      </c>
      <c r="O24" s="8">
        <v>116</v>
      </c>
      <c r="P24" s="8">
        <v>88</v>
      </c>
      <c r="Q24" s="8">
        <v>90</v>
      </c>
      <c r="R24" s="61">
        <v>128.25</v>
      </c>
      <c r="S24" s="46">
        <v>114</v>
      </c>
      <c r="T24" s="8">
        <v>102</v>
      </c>
      <c r="U24" s="8">
        <v>119</v>
      </c>
      <c r="V24" s="8">
        <v>109</v>
      </c>
      <c r="W24" s="8">
        <v>114</v>
      </c>
      <c r="X24" s="8">
        <v>215</v>
      </c>
      <c r="Y24" s="8">
        <v>214</v>
      </c>
      <c r="Z24" s="8">
        <v>238</v>
      </c>
      <c r="AA24" s="8">
        <v>117</v>
      </c>
      <c r="AB24" s="8">
        <v>116</v>
      </c>
      <c r="AC24" s="8">
        <v>107</v>
      </c>
      <c r="AD24" s="8">
        <v>99</v>
      </c>
      <c r="AE24" s="8">
        <v>119</v>
      </c>
      <c r="AF24" s="8">
        <v>108</v>
      </c>
      <c r="AG24" s="61">
        <v>135.07142857142858</v>
      </c>
      <c r="AH24" s="46">
        <v>103</v>
      </c>
      <c r="AI24" s="8">
        <v>111</v>
      </c>
      <c r="AJ24" s="8">
        <v>93</v>
      </c>
      <c r="AK24" s="8">
        <v>103</v>
      </c>
      <c r="AL24" s="8">
        <v>90</v>
      </c>
      <c r="AM24" s="8">
        <v>79</v>
      </c>
      <c r="AN24" s="8">
        <v>89</v>
      </c>
      <c r="AO24" s="8">
        <v>113</v>
      </c>
      <c r="AP24" s="8">
        <v>103</v>
      </c>
      <c r="AQ24" s="8">
        <v>83</v>
      </c>
      <c r="AR24" s="8">
        <v>88</v>
      </c>
      <c r="AS24" s="8">
        <v>84</v>
      </c>
      <c r="AT24" s="8">
        <v>82</v>
      </c>
      <c r="AU24" s="61">
        <v>93.92307692307692</v>
      </c>
      <c r="AV24" s="46">
        <v>82</v>
      </c>
      <c r="AW24" s="8">
        <v>48</v>
      </c>
      <c r="AX24" s="8">
        <v>46</v>
      </c>
      <c r="AY24" s="8">
        <v>88</v>
      </c>
      <c r="AZ24" s="8">
        <v>94</v>
      </c>
      <c r="BA24" s="8">
        <v>86</v>
      </c>
      <c r="BB24" s="8">
        <v>82</v>
      </c>
      <c r="BC24" s="61">
        <v>75.142857142857139</v>
      </c>
      <c r="BD24" s="46">
        <v>113</v>
      </c>
      <c r="BE24" s="8">
        <v>147</v>
      </c>
      <c r="BF24" s="8">
        <v>118</v>
      </c>
      <c r="BG24" s="8">
        <v>130</v>
      </c>
      <c r="BH24" s="8">
        <v>111</v>
      </c>
      <c r="BI24" s="61">
        <v>123.8</v>
      </c>
      <c r="BJ24" s="46">
        <v>106</v>
      </c>
      <c r="BK24" s="8">
        <v>144</v>
      </c>
      <c r="BL24" s="8">
        <v>163</v>
      </c>
      <c r="BM24" s="198">
        <v>137.66666666666666</v>
      </c>
      <c r="BN24" s="9">
        <v>180</v>
      </c>
      <c r="BO24" s="9">
        <v>201</v>
      </c>
      <c r="BP24" s="9">
        <v>111</v>
      </c>
      <c r="BQ24" s="248">
        <v>164</v>
      </c>
      <c r="BR24" s="252">
        <v>112</v>
      </c>
      <c r="BS24" s="252">
        <v>107</v>
      </c>
      <c r="BT24" s="252">
        <v>98</v>
      </c>
      <c r="BU24" s="252">
        <v>115</v>
      </c>
      <c r="BV24" s="248">
        <v>108</v>
      </c>
      <c r="BW24" s="252">
        <v>49</v>
      </c>
      <c r="BX24" s="252">
        <v>40</v>
      </c>
      <c r="BY24" s="253">
        <v>47</v>
      </c>
      <c r="BZ24" s="248">
        <v>45.333333333333336</v>
      </c>
      <c r="CA24" s="253">
        <v>41</v>
      </c>
      <c r="CB24" s="253">
        <v>32</v>
      </c>
      <c r="CC24" s="253">
        <v>50</v>
      </c>
      <c r="CD24" s="253">
        <v>23</v>
      </c>
      <c r="CE24" s="248">
        <v>36.5</v>
      </c>
      <c r="CF24" s="253">
        <v>33</v>
      </c>
      <c r="CG24" s="253">
        <v>56</v>
      </c>
      <c r="CH24" s="253">
        <v>31</v>
      </c>
      <c r="CI24" s="253">
        <v>40</v>
      </c>
      <c r="CJ24" s="248">
        <v>40</v>
      </c>
      <c r="CK24" s="253">
        <v>123</v>
      </c>
      <c r="CL24" s="253">
        <v>66</v>
      </c>
      <c r="CM24" s="253">
        <v>68</v>
      </c>
      <c r="CN24" s="253">
        <v>85</v>
      </c>
      <c r="CO24" s="248">
        <v>85.5</v>
      </c>
      <c r="CP24" s="27">
        <v>25</v>
      </c>
      <c r="CQ24" s="27">
        <v>22</v>
      </c>
      <c r="CR24" s="27">
        <v>21</v>
      </c>
      <c r="CS24" s="27">
        <v>27</v>
      </c>
      <c r="CT24" s="210">
        <v>33</v>
      </c>
      <c r="CU24" s="248">
        <v>25.6</v>
      </c>
      <c r="CV24" s="226">
        <v>21</v>
      </c>
      <c r="CW24" s="27">
        <v>26</v>
      </c>
      <c r="CX24" s="27">
        <v>17</v>
      </c>
      <c r="CY24" s="27">
        <v>15</v>
      </c>
      <c r="CZ24" s="248">
        <v>19.75</v>
      </c>
      <c r="DA24" s="311"/>
      <c r="DB24" s="164"/>
      <c r="DC24" s="155"/>
      <c r="DD24" s="155"/>
    </row>
    <row r="25" spans="1:108" s="10" customFormat="1" ht="15" customHeight="1" x14ac:dyDescent="0.3">
      <c r="A25" s="7" t="s">
        <v>195</v>
      </c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8"/>
      <c r="R25" s="61"/>
      <c r="S25" s="25"/>
      <c r="T25" s="9"/>
      <c r="U25" s="9"/>
      <c r="V25" s="9"/>
      <c r="W25" s="9"/>
      <c r="X25" s="9"/>
      <c r="Y25" s="9"/>
      <c r="Z25" s="9"/>
      <c r="AA25" s="9"/>
      <c r="AB25" s="9"/>
      <c r="AC25" s="9"/>
      <c r="AD25" s="9"/>
      <c r="AE25" s="9"/>
      <c r="AF25" s="8"/>
      <c r="AG25" s="61"/>
      <c r="AH25" s="25"/>
      <c r="AI25" s="9"/>
      <c r="AJ25" s="9"/>
      <c r="AK25" s="9"/>
      <c r="AL25" s="9"/>
      <c r="AM25" s="9"/>
      <c r="AN25" s="9"/>
      <c r="AO25" s="9"/>
      <c r="AP25" s="9"/>
      <c r="AQ25" s="9"/>
      <c r="AR25" s="9"/>
      <c r="AS25" s="9"/>
      <c r="AT25" s="8"/>
      <c r="AU25" s="61"/>
      <c r="AV25" s="25"/>
      <c r="AW25" s="9"/>
      <c r="AX25" s="9"/>
      <c r="AY25" s="9"/>
      <c r="AZ25" s="9"/>
      <c r="BA25" s="9"/>
      <c r="BB25" s="8"/>
      <c r="BC25" s="61"/>
      <c r="BD25" s="25"/>
      <c r="BE25" s="9"/>
      <c r="BF25" s="9"/>
      <c r="BG25" s="9"/>
      <c r="BH25" s="8"/>
      <c r="BI25" s="61"/>
      <c r="BJ25" s="25"/>
      <c r="BK25" s="9"/>
      <c r="BL25" s="8"/>
      <c r="BM25" s="198"/>
      <c r="BN25" s="9"/>
      <c r="BO25" s="9"/>
      <c r="BP25" s="9"/>
      <c r="BQ25" s="248"/>
      <c r="BR25" s="252"/>
      <c r="BS25" s="252"/>
      <c r="BT25" s="252"/>
      <c r="BU25" s="252"/>
      <c r="BV25" s="248"/>
      <c r="BW25" s="252"/>
      <c r="BX25" s="252"/>
      <c r="BY25" s="252"/>
      <c r="BZ25" s="248"/>
      <c r="CA25" s="252"/>
      <c r="CB25" s="252"/>
      <c r="CC25" s="252"/>
      <c r="CD25" s="252"/>
      <c r="CE25" s="248"/>
      <c r="CF25" s="252"/>
      <c r="CG25" s="252"/>
      <c r="CH25" s="252"/>
      <c r="CI25" s="252"/>
      <c r="CJ25" s="248"/>
      <c r="CK25" s="252"/>
      <c r="CL25" s="252"/>
      <c r="CM25" s="252"/>
      <c r="CN25" s="252"/>
      <c r="CO25" s="248"/>
      <c r="CP25" s="9"/>
      <c r="CQ25" s="9"/>
      <c r="CR25" s="9"/>
      <c r="CS25" s="9">
        <v>0</v>
      </c>
      <c r="CT25" s="8">
        <v>0</v>
      </c>
      <c r="CU25" s="248">
        <v>0</v>
      </c>
      <c r="CV25" s="25">
        <v>0</v>
      </c>
      <c r="CW25" s="9">
        <v>0</v>
      </c>
      <c r="CX25" s="9">
        <v>0</v>
      </c>
      <c r="CY25" s="9">
        <v>0</v>
      </c>
      <c r="CZ25" s="248">
        <v>0</v>
      </c>
      <c r="DA25" s="311"/>
      <c r="DB25" s="165"/>
      <c r="DC25" s="156"/>
      <c r="DD25" s="156"/>
    </row>
    <row r="26" spans="1:108" s="10" customFormat="1" ht="15" customHeight="1" x14ac:dyDescent="0.3">
      <c r="A26" s="7" t="s">
        <v>196</v>
      </c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8"/>
      <c r="R26" s="61"/>
      <c r="S26" s="25"/>
      <c r="T26" s="9"/>
      <c r="U26" s="9"/>
      <c r="V26" s="9"/>
      <c r="W26" s="9"/>
      <c r="X26" s="9"/>
      <c r="Y26" s="9"/>
      <c r="Z26" s="9"/>
      <c r="AA26" s="9"/>
      <c r="AB26" s="9"/>
      <c r="AC26" s="9"/>
      <c r="AD26" s="9"/>
      <c r="AE26" s="9"/>
      <c r="AF26" s="8"/>
      <c r="AG26" s="61"/>
      <c r="AH26" s="25"/>
      <c r="AI26" s="9"/>
      <c r="AJ26" s="9"/>
      <c r="AK26" s="9"/>
      <c r="AL26" s="9"/>
      <c r="AM26" s="9"/>
      <c r="AN26" s="9"/>
      <c r="AO26" s="9"/>
      <c r="AP26" s="9"/>
      <c r="AQ26" s="9"/>
      <c r="AR26" s="9"/>
      <c r="AS26" s="9"/>
      <c r="AT26" s="8"/>
      <c r="AU26" s="61"/>
      <c r="AV26" s="25"/>
      <c r="AW26" s="9"/>
      <c r="AX26" s="9"/>
      <c r="AY26" s="9"/>
      <c r="AZ26" s="9"/>
      <c r="BA26" s="9"/>
      <c r="BB26" s="8"/>
      <c r="BC26" s="61"/>
      <c r="BD26" s="25"/>
      <c r="BE26" s="9"/>
      <c r="BF26" s="9"/>
      <c r="BG26" s="9"/>
      <c r="BH26" s="8"/>
      <c r="BI26" s="61"/>
      <c r="BJ26" s="25"/>
      <c r="BK26" s="9"/>
      <c r="BL26" s="8"/>
      <c r="BM26" s="198"/>
      <c r="BN26" s="9"/>
      <c r="BO26" s="9"/>
      <c r="BP26" s="9"/>
      <c r="BQ26" s="248"/>
      <c r="BR26" s="252"/>
      <c r="BS26" s="252"/>
      <c r="BT26" s="252"/>
      <c r="BU26" s="252"/>
      <c r="BV26" s="248"/>
      <c r="BW26" s="252"/>
      <c r="BX26" s="252"/>
      <c r="BY26" s="252"/>
      <c r="BZ26" s="248"/>
      <c r="CA26" s="252"/>
      <c r="CB26" s="252"/>
      <c r="CC26" s="252"/>
      <c r="CD26" s="252"/>
      <c r="CE26" s="248"/>
      <c r="CF26" s="252"/>
      <c r="CG26" s="252"/>
      <c r="CH26" s="252"/>
      <c r="CI26" s="252"/>
      <c r="CJ26" s="248"/>
      <c r="CK26" s="252"/>
      <c r="CL26" s="252"/>
      <c r="CM26" s="252"/>
      <c r="CN26" s="252"/>
      <c r="CO26" s="248"/>
      <c r="CP26" s="9"/>
      <c r="CQ26" s="9"/>
      <c r="CR26" s="9"/>
      <c r="CS26" s="9">
        <v>0</v>
      </c>
      <c r="CT26" s="8">
        <v>0</v>
      </c>
      <c r="CU26" s="248">
        <v>0</v>
      </c>
      <c r="CV26" s="25">
        <v>0</v>
      </c>
      <c r="CW26" s="9">
        <v>0</v>
      </c>
      <c r="CX26" s="9">
        <v>0</v>
      </c>
      <c r="CY26" s="9">
        <v>0</v>
      </c>
      <c r="CZ26" s="248">
        <v>0</v>
      </c>
      <c r="DA26" s="311"/>
      <c r="DB26" s="165"/>
      <c r="DC26" s="156"/>
      <c r="DD26" s="156"/>
    </row>
    <row r="27" spans="1:108" s="5" customFormat="1" ht="15" customHeight="1" x14ac:dyDescent="0.3">
      <c r="A27" s="11" t="s">
        <v>185</v>
      </c>
      <c r="B27" s="12">
        <v>202</v>
      </c>
      <c r="C27" s="12">
        <v>197</v>
      </c>
      <c r="D27" s="12">
        <v>203</v>
      </c>
      <c r="E27" s="12">
        <v>209</v>
      </c>
      <c r="F27" s="12">
        <v>203</v>
      </c>
      <c r="G27" s="12">
        <v>218</v>
      </c>
      <c r="H27" s="12">
        <v>228</v>
      </c>
      <c r="I27" s="12">
        <v>231</v>
      </c>
      <c r="J27" s="12">
        <v>253</v>
      </c>
      <c r="K27" s="12">
        <v>239</v>
      </c>
      <c r="L27" s="12">
        <v>241</v>
      </c>
      <c r="M27" s="12">
        <v>223</v>
      </c>
      <c r="N27" s="12">
        <v>208</v>
      </c>
      <c r="O27" s="12">
        <v>223</v>
      </c>
      <c r="P27" s="12">
        <v>188</v>
      </c>
      <c r="Q27" s="12">
        <v>238</v>
      </c>
      <c r="R27" s="50">
        <v>219</v>
      </c>
      <c r="S27" s="12">
        <v>247</v>
      </c>
      <c r="T27" s="12">
        <v>203</v>
      </c>
      <c r="U27" s="12">
        <v>227</v>
      </c>
      <c r="V27" s="12">
        <v>195</v>
      </c>
      <c r="W27" s="12">
        <v>218</v>
      </c>
      <c r="X27" s="12">
        <v>349</v>
      </c>
      <c r="Y27" s="12">
        <v>321</v>
      </c>
      <c r="Z27" s="12">
        <v>346</v>
      </c>
      <c r="AA27" s="12">
        <v>249</v>
      </c>
      <c r="AB27" s="12">
        <v>248</v>
      </c>
      <c r="AC27" s="12">
        <v>246</v>
      </c>
      <c r="AD27" s="12">
        <v>240</v>
      </c>
      <c r="AE27" s="12">
        <v>262</v>
      </c>
      <c r="AF27" s="12">
        <v>245</v>
      </c>
      <c r="AG27" s="50">
        <v>256.85714285714283</v>
      </c>
      <c r="AH27" s="12">
        <v>239</v>
      </c>
      <c r="AI27" s="12">
        <v>258</v>
      </c>
      <c r="AJ27" s="12">
        <v>240</v>
      </c>
      <c r="AK27" s="12">
        <v>260</v>
      </c>
      <c r="AL27" s="12">
        <v>226</v>
      </c>
      <c r="AM27" s="12">
        <v>210</v>
      </c>
      <c r="AN27" s="12">
        <v>218</v>
      </c>
      <c r="AO27" s="12">
        <v>231</v>
      </c>
      <c r="AP27" s="12">
        <v>230</v>
      </c>
      <c r="AQ27" s="12">
        <v>168</v>
      </c>
      <c r="AR27" s="12">
        <v>171</v>
      </c>
      <c r="AS27" s="12">
        <v>154</v>
      </c>
      <c r="AT27" s="12">
        <v>141</v>
      </c>
      <c r="AU27" s="50">
        <v>211.23076923076923</v>
      </c>
      <c r="AV27" s="12">
        <v>141</v>
      </c>
      <c r="AW27" s="12">
        <v>96</v>
      </c>
      <c r="AX27" s="12">
        <v>87</v>
      </c>
      <c r="AY27" s="12">
        <v>151</v>
      </c>
      <c r="AZ27" s="12">
        <v>160</v>
      </c>
      <c r="BA27" s="12">
        <v>151</v>
      </c>
      <c r="BB27" s="12">
        <v>151</v>
      </c>
      <c r="BC27" s="50">
        <v>133.85714285714286</v>
      </c>
      <c r="BD27" s="12">
        <v>202</v>
      </c>
      <c r="BE27" s="12">
        <v>247</v>
      </c>
      <c r="BF27" s="12">
        <v>215</v>
      </c>
      <c r="BG27" s="12">
        <v>232</v>
      </c>
      <c r="BH27" s="12">
        <v>216</v>
      </c>
      <c r="BI27" s="50">
        <v>222.4</v>
      </c>
      <c r="BJ27" s="12">
        <v>211</v>
      </c>
      <c r="BK27" s="12">
        <v>259</v>
      </c>
      <c r="BL27" s="12">
        <v>279</v>
      </c>
      <c r="BM27" s="199">
        <v>249.66666666666666</v>
      </c>
      <c r="BN27" s="175">
        <v>281</v>
      </c>
      <c r="BO27" s="175">
        <v>292</v>
      </c>
      <c r="BP27" s="175">
        <v>157</v>
      </c>
      <c r="BQ27" s="249">
        <v>243.33333333333334</v>
      </c>
      <c r="BR27" s="249">
        <v>190</v>
      </c>
      <c r="BS27" s="249">
        <v>180</v>
      </c>
      <c r="BT27" s="249">
        <v>171</v>
      </c>
      <c r="BU27" s="249">
        <v>165</v>
      </c>
      <c r="BV27" s="249">
        <v>176.5</v>
      </c>
      <c r="BW27" s="249">
        <v>75</v>
      </c>
      <c r="BX27" s="249">
        <v>50</v>
      </c>
      <c r="BY27" s="249">
        <v>60</v>
      </c>
      <c r="BZ27" s="249">
        <v>61.666666666666664</v>
      </c>
      <c r="CA27" s="249">
        <v>51</v>
      </c>
      <c r="CB27" s="249">
        <v>56</v>
      </c>
      <c r="CC27" s="249">
        <v>70</v>
      </c>
      <c r="CD27" s="249">
        <v>31</v>
      </c>
      <c r="CE27" s="249">
        <v>52</v>
      </c>
      <c r="CF27" s="249">
        <v>41</v>
      </c>
      <c r="CG27" s="249">
        <v>69</v>
      </c>
      <c r="CH27" s="249">
        <v>65</v>
      </c>
      <c r="CI27" s="249">
        <v>48</v>
      </c>
      <c r="CJ27" s="249">
        <v>55.75</v>
      </c>
      <c r="CK27" s="249">
        <v>138</v>
      </c>
      <c r="CL27" s="249">
        <v>92</v>
      </c>
      <c r="CM27" s="249">
        <v>92</v>
      </c>
      <c r="CN27" s="249">
        <v>105</v>
      </c>
      <c r="CO27" s="249">
        <v>106.75</v>
      </c>
      <c r="CP27" s="175">
        <v>36</v>
      </c>
      <c r="CQ27" s="175">
        <v>36</v>
      </c>
      <c r="CR27" s="175">
        <v>37</v>
      </c>
      <c r="CS27" s="175">
        <v>72</v>
      </c>
      <c r="CT27" s="12">
        <v>79</v>
      </c>
      <c r="CU27" s="249">
        <v>52</v>
      </c>
      <c r="CV27" s="227">
        <v>59</v>
      </c>
      <c r="CW27" s="175">
        <v>65</v>
      </c>
      <c r="CX27" s="175">
        <v>58</v>
      </c>
      <c r="CY27" s="175">
        <v>46</v>
      </c>
      <c r="CZ27" s="249">
        <v>57</v>
      </c>
      <c r="DA27" s="311"/>
      <c r="DB27" s="166"/>
      <c r="DC27" s="157"/>
      <c r="DD27" s="157"/>
    </row>
    <row r="28" spans="1:108" s="30" customFormat="1" ht="15" customHeight="1" thickBot="1" x14ac:dyDescent="0.35">
      <c r="A28" s="13" t="s">
        <v>186</v>
      </c>
      <c r="B28" s="31"/>
      <c r="C28" s="31"/>
      <c r="D28" s="31"/>
      <c r="E28" s="31"/>
      <c r="F28" s="31"/>
      <c r="G28" s="31"/>
      <c r="H28" s="31"/>
      <c r="I28" s="31"/>
      <c r="J28" s="31"/>
      <c r="K28" s="31"/>
      <c r="L28" s="31"/>
      <c r="M28" s="31"/>
      <c r="N28" s="31"/>
      <c r="O28" s="31"/>
      <c r="P28" s="31"/>
      <c r="Q28" s="31"/>
      <c r="R28" s="62"/>
      <c r="S28" s="48"/>
      <c r="T28" s="31"/>
      <c r="U28" s="31"/>
      <c r="V28" s="31"/>
      <c r="W28" s="31"/>
      <c r="X28" s="31"/>
      <c r="Y28" s="31"/>
      <c r="Z28" s="31"/>
      <c r="AA28" s="31"/>
      <c r="AB28" s="31"/>
      <c r="AC28" s="31"/>
      <c r="AD28" s="31"/>
      <c r="AE28" s="31"/>
      <c r="AF28" s="31"/>
      <c r="AG28" s="62"/>
      <c r="AH28" s="48"/>
      <c r="AI28" s="31"/>
      <c r="AJ28" s="31"/>
      <c r="AK28" s="31"/>
      <c r="AL28" s="31"/>
      <c r="AM28" s="31"/>
      <c r="AN28" s="31"/>
      <c r="AO28" s="31"/>
      <c r="AP28" s="31"/>
      <c r="AQ28" s="31"/>
      <c r="AR28" s="31"/>
      <c r="AS28" s="31">
        <v>78</v>
      </c>
      <c r="AT28" s="31">
        <v>67</v>
      </c>
      <c r="AU28" s="62">
        <v>72.5</v>
      </c>
      <c r="AV28" s="48">
        <v>59</v>
      </c>
      <c r="AW28" s="31">
        <v>49</v>
      </c>
      <c r="AX28" s="31">
        <v>34</v>
      </c>
      <c r="AY28" s="31">
        <v>53</v>
      </c>
      <c r="AZ28" s="31">
        <v>56</v>
      </c>
      <c r="BA28" s="31">
        <v>72</v>
      </c>
      <c r="BB28" s="31">
        <v>89</v>
      </c>
      <c r="BC28" s="62">
        <v>58.857142857142854</v>
      </c>
      <c r="BD28" s="48">
        <v>138</v>
      </c>
      <c r="BE28" s="31">
        <v>140</v>
      </c>
      <c r="BF28" s="31">
        <v>140</v>
      </c>
      <c r="BG28" s="31"/>
      <c r="BH28" s="31"/>
      <c r="BI28" s="62">
        <v>139.33333333333334</v>
      </c>
      <c r="BJ28" s="48"/>
      <c r="BK28" s="31"/>
      <c r="BL28" s="31"/>
      <c r="BM28" s="200"/>
      <c r="BN28" s="33"/>
      <c r="BO28" s="33"/>
      <c r="BP28" s="33">
        <v>68</v>
      </c>
      <c r="BQ28" s="250">
        <v>68</v>
      </c>
      <c r="BR28" s="254">
        <v>107</v>
      </c>
      <c r="BS28" s="254">
        <v>22</v>
      </c>
      <c r="BT28" s="254">
        <v>67</v>
      </c>
      <c r="BU28" s="254">
        <v>44</v>
      </c>
      <c r="BV28" s="250">
        <v>60</v>
      </c>
      <c r="BW28" s="254">
        <v>35</v>
      </c>
      <c r="BX28" s="254">
        <v>38</v>
      </c>
      <c r="BY28" s="254">
        <v>30</v>
      </c>
      <c r="BZ28" s="250">
        <v>34.333333333333336</v>
      </c>
      <c r="CA28" s="255">
        <v>15</v>
      </c>
      <c r="CB28" s="255">
        <v>15</v>
      </c>
      <c r="CC28" s="255">
        <v>22</v>
      </c>
      <c r="CD28" s="255">
        <v>15</v>
      </c>
      <c r="CE28" s="250">
        <v>16.75</v>
      </c>
      <c r="CF28" s="255">
        <v>34</v>
      </c>
      <c r="CG28" s="255">
        <v>49</v>
      </c>
      <c r="CH28" s="255">
        <v>39</v>
      </c>
      <c r="CI28" s="255">
        <v>33</v>
      </c>
      <c r="CJ28" s="250">
        <v>38.75</v>
      </c>
      <c r="CK28" s="255">
        <v>16</v>
      </c>
      <c r="CL28" s="255">
        <v>44</v>
      </c>
      <c r="CM28" s="255">
        <v>42</v>
      </c>
      <c r="CN28" s="255">
        <v>44</v>
      </c>
      <c r="CO28" s="250">
        <v>36.5</v>
      </c>
      <c r="CP28" s="32">
        <v>0</v>
      </c>
      <c r="CQ28" s="32">
        <v>12</v>
      </c>
      <c r="CR28" s="32">
        <v>20</v>
      </c>
      <c r="CS28" s="32">
        <v>39</v>
      </c>
      <c r="CT28" s="211">
        <v>50</v>
      </c>
      <c r="CU28" s="250">
        <v>24.2</v>
      </c>
      <c r="CV28" s="228">
        <v>41</v>
      </c>
      <c r="CW28" s="32">
        <v>27</v>
      </c>
      <c r="CX28" s="32">
        <v>19</v>
      </c>
      <c r="CY28" s="32">
        <v>8</v>
      </c>
      <c r="CZ28" s="250">
        <v>23.75</v>
      </c>
      <c r="DA28" s="312"/>
      <c r="DB28" s="167"/>
      <c r="DC28" s="158"/>
      <c r="DD28" s="158"/>
    </row>
    <row r="29" spans="1:108" ht="4.95" customHeight="1" thickBot="1" x14ac:dyDescent="0.3">
      <c r="B29" s="16"/>
      <c r="C29" s="16"/>
      <c r="D29" s="16"/>
      <c r="E29" s="16"/>
      <c r="F29" s="16"/>
      <c r="G29" s="16"/>
      <c r="H29" s="16"/>
      <c r="R29" s="51"/>
      <c r="S29" s="16"/>
      <c r="T29" s="16"/>
      <c r="U29" s="16"/>
      <c r="V29" s="16"/>
      <c r="W29" s="16"/>
      <c r="X29" s="16"/>
      <c r="Y29" s="16"/>
      <c r="Z29" s="16"/>
      <c r="AA29" s="16"/>
      <c r="AB29" s="16"/>
      <c r="AC29" s="16"/>
      <c r="AD29" s="16"/>
      <c r="AE29" s="16"/>
      <c r="AF29" s="16"/>
      <c r="AG29" s="51"/>
      <c r="AH29" s="16"/>
      <c r="AI29" s="16"/>
      <c r="AJ29" s="16"/>
      <c r="AK29" s="16"/>
      <c r="AL29" s="16"/>
      <c r="AM29" s="16"/>
      <c r="AN29" s="16"/>
      <c r="AO29" s="16"/>
      <c r="AP29" s="16"/>
      <c r="AQ29" s="16"/>
      <c r="AR29" s="16"/>
      <c r="AS29" s="16"/>
      <c r="AT29" s="16"/>
      <c r="AU29" s="51"/>
      <c r="AV29" s="16"/>
      <c r="AW29" s="16"/>
      <c r="AX29" s="16"/>
      <c r="AY29" s="16"/>
      <c r="AZ29" s="16"/>
      <c r="BA29" s="16"/>
      <c r="BB29" s="16"/>
      <c r="BC29" s="51"/>
      <c r="BD29" s="16"/>
      <c r="BE29" s="16"/>
      <c r="BF29" s="16"/>
      <c r="BG29" s="16"/>
      <c r="BH29" s="16"/>
      <c r="BI29" s="51"/>
      <c r="BJ29" s="16"/>
      <c r="BK29" s="16"/>
      <c r="BL29" s="16"/>
      <c r="BM29" s="195"/>
      <c r="BN29" s="16"/>
      <c r="BO29" s="16"/>
      <c r="BP29" s="16"/>
      <c r="BQ29" s="195"/>
      <c r="BR29" s="16"/>
      <c r="BS29" s="16"/>
      <c r="BT29" s="16"/>
      <c r="BU29" s="16"/>
      <c r="BV29" s="195"/>
      <c r="BW29" s="16"/>
      <c r="BX29" s="16"/>
      <c r="BY29" s="16"/>
      <c r="BZ29" s="195"/>
      <c r="CA29" s="16"/>
      <c r="CB29" s="16"/>
      <c r="CC29" s="16"/>
      <c r="CD29" s="16"/>
      <c r="CE29" s="195"/>
      <c r="CF29" s="16"/>
      <c r="CG29" s="16"/>
      <c r="CH29" s="16"/>
      <c r="CI29" s="16"/>
      <c r="CJ29" s="195"/>
      <c r="CK29" s="16"/>
      <c r="CL29" s="16"/>
      <c r="CM29" s="16"/>
      <c r="CN29" s="16"/>
      <c r="CO29" s="195"/>
      <c r="CP29" s="16"/>
      <c r="CQ29" s="16"/>
      <c r="CR29" s="16"/>
      <c r="CS29" s="16"/>
      <c r="CT29" s="16"/>
      <c r="CU29" s="195"/>
      <c r="CV29" s="21"/>
      <c r="CW29" s="21"/>
      <c r="CX29" s="21"/>
      <c r="CY29" s="21"/>
      <c r="CZ29" s="51"/>
      <c r="DB29" s="164"/>
      <c r="DC29" s="155"/>
      <c r="DD29" s="155"/>
    </row>
    <row r="30" spans="1:108" s="4" customFormat="1" ht="15" customHeight="1" x14ac:dyDescent="0.25">
      <c r="A30" s="43" t="s">
        <v>266</v>
      </c>
      <c r="B30" s="73">
        <v>43199</v>
      </c>
      <c r="C30" s="73">
        <v>43200</v>
      </c>
      <c r="D30" s="73">
        <v>43201</v>
      </c>
      <c r="E30" s="73">
        <v>43202</v>
      </c>
      <c r="F30" s="73">
        <v>43203</v>
      </c>
      <c r="G30" s="73">
        <v>43206</v>
      </c>
      <c r="H30" s="73">
        <v>43207</v>
      </c>
      <c r="I30" s="73">
        <v>43208</v>
      </c>
      <c r="J30" s="73">
        <v>43209</v>
      </c>
      <c r="K30" s="73">
        <v>43210</v>
      </c>
      <c r="L30" s="73">
        <v>43213</v>
      </c>
      <c r="M30" s="73">
        <v>43214</v>
      </c>
      <c r="N30" s="73">
        <v>43215</v>
      </c>
      <c r="O30" s="73">
        <v>43216</v>
      </c>
      <c r="P30" s="73">
        <v>43217</v>
      </c>
      <c r="Q30" s="73">
        <v>43220</v>
      </c>
      <c r="R30" s="74" t="s">
        <v>249</v>
      </c>
      <c r="S30" s="75">
        <v>43222</v>
      </c>
      <c r="T30" s="73">
        <v>43224</v>
      </c>
      <c r="U30" s="73">
        <v>43227</v>
      </c>
      <c r="V30" s="73">
        <v>43229</v>
      </c>
      <c r="W30" s="73">
        <v>43235</v>
      </c>
      <c r="X30" s="73">
        <v>43236</v>
      </c>
      <c r="Y30" s="73">
        <v>43237</v>
      </c>
      <c r="Z30" s="73">
        <v>43238</v>
      </c>
      <c r="AA30" s="73">
        <v>43243</v>
      </c>
      <c r="AB30" s="73">
        <v>43244</v>
      </c>
      <c r="AC30" s="73">
        <v>43245</v>
      </c>
      <c r="AD30" s="73">
        <v>43248</v>
      </c>
      <c r="AE30" s="73">
        <v>43250</v>
      </c>
      <c r="AF30" s="73">
        <v>43251</v>
      </c>
      <c r="AG30" s="74" t="s">
        <v>249</v>
      </c>
      <c r="AH30" s="75">
        <v>43252</v>
      </c>
      <c r="AI30" s="73">
        <v>43255</v>
      </c>
      <c r="AJ30" s="73">
        <v>43256</v>
      </c>
      <c r="AK30" s="73">
        <v>43257</v>
      </c>
      <c r="AL30" s="73">
        <v>43258</v>
      </c>
      <c r="AM30" s="73">
        <v>43262</v>
      </c>
      <c r="AN30" s="73">
        <v>43263</v>
      </c>
      <c r="AO30" s="73">
        <v>43264</v>
      </c>
      <c r="AP30" s="73">
        <v>43265</v>
      </c>
      <c r="AQ30" s="73">
        <v>43276</v>
      </c>
      <c r="AR30" s="73">
        <v>43277</v>
      </c>
      <c r="AS30" s="73">
        <v>43278</v>
      </c>
      <c r="AT30" s="73">
        <v>43280</v>
      </c>
      <c r="AU30" s="74" t="s">
        <v>249</v>
      </c>
      <c r="AV30" s="75">
        <v>43283</v>
      </c>
      <c r="AW30" s="73">
        <v>43286</v>
      </c>
      <c r="AX30" s="73">
        <v>43290</v>
      </c>
      <c r="AY30" s="73">
        <v>43294</v>
      </c>
      <c r="AZ30" s="73">
        <v>43297</v>
      </c>
      <c r="BA30" s="73">
        <v>43304</v>
      </c>
      <c r="BB30" s="73">
        <v>43311</v>
      </c>
      <c r="BC30" s="74" t="s">
        <v>249</v>
      </c>
      <c r="BD30" s="75">
        <v>43318</v>
      </c>
      <c r="BE30" s="73">
        <v>43332</v>
      </c>
      <c r="BF30" s="73">
        <v>43336</v>
      </c>
      <c r="BG30" s="73">
        <v>43339</v>
      </c>
      <c r="BH30" s="73">
        <v>43343</v>
      </c>
      <c r="BI30" s="74" t="s">
        <v>249</v>
      </c>
      <c r="BJ30" s="75">
        <v>43346</v>
      </c>
      <c r="BK30" s="73">
        <v>43353</v>
      </c>
      <c r="BL30" s="73">
        <v>43360</v>
      </c>
      <c r="BM30" s="201" t="s">
        <v>249</v>
      </c>
      <c r="BN30" s="76">
        <v>43374</v>
      </c>
      <c r="BO30" s="76">
        <v>43395</v>
      </c>
      <c r="BP30" s="76">
        <v>43402</v>
      </c>
      <c r="BQ30" s="202" t="s">
        <v>249</v>
      </c>
      <c r="BR30" s="76">
        <v>43409</v>
      </c>
      <c r="BS30" s="76">
        <v>43416</v>
      </c>
      <c r="BT30" s="76">
        <v>43423</v>
      </c>
      <c r="BU30" s="76">
        <v>43430</v>
      </c>
      <c r="BV30" s="202" t="s">
        <v>249</v>
      </c>
      <c r="BW30" s="76">
        <v>43437</v>
      </c>
      <c r="BX30" s="76">
        <v>43444</v>
      </c>
      <c r="BY30" s="76">
        <v>43451</v>
      </c>
      <c r="BZ30" s="202" t="s">
        <v>249</v>
      </c>
      <c r="CA30" s="76">
        <v>43472</v>
      </c>
      <c r="CB30" s="76">
        <v>43479</v>
      </c>
      <c r="CC30" s="76">
        <v>43486</v>
      </c>
      <c r="CD30" s="76">
        <v>43493</v>
      </c>
      <c r="CE30" s="202" t="s">
        <v>249</v>
      </c>
      <c r="CF30" s="76">
        <v>43500</v>
      </c>
      <c r="CG30" s="76">
        <v>43507</v>
      </c>
      <c r="CH30" s="76">
        <v>43514</v>
      </c>
      <c r="CI30" s="76">
        <v>43521</v>
      </c>
      <c r="CJ30" s="202" t="s">
        <v>249</v>
      </c>
      <c r="CK30" s="76">
        <v>43528</v>
      </c>
      <c r="CL30" s="76">
        <v>43535</v>
      </c>
      <c r="CM30" s="76">
        <v>43542</v>
      </c>
      <c r="CN30" s="76">
        <v>43549</v>
      </c>
      <c r="CO30" s="202" t="s">
        <v>249</v>
      </c>
      <c r="CP30" s="76">
        <v>43556</v>
      </c>
      <c r="CQ30" s="76">
        <v>43563</v>
      </c>
      <c r="CR30" s="76">
        <v>43570</v>
      </c>
      <c r="CS30" s="76">
        <v>43578</v>
      </c>
      <c r="CT30" s="73">
        <v>43584</v>
      </c>
      <c r="CU30" s="202" t="s">
        <v>249</v>
      </c>
      <c r="CV30" s="231">
        <v>43591</v>
      </c>
      <c r="CW30" s="76">
        <v>43598</v>
      </c>
      <c r="CX30" s="76">
        <v>43605</v>
      </c>
      <c r="CY30" s="76">
        <v>43612</v>
      </c>
      <c r="CZ30" s="202" t="s">
        <v>249</v>
      </c>
      <c r="DA30" s="310"/>
      <c r="DB30" s="168"/>
      <c r="DC30" s="159"/>
      <c r="DD30" s="159"/>
    </row>
    <row r="31" spans="1:108" ht="15" customHeight="1" x14ac:dyDescent="0.25">
      <c r="A31" s="7" t="s">
        <v>197</v>
      </c>
      <c r="B31" s="8"/>
      <c r="C31" s="8">
        <v>113</v>
      </c>
      <c r="D31" s="8">
        <v>107</v>
      </c>
      <c r="E31" s="8">
        <v>103</v>
      </c>
      <c r="F31" s="8">
        <v>103</v>
      </c>
      <c r="G31" s="8">
        <v>104</v>
      </c>
      <c r="H31" s="8">
        <v>100</v>
      </c>
      <c r="I31" s="8">
        <v>100</v>
      </c>
      <c r="J31" s="8">
        <v>102</v>
      </c>
      <c r="K31" s="8">
        <v>104</v>
      </c>
      <c r="L31" s="8">
        <v>104</v>
      </c>
      <c r="M31" s="8">
        <v>106</v>
      </c>
      <c r="N31" s="8">
        <v>90</v>
      </c>
      <c r="O31" s="8">
        <v>90</v>
      </c>
      <c r="P31" s="8">
        <v>81</v>
      </c>
      <c r="Q31" s="8">
        <v>80</v>
      </c>
      <c r="R31" s="61">
        <v>99.13333333333334</v>
      </c>
      <c r="S31" s="46">
        <v>81</v>
      </c>
      <c r="T31" s="8">
        <v>67</v>
      </c>
      <c r="U31" s="8">
        <v>67</v>
      </c>
      <c r="V31" s="8">
        <v>72</v>
      </c>
      <c r="W31" s="8">
        <v>79</v>
      </c>
      <c r="X31" s="8">
        <v>79</v>
      </c>
      <c r="Y31" s="8">
        <v>72</v>
      </c>
      <c r="Z31" s="8">
        <v>82</v>
      </c>
      <c r="AA31" s="8">
        <v>79</v>
      </c>
      <c r="AB31" s="8">
        <v>75</v>
      </c>
      <c r="AC31" s="8">
        <v>73</v>
      </c>
      <c r="AD31" s="8">
        <v>62</v>
      </c>
      <c r="AE31" s="8">
        <v>45</v>
      </c>
      <c r="AF31" s="8">
        <v>45</v>
      </c>
      <c r="AG31" s="61">
        <v>69.857142857142861</v>
      </c>
      <c r="AH31" s="46">
        <v>45</v>
      </c>
      <c r="AI31" s="8">
        <v>36</v>
      </c>
      <c r="AJ31" s="8">
        <v>36</v>
      </c>
      <c r="AK31" s="8">
        <v>36</v>
      </c>
      <c r="AL31" s="8">
        <v>35</v>
      </c>
      <c r="AM31" s="8">
        <v>31</v>
      </c>
      <c r="AN31" s="8">
        <v>29</v>
      </c>
      <c r="AO31" s="8">
        <v>25</v>
      </c>
      <c r="AP31" s="8">
        <v>26</v>
      </c>
      <c r="AQ31" s="8">
        <v>27</v>
      </c>
      <c r="AR31" s="8">
        <v>26</v>
      </c>
      <c r="AS31" s="8">
        <v>25</v>
      </c>
      <c r="AT31" s="8">
        <v>24</v>
      </c>
      <c r="AU31" s="61">
        <v>30.846153846153847</v>
      </c>
      <c r="AV31" s="46">
        <v>45</v>
      </c>
      <c r="AW31" s="8">
        <v>51</v>
      </c>
      <c r="AX31" s="8">
        <v>42</v>
      </c>
      <c r="AY31" s="8">
        <v>27</v>
      </c>
      <c r="AZ31" s="8">
        <v>28</v>
      </c>
      <c r="BA31" s="8">
        <v>36</v>
      </c>
      <c r="BB31" s="8">
        <v>22</v>
      </c>
      <c r="BC31" s="61">
        <v>35.857142857142854</v>
      </c>
      <c r="BD31" s="46">
        <v>22</v>
      </c>
      <c r="BE31" s="8">
        <v>28</v>
      </c>
      <c r="BF31" s="8">
        <v>31</v>
      </c>
      <c r="BG31" s="8">
        <v>33</v>
      </c>
      <c r="BH31" s="8">
        <v>43</v>
      </c>
      <c r="BI31" s="61">
        <v>31.4</v>
      </c>
      <c r="BJ31" s="46">
        <v>42</v>
      </c>
      <c r="BK31" s="8">
        <v>32</v>
      </c>
      <c r="BL31" s="8">
        <v>28</v>
      </c>
      <c r="BM31" s="198">
        <v>34</v>
      </c>
      <c r="BN31" s="9">
        <v>26</v>
      </c>
      <c r="BO31" s="9">
        <v>18</v>
      </c>
      <c r="BP31" s="9">
        <v>11</v>
      </c>
      <c r="BQ31" s="248">
        <v>18.333333333333332</v>
      </c>
      <c r="BR31" s="252">
        <v>11</v>
      </c>
      <c r="BS31" s="252">
        <v>12</v>
      </c>
      <c r="BT31" s="252">
        <v>9</v>
      </c>
      <c r="BU31" s="252">
        <v>9</v>
      </c>
      <c r="BV31" s="248">
        <v>10.25</v>
      </c>
      <c r="BW31" s="252">
        <v>5</v>
      </c>
      <c r="BX31" s="252">
        <v>6</v>
      </c>
      <c r="BY31" s="253">
        <v>6</v>
      </c>
      <c r="BZ31" s="248">
        <v>5.666666666666667</v>
      </c>
      <c r="CA31" s="253">
        <v>5</v>
      </c>
      <c r="CB31" s="253">
        <v>8</v>
      </c>
      <c r="CC31" s="253">
        <v>4</v>
      </c>
      <c r="CD31" s="253">
        <v>6</v>
      </c>
      <c r="CE31" s="248">
        <v>5.75</v>
      </c>
      <c r="CF31" s="253">
        <v>2</v>
      </c>
      <c r="CG31" s="253">
        <v>3</v>
      </c>
      <c r="CH31" s="253">
        <v>3</v>
      </c>
      <c r="CI31" s="253">
        <v>6</v>
      </c>
      <c r="CJ31" s="248">
        <v>3.5</v>
      </c>
      <c r="CK31" s="253">
        <v>6</v>
      </c>
      <c r="CL31" s="253">
        <v>7</v>
      </c>
      <c r="CM31" s="253">
        <v>9</v>
      </c>
      <c r="CN31" s="253">
        <v>10</v>
      </c>
      <c r="CO31" s="248">
        <v>8</v>
      </c>
      <c r="CP31" s="27">
        <v>8</v>
      </c>
      <c r="CQ31" s="27">
        <v>0</v>
      </c>
      <c r="CR31" s="27">
        <v>0</v>
      </c>
      <c r="CS31" s="27">
        <v>0</v>
      </c>
      <c r="CT31" s="210">
        <v>6</v>
      </c>
      <c r="CU31" s="248">
        <v>2.8</v>
      </c>
      <c r="CV31" s="226">
        <v>7</v>
      </c>
      <c r="CW31" s="27">
        <v>6</v>
      </c>
      <c r="CX31" s="27">
        <v>5</v>
      </c>
      <c r="CY31" s="27">
        <v>5</v>
      </c>
      <c r="CZ31" s="248">
        <v>5.75</v>
      </c>
      <c r="DA31" s="311"/>
      <c r="DB31" s="164"/>
      <c r="DC31" s="155"/>
      <c r="DD31" s="155"/>
    </row>
    <row r="32" spans="1:108" ht="15" customHeight="1" x14ac:dyDescent="0.25">
      <c r="A32" s="7" t="s">
        <v>198</v>
      </c>
      <c r="B32" s="8"/>
      <c r="C32" s="8">
        <v>1</v>
      </c>
      <c r="D32" s="8">
        <v>1</v>
      </c>
      <c r="E32" s="8">
        <v>1</v>
      </c>
      <c r="F32" s="8">
        <v>1</v>
      </c>
      <c r="G32" s="8">
        <v>1</v>
      </c>
      <c r="H32" s="8">
        <v>1</v>
      </c>
      <c r="I32" s="8">
        <v>1</v>
      </c>
      <c r="J32" s="8">
        <v>1</v>
      </c>
      <c r="K32" s="8">
        <v>1</v>
      </c>
      <c r="L32" s="8">
        <v>2</v>
      </c>
      <c r="M32" s="8">
        <v>2</v>
      </c>
      <c r="N32" s="8">
        <v>2</v>
      </c>
      <c r="O32" s="8">
        <v>2</v>
      </c>
      <c r="P32" s="8">
        <v>2</v>
      </c>
      <c r="Q32" s="8">
        <v>2</v>
      </c>
      <c r="R32" s="61">
        <v>1.4</v>
      </c>
      <c r="S32" s="46">
        <v>2</v>
      </c>
      <c r="T32" s="8">
        <v>2</v>
      </c>
      <c r="U32" s="8">
        <v>2</v>
      </c>
      <c r="V32" s="8">
        <v>3</v>
      </c>
      <c r="W32" s="8">
        <v>2</v>
      </c>
      <c r="X32" s="8">
        <v>2</v>
      </c>
      <c r="Y32" s="8">
        <v>2</v>
      </c>
      <c r="Z32" s="8">
        <v>2</v>
      </c>
      <c r="AA32" s="8">
        <v>3</v>
      </c>
      <c r="AB32" s="8">
        <v>3</v>
      </c>
      <c r="AC32" s="8">
        <v>2</v>
      </c>
      <c r="AD32" s="8">
        <v>2</v>
      </c>
      <c r="AE32" s="8">
        <v>3</v>
      </c>
      <c r="AF32" s="8">
        <v>4</v>
      </c>
      <c r="AG32" s="61">
        <v>2.4285714285714284</v>
      </c>
      <c r="AH32" s="46">
        <v>4</v>
      </c>
      <c r="AI32" s="8">
        <v>4</v>
      </c>
      <c r="AJ32" s="8">
        <v>3</v>
      </c>
      <c r="AK32" s="8">
        <v>3</v>
      </c>
      <c r="AL32" s="8">
        <v>4</v>
      </c>
      <c r="AM32" s="8">
        <v>4</v>
      </c>
      <c r="AN32" s="8">
        <v>4</v>
      </c>
      <c r="AO32" s="8">
        <v>1</v>
      </c>
      <c r="AP32" s="8">
        <v>1</v>
      </c>
      <c r="AQ32" s="8">
        <v>1</v>
      </c>
      <c r="AR32" s="8">
        <v>1</v>
      </c>
      <c r="AS32" s="8">
        <v>1</v>
      </c>
      <c r="AT32" s="8">
        <v>1</v>
      </c>
      <c r="AU32" s="61">
        <v>2.4615384615384617</v>
      </c>
      <c r="AV32" s="46">
        <v>1</v>
      </c>
      <c r="AW32" s="8">
        <v>3</v>
      </c>
      <c r="AX32" s="8">
        <v>3</v>
      </c>
      <c r="AY32" s="8">
        <v>2</v>
      </c>
      <c r="AZ32" s="8">
        <v>3</v>
      </c>
      <c r="BA32" s="8">
        <v>5</v>
      </c>
      <c r="BB32" s="8">
        <v>3</v>
      </c>
      <c r="BC32" s="61">
        <v>2.8571428571428572</v>
      </c>
      <c r="BD32" s="46">
        <v>3</v>
      </c>
      <c r="BE32" s="8">
        <v>5</v>
      </c>
      <c r="BF32" s="8">
        <v>6</v>
      </c>
      <c r="BG32" s="8">
        <v>6</v>
      </c>
      <c r="BH32" s="8">
        <v>9</v>
      </c>
      <c r="BI32" s="61">
        <v>5.8</v>
      </c>
      <c r="BJ32" s="46">
        <v>9</v>
      </c>
      <c r="BK32" s="8">
        <v>10</v>
      </c>
      <c r="BL32" s="8">
        <v>7</v>
      </c>
      <c r="BM32" s="198">
        <v>8.6666666666666661</v>
      </c>
      <c r="BN32" s="9">
        <v>6</v>
      </c>
      <c r="BO32" s="9">
        <v>1</v>
      </c>
      <c r="BP32" s="9">
        <v>0</v>
      </c>
      <c r="BQ32" s="248">
        <v>2.3333333333333335</v>
      </c>
      <c r="BR32" s="252">
        <v>0</v>
      </c>
      <c r="BS32" s="252">
        <v>0</v>
      </c>
      <c r="BT32" s="252">
        <v>1</v>
      </c>
      <c r="BU32" s="252">
        <v>1</v>
      </c>
      <c r="BV32" s="248">
        <v>0.5</v>
      </c>
      <c r="BW32" s="252">
        <v>6</v>
      </c>
      <c r="BX32" s="252">
        <v>2</v>
      </c>
      <c r="BY32" s="253">
        <v>2</v>
      </c>
      <c r="BZ32" s="248">
        <v>3.3333333333333335</v>
      </c>
      <c r="CA32" s="253">
        <v>4</v>
      </c>
      <c r="CB32" s="253">
        <v>1</v>
      </c>
      <c r="CC32" s="253">
        <v>1</v>
      </c>
      <c r="CD32" s="253">
        <v>0</v>
      </c>
      <c r="CE32" s="248">
        <v>1.5</v>
      </c>
      <c r="CF32" s="253">
        <v>0</v>
      </c>
      <c r="CG32" s="253">
        <v>1</v>
      </c>
      <c r="CH32" s="253">
        <v>0</v>
      </c>
      <c r="CI32" s="253">
        <v>0</v>
      </c>
      <c r="CJ32" s="248">
        <v>0.25</v>
      </c>
      <c r="CK32" s="253">
        <v>0</v>
      </c>
      <c r="CL32" s="253">
        <v>0</v>
      </c>
      <c r="CM32" s="253">
        <v>0</v>
      </c>
      <c r="CN32" s="253">
        <v>1</v>
      </c>
      <c r="CO32" s="248">
        <v>0.25</v>
      </c>
      <c r="CP32" s="27">
        <v>1</v>
      </c>
      <c r="CQ32" s="27">
        <v>0</v>
      </c>
      <c r="CR32" s="27">
        <v>0</v>
      </c>
      <c r="CS32" s="27">
        <v>0</v>
      </c>
      <c r="CT32" s="210">
        <v>0</v>
      </c>
      <c r="CU32" s="248">
        <v>0.2</v>
      </c>
      <c r="CV32" s="226">
        <v>0</v>
      </c>
      <c r="CW32" s="27">
        <v>0</v>
      </c>
      <c r="CX32" s="27">
        <v>0</v>
      </c>
      <c r="CY32" s="27">
        <v>0</v>
      </c>
      <c r="CZ32" s="248">
        <v>0</v>
      </c>
      <c r="DA32" s="311"/>
      <c r="DB32" s="164"/>
      <c r="DC32" s="155"/>
      <c r="DD32" s="155"/>
    </row>
    <row r="33" spans="1:108" ht="15" customHeight="1" x14ac:dyDescent="0.25">
      <c r="A33" s="7" t="s">
        <v>200</v>
      </c>
      <c r="B33" s="8"/>
      <c r="C33" s="8">
        <v>4</v>
      </c>
      <c r="D33" s="8">
        <v>4</v>
      </c>
      <c r="E33" s="8">
        <v>4</v>
      </c>
      <c r="F33" s="8">
        <v>4</v>
      </c>
      <c r="G33" s="8">
        <v>4</v>
      </c>
      <c r="H33" s="8">
        <v>4</v>
      </c>
      <c r="I33" s="8">
        <v>4</v>
      </c>
      <c r="J33" s="8">
        <v>4</v>
      </c>
      <c r="K33" s="8">
        <v>4</v>
      </c>
      <c r="L33" s="8">
        <v>4</v>
      </c>
      <c r="M33" s="8">
        <v>4</v>
      </c>
      <c r="N33" s="8">
        <v>4</v>
      </c>
      <c r="O33" s="8">
        <v>4</v>
      </c>
      <c r="P33" s="8">
        <v>4</v>
      </c>
      <c r="Q33" s="8">
        <v>4</v>
      </c>
      <c r="R33" s="61">
        <v>4</v>
      </c>
      <c r="S33" s="46">
        <v>4</v>
      </c>
      <c r="T33" s="8">
        <v>4</v>
      </c>
      <c r="U33" s="8">
        <v>4</v>
      </c>
      <c r="V33" s="8">
        <v>4</v>
      </c>
      <c r="W33" s="8">
        <v>4</v>
      </c>
      <c r="X33" s="8">
        <v>4</v>
      </c>
      <c r="Y33" s="8">
        <v>4</v>
      </c>
      <c r="Z33" s="8">
        <v>4</v>
      </c>
      <c r="AA33" s="8">
        <v>8</v>
      </c>
      <c r="AB33" s="8">
        <v>8</v>
      </c>
      <c r="AC33" s="8">
        <v>8</v>
      </c>
      <c r="AD33" s="8">
        <v>7</v>
      </c>
      <c r="AE33" s="8">
        <v>7</v>
      </c>
      <c r="AF33" s="8">
        <v>7</v>
      </c>
      <c r="AG33" s="61">
        <v>5.5</v>
      </c>
      <c r="AH33" s="46">
        <v>7</v>
      </c>
      <c r="AI33" s="8">
        <v>7</v>
      </c>
      <c r="AJ33" s="8">
        <v>7</v>
      </c>
      <c r="AK33" s="8">
        <v>7</v>
      </c>
      <c r="AL33" s="8">
        <v>7</v>
      </c>
      <c r="AM33" s="8">
        <v>7</v>
      </c>
      <c r="AN33" s="8">
        <v>7</v>
      </c>
      <c r="AO33" s="8">
        <v>6</v>
      </c>
      <c r="AP33" s="8">
        <v>5</v>
      </c>
      <c r="AQ33" s="8">
        <v>5</v>
      </c>
      <c r="AR33" s="8">
        <v>5</v>
      </c>
      <c r="AS33" s="8">
        <v>5</v>
      </c>
      <c r="AT33" s="8">
        <v>5</v>
      </c>
      <c r="AU33" s="61">
        <v>6.1538461538461542</v>
      </c>
      <c r="AV33" s="46">
        <v>0</v>
      </c>
      <c r="AW33" s="8">
        <v>0</v>
      </c>
      <c r="AX33" s="8">
        <v>0</v>
      </c>
      <c r="AY33" s="8">
        <v>0</v>
      </c>
      <c r="AZ33" s="8">
        <v>0</v>
      </c>
      <c r="BA33" s="8">
        <v>0</v>
      </c>
      <c r="BB33" s="8">
        <v>0</v>
      </c>
      <c r="BC33" s="61">
        <v>0</v>
      </c>
      <c r="BD33" s="46">
        <v>0</v>
      </c>
      <c r="BE33" s="8">
        <v>26</v>
      </c>
      <c r="BF33" s="8">
        <v>23</v>
      </c>
      <c r="BG33" s="8">
        <v>23</v>
      </c>
      <c r="BH33" s="8">
        <v>21</v>
      </c>
      <c r="BI33" s="61">
        <v>18.600000000000001</v>
      </c>
      <c r="BJ33" s="46">
        <v>22</v>
      </c>
      <c r="BK33" s="8">
        <v>14</v>
      </c>
      <c r="BL33" s="8">
        <v>15</v>
      </c>
      <c r="BM33" s="198">
        <v>17</v>
      </c>
      <c r="BN33" s="9">
        <v>12</v>
      </c>
      <c r="BO33" s="9">
        <v>14</v>
      </c>
      <c r="BP33" s="9">
        <v>0</v>
      </c>
      <c r="BQ33" s="248">
        <v>8.6666666666666661</v>
      </c>
      <c r="BR33" s="252">
        <v>1</v>
      </c>
      <c r="BS33" s="252">
        <v>3</v>
      </c>
      <c r="BT33" s="252">
        <v>2</v>
      </c>
      <c r="BU33" s="252">
        <v>1</v>
      </c>
      <c r="BV33" s="248">
        <v>1.75</v>
      </c>
      <c r="BW33" s="252">
        <v>2</v>
      </c>
      <c r="BX33" s="252">
        <v>1</v>
      </c>
      <c r="BY33" s="252">
        <v>1</v>
      </c>
      <c r="BZ33" s="248">
        <v>1.3333333333333333</v>
      </c>
      <c r="CA33" s="253">
        <v>0</v>
      </c>
      <c r="CB33" s="253">
        <v>0</v>
      </c>
      <c r="CC33" s="253">
        <v>0</v>
      </c>
      <c r="CD33" s="253">
        <v>0</v>
      </c>
      <c r="CE33" s="248">
        <v>0</v>
      </c>
      <c r="CF33" s="253">
        <v>0</v>
      </c>
      <c r="CG33" s="253">
        <v>0</v>
      </c>
      <c r="CH33" s="253">
        <v>0</v>
      </c>
      <c r="CI33" s="253">
        <v>0</v>
      </c>
      <c r="CJ33" s="248">
        <v>0</v>
      </c>
      <c r="CK33" s="253">
        <v>0</v>
      </c>
      <c r="CL33" s="253">
        <v>0</v>
      </c>
      <c r="CM33" s="253">
        <v>0</v>
      </c>
      <c r="CN33" s="253">
        <v>0</v>
      </c>
      <c r="CO33" s="248">
        <v>0</v>
      </c>
      <c r="CP33" s="27">
        <v>1</v>
      </c>
      <c r="CQ33" s="27">
        <v>0</v>
      </c>
      <c r="CR33" s="27">
        <v>0</v>
      </c>
      <c r="CS33" s="27">
        <v>0</v>
      </c>
      <c r="CT33" s="210">
        <v>0</v>
      </c>
      <c r="CU33" s="248">
        <v>0.2</v>
      </c>
      <c r="CV33" s="226">
        <v>2</v>
      </c>
      <c r="CW33" s="27">
        <v>1</v>
      </c>
      <c r="CX33" s="27">
        <v>0</v>
      </c>
      <c r="CY33" s="27">
        <v>0</v>
      </c>
      <c r="CZ33" s="248">
        <v>0.75</v>
      </c>
      <c r="DA33" s="311"/>
      <c r="DB33" s="164"/>
      <c r="DC33" s="155"/>
      <c r="DD33" s="155"/>
    </row>
    <row r="34" spans="1:108" s="10" customFormat="1" ht="15" customHeight="1" x14ac:dyDescent="0.3">
      <c r="A34" s="7" t="s">
        <v>201</v>
      </c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8"/>
      <c r="R34" s="61"/>
      <c r="S34" s="25"/>
      <c r="T34" s="9"/>
      <c r="U34" s="9"/>
      <c r="V34" s="9"/>
      <c r="W34" s="9"/>
      <c r="X34" s="9"/>
      <c r="Y34" s="9"/>
      <c r="Z34" s="9"/>
      <c r="AA34" s="9"/>
      <c r="AB34" s="9"/>
      <c r="AC34" s="9"/>
      <c r="AD34" s="9"/>
      <c r="AE34" s="9"/>
      <c r="AF34" s="8"/>
      <c r="AG34" s="61"/>
      <c r="AH34" s="25"/>
      <c r="AI34" s="9"/>
      <c r="AJ34" s="9"/>
      <c r="AK34" s="9"/>
      <c r="AL34" s="9"/>
      <c r="AM34" s="9"/>
      <c r="AN34" s="9"/>
      <c r="AO34" s="9"/>
      <c r="AP34" s="9"/>
      <c r="AQ34" s="9"/>
      <c r="AR34" s="9"/>
      <c r="AS34" s="9"/>
      <c r="AT34" s="8"/>
      <c r="AU34" s="61"/>
      <c r="AV34" s="25"/>
      <c r="AW34" s="9"/>
      <c r="AX34" s="9"/>
      <c r="AY34" s="9"/>
      <c r="AZ34" s="9"/>
      <c r="BA34" s="9"/>
      <c r="BB34" s="8"/>
      <c r="BC34" s="61"/>
      <c r="BD34" s="25"/>
      <c r="BE34" s="9"/>
      <c r="BF34" s="9"/>
      <c r="BG34" s="9"/>
      <c r="BH34" s="8"/>
      <c r="BI34" s="61"/>
      <c r="BJ34" s="25"/>
      <c r="BK34" s="9"/>
      <c r="BL34" s="8"/>
      <c r="BM34" s="198"/>
      <c r="BN34" s="9"/>
      <c r="BO34" s="9"/>
      <c r="BP34" s="9"/>
      <c r="BQ34" s="248"/>
      <c r="BR34" s="252"/>
      <c r="BS34" s="252"/>
      <c r="BT34" s="252"/>
      <c r="BU34" s="252"/>
      <c r="BV34" s="248"/>
      <c r="BW34" s="252"/>
      <c r="BX34" s="252"/>
      <c r="BY34" s="252"/>
      <c r="BZ34" s="248"/>
      <c r="CA34" s="252"/>
      <c r="CB34" s="252"/>
      <c r="CC34" s="252"/>
      <c r="CD34" s="252"/>
      <c r="CE34" s="248"/>
      <c r="CF34" s="252"/>
      <c r="CG34" s="252"/>
      <c r="CH34" s="252"/>
      <c r="CI34" s="252"/>
      <c r="CJ34" s="248"/>
      <c r="CK34" s="252"/>
      <c r="CL34" s="252"/>
      <c r="CM34" s="252"/>
      <c r="CN34" s="252"/>
      <c r="CO34" s="248"/>
      <c r="CP34" s="9"/>
      <c r="CQ34" s="9"/>
      <c r="CR34" s="9"/>
      <c r="CS34" s="27">
        <v>0</v>
      </c>
      <c r="CT34" s="210">
        <v>0</v>
      </c>
      <c r="CU34" s="248">
        <v>0</v>
      </c>
      <c r="CV34" s="226">
        <v>0</v>
      </c>
      <c r="CW34" s="27">
        <v>0</v>
      </c>
      <c r="CX34" s="27">
        <v>0</v>
      </c>
      <c r="CY34" s="27">
        <v>0</v>
      </c>
      <c r="CZ34" s="248">
        <v>0</v>
      </c>
      <c r="DA34" s="311"/>
      <c r="DB34" s="165"/>
      <c r="DC34" s="156"/>
      <c r="DD34" s="156"/>
    </row>
    <row r="35" spans="1:108" ht="15" customHeight="1" x14ac:dyDescent="0.25">
      <c r="A35" s="7" t="s">
        <v>199</v>
      </c>
      <c r="B35" s="8"/>
      <c r="C35" s="8">
        <v>12</v>
      </c>
      <c r="D35" s="8">
        <v>12</v>
      </c>
      <c r="E35" s="8">
        <v>12</v>
      </c>
      <c r="F35" s="8">
        <v>12</v>
      </c>
      <c r="G35" s="8">
        <v>12</v>
      </c>
      <c r="H35" s="8">
        <v>15</v>
      </c>
      <c r="I35" s="8">
        <v>15</v>
      </c>
      <c r="J35" s="8">
        <v>8</v>
      </c>
      <c r="K35" s="8">
        <v>7</v>
      </c>
      <c r="L35" s="8">
        <v>6</v>
      </c>
      <c r="M35" s="8">
        <v>6</v>
      </c>
      <c r="N35" s="8">
        <v>6</v>
      </c>
      <c r="O35" s="8">
        <v>6</v>
      </c>
      <c r="P35" s="8">
        <v>5</v>
      </c>
      <c r="Q35" s="8">
        <v>5</v>
      </c>
      <c r="R35" s="61">
        <v>9.2666666666666675</v>
      </c>
      <c r="S35" s="46">
        <v>5</v>
      </c>
      <c r="T35" s="8">
        <v>5</v>
      </c>
      <c r="U35" s="8">
        <v>5</v>
      </c>
      <c r="V35" s="8">
        <v>4</v>
      </c>
      <c r="W35" s="8">
        <v>4</v>
      </c>
      <c r="X35" s="8">
        <v>4</v>
      </c>
      <c r="Y35" s="8">
        <v>4</v>
      </c>
      <c r="Z35" s="8">
        <v>4</v>
      </c>
      <c r="AA35" s="8">
        <v>4</v>
      </c>
      <c r="AB35" s="8">
        <v>4</v>
      </c>
      <c r="AC35" s="8">
        <v>1</v>
      </c>
      <c r="AD35" s="8">
        <v>1</v>
      </c>
      <c r="AE35" s="8">
        <v>0</v>
      </c>
      <c r="AF35" s="8">
        <v>0</v>
      </c>
      <c r="AG35" s="61">
        <v>3.2142857142857144</v>
      </c>
      <c r="AH35" s="46">
        <v>0</v>
      </c>
      <c r="AI35" s="8">
        <v>3</v>
      </c>
      <c r="AJ35" s="8">
        <v>3</v>
      </c>
      <c r="AK35" s="8">
        <v>3</v>
      </c>
      <c r="AL35" s="8">
        <v>3</v>
      </c>
      <c r="AM35" s="8">
        <v>3</v>
      </c>
      <c r="AN35" s="8">
        <v>1</v>
      </c>
      <c r="AO35" s="8">
        <v>1</v>
      </c>
      <c r="AP35" s="8">
        <v>1</v>
      </c>
      <c r="AQ35" s="8">
        <v>1</v>
      </c>
      <c r="AR35" s="8">
        <v>1</v>
      </c>
      <c r="AS35" s="8">
        <v>1</v>
      </c>
      <c r="AT35" s="8">
        <v>1</v>
      </c>
      <c r="AU35" s="61">
        <v>1.6923076923076923</v>
      </c>
      <c r="AV35" s="46">
        <v>1</v>
      </c>
      <c r="AW35" s="8">
        <v>1</v>
      </c>
      <c r="AX35" s="8">
        <v>3</v>
      </c>
      <c r="AY35" s="8">
        <v>6</v>
      </c>
      <c r="AZ35" s="8">
        <v>6</v>
      </c>
      <c r="BA35" s="8">
        <v>6</v>
      </c>
      <c r="BB35" s="8">
        <v>18</v>
      </c>
      <c r="BC35" s="61">
        <v>5.8571428571428568</v>
      </c>
      <c r="BD35" s="46">
        <v>42</v>
      </c>
      <c r="BE35" s="8">
        <v>39</v>
      </c>
      <c r="BF35" s="8">
        <v>45</v>
      </c>
      <c r="BG35" s="8">
        <v>45</v>
      </c>
      <c r="BH35" s="8">
        <v>43</v>
      </c>
      <c r="BI35" s="61">
        <v>42.8</v>
      </c>
      <c r="BJ35" s="46">
        <v>54</v>
      </c>
      <c r="BK35" s="8">
        <v>40</v>
      </c>
      <c r="BL35" s="8">
        <v>42</v>
      </c>
      <c r="BM35" s="198">
        <v>45.333333333333336</v>
      </c>
      <c r="BN35" s="9">
        <v>59</v>
      </c>
      <c r="BO35" s="9">
        <v>59</v>
      </c>
      <c r="BP35" s="9">
        <v>0</v>
      </c>
      <c r="BQ35" s="248">
        <v>39.333333333333336</v>
      </c>
      <c r="BR35" s="252">
        <v>0</v>
      </c>
      <c r="BS35" s="252">
        <v>0</v>
      </c>
      <c r="BT35" s="252">
        <v>0</v>
      </c>
      <c r="BU35" s="252">
        <v>0</v>
      </c>
      <c r="BV35" s="248">
        <v>0</v>
      </c>
      <c r="BW35" s="252">
        <v>0</v>
      </c>
      <c r="BX35" s="252">
        <v>0</v>
      </c>
      <c r="BY35" s="253">
        <v>0</v>
      </c>
      <c r="BZ35" s="248">
        <v>0</v>
      </c>
      <c r="CA35" s="253">
        <v>0</v>
      </c>
      <c r="CB35" s="253">
        <v>0</v>
      </c>
      <c r="CC35" s="253">
        <v>0</v>
      </c>
      <c r="CD35" s="253">
        <v>0</v>
      </c>
      <c r="CE35" s="248">
        <v>0</v>
      </c>
      <c r="CF35" s="253">
        <v>0</v>
      </c>
      <c r="CG35" s="253">
        <v>0</v>
      </c>
      <c r="CH35" s="253">
        <v>0</v>
      </c>
      <c r="CI35" s="253">
        <v>0</v>
      </c>
      <c r="CJ35" s="248">
        <v>0</v>
      </c>
      <c r="CK35" s="252">
        <v>0</v>
      </c>
      <c r="CL35" s="252">
        <v>0</v>
      </c>
      <c r="CM35" s="252">
        <v>0</v>
      </c>
      <c r="CN35" s="252">
        <v>0</v>
      </c>
      <c r="CO35" s="248">
        <v>0</v>
      </c>
      <c r="CP35" s="9">
        <v>0</v>
      </c>
      <c r="CQ35" s="9">
        <v>0</v>
      </c>
      <c r="CR35" s="27">
        <v>0</v>
      </c>
      <c r="CS35" s="27">
        <v>0</v>
      </c>
      <c r="CT35" s="210">
        <v>0</v>
      </c>
      <c r="CU35" s="248">
        <v>0</v>
      </c>
      <c r="CV35" s="226">
        <v>0</v>
      </c>
      <c r="CW35" s="27">
        <v>0</v>
      </c>
      <c r="CX35" s="27">
        <v>0</v>
      </c>
      <c r="CY35" s="27">
        <v>0</v>
      </c>
      <c r="CZ35" s="248">
        <v>0</v>
      </c>
      <c r="DA35" s="311"/>
      <c r="DB35" s="164"/>
      <c r="DC35" s="155"/>
      <c r="DD35" s="155"/>
    </row>
    <row r="36" spans="1:108" s="5" customFormat="1" ht="15" customHeight="1" x14ac:dyDescent="0.3">
      <c r="A36" s="11" t="s">
        <v>185</v>
      </c>
      <c r="B36" s="12">
        <v>0</v>
      </c>
      <c r="C36" s="12">
        <v>130</v>
      </c>
      <c r="D36" s="12">
        <v>124</v>
      </c>
      <c r="E36" s="12">
        <v>120</v>
      </c>
      <c r="F36" s="12">
        <v>120</v>
      </c>
      <c r="G36" s="12">
        <v>121</v>
      </c>
      <c r="H36" s="12">
        <v>120</v>
      </c>
      <c r="I36" s="12">
        <v>120</v>
      </c>
      <c r="J36" s="12">
        <v>115</v>
      </c>
      <c r="K36" s="12">
        <v>116</v>
      </c>
      <c r="L36" s="12">
        <v>116</v>
      </c>
      <c r="M36" s="12">
        <v>118</v>
      </c>
      <c r="N36" s="12">
        <v>102</v>
      </c>
      <c r="O36" s="12">
        <v>102</v>
      </c>
      <c r="P36" s="12">
        <v>92</v>
      </c>
      <c r="Q36" s="12">
        <v>91</v>
      </c>
      <c r="R36" s="50">
        <v>106.6875</v>
      </c>
      <c r="S36" s="12">
        <v>92</v>
      </c>
      <c r="T36" s="12">
        <v>78</v>
      </c>
      <c r="U36" s="12">
        <v>78</v>
      </c>
      <c r="V36" s="12">
        <v>83</v>
      </c>
      <c r="W36" s="12">
        <v>89</v>
      </c>
      <c r="X36" s="12">
        <v>89</v>
      </c>
      <c r="Y36" s="12">
        <v>82</v>
      </c>
      <c r="Z36" s="12">
        <v>92</v>
      </c>
      <c r="AA36" s="12">
        <v>94</v>
      </c>
      <c r="AB36" s="12">
        <v>90</v>
      </c>
      <c r="AC36" s="12">
        <v>84</v>
      </c>
      <c r="AD36" s="12">
        <v>72</v>
      </c>
      <c r="AE36" s="12">
        <v>55</v>
      </c>
      <c r="AF36" s="12">
        <v>56</v>
      </c>
      <c r="AG36" s="50">
        <v>81</v>
      </c>
      <c r="AH36" s="12">
        <v>56</v>
      </c>
      <c r="AI36" s="12">
        <v>50</v>
      </c>
      <c r="AJ36" s="12">
        <v>49</v>
      </c>
      <c r="AK36" s="12">
        <v>49</v>
      </c>
      <c r="AL36" s="12">
        <v>49</v>
      </c>
      <c r="AM36" s="12">
        <v>45</v>
      </c>
      <c r="AN36" s="12">
        <v>41</v>
      </c>
      <c r="AO36" s="12">
        <v>33</v>
      </c>
      <c r="AP36" s="12">
        <v>33</v>
      </c>
      <c r="AQ36" s="12">
        <v>34</v>
      </c>
      <c r="AR36" s="12">
        <v>33</v>
      </c>
      <c r="AS36" s="12">
        <v>32</v>
      </c>
      <c r="AT36" s="12">
        <v>31</v>
      </c>
      <c r="AU36" s="50">
        <v>41.153846153846153</v>
      </c>
      <c r="AV36" s="12">
        <v>47</v>
      </c>
      <c r="AW36" s="12">
        <v>55</v>
      </c>
      <c r="AX36" s="12">
        <v>48</v>
      </c>
      <c r="AY36" s="12">
        <v>35</v>
      </c>
      <c r="AZ36" s="12">
        <v>37</v>
      </c>
      <c r="BA36" s="12">
        <v>47</v>
      </c>
      <c r="BB36" s="12">
        <v>43</v>
      </c>
      <c r="BC36" s="50">
        <v>44.571428571428569</v>
      </c>
      <c r="BD36" s="12">
        <v>67</v>
      </c>
      <c r="BE36" s="12">
        <v>98</v>
      </c>
      <c r="BF36" s="12">
        <v>105</v>
      </c>
      <c r="BG36" s="12">
        <v>107</v>
      </c>
      <c r="BH36" s="12">
        <v>116</v>
      </c>
      <c r="BI36" s="50">
        <v>98.6</v>
      </c>
      <c r="BJ36" s="12">
        <v>127</v>
      </c>
      <c r="BK36" s="12">
        <v>96</v>
      </c>
      <c r="BL36" s="12">
        <v>92</v>
      </c>
      <c r="BM36" s="199">
        <v>105</v>
      </c>
      <c r="BN36" s="175">
        <v>103</v>
      </c>
      <c r="BO36" s="175">
        <v>92</v>
      </c>
      <c r="BP36" s="175">
        <v>11</v>
      </c>
      <c r="BQ36" s="249">
        <v>68.666666666666671</v>
      </c>
      <c r="BR36" s="249">
        <v>12</v>
      </c>
      <c r="BS36" s="249">
        <v>15</v>
      </c>
      <c r="BT36" s="249">
        <v>12</v>
      </c>
      <c r="BU36" s="249">
        <v>11</v>
      </c>
      <c r="BV36" s="249">
        <v>12.5</v>
      </c>
      <c r="BW36" s="249">
        <v>13</v>
      </c>
      <c r="BX36" s="249">
        <v>9</v>
      </c>
      <c r="BY36" s="249">
        <v>9</v>
      </c>
      <c r="BZ36" s="249">
        <v>10.333333333333334</v>
      </c>
      <c r="CA36" s="249">
        <v>9</v>
      </c>
      <c r="CB36" s="249">
        <v>9</v>
      </c>
      <c r="CC36" s="249">
        <v>5</v>
      </c>
      <c r="CD36" s="249">
        <v>6</v>
      </c>
      <c r="CE36" s="249">
        <v>7.25</v>
      </c>
      <c r="CF36" s="249">
        <v>2</v>
      </c>
      <c r="CG36" s="249">
        <v>4</v>
      </c>
      <c r="CH36" s="249">
        <v>3</v>
      </c>
      <c r="CI36" s="249">
        <v>6</v>
      </c>
      <c r="CJ36" s="249">
        <v>3.75</v>
      </c>
      <c r="CK36" s="249">
        <v>6</v>
      </c>
      <c r="CL36" s="249">
        <v>7</v>
      </c>
      <c r="CM36" s="249">
        <v>9</v>
      </c>
      <c r="CN36" s="249">
        <v>11</v>
      </c>
      <c r="CO36" s="249">
        <v>8.25</v>
      </c>
      <c r="CP36" s="175">
        <v>10</v>
      </c>
      <c r="CQ36" s="175">
        <v>0</v>
      </c>
      <c r="CR36" s="175">
        <v>0</v>
      </c>
      <c r="CS36" s="175">
        <v>0</v>
      </c>
      <c r="CT36" s="12">
        <v>6</v>
      </c>
      <c r="CU36" s="249">
        <v>3.2</v>
      </c>
      <c r="CV36" s="227">
        <v>9</v>
      </c>
      <c r="CW36" s="175">
        <v>7</v>
      </c>
      <c r="CX36" s="175">
        <v>5</v>
      </c>
      <c r="CY36" s="175">
        <v>5</v>
      </c>
      <c r="CZ36" s="249">
        <v>6.5</v>
      </c>
      <c r="DA36" s="311"/>
      <c r="DB36" s="166"/>
      <c r="DC36" s="157"/>
      <c r="DD36" s="157"/>
    </row>
    <row r="37" spans="1:108" s="30" customFormat="1" ht="15" customHeight="1" thickBot="1" x14ac:dyDescent="0.35">
      <c r="A37" s="13" t="s">
        <v>186</v>
      </c>
      <c r="B37" s="17"/>
      <c r="C37" s="17"/>
      <c r="D37" s="17"/>
      <c r="E37" s="17"/>
      <c r="F37" s="17"/>
      <c r="G37" s="17"/>
      <c r="H37" s="17"/>
      <c r="I37" s="17"/>
      <c r="J37" s="17"/>
      <c r="K37" s="17"/>
      <c r="L37" s="17"/>
      <c r="M37" s="17"/>
      <c r="N37" s="17"/>
      <c r="O37" s="17"/>
      <c r="P37" s="17"/>
      <c r="Q37" s="17"/>
      <c r="R37" s="62"/>
      <c r="S37" s="49"/>
      <c r="T37" s="17"/>
      <c r="U37" s="17"/>
      <c r="V37" s="17"/>
      <c r="W37" s="17"/>
      <c r="X37" s="17"/>
      <c r="Y37" s="17"/>
      <c r="Z37" s="17"/>
      <c r="AA37" s="17"/>
      <c r="AB37" s="17"/>
      <c r="AC37" s="17"/>
      <c r="AD37" s="17"/>
      <c r="AE37" s="17"/>
      <c r="AF37" s="17"/>
      <c r="AG37" s="62"/>
      <c r="AH37" s="49"/>
      <c r="AI37" s="17"/>
      <c r="AJ37" s="17"/>
      <c r="AK37" s="17"/>
      <c r="AL37" s="17"/>
      <c r="AM37" s="17"/>
      <c r="AN37" s="17"/>
      <c r="AO37" s="17"/>
      <c r="AP37" s="17"/>
      <c r="AQ37" s="17"/>
      <c r="AR37" s="17"/>
      <c r="AS37" s="17">
        <v>16</v>
      </c>
      <c r="AT37" s="17">
        <v>15</v>
      </c>
      <c r="AU37" s="62">
        <v>15.5</v>
      </c>
      <c r="AV37" s="49">
        <v>16</v>
      </c>
      <c r="AW37" s="17">
        <v>19</v>
      </c>
      <c r="AX37" s="17">
        <v>18</v>
      </c>
      <c r="AY37" s="17">
        <v>14</v>
      </c>
      <c r="AZ37" s="17">
        <v>16</v>
      </c>
      <c r="BA37" s="17">
        <v>16</v>
      </c>
      <c r="BB37" s="17"/>
      <c r="BC37" s="62">
        <v>16.5</v>
      </c>
      <c r="BD37" s="49">
        <v>40</v>
      </c>
      <c r="BE37" s="17">
        <v>24</v>
      </c>
      <c r="BF37" s="17">
        <v>24</v>
      </c>
      <c r="BG37" s="17"/>
      <c r="BH37" s="17"/>
      <c r="BI37" s="62">
        <v>29.333333333333332</v>
      </c>
      <c r="BJ37" s="49"/>
      <c r="BK37" s="17"/>
      <c r="BL37" s="17"/>
      <c r="BM37" s="200"/>
      <c r="BN37" s="24"/>
      <c r="BO37" s="24"/>
      <c r="BP37" s="24">
        <v>9</v>
      </c>
      <c r="BQ37" s="250">
        <v>9</v>
      </c>
      <c r="BR37" s="256">
        <v>10</v>
      </c>
      <c r="BS37" s="256">
        <v>11</v>
      </c>
      <c r="BT37" s="256">
        <v>0</v>
      </c>
      <c r="BU37" s="256">
        <v>7</v>
      </c>
      <c r="BV37" s="250">
        <v>7</v>
      </c>
      <c r="BW37" s="256">
        <v>0</v>
      </c>
      <c r="BX37" s="256">
        <v>0</v>
      </c>
      <c r="BY37" s="256">
        <v>6</v>
      </c>
      <c r="BZ37" s="250">
        <v>2</v>
      </c>
      <c r="CA37" s="257">
        <v>3</v>
      </c>
      <c r="CB37" s="257">
        <v>2</v>
      </c>
      <c r="CC37" s="256">
        <v>0</v>
      </c>
      <c r="CD37" s="256">
        <v>0</v>
      </c>
      <c r="CE37" s="250">
        <v>1.25</v>
      </c>
      <c r="CF37" s="256">
        <v>0</v>
      </c>
      <c r="CG37" s="256">
        <v>0</v>
      </c>
      <c r="CH37" s="256">
        <v>0</v>
      </c>
      <c r="CI37" s="256">
        <v>0</v>
      </c>
      <c r="CJ37" s="250">
        <v>0</v>
      </c>
      <c r="CK37" s="256">
        <v>0</v>
      </c>
      <c r="CL37" s="256">
        <v>0</v>
      </c>
      <c r="CM37" s="256">
        <v>0</v>
      </c>
      <c r="CN37" s="256">
        <v>0</v>
      </c>
      <c r="CO37" s="250">
        <v>0</v>
      </c>
      <c r="CP37" s="24">
        <v>0</v>
      </c>
      <c r="CQ37" s="24">
        <v>0</v>
      </c>
      <c r="CR37" s="24">
        <v>0</v>
      </c>
      <c r="CS37" s="29">
        <v>0</v>
      </c>
      <c r="CT37" s="212">
        <v>12</v>
      </c>
      <c r="CU37" s="250">
        <v>2.4</v>
      </c>
      <c r="CV37" s="230">
        <v>15</v>
      </c>
      <c r="CW37" s="29">
        <v>5</v>
      </c>
      <c r="CX37" s="29">
        <v>8</v>
      </c>
      <c r="CY37" s="29">
        <v>7</v>
      </c>
      <c r="CZ37" s="250">
        <v>8.75</v>
      </c>
      <c r="DA37" s="312"/>
      <c r="DB37" s="167"/>
      <c r="DC37" s="158"/>
      <c r="DD37" s="158"/>
    </row>
    <row r="38" spans="1:108" ht="4.95" customHeight="1" thickBot="1" x14ac:dyDescent="0.3">
      <c r="A38" s="15"/>
      <c r="B38" s="16"/>
      <c r="C38" s="16"/>
      <c r="D38" s="16"/>
      <c r="E38" s="16"/>
      <c r="F38" s="16"/>
      <c r="G38" s="16"/>
      <c r="H38" s="16"/>
      <c r="R38" s="51"/>
      <c r="S38" s="16"/>
      <c r="T38" s="16"/>
      <c r="U38" s="16"/>
      <c r="V38" s="16"/>
      <c r="W38" s="16"/>
      <c r="X38" s="16"/>
      <c r="Y38" s="16"/>
      <c r="Z38" s="16"/>
      <c r="AA38" s="16"/>
      <c r="AB38" s="16"/>
      <c r="AC38" s="16"/>
      <c r="AD38" s="16"/>
      <c r="AE38" s="16"/>
      <c r="AF38" s="16"/>
      <c r="AG38" s="51"/>
      <c r="AH38" s="16"/>
      <c r="AI38" s="16"/>
      <c r="AJ38" s="16"/>
      <c r="AK38" s="16"/>
      <c r="AL38" s="16"/>
      <c r="AM38" s="16"/>
      <c r="AN38" s="16"/>
      <c r="AO38" s="16"/>
      <c r="AP38" s="16"/>
      <c r="AQ38" s="16"/>
      <c r="AR38" s="16"/>
      <c r="AS38" s="16"/>
      <c r="AT38" s="16"/>
      <c r="AU38" s="51"/>
      <c r="AV38" s="16"/>
      <c r="AW38" s="16"/>
      <c r="AX38" s="16"/>
      <c r="AY38" s="16"/>
      <c r="AZ38" s="16"/>
      <c r="BA38" s="16"/>
      <c r="BB38" s="16"/>
      <c r="BC38" s="51"/>
      <c r="BD38" s="16"/>
      <c r="BE38" s="16"/>
      <c r="BF38" s="16"/>
      <c r="BG38" s="16"/>
      <c r="BH38" s="16"/>
      <c r="BI38" s="51"/>
      <c r="BJ38" s="16"/>
      <c r="BK38" s="16"/>
      <c r="BL38" s="16"/>
      <c r="BM38" s="195"/>
      <c r="BN38" s="16"/>
      <c r="BO38" s="16"/>
      <c r="BP38" s="16"/>
      <c r="BQ38" s="195"/>
      <c r="BR38" s="16"/>
      <c r="BS38" s="16"/>
      <c r="BT38" s="16"/>
      <c r="BU38" s="16"/>
      <c r="BV38" s="195"/>
      <c r="BW38" s="16"/>
      <c r="BX38" s="16"/>
      <c r="BY38" s="16"/>
      <c r="BZ38" s="195"/>
      <c r="CA38" s="16"/>
      <c r="CB38" s="16"/>
      <c r="CC38" s="16"/>
      <c r="CD38" s="16"/>
      <c r="CE38" s="195"/>
      <c r="CF38" s="16"/>
      <c r="CG38" s="16"/>
      <c r="CH38" s="16"/>
      <c r="CI38" s="16"/>
      <c r="CJ38" s="195"/>
      <c r="CK38" s="16"/>
      <c r="CL38" s="16"/>
      <c r="CM38" s="16"/>
      <c r="CN38" s="16"/>
      <c r="CO38" s="195"/>
      <c r="CP38" s="16"/>
      <c r="CQ38" s="16"/>
      <c r="CR38" s="16"/>
      <c r="CS38" s="16"/>
      <c r="CT38" s="16"/>
      <c r="CU38" s="195"/>
      <c r="CV38" s="21"/>
      <c r="CW38" s="21"/>
      <c r="CX38" s="21"/>
      <c r="CY38" s="21"/>
      <c r="CZ38" s="51"/>
      <c r="DB38" s="164"/>
      <c r="DC38" s="155"/>
      <c r="DD38" s="155"/>
    </row>
    <row r="39" spans="1:108" s="4" customFormat="1" ht="15" customHeight="1" x14ac:dyDescent="0.25">
      <c r="A39" s="43" t="s">
        <v>267</v>
      </c>
      <c r="B39" s="73">
        <v>43199</v>
      </c>
      <c r="C39" s="73">
        <v>43200</v>
      </c>
      <c r="D39" s="73">
        <v>43201</v>
      </c>
      <c r="E39" s="73">
        <v>43202</v>
      </c>
      <c r="F39" s="73">
        <v>43203</v>
      </c>
      <c r="G39" s="73">
        <v>43206</v>
      </c>
      <c r="H39" s="73">
        <v>43207</v>
      </c>
      <c r="I39" s="73">
        <v>43208</v>
      </c>
      <c r="J39" s="73">
        <v>43209</v>
      </c>
      <c r="K39" s="73">
        <v>43210</v>
      </c>
      <c r="L39" s="73">
        <v>43213</v>
      </c>
      <c r="M39" s="73">
        <v>43214</v>
      </c>
      <c r="N39" s="73">
        <v>43215</v>
      </c>
      <c r="O39" s="73">
        <v>43216</v>
      </c>
      <c r="P39" s="73">
        <v>43217</v>
      </c>
      <c r="Q39" s="73">
        <v>43220</v>
      </c>
      <c r="R39" s="74" t="s">
        <v>249</v>
      </c>
      <c r="S39" s="75">
        <v>43222</v>
      </c>
      <c r="T39" s="73">
        <v>43224</v>
      </c>
      <c r="U39" s="73">
        <v>43227</v>
      </c>
      <c r="V39" s="73">
        <v>43229</v>
      </c>
      <c r="W39" s="73">
        <v>43235</v>
      </c>
      <c r="X39" s="73">
        <v>43236</v>
      </c>
      <c r="Y39" s="73">
        <v>43237</v>
      </c>
      <c r="Z39" s="73">
        <v>43238</v>
      </c>
      <c r="AA39" s="73">
        <v>43243</v>
      </c>
      <c r="AB39" s="73">
        <v>43244</v>
      </c>
      <c r="AC39" s="73">
        <v>43245</v>
      </c>
      <c r="AD39" s="73">
        <v>43248</v>
      </c>
      <c r="AE39" s="73">
        <v>43250</v>
      </c>
      <c r="AF39" s="73">
        <v>43251</v>
      </c>
      <c r="AG39" s="74" t="s">
        <v>249</v>
      </c>
      <c r="AH39" s="75">
        <v>43252</v>
      </c>
      <c r="AI39" s="73">
        <v>43255</v>
      </c>
      <c r="AJ39" s="73">
        <v>43256</v>
      </c>
      <c r="AK39" s="73">
        <v>43257</v>
      </c>
      <c r="AL39" s="73">
        <v>43258</v>
      </c>
      <c r="AM39" s="73">
        <v>43262</v>
      </c>
      <c r="AN39" s="73">
        <v>43263</v>
      </c>
      <c r="AO39" s="73">
        <v>43264</v>
      </c>
      <c r="AP39" s="73">
        <v>43265</v>
      </c>
      <c r="AQ39" s="73">
        <v>43276</v>
      </c>
      <c r="AR39" s="73">
        <v>43277</v>
      </c>
      <c r="AS39" s="73">
        <v>43278</v>
      </c>
      <c r="AT39" s="73">
        <v>43280</v>
      </c>
      <c r="AU39" s="74" t="s">
        <v>249</v>
      </c>
      <c r="AV39" s="75">
        <v>43283</v>
      </c>
      <c r="AW39" s="73">
        <v>43286</v>
      </c>
      <c r="AX39" s="73">
        <v>43290</v>
      </c>
      <c r="AY39" s="73">
        <v>43294</v>
      </c>
      <c r="AZ39" s="73">
        <v>43297</v>
      </c>
      <c r="BA39" s="76">
        <v>43304</v>
      </c>
      <c r="BB39" s="73">
        <v>43311</v>
      </c>
      <c r="BC39" s="74" t="s">
        <v>249</v>
      </c>
      <c r="BD39" s="75">
        <v>43318</v>
      </c>
      <c r="BE39" s="73">
        <v>43332</v>
      </c>
      <c r="BF39" s="73">
        <v>43336</v>
      </c>
      <c r="BG39" s="73">
        <v>43339</v>
      </c>
      <c r="BH39" s="73">
        <v>43343</v>
      </c>
      <c r="BI39" s="74" t="s">
        <v>249</v>
      </c>
      <c r="BJ39" s="75">
        <v>43346</v>
      </c>
      <c r="BK39" s="73">
        <v>43353</v>
      </c>
      <c r="BL39" s="73">
        <v>43360</v>
      </c>
      <c r="BM39" s="201" t="s">
        <v>249</v>
      </c>
      <c r="BN39" s="76">
        <v>43374</v>
      </c>
      <c r="BO39" s="76">
        <v>43395</v>
      </c>
      <c r="BP39" s="76">
        <v>43402</v>
      </c>
      <c r="BQ39" s="202" t="s">
        <v>249</v>
      </c>
      <c r="BR39" s="76">
        <v>43409</v>
      </c>
      <c r="BS39" s="76">
        <v>43416</v>
      </c>
      <c r="BT39" s="76">
        <v>43423</v>
      </c>
      <c r="BU39" s="76">
        <v>43430</v>
      </c>
      <c r="BV39" s="202" t="s">
        <v>249</v>
      </c>
      <c r="BW39" s="76">
        <v>43437</v>
      </c>
      <c r="BX39" s="76">
        <v>43444</v>
      </c>
      <c r="BY39" s="76">
        <v>43451</v>
      </c>
      <c r="BZ39" s="202" t="s">
        <v>249</v>
      </c>
      <c r="CA39" s="76">
        <v>43472</v>
      </c>
      <c r="CB39" s="76">
        <v>43479</v>
      </c>
      <c r="CC39" s="76">
        <v>43486</v>
      </c>
      <c r="CD39" s="76">
        <v>43493</v>
      </c>
      <c r="CE39" s="202" t="s">
        <v>249</v>
      </c>
      <c r="CF39" s="76">
        <v>43500</v>
      </c>
      <c r="CG39" s="76">
        <v>43507</v>
      </c>
      <c r="CH39" s="76">
        <v>43514</v>
      </c>
      <c r="CI39" s="76">
        <v>43521</v>
      </c>
      <c r="CJ39" s="202" t="s">
        <v>249</v>
      </c>
      <c r="CK39" s="76">
        <v>43528</v>
      </c>
      <c r="CL39" s="76">
        <v>43535</v>
      </c>
      <c r="CM39" s="76">
        <v>43542</v>
      </c>
      <c r="CN39" s="76">
        <v>43549</v>
      </c>
      <c r="CO39" s="202" t="s">
        <v>249</v>
      </c>
      <c r="CP39" s="76">
        <v>43556</v>
      </c>
      <c r="CQ39" s="76">
        <v>43563</v>
      </c>
      <c r="CR39" s="76">
        <v>43570</v>
      </c>
      <c r="CS39" s="76">
        <v>43578</v>
      </c>
      <c r="CT39" s="73">
        <v>43584</v>
      </c>
      <c r="CU39" s="202" t="s">
        <v>249</v>
      </c>
      <c r="CV39" s="231">
        <v>43591</v>
      </c>
      <c r="CW39" s="76">
        <v>43598</v>
      </c>
      <c r="CX39" s="76">
        <v>43605</v>
      </c>
      <c r="CY39" s="76">
        <v>43612</v>
      </c>
      <c r="CZ39" s="202" t="s">
        <v>249</v>
      </c>
      <c r="DA39" s="310"/>
      <c r="DB39" s="168"/>
      <c r="DC39" s="159"/>
      <c r="DD39" s="159"/>
    </row>
    <row r="40" spans="1:108" ht="15" customHeight="1" x14ac:dyDescent="0.25">
      <c r="A40" s="7" t="s">
        <v>202</v>
      </c>
      <c r="B40" s="8"/>
      <c r="C40" s="8"/>
      <c r="D40" s="8"/>
      <c r="E40" s="8"/>
      <c r="F40" s="8"/>
      <c r="G40" s="8"/>
      <c r="H40" s="8"/>
      <c r="I40" s="8"/>
      <c r="J40" s="8"/>
      <c r="K40" s="8">
        <v>166</v>
      </c>
      <c r="L40" s="8">
        <v>175</v>
      </c>
      <c r="M40" s="8">
        <v>174</v>
      </c>
      <c r="N40" s="8">
        <v>130</v>
      </c>
      <c r="O40" s="8">
        <v>126</v>
      </c>
      <c r="P40" s="8">
        <v>103</v>
      </c>
      <c r="Q40" s="8">
        <v>114</v>
      </c>
      <c r="R40" s="61">
        <v>141.14285714285714</v>
      </c>
      <c r="S40" s="46">
        <v>117</v>
      </c>
      <c r="T40" s="8">
        <v>89</v>
      </c>
      <c r="U40" s="8">
        <v>105</v>
      </c>
      <c r="V40" s="8">
        <v>106</v>
      </c>
      <c r="W40" s="8">
        <v>169</v>
      </c>
      <c r="X40" s="8">
        <v>129</v>
      </c>
      <c r="Y40" s="8">
        <v>109</v>
      </c>
      <c r="Z40" s="8">
        <v>131</v>
      </c>
      <c r="AA40" s="8">
        <v>193</v>
      </c>
      <c r="AB40" s="8">
        <v>158</v>
      </c>
      <c r="AC40" s="8">
        <v>139</v>
      </c>
      <c r="AD40" s="8">
        <v>122</v>
      </c>
      <c r="AE40" s="8">
        <v>90</v>
      </c>
      <c r="AF40" s="8">
        <v>77</v>
      </c>
      <c r="AG40" s="61">
        <v>123.85714285714286</v>
      </c>
      <c r="AH40" s="46">
        <v>73</v>
      </c>
      <c r="AI40" s="8">
        <v>59</v>
      </c>
      <c r="AJ40" s="8">
        <v>65</v>
      </c>
      <c r="AK40" s="8">
        <v>77</v>
      </c>
      <c r="AL40" s="8">
        <v>64</v>
      </c>
      <c r="AM40" s="8">
        <v>62</v>
      </c>
      <c r="AN40" s="8">
        <v>62</v>
      </c>
      <c r="AO40" s="8">
        <v>48</v>
      </c>
      <c r="AP40" s="8">
        <v>47</v>
      </c>
      <c r="AQ40" s="8">
        <v>37</v>
      </c>
      <c r="AR40" s="8">
        <v>56</v>
      </c>
      <c r="AS40" s="8">
        <v>52</v>
      </c>
      <c r="AT40" s="8">
        <v>46</v>
      </c>
      <c r="AU40" s="61">
        <v>57.53846153846154</v>
      </c>
      <c r="AV40" s="46">
        <v>72</v>
      </c>
      <c r="AW40" s="8">
        <v>74</v>
      </c>
      <c r="AX40" s="8">
        <v>65</v>
      </c>
      <c r="AY40" s="8">
        <v>65</v>
      </c>
      <c r="AZ40" s="9">
        <v>74</v>
      </c>
      <c r="BA40" s="8">
        <v>94</v>
      </c>
      <c r="BB40" s="8">
        <v>53</v>
      </c>
      <c r="BC40" s="61">
        <v>71</v>
      </c>
      <c r="BD40" s="46">
        <v>47</v>
      </c>
      <c r="BE40" s="8">
        <v>47</v>
      </c>
      <c r="BF40" s="8">
        <v>48</v>
      </c>
      <c r="BG40" s="8">
        <v>51</v>
      </c>
      <c r="BH40" s="8">
        <v>53</v>
      </c>
      <c r="BI40" s="61">
        <v>49.2</v>
      </c>
      <c r="BJ40" s="46">
        <v>52</v>
      </c>
      <c r="BK40" s="8">
        <v>40</v>
      </c>
      <c r="BL40" s="8">
        <v>35</v>
      </c>
      <c r="BM40" s="198">
        <v>42.333333333333336</v>
      </c>
      <c r="BN40" s="9">
        <v>65</v>
      </c>
      <c r="BO40" s="9">
        <v>38</v>
      </c>
      <c r="BP40" s="9">
        <v>17</v>
      </c>
      <c r="BQ40" s="248">
        <v>40</v>
      </c>
      <c r="BR40" s="252">
        <v>17</v>
      </c>
      <c r="BS40" s="252">
        <v>16</v>
      </c>
      <c r="BT40" s="252">
        <v>14</v>
      </c>
      <c r="BU40" s="252">
        <v>16</v>
      </c>
      <c r="BV40" s="248">
        <v>15.75</v>
      </c>
      <c r="BW40" s="252">
        <v>13</v>
      </c>
      <c r="BX40" s="252">
        <v>9</v>
      </c>
      <c r="BY40" s="253">
        <v>8</v>
      </c>
      <c r="BZ40" s="248">
        <v>10</v>
      </c>
      <c r="CA40" s="253">
        <v>11</v>
      </c>
      <c r="CB40" s="253">
        <v>23</v>
      </c>
      <c r="CC40" s="253">
        <v>31</v>
      </c>
      <c r="CD40" s="253">
        <v>46</v>
      </c>
      <c r="CE40" s="248">
        <v>27.75</v>
      </c>
      <c r="CF40" s="253">
        <v>17</v>
      </c>
      <c r="CG40" s="253">
        <v>19</v>
      </c>
      <c r="CH40" s="253">
        <v>14</v>
      </c>
      <c r="CI40" s="253">
        <v>20</v>
      </c>
      <c r="CJ40" s="248">
        <v>17.5</v>
      </c>
      <c r="CK40" s="253">
        <v>11</v>
      </c>
      <c r="CL40" s="253">
        <v>11</v>
      </c>
      <c r="CM40" s="253">
        <v>13</v>
      </c>
      <c r="CN40" s="253">
        <v>19</v>
      </c>
      <c r="CO40" s="248">
        <v>13.5</v>
      </c>
      <c r="CP40" s="27">
        <v>8</v>
      </c>
      <c r="CQ40" s="27">
        <v>0</v>
      </c>
      <c r="CR40" s="27">
        <v>0</v>
      </c>
      <c r="CS40" s="27">
        <v>0</v>
      </c>
      <c r="CT40" s="210">
        <v>8</v>
      </c>
      <c r="CU40" s="248">
        <v>3.2</v>
      </c>
      <c r="CV40" s="226">
        <v>9</v>
      </c>
      <c r="CW40" s="27">
        <v>7</v>
      </c>
      <c r="CX40" s="27">
        <v>9</v>
      </c>
      <c r="CY40" s="27">
        <v>7</v>
      </c>
      <c r="CZ40" s="248">
        <v>8</v>
      </c>
      <c r="DA40" s="311"/>
      <c r="DB40" s="164"/>
      <c r="DC40" s="155"/>
      <c r="DD40" s="155"/>
    </row>
    <row r="41" spans="1:108" ht="15" customHeight="1" x14ac:dyDescent="0.25">
      <c r="A41" s="7" t="s">
        <v>203</v>
      </c>
      <c r="B41" s="8"/>
      <c r="C41" s="8"/>
      <c r="D41" s="8"/>
      <c r="E41" s="8"/>
      <c r="F41" s="8"/>
      <c r="G41" s="8"/>
      <c r="H41" s="8"/>
      <c r="I41" s="8"/>
      <c r="J41" s="8"/>
      <c r="K41" s="8">
        <v>2</v>
      </c>
      <c r="L41" s="8">
        <v>3</v>
      </c>
      <c r="M41" s="8">
        <v>2</v>
      </c>
      <c r="N41" s="8">
        <v>4</v>
      </c>
      <c r="O41" s="8">
        <v>4</v>
      </c>
      <c r="P41" s="8">
        <v>4</v>
      </c>
      <c r="Q41" s="8">
        <v>4</v>
      </c>
      <c r="R41" s="61">
        <v>3.2857142857142856</v>
      </c>
      <c r="S41" s="46">
        <v>4</v>
      </c>
      <c r="T41" s="8">
        <v>3</v>
      </c>
      <c r="U41" s="8">
        <v>3</v>
      </c>
      <c r="V41" s="8">
        <v>3</v>
      </c>
      <c r="W41" s="8">
        <v>4</v>
      </c>
      <c r="X41" s="8">
        <v>5</v>
      </c>
      <c r="Y41" s="8">
        <v>5</v>
      </c>
      <c r="Z41" s="8">
        <v>7</v>
      </c>
      <c r="AA41" s="8">
        <v>9</v>
      </c>
      <c r="AB41" s="8">
        <v>8</v>
      </c>
      <c r="AC41" s="8">
        <v>5</v>
      </c>
      <c r="AD41" s="8">
        <v>5</v>
      </c>
      <c r="AE41" s="8">
        <v>7</v>
      </c>
      <c r="AF41" s="8">
        <v>7</v>
      </c>
      <c r="AG41" s="61">
        <v>5.3571428571428568</v>
      </c>
      <c r="AH41" s="46">
        <v>7</v>
      </c>
      <c r="AI41" s="8">
        <v>8</v>
      </c>
      <c r="AJ41" s="8">
        <v>6</v>
      </c>
      <c r="AK41" s="8">
        <v>6</v>
      </c>
      <c r="AL41" s="8">
        <v>5</v>
      </c>
      <c r="AM41" s="8">
        <v>5</v>
      </c>
      <c r="AN41" s="8">
        <v>6</v>
      </c>
      <c r="AO41" s="8">
        <v>3</v>
      </c>
      <c r="AP41" s="8">
        <v>3</v>
      </c>
      <c r="AQ41" s="8">
        <v>1</v>
      </c>
      <c r="AR41" s="8">
        <v>3</v>
      </c>
      <c r="AS41" s="8">
        <v>3</v>
      </c>
      <c r="AT41" s="8">
        <v>3</v>
      </c>
      <c r="AU41" s="61">
        <v>4.5384615384615383</v>
      </c>
      <c r="AV41" s="46">
        <v>3</v>
      </c>
      <c r="AW41" s="8">
        <v>3</v>
      </c>
      <c r="AX41" s="8">
        <v>6</v>
      </c>
      <c r="AY41" s="8">
        <v>7</v>
      </c>
      <c r="AZ41" s="8">
        <v>11</v>
      </c>
      <c r="BA41" s="8">
        <v>8</v>
      </c>
      <c r="BB41" s="8">
        <v>9</v>
      </c>
      <c r="BC41" s="61">
        <v>6.7142857142857144</v>
      </c>
      <c r="BD41" s="46">
        <v>7</v>
      </c>
      <c r="BE41" s="8">
        <v>9</v>
      </c>
      <c r="BF41" s="8">
        <v>9</v>
      </c>
      <c r="BG41" s="8">
        <v>11</v>
      </c>
      <c r="BH41" s="8">
        <v>12</v>
      </c>
      <c r="BI41" s="61">
        <v>9.6</v>
      </c>
      <c r="BJ41" s="46">
        <v>12</v>
      </c>
      <c r="BK41" s="8">
        <v>15</v>
      </c>
      <c r="BL41" s="8">
        <v>10</v>
      </c>
      <c r="BM41" s="198">
        <v>12.333333333333334</v>
      </c>
      <c r="BN41" s="9">
        <v>7</v>
      </c>
      <c r="BO41" s="9">
        <v>2</v>
      </c>
      <c r="BP41" s="9">
        <v>0</v>
      </c>
      <c r="BQ41" s="248">
        <v>3</v>
      </c>
      <c r="BR41" s="252">
        <v>1</v>
      </c>
      <c r="BS41" s="252">
        <v>1</v>
      </c>
      <c r="BT41" s="252">
        <v>2</v>
      </c>
      <c r="BU41" s="252">
        <v>1</v>
      </c>
      <c r="BV41" s="248">
        <v>1.25</v>
      </c>
      <c r="BW41" s="252">
        <v>15</v>
      </c>
      <c r="BX41" s="252">
        <v>5</v>
      </c>
      <c r="BY41" s="252">
        <v>3</v>
      </c>
      <c r="BZ41" s="248">
        <v>7.666666666666667</v>
      </c>
      <c r="CA41" s="253">
        <v>4</v>
      </c>
      <c r="CB41" s="253">
        <v>1</v>
      </c>
      <c r="CC41" s="253">
        <v>2</v>
      </c>
      <c r="CD41" s="253">
        <v>2</v>
      </c>
      <c r="CE41" s="248">
        <v>2.25</v>
      </c>
      <c r="CF41" s="253">
        <v>2</v>
      </c>
      <c r="CG41" s="253">
        <v>5</v>
      </c>
      <c r="CH41" s="253">
        <v>6</v>
      </c>
      <c r="CI41" s="253">
        <v>0</v>
      </c>
      <c r="CJ41" s="248">
        <v>3.25</v>
      </c>
      <c r="CK41" s="253">
        <v>0</v>
      </c>
      <c r="CL41" s="253">
        <v>0</v>
      </c>
      <c r="CM41" s="253">
        <v>1</v>
      </c>
      <c r="CN41" s="253">
        <v>6</v>
      </c>
      <c r="CO41" s="248">
        <v>1.75</v>
      </c>
      <c r="CP41" s="27">
        <v>6</v>
      </c>
      <c r="CQ41" s="27">
        <v>0</v>
      </c>
      <c r="CR41" s="27">
        <v>0</v>
      </c>
      <c r="CS41" s="27">
        <v>0</v>
      </c>
      <c r="CT41" s="210">
        <v>0</v>
      </c>
      <c r="CU41" s="248">
        <v>1.2</v>
      </c>
      <c r="CV41" s="226">
        <v>0</v>
      </c>
      <c r="CW41" s="27">
        <v>0</v>
      </c>
      <c r="CX41" s="27">
        <v>0</v>
      </c>
      <c r="CY41" s="27">
        <v>0</v>
      </c>
      <c r="CZ41" s="248">
        <v>0</v>
      </c>
      <c r="DA41" s="311"/>
      <c r="DB41" s="164"/>
      <c r="DC41" s="155"/>
      <c r="DD41" s="155"/>
    </row>
    <row r="42" spans="1:108" ht="15" customHeight="1" x14ac:dyDescent="0.25">
      <c r="A42" s="7" t="s">
        <v>205</v>
      </c>
      <c r="B42" s="8"/>
      <c r="C42" s="8"/>
      <c r="D42" s="8"/>
      <c r="E42" s="8"/>
      <c r="F42" s="8"/>
      <c r="G42" s="8"/>
      <c r="H42" s="8"/>
      <c r="I42" s="8"/>
      <c r="J42" s="8"/>
      <c r="K42" s="8">
        <v>4</v>
      </c>
      <c r="L42" s="8">
        <v>4</v>
      </c>
      <c r="M42" s="8">
        <v>4</v>
      </c>
      <c r="N42" s="8">
        <v>4</v>
      </c>
      <c r="O42" s="8">
        <v>4</v>
      </c>
      <c r="P42" s="8">
        <v>4</v>
      </c>
      <c r="Q42" s="8">
        <v>4</v>
      </c>
      <c r="R42" s="61">
        <v>4</v>
      </c>
      <c r="S42" s="46">
        <v>4</v>
      </c>
      <c r="T42" s="8">
        <v>4</v>
      </c>
      <c r="U42" s="8">
        <v>4</v>
      </c>
      <c r="V42" s="8">
        <v>6</v>
      </c>
      <c r="W42" s="8">
        <v>8</v>
      </c>
      <c r="X42" s="8">
        <v>8</v>
      </c>
      <c r="Y42" s="8">
        <v>8</v>
      </c>
      <c r="Z42" s="8">
        <v>8</v>
      </c>
      <c r="AA42" s="8">
        <v>8</v>
      </c>
      <c r="AB42" s="8">
        <v>8</v>
      </c>
      <c r="AC42" s="8">
        <v>8</v>
      </c>
      <c r="AD42" s="8">
        <v>7</v>
      </c>
      <c r="AE42" s="8">
        <v>7</v>
      </c>
      <c r="AF42" s="8">
        <v>7</v>
      </c>
      <c r="AG42" s="61">
        <v>6.7857142857142856</v>
      </c>
      <c r="AH42" s="46">
        <v>7</v>
      </c>
      <c r="AI42" s="8">
        <v>7</v>
      </c>
      <c r="AJ42" s="8">
        <v>7</v>
      </c>
      <c r="AK42" s="8">
        <v>7</v>
      </c>
      <c r="AL42" s="8">
        <v>7</v>
      </c>
      <c r="AM42" s="8">
        <v>7</v>
      </c>
      <c r="AN42" s="8">
        <v>7</v>
      </c>
      <c r="AO42" s="8">
        <v>6</v>
      </c>
      <c r="AP42" s="8">
        <v>5</v>
      </c>
      <c r="AQ42" s="8">
        <v>8</v>
      </c>
      <c r="AR42" s="8">
        <v>22</v>
      </c>
      <c r="AS42" s="8">
        <v>22</v>
      </c>
      <c r="AT42" s="8">
        <v>21</v>
      </c>
      <c r="AU42" s="61">
        <v>10.23076923076923</v>
      </c>
      <c r="AV42" s="46">
        <v>0</v>
      </c>
      <c r="AW42" s="8">
        <v>0</v>
      </c>
      <c r="AX42" s="8">
        <v>0</v>
      </c>
      <c r="AY42" s="8">
        <v>0</v>
      </c>
      <c r="AZ42" s="8">
        <v>0</v>
      </c>
      <c r="BA42" s="8">
        <v>0</v>
      </c>
      <c r="BB42" s="8">
        <v>31</v>
      </c>
      <c r="BC42" s="61">
        <v>4.4285714285714288</v>
      </c>
      <c r="BD42" s="46">
        <v>33</v>
      </c>
      <c r="BE42" s="8">
        <v>27</v>
      </c>
      <c r="BF42" s="8">
        <v>24</v>
      </c>
      <c r="BG42" s="8">
        <v>25</v>
      </c>
      <c r="BH42" s="8">
        <v>24</v>
      </c>
      <c r="BI42" s="61">
        <v>26.6</v>
      </c>
      <c r="BJ42" s="46">
        <v>23</v>
      </c>
      <c r="BK42" s="8">
        <v>19</v>
      </c>
      <c r="BL42" s="8">
        <v>20</v>
      </c>
      <c r="BM42" s="198">
        <v>20.666666666666668</v>
      </c>
      <c r="BN42" s="9">
        <v>17</v>
      </c>
      <c r="BO42" s="9">
        <v>20</v>
      </c>
      <c r="BP42" s="9">
        <v>3</v>
      </c>
      <c r="BQ42" s="248">
        <v>13.333333333333334</v>
      </c>
      <c r="BR42" s="252">
        <v>3</v>
      </c>
      <c r="BS42" s="252">
        <v>3</v>
      </c>
      <c r="BT42" s="252">
        <v>3</v>
      </c>
      <c r="BU42" s="252">
        <v>2</v>
      </c>
      <c r="BV42" s="248">
        <v>2.75</v>
      </c>
      <c r="BW42" s="252">
        <v>2</v>
      </c>
      <c r="BX42" s="252">
        <v>2</v>
      </c>
      <c r="BY42" s="252">
        <v>1</v>
      </c>
      <c r="BZ42" s="248">
        <v>1.6666666666666667</v>
      </c>
      <c r="CA42" s="253">
        <v>0</v>
      </c>
      <c r="CB42" s="253">
        <v>0</v>
      </c>
      <c r="CC42" s="253">
        <v>1</v>
      </c>
      <c r="CD42" s="253">
        <v>0</v>
      </c>
      <c r="CE42" s="248">
        <v>0.25</v>
      </c>
      <c r="CF42" s="253">
        <v>0</v>
      </c>
      <c r="CG42" s="253">
        <v>3</v>
      </c>
      <c r="CH42" s="253">
        <v>2</v>
      </c>
      <c r="CI42" s="253">
        <v>4</v>
      </c>
      <c r="CJ42" s="248">
        <v>2.25</v>
      </c>
      <c r="CK42" s="253">
        <v>1</v>
      </c>
      <c r="CL42" s="253">
        <v>1</v>
      </c>
      <c r="CM42" s="253">
        <v>0</v>
      </c>
      <c r="CN42" s="253">
        <v>0</v>
      </c>
      <c r="CO42" s="248">
        <v>0.5</v>
      </c>
      <c r="CP42" s="27">
        <v>4</v>
      </c>
      <c r="CQ42" s="27">
        <v>0</v>
      </c>
      <c r="CR42" s="27">
        <v>0</v>
      </c>
      <c r="CS42" s="27">
        <v>0</v>
      </c>
      <c r="CT42" s="210">
        <v>5</v>
      </c>
      <c r="CU42" s="248">
        <v>1.8</v>
      </c>
      <c r="CV42" s="226">
        <v>6</v>
      </c>
      <c r="CW42" s="27">
        <v>1</v>
      </c>
      <c r="CX42" s="27">
        <v>2</v>
      </c>
      <c r="CY42" s="27">
        <v>4</v>
      </c>
      <c r="CZ42" s="248">
        <v>3.25</v>
      </c>
      <c r="DA42" s="311"/>
      <c r="DB42" s="164"/>
      <c r="DC42" s="155"/>
      <c r="DD42" s="155"/>
    </row>
    <row r="43" spans="1:108" s="10" customFormat="1" ht="15" customHeight="1" x14ac:dyDescent="0.3">
      <c r="A43" s="7" t="s">
        <v>206</v>
      </c>
      <c r="B43" s="9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8"/>
      <c r="R43" s="61"/>
      <c r="S43" s="25"/>
      <c r="T43" s="9"/>
      <c r="U43" s="9"/>
      <c r="V43" s="9"/>
      <c r="W43" s="9"/>
      <c r="X43" s="9"/>
      <c r="Y43" s="9"/>
      <c r="Z43" s="9"/>
      <c r="AA43" s="9"/>
      <c r="AB43" s="9"/>
      <c r="AC43" s="9"/>
      <c r="AD43" s="9"/>
      <c r="AE43" s="9"/>
      <c r="AF43" s="8"/>
      <c r="AG43" s="61"/>
      <c r="AH43" s="25"/>
      <c r="AI43" s="9"/>
      <c r="AJ43" s="9"/>
      <c r="AK43" s="9"/>
      <c r="AL43" s="9"/>
      <c r="AM43" s="9"/>
      <c r="AN43" s="9"/>
      <c r="AO43" s="9"/>
      <c r="AP43" s="9"/>
      <c r="AQ43" s="9"/>
      <c r="AR43" s="9"/>
      <c r="AS43" s="9"/>
      <c r="AT43" s="8"/>
      <c r="AU43" s="61"/>
      <c r="AV43" s="25"/>
      <c r="AW43" s="9"/>
      <c r="AX43" s="9"/>
      <c r="AY43" s="9"/>
      <c r="AZ43" s="9"/>
      <c r="BA43" s="9"/>
      <c r="BB43" s="8"/>
      <c r="BC43" s="61"/>
      <c r="BD43" s="25"/>
      <c r="BE43" s="9"/>
      <c r="BF43" s="9"/>
      <c r="BG43" s="9"/>
      <c r="BH43" s="8"/>
      <c r="BI43" s="61"/>
      <c r="BJ43" s="25"/>
      <c r="BK43" s="9"/>
      <c r="BL43" s="8"/>
      <c r="BM43" s="198"/>
      <c r="BN43" s="9"/>
      <c r="BO43" s="9"/>
      <c r="BP43" s="9"/>
      <c r="BQ43" s="248"/>
      <c r="BR43" s="252"/>
      <c r="BS43" s="252"/>
      <c r="BT43" s="252"/>
      <c r="BU43" s="252"/>
      <c r="BV43" s="248"/>
      <c r="BW43" s="252"/>
      <c r="BX43" s="252"/>
      <c r="BY43" s="252"/>
      <c r="BZ43" s="248"/>
      <c r="CA43" s="252"/>
      <c r="CB43" s="252"/>
      <c r="CC43" s="252"/>
      <c r="CD43" s="252"/>
      <c r="CE43" s="248"/>
      <c r="CF43" s="252"/>
      <c r="CG43" s="252"/>
      <c r="CH43" s="252"/>
      <c r="CI43" s="252"/>
      <c r="CJ43" s="248"/>
      <c r="CK43" s="252"/>
      <c r="CL43" s="252"/>
      <c r="CM43" s="252"/>
      <c r="CN43" s="252"/>
      <c r="CO43" s="248"/>
      <c r="CP43" s="9"/>
      <c r="CQ43" s="9"/>
      <c r="CR43" s="9"/>
      <c r="CS43" s="9">
        <v>0</v>
      </c>
      <c r="CT43" s="8">
        <v>0</v>
      </c>
      <c r="CU43" s="248">
        <v>0</v>
      </c>
      <c r="CV43" s="25">
        <v>0</v>
      </c>
      <c r="CW43" s="9">
        <v>0</v>
      </c>
      <c r="CX43" s="9">
        <v>0</v>
      </c>
      <c r="CY43" s="9">
        <v>0</v>
      </c>
      <c r="CZ43" s="248">
        <v>0</v>
      </c>
      <c r="DA43" s="311"/>
      <c r="DB43" s="165"/>
      <c r="DC43" s="156"/>
      <c r="DD43" s="156"/>
    </row>
    <row r="44" spans="1:108" ht="15" customHeight="1" x14ac:dyDescent="0.25">
      <c r="A44" s="7" t="s">
        <v>204</v>
      </c>
      <c r="B44" s="8"/>
      <c r="C44" s="8"/>
      <c r="D44" s="8"/>
      <c r="E44" s="8"/>
      <c r="F44" s="8"/>
      <c r="G44" s="8"/>
      <c r="H44" s="8"/>
      <c r="I44" s="8"/>
      <c r="J44" s="8"/>
      <c r="K44" s="8">
        <v>7</v>
      </c>
      <c r="L44" s="8">
        <v>6</v>
      </c>
      <c r="M44" s="8">
        <v>9</v>
      </c>
      <c r="N44" s="8">
        <v>9</v>
      </c>
      <c r="O44" s="8">
        <v>6</v>
      </c>
      <c r="P44" s="8">
        <v>5</v>
      </c>
      <c r="Q44" s="8">
        <v>5</v>
      </c>
      <c r="R44" s="61">
        <v>6.7142857142857144</v>
      </c>
      <c r="S44" s="46">
        <v>5</v>
      </c>
      <c r="T44" s="8">
        <v>5</v>
      </c>
      <c r="U44" s="8">
        <v>5</v>
      </c>
      <c r="V44" s="8">
        <v>4</v>
      </c>
      <c r="W44" s="8">
        <v>12</v>
      </c>
      <c r="X44" s="8">
        <v>12</v>
      </c>
      <c r="Y44" s="8">
        <v>12</v>
      </c>
      <c r="Z44" s="8">
        <v>12</v>
      </c>
      <c r="AA44" s="8">
        <v>12</v>
      </c>
      <c r="AB44" s="8">
        <v>12</v>
      </c>
      <c r="AC44" s="8">
        <v>10</v>
      </c>
      <c r="AD44" s="8">
        <v>9</v>
      </c>
      <c r="AE44" s="8">
        <v>15</v>
      </c>
      <c r="AF44" s="8">
        <v>15</v>
      </c>
      <c r="AG44" s="61">
        <v>10</v>
      </c>
      <c r="AH44" s="46">
        <v>13</v>
      </c>
      <c r="AI44" s="8">
        <v>9</v>
      </c>
      <c r="AJ44" s="8">
        <v>9</v>
      </c>
      <c r="AK44" s="8">
        <v>8</v>
      </c>
      <c r="AL44" s="8">
        <v>8</v>
      </c>
      <c r="AM44" s="8">
        <v>20</v>
      </c>
      <c r="AN44" s="8">
        <v>13</v>
      </c>
      <c r="AO44" s="8">
        <v>13</v>
      </c>
      <c r="AP44" s="8">
        <v>13</v>
      </c>
      <c r="AQ44" s="8">
        <v>11</v>
      </c>
      <c r="AR44" s="8">
        <v>11</v>
      </c>
      <c r="AS44" s="8">
        <v>18</v>
      </c>
      <c r="AT44" s="8">
        <v>30</v>
      </c>
      <c r="AU44" s="61">
        <v>13.538461538461538</v>
      </c>
      <c r="AV44" s="46">
        <v>30</v>
      </c>
      <c r="AW44" s="8">
        <v>37</v>
      </c>
      <c r="AX44" s="8">
        <v>40</v>
      </c>
      <c r="AY44" s="8">
        <v>49</v>
      </c>
      <c r="AZ44" s="8">
        <v>49</v>
      </c>
      <c r="BA44" s="8">
        <v>56</v>
      </c>
      <c r="BB44" s="8">
        <v>51</v>
      </c>
      <c r="BC44" s="61">
        <v>44.571428571428569</v>
      </c>
      <c r="BD44" s="46">
        <v>58</v>
      </c>
      <c r="BE44" s="8">
        <v>47</v>
      </c>
      <c r="BF44" s="8">
        <v>56</v>
      </c>
      <c r="BG44" s="8">
        <v>56</v>
      </c>
      <c r="BH44" s="8">
        <v>64</v>
      </c>
      <c r="BI44" s="61">
        <v>56.2</v>
      </c>
      <c r="BJ44" s="46">
        <v>64</v>
      </c>
      <c r="BK44" s="8">
        <v>60</v>
      </c>
      <c r="BL44" s="8">
        <v>63</v>
      </c>
      <c r="BM44" s="198">
        <v>62.333333333333336</v>
      </c>
      <c r="BN44" s="9">
        <v>72</v>
      </c>
      <c r="BO44" s="9">
        <v>70</v>
      </c>
      <c r="BP44" s="9">
        <v>0</v>
      </c>
      <c r="BQ44" s="248">
        <v>47.333333333333336</v>
      </c>
      <c r="BR44" s="252">
        <v>0</v>
      </c>
      <c r="BS44" s="252">
        <v>0</v>
      </c>
      <c r="BT44" s="252">
        <v>0</v>
      </c>
      <c r="BU44" s="252">
        <v>0</v>
      </c>
      <c r="BV44" s="248">
        <v>0</v>
      </c>
      <c r="BW44" s="252">
        <v>0</v>
      </c>
      <c r="BX44" s="252">
        <v>0</v>
      </c>
      <c r="BY44" s="252">
        <v>0</v>
      </c>
      <c r="BZ44" s="248">
        <v>0</v>
      </c>
      <c r="CA44" s="252">
        <v>0</v>
      </c>
      <c r="CB44" s="252">
        <v>0</v>
      </c>
      <c r="CC44" s="252">
        <v>0</v>
      </c>
      <c r="CD44" s="252">
        <v>0</v>
      </c>
      <c r="CE44" s="248">
        <v>0</v>
      </c>
      <c r="CF44" s="252">
        <v>0</v>
      </c>
      <c r="CG44" s="252">
        <v>0</v>
      </c>
      <c r="CH44" s="252">
        <v>0</v>
      </c>
      <c r="CI44" s="252">
        <v>0</v>
      </c>
      <c r="CJ44" s="248">
        <v>0</v>
      </c>
      <c r="CK44" s="252">
        <v>0</v>
      </c>
      <c r="CL44" s="252">
        <v>0</v>
      </c>
      <c r="CM44" s="252">
        <v>0</v>
      </c>
      <c r="CN44" s="252">
        <v>0</v>
      </c>
      <c r="CO44" s="248">
        <v>0</v>
      </c>
      <c r="CP44" s="9">
        <v>1</v>
      </c>
      <c r="CQ44" s="9">
        <v>0</v>
      </c>
      <c r="CR44" s="27">
        <v>0</v>
      </c>
      <c r="CS44" s="27">
        <v>0</v>
      </c>
      <c r="CT44" s="210">
        <v>5</v>
      </c>
      <c r="CU44" s="248">
        <v>1.2</v>
      </c>
      <c r="CV44" s="226">
        <v>6</v>
      </c>
      <c r="CW44" s="27">
        <v>1</v>
      </c>
      <c r="CX44" s="27">
        <v>2</v>
      </c>
      <c r="CY44" s="27">
        <v>4</v>
      </c>
      <c r="CZ44" s="248">
        <v>3.25</v>
      </c>
      <c r="DA44" s="311"/>
      <c r="DB44" s="164"/>
      <c r="DC44" s="155"/>
      <c r="DD44" s="155"/>
    </row>
    <row r="45" spans="1:108" s="5" customFormat="1" ht="15" customHeight="1" x14ac:dyDescent="0.3">
      <c r="A45" s="11" t="s">
        <v>185</v>
      </c>
      <c r="B45" s="12">
        <v>0</v>
      </c>
      <c r="C45" s="12">
        <v>0</v>
      </c>
      <c r="D45" s="12">
        <v>0</v>
      </c>
      <c r="E45" s="12">
        <v>0</v>
      </c>
      <c r="F45" s="12">
        <v>0</v>
      </c>
      <c r="G45" s="12">
        <v>0</v>
      </c>
      <c r="H45" s="12">
        <v>0</v>
      </c>
      <c r="I45" s="12">
        <v>0</v>
      </c>
      <c r="J45" s="12">
        <v>0</v>
      </c>
      <c r="K45" s="12">
        <v>179</v>
      </c>
      <c r="L45" s="12">
        <v>188</v>
      </c>
      <c r="M45" s="12">
        <v>189</v>
      </c>
      <c r="N45" s="12">
        <v>147</v>
      </c>
      <c r="O45" s="12">
        <v>140</v>
      </c>
      <c r="P45" s="12">
        <v>116</v>
      </c>
      <c r="Q45" s="12">
        <v>127</v>
      </c>
      <c r="R45" s="50">
        <v>67.875</v>
      </c>
      <c r="S45" s="12">
        <v>130</v>
      </c>
      <c r="T45" s="12">
        <v>101</v>
      </c>
      <c r="U45" s="12">
        <v>117</v>
      </c>
      <c r="V45" s="12">
        <v>119</v>
      </c>
      <c r="W45" s="12">
        <v>193</v>
      </c>
      <c r="X45" s="12">
        <v>154</v>
      </c>
      <c r="Y45" s="12">
        <v>134</v>
      </c>
      <c r="Z45" s="12">
        <v>158</v>
      </c>
      <c r="AA45" s="12">
        <v>222</v>
      </c>
      <c r="AB45" s="12">
        <v>186</v>
      </c>
      <c r="AC45" s="12">
        <v>162</v>
      </c>
      <c r="AD45" s="12">
        <v>143</v>
      </c>
      <c r="AE45" s="12">
        <v>119</v>
      </c>
      <c r="AF45" s="12">
        <v>106</v>
      </c>
      <c r="AG45" s="50">
        <v>146</v>
      </c>
      <c r="AH45" s="12">
        <v>100</v>
      </c>
      <c r="AI45" s="12">
        <v>83</v>
      </c>
      <c r="AJ45" s="12">
        <v>87</v>
      </c>
      <c r="AK45" s="12">
        <v>98</v>
      </c>
      <c r="AL45" s="12">
        <v>84</v>
      </c>
      <c r="AM45" s="12">
        <v>94</v>
      </c>
      <c r="AN45" s="12">
        <v>88</v>
      </c>
      <c r="AO45" s="12">
        <v>70</v>
      </c>
      <c r="AP45" s="12">
        <v>68</v>
      </c>
      <c r="AQ45" s="12">
        <v>57</v>
      </c>
      <c r="AR45" s="12">
        <v>92</v>
      </c>
      <c r="AS45" s="12">
        <v>95</v>
      </c>
      <c r="AT45" s="12">
        <v>100</v>
      </c>
      <c r="AU45" s="50">
        <v>85.84615384615384</v>
      </c>
      <c r="AV45" s="12">
        <v>105</v>
      </c>
      <c r="AW45" s="12">
        <v>114</v>
      </c>
      <c r="AX45" s="12">
        <v>111</v>
      </c>
      <c r="AY45" s="12">
        <v>121</v>
      </c>
      <c r="AZ45" s="12">
        <v>134</v>
      </c>
      <c r="BA45" s="12">
        <v>158</v>
      </c>
      <c r="BB45" s="12">
        <v>144</v>
      </c>
      <c r="BC45" s="50">
        <v>126.71428571428571</v>
      </c>
      <c r="BD45" s="12">
        <v>145</v>
      </c>
      <c r="BE45" s="12">
        <v>130</v>
      </c>
      <c r="BF45" s="12">
        <v>137</v>
      </c>
      <c r="BG45" s="12">
        <v>143</v>
      </c>
      <c r="BH45" s="12">
        <v>153</v>
      </c>
      <c r="BI45" s="50">
        <v>141.6</v>
      </c>
      <c r="BJ45" s="12">
        <v>151</v>
      </c>
      <c r="BK45" s="12">
        <v>134</v>
      </c>
      <c r="BL45" s="12">
        <v>128</v>
      </c>
      <c r="BM45" s="199">
        <v>137.66666666666666</v>
      </c>
      <c r="BN45" s="175">
        <v>161</v>
      </c>
      <c r="BO45" s="175">
        <v>130</v>
      </c>
      <c r="BP45" s="175">
        <v>20</v>
      </c>
      <c r="BQ45" s="249">
        <v>103.66666666666667</v>
      </c>
      <c r="BR45" s="249">
        <v>21</v>
      </c>
      <c r="BS45" s="249">
        <v>20</v>
      </c>
      <c r="BT45" s="249">
        <v>19</v>
      </c>
      <c r="BU45" s="249">
        <v>19</v>
      </c>
      <c r="BV45" s="249">
        <v>19.75</v>
      </c>
      <c r="BW45" s="249">
        <v>30</v>
      </c>
      <c r="BX45" s="249">
        <v>16</v>
      </c>
      <c r="BY45" s="249">
        <v>12</v>
      </c>
      <c r="BZ45" s="249">
        <v>19.333333333333332</v>
      </c>
      <c r="CA45" s="249">
        <v>15</v>
      </c>
      <c r="CB45" s="249">
        <v>24</v>
      </c>
      <c r="CC45" s="249">
        <v>34</v>
      </c>
      <c r="CD45" s="249">
        <v>48</v>
      </c>
      <c r="CE45" s="249">
        <v>30.25</v>
      </c>
      <c r="CF45" s="249">
        <v>19</v>
      </c>
      <c r="CG45" s="249">
        <v>27</v>
      </c>
      <c r="CH45" s="249">
        <v>22</v>
      </c>
      <c r="CI45" s="249">
        <v>24</v>
      </c>
      <c r="CJ45" s="249">
        <v>23</v>
      </c>
      <c r="CK45" s="249">
        <v>12</v>
      </c>
      <c r="CL45" s="249">
        <v>12</v>
      </c>
      <c r="CM45" s="249">
        <v>14</v>
      </c>
      <c r="CN45" s="249">
        <v>25</v>
      </c>
      <c r="CO45" s="249">
        <v>15.75</v>
      </c>
      <c r="CP45" s="175">
        <v>19</v>
      </c>
      <c r="CQ45" s="175">
        <v>0</v>
      </c>
      <c r="CR45" s="175">
        <v>0</v>
      </c>
      <c r="CS45" s="175">
        <v>0</v>
      </c>
      <c r="CT45" s="12">
        <v>18</v>
      </c>
      <c r="CU45" s="249">
        <v>7.4</v>
      </c>
      <c r="CV45" s="227">
        <v>21</v>
      </c>
      <c r="CW45" s="175">
        <v>9</v>
      </c>
      <c r="CX45" s="175">
        <v>13</v>
      </c>
      <c r="CY45" s="175">
        <v>15</v>
      </c>
      <c r="CZ45" s="249">
        <v>14.5</v>
      </c>
      <c r="DA45" s="311"/>
      <c r="DB45" s="166"/>
      <c r="DC45" s="157"/>
      <c r="DD45" s="157"/>
    </row>
    <row r="46" spans="1:108" s="30" customFormat="1" ht="15" customHeight="1" thickBot="1" x14ac:dyDescent="0.35">
      <c r="A46" s="13" t="s">
        <v>186</v>
      </c>
      <c r="B46" s="31"/>
      <c r="C46" s="31"/>
      <c r="D46" s="31"/>
      <c r="E46" s="31"/>
      <c r="F46" s="31"/>
      <c r="G46" s="31"/>
      <c r="H46" s="31"/>
      <c r="I46" s="31"/>
      <c r="J46" s="31"/>
      <c r="K46" s="31"/>
      <c r="L46" s="31"/>
      <c r="M46" s="31"/>
      <c r="N46" s="31"/>
      <c r="O46" s="31"/>
      <c r="P46" s="31"/>
      <c r="Q46" s="31"/>
      <c r="R46" s="62"/>
      <c r="S46" s="48"/>
      <c r="T46" s="31"/>
      <c r="U46" s="31"/>
      <c r="V46" s="31"/>
      <c r="W46" s="31"/>
      <c r="X46" s="31"/>
      <c r="Y46" s="31"/>
      <c r="Z46" s="31"/>
      <c r="AA46" s="31"/>
      <c r="AB46" s="31"/>
      <c r="AC46" s="31"/>
      <c r="AD46" s="31"/>
      <c r="AE46" s="31"/>
      <c r="AF46" s="31"/>
      <c r="AG46" s="62"/>
      <c r="AH46" s="48"/>
      <c r="AI46" s="31"/>
      <c r="AJ46" s="31"/>
      <c r="AK46" s="31"/>
      <c r="AL46" s="31"/>
      <c r="AM46" s="31"/>
      <c r="AN46" s="31"/>
      <c r="AO46" s="31"/>
      <c r="AP46" s="31"/>
      <c r="AQ46" s="31"/>
      <c r="AR46" s="31"/>
      <c r="AS46" s="31">
        <v>30</v>
      </c>
      <c r="AT46" s="31">
        <v>24</v>
      </c>
      <c r="AU46" s="62">
        <v>27</v>
      </c>
      <c r="AV46" s="48">
        <v>22</v>
      </c>
      <c r="AW46" s="31">
        <v>25</v>
      </c>
      <c r="AX46" s="31">
        <v>24</v>
      </c>
      <c r="AY46" s="31">
        <v>31</v>
      </c>
      <c r="AZ46" s="31">
        <v>39</v>
      </c>
      <c r="BA46" s="31">
        <v>44</v>
      </c>
      <c r="BB46" s="31">
        <v>39</v>
      </c>
      <c r="BC46" s="62">
        <v>32</v>
      </c>
      <c r="BD46" s="48">
        <v>59</v>
      </c>
      <c r="BE46" s="31">
        <v>30</v>
      </c>
      <c r="BF46" s="31">
        <v>30</v>
      </c>
      <c r="BG46" s="31"/>
      <c r="BH46" s="31"/>
      <c r="BI46" s="62">
        <v>39.666666666666664</v>
      </c>
      <c r="BJ46" s="48"/>
      <c r="BK46" s="31"/>
      <c r="BL46" s="31"/>
      <c r="BM46" s="200"/>
      <c r="BN46" s="33"/>
      <c r="BO46" s="33"/>
      <c r="BP46" s="33">
        <v>15</v>
      </c>
      <c r="BQ46" s="250">
        <v>15</v>
      </c>
      <c r="BR46" s="254">
        <v>16</v>
      </c>
      <c r="BS46" s="254">
        <v>15</v>
      </c>
      <c r="BT46" s="254">
        <v>10</v>
      </c>
      <c r="BU46" s="254">
        <v>12</v>
      </c>
      <c r="BV46" s="250">
        <v>13.25</v>
      </c>
      <c r="BW46" s="254">
        <v>5</v>
      </c>
      <c r="BX46" s="254">
        <v>6</v>
      </c>
      <c r="BY46" s="254">
        <v>8</v>
      </c>
      <c r="BZ46" s="250">
        <v>6.333333333333333</v>
      </c>
      <c r="CA46" s="255">
        <v>6</v>
      </c>
      <c r="CB46" s="255">
        <v>14</v>
      </c>
      <c r="CC46" s="255">
        <v>27</v>
      </c>
      <c r="CD46" s="255">
        <v>24</v>
      </c>
      <c r="CE46" s="250">
        <v>17.75</v>
      </c>
      <c r="CF46" s="255">
        <v>17</v>
      </c>
      <c r="CG46" s="255">
        <v>17</v>
      </c>
      <c r="CH46" s="255">
        <v>15</v>
      </c>
      <c r="CI46" s="255">
        <v>23</v>
      </c>
      <c r="CJ46" s="250">
        <v>18</v>
      </c>
      <c r="CK46" s="255">
        <v>9</v>
      </c>
      <c r="CL46" s="255">
        <v>6</v>
      </c>
      <c r="CM46" s="255">
        <v>8</v>
      </c>
      <c r="CN46" s="255">
        <v>14</v>
      </c>
      <c r="CO46" s="250">
        <v>9.25</v>
      </c>
      <c r="CP46" s="33">
        <v>0</v>
      </c>
      <c r="CQ46" s="33">
        <v>0</v>
      </c>
      <c r="CR46" s="33">
        <v>0</v>
      </c>
      <c r="CS46" s="32">
        <v>0</v>
      </c>
      <c r="CT46" s="211">
        <v>12</v>
      </c>
      <c r="CU46" s="250">
        <v>2.4</v>
      </c>
      <c r="CV46" s="228">
        <v>15</v>
      </c>
      <c r="CW46" s="32">
        <v>5</v>
      </c>
      <c r="CX46" s="32">
        <v>8</v>
      </c>
      <c r="CY46" s="32">
        <v>7</v>
      </c>
      <c r="CZ46" s="250">
        <v>8.75</v>
      </c>
      <c r="DA46" s="312"/>
      <c r="DB46" s="167"/>
      <c r="DC46" s="158"/>
      <c r="DD46" s="158"/>
    </row>
    <row r="47" spans="1:108" ht="4.95" customHeight="1" thickBot="1" x14ac:dyDescent="0.3">
      <c r="A47" s="37"/>
      <c r="B47" s="16"/>
      <c r="C47" s="16"/>
      <c r="D47" s="16"/>
      <c r="E47" s="16"/>
      <c r="F47" s="16"/>
      <c r="G47" s="16"/>
      <c r="H47" s="16"/>
      <c r="R47" s="51"/>
      <c r="S47" s="16"/>
      <c r="T47" s="16"/>
      <c r="U47" s="16"/>
      <c r="V47" s="16"/>
      <c r="W47" s="16"/>
      <c r="X47" s="16"/>
      <c r="Y47" s="16"/>
      <c r="Z47" s="16"/>
      <c r="AA47" s="16"/>
      <c r="AB47" s="16"/>
      <c r="AC47" s="16"/>
      <c r="AD47" s="16"/>
      <c r="AE47" s="16"/>
      <c r="AF47" s="16"/>
      <c r="AG47" s="51"/>
      <c r="AH47" s="16"/>
      <c r="AI47" s="16"/>
      <c r="AJ47" s="16"/>
      <c r="AK47" s="16"/>
      <c r="AL47" s="16"/>
      <c r="AM47" s="16"/>
      <c r="AN47" s="16"/>
      <c r="AO47" s="16"/>
      <c r="AP47" s="16"/>
      <c r="AQ47" s="16"/>
      <c r="AR47" s="16"/>
      <c r="AS47" s="16"/>
      <c r="AT47" s="16"/>
      <c r="AU47" s="51"/>
      <c r="AV47" s="16"/>
      <c r="AW47" s="16"/>
      <c r="AX47" s="16"/>
      <c r="AY47" s="16"/>
      <c r="AZ47" s="16"/>
      <c r="BA47" s="16"/>
      <c r="BB47" s="16"/>
      <c r="BC47" s="51"/>
      <c r="BD47" s="16"/>
      <c r="BE47" s="16"/>
      <c r="BF47" s="16"/>
      <c r="BG47" s="16"/>
      <c r="BH47" s="16"/>
      <c r="BI47" s="51"/>
      <c r="BJ47" s="16"/>
      <c r="BK47" s="16"/>
      <c r="BL47" s="16"/>
      <c r="BM47" s="195"/>
      <c r="BN47" s="16"/>
      <c r="BO47" s="16"/>
      <c r="BP47" s="16"/>
      <c r="BQ47" s="195"/>
      <c r="BR47" s="16"/>
      <c r="BS47" s="16"/>
      <c r="BT47" s="16"/>
      <c r="BU47" s="16"/>
      <c r="BV47" s="195"/>
      <c r="BW47" s="16"/>
      <c r="BX47" s="16"/>
      <c r="BY47" s="16"/>
      <c r="BZ47" s="195"/>
      <c r="CA47" s="38"/>
      <c r="CB47" s="38"/>
      <c r="CC47" s="38"/>
      <c r="CD47" s="38"/>
      <c r="CE47" s="195"/>
      <c r="CF47" s="38"/>
      <c r="CG47" s="38"/>
      <c r="CH47" s="38"/>
      <c r="CI47" s="38"/>
      <c r="CJ47" s="195"/>
      <c r="CK47" s="38"/>
      <c r="CL47" s="38"/>
      <c r="CM47" s="38"/>
      <c r="CN47" s="38"/>
      <c r="CO47" s="195"/>
      <c r="CP47" s="38"/>
      <c r="CQ47" s="38"/>
      <c r="CR47" s="38"/>
      <c r="CS47" s="38"/>
      <c r="CT47" s="38"/>
      <c r="CU47" s="195"/>
      <c r="CV47" s="39"/>
      <c r="CW47" s="39"/>
      <c r="CX47" s="39"/>
      <c r="CY47" s="39"/>
      <c r="CZ47" s="51"/>
      <c r="DB47" s="164"/>
      <c r="DC47" s="155"/>
      <c r="DD47" s="155"/>
    </row>
    <row r="48" spans="1:108" s="4" customFormat="1" ht="15" customHeight="1" x14ac:dyDescent="0.25">
      <c r="A48" s="42" t="s">
        <v>260</v>
      </c>
      <c r="B48" s="77">
        <v>43199</v>
      </c>
      <c r="C48" s="77">
        <v>43200</v>
      </c>
      <c r="D48" s="77">
        <v>43201</v>
      </c>
      <c r="E48" s="77">
        <v>43202</v>
      </c>
      <c r="F48" s="77">
        <v>43203</v>
      </c>
      <c r="G48" s="77">
        <v>43206</v>
      </c>
      <c r="H48" s="77">
        <v>43207</v>
      </c>
      <c r="I48" s="77">
        <v>43208</v>
      </c>
      <c r="J48" s="77">
        <v>43209</v>
      </c>
      <c r="K48" s="77">
        <v>43210</v>
      </c>
      <c r="L48" s="77">
        <v>43213</v>
      </c>
      <c r="M48" s="77">
        <v>43214</v>
      </c>
      <c r="N48" s="77">
        <v>43215</v>
      </c>
      <c r="O48" s="77">
        <v>43216</v>
      </c>
      <c r="P48" s="77">
        <v>43217</v>
      </c>
      <c r="Q48" s="77">
        <v>43220</v>
      </c>
      <c r="R48" s="78" t="s">
        <v>249</v>
      </c>
      <c r="S48" s="79">
        <v>43222</v>
      </c>
      <c r="T48" s="77">
        <v>43224</v>
      </c>
      <c r="U48" s="77">
        <v>43227</v>
      </c>
      <c r="V48" s="77">
        <v>43229</v>
      </c>
      <c r="W48" s="77">
        <v>43235</v>
      </c>
      <c r="X48" s="77">
        <v>43236</v>
      </c>
      <c r="Y48" s="77">
        <v>43237</v>
      </c>
      <c r="Z48" s="77">
        <v>43238</v>
      </c>
      <c r="AA48" s="77">
        <v>43243</v>
      </c>
      <c r="AB48" s="77">
        <v>43244</v>
      </c>
      <c r="AC48" s="77">
        <v>43245</v>
      </c>
      <c r="AD48" s="77">
        <v>43248</v>
      </c>
      <c r="AE48" s="77">
        <v>43250</v>
      </c>
      <c r="AF48" s="77">
        <v>43251</v>
      </c>
      <c r="AG48" s="78" t="s">
        <v>249</v>
      </c>
      <c r="AH48" s="79">
        <v>43252</v>
      </c>
      <c r="AI48" s="77">
        <v>43255</v>
      </c>
      <c r="AJ48" s="77">
        <v>43256</v>
      </c>
      <c r="AK48" s="77">
        <v>43257</v>
      </c>
      <c r="AL48" s="77">
        <v>43258</v>
      </c>
      <c r="AM48" s="77">
        <v>43262</v>
      </c>
      <c r="AN48" s="77">
        <v>43263</v>
      </c>
      <c r="AO48" s="77">
        <v>43264</v>
      </c>
      <c r="AP48" s="77">
        <v>43265</v>
      </c>
      <c r="AQ48" s="77">
        <v>43276</v>
      </c>
      <c r="AR48" s="77">
        <v>43277</v>
      </c>
      <c r="AS48" s="77">
        <v>43278</v>
      </c>
      <c r="AT48" s="77">
        <v>43280</v>
      </c>
      <c r="AU48" s="78" t="s">
        <v>249</v>
      </c>
      <c r="AV48" s="79">
        <v>43283</v>
      </c>
      <c r="AW48" s="77">
        <v>43286</v>
      </c>
      <c r="AX48" s="77">
        <v>43290</v>
      </c>
      <c r="AY48" s="77">
        <v>43294</v>
      </c>
      <c r="AZ48" s="77">
        <v>43297</v>
      </c>
      <c r="BA48" s="77">
        <v>43304</v>
      </c>
      <c r="BB48" s="77">
        <v>43311</v>
      </c>
      <c r="BC48" s="78" t="s">
        <v>249</v>
      </c>
      <c r="BD48" s="79">
        <v>43318</v>
      </c>
      <c r="BE48" s="77">
        <v>43332</v>
      </c>
      <c r="BF48" s="77">
        <v>43336</v>
      </c>
      <c r="BG48" s="77">
        <v>43339</v>
      </c>
      <c r="BH48" s="77">
        <v>43343</v>
      </c>
      <c r="BI48" s="78" t="s">
        <v>249</v>
      </c>
      <c r="BJ48" s="79">
        <v>43346</v>
      </c>
      <c r="BK48" s="77">
        <v>43353</v>
      </c>
      <c r="BL48" s="77">
        <v>43360</v>
      </c>
      <c r="BM48" s="203" t="s">
        <v>249</v>
      </c>
      <c r="BN48" s="80">
        <v>43374</v>
      </c>
      <c r="BO48" s="80">
        <v>43395</v>
      </c>
      <c r="BP48" s="80">
        <v>43402</v>
      </c>
      <c r="BQ48" s="204" t="s">
        <v>249</v>
      </c>
      <c r="BR48" s="80">
        <v>43409</v>
      </c>
      <c r="BS48" s="80">
        <v>43416</v>
      </c>
      <c r="BT48" s="80">
        <v>43423</v>
      </c>
      <c r="BU48" s="80">
        <v>43430</v>
      </c>
      <c r="BV48" s="204" t="s">
        <v>249</v>
      </c>
      <c r="BW48" s="80">
        <v>43437</v>
      </c>
      <c r="BX48" s="80">
        <v>43444</v>
      </c>
      <c r="BY48" s="80">
        <v>43451</v>
      </c>
      <c r="BZ48" s="204" t="s">
        <v>249</v>
      </c>
      <c r="CA48" s="80">
        <v>43472</v>
      </c>
      <c r="CB48" s="80">
        <v>43479</v>
      </c>
      <c r="CC48" s="80">
        <v>43486</v>
      </c>
      <c r="CD48" s="80">
        <v>43493</v>
      </c>
      <c r="CE48" s="204" t="s">
        <v>249</v>
      </c>
      <c r="CF48" s="80">
        <v>43500</v>
      </c>
      <c r="CG48" s="80">
        <v>43507</v>
      </c>
      <c r="CH48" s="80">
        <v>43514</v>
      </c>
      <c r="CI48" s="80">
        <v>43521</v>
      </c>
      <c r="CJ48" s="204" t="s">
        <v>249</v>
      </c>
      <c r="CK48" s="80">
        <v>43528</v>
      </c>
      <c r="CL48" s="80">
        <v>43535</v>
      </c>
      <c r="CM48" s="80">
        <v>43542</v>
      </c>
      <c r="CN48" s="80">
        <v>43549</v>
      </c>
      <c r="CO48" s="204" t="s">
        <v>249</v>
      </c>
      <c r="CP48" s="80">
        <v>43556</v>
      </c>
      <c r="CQ48" s="80">
        <v>43563</v>
      </c>
      <c r="CR48" s="80">
        <v>43570</v>
      </c>
      <c r="CS48" s="80">
        <v>43578</v>
      </c>
      <c r="CT48" s="77">
        <v>43584</v>
      </c>
      <c r="CU48" s="204" t="s">
        <v>249</v>
      </c>
      <c r="CV48" s="232">
        <v>43591</v>
      </c>
      <c r="CW48" s="80">
        <v>43598</v>
      </c>
      <c r="CX48" s="80">
        <v>43605</v>
      </c>
      <c r="CY48" s="80">
        <v>43612</v>
      </c>
      <c r="CZ48" s="204" t="s">
        <v>249</v>
      </c>
      <c r="DA48" s="310"/>
      <c r="DB48" s="168"/>
      <c r="DC48" s="159"/>
      <c r="DD48" s="159"/>
    </row>
    <row r="49" spans="1:108" ht="15" customHeight="1" x14ac:dyDescent="0.25">
      <c r="A49" s="7" t="s">
        <v>197</v>
      </c>
      <c r="B49" s="8"/>
      <c r="C49" s="8">
        <v>113</v>
      </c>
      <c r="D49" s="8">
        <v>107</v>
      </c>
      <c r="E49" s="8">
        <v>103</v>
      </c>
      <c r="F49" s="8">
        <v>103</v>
      </c>
      <c r="G49" s="8">
        <v>104</v>
      </c>
      <c r="H49" s="8">
        <v>100</v>
      </c>
      <c r="I49" s="8">
        <v>100</v>
      </c>
      <c r="J49" s="8">
        <v>102</v>
      </c>
      <c r="K49" s="8">
        <v>104</v>
      </c>
      <c r="L49" s="8">
        <v>104</v>
      </c>
      <c r="M49" s="8">
        <v>106</v>
      </c>
      <c r="N49" s="8">
        <v>90</v>
      </c>
      <c r="O49" s="8">
        <v>90</v>
      </c>
      <c r="P49" s="8"/>
      <c r="Q49" s="8"/>
      <c r="R49" s="61">
        <v>102</v>
      </c>
      <c r="S49" s="46"/>
      <c r="T49" s="8"/>
      <c r="U49" s="8"/>
      <c r="V49" s="8"/>
      <c r="W49" s="8"/>
      <c r="X49" s="8"/>
      <c r="Y49" s="8"/>
      <c r="Z49" s="8"/>
      <c r="AA49" s="8"/>
      <c r="AB49" s="8"/>
      <c r="AC49" s="8"/>
      <c r="AD49" s="8"/>
      <c r="AE49" s="8"/>
      <c r="AF49" s="8"/>
      <c r="AG49" s="61"/>
      <c r="AH49" s="46"/>
      <c r="AI49" s="8"/>
      <c r="AJ49" s="8"/>
      <c r="AK49" s="8"/>
      <c r="AL49" s="8"/>
      <c r="AM49" s="8"/>
      <c r="AN49" s="8"/>
      <c r="AO49" s="8"/>
      <c r="AP49" s="8"/>
      <c r="AQ49" s="8"/>
      <c r="AR49" s="8"/>
      <c r="AS49" s="8"/>
      <c r="AT49" s="8"/>
      <c r="AU49" s="61"/>
      <c r="AV49" s="46"/>
      <c r="AW49" s="8"/>
      <c r="AX49" s="8"/>
      <c r="AY49" s="8"/>
      <c r="AZ49" s="8"/>
      <c r="BA49" s="8"/>
      <c r="BB49" s="8"/>
      <c r="BC49" s="61"/>
      <c r="BD49" s="46"/>
      <c r="BE49" s="8"/>
      <c r="BF49" s="8"/>
      <c r="BG49" s="8"/>
      <c r="BH49" s="8"/>
      <c r="BI49" s="61"/>
      <c r="BJ49" s="46"/>
      <c r="BK49" s="8"/>
      <c r="BL49" s="8"/>
      <c r="BM49" s="198"/>
      <c r="BN49" s="9"/>
      <c r="BO49" s="9"/>
      <c r="BP49" s="9">
        <v>27</v>
      </c>
      <c r="BQ49" s="248">
        <v>27</v>
      </c>
      <c r="BR49" s="252">
        <v>39</v>
      </c>
      <c r="BS49" s="252">
        <v>41</v>
      </c>
      <c r="BT49" s="252">
        <v>41</v>
      </c>
      <c r="BU49" s="252">
        <v>26</v>
      </c>
      <c r="BV49" s="248">
        <v>36.75</v>
      </c>
      <c r="BW49" s="252">
        <v>11</v>
      </c>
      <c r="BX49" s="252">
        <v>18</v>
      </c>
      <c r="BY49" s="253">
        <v>17</v>
      </c>
      <c r="BZ49" s="248">
        <v>15.333333333333334</v>
      </c>
      <c r="CA49" s="253">
        <v>9</v>
      </c>
      <c r="CB49" s="253">
        <v>9</v>
      </c>
      <c r="CC49" s="253">
        <v>10</v>
      </c>
      <c r="CD49" s="253">
        <v>11</v>
      </c>
      <c r="CE49" s="248">
        <v>9.75</v>
      </c>
      <c r="CF49" s="253">
        <v>10</v>
      </c>
      <c r="CG49" s="253">
        <v>13</v>
      </c>
      <c r="CH49" s="253">
        <v>10</v>
      </c>
      <c r="CI49" s="253">
        <v>14</v>
      </c>
      <c r="CJ49" s="248">
        <v>11.75</v>
      </c>
      <c r="CK49" s="253">
        <v>18</v>
      </c>
      <c r="CL49" s="253">
        <v>25</v>
      </c>
      <c r="CM49" s="253">
        <v>24</v>
      </c>
      <c r="CN49" s="253">
        <v>30</v>
      </c>
      <c r="CO49" s="248">
        <v>24.25</v>
      </c>
      <c r="CP49" s="27">
        <v>20</v>
      </c>
      <c r="CQ49" s="27">
        <v>18</v>
      </c>
      <c r="CR49" s="27">
        <v>28</v>
      </c>
      <c r="CS49" s="27">
        <v>19</v>
      </c>
      <c r="CT49" s="210">
        <v>19</v>
      </c>
      <c r="CU49" s="248">
        <v>20.8</v>
      </c>
      <c r="CV49" s="226">
        <v>20</v>
      </c>
      <c r="CW49" s="27">
        <v>22</v>
      </c>
      <c r="CX49" s="27">
        <v>18</v>
      </c>
      <c r="CY49" s="27">
        <v>12</v>
      </c>
      <c r="CZ49" s="248">
        <v>18</v>
      </c>
      <c r="DA49" s="311"/>
      <c r="DB49" s="164"/>
      <c r="DC49" s="155"/>
      <c r="DD49" s="155"/>
    </row>
    <row r="50" spans="1:108" ht="15" customHeight="1" x14ac:dyDescent="0.25">
      <c r="A50" s="7" t="s">
        <v>198</v>
      </c>
      <c r="B50" s="8"/>
      <c r="C50" s="8">
        <v>1</v>
      </c>
      <c r="D50" s="8">
        <v>1</v>
      </c>
      <c r="E50" s="8">
        <v>1</v>
      </c>
      <c r="F50" s="8">
        <v>1</v>
      </c>
      <c r="G50" s="8">
        <v>1</v>
      </c>
      <c r="H50" s="8">
        <v>1</v>
      </c>
      <c r="I50" s="8">
        <v>1</v>
      </c>
      <c r="J50" s="8">
        <v>1</v>
      </c>
      <c r="K50" s="8">
        <v>1</v>
      </c>
      <c r="L50" s="8">
        <v>2</v>
      </c>
      <c r="M50" s="8">
        <v>2</v>
      </c>
      <c r="N50" s="8">
        <v>2</v>
      </c>
      <c r="O50" s="8">
        <v>2</v>
      </c>
      <c r="P50" s="8"/>
      <c r="Q50" s="8"/>
      <c r="R50" s="61">
        <v>1.3076923076923077</v>
      </c>
      <c r="S50" s="46"/>
      <c r="T50" s="8"/>
      <c r="U50" s="8"/>
      <c r="V50" s="8"/>
      <c r="W50" s="8"/>
      <c r="X50" s="8"/>
      <c r="Y50" s="8"/>
      <c r="Z50" s="8"/>
      <c r="AA50" s="8"/>
      <c r="AB50" s="8"/>
      <c r="AC50" s="8"/>
      <c r="AD50" s="8"/>
      <c r="AE50" s="8"/>
      <c r="AF50" s="8"/>
      <c r="AG50" s="61"/>
      <c r="AH50" s="46"/>
      <c r="AI50" s="8"/>
      <c r="AJ50" s="8"/>
      <c r="AK50" s="8"/>
      <c r="AL50" s="8"/>
      <c r="AM50" s="8"/>
      <c r="AN50" s="8"/>
      <c r="AO50" s="8"/>
      <c r="AP50" s="8"/>
      <c r="AQ50" s="8"/>
      <c r="AR50" s="8"/>
      <c r="AS50" s="8"/>
      <c r="AT50" s="8"/>
      <c r="AU50" s="61"/>
      <c r="AV50" s="46"/>
      <c r="AW50" s="8"/>
      <c r="AX50" s="8"/>
      <c r="AY50" s="8"/>
      <c r="AZ50" s="8"/>
      <c r="BA50" s="8"/>
      <c r="BB50" s="8"/>
      <c r="BC50" s="61"/>
      <c r="BD50" s="46"/>
      <c r="BE50" s="8"/>
      <c r="BF50" s="8"/>
      <c r="BG50" s="8"/>
      <c r="BH50" s="8"/>
      <c r="BI50" s="61"/>
      <c r="BJ50" s="46"/>
      <c r="BK50" s="8"/>
      <c r="BL50" s="8"/>
      <c r="BM50" s="198"/>
      <c r="BN50" s="9"/>
      <c r="BO50" s="9"/>
      <c r="BP50" s="9">
        <v>5</v>
      </c>
      <c r="BQ50" s="248">
        <v>5</v>
      </c>
      <c r="BR50" s="252">
        <v>7</v>
      </c>
      <c r="BS50" s="252">
        <v>8</v>
      </c>
      <c r="BT50" s="252">
        <v>7</v>
      </c>
      <c r="BU50" s="252">
        <v>7</v>
      </c>
      <c r="BV50" s="248">
        <v>7.25</v>
      </c>
      <c r="BW50" s="252">
        <v>4</v>
      </c>
      <c r="BX50" s="252">
        <v>7</v>
      </c>
      <c r="BY50" s="253">
        <v>6</v>
      </c>
      <c r="BZ50" s="248">
        <v>5.666666666666667</v>
      </c>
      <c r="CA50" s="253">
        <v>16</v>
      </c>
      <c r="CB50" s="253">
        <v>16</v>
      </c>
      <c r="CC50" s="253">
        <v>13</v>
      </c>
      <c r="CD50" s="253">
        <v>4</v>
      </c>
      <c r="CE50" s="248">
        <v>12.25</v>
      </c>
      <c r="CF50" s="253">
        <v>4</v>
      </c>
      <c r="CG50" s="253">
        <v>4</v>
      </c>
      <c r="CH50" s="253">
        <v>2</v>
      </c>
      <c r="CI50" s="253">
        <v>2</v>
      </c>
      <c r="CJ50" s="248">
        <v>3</v>
      </c>
      <c r="CK50" s="253">
        <v>3</v>
      </c>
      <c r="CL50" s="253">
        <v>1</v>
      </c>
      <c r="CM50" s="253">
        <v>2</v>
      </c>
      <c r="CN50" s="253">
        <v>4</v>
      </c>
      <c r="CO50" s="248">
        <v>2.5</v>
      </c>
      <c r="CP50" s="27">
        <v>7</v>
      </c>
      <c r="CQ50" s="27">
        <v>15</v>
      </c>
      <c r="CR50" s="27">
        <v>14</v>
      </c>
      <c r="CS50" s="27">
        <v>12</v>
      </c>
      <c r="CT50" s="210">
        <v>10</v>
      </c>
      <c r="CU50" s="248">
        <v>11.6</v>
      </c>
      <c r="CV50" s="226">
        <v>10</v>
      </c>
      <c r="CW50" s="27">
        <v>9</v>
      </c>
      <c r="CX50" s="27">
        <v>10</v>
      </c>
      <c r="CY50" s="27">
        <v>10</v>
      </c>
      <c r="CZ50" s="248">
        <v>9.75</v>
      </c>
      <c r="DA50" s="311"/>
      <c r="DB50" s="164"/>
      <c r="DC50" s="155"/>
      <c r="DD50" s="155"/>
    </row>
    <row r="51" spans="1:108" ht="15" customHeight="1" x14ac:dyDescent="0.25">
      <c r="A51" s="7" t="s">
        <v>200</v>
      </c>
      <c r="B51" s="8"/>
      <c r="C51" s="8">
        <v>4</v>
      </c>
      <c r="D51" s="8">
        <v>4</v>
      </c>
      <c r="E51" s="8">
        <v>4</v>
      </c>
      <c r="F51" s="8">
        <v>4</v>
      </c>
      <c r="G51" s="8">
        <v>4</v>
      </c>
      <c r="H51" s="8">
        <v>4</v>
      </c>
      <c r="I51" s="8">
        <v>4</v>
      </c>
      <c r="J51" s="8">
        <v>4</v>
      </c>
      <c r="K51" s="8">
        <v>4</v>
      </c>
      <c r="L51" s="8">
        <v>4</v>
      </c>
      <c r="M51" s="8">
        <v>4</v>
      </c>
      <c r="N51" s="8">
        <v>4</v>
      </c>
      <c r="O51" s="8">
        <v>4</v>
      </c>
      <c r="P51" s="8"/>
      <c r="Q51" s="8"/>
      <c r="R51" s="61">
        <v>4</v>
      </c>
      <c r="S51" s="46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61"/>
      <c r="AH51" s="46"/>
      <c r="AI51" s="8"/>
      <c r="AJ51" s="8"/>
      <c r="AK51" s="8"/>
      <c r="AL51" s="8"/>
      <c r="AM51" s="8"/>
      <c r="AN51" s="8"/>
      <c r="AO51" s="8"/>
      <c r="AP51" s="8"/>
      <c r="AQ51" s="8"/>
      <c r="AR51" s="8"/>
      <c r="AS51" s="8"/>
      <c r="AT51" s="8"/>
      <c r="AU51" s="61"/>
      <c r="AV51" s="46"/>
      <c r="AW51" s="8"/>
      <c r="AX51" s="8"/>
      <c r="AY51" s="8"/>
      <c r="AZ51" s="8"/>
      <c r="BA51" s="8"/>
      <c r="BB51" s="8"/>
      <c r="BC51" s="61"/>
      <c r="BD51" s="46"/>
      <c r="BE51" s="8"/>
      <c r="BF51" s="8"/>
      <c r="BG51" s="8"/>
      <c r="BH51" s="8"/>
      <c r="BI51" s="61"/>
      <c r="BJ51" s="46"/>
      <c r="BK51" s="8"/>
      <c r="BL51" s="8"/>
      <c r="BM51" s="198"/>
      <c r="BN51" s="9"/>
      <c r="BO51" s="9"/>
      <c r="BP51" s="9">
        <v>85</v>
      </c>
      <c r="BQ51" s="248">
        <v>85</v>
      </c>
      <c r="BR51" s="252">
        <v>78</v>
      </c>
      <c r="BS51" s="252">
        <v>76</v>
      </c>
      <c r="BT51" s="252">
        <v>62</v>
      </c>
      <c r="BU51" s="252">
        <v>56</v>
      </c>
      <c r="BV51" s="248">
        <v>68</v>
      </c>
      <c r="BW51" s="252">
        <v>29</v>
      </c>
      <c r="BX51" s="252">
        <v>47</v>
      </c>
      <c r="BY51" s="252">
        <v>42</v>
      </c>
      <c r="BZ51" s="248">
        <v>39.333333333333336</v>
      </c>
      <c r="CA51" s="253">
        <v>33</v>
      </c>
      <c r="CB51" s="253">
        <v>24</v>
      </c>
      <c r="CC51" s="253">
        <v>30</v>
      </c>
      <c r="CD51" s="253">
        <v>29</v>
      </c>
      <c r="CE51" s="248">
        <v>29</v>
      </c>
      <c r="CF51" s="253">
        <v>34</v>
      </c>
      <c r="CG51" s="253">
        <v>21</v>
      </c>
      <c r="CH51" s="253">
        <v>14</v>
      </c>
      <c r="CI51" s="253">
        <v>13</v>
      </c>
      <c r="CJ51" s="248">
        <v>20.5</v>
      </c>
      <c r="CK51" s="253">
        <v>9</v>
      </c>
      <c r="CL51" s="253">
        <v>14</v>
      </c>
      <c r="CM51" s="253">
        <v>14</v>
      </c>
      <c r="CN51" s="253">
        <v>12</v>
      </c>
      <c r="CO51" s="248">
        <v>12.25</v>
      </c>
      <c r="CP51" s="27">
        <v>35</v>
      </c>
      <c r="CQ51" s="27">
        <v>48</v>
      </c>
      <c r="CR51" s="27">
        <v>55</v>
      </c>
      <c r="CS51" s="27">
        <v>61</v>
      </c>
      <c r="CT51" s="210">
        <v>52</v>
      </c>
      <c r="CU51" s="248">
        <v>50.2</v>
      </c>
      <c r="CV51" s="226">
        <v>54</v>
      </c>
      <c r="CW51" s="27">
        <v>54</v>
      </c>
      <c r="CX51" s="27">
        <v>66</v>
      </c>
      <c r="CY51" s="27">
        <v>65</v>
      </c>
      <c r="CZ51" s="248">
        <v>59.75</v>
      </c>
      <c r="DA51" s="311"/>
      <c r="DB51" s="164"/>
      <c r="DC51" s="155"/>
      <c r="DD51" s="155"/>
    </row>
    <row r="52" spans="1:108" s="10" customFormat="1" ht="15" customHeight="1" x14ac:dyDescent="0.3">
      <c r="A52" s="7" t="s">
        <v>201</v>
      </c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8"/>
      <c r="R52" s="61"/>
      <c r="S52" s="25"/>
      <c r="T52" s="9"/>
      <c r="U52" s="9"/>
      <c r="V52" s="9"/>
      <c r="W52" s="9"/>
      <c r="X52" s="9"/>
      <c r="Y52" s="9"/>
      <c r="Z52" s="9"/>
      <c r="AA52" s="9"/>
      <c r="AB52" s="9"/>
      <c r="AC52" s="9"/>
      <c r="AD52" s="9"/>
      <c r="AE52" s="9"/>
      <c r="AF52" s="8"/>
      <c r="AG52" s="61"/>
      <c r="AH52" s="25"/>
      <c r="AI52" s="9"/>
      <c r="AJ52" s="9"/>
      <c r="AK52" s="9"/>
      <c r="AL52" s="9"/>
      <c r="AM52" s="9"/>
      <c r="AN52" s="9"/>
      <c r="AO52" s="9"/>
      <c r="AP52" s="9"/>
      <c r="AQ52" s="9"/>
      <c r="AR52" s="9"/>
      <c r="AS52" s="9"/>
      <c r="AT52" s="8"/>
      <c r="AU52" s="61"/>
      <c r="AV52" s="25"/>
      <c r="AW52" s="9"/>
      <c r="AX52" s="9"/>
      <c r="AY52" s="9"/>
      <c r="AZ52" s="9"/>
      <c r="BA52" s="9"/>
      <c r="BB52" s="8"/>
      <c r="BC52" s="61"/>
      <c r="BD52" s="25"/>
      <c r="BE52" s="9"/>
      <c r="BF52" s="9"/>
      <c r="BG52" s="9"/>
      <c r="BH52" s="8"/>
      <c r="BI52" s="61"/>
      <c r="BJ52" s="25"/>
      <c r="BK52" s="9"/>
      <c r="BL52" s="8"/>
      <c r="BM52" s="198"/>
      <c r="BN52" s="9"/>
      <c r="BO52" s="9"/>
      <c r="BP52" s="9"/>
      <c r="BQ52" s="248"/>
      <c r="BR52" s="252"/>
      <c r="BS52" s="252"/>
      <c r="BT52" s="252"/>
      <c r="BU52" s="252"/>
      <c r="BV52" s="248"/>
      <c r="BW52" s="252"/>
      <c r="BX52" s="252"/>
      <c r="BY52" s="252"/>
      <c r="BZ52" s="248"/>
      <c r="CA52" s="252"/>
      <c r="CB52" s="252"/>
      <c r="CC52" s="252"/>
      <c r="CD52" s="252"/>
      <c r="CE52" s="248"/>
      <c r="CF52" s="252"/>
      <c r="CG52" s="252"/>
      <c r="CH52" s="252"/>
      <c r="CI52" s="252"/>
      <c r="CJ52" s="248"/>
      <c r="CK52" s="252"/>
      <c r="CL52" s="252"/>
      <c r="CM52" s="252"/>
      <c r="CN52" s="252"/>
      <c r="CO52" s="248"/>
      <c r="CP52" s="9"/>
      <c r="CQ52" s="9"/>
      <c r="CR52" s="9"/>
      <c r="CS52" s="27">
        <v>0</v>
      </c>
      <c r="CT52" s="210">
        <v>0</v>
      </c>
      <c r="CU52" s="248">
        <v>0</v>
      </c>
      <c r="CV52" s="226">
        <v>0</v>
      </c>
      <c r="CW52" s="27">
        <v>0</v>
      </c>
      <c r="CX52" s="27">
        <v>0</v>
      </c>
      <c r="CY52" s="27">
        <v>0</v>
      </c>
      <c r="CZ52" s="248">
        <v>0</v>
      </c>
      <c r="DA52" s="311"/>
      <c r="DB52" s="165"/>
      <c r="DC52" s="156"/>
      <c r="DD52" s="156"/>
    </row>
    <row r="53" spans="1:108" ht="15" customHeight="1" x14ac:dyDescent="0.25">
      <c r="A53" s="7" t="s">
        <v>199</v>
      </c>
      <c r="B53" s="8"/>
      <c r="C53" s="8">
        <v>12</v>
      </c>
      <c r="D53" s="8">
        <v>12</v>
      </c>
      <c r="E53" s="8">
        <v>12</v>
      </c>
      <c r="F53" s="8">
        <v>12</v>
      </c>
      <c r="G53" s="8">
        <v>12</v>
      </c>
      <c r="H53" s="8">
        <v>15</v>
      </c>
      <c r="I53" s="8">
        <v>15</v>
      </c>
      <c r="J53" s="8">
        <v>8</v>
      </c>
      <c r="K53" s="8">
        <v>7</v>
      </c>
      <c r="L53" s="8">
        <v>6</v>
      </c>
      <c r="M53" s="8">
        <v>6</v>
      </c>
      <c r="N53" s="8">
        <v>6</v>
      </c>
      <c r="O53" s="8">
        <v>6</v>
      </c>
      <c r="P53" s="8"/>
      <c r="Q53" s="8"/>
      <c r="R53" s="61">
        <v>9.9230769230769234</v>
      </c>
      <c r="S53" s="46"/>
      <c r="T53" s="8"/>
      <c r="U53" s="8"/>
      <c r="V53" s="8"/>
      <c r="W53" s="8"/>
      <c r="X53" s="8"/>
      <c r="Y53" s="8"/>
      <c r="Z53" s="8"/>
      <c r="AA53" s="8"/>
      <c r="AB53" s="8"/>
      <c r="AC53" s="8"/>
      <c r="AD53" s="8"/>
      <c r="AE53" s="8"/>
      <c r="AF53" s="8"/>
      <c r="AG53" s="61"/>
      <c r="AH53" s="46"/>
      <c r="AI53" s="8"/>
      <c r="AJ53" s="8"/>
      <c r="AK53" s="8"/>
      <c r="AL53" s="8"/>
      <c r="AM53" s="8"/>
      <c r="AN53" s="8"/>
      <c r="AO53" s="8"/>
      <c r="AP53" s="8"/>
      <c r="AQ53" s="8"/>
      <c r="AR53" s="8"/>
      <c r="AS53" s="8"/>
      <c r="AT53" s="8"/>
      <c r="AU53" s="61"/>
      <c r="AV53" s="46"/>
      <c r="AW53" s="8"/>
      <c r="AX53" s="8"/>
      <c r="AY53" s="8"/>
      <c r="AZ53" s="8"/>
      <c r="BA53" s="8"/>
      <c r="BB53" s="8"/>
      <c r="BC53" s="61"/>
      <c r="BD53" s="46"/>
      <c r="BE53" s="8"/>
      <c r="BF53" s="8"/>
      <c r="BG53" s="8"/>
      <c r="BH53" s="8"/>
      <c r="BI53" s="61"/>
      <c r="BJ53" s="46"/>
      <c r="BK53" s="8"/>
      <c r="BL53" s="8"/>
      <c r="BM53" s="198"/>
      <c r="BN53" s="9"/>
      <c r="BO53" s="9"/>
      <c r="BP53" s="9">
        <v>64</v>
      </c>
      <c r="BQ53" s="248">
        <v>64</v>
      </c>
      <c r="BR53" s="252">
        <v>57</v>
      </c>
      <c r="BS53" s="252">
        <v>59</v>
      </c>
      <c r="BT53" s="252">
        <v>57</v>
      </c>
      <c r="BU53" s="252">
        <v>56</v>
      </c>
      <c r="BV53" s="248">
        <v>57.25</v>
      </c>
      <c r="BW53" s="252">
        <v>30</v>
      </c>
      <c r="BX53" s="252">
        <v>58</v>
      </c>
      <c r="BY53" s="252">
        <v>63</v>
      </c>
      <c r="BZ53" s="248">
        <v>50.333333333333336</v>
      </c>
      <c r="CA53" s="253">
        <v>67</v>
      </c>
      <c r="CB53" s="253">
        <v>70</v>
      </c>
      <c r="CC53" s="253">
        <v>40</v>
      </c>
      <c r="CD53" s="253">
        <v>30</v>
      </c>
      <c r="CE53" s="248">
        <v>51.75</v>
      </c>
      <c r="CF53" s="253">
        <v>26</v>
      </c>
      <c r="CG53" s="253">
        <v>46</v>
      </c>
      <c r="CH53" s="253">
        <v>37</v>
      </c>
      <c r="CI53" s="253">
        <v>31</v>
      </c>
      <c r="CJ53" s="248">
        <v>35</v>
      </c>
      <c r="CK53" s="253">
        <v>38</v>
      </c>
      <c r="CL53" s="253">
        <v>49</v>
      </c>
      <c r="CM53" s="253">
        <v>47</v>
      </c>
      <c r="CN53" s="253">
        <v>41</v>
      </c>
      <c r="CO53" s="248">
        <v>43.75</v>
      </c>
      <c r="CP53" s="27">
        <v>63</v>
      </c>
      <c r="CQ53" s="27">
        <v>37</v>
      </c>
      <c r="CR53" s="27">
        <v>34</v>
      </c>
      <c r="CS53" s="27">
        <v>26</v>
      </c>
      <c r="CT53" s="210">
        <v>21</v>
      </c>
      <c r="CU53" s="248">
        <v>36.200000000000003</v>
      </c>
      <c r="CV53" s="226">
        <v>10</v>
      </c>
      <c r="CW53" s="27">
        <v>8</v>
      </c>
      <c r="CX53" s="27">
        <v>5</v>
      </c>
      <c r="CY53" s="27">
        <v>1</v>
      </c>
      <c r="CZ53" s="248">
        <v>6</v>
      </c>
      <c r="DA53" s="311"/>
      <c r="DB53" s="164"/>
      <c r="DC53" s="155"/>
      <c r="DD53" s="155"/>
    </row>
    <row r="54" spans="1:108" s="5" customFormat="1" ht="15" customHeight="1" x14ac:dyDescent="0.3">
      <c r="A54" s="11" t="s">
        <v>185</v>
      </c>
      <c r="B54" s="12">
        <v>0</v>
      </c>
      <c r="C54" s="12">
        <v>130</v>
      </c>
      <c r="D54" s="12">
        <v>124</v>
      </c>
      <c r="E54" s="12">
        <v>120</v>
      </c>
      <c r="F54" s="12">
        <v>120</v>
      </c>
      <c r="G54" s="12">
        <v>121</v>
      </c>
      <c r="H54" s="12">
        <v>120</v>
      </c>
      <c r="I54" s="12">
        <v>120</v>
      </c>
      <c r="J54" s="12">
        <v>115</v>
      </c>
      <c r="K54" s="12">
        <v>116</v>
      </c>
      <c r="L54" s="12">
        <v>116</v>
      </c>
      <c r="M54" s="12">
        <v>118</v>
      </c>
      <c r="N54" s="12">
        <v>102</v>
      </c>
      <c r="O54" s="12">
        <v>102</v>
      </c>
      <c r="P54" s="12">
        <v>0</v>
      </c>
      <c r="Q54" s="12">
        <v>0</v>
      </c>
      <c r="R54" s="50">
        <v>95.25</v>
      </c>
      <c r="S54" s="12">
        <v>0</v>
      </c>
      <c r="T54" s="12">
        <v>0</v>
      </c>
      <c r="U54" s="12">
        <v>0</v>
      </c>
      <c r="V54" s="12">
        <v>0</v>
      </c>
      <c r="W54" s="12">
        <v>0</v>
      </c>
      <c r="X54" s="12">
        <v>0</v>
      </c>
      <c r="Y54" s="12">
        <v>0</v>
      </c>
      <c r="Z54" s="12">
        <v>0</v>
      </c>
      <c r="AA54" s="12">
        <v>0</v>
      </c>
      <c r="AB54" s="12">
        <v>0</v>
      </c>
      <c r="AC54" s="12">
        <v>0</v>
      </c>
      <c r="AD54" s="12">
        <v>0</v>
      </c>
      <c r="AE54" s="12">
        <v>0</v>
      </c>
      <c r="AF54" s="12">
        <v>0</v>
      </c>
      <c r="AG54" s="50">
        <v>0</v>
      </c>
      <c r="AH54" s="12">
        <v>0</v>
      </c>
      <c r="AI54" s="12">
        <v>0</v>
      </c>
      <c r="AJ54" s="12">
        <v>0</v>
      </c>
      <c r="AK54" s="12">
        <v>0</v>
      </c>
      <c r="AL54" s="12">
        <v>0</v>
      </c>
      <c r="AM54" s="12">
        <v>0</v>
      </c>
      <c r="AN54" s="12">
        <v>0</v>
      </c>
      <c r="AO54" s="12">
        <v>0</v>
      </c>
      <c r="AP54" s="12">
        <v>0</v>
      </c>
      <c r="AQ54" s="12">
        <v>0</v>
      </c>
      <c r="AR54" s="12">
        <v>0</v>
      </c>
      <c r="AS54" s="12">
        <v>0</v>
      </c>
      <c r="AT54" s="12">
        <v>0</v>
      </c>
      <c r="AU54" s="50">
        <v>0</v>
      </c>
      <c r="AV54" s="12">
        <v>0</v>
      </c>
      <c r="AW54" s="12">
        <v>0</v>
      </c>
      <c r="AX54" s="12">
        <v>0</v>
      </c>
      <c r="AY54" s="12">
        <v>0</v>
      </c>
      <c r="AZ54" s="12">
        <v>0</v>
      </c>
      <c r="BA54" s="12">
        <v>0</v>
      </c>
      <c r="BB54" s="12">
        <v>0</v>
      </c>
      <c r="BC54" s="50">
        <v>0</v>
      </c>
      <c r="BD54" s="12">
        <v>0</v>
      </c>
      <c r="BE54" s="12">
        <v>0</v>
      </c>
      <c r="BF54" s="12">
        <v>0</v>
      </c>
      <c r="BG54" s="12">
        <v>0</v>
      </c>
      <c r="BH54" s="12">
        <v>0</v>
      </c>
      <c r="BI54" s="50">
        <v>0</v>
      </c>
      <c r="BJ54" s="12">
        <v>0</v>
      </c>
      <c r="BK54" s="12">
        <v>0</v>
      </c>
      <c r="BL54" s="12">
        <v>0</v>
      </c>
      <c r="BM54" s="199">
        <v>0</v>
      </c>
      <c r="BN54" s="175">
        <v>0</v>
      </c>
      <c r="BO54" s="175">
        <v>0</v>
      </c>
      <c r="BP54" s="175">
        <v>181</v>
      </c>
      <c r="BQ54" s="249">
        <v>60.333333333333336</v>
      </c>
      <c r="BR54" s="249">
        <v>181</v>
      </c>
      <c r="BS54" s="249">
        <v>184</v>
      </c>
      <c r="BT54" s="249">
        <v>167</v>
      </c>
      <c r="BU54" s="249">
        <v>145</v>
      </c>
      <c r="BV54" s="249">
        <v>169.25</v>
      </c>
      <c r="BW54" s="249">
        <v>74</v>
      </c>
      <c r="BX54" s="249">
        <v>130</v>
      </c>
      <c r="BY54" s="249">
        <v>128</v>
      </c>
      <c r="BZ54" s="249">
        <v>110.66666666666667</v>
      </c>
      <c r="CA54" s="249">
        <v>125</v>
      </c>
      <c r="CB54" s="249">
        <v>119</v>
      </c>
      <c r="CC54" s="249">
        <v>93</v>
      </c>
      <c r="CD54" s="249">
        <v>74</v>
      </c>
      <c r="CE54" s="249">
        <v>102.75</v>
      </c>
      <c r="CF54" s="249">
        <v>74</v>
      </c>
      <c r="CG54" s="249">
        <v>84</v>
      </c>
      <c r="CH54" s="249">
        <v>63</v>
      </c>
      <c r="CI54" s="249">
        <v>60</v>
      </c>
      <c r="CJ54" s="249">
        <v>70.25</v>
      </c>
      <c r="CK54" s="249">
        <v>68</v>
      </c>
      <c r="CL54" s="249">
        <v>89</v>
      </c>
      <c r="CM54" s="249">
        <v>87</v>
      </c>
      <c r="CN54" s="249">
        <v>87</v>
      </c>
      <c r="CO54" s="249">
        <v>82.75</v>
      </c>
      <c r="CP54" s="175">
        <v>125</v>
      </c>
      <c r="CQ54" s="175">
        <v>118</v>
      </c>
      <c r="CR54" s="175">
        <v>131</v>
      </c>
      <c r="CS54" s="175">
        <v>118</v>
      </c>
      <c r="CT54" s="12">
        <v>102</v>
      </c>
      <c r="CU54" s="249">
        <v>118.8</v>
      </c>
      <c r="CV54" s="227">
        <v>94</v>
      </c>
      <c r="CW54" s="175">
        <v>93</v>
      </c>
      <c r="CX54" s="175">
        <v>99</v>
      </c>
      <c r="CY54" s="175">
        <v>88</v>
      </c>
      <c r="CZ54" s="249">
        <v>93.5</v>
      </c>
      <c r="DA54" s="311"/>
      <c r="DB54" s="166"/>
      <c r="DC54" s="157"/>
      <c r="DD54" s="157"/>
    </row>
    <row r="55" spans="1:108" s="30" customFormat="1" ht="15" customHeight="1" thickBot="1" x14ac:dyDescent="0.35">
      <c r="A55" s="13" t="s">
        <v>186</v>
      </c>
      <c r="B55" s="31"/>
      <c r="C55" s="31"/>
      <c r="D55" s="31"/>
      <c r="E55" s="31"/>
      <c r="F55" s="31"/>
      <c r="G55" s="31"/>
      <c r="H55" s="31"/>
      <c r="I55" s="31"/>
      <c r="J55" s="31"/>
      <c r="K55" s="31"/>
      <c r="L55" s="31"/>
      <c r="M55" s="31"/>
      <c r="N55" s="31"/>
      <c r="O55" s="31"/>
      <c r="P55" s="31"/>
      <c r="Q55" s="31"/>
      <c r="R55" s="62"/>
      <c r="S55" s="48"/>
      <c r="T55" s="31"/>
      <c r="U55" s="31"/>
      <c r="V55" s="31"/>
      <c r="W55" s="31"/>
      <c r="X55" s="31"/>
      <c r="Y55" s="31"/>
      <c r="Z55" s="31"/>
      <c r="AA55" s="31"/>
      <c r="AB55" s="31"/>
      <c r="AC55" s="31"/>
      <c r="AD55" s="31"/>
      <c r="AE55" s="31"/>
      <c r="AF55" s="31"/>
      <c r="AG55" s="62"/>
      <c r="AH55" s="48"/>
      <c r="AI55" s="31"/>
      <c r="AJ55" s="31"/>
      <c r="AK55" s="31"/>
      <c r="AL55" s="31"/>
      <c r="AM55" s="31"/>
      <c r="AN55" s="31"/>
      <c r="AO55" s="31"/>
      <c r="AP55" s="31"/>
      <c r="AQ55" s="31"/>
      <c r="AR55" s="31"/>
      <c r="AS55" s="31"/>
      <c r="AT55" s="31"/>
      <c r="AU55" s="62"/>
      <c r="AV55" s="48"/>
      <c r="AW55" s="31"/>
      <c r="AX55" s="31"/>
      <c r="AY55" s="31"/>
      <c r="AZ55" s="31"/>
      <c r="BA55" s="31"/>
      <c r="BB55" s="31"/>
      <c r="BC55" s="62"/>
      <c r="BD55" s="48"/>
      <c r="BE55" s="31"/>
      <c r="BF55" s="31"/>
      <c r="BG55" s="31"/>
      <c r="BH55" s="31"/>
      <c r="BI55" s="62"/>
      <c r="BJ55" s="48"/>
      <c r="BK55" s="31"/>
      <c r="BL55" s="31"/>
      <c r="BM55" s="200"/>
      <c r="BN55" s="33"/>
      <c r="BO55" s="33"/>
      <c r="BP55" s="33">
        <v>48</v>
      </c>
      <c r="BQ55" s="250">
        <v>48</v>
      </c>
      <c r="BR55" s="254">
        <v>54</v>
      </c>
      <c r="BS55" s="254">
        <v>39</v>
      </c>
      <c r="BT55" s="254">
        <v>0</v>
      </c>
      <c r="BU55" s="254">
        <v>35</v>
      </c>
      <c r="BV55" s="250">
        <v>32</v>
      </c>
      <c r="BW55" s="254">
        <v>0</v>
      </c>
      <c r="BX55" s="254">
        <v>0</v>
      </c>
      <c r="BY55" s="254">
        <v>32</v>
      </c>
      <c r="BZ55" s="250">
        <v>10.666666666666666</v>
      </c>
      <c r="CA55" s="255">
        <v>26</v>
      </c>
      <c r="CB55" s="255">
        <v>22</v>
      </c>
      <c r="CC55" s="255">
        <v>14</v>
      </c>
      <c r="CD55" s="255">
        <v>0</v>
      </c>
      <c r="CE55" s="250">
        <v>15.5</v>
      </c>
      <c r="CF55" s="254">
        <v>0</v>
      </c>
      <c r="CG55" s="254">
        <v>0</v>
      </c>
      <c r="CH55" s="254">
        <v>0</v>
      </c>
      <c r="CI55" s="254">
        <v>0</v>
      </c>
      <c r="CJ55" s="250">
        <v>0</v>
      </c>
      <c r="CK55" s="254">
        <v>0</v>
      </c>
      <c r="CL55" s="254">
        <v>0</v>
      </c>
      <c r="CM55" s="254">
        <v>0</v>
      </c>
      <c r="CN55" s="254">
        <v>0</v>
      </c>
      <c r="CO55" s="250">
        <v>0</v>
      </c>
      <c r="CP55" s="33">
        <v>0</v>
      </c>
      <c r="CQ55" s="33">
        <v>0</v>
      </c>
      <c r="CR55" s="33">
        <v>0</v>
      </c>
      <c r="CS55" s="32">
        <v>0</v>
      </c>
      <c r="CT55" s="211">
        <v>75</v>
      </c>
      <c r="CU55" s="250">
        <v>15</v>
      </c>
      <c r="CV55" s="228">
        <v>112</v>
      </c>
      <c r="CW55" s="32">
        <v>60</v>
      </c>
      <c r="CX55" s="32">
        <v>73</v>
      </c>
      <c r="CY55" s="32">
        <v>62</v>
      </c>
      <c r="CZ55" s="250">
        <v>76.75</v>
      </c>
      <c r="DA55" s="312"/>
      <c r="DB55" s="167"/>
      <c r="DC55" s="158"/>
      <c r="DD55" s="158"/>
    </row>
    <row r="56" spans="1:108" ht="4.95" customHeight="1" thickBot="1" x14ac:dyDescent="0.3">
      <c r="B56" s="16"/>
      <c r="C56" s="16"/>
      <c r="D56" s="16"/>
      <c r="E56" s="16"/>
      <c r="F56" s="16"/>
      <c r="G56" s="16"/>
      <c r="H56" s="16"/>
      <c r="R56" s="51"/>
      <c r="S56" s="16"/>
      <c r="T56" s="16"/>
      <c r="U56" s="16"/>
      <c r="V56" s="16"/>
      <c r="W56" s="16"/>
      <c r="X56" s="16"/>
      <c r="Y56" s="16"/>
      <c r="Z56" s="16"/>
      <c r="AA56" s="16"/>
      <c r="AB56" s="16"/>
      <c r="AC56" s="16"/>
      <c r="AD56" s="16"/>
      <c r="AE56" s="16"/>
      <c r="AF56" s="16"/>
      <c r="AG56" s="51"/>
      <c r="AH56" s="16"/>
      <c r="AI56" s="16"/>
      <c r="AJ56" s="16"/>
      <c r="AK56" s="16"/>
      <c r="AL56" s="16"/>
      <c r="AM56" s="16"/>
      <c r="AN56" s="16"/>
      <c r="AO56" s="16"/>
      <c r="AP56" s="16"/>
      <c r="AQ56" s="16"/>
      <c r="AR56" s="16"/>
      <c r="AS56" s="16"/>
      <c r="AT56" s="16"/>
      <c r="AU56" s="51"/>
      <c r="AV56" s="16"/>
      <c r="AW56" s="16"/>
      <c r="AX56" s="16"/>
      <c r="AY56" s="16"/>
      <c r="AZ56" s="16"/>
      <c r="BA56" s="16"/>
      <c r="BB56" s="16"/>
      <c r="BC56" s="51"/>
      <c r="BD56" s="16"/>
      <c r="BE56" s="16"/>
      <c r="BF56" s="16"/>
      <c r="BG56" s="16"/>
      <c r="BH56" s="16"/>
      <c r="BI56" s="51"/>
      <c r="BJ56" s="16"/>
      <c r="BK56" s="16"/>
      <c r="BL56" s="16"/>
      <c r="BM56" s="195"/>
      <c r="BN56" s="16"/>
      <c r="BO56" s="16"/>
      <c r="BP56" s="16"/>
      <c r="BQ56" s="195"/>
      <c r="BR56" s="16"/>
      <c r="BS56" s="16"/>
      <c r="BT56" s="16"/>
      <c r="BU56" s="16"/>
      <c r="BV56" s="195"/>
      <c r="BW56" s="16"/>
      <c r="BX56" s="16"/>
      <c r="BY56" s="16"/>
      <c r="BZ56" s="195"/>
      <c r="CA56" s="16"/>
      <c r="CB56" s="16"/>
      <c r="CC56" s="16"/>
      <c r="CD56" s="16"/>
      <c r="CE56" s="195"/>
      <c r="CF56" s="16"/>
      <c r="CG56" s="16"/>
      <c r="CH56" s="16"/>
      <c r="CI56" s="16"/>
      <c r="CJ56" s="195"/>
      <c r="CK56" s="16"/>
      <c r="CL56" s="16"/>
      <c r="CM56" s="16"/>
      <c r="CN56" s="16"/>
      <c r="CO56" s="195"/>
      <c r="CP56" s="16"/>
      <c r="CQ56" s="16"/>
      <c r="CR56" s="16"/>
      <c r="CS56" s="16"/>
      <c r="CT56" s="16"/>
      <c r="CU56" s="195"/>
      <c r="CV56" s="21"/>
      <c r="CW56" s="21"/>
      <c r="CX56" s="21"/>
      <c r="CY56" s="21"/>
      <c r="CZ56" s="51"/>
      <c r="DB56" s="164"/>
      <c r="DC56" s="155"/>
      <c r="DD56" s="155"/>
    </row>
    <row r="57" spans="1:108" s="4" customFormat="1" ht="15" customHeight="1" x14ac:dyDescent="0.25">
      <c r="A57" s="42" t="s">
        <v>207</v>
      </c>
      <c r="B57" s="77">
        <v>43199</v>
      </c>
      <c r="C57" s="77">
        <v>43200</v>
      </c>
      <c r="D57" s="77">
        <v>43201</v>
      </c>
      <c r="E57" s="77">
        <v>43202</v>
      </c>
      <c r="F57" s="77">
        <v>43203</v>
      </c>
      <c r="G57" s="77">
        <v>43206</v>
      </c>
      <c r="H57" s="77">
        <v>43207</v>
      </c>
      <c r="I57" s="77">
        <v>43208</v>
      </c>
      <c r="J57" s="77">
        <v>43209</v>
      </c>
      <c r="K57" s="77">
        <v>43210</v>
      </c>
      <c r="L57" s="77">
        <v>43213</v>
      </c>
      <c r="M57" s="77">
        <v>43214</v>
      </c>
      <c r="N57" s="77">
        <v>43215</v>
      </c>
      <c r="O57" s="77">
        <v>43216</v>
      </c>
      <c r="P57" s="77">
        <v>43217</v>
      </c>
      <c r="Q57" s="77">
        <v>43220</v>
      </c>
      <c r="R57" s="78" t="s">
        <v>249</v>
      </c>
      <c r="S57" s="79">
        <v>43222</v>
      </c>
      <c r="T57" s="77">
        <v>43224</v>
      </c>
      <c r="U57" s="77">
        <v>43227</v>
      </c>
      <c r="V57" s="77">
        <v>43229</v>
      </c>
      <c r="W57" s="77">
        <v>43235</v>
      </c>
      <c r="X57" s="77">
        <v>43236</v>
      </c>
      <c r="Y57" s="77">
        <v>43237</v>
      </c>
      <c r="Z57" s="77">
        <v>43238</v>
      </c>
      <c r="AA57" s="77">
        <v>43243</v>
      </c>
      <c r="AB57" s="77">
        <v>43244</v>
      </c>
      <c r="AC57" s="77">
        <v>43245</v>
      </c>
      <c r="AD57" s="77">
        <v>43248</v>
      </c>
      <c r="AE57" s="77">
        <v>43250</v>
      </c>
      <c r="AF57" s="77">
        <v>43251</v>
      </c>
      <c r="AG57" s="78" t="s">
        <v>249</v>
      </c>
      <c r="AH57" s="79">
        <v>43252</v>
      </c>
      <c r="AI57" s="77">
        <v>43255</v>
      </c>
      <c r="AJ57" s="77">
        <v>43256</v>
      </c>
      <c r="AK57" s="77">
        <v>43257</v>
      </c>
      <c r="AL57" s="77">
        <v>43258</v>
      </c>
      <c r="AM57" s="77">
        <v>43262</v>
      </c>
      <c r="AN57" s="77">
        <v>43263</v>
      </c>
      <c r="AO57" s="77">
        <v>43264</v>
      </c>
      <c r="AP57" s="77">
        <v>43265</v>
      </c>
      <c r="AQ57" s="77">
        <v>43276</v>
      </c>
      <c r="AR57" s="77">
        <v>43277</v>
      </c>
      <c r="AS57" s="77">
        <v>43278</v>
      </c>
      <c r="AT57" s="77">
        <v>43280</v>
      </c>
      <c r="AU57" s="78" t="s">
        <v>249</v>
      </c>
      <c r="AV57" s="79">
        <v>43283</v>
      </c>
      <c r="AW57" s="77">
        <v>43286</v>
      </c>
      <c r="AX57" s="77">
        <v>43290</v>
      </c>
      <c r="AY57" s="77">
        <v>43294</v>
      </c>
      <c r="AZ57" s="77">
        <v>43297</v>
      </c>
      <c r="BA57" s="77">
        <v>43304</v>
      </c>
      <c r="BB57" s="77">
        <v>43311</v>
      </c>
      <c r="BC57" s="78" t="s">
        <v>249</v>
      </c>
      <c r="BD57" s="79">
        <v>43318</v>
      </c>
      <c r="BE57" s="77">
        <v>43332</v>
      </c>
      <c r="BF57" s="77">
        <v>43336</v>
      </c>
      <c r="BG57" s="77">
        <v>43339</v>
      </c>
      <c r="BH57" s="77">
        <v>43343</v>
      </c>
      <c r="BI57" s="78" t="s">
        <v>249</v>
      </c>
      <c r="BJ57" s="79">
        <v>43346</v>
      </c>
      <c r="BK57" s="77">
        <v>43353</v>
      </c>
      <c r="BL57" s="77">
        <v>43360</v>
      </c>
      <c r="BM57" s="203" t="s">
        <v>249</v>
      </c>
      <c r="BN57" s="80">
        <v>43374</v>
      </c>
      <c r="BO57" s="80">
        <v>43395</v>
      </c>
      <c r="BP57" s="80">
        <v>43402</v>
      </c>
      <c r="BQ57" s="204" t="s">
        <v>249</v>
      </c>
      <c r="BR57" s="80">
        <v>43409</v>
      </c>
      <c r="BS57" s="80">
        <v>43416</v>
      </c>
      <c r="BT57" s="80">
        <v>43423</v>
      </c>
      <c r="BU57" s="80">
        <v>43430</v>
      </c>
      <c r="BV57" s="204" t="s">
        <v>249</v>
      </c>
      <c r="BW57" s="80">
        <v>43437</v>
      </c>
      <c r="BX57" s="80">
        <v>43444</v>
      </c>
      <c r="BY57" s="80">
        <v>43451</v>
      </c>
      <c r="BZ57" s="204" t="s">
        <v>249</v>
      </c>
      <c r="CA57" s="80">
        <v>43472</v>
      </c>
      <c r="CB57" s="80">
        <v>43479</v>
      </c>
      <c r="CC57" s="80">
        <v>43486</v>
      </c>
      <c r="CD57" s="80">
        <v>43493</v>
      </c>
      <c r="CE57" s="204" t="s">
        <v>249</v>
      </c>
      <c r="CF57" s="80">
        <v>43500</v>
      </c>
      <c r="CG57" s="80">
        <v>43507</v>
      </c>
      <c r="CH57" s="80">
        <v>43514</v>
      </c>
      <c r="CI57" s="80">
        <v>43521</v>
      </c>
      <c r="CJ57" s="204" t="s">
        <v>249</v>
      </c>
      <c r="CK57" s="80">
        <v>43528</v>
      </c>
      <c r="CL57" s="80">
        <v>43535</v>
      </c>
      <c r="CM57" s="80">
        <v>43542</v>
      </c>
      <c r="CN57" s="80">
        <v>43549</v>
      </c>
      <c r="CO57" s="204" t="s">
        <v>249</v>
      </c>
      <c r="CP57" s="80">
        <v>43556</v>
      </c>
      <c r="CQ57" s="80">
        <v>43563</v>
      </c>
      <c r="CR57" s="80">
        <v>43570</v>
      </c>
      <c r="CS57" s="80">
        <v>43578</v>
      </c>
      <c r="CT57" s="77">
        <v>43584</v>
      </c>
      <c r="CU57" s="204" t="s">
        <v>249</v>
      </c>
      <c r="CV57" s="232">
        <v>43591</v>
      </c>
      <c r="CW57" s="80">
        <v>43598</v>
      </c>
      <c r="CX57" s="80">
        <v>43605</v>
      </c>
      <c r="CY57" s="80">
        <v>43612</v>
      </c>
      <c r="CZ57" s="204" t="s">
        <v>249</v>
      </c>
      <c r="DA57" s="310"/>
      <c r="DB57" s="168"/>
      <c r="DC57" s="159"/>
      <c r="DD57" s="159"/>
    </row>
    <row r="58" spans="1:108" ht="15" customHeight="1" x14ac:dyDescent="0.25">
      <c r="A58" s="7" t="s">
        <v>202</v>
      </c>
      <c r="B58" s="8"/>
      <c r="C58" s="8"/>
      <c r="D58" s="8"/>
      <c r="E58" s="8"/>
      <c r="F58" s="8"/>
      <c r="G58" s="8"/>
      <c r="H58" s="8"/>
      <c r="I58" s="8"/>
      <c r="J58" s="8"/>
      <c r="K58" s="8">
        <v>166</v>
      </c>
      <c r="L58" s="8">
        <v>175</v>
      </c>
      <c r="M58" s="8">
        <v>174</v>
      </c>
      <c r="N58" s="8">
        <v>130</v>
      </c>
      <c r="O58" s="8">
        <v>126</v>
      </c>
      <c r="P58" s="8"/>
      <c r="Q58" s="8"/>
      <c r="R58" s="61">
        <v>154.19999999999999</v>
      </c>
      <c r="S58" s="46"/>
      <c r="T58" s="8"/>
      <c r="U58" s="8"/>
      <c r="V58" s="8"/>
      <c r="W58" s="8"/>
      <c r="X58" s="8"/>
      <c r="Y58" s="8"/>
      <c r="Z58" s="8"/>
      <c r="AA58" s="8"/>
      <c r="AB58" s="8"/>
      <c r="AC58" s="8"/>
      <c r="AD58" s="8"/>
      <c r="AE58" s="8"/>
      <c r="AF58" s="8"/>
      <c r="AG58" s="61"/>
      <c r="AH58" s="46"/>
      <c r="AI58" s="8"/>
      <c r="AJ58" s="8"/>
      <c r="AK58" s="8"/>
      <c r="AL58" s="8"/>
      <c r="AM58" s="8"/>
      <c r="AN58" s="8"/>
      <c r="AO58" s="8"/>
      <c r="AP58" s="8"/>
      <c r="AQ58" s="8"/>
      <c r="AR58" s="8"/>
      <c r="AS58" s="8"/>
      <c r="AT58" s="8"/>
      <c r="AU58" s="61"/>
      <c r="AV58" s="46"/>
      <c r="AW58" s="8"/>
      <c r="AX58" s="8"/>
      <c r="AY58" s="8"/>
      <c r="AZ58" s="8"/>
      <c r="BA58" s="8"/>
      <c r="BB58" s="8"/>
      <c r="BC58" s="61"/>
      <c r="BD58" s="46"/>
      <c r="BE58" s="8"/>
      <c r="BF58" s="8"/>
      <c r="BG58" s="8"/>
      <c r="BH58" s="8"/>
      <c r="BI58" s="61"/>
      <c r="BJ58" s="46"/>
      <c r="BK58" s="8"/>
      <c r="BL58" s="8"/>
      <c r="BM58" s="198"/>
      <c r="BN58" s="9"/>
      <c r="BO58" s="9"/>
      <c r="BP58" s="9">
        <v>49</v>
      </c>
      <c r="BQ58" s="248">
        <v>49</v>
      </c>
      <c r="BR58" s="252">
        <v>52</v>
      </c>
      <c r="BS58" s="252">
        <v>55</v>
      </c>
      <c r="BT58" s="252">
        <v>52</v>
      </c>
      <c r="BU58" s="252">
        <v>44</v>
      </c>
      <c r="BV58" s="248">
        <v>50.75</v>
      </c>
      <c r="BW58" s="252">
        <v>57</v>
      </c>
      <c r="BX58" s="252">
        <v>26</v>
      </c>
      <c r="BY58" s="253">
        <v>24</v>
      </c>
      <c r="BZ58" s="248">
        <v>35.666666666666664</v>
      </c>
      <c r="CA58" s="253">
        <v>35</v>
      </c>
      <c r="CB58" s="253">
        <v>15</v>
      </c>
      <c r="CC58" s="253">
        <v>50</v>
      </c>
      <c r="CD58" s="253">
        <v>57</v>
      </c>
      <c r="CE58" s="248">
        <v>39.25</v>
      </c>
      <c r="CF58" s="253">
        <v>27</v>
      </c>
      <c r="CG58" s="253">
        <v>48</v>
      </c>
      <c r="CH58" s="253">
        <v>41</v>
      </c>
      <c r="CI58" s="253">
        <v>37</v>
      </c>
      <c r="CJ58" s="248">
        <v>38.25</v>
      </c>
      <c r="CK58" s="253">
        <v>39</v>
      </c>
      <c r="CL58" s="253">
        <v>42</v>
      </c>
      <c r="CM58" s="253">
        <v>84</v>
      </c>
      <c r="CN58" s="253">
        <v>59</v>
      </c>
      <c r="CO58" s="248">
        <v>56</v>
      </c>
      <c r="CP58" s="27">
        <v>28</v>
      </c>
      <c r="CQ58" s="27">
        <v>34</v>
      </c>
      <c r="CR58" s="27">
        <v>44</v>
      </c>
      <c r="CS58" s="27">
        <v>25</v>
      </c>
      <c r="CT58" s="210">
        <v>34</v>
      </c>
      <c r="CU58" s="248">
        <v>33</v>
      </c>
      <c r="CV58" s="226">
        <v>33</v>
      </c>
      <c r="CW58" s="27">
        <v>26</v>
      </c>
      <c r="CX58" s="27">
        <v>27</v>
      </c>
      <c r="CY58" s="27">
        <v>23</v>
      </c>
      <c r="CZ58" s="248">
        <v>27.25</v>
      </c>
      <c r="DA58" s="311"/>
      <c r="DB58" s="164"/>
      <c r="DC58" s="155"/>
      <c r="DD58" s="155"/>
    </row>
    <row r="59" spans="1:108" ht="15" customHeight="1" x14ac:dyDescent="0.25">
      <c r="A59" s="7" t="s">
        <v>203</v>
      </c>
      <c r="B59" s="8"/>
      <c r="C59" s="8"/>
      <c r="D59" s="8"/>
      <c r="E59" s="8"/>
      <c r="F59" s="8"/>
      <c r="G59" s="8"/>
      <c r="H59" s="8"/>
      <c r="I59" s="8"/>
      <c r="J59" s="8"/>
      <c r="K59" s="8">
        <v>2</v>
      </c>
      <c r="L59" s="8">
        <v>3</v>
      </c>
      <c r="M59" s="8">
        <v>2</v>
      </c>
      <c r="N59" s="8">
        <v>4</v>
      </c>
      <c r="O59" s="8">
        <v>4</v>
      </c>
      <c r="P59" s="8"/>
      <c r="Q59" s="8"/>
      <c r="R59" s="61">
        <v>3</v>
      </c>
      <c r="S59" s="46"/>
      <c r="T59" s="8"/>
      <c r="U59" s="8"/>
      <c r="V59" s="8"/>
      <c r="W59" s="8"/>
      <c r="X59" s="8"/>
      <c r="Y59" s="8"/>
      <c r="Z59" s="8"/>
      <c r="AA59" s="8"/>
      <c r="AB59" s="8"/>
      <c r="AC59" s="8"/>
      <c r="AD59" s="8"/>
      <c r="AE59" s="8"/>
      <c r="AF59" s="8"/>
      <c r="AG59" s="61"/>
      <c r="AH59" s="46"/>
      <c r="AI59" s="8"/>
      <c r="AJ59" s="8"/>
      <c r="AK59" s="8"/>
      <c r="AL59" s="8"/>
      <c r="AM59" s="8"/>
      <c r="AN59" s="8"/>
      <c r="AO59" s="8"/>
      <c r="AP59" s="8"/>
      <c r="AQ59" s="8"/>
      <c r="AR59" s="8"/>
      <c r="AS59" s="8"/>
      <c r="AT59" s="8"/>
      <c r="AU59" s="61"/>
      <c r="AV59" s="46"/>
      <c r="AW59" s="8"/>
      <c r="AX59" s="8"/>
      <c r="AY59" s="8"/>
      <c r="AZ59" s="8"/>
      <c r="BA59" s="8"/>
      <c r="BB59" s="8"/>
      <c r="BC59" s="61"/>
      <c r="BD59" s="46"/>
      <c r="BE59" s="8"/>
      <c r="BF59" s="8"/>
      <c r="BG59" s="8"/>
      <c r="BH59" s="8"/>
      <c r="BI59" s="61"/>
      <c r="BJ59" s="46"/>
      <c r="BK59" s="8"/>
      <c r="BL59" s="8"/>
      <c r="BM59" s="198"/>
      <c r="BN59" s="9"/>
      <c r="BO59" s="9"/>
      <c r="BP59" s="9">
        <v>8</v>
      </c>
      <c r="BQ59" s="248">
        <v>8</v>
      </c>
      <c r="BR59" s="252">
        <v>10</v>
      </c>
      <c r="BS59" s="252">
        <v>11</v>
      </c>
      <c r="BT59" s="252">
        <v>9</v>
      </c>
      <c r="BU59" s="252">
        <v>8</v>
      </c>
      <c r="BV59" s="248">
        <v>9.5</v>
      </c>
      <c r="BW59" s="252">
        <v>7</v>
      </c>
      <c r="BX59" s="252">
        <v>8</v>
      </c>
      <c r="BY59" s="253">
        <v>8</v>
      </c>
      <c r="BZ59" s="248">
        <v>7.666666666666667</v>
      </c>
      <c r="CA59" s="253">
        <v>22</v>
      </c>
      <c r="CB59" s="253">
        <v>21</v>
      </c>
      <c r="CC59" s="253">
        <v>18</v>
      </c>
      <c r="CD59" s="253">
        <v>7</v>
      </c>
      <c r="CE59" s="248">
        <v>17</v>
      </c>
      <c r="CF59" s="253">
        <v>7</v>
      </c>
      <c r="CG59" s="253">
        <v>4</v>
      </c>
      <c r="CH59" s="253">
        <v>5</v>
      </c>
      <c r="CI59" s="253">
        <v>4</v>
      </c>
      <c r="CJ59" s="248">
        <v>5</v>
      </c>
      <c r="CK59" s="253">
        <v>6</v>
      </c>
      <c r="CL59" s="253">
        <v>3</v>
      </c>
      <c r="CM59" s="253">
        <v>10</v>
      </c>
      <c r="CN59" s="253">
        <v>18</v>
      </c>
      <c r="CO59" s="248">
        <v>9.25</v>
      </c>
      <c r="CP59" s="27">
        <v>19</v>
      </c>
      <c r="CQ59" s="27">
        <v>19</v>
      </c>
      <c r="CR59" s="27">
        <v>20</v>
      </c>
      <c r="CS59" s="27">
        <v>16</v>
      </c>
      <c r="CT59" s="210">
        <v>17</v>
      </c>
      <c r="CU59" s="248">
        <v>18.2</v>
      </c>
      <c r="CV59" s="226">
        <v>15</v>
      </c>
      <c r="CW59" s="27">
        <v>11</v>
      </c>
      <c r="CX59" s="27">
        <v>10</v>
      </c>
      <c r="CY59" s="27">
        <v>12</v>
      </c>
      <c r="CZ59" s="248">
        <v>12</v>
      </c>
      <c r="DA59" s="311"/>
      <c r="DB59" s="164"/>
      <c r="DC59" s="155"/>
      <c r="DD59" s="155"/>
    </row>
    <row r="60" spans="1:108" ht="15" customHeight="1" x14ac:dyDescent="0.25">
      <c r="A60" s="7" t="s">
        <v>205</v>
      </c>
      <c r="B60" s="8"/>
      <c r="C60" s="8"/>
      <c r="D60" s="8"/>
      <c r="E60" s="8"/>
      <c r="F60" s="8"/>
      <c r="G60" s="8"/>
      <c r="H60" s="8"/>
      <c r="I60" s="8"/>
      <c r="J60" s="8"/>
      <c r="K60" s="8">
        <v>4</v>
      </c>
      <c r="L60" s="8">
        <v>4</v>
      </c>
      <c r="M60" s="8">
        <v>4</v>
      </c>
      <c r="N60" s="8">
        <v>4</v>
      </c>
      <c r="O60" s="8">
        <v>4</v>
      </c>
      <c r="P60" s="8"/>
      <c r="Q60" s="8"/>
      <c r="R60" s="61">
        <v>4</v>
      </c>
      <c r="S60" s="46"/>
      <c r="T60" s="8"/>
      <c r="U60" s="8"/>
      <c r="V60" s="8"/>
      <c r="W60" s="8"/>
      <c r="X60" s="8"/>
      <c r="Y60" s="8"/>
      <c r="Z60" s="8"/>
      <c r="AA60" s="8"/>
      <c r="AB60" s="8"/>
      <c r="AC60" s="8"/>
      <c r="AD60" s="8"/>
      <c r="AE60" s="8"/>
      <c r="AF60" s="8"/>
      <c r="AG60" s="61"/>
      <c r="AH60" s="46"/>
      <c r="AI60" s="8"/>
      <c r="AJ60" s="8"/>
      <c r="AK60" s="8"/>
      <c r="AL60" s="8"/>
      <c r="AM60" s="8"/>
      <c r="AN60" s="8"/>
      <c r="AO60" s="8"/>
      <c r="AP60" s="8"/>
      <c r="AQ60" s="8"/>
      <c r="AR60" s="8"/>
      <c r="AS60" s="8"/>
      <c r="AT60" s="8"/>
      <c r="AU60" s="61"/>
      <c r="AV60" s="46"/>
      <c r="AW60" s="8"/>
      <c r="AX60" s="8"/>
      <c r="AY60" s="8"/>
      <c r="AZ60" s="8"/>
      <c r="BA60" s="8"/>
      <c r="BB60" s="8"/>
      <c r="BC60" s="61"/>
      <c r="BD60" s="46"/>
      <c r="BE60" s="8"/>
      <c r="BF60" s="8"/>
      <c r="BG60" s="8"/>
      <c r="BH60" s="8"/>
      <c r="BI60" s="61"/>
      <c r="BJ60" s="46"/>
      <c r="BK60" s="8"/>
      <c r="BL60" s="8"/>
      <c r="BM60" s="198"/>
      <c r="BN60" s="9"/>
      <c r="BO60" s="9"/>
      <c r="BP60" s="9">
        <v>104</v>
      </c>
      <c r="BQ60" s="248">
        <v>104</v>
      </c>
      <c r="BR60" s="252">
        <v>98</v>
      </c>
      <c r="BS60" s="252">
        <v>92</v>
      </c>
      <c r="BT60" s="252">
        <v>73</v>
      </c>
      <c r="BU60" s="252">
        <v>74</v>
      </c>
      <c r="BV60" s="248">
        <v>84.25</v>
      </c>
      <c r="BW60" s="252">
        <v>43</v>
      </c>
      <c r="BX60" s="252">
        <v>69</v>
      </c>
      <c r="BY60" s="252">
        <v>53</v>
      </c>
      <c r="BZ60" s="248">
        <v>55</v>
      </c>
      <c r="CA60" s="253">
        <v>46</v>
      </c>
      <c r="CB60" s="253">
        <v>42</v>
      </c>
      <c r="CC60" s="253">
        <v>57</v>
      </c>
      <c r="CD60" s="253">
        <v>43</v>
      </c>
      <c r="CE60" s="248">
        <v>47</v>
      </c>
      <c r="CF60" s="253">
        <v>51</v>
      </c>
      <c r="CG60" s="253">
        <v>45</v>
      </c>
      <c r="CH60" s="253">
        <v>36</v>
      </c>
      <c r="CI60" s="253">
        <v>35</v>
      </c>
      <c r="CJ60" s="248">
        <v>41.75</v>
      </c>
      <c r="CK60" s="253">
        <v>26</v>
      </c>
      <c r="CL60" s="253">
        <v>29</v>
      </c>
      <c r="CM60" s="253">
        <v>30</v>
      </c>
      <c r="CN60" s="253">
        <v>37</v>
      </c>
      <c r="CO60" s="248">
        <v>30.5</v>
      </c>
      <c r="CP60" s="27">
        <v>71</v>
      </c>
      <c r="CQ60" s="27">
        <v>94</v>
      </c>
      <c r="CR60" s="27">
        <v>103</v>
      </c>
      <c r="CS60" s="27">
        <v>99</v>
      </c>
      <c r="CT60" s="210">
        <v>69</v>
      </c>
      <c r="CU60" s="248">
        <v>87.2</v>
      </c>
      <c r="CV60" s="226">
        <v>76</v>
      </c>
      <c r="CW60" s="27">
        <v>91</v>
      </c>
      <c r="CX60" s="27">
        <v>104</v>
      </c>
      <c r="CY60" s="27">
        <v>102</v>
      </c>
      <c r="CZ60" s="248">
        <v>93.25</v>
      </c>
      <c r="DA60" s="311"/>
      <c r="DB60" s="164"/>
      <c r="DC60" s="155"/>
      <c r="DD60" s="155"/>
    </row>
    <row r="61" spans="1:108" s="10" customFormat="1" ht="15" customHeight="1" x14ac:dyDescent="0.3">
      <c r="A61" s="7" t="s">
        <v>206</v>
      </c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  <c r="P61" s="9"/>
      <c r="Q61" s="8"/>
      <c r="R61" s="61"/>
      <c r="S61" s="25"/>
      <c r="T61" s="9"/>
      <c r="U61" s="9"/>
      <c r="V61" s="9"/>
      <c r="W61" s="9"/>
      <c r="X61" s="9"/>
      <c r="Y61" s="9"/>
      <c r="Z61" s="9"/>
      <c r="AA61" s="9"/>
      <c r="AB61" s="9"/>
      <c r="AC61" s="9"/>
      <c r="AD61" s="9"/>
      <c r="AE61" s="9"/>
      <c r="AF61" s="8"/>
      <c r="AG61" s="61"/>
      <c r="AH61" s="25"/>
      <c r="AI61" s="9"/>
      <c r="AJ61" s="9"/>
      <c r="AK61" s="9"/>
      <c r="AL61" s="9"/>
      <c r="AM61" s="9"/>
      <c r="AN61" s="9"/>
      <c r="AO61" s="9"/>
      <c r="AP61" s="9"/>
      <c r="AQ61" s="9"/>
      <c r="AR61" s="9"/>
      <c r="AS61" s="9"/>
      <c r="AT61" s="8"/>
      <c r="AU61" s="61"/>
      <c r="AV61" s="25"/>
      <c r="AW61" s="9"/>
      <c r="AX61" s="9"/>
      <c r="AY61" s="9"/>
      <c r="AZ61" s="9"/>
      <c r="BA61" s="9"/>
      <c r="BB61" s="8"/>
      <c r="BC61" s="61"/>
      <c r="BD61" s="25"/>
      <c r="BE61" s="9"/>
      <c r="BF61" s="9"/>
      <c r="BG61" s="9"/>
      <c r="BH61" s="8"/>
      <c r="BI61" s="61"/>
      <c r="BJ61" s="25"/>
      <c r="BK61" s="9"/>
      <c r="BL61" s="8"/>
      <c r="BM61" s="198"/>
      <c r="BN61" s="9"/>
      <c r="BO61" s="9"/>
      <c r="BP61" s="9"/>
      <c r="BQ61" s="248"/>
      <c r="BR61" s="252"/>
      <c r="BS61" s="252"/>
      <c r="BT61" s="252"/>
      <c r="BU61" s="252"/>
      <c r="BV61" s="248"/>
      <c r="BW61" s="252"/>
      <c r="BX61" s="252"/>
      <c r="BY61" s="252"/>
      <c r="BZ61" s="248"/>
      <c r="CA61" s="252"/>
      <c r="CB61" s="252"/>
      <c r="CC61" s="252"/>
      <c r="CD61" s="252"/>
      <c r="CE61" s="248"/>
      <c r="CF61" s="252"/>
      <c r="CG61" s="252"/>
      <c r="CH61" s="252"/>
      <c r="CI61" s="252"/>
      <c r="CJ61" s="248"/>
      <c r="CK61" s="252"/>
      <c r="CL61" s="252"/>
      <c r="CM61" s="252"/>
      <c r="CN61" s="252"/>
      <c r="CO61" s="248"/>
      <c r="CP61" s="9"/>
      <c r="CQ61" s="9"/>
      <c r="CR61" s="9"/>
      <c r="CS61" s="9">
        <v>0</v>
      </c>
      <c r="CT61" s="8">
        <v>0</v>
      </c>
      <c r="CU61" s="248">
        <v>0</v>
      </c>
      <c r="CV61" s="25">
        <v>0</v>
      </c>
      <c r="CW61" s="9">
        <v>0</v>
      </c>
      <c r="CX61" s="9">
        <v>0</v>
      </c>
      <c r="CY61" s="9">
        <v>0</v>
      </c>
      <c r="CZ61" s="248">
        <v>0</v>
      </c>
      <c r="DA61" s="311"/>
      <c r="DB61" s="165"/>
      <c r="DC61" s="156"/>
      <c r="DD61" s="156"/>
    </row>
    <row r="62" spans="1:108" ht="15" customHeight="1" x14ac:dyDescent="0.25">
      <c r="A62" s="7" t="s">
        <v>204</v>
      </c>
      <c r="B62" s="8"/>
      <c r="C62" s="8"/>
      <c r="D62" s="8"/>
      <c r="E62" s="8"/>
      <c r="F62" s="8"/>
      <c r="G62" s="8"/>
      <c r="H62" s="8"/>
      <c r="I62" s="8"/>
      <c r="J62" s="8"/>
      <c r="K62" s="8">
        <v>7</v>
      </c>
      <c r="L62" s="8">
        <v>6</v>
      </c>
      <c r="M62" s="8">
        <v>9</v>
      </c>
      <c r="N62" s="8">
        <v>9</v>
      </c>
      <c r="O62" s="8">
        <v>6</v>
      </c>
      <c r="P62" s="8"/>
      <c r="Q62" s="8"/>
      <c r="R62" s="61">
        <v>7.4</v>
      </c>
      <c r="S62" s="46"/>
      <c r="T62" s="8"/>
      <c r="U62" s="8"/>
      <c r="V62" s="8"/>
      <c r="W62" s="8"/>
      <c r="X62" s="8"/>
      <c r="Y62" s="8"/>
      <c r="Z62" s="8"/>
      <c r="AA62" s="8"/>
      <c r="AB62" s="8"/>
      <c r="AC62" s="8"/>
      <c r="AD62" s="8"/>
      <c r="AE62" s="8"/>
      <c r="AF62" s="8"/>
      <c r="AG62" s="61"/>
      <c r="AH62" s="46"/>
      <c r="AI62" s="8"/>
      <c r="AJ62" s="8"/>
      <c r="AK62" s="8"/>
      <c r="AL62" s="8"/>
      <c r="AM62" s="8"/>
      <c r="AN62" s="8"/>
      <c r="AO62" s="8"/>
      <c r="AP62" s="8"/>
      <c r="AQ62" s="8"/>
      <c r="AR62" s="8"/>
      <c r="AS62" s="8"/>
      <c r="AT62" s="8"/>
      <c r="AU62" s="61"/>
      <c r="AV62" s="46"/>
      <c r="AW62" s="8"/>
      <c r="AX62" s="8"/>
      <c r="AY62" s="8"/>
      <c r="AZ62" s="8"/>
      <c r="BA62" s="8"/>
      <c r="BB62" s="8"/>
      <c r="BC62" s="61"/>
      <c r="BD62" s="46"/>
      <c r="BE62" s="8"/>
      <c r="BF62" s="8"/>
      <c r="BG62" s="8"/>
      <c r="BH62" s="8"/>
      <c r="BI62" s="61"/>
      <c r="BJ62" s="46"/>
      <c r="BK62" s="8"/>
      <c r="BL62" s="8"/>
      <c r="BM62" s="198"/>
      <c r="BN62" s="9"/>
      <c r="BO62" s="9"/>
      <c r="BP62" s="9">
        <v>64</v>
      </c>
      <c r="BQ62" s="248">
        <v>64</v>
      </c>
      <c r="BR62" s="252">
        <v>57</v>
      </c>
      <c r="BS62" s="252">
        <v>71</v>
      </c>
      <c r="BT62" s="252">
        <v>65</v>
      </c>
      <c r="BU62" s="252">
        <v>66</v>
      </c>
      <c r="BV62" s="248">
        <v>64.75</v>
      </c>
      <c r="BW62" s="252">
        <v>51</v>
      </c>
      <c r="BX62" s="252">
        <v>69</v>
      </c>
      <c r="BY62" s="252">
        <v>70</v>
      </c>
      <c r="BZ62" s="248">
        <v>63.333333333333336</v>
      </c>
      <c r="CA62" s="253">
        <v>67</v>
      </c>
      <c r="CB62" s="253">
        <v>82</v>
      </c>
      <c r="CC62" s="253">
        <v>40</v>
      </c>
      <c r="CD62" s="253">
        <v>51</v>
      </c>
      <c r="CE62" s="248">
        <v>60</v>
      </c>
      <c r="CF62" s="253">
        <v>46</v>
      </c>
      <c r="CG62" s="253">
        <v>46</v>
      </c>
      <c r="CH62" s="253">
        <v>47</v>
      </c>
      <c r="CI62" s="253">
        <v>53</v>
      </c>
      <c r="CJ62" s="248">
        <v>48</v>
      </c>
      <c r="CK62" s="253">
        <v>50</v>
      </c>
      <c r="CL62" s="253">
        <v>49</v>
      </c>
      <c r="CM62" s="253">
        <v>47</v>
      </c>
      <c r="CN62" s="253">
        <v>41</v>
      </c>
      <c r="CO62" s="248">
        <v>46.75</v>
      </c>
      <c r="CP62" s="27">
        <v>44</v>
      </c>
      <c r="CQ62" s="27">
        <v>34</v>
      </c>
      <c r="CR62" s="27">
        <v>34</v>
      </c>
      <c r="CS62" s="27">
        <v>26</v>
      </c>
      <c r="CT62" s="210">
        <v>21</v>
      </c>
      <c r="CU62" s="248">
        <v>31.8</v>
      </c>
      <c r="CV62" s="226">
        <v>10</v>
      </c>
      <c r="CW62" s="27">
        <v>12</v>
      </c>
      <c r="CX62" s="27">
        <v>5</v>
      </c>
      <c r="CY62" s="27">
        <v>4</v>
      </c>
      <c r="CZ62" s="248">
        <v>7.75</v>
      </c>
      <c r="DA62" s="311"/>
      <c r="DB62" s="164"/>
      <c r="DC62" s="155"/>
      <c r="DD62" s="155"/>
    </row>
    <row r="63" spans="1:108" s="5" customFormat="1" ht="15" customHeight="1" x14ac:dyDescent="0.3">
      <c r="A63" s="11" t="s">
        <v>185</v>
      </c>
      <c r="B63" s="12">
        <v>0</v>
      </c>
      <c r="C63" s="12">
        <v>0</v>
      </c>
      <c r="D63" s="12">
        <v>0</v>
      </c>
      <c r="E63" s="12">
        <v>0</v>
      </c>
      <c r="F63" s="12">
        <v>0</v>
      </c>
      <c r="G63" s="12">
        <v>0</v>
      </c>
      <c r="H63" s="12">
        <v>0</v>
      </c>
      <c r="I63" s="12">
        <v>0</v>
      </c>
      <c r="J63" s="12">
        <v>0</v>
      </c>
      <c r="K63" s="12">
        <v>179</v>
      </c>
      <c r="L63" s="12">
        <v>188</v>
      </c>
      <c r="M63" s="12">
        <v>189</v>
      </c>
      <c r="N63" s="12">
        <v>147</v>
      </c>
      <c r="O63" s="12">
        <v>140</v>
      </c>
      <c r="P63" s="12">
        <v>0</v>
      </c>
      <c r="Q63" s="12">
        <v>0</v>
      </c>
      <c r="R63" s="50">
        <v>52.6875</v>
      </c>
      <c r="S63" s="12">
        <v>0</v>
      </c>
      <c r="T63" s="12">
        <v>0</v>
      </c>
      <c r="U63" s="12">
        <v>0</v>
      </c>
      <c r="V63" s="12">
        <v>0</v>
      </c>
      <c r="W63" s="12">
        <v>0</v>
      </c>
      <c r="X63" s="12">
        <v>0</v>
      </c>
      <c r="Y63" s="12">
        <v>0</v>
      </c>
      <c r="Z63" s="12">
        <v>0</v>
      </c>
      <c r="AA63" s="12">
        <v>0</v>
      </c>
      <c r="AB63" s="12">
        <v>0</v>
      </c>
      <c r="AC63" s="12">
        <v>0</v>
      </c>
      <c r="AD63" s="12">
        <v>0</v>
      </c>
      <c r="AE63" s="12">
        <v>0</v>
      </c>
      <c r="AF63" s="12">
        <v>0</v>
      </c>
      <c r="AG63" s="50">
        <v>0</v>
      </c>
      <c r="AH63" s="12">
        <v>0</v>
      </c>
      <c r="AI63" s="12">
        <v>0</v>
      </c>
      <c r="AJ63" s="12">
        <v>0</v>
      </c>
      <c r="AK63" s="12">
        <v>0</v>
      </c>
      <c r="AL63" s="12">
        <v>0</v>
      </c>
      <c r="AM63" s="12">
        <v>0</v>
      </c>
      <c r="AN63" s="12">
        <v>0</v>
      </c>
      <c r="AO63" s="12">
        <v>0</v>
      </c>
      <c r="AP63" s="12">
        <v>0</v>
      </c>
      <c r="AQ63" s="12">
        <v>0</v>
      </c>
      <c r="AR63" s="12">
        <v>0</v>
      </c>
      <c r="AS63" s="12">
        <v>0</v>
      </c>
      <c r="AT63" s="12">
        <v>0</v>
      </c>
      <c r="AU63" s="50">
        <v>0</v>
      </c>
      <c r="AV63" s="12">
        <v>0</v>
      </c>
      <c r="AW63" s="12">
        <v>0</v>
      </c>
      <c r="AX63" s="12">
        <v>0</v>
      </c>
      <c r="AY63" s="12">
        <v>0</v>
      </c>
      <c r="AZ63" s="12">
        <v>0</v>
      </c>
      <c r="BA63" s="12">
        <v>0</v>
      </c>
      <c r="BB63" s="12">
        <v>0</v>
      </c>
      <c r="BC63" s="50">
        <v>0</v>
      </c>
      <c r="BD63" s="12">
        <v>0</v>
      </c>
      <c r="BE63" s="12">
        <v>0</v>
      </c>
      <c r="BF63" s="12">
        <v>0</v>
      </c>
      <c r="BG63" s="12">
        <v>0</v>
      </c>
      <c r="BH63" s="12">
        <v>0</v>
      </c>
      <c r="BI63" s="50">
        <v>0</v>
      </c>
      <c r="BJ63" s="12">
        <v>0</v>
      </c>
      <c r="BK63" s="12">
        <v>0</v>
      </c>
      <c r="BL63" s="12">
        <v>0</v>
      </c>
      <c r="BM63" s="199">
        <v>0</v>
      </c>
      <c r="BN63" s="175">
        <v>0</v>
      </c>
      <c r="BO63" s="175">
        <v>0</v>
      </c>
      <c r="BP63" s="175">
        <v>225</v>
      </c>
      <c r="BQ63" s="249">
        <v>75</v>
      </c>
      <c r="BR63" s="249">
        <v>217</v>
      </c>
      <c r="BS63" s="249">
        <v>229</v>
      </c>
      <c r="BT63" s="249">
        <v>199</v>
      </c>
      <c r="BU63" s="249">
        <v>192</v>
      </c>
      <c r="BV63" s="249">
        <v>209.25</v>
      </c>
      <c r="BW63" s="249">
        <v>158</v>
      </c>
      <c r="BX63" s="249">
        <v>172</v>
      </c>
      <c r="BY63" s="249">
        <v>155</v>
      </c>
      <c r="BZ63" s="249">
        <v>161.66666666666666</v>
      </c>
      <c r="CA63" s="249">
        <v>170</v>
      </c>
      <c r="CB63" s="249">
        <v>160</v>
      </c>
      <c r="CC63" s="249">
        <v>165</v>
      </c>
      <c r="CD63" s="249">
        <v>158</v>
      </c>
      <c r="CE63" s="249">
        <v>163.25</v>
      </c>
      <c r="CF63" s="249">
        <v>131</v>
      </c>
      <c r="CG63" s="249">
        <v>143</v>
      </c>
      <c r="CH63" s="249">
        <v>129</v>
      </c>
      <c r="CI63" s="249">
        <v>129</v>
      </c>
      <c r="CJ63" s="249">
        <v>133</v>
      </c>
      <c r="CK63" s="249">
        <v>121</v>
      </c>
      <c r="CL63" s="249">
        <v>123</v>
      </c>
      <c r="CM63" s="249">
        <v>171</v>
      </c>
      <c r="CN63" s="249">
        <v>155</v>
      </c>
      <c r="CO63" s="249">
        <v>142.5</v>
      </c>
      <c r="CP63" s="175">
        <v>162</v>
      </c>
      <c r="CQ63" s="175">
        <v>181</v>
      </c>
      <c r="CR63" s="175">
        <v>201</v>
      </c>
      <c r="CS63" s="175">
        <v>166</v>
      </c>
      <c r="CT63" s="12">
        <v>141</v>
      </c>
      <c r="CU63" s="249">
        <v>170.2</v>
      </c>
      <c r="CV63" s="227">
        <v>134</v>
      </c>
      <c r="CW63" s="175">
        <v>140</v>
      </c>
      <c r="CX63" s="175">
        <v>146</v>
      </c>
      <c r="CY63" s="175">
        <v>141</v>
      </c>
      <c r="CZ63" s="249">
        <v>140.25</v>
      </c>
      <c r="DA63" s="311"/>
      <c r="DB63" s="166"/>
      <c r="DC63" s="157"/>
      <c r="DD63" s="157"/>
    </row>
    <row r="64" spans="1:108" s="30" customFormat="1" ht="15" customHeight="1" thickBot="1" x14ac:dyDescent="0.35">
      <c r="A64" s="13" t="s">
        <v>186</v>
      </c>
      <c r="B64" s="31"/>
      <c r="C64" s="31"/>
      <c r="D64" s="31"/>
      <c r="E64" s="31"/>
      <c r="F64" s="31"/>
      <c r="G64" s="31"/>
      <c r="H64" s="31"/>
      <c r="I64" s="31"/>
      <c r="J64" s="31"/>
      <c r="K64" s="31"/>
      <c r="L64" s="31"/>
      <c r="M64" s="31"/>
      <c r="N64" s="31"/>
      <c r="O64" s="31"/>
      <c r="P64" s="31"/>
      <c r="Q64" s="31"/>
      <c r="R64" s="62"/>
      <c r="S64" s="48"/>
      <c r="T64" s="31"/>
      <c r="U64" s="31"/>
      <c r="V64" s="31"/>
      <c r="W64" s="31"/>
      <c r="X64" s="31"/>
      <c r="Y64" s="31"/>
      <c r="Z64" s="31"/>
      <c r="AA64" s="31"/>
      <c r="AB64" s="31"/>
      <c r="AC64" s="31"/>
      <c r="AD64" s="31"/>
      <c r="AE64" s="31"/>
      <c r="AF64" s="31"/>
      <c r="AG64" s="62"/>
      <c r="AH64" s="48"/>
      <c r="AI64" s="31"/>
      <c r="AJ64" s="31"/>
      <c r="AK64" s="31"/>
      <c r="AL64" s="31"/>
      <c r="AM64" s="31"/>
      <c r="AN64" s="31"/>
      <c r="AO64" s="31"/>
      <c r="AP64" s="31"/>
      <c r="AQ64" s="31"/>
      <c r="AR64" s="31"/>
      <c r="AS64" s="31"/>
      <c r="AT64" s="31"/>
      <c r="AU64" s="62"/>
      <c r="AV64" s="48"/>
      <c r="AW64" s="31"/>
      <c r="AX64" s="31"/>
      <c r="AY64" s="31"/>
      <c r="AZ64" s="31"/>
      <c r="BA64" s="31"/>
      <c r="BB64" s="31"/>
      <c r="BC64" s="62"/>
      <c r="BD64" s="48"/>
      <c r="BE64" s="31"/>
      <c r="BF64" s="31"/>
      <c r="BG64" s="31"/>
      <c r="BH64" s="31"/>
      <c r="BI64" s="62"/>
      <c r="BJ64" s="48"/>
      <c r="BK64" s="31"/>
      <c r="BL64" s="31"/>
      <c r="BM64" s="200"/>
      <c r="BN64" s="33"/>
      <c r="BO64" s="33"/>
      <c r="BP64" s="33">
        <v>67</v>
      </c>
      <c r="BQ64" s="250">
        <v>67</v>
      </c>
      <c r="BR64" s="254">
        <v>67</v>
      </c>
      <c r="BS64" s="254">
        <v>43</v>
      </c>
      <c r="BT64" s="254">
        <v>56</v>
      </c>
      <c r="BU64" s="254">
        <v>50</v>
      </c>
      <c r="BV64" s="250">
        <v>54</v>
      </c>
      <c r="BW64" s="254">
        <v>41</v>
      </c>
      <c r="BX64" s="254">
        <v>53</v>
      </c>
      <c r="BY64" s="254">
        <v>41</v>
      </c>
      <c r="BZ64" s="250">
        <v>45</v>
      </c>
      <c r="CA64" s="255">
        <v>47</v>
      </c>
      <c r="CB64" s="255">
        <v>33</v>
      </c>
      <c r="CC64" s="255">
        <v>45</v>
      </c>
      <c r="CD64" s="255">
        <v>41</v>
      </c>
      <c r="CE64" s="250">
        <v>41.5</v>
      </c>
      <c r="CF64" s="255">
        <v>52</v>
      </c>
      <c r="CG64" s="255">
        <v>41</v>
      </c>
      <c r="CH64" s="255">
        <v>43</v>
      </c>
      <c r="CI64" s="255">
        <v>38</v>
      </c>
      <c r="CJ64" s="250">
        <v>43.5</v>
      </c>
      <c r="CK64" s="255">
        <v>11</v>
      </c>
      <c r="CL64" s="255">
        <v>17</v>
      </c>
      <c r="CM64" s="255">
        <v>25</v>
      </c>
      <c r="CN64" s="255">
        <v>34</v>
      </c>
      <c r="CO64" s="250">
        <v>21.75</v>
      </c>
      <c r="CP64" s="33">
        <v>0</v>
      </c>
      <c r="CQ64" s="33">
        <v>43</v>
      </c>
      <c r="CR64" s="33">
        <v>58</v>
      </c>
      <c r="CS64" s="32">
        <v>53</v>
      </c>
      <c r="CT64" s="211">
        <v>75</v>
      </c>
      <c r="CU64" s="250">
        <v>45.8</v>
      </c>
      <c r="CV64" s="228">
        <v>112</v>
      </c>
      <c r="CW64" s="32">
        <v>60</v>
      </c>
      <c r="CX64" s="32">
        <v>73</v>
      </c>
      <c r="CY64" s="32">
        <v>62</v>
      </c>
      <c r="CZ64" s="250">
        <v>76.75</v>
      </c>
      <c r="DA64" s="312"/>
      <c r="DB64" s="167"/>
      <c r="DC64" s="158"/>
      <c r="DD64" s="158"/>
    </row>
    <row r="65" spans="1:108" ht="4.95" customHeight="1" thickBot="1" x14ac:dyDescent="0.3">
      <c r="A65" s="41"/>
      <c r="B65" s="16"/>
      <c r="C65" s="16"/>
      <c r="D65" s="16"/>
      <c r="E65" s="16"/>
      <c r="F65" s="16"/>
      <c r="G65" s="16"/>
      <c r="H65" s="16"/>
      <c r="R65" s="51"/>
      <c r="S65" s="16"/>
      <c r="T65" s="16"/>
      <c r="U65" s="16"/>
      <c r="V65" s="16"/>
      <c r="W65" s="16"/>
      <c r="X65" s="16"/>
      <c r="Y65" s="16"/>
      <c r="Z65" s="16"/>
      <c r="AA65" s="16"/>
      <c r="AB65" s="16"/>
      <c r="AC65" s="16"/>
      <c r="AD65" s="16"/>
      <c r="AE65" s="16"/>
      <c r="AF65" s="16"/>
      <c r="AG65" s="51"/>
      <c r="AH65" s="16"/>
      <c r="AI65" s="16"/>
      <c r="AJ65" s="16"/>
      <c r="AK65" s="16"/>
      <c r="AL65" s="16"/>
      <c r="AM65" s="16"/>
      <c r="AN65" s="16"/>
      <c r="AO65" s="16"/>
      <c r="AP65" s="16"/>
      <c r="AQ65" s="16"/>
      <c r="AR65" s="16"/>
      <c r="AS65" s="16"/>
      <c r="AT65" s="16"/>
      <c r="AU65" s="51"/>
      <c r="AV65" s="16"/>
      <c r="AW65" s="16"/>
      <c r="AX65" s="16"/>
      <c r="AY65" s="16"/>
      <c r="AZ65" s="16"/>
      <c r="BA65" s="16"/>
      <c r="BB65" s="16"/>
      <c r="BC65" s="51"/>
      <c r="BD65" s="16"/>
      <c r="BE65" s="16"/>
      <c r="BF65" s="16"/>
      <c r="BG65" s="16"/>
      <c r="BH65" s="16"/>
      <c r="BI65" s="51"/>
      <c r="BJ65" s="16"/>
      <c r="BK65" s="16"/>
      <c r="BL65" s="16"/>
      <c r="BM65" s="195"/>
      <c r="BN65" s="16"/>
      <c r="BO65" s="16"/>
      <c r="BP65" s="16"/>
      <c r="BQ65" s="195"/>
      <c r="BR65" s="16"/>
      <c r="BS65" s="16"/>
      <c r="BT65" s="16"/>
      <c r="BU65" s="16"/>
      <c r="BV65" s="195"/>
      <c r="BW65" s="16"/>
      <c r="BX65" s="16"/>
      <c r="BY65" s="16"/>
      <c r="BZ65" s="195"/>
      <c r="CA65" s="38"/>
      <c r="CB65" s="38"/>
      <c r="CC65" s="38"/>
      <c r="CD65" s="38"/>
      <c r="CE65" s="195"/>
      <c r="CF65" s="38"/>
      <c r="CG65" s="38"/>
      <c r="CH65" s="38"/>
      <c r="CI65" s="38"/>
      <c r="CJ65" s="195"/>
      <c r="CK65" s="38"/>
      <c r="CL65" s="38"/>
      <c r="CM65" s="38"/>
      <c r="CN65" s="38"/>
      <c r="CO65" s="195"/>
      <c r="CP65" s="38"/>
      <c r="CQ65" s="38"/>
      <c r="CR65" s="38"/>
      <c r="CS65" s="38"/>
      <c r="CT65" s="38"/>
      <c r="CU65" s="195"/>
      <c r="CV65" s="39"/>
      <c r="CW65" s="39"/>
      <c r="CX65" s="39"/>
      <c r="CY65" s="39"/>
      <c r="CZ65" s="51"/>
      <c r="DB65" s="164"/>
      <c r="DC65" s="155"/>
      <c r="DD65" s="155"/>
    </row>
    <row r="66" spans="1:108" s="4" customFormat="1" ht="15" customHeight="1" x14ac:dyDescent="0.25">
      <c r="A66" s="40" t="s">
        <v>261</v>
      </c>
      <c r="B66" s="81">
        <v>43199</v>
      </c>
      <c r="C66" s="81">
        <v>43200</v>
      </c>
      <c r="D66" s="81">
        <v>43201</v>
      </c>
      <c r="E66" s="81">
        <v>43202</v>
      </c>
      <c r="F66" s="81">
        <v>43203</v>
      </c>
      <c r="G66" s="81">
        <v>43206</v>
      </c>
      <c r="H66" s="81">
        <v>43207</v>
      </c>
      <c r="I66" s="81">
        <v>43208</v>
      </c>
      <c r="J66" s="81">
        <v>43209</v>
      </c>
      <c r="K66" s="81">
        <v>43210</v>
      </c>
      <c r="L66" s="81">
        <v>43213</v>
      </c>
      <c r="M66" s="81">
        <v>43214</v>
      </c>
      <c r="N66" s="81">
        <v>43215</v>
      </c>
      <c r="O66" s="81">
        <v>43216</v>
      </c>
      <c r="P66" s="81">
        <v>43217</v>
      </c>
      <c r="Q66" s="81">
        <v>43220</v>
      </c>
      <c r="R66" s="82" t="s">
        <v>249</v>
      </c>
      <c r="S66" s="83">
        <v>43222</v>
      </c>
      <c r="T66" s="81">
        <v>43224</v>
      </c>
      <c r="U66" s="81">
        <v>43227</v>
      </c>
      <c r="V66" s="81">
        <v>43229</v>
      </c>
      <c r="W66" s="81">
        <v>43235</v>
      </c>
      <c r="X66" s="81">
        <v>43236</v>
      </c>
      <c r="Y66" s="81">
        <v>43237</v>
      </c>
      <c r="Z66" s="81">
        <v>43238</v>
      </c>
      <c r="AA66" s="81">
        <v>43243</v>
      </c>
      <c r="AB66" s="81">
        <v>43244</v>
      </c>
      <c r="AC66" s="81">
        <v>43245</v>
      </c>
      <c r="AD66" s="81">
        <v>43248</v>
      </c>
      <c r="AE66" s="81">
        <v>43250</v>
      </c>
      <c r="AF66" s="81">
        <v>43251</v>
      </c>
      <c r="AG66" s="82" t="s">
        <v>249</v>
      </c>
      <c r="AH66" s="83">
        <v>43252</v>
      </c>
      <c r="AI66" s="81">
        <v>43255</v>
      </c>
      <c r="AJ66" s="81">
        <v>43256</v>
      </c>
      <c r="AK66" s="81">
        <v>43257</v>
      </c>
      <c r="AL66" s="81">
        <v>43258</v>
      </c>
      <c r="AM66" s="81">
        <v>43262</v>
      </c>
      <c r="AN66" s="81">
        <v>43263</v>
      </c>
      <c r="AO66" s="81">
        <v>43264</v>
      </c>
      <c r="AP66" s="81">
        <v>43265</v>
      </c>
      <c r="AQ66" s="81">
        <v>43276</v>
      </c>
      <c r="AR66" s="81">
        <v>43277</v>
      </c>
      <c r="AS66" s="81">
        <v>43278</v>
      </c>
      <c r="AT66" s="81">
        <v>43280</v>
      </c>
      <c r="AU66" s="82" t="s">
        <v>249</v>
      </c>
      <c r="AV66" s="83">
        <v>43283</v>
      </c>
      <c r="AW66" s="81">
        <v>43286</v>
      </c>
      <c r="AX66" s="81">
        <v>43290</v>
      </c>
      <c r="AY66" s="81">
        <v>43294</v>
      </c>
      <c r="AZ66" s="81">
        <v>43297</v>
      </c>
      <c r="BA66" s="81">
        <v>43304</v>
      </c>
      <c r="BB66" s="81">
        <v>43311</v>
      </c>
      <c r="BC66" s="82" t="s">
        <v>249</v>
      </c>
      <c r="BD66" s="83">
        <v>43318</v>
      </c>
      <c r="BE66" s="81">
        <v>43332</v>
      </c>
      <c r="BF66" s="81">
        <v>43336</v>
      </c>
      <c r="BG66" s="81">
        <v>43339</v>
      </c>
      <c r="BH66" s="81">
        <v>43343</v>
      </c>
      <c r="BI66" s="82" t="s">
        <v>249</v>
      </c>
      <c r="BJ66" s="83">
        <v>43346</v>
      </c>
      <c r="BK66" s="81">
        <v>43353</v>
      </c>
      <c r="BL66" s="81">
        <v>43360</v>
      </c>
      <c r="BM66" s="205" t="s">
        <v>249</v>
      </c>
      <c r="BN66" s="84">
        <v>43374</v>
      </c>
      <c r="BO66" s="84">
        <v>43395</v>
      </c>
      <c r="BP66" s="84">
        <v>43402</v>
      </c>
      <c r="BQ66" s="206" t="s">
        <v>249</v>
      </c>
      <c r="BR66" s="84">
        <v>43409</v>
      </c>
      <c r="BS66" s="84">
        <v>43416</v>
      </c>
      <c r="BT66" s="84">
        <v>43423</v>
      </c>
      <c r="BU66" s="84">
        <v>43430</v>
      </c>
      <c r="BV66" s="206" t="s">
        <v>249</v>
      </c>
      <c r="BW66" s="84">
        <v>43437</v>
      </c>
      <c r="BX66" s="84">
        <v>43444</v>
      </c>
      <c r="BY66" s="84">
        <v>43451</v>
      </c>
      <c r="BZ66" s="206" t="s">
        <v>249</v>
      </c>
      <c r="CA66" s="84">
        <v>43472</v>
      </c>
      <c r="CB66" s="84">
        <v>43479</v>
      </c>
      <c r="CC66" s="84">
        <v>43486</v>
      </c>
      <c r="CD66" s="84">
        <v>43493</v>
      </c>
      <c r="CE66" s="206" t="s">
        <v>249</v>
      </c>
      <c r="CF66" s="84">
        <v>43500</v>
      </c>
      <c r="CG66" s="84">
        <v>43507</v>
      </c>
      <c r="CH66" s="84">
        <v>43514</v>
      </c>
      <c r="CI66" s="84">
        <v>43521</v>
      </c>
      <c r="CJ66" s="206" t="s">
        <v>249</v>
      </c>
      <c r="CK66" s="84">
        <v>43528</v>
      </c>
      <c r="CL66" s="84">
        <v>43535</v>
      </c>
      <c r="CM66" s="84">
        <v>43542</v>
      </c>
      <c r="CN66" s="84">
        <v>43549</v>
      </c>
      <c r="CO66" s="206" t="s">
        <v>249</v>
      </c>
      <c r="CP66" s="84">
        <v>43556</v>
      </c>
      <c r="CQ66" s="84">
        <v>43563</v>
      </c>
      <c r="CR66" s="84">
        <v>43570</v>
      </c>
      <c r="CS66" s="84">
        <v>43578</v>
      </c>
      <c r="CT66" s="81">
        <v>43584</v>
      </c>
      <c r="CU66" s="206" t="s">
        <v>249</v>
      </c>
      <c r="CV66" s="233">
        <v>43591</v>
      </c>
      <c r="CW66" s="84">
        <v>43598</v>
      </c>
      <c r="CX66" s="84">
        <v>43605</v>
      </c>
      <c r="CY66" s="84">
        <v>43612</v>
      </c>
      <c r="CZ66" s="206" t="s">
        <v>249</v>
      </c>
      <c r="DA66" s="310"/>
      <c r="DB66" s="168"/>
      <c r="DC66" s="159"/>
      <c r="DD66" s="159"/>
    </row>
    <row r="67" spans="1:108" ht="15" customHeight="1" x14ac:dyDescent="0.25">
      <c r="A67" s="7" t="s">
        <v>197</v>
      </c>
      <c r="B67" s="8"/>
      <c r="C67" s="8">
        <v>113</v>
      </c>
      <c r="D67" s="8">
        <v>107</v>
      </c>
      <c r="E67" s="8">
        <v>103</v>
      </c>
      <c r="F67" s="8">
        <v>103</v>
      </c>
      <c r="G67" s="8">
        <v>104</v>
      </c>
      <c r="H67" s="8">
        <v>100</v>
      </c>
      <c r="I67" s="8">
        <v>100</v>
      </c>
      <c r="J67" s="8">
        <v>102</v>
      </c>
      <c r="K67" s="8">
        <v>104</v>
      </c>
      <c r="L67" s="8">
        <v>104</v>
      </c>
      <c r="M67" s="8">
        <v>106</v>
      </c>
      <c r="N67" s="8">
        <v>90</v>
      </c>
      <c r="O67" s="8">
        <v>90</v>
      </c>
      <c r="P67" s="8"/>
      <c r="Q67" s="8"/>
      <c r="R67" s="61">
        <v>102</v>
      </c>
      <c r="S67" s="46"/>
      <c r="T67" s="8"/>
      <c r="U67" s="8"/>
      <c r="V67" s="8"/>
      <c r="W67" s="8"/>
      <c r="X67" s="8"/>
      <c r="Y67" s="8"/>
      <c r="Z67" s="8"/>
      <c r="AA67" s="8"/>
      <c r="AB67" s="8"/>
      <c r="AC67" s="8"/>
      <c r="AD67" s="8"/>
      <c r="AE67" s="8"/>
      <c r="AF67" s="8"/>
      <c r="AG67" s="61"/>
      <c r="AH67" s="46"/>
      <c r="AI67" s="8"/>
      <c r="AJ67" s="8"/>
      <c r="AK67" s="8"/>
      <c r="AL67" s="8"/>
      <c r="AM67" s="8"/>
      <c r="AN67" s="8"/>
      <c r="AO67" s="8"/>
      <c r="AP67" s="8"/>
      <c r="AQ67" s="8"/>
      <c r="AR67" s="8"/>
      <c r="AS67" s="8"/>
      <c r="AT67" s="8"/>
      <c r="AU67" s="61"/>
      <c r="AV67" s="46"/>
      <c r="AW67" s="8"/>
      <c r="AX67" s="8"/>
      <c r="AY67" s="8"/>
      <c r="AZ67" s="8"/>
      <c r="BA67" s="8"/>
      <c r="BB67" s="8"/>
      <c r="BC67" s="61"/>
      <c r="BD67" s="46"/>
      <c r="BE67" s="8"/>
      <c r="BF67" s="8"/>
      <c r="BG67" s="8"/>
      <c r="BH67" s="8"/>
      <c r="BI67" s="61"/>
      <c r="BJ67" s="46"/>
      <c r="BK67" s="8"/>
      <c r="BL67" s="8"/>
      <c r="BM67" s="198"/>
      <c r="BN67" s="9"/>
      <c r="BO67" s="9"/>
      <c r="BP67" s="9">
        <v>103</v>
      </c>
      <c r="BQ67" s="248">
        <v>103</v>
      </c>
      <c r="BR67" s="252">
        <v>108</v>
      </c>
      <c r="BS67" s="252">
        <v>111</v>
      </c>
      <c r="BT67" s="252">
        <v>109</v>
      </c>
      <c r="BU67" s="252">
        <v>99</v>
      </c>
      <c r="BV67" s="248">
        <v>106.75</v>
      </c>
      <c r="BW67" s="252">
        <v>29</v>
      </c>
      <c r="BX67" s="252">
        <v>81</v>
      </c>
      <c r="BY67" s="252">
        <v>81</v>
      </c>
      <c r="BZ67" s="248">
        <v>63.666666666666664</v>
      </c>
      <c r="CA67" s="253">
        <v>50</v>
      </c>
      <c r="CB67" s="253">
        <v>42</v>
      </c>
      <c r="CC67" s="253">
        <v>39</v>
      </c>
      <c r="CD67" s="253">
        <v>29</v>
      </c>
      <c r="CE67" s="248">
        <v>40</v>
      </c>
      <c r="CF67" s="253">
        <v>14</v>
      </c>
      <c r="CG67" s="253">
        <v>15</v>
      </c>
      <c r="CH67" s="253">
        <v>16</v>
      </c>
      <c r="CI67" s="253">
        <v>16</v>
      </c>
      <c r="CJ67" s="248">
        <v>15.25</v>
      </c>
      <c r="CK67" s="253">
        <v>3</v>
      </c>
      <c r="CL67" s="253">
        <v>3</v>
      </c>
      <c r="CM67" s="253">
        <v>3</v>
      </c>
      <c r="CN67" s="253">
        <v>1</v>
      </c>
      <c r="CO67" s="248">
        <v>2.5</v>
      </c>
      <c r="CP67" s="27">
        <v>0</v>
      </c>
      <c r="CQ67" s="27">
        <v>7</v>
      </c>
      <c r="CR67" s="27">
        <v>7</v>
      </c>
      <c r="CS67" s="27">
        <v>7</v>
      </c>
      <c r="CT67" s="210">
        <v>1</v>
      </c>
      <c r="CU67" s="248">
        <v>4.4000000000000004</v>
      </c>
      <c r="CV67" s="226">
        <v>0</v>
      </c>
      <c r="CW67" s="27">
        <v>1</v>
      </c>
      <c r="CX67" s="27">
        <v>1</v>
      </c>
      <c r="CY67" s="27">
        <v>1</v>
      </c>
      <c r="CZ67" s="248">
        <v>0.75</v>
      </c>
      <c r="DA67" s="311"/>
      <c r="DB67" s="164"/>
      <c r="DC67" s="155"/>
      <c r="DD67" s="155"/>
    </row>
    <row r="68" spans="1:108" ht="15" customHeight="1" x14ac:dyDescent="0.25">
      <c r="A68" s="7" t="s">
        <v>198</v>
      </c>
      <c r="B68" s="8"/>
      <c r="C68" s="8">
        <v>1</v>
      </c>
      <c r="D68" s="8">
        <v>1</v>
      </c>
      <c r="E68" s="8">
        <v>1</v>
      </c>
      <c r="F68" s="8">
        <v>1</v>
      </c>
      <c r="G68" s="8">
        <v>1</v>
      </c>
      <c r="H68" s="8">
        <v>1</v>
      </c>
      <c r="I68" s="8">
        <v>1</v>
      </c>
      <c r="J68" s="8">
        <v>1</v>
      </c>
      <c r="K68" s="8">
        <v>1</v>
      </c>
      <c r="L68" s="8">
        <v>2</v>
      </c>
      <c r="M68" s="8">
        <v>2</v>
      </c>
      <c r="N68" s="8">
        <v>2</v>
      </c>
      <c r="O68" s="8">
        <v>2</v>
      </c>
      <c r="P68" s="8"/>
      <c r="Q68" s="8"/>
      <c r="R68" s="61">
        <v>1.3076923076923077</v>
      </c>
      <c r="S68" s="46"/>
      <c r="T68" s="8"/>
      <c r="U68" s="8"/>
      <c r="V68" s="8"/>
      <c r="W68" s="8"/>
      <c r="X68" s="8"/>
      <c r="Y68" s="8"/>
      <c r="Z68" s="8"/>
      <c r="AA68" s="8"/>
      <c r="AB68" s="8"/>
      <c r="AC68" s="8"/>
      <c r="AD68" s="8"/>
      <c r="AE68" s="8"/>
      <c r="AF68" s="8"/>
      <c r="AG68" s="61"/>
      <c r="AH68" s="46"/>
      <c r="AI68" s="8"/>
      <c r="AJ68" s="8"/>
      <c r="AK68" s="8"/>
      <c r="AL68" s="8"/>
      <c r="AM68" s="8"/>
      <c r="AN68" s="8"/>
      <c r="AO68" s="8"/>
      <c r="AP68" s="8"/>
      <c r="AQ68" s="8"/>
      <c r="AR68" s="8"/>
      <c r="AS68" s="8"/>
      <c r="AT68" s="8"/>
      <c r="AU68" s="61"/>
      <c r="AV68" s="46"/>
      <c r="AW68" s="8"/>
      <c r="AX68" s="8"/>
      <c r="AY68" s="8"/>
      <c r="AZ68" s="8"/>
      <c r="BA68" s="8"/>
      <c r="BB68" s="8"/>
      <c r="BC68" s="61"/>
      <c r="BD68" s="46"/>
      <c r="BE68" s="8"/>
      <c r="BF68" s="8"/>
      <c r="BG68" s="8"/>
      <c r="BH68" s="8"/>
      <c r="BI68" s="61"/>
      <c r="BJ68" s="46"/>
      <c r="BK68" s="8"/>
      <c r="BL68" s="8"/>
      <c r="BM68" s="198"/>
      <c r="BN68" s="9"/>
      <c r="BO68" s="9"/>
      <c r="BP68" s="9">
        <v>0</v>
      </c>
      <c r="BQ68" s="248">
        <v>0</v>
      </c>
      <c r="BR68" s="252">
        <v>0</v>
      </c>
      <c r="BS68" s="252">
        <v>0</v>
      </c>
      <c r="BT68" s="252">
        <v>0</v>
      </c>
      <c r="BU68" s="252">
        <v>0</v>
      </c>
      <c r="BV68" s="248">
        <v>0</v>
      </c>
      <c r="BW68" s="252">
        <v>0</v>
      </c>
      <c r="BX68" s="252">
        <v>0</v>
      </c>
      <c r="BY68" s="252">
        <v>0</v>
      </c>
      <c r="BZ68" s="248">
        <v>0</v>
      </c>
      <c r="CA68" s="253">
        <v>0</v>
      </c>
      <c r="CB68" s="253">
        <v>0</v>
      </c>
      <c r="CC68" s="253">
        <v>0</v>
      </c>
      <c r="CD68" s="253">
        <v>0</v>
      </c>
      <c r="CE68" s="248">
        <v>0</v>
      </c>
      <c r="CF68" s="253">
        <v>0</v>
      </c>
      <c r="CG68" s="253">
        <v>0</v>
      </c>
      <c r="CH68" s="253">
        <v>0</v>
      </c>
      <c r="CI68" s="253">
        <v>0</v>
      </c>
      <c r="CJ68" s="248">
        <v>0</v>
      </c>
      <c r="CK68" s="253">
        <v>0</v>
      </c>
      <c r="CL68" s="253">
        <v>0</v>
      </c>
      <c r="CM68" s="253">
        <v>0</v>
      </c>
      <c r="CN68" s="253">
        <v>0</v>
      </c>
      <c r="CO68" s="248">
        <v>0</v>
      </c>
      <c r="CP68" s="27">
        <v>0</v>
      </c>
      <c r="CQ68" s="27">
        <v>2</v>
      </c>
      <c r="CR68" s="27">
        <v>3</v>
      </c>
      <c r="CS68" s="27">
        <v>6</v>
      </c>
      <c r="CT68" s="210">
        <v>0</v>
      </c>
      <c r="CU68" s="248">
        <v>2.2000000000000002</v>
      </c>
      <c r="CV68" s="226">
        <v>0</v>
      </c>
      <c r="CW68" s="27">
        <v>0</v>
      </c>
      <c r="CX68" s="27">
        <v>0</v>
      </c>
      <c r="CY68" s="27">
        <v>1</v>
      </c>
      <c r="CZ68" s="248">
        <v>0.25</v>
      </c>
      <c r="DA68" s="311"/>
      <c r="DB68" s="164"/>
      <c r="DC68" s="155"/>
      <c r="DD68" s="155"/>
    </row>
    <row r="69" spans="1:108" ht="15" customHeight="1" x14ac:dyDescent="0.25">
      <c r="A69" s="7" t="s">
        <v>200</v>
      </c>
      <c r="B69" s="8"/>
      <c r="C69" s="8">
        <v>4</v>
      </c>
      <c r="D69" s="8">
        <v>4</v>
      </c>
      <c r="E69" s="8">
        <v>4</v>
      </c>
      <c r="F69" s="8">
        <v>4</v>
      </c>
      <c r="G69" s="8">
        <v>4</v>
      </c>
      <c r="H69" s="8">
        <v>4</v>
      </c>
      <c r="I69" s="8">
        <v>4</v>
      </c>
      <c r="J69" s="8">
        <v>4</v>
      </c>
      <c r="K69" s="8">
        <v>4</v>
      </c>
      <c r="L69" s="8">
        <v>4</v>
      </c>
      <c r="M69" s="8">
        <v>4</v>
      </c>
      <c r="N69" s="8">
        <v>4</v>
      </c>
      <c r="O69" s="8">
        <v>4</v>
      </c>
      <c r="P69" s="8"/>
      <c r="Q69" s="8"/>
      <c r="R69" s="61">
        <v>4</v>
      </c>
      <c r="S69" s="46"/>
      <c r="T69" s="8"/>
      <c r="U69" s="8"/>
      <c r="V69" s="8"/>
      <c r="W69" s="8"/>
      <c r="X69" s="8"/>
      <c r="Y69" s="8"/>
      <c r="Z69" s="8"/>
      <c r="AA69" s="8"/>
      <c r="AB69" s="8"/>
      <c r="AC69" s="8"/>
      <c r="AD69" s="8"/>
      <c r="AE69" s="8"/>
      <c r="AF69" s="8"/>
      <c r="AG69" s="61"/>
      <c r="AH69" s="46"/>
      <c r="AI69" s="8"/>
      <c r="AJ69" s="8"/>
      <c r="AK69" s="8"/>
      <c r="AL69" s="8"/>
      <c r="AM69" s="8"/>
      <c r="AN69" s="8"/>
      <c r="AO69" s="8"/>
      <c r="AP69" s="8"/>
      <c r="AQ69" s="8"/>
      <c r="AR69" s="8"/>
      <c r="AS69" s="8"/>
      <c r="AT69" s="8"/>
      <c r="AU69" s="61"/>
      <c r="AV69" s="46"/>
      <c r="AW69" s="8"/>
      <c r="AX69" s="8"/>
      <c r="AY69" s="8"/>
      <c r="AZ69" s="8"/>
      <c r="BA69" s="8"/>
      <c r="BB69" s="8"/>
      <c r="BC69" s="61"/>
      <c r="BD69" s="46"/>
      <c r="BE69" s="8"/>
      <c r="BF69" s="8"/>
      <c r="BG69" s="8"/>
      <c r="BH69" s="8"/>
      <c r="BI69" s="61"/>
      <c r="BJ69" s="46"/>
      <c r="BK69" s="8"/>
      <c r="BL69" s="8"/>
      <c r="BM69" s="198"/>
      <c r="BN69" s="9"/>
      <c r="BO69" s="9"/>
      <c r="BP69" s="9">
        <v>15</v>
      </c>
      <c r="BQ69" s="248">
        <v>15</v>
      </c>
      <c r="BR69" s="252">
        <v>15</v>
      </c>
      <c r="BS69" s="252">
        <v>14</v>
      </c>
      <c r="BT69" s="252">
        <v>16</v>
      </c>
      <c r="BU69" s="252">
        <v>16</v>
      </c>
      <c r="BV69" s="248">
        <v>15.25</v>
      </c>
      <c r="BW69" s="252">
        <v>0</v>
      </c>
      <c r="BX69" s="252">
        <v>5</v>
      </c>
      <c r="BY69" s="252">
        <v>5</v>
      </c>
      <c r="BZ69" s="248">
        <v>3.3333333333333335</v>
      </c>
      <c r="CA69" s="253">
        <v>3</v>
      </c>
      <c r="CB69" s="253">
        <v>0</v>
      </c>
      <c r="CC69" s="253">
        <v>0</v>
      </c>
      <c r="CD69" s="253">
        <v>0</v>
      </c>
      <c r="CE69" s="248">
        <v>0.75</v>
      </c>
      <c r="CF69" s="252">
        <v>0</v>
      </c>
      <c r="CG69" s="252">
        <v>0</v>
      </c>
      <c r="CH69" s="252">
        <v>0</v>
      </c>
      <c r="CI69" s="252">
        <v>0</v>
      </c>
      <c r="CJ69" s="248">
        <v>0</v>
      </c>
      <c r="CK69" s="252">
        <v>0</v>
      </c>
      <c r="CL69" s="252">
        <v>0</v>
      </c>
      <c r="CM69" s="252">
        <v>0</v>
      </c>
      <c r="CN69" s="252">
        <v>0</v>
      </c>
      <c r="CO69" s="248">
        <v>0</v>
      </c>
      <c r="CP69" s="27">
        <v>0</v>
      </c>
      <c r="CQ69" s="27">
        <v>5</v>
      </c>
      <c r="CR69" s="27">
        <v>6</v>
      </c>
      <c r="CS69" s="27">
        <v>6</v>
      </c>
      <c r="CT69" s="210">
        <v>6</v>
      </c>
      <c r="CU69" s="248">
        <v>4.5999999999999996</v>
      </c>
      <c r="CV69" s="226">
        <v>0</v>
      </c>
      <c r="CW69" s="27">
        <v>11</v>
      </c>
      <c r="CX69" s="27">
        <v>10</v>
      </c>
      <c r="CY69" s="27">
        <v>16</v>
      </c>
      <c r="CZ69" s="248">
        <v>9.25</v>
      </c>
      <c r="DA69" s="311"/>
      <c r="DB69" s="164"/>
      <c r="DC69" s="155"/>
      <c r="DD69" s="155"/>
    </row>
    <row r="70" spans="1:108" s="10" customFormat="1" ht="15" customHeight="1" x14ac:dyDescent="0.3">
      <c r="A70" s="7" t="s">
        <v>201</v>
      </c>
      <c r="B70" s="9"/>
      <c r="C70" s="9"/>
      <c r="D70" s="9"/>
      <c r="E70" s="9"/>
      <c r="F70" s="9"/>
      <c r="G70" s="9"/>
      <c r="H70" s="9"/>
      <c r="I70" s="9"/>
      <c r="J70" s="9"/>
      <c r="K70" s="9"/>
      <c r="L70" s="9"/>
      <c r="M70" s="9"/>
      <c r="N70" s="9"/>
      <c r="O70" s="9"/>
      <c r="P70" s="9"/>
      <c r="Q70" s="8"/>
      <c r="R70" s="61"/>
      <c r="S70" s="25"/>
      <c r="T70" s="9"/>
      <c r="U70" s="9"/>
      <c r="V70" s="9"/>
      <c r="W70" s="9"/>
      <c r="X70" s="9"/>
      <c r="Y70" s="9"/>
      <c r="Z70" s="9"/>
      <c r="AA70" s="9"/>
      <c r="AB70" s="9"/>
      <c r="AC70" s="9"/>
      <c r="AD70" s="9"/>
      <c r="AE70" s="9"/>
      <c r="AF70" s="8"/>
      <c r="AG70" s="61"/>
      <c r="AH70" s="25"/>
      <c r="AI70" s="9"/>
      <c r="AJ70" s="9"/>
      <c r="AK70" s="9"/>
      <c r="AL70" s="9"/>
      <c r="AM70" s="9"/>
      <c r="AN70" s="9"/>
      <c r="AO70" s="9"/>
      <c r="AP70" s="9"/>
      <c r="AQ70" s="9"/>
      <c r="AR70" s="9"/>
      <c r="AS70" s="9"/>
      <c r="AT70" s="8"/>
      <c r="AU70" s="61"/>
      <c r="AV70" s="25"/>
      <c r="AW70" s="9"/>
      <c r="AX70" s="9"/>
      <c r="AY70" s="9"/>
      <c r="AZ70" s="9"/>
      <c r="BA70" s="9"/>
      <c r="BB70" s="8"/>
      <c r="BC70" s="61"/>
      <c r="BD70" s="25"/>
      <c r="BE70" s="9"/>
      <c r="BF70" s="9"/>
      <c r="BG70" s="9"/>
      <c r="BH70" s="8"/>
      <c r="BI70" s="61"/>
      <c r="BJ70" s="25"/>
      <c r="BK70" s="9"/>
      <c r="BL70" s="8"/>
      <c r="BM70" s="198"/>
      <c r="BN70" s="9"/>
      <c r="BO70" s="9"/>
      <c r="BP70" s="9"/>
      <c r="BQ70" s="248"/>
      <c r="BR70" s="252"/>
      <c r="BS70" s="252"/>
      <c r="BT70" s="252"/>
      <c r="BU70" s="252"/>
      <c r="BV70" s="248"/>
      <c r="BW70" s="252"/>
      <c r="BX70" s="252"/>
      <c r="BY70" s="252"/>
      <c r="BZ70" s="248"/>
      <c r="CA70" s="252"/>
      <c r="CB70" s="252"/>
      <c r="CC70" s="252"/>
      <c r="CD70" s="252"/>
      <c r="CE70" s="248"/>
      <c r="CF70" s="252"/>
      <c r="CG70" s="252"/>
      <c r="CH70" s="252"/>
      <c r="CI70" s="252"/>
      <c r="CJ70" s="248"/>
      <c r="CK70" s="252"/>
      <c r="CL70" s="252"/>
      <c r="CM70" s="252"/>
      <c r="CN70" s="252"/>
      <c r="CO70" s="248"/>
      <c r="CP70" s="9"/>
      <c r="CQ70" s="9"/>
      <c r="CR70" s="9"/>
      <c r="CS70" s="27">
        <v>0</v>
      </c>
      <c r="CT70" s="210">
        <v>0</v>
      </c>
      <c r="CU70" s="248">
        <v>0</v>
      </c>
      <c r="CV70" s="226">
        <v>0</v>
      </c>
      <c r="CW70" s="27">
        <v>0</v>
      </c>
      <c r="CX70" s="27">
        <v>0</v>
      </c>
      <c r="CY70" s="27">
        <v>0</v>
      </c>
      <c r="CZ70" s="248">
        <v>0</v>
      </c>
      <c r="DA70" s="311"/>
      <c r="DB70" s="165"/>
      <c r="DC70" s="156"/>
      <c r="DD70" s="156"/>
    </row>
    <row r="71" spans="1:108" ht="15" customHeight="1" x14ac:dyDescent="0.25">
      <c r="A71" s="7" t="s">
        <v>199</v>
      </c>
      <c r="B71" s="8"/>
      <c r="C71" s="8">
        <v>12</v>
      </c>
      <c r="D71" s="8">
        <v>12</v>
      </c>
      <c r="E71" s="8">
        <v>12</v>
      </c>
      <c r="F71" s="8">
        <v>12</v>
      </c>
      <c r="G71" s="8">
        <v>12</v>
      </c>
      <c r="H71" s="8">
        <v>15</v>
      </c>
      <c r="I71" s="8">
        <v>15</v>
      </c>
      <c r="J71" s="8">
        <v>8</v>
      </c>
      <c r="K71" s="8">
        <v>7</v>
      </c>
      <c r="L71" s="8">
        <v>6</v>
      </c>
      <c r="M71" s="8">
        <v>6</v>
      </c>
      <c r="N71" s="8">
        <v>6</v>
      </c>
      <c r="O71" s="8">
        <v>6</v>
      </c>
      <c r="P71" s="8"/>
      <c r="Q71" s="8"/>
      <c r="R71" s="61">
        <v>9.9230769230769234</v>
      </c>
      <c r="S71" s="46"/>
      <c r="T71" s="8"/>
      <c r="U71" s="8"/>
      <c r="V71" s="8"/>
      <c r="W71" s="8"/>
      <c r="X71" s="8"/>
      <c r="Y71" s="8"/>
      <c r="Z71" s="8"/>
      <c r="AA71" s="8"/>
      <c r="AB71" s="8"/>
      <c r="AC71" s="8"/>
      <c r="AD71" s="8"/>
      <c r="AE71" s="8"/>
      <c r="AF71" s="8"/>
      <c r="AG71" s="61"/>
      <c r="AH71" s="46"/>
      <c r="AI71" s="8"/>
      <c r="AJ71" s="8"/>
      <c r="AK71" s="8"/>
      <c r="AL71" s="8"/>
      <c r="AM71" s="8"/>
      <c r="AN71" s="8"/>
      <c r="AO71" s="8"/>
      <c r="AP71" s="8"/>
      <c r="AQ71" s="8"/>
      <c r="AR71" s="8"/>
      <c r="AS71" s="8"/>
      <c r="AT71" s="8"/>
      <c r="AU71" s="61"/>
      <c r="AV71" s="46"/>
      <c r="AW71" s="8"/>
      <c r="AX71" s="8"/>
      <c r="AY71" s="8"/>
      <c r="AZ71" s="8"/>
      <c r="BA71" s="8"/>
      <c r="BB71" s="8"/>
      <c r="BC71" s="61"/>
      <c r="BD71" s="46"/>
      <c r="BE71" s="8"/>
      <c r="BF71" s="8"/>
      <c r="BG71" s="8"/>
      <c r="BH71" s="8"/>
      <c r="BI71" s="61"/>
      <c r="BJ71" s="46"/>
      <c r="BK71" s="8"/>
      <c r="BL71" s="8"/>
      <c r="BM71" s="198"/>
      <c r="BN71" s="9"/>
      <c r="BO71" s="9"/>
      <c r="BP71" s="9">
        <v>1</v>
      </c>
      <c r="BQ71" s="248">
        <v>1</v>
      </c>
      <c r="BR71" s="252">
        <v>1</v>
      </c>
      <c r="BS71" s="252">
        <v>1</v>
      </c>
      <c r="BT71" s="252">
        <v>1</v>
      </c>
      <c r="BU71" s="252">
        <v>0</v>
      </c>
      <c r="BV71" s="248">
        <v>0.75</v>
      </c>
      <c r="BW71" s="252">
        <v>0</v>
      </c>
      <c r="BX71" s="252">
        <v>0</v>
      </c>
      <c r="BY71" s="252">
        <v>0</v>
      </c>
      <c r="BZ71" s="248">
        <v>0</v>
      </c>
      <c r="CA71" s="252">
        <v>0</v>
      </c>
      <c r="CB71" s="252">
        <v>0</v>
      </c>
      <c r="CC71" s="252">
        <v>0</v>
      </c>
      <c r="CD71" s="252">
        <v>0</v>
      </c>
      <c r="CE71" s="248">
        <v>0</v>
      </c>
      <c r="CF71" s="252">
        <v>0</v>
      </c>
      <c r="CG71" s="252">
        <v>0</v>
      </c>
      <c r="CH71" s="252">
        <v>0</v>
      </c>
      <c r="CI71" s="252">
        <v>0</v>
      </c>
      <c r="CJ71" s="248">
        <v>0</v>
      </c>
      <c r="CK71" s="252">
        <v>0</v>
      </c>
      <c r="CL71" s="252">
        <v>0</v>
      </c>
      <c r="CM71" s="252">
        <v>0</v>
      </c>
      <c r="CN71" s="252">
        <v>0</v>
      </c>
      <c r="CO71" s="248">
        <v>0</v>
      </c>
      <c r="CP71" s="9">
        <v>0</v>
      </c>
      <c r="CQ71" s="9">
        <v>0</v>
      </c>
      <c r="CR71" s="27">
        <v>0</v>
      </c>
      <c r="CS71" s="27">
        <v>0</v>
      </c>
      <c r="CT71" s="210">
        <v>0</v>
      </c>
      <c r="CU71" s="248">
        <v>0</v>
      </c>
      <c r="CV71" s="226">
        <v>0</v>
      </c>
      <c r="CW71" s="27">
        <v>0</v>
      </c>
      <c r="CX71" s="27">
        <v>0</v>
      </c>
      <c r="CY71" s="27">
        <v>0</v>
      </c>
      <c r="CZ71" s="248">
        <v>0</v>
      </c>
      <c r="DA71" s="311"/>
      <c r="DB71" s="164"/>
      <c r="DC71" s="155"/>
      <c r="DD71" s="155"/>
    </row>
    <row r="72" spans="1:108" s="5" customFormat="1" ht="15" customHeight="1" x14ac:dyDescent="0.3">
      <c r="A72" s="11" t="s">
        <v>185</v>
      </c>
      <c r="B72" s="12">
        <v>0</v>
      </c>
      <c r="C72" s="12">
        <v>130</v>
      </c>
      <c r="D72" s="12">
        <v>124</v>
      </c>
      <c r="E72" s="12">
        <v>120</v>
      </c>
      <c r="F72" s="12">
        <v>120</v>
      </c>
      <c r="G72" s="12">
        <v>121</v>
      </c>
      <c r="H72" s="12">
        <v>120</v>
      </c>
      <c r="I72" s="12">
        <v>120</v>
      </c>
      <c r="J72" s="12">
        <v>115</v>
      </c>
      <c r="K72" s="12">
        <v>116</v>
      </c>
      <c r="L72" s="12">
        <v>116</v>
      </c>
      <c r="M72" s="12">
        <v>118</v>
      </c>
      <c r="N72" s="12">
        <v>102</v>
      </c>
      <c r="O72" s="12">
        <v>102</v>
      </c>
      <c r="P72" s="12">
        <v>0</v>
      </c>
      <c r="Q72" s="12">
        <v>0</v>
      </c>
      <c r="R72" s="50">
        <v>95.25</v>
      </c>
      <c r="S72" s="12">
        <v>0</v>
      </c>
      <c r="T72" s="12">
        <v>0</v>
      </c>
      <c r="U72" s="12">
        <v>0</v>
      </c>
      <c r="V72" s="12">
        <v>0</v>
      </c>
      <c r="W72" s="12">
        <v>0</v>
      </c>
      <c r="X72" s="12">
        <v>0</v>
      </c>
      <c r="Y72" s="12">
        <v>0</v>
      </c>
      <c r="Z72" s="12">
        <v>0</v>
      </c>
      <c r="AA72" s="12">
        <v>0</v>
      </c>
      <c r="AB72" s="12">
        <v>0</v>
      </c>
      <c r="AC72" s="12">
        <v>0</v>
      </c>
      <c r="AD72" s="12">
        <v>0</v>
      </c>
      <c r="AE72" s="12">
        <v>0</v>
      </c>
      <c r="AF72" s="12">
        <v>0</v>
      </c>
      <c r="AG72" s="50">
        <v>0</v>
      </c>
      <c r="AH72" s="12">
        <v>0</v>
      </c>
      <c r="AI72" s="12">
        <v>0</v>
      </c>
      <c r="AJ72" s="12">
        <v>0</v>
      </c>
      <c r="AK72" s="12">
        <v>0</v>
      </c>
      <c r="AL72" s="12">
        <v>0</v>
      </c>
      <c r="AM72" s="12">
        <v>0</v>
      </c>
      <c r="AN72" s="12">
        <v>0</v>
      </c>
      <c r="AO72" s="12">
        <v>0</v>
      </c>
      <c r="AP72" s="12">
        <v>0</v>
      </c>
      <c r="AQ72" s="12">
        <v>0</v>
      </c>
      <c r="AR72" s="12">
        <v>0</v>
      </c>
      <c r="AS72" s="12">
        <v>0</v>
      </c>
      <c r="AT72" s="12">
        <v>0</v>
      </c>
      <c r="AU72" s="50">
        <v>0</v>
      </c>
      <c r="AV72" s="12">
        <v>0</v>
      </c>
      <c r="AW72" s="12">
        <v>0</v>
      </c>
      <c r="AX72" s="12">
        <v>0</v>
      </c>
      <c r="AY72" s="12">
        <v>0</v>
      </c>
      <c r="AZ72" s="12">
        <v>0</v>
      </c>
      <c r="BA72" s="12">
        <v>0</v>
      </c>
      <c r="BB72" s="12">
        <v>0</v>
      </c>
      <c r="BC72" s="50">
        <v>0</v>
      </c>
      <c r="BD72" s="12">
        <v>0</v>
      </c>
      <c r="BE72" s="12">
        <v>0</v>
      </c>
      <c r="BF72" s="12">
        <v>0</v>
      </c>
      <c r="BG72" s="12">
        <v>0</v>
      </c>
      <c r="BH72" s="12">
        <v>0</v>
      </c>
      <c r="BI72" s="50">
        <v>0</v>
      </c>
      <c r="BJ72" s="12">
        <v>0</v>
      </c>
      <c r="BK72" s="12">
        <v>0</v>
      </c>
      <c r="BL72" s="12">
        <v>0</v>
      </c>
      <c r="BM72" s="199">
        <v>0</v>
      </c>
      <c r="BN72" s="175">
        <v>0</v>
      </c>
      <c r="BO72" s="175">
        <v>0</v>
      </c>
      <c r="BP72" s="175">
        <v>119</v>
      </c>
      <c r="BQ72" s="249">
        <v>39.666666666666664</v>
      </c>
      <c r="BR72" s="249">
        <v>124</v>
      </c>
      <c r="BS72" s="249">
        <v>126</v>
      </c>
      <c r="BT72" s="249">
        <v>126</v>
      </c>
      <c r="BU72" s="249">
        <v>115</v>
      </c>
      <c r="BV72" s="249">
        <v>122.75</v>
      </c>
      <c r="BW72" s="249">
        <v>29</v>
      </c>
      <c r="BX72" s="249">
        <v>86</v>
      </c>
      <c r="BY72" s="249">
        <v>86</v>
      </c>
      <c r="BZ72" s="249">
        <v>67</v>
      </c>
      <c r="CA72" s="249">
        <v>53</v>
      </c>
      <c r="CB72" s="249">
        <v>42</v>
      </c>
      <c r="CC72" s="249">
        <v>39</v>
      </c>
      <c r="CD72" s="249">
        <v>29</v>
      </c>
      <c r="CE72" s="249">
        <v>40.75</v>
      </c>
      <c r="CF72" s="249">
        <v>14</v>
      </c>
      <c r="CG72" s="249">
        <v>15</v>
      </c>
      <c r="CH72" s="249">
        <v>16</v>
      </c>
      <c r="CI72" s="249">
        <v>16</v>
      </c>
      <c r="CJ72" s="249">
        <v>15.25</v>
      </c>
      <c r="CK72" s="249">
        <v>3</v>
      </c>
      <c r="CL72" s="249">
        <v>3</v>
      </c>
      <c r="CM72" s="249">
        <v>3</v>
      </c>
      <c r="CN72" s="249">
        <v>1</v>
      </c>
      <c r="CO72" s="249">
        <v>2.5</v>
      </c>
      <c r="CP72" s="175">
        <v>0</v>
      </c>
      <c r="CQ72" s="175">
        <v>14</v>
      </c>
      <c r="CR72" s="175">
        <v>16</v>
      </c>
      <c r="CS72" s="175">
        <v>19</v>
      </c>
      <c r="CT72" s="12">
        <v>7</v>
      </c>
      <c r="CU72" s="249">
        <v>11.2</v>
      </c>
      <c r="CV72" s="227">
        <v>0</v>
      </c>
      <c r="CW72" s="175">
        <v>12</v>
      </c>
      <c r="CX72" s="175">
        <v>11</v>
      </c>
      <c r="CY72" s="175">
        <v>18</v>
      </c>
      <c r="CZ72" s="249">
        <v>10.25</v>
      </c>
      <c r="DA72" s="311"/>
      <c r="DB72" s="166"/>
      <c r="DC72" s="157"/>
      <c r="DD72" s="157"/>
    </row>
    <row r="73" spans="1:108" s="30" customFormat="1" ht="15" customHeight="1" thickBot="1" x14ac:dyDescent="0.35">
      <c r="A73" s="13" t="s">
        <v>186</v>
      </c>
      <c r="B73" s="31"/>
      <c r="C73" s="31"/>
      <c r="D73" s="31"/>
      <c r="E73" s="31"/>
      <c r="F73" s="31"/>
      <c r="G73" s="31"/>
      <c r="H73" s="31"/>
      <c r="I73" s="31"/>
      <c r="J73" s="31"/>
      <c r="K73" s="31"/>
      <c r="L73" s="31"/>
      <c r="M73" s="31"/>
      <c r="N73" s="31"/>
      <c r="O73" s="31"/>
      <c r="P73" s="31"/>
      <c r="Q73" s="31"/>
      <c r="R73" s="62"/>
      <c r="S73" s="48"/>
      <c r="T73" s="31"/>
      <c r="U73" s="31"/>
      <c r="V73" s="31"/>
      <c r="W73" s="31"/>
      <c r="X73" s="31"/>
      <c r="Y73" s="31"/>
      <c r="Z73" s="31"/>
      <c r="AA73" s="31"/>
      <c r="AB73" s="31"/>
      <c r="AC73" s="31"/>
      <c r="AD73" s="31"/>
      <c r="AE73" s="31"/>
      <c r="AF73" s="31"/>
      <c r="AG73" s="62"/>
      <c r="AH73" s="48"/>
      <c r="AI73" s="31"/>
      <c r="AJ73" s="31"/>
      <c r="AK73" s="31"/>
      <c r="AL73" s="31"/>
      <c r="AM73" s="31"/>
      <c r="AN73" s="31"/>
      <c r="AO73" s="31"/>
      <c r="AP73" s="31"/>
      <c r="AQ73" s="31"/>
      <c r="AR73" s="31"/>
      <c r="AS73" s="31"/>
      <c r="AT73" s="31"/>
      <c r="AU73" s="62"/>
      <c r="AV73" s="48"/>
      <c r="AW73" s="31"/>
      <c r="AX73" s="31"/>
      <c r="AY73" s="31"/>
      <c r="AZ73" s="31"/>
      <c r="BA73" s="31"/>
      <c r="BB73" s="31"/>
      <c r="BC73" s="62"/>
      <c r="BD73" s="48"/>
      <c r="BE73" s="31"/>
      <c r="BF73" s="31"/>
      <c r="BG73" s="31"/>
      <c r="BH73" s="31"/>
      <c r="BI73" s="62"/>
      <c r="BJ73" s="48"/>
      <c r="BK73" s="31"/>
      <c r="BL73" s="31"/>
      <c r="BM73" s="200"/>
      <c r="BN73" s="33"/>
      <c r="BO73" s="33"/>
      <c r="BP73" s="33">
        <v>8</v>
      </c>
      <c r="BQ73" s="250">
        <v>8</v>
      </c>
      <c r="BR73" s="254">
        <v>11</v>
      </c>
      <c r="BS73" s="254">
        <v>7</v>
      </c>
      <c r="BT73" s="254">
        <v>0</v>
      </c>
      <c r="BU73" s="254">
        <v>3</v>
      </c>
      <c r="BV73" s="250">
        <v>5.25</v>
      </c>
      <c r="BW73" s="254">
        <v>0</v>
      </c>
      <c r="BX73" s="254">
        <v>0</v>
      </c>
      <c r="BY73" s="254">
        <v>22</v>
      </c>
      <c r="BZ73" s="250">
        <v>7.333333333333333</v>
      </c>
      <c r="CA73" s="255">
        <v>12</v>
      </c>
      <c r="CB73" s="255">
        <v>5</v>
      </c>
      <c r="CC73" s="255">
        <v>3</v>
      </c>
      <c r="CD73" s="255">
        <v>0</v>
      </c>
      <c r="CE73" s="250">
        <v>5</v>
      </c>
      <c r="CF73" s="254">
        <v>0</v>
      </c>
      <c r="CG73" s="254">
        <v>0</v>
      </c>
      <c r="CH73" s="254">
        <v>0</v>
      </c>
      <c r="CI73" s="254">
        <v>0</v>
      </c>
      <c r="CJ73" s="250">
        <v>0</v>
      </c>
      <c r="CK73" s="254">
        <v>0</v>
      </c>
      <c r="CL73" s="254">
        <v>0</v>
      </c>
      <c r="CM73" s="254">
        <v>0</v>
      </c>
      <c r="CN73" s="254">
        <v>0</v>
      </c>
      <c r="CO73" s="250">
        <v>0</v>
      </c>
      <c r="CP73" s="33">
        <v>0</v>
      </c>
      <c r="CQ73" s="33">
        <v>0</v>
      </c>
      <c r="CR73" s="33">
        <v>0</v>
      </c>
      <c r="CS73" s="32">
        <v>0</v>
      </c>
      <c r="CT73" s="211">
        <v>8</v>
      </c>
      <c r="CU73" s="250">
        <v>1.6</v>
      </c>
      <c r="CV73" s="228">
        <v>176</v>
      </c>
      <c r="CW73" s="32">
        <v>15</v>
      </c>
      <c r="CX73" s="32">
        <v>17</v>
      </c>
      <c r="CY73" s="32">
        <v>14</v>
      </c>
      <c r="CZ73" s="250">
        <v>55.5</v>
      </c>
      <c r="DA73" s="312"/>
      <c r="DB73" s="167"/>
      <c r="DC73" s="158"/>
      <c r="DD73" s="158"/>
    </row>
    <row r="74" spans="1:108" ht="4.95" customHeight="1" thickBot="1" x14ac:dyDescent="0.3">
      <c r="B74" s="16"/>
      <c r="C74" s="16"/>
      <c r="D74" s="16"/>
      <c r="E74" s="16"/>
      <c r="F74" s="16"/>
      <c r="G74" s="16"/>
      <c r="H74" s="16"/>
      <c r="R74" s="51"/>
      <c r="S74" s="16"/>
      <c r="T74" s="16"/>
      <c r="U74" s="16"/>
      <c r="V74" s="16"/>
      <c r="W74" s="16"/>
      <c r="X74" s="16"/>
      <c r="Y74" s="16"/>
      <c r="Z74" s="16"/>
      <c r="AA74" s="16"/>
      <c r="AB74" s="16"/>
      <c r="AC74" s="16"/>
      <c r="AD74" s="16"/>
      <c r="AE74" s="16"/>
      <c r="AF74" s="16"/>
      <c r="AG74" s="51"/>
      <c r="AH74" s="16"/>
      <c r="AI74" s="16"/>
      <c r="AJ74" s="16"/>
      <c r="AK74" s="16"/>
      <c r="AL74" s="16"/>
      <c r="AM74" s="16"/>
      <c r="AN74" s="16"/>
      <c r="AO74" s="16"/>
      <c r="AP74" s="16"/>
      <c r="AQ74" s="16"/>
      <c r="AR74" s="16"/>
      <c r="AS74" s="16"/>
      <c r="AT74" s="16"/>
      <c r="AU74" s="51"/>
      <c r="AV74" s="16"/>
      <c r="AW74" s="16"/>
      <c r="AX74" s="16"/>
      <c r="AY74" s="16"/>
      <c r="AZ74" s="16"/>
      <c r="BA74" s="16"/>
      <c r="BB74" s="16"/>
      <c r="BC74" s="51"/>
      <c r="BD74" s="16"/>
      <c r="BE74" s="16"/>
      <c r="BF74" s="16"/>
      <c r="BG74" s="16"/>
      <c r="BH74" s="16"/>
      <c r="BI74" s="51"/>
      <c r="BJ74" s="16"/>
      <c r="BK74" s="16"/>
      <c r="BL74" s="16"/>
      <c r="BM74" s="195"/>
      <c r="BN74" s="16"/>
      <c r="BO74" s="16"/>
      <c r="BP74" s="16"/>
      <c r="BQ74" s="195"/>
      <c r="BR74" s="16"/>
      <c r="BS74" s="16"/>
      <c r="BT74" s="16"/>
      <c r="BU74" s="16"/>
      <c r="BV74" s="195"/>
      <c r="BW74" s="16"/>
      <c r="BX74" s="16"/>
      <c r="BY74" s="16"/>
      <c r="BZ74" s="195"/>
      <c r="CA74" s="16"/>
      <c r="CB74" s="16"/>
      <c r="CC74" s="16"/>
      <c r="CD74" s="16"/>
      <c r="CE74" s="195"/>
      <c r="CF74" s="16"/>
      <c r="CG74" s="16"/>
      <c r="CH74" s="16"/>
      <c r="CI74" s="16"/>
      <c r="CJ74" s="195"/>
      <c r="CK74" s="16"/>
      <c r="CL74" s="16"/>
      <c r="CM74" s="16"/>
      <c r="CN74" s="16"/>
      <c r="CO74" s="195"/>
      <c r="CP74" s="16"/>
      <c r="CQ74" s="16"/>
      <c r="CR74" s="16"/>
      <c r="CS74" s="16"/>
      <c r="CT74" s="16"/>
      <c r="CU74" s="195"/>
      <c r="CV74" s="21"/>
      <c r="CW74" s="21"/>
      <c r="CX74" s="21"/>
      <c r="CY74" s="21"/>
      <c r="CZ74" s="51"/>
      <c r="DB74" s="164"/>
      <c r="DC74" s="155"/>
      <c r="DD74" s="155"/>
    </row>
    <row r="75" spans="1:108" s="4" customFormat="1" ht="15" customHeight="1" x14ac:dyDescent="0.25">
      <c r="A75" s="40" t="s">
        <v>208</v>
      </c>
      <c r="B75" s="81">
        <v>43199</v>
      </c>
      <c r="C75" s="81">
        <v>43200</v>
      </c>
      <c r="D75" s="81">
        <v>43201</v>
      </c>
      <c r="E75" s="81">
        <v>43202</v>
      </c>
      <c r="F75" s="81">
        <v>43203</v>
      </c>
      <c r="G75" s="81">
        <v>43206</v>
      </c>
      <c r="H75" s="81">
        <v>43207</v>
      </c>
      <c r="I75" s="81">
        <v>43208</v>
      </c>
      <c r="J75" s="81">
        <v>43209</v>
      </c>
      <c r="K75" s="81">
        <v>43210</v>
      </c>
      <c r="L75" s="81">
        <v>43213</v>
      </c>
      <c r="M75" s="81">
        <v>43214</v>
      </c>
      <c r="N75" s="81">
        <v>43215</v>
      </c>
      <c r="O75" s="81">
        <v>43216</v>
      </c>
      <c r="P75" s="81">
        <v>43217</v>
      </c>
      <c r="Q75" s="81">
        <v>43220</v>
      </c>
      <c r="R75" s="82" t="s">
        <v>249</v>
      </c>
      <c r="S75" s="83">
        <v>43222</v>
      </c>
      <c r="T75" s="81">
        <v>43224</v>
      </c>
      <c r="U75" s="81">
        <v>43227</v>
      </c>
      <c r="V75" s="81">
        <v>43229</v>
      </c>
      <c r="W75" s="81">
        <v>43235</v>
      </c>
      <c r="X75" s="81">
        <v>43236</v>
      </c>
      <c r="Y75" s="81">
        <v>43237</v>
      </c>
      <c r="Z75" s="81">
        <v>43238</v>
      </c>
      <c r="AA75" s="81">
        <v>43243</v>
      </c>
      <c r="AB75" s="81">
        <v>43244</v>
      </c>
      <c r="AC75" s="81">
        <v>43245</v>
      </c>
      <c r="AD75" s="81">
        <v>43248</v>
      </c>
      <c r="AE75" s="81">
        <v>43250</v>
      </c>
      <c r="AF75" s="81">
        <v>43251</v>
      </c>
      <c r="AG75" s="82" t="s">
        <v>249</v>
      </c>
      <c r="AH75" s="83">
        <v>43252</v>
      </c>
      <c r="AI75" s="81">
        <v>43255</v>
      </c>
      <c r="AJ75" s="81">
        <v>43256</v>
      </c>
      <c r="AK75" s="81">
        <v>43257</v>
      </c>
      <c r="AL75" s="81">
        <v>43258</v>
      </c>
      <c r="AM75" s="81">
        <v>43262</v>
      </c>
      <c r="AN75" s="81">
        <v>43263</v>
      </c>
      <c r="AO75" s="81">
        <v>43264</v>
      </c>
      <c r="AP75" s="81">
        <v>43265</v>
      </c>
      <c r="AQ75" s="81">
        <v>43276</v>
      </c>
      <c r="AR75" s="81">
        <v>43277</v>
      </c>
      <c r="AS75" s="81">
        <v>43278</v>
      </c>
      <c r="AT75" s="81">
        <v>43280</v>
      </c>
      <c r="AU75" s="82" t="s">
        <v>249</v>
      </c>
      <c r="AV75" s="83">
        <v>43283</v>
      </c>
      <c r="AW75" s="81">
        <v>43286</v>
      </c>
      <c r="AX75" s="81">
        <v>43290</v>
      </c>
      <c r="AY75" s="81">
        <v>43294</v>
      </c>
      <c r="AZ75" s="81">
        <v>43297</v>
      </c>
      <c r="BA75" s="81">
        <v>43304</v>
      </c>
      <c r="BB75" s="81">
        <v>43311</v>
      </c>
      <c r="BC75" s="82" t="s">
        <v>249</v>
      </c>
      <c r="BD75" s="83">
        <v>43318</v>
      </c>
      <c r="BE75" s="81">
        <v>43332</v>
      </c>
      <c r="BF75" s="81">
        <v>43336</v>
      </c>
      <c r="BG75" s="81">
        <v>43339</v>
      </c>
      <c r="BH75" s="81">
        <v>43343</v>
      </c>
      <c r="BI75" s="82" t="s">
        <v>249</v>
      </c>
      <c r="BJ75" s="83">
        <v>43346</v>
      </c>
      <c r="BK75" s="81">
        <v>43353</v>
      </c>
      <c r="BL75" s="81">
        <v>43360</v>
      </c>
      <c r="BM75" s="205" t="s">
        <v>249</v>
      </c>
      <c r="BN75" s="84">
        <v>43374</v>
      </c>
      <c r="BO75" s="84">
        <v>43395</v>
      </c>
      <c r="BP75" s="84">
        <v>43402</v>
      </c>
      <c r="BQ75" s="206" t="s">
        <v>249</v>
      </c>
      <c r="BR75" s="84">
        <v>43409</v>
      </c>
      <c r="BS75" s="84">
        <v>43416</v>
      </c>
      <c r="BT75" s="84">
        <v>43423</v>
      </c>
      <c r="BU75" s="84">
        <v>43430</v>
      </c>
      <c r="BV75" s="206" t="s">
        <v>249</v>
      </c>
      <c r="BW75" s="84">
        <v>43437</v>
      </c>
      <c r="BX75" s="84">
        <v>43444</v>
      </c>
      <c r="BY75" s="84">
        <v>43451</v>
      </c>
      <c r="BZ75" s="206" t="s">
        <v>249</v>
      </c>
      <c r="CA75" s="84">
        <v>43472</v>
      </c>
      <c r="CB75" s="84">
        <v>43479</v>
      </c>
      <c r="CC75" s="84">
        <v>43486</v>
      </c>
      <c r="CD75" s="84">
        <v>43493</v>
      </c>
      <c r="CE75" s="206" t="s">
        <v>249</v>
      </c>
      <c r="CF75" s="84">
        <v>43500</v>
      </c>
      <c r="CG75" s="84">
        <v>43507</v>
      </c>
      <c r="CH75" s="84">
        <v>43514</v>
      </c>
      <c r="CI75" s="84">
        <v>43521</v>
      </c>
      <c r="CJ75" s="206" t="s">
        <v>249</v>
      </c>
      <c r="CK75" s="84">
        <v>43528</v>
      </c>
      <c r="CL75" s="84">
        <v>43535</v>
      </c>
      <c r="CM75" s="84">
        <v>43542</v>
      </c>
      <c r="CN75" s="84">
        <v>43549</v>
      </c>
      <c r="CO75" s="206" t="s">
        <v>249</v>
      </c>
      <c r="CP75" s="84">
        <v>43556</v>
      </c>
      <c r="CQ75" s="84">
        <v>43563</v>
      </c>
      <c r="CR75" s="84">
        <v>43570</v>
      </c>
      <c r="CS75" s="84">
        <v>43578</v>
      </c>
      <c r="CT75" s="81">
        <v>43584</v>
      </c>
      <c r="CU75" s="206" t="s">
        <v>249</v>
      </c>
      <c r="CV75" s="233">
        <v>43591</v>
      </c>
      <c r="CW75" s="84">
        <v>43598</v>
      </c>
      <c r="CX75" s="84">
        <v>43605</v>
      </c>
      <c r="CY75" s="84">
        <v>43612</v>
      </c>
      <c r="CZ75" s="206" t="s">
        <v>249</v>
      </c>
      <c r="DA75" s="310"/>
      <c r="DB75" s="168"/>
      <c r="DC75" s="159"/>
      <c r="DD75" s="159"/>
    </row>
    <row r="76" spans="1:108" ht="15" customHeight="1" x14ac:dyDescent="0.25">
      <c r="A76" s="7" t="s">
        <v>202</v>
      </c>
      <c r="B76" s="8"/>
      <c r="C76" s="8"/>
      <c r="D76" s="8"/>
      <c r="E76" s="8"/>
      <c r="F76" s="8"/>
      <c r="G76" s="8"/>
      <c r="H76" s="8"/>
      <c r="I76" s="8"/>
      <c r="J76" s="8"/>
      <c r="K76" s="8">
        <v>166</v>
      </c>
      <c r="L76" s="8">
        <v>175</v>
      </c>
      <c r="M76" s="8">
        <v>174</v>
      </c>
      <c r="N76" s="8">
        <v>130</v>
      </c>
      <c r="O76" s="8">
        <v>126</v>
      </c>
      <c r="P76" s="8"/>
      <c r="Q76" s="8"/>
      <c r="R76" s="61">
        <v>154.19999999999999</v>
      </c>
      <c r="S76" s="46"/>
      <c r="T76" s="8"/>
      <c r="U76" s="8"/>
      <c r="V76" s="8"/>
      <c r="W76" s="8"/>
      <c r="X76" s="8"/>
      <c r="Y76" s="8"/>
      <c r="Z76" s="8"/>
      <c r="AA76" s="8"/>
      <c r="AB76" s="8"/>
      <c r="AC76" s="8"/>
      <c r="AD76" s="8"/>
      <c r="AE76" s="8"/>
      <c r="AF76" s="8"/>
      <c r="AG76" s="61"/>
      <c r="AH76" s="46"/>
      <c r="AI76" s="8"/>
      <c r="AJ76" s="8"/>
      <c r="AK76" s="8"/>
      <c r="AL76" s="8"/>
      <c r="AM76" s="8"/>
      <c r="AN76" s="8"/>
      <c r="AO76" s="8"/>
      <c r="AP76" s="8"/>
      <c r="AQ76" s="8"/>
      <c r="AR76" s="8"/>
      <c r="AS76" s="8"/>
      <c r="AT76" s="8"/>
      <c r="AU76" s="61"/>
      <c r="AV76" s="46"/>
      <c r="AW76" s="8"/>
      <c r="AX76" s="8"/>
      <c r="AY76" s="8"/>
      <c r="AZ76" s="8"/>
      <c r="BA76" s="8"/>
      <c r="BB76" s="8"/>
      <c r="BC76" s="61"/>
      <c r="BD76" s="46"/>
      <c r="BE76" s="8"/>
      <c r="BF76" s="8"/>
      <c r="BG76" s="8"/>
      <c r="BH76" s="8"/>
      <c r="BI76" s="61"/>
      <c r="BJ76" s="46"/>
      <c r="BK76" s="8"/>
      <c r="BL76" s="8"/>
      <c r="BM76" s="198"/>
      <c r="BN76" s="9"/>
      <c r="BO76" s="9"/>
      <c r="BP76" s="9">
        <v>135</v>
      </c>
      <c r="BQ76" s="248">
        <v>135</v>
      </c>
      <c r="BR76" s="252">
        <v>133</v>
      </c>
      <c r="BS76" s="252">
        <v>114</v>
      </c>
      <c r="BT76" s="252">
        <v>113</v>
      </c>
      <c r="BU76" s="252">
        <v>99</v>
      </c>
      <c r="BV76" s="248">
        <v>114.75</v>
      </c>
      <c r="BW76" s="252">
        <v>41</v>
      </c>
      <c r="BX76" s="252">
        <v>85</v>
      </c>
      <c r="BY76" s="253">
        <v>83</v>
      </c>
      <c r="BZ76" s="248">
        <v>69.666666666666671</v>
      </c>
      <c r="CA76" s="253">
        <v>63</v>
      </c>
      <c r="CB76" s="253">
        <v>47</v>
      </c>
      <c r="CC76" s="253">
        <v>53</v>
      </c>
      <c r="CD76" s="253">
        <v>41</v>
      </c>
      <c r="CE76" s="248">
        <v>51</v>
      </c>
      <c r="CF76" s="253">
        <v>16</v>
      </c>
      <c r="CG76" s="253">
        <v>16</v>
      </c>
      <c r="CH76" s="253">
        <v>17</v>
      </c>
      <c r="CI76" s="253">
        <v>17</v>
      </c>
      <c r="CJ76" s="248">
        <v>16.5</v>
      </c>
      <c r="CK76" s="253">
        <v>3</v>
      </c>
      <c r="CL76" s="253">
        <v>3</v>
      </c>
      <c r="CM76" s="253">
        <v>3</v>
      </c>
      <c r="CN76" s="253">
        <v>1</v>
      </c>
      <c r="CO76" s="248">
        <v>2.5</v>
      </c>
      <c r="CP76" s="27">
        <v>0</v>
      </c>
      <c r="CQ76" s="27">
        <v>9</v>
      </c>
      <c r="CR76" s="27">
        <v>25</v>
      </c>
      <c r="CS76" s="27">
        <v>9</v>
      </c>
      <c r="CT76" s="210">
        <v>2</v>
      </c>
      <c r="CU76" s="248">
        <v>9</v>
      </c>
      <c r="CV76" s="226">
        <v>0</v>
      </c>
      <c r="CW76" s="27">
        <v>1</v>
      </c>
      <c r="CX76" s="27">
        <v>1</v>
      </c>
      <c r="CY76" s="27">
        <v>1</v>
      </c>
      <c r="CZ76" s="248">
        <v>0.75</v>
      </c>
      <c r="DA76" s="311"/>
      <c r="DB76" s="164"/>
      <c r="DC76" s="155"/>
      <c r="DD76" s="155"/>
    </row>
    <row r="77" spans="1:108" ht="15" customHeight="1" x14ac:dyDescent="0.25">
      <c r="A77" s="7" t="s">
        <v>203</v>
      </c>
      <c r="B77" s="8"/>
      <c r="C77" s="8"/>
      <c r="D77" s="8"/>
      <c r="E77" s="8"/>
      <c r="F77" s="8"/>
      <c r="G77" s="8"/>
      <c r="H77" s="8"/>
      <c r="I77" s="8"/>
      <c r="J77" s="8"/>
      <c r="K77" s="8">
        <v>2</v>
      </c>
      <c r="L77" s="8">
        <v>3</v>
      </c>
      <c r="M77" s="8">
        <v>2</v>
      </c>
      <c r="N77" s="8">
        <v>4</v>
      </c>
      <c r="O77" s="8">
        <v>4</v>
      </c>
      <c r="P77" s="8"/>
      <c r="Q77" s="8"/>
      <c r="R77" s="61">
        <v>3</v>
      </c>
      <c r="S77" s="46"/>
      <c r="T77" s="8"/>
      <c r="U77" s="8"/>
      <c r="V77" s="8"/>
      <c r="W77" s="8"/>
      <c r="X77" s="8"/>
      <c r="Y77" s="8"/>
      <c r="Z77" s="8"/>
      <c r="AA77" s="8"/>
      <c r="AB77" s="8"/>
      <c r="AC77" s="8"/>
      <c r="AD77" s="8"/>
      <c r="AE77" s="8"/>
      <c r="AF77" s="8"/>
      <c r="AG77" s="61"/>
      <c r="AH77" s="46"/>
      <c r="AI77" s="8"/>
      <c r="AJ77" s="8"/>
      <c r="AK77" s="8"/>
      <c r="AL77" s="8"/>
      <c r="AM77" s="8"/>
      <c r="AN77" s="8"/>
      <c r="AO77" s="8"/>
      <c r="AP77" s="8"/>
      <c r="AQ77" s="8"/>
      <c r="AR77" s="8"/>
      <c r="AS77" s="8"/>
      <c r="AT77" s="8"/>
      <c r="AU77" s="61"/>
      <c r="AV77" s="46"/>
      <c r="AW77" s="8"/>
      <c r="AX77" s="8"/>
      <c r="AY77" s="8"/>
      <c r="AZ77" s="8"/>
      <c r="BA77" s="8"/>
      <c r="BB77" s="8"/>
      <c r="BC77" s="61"/>
      <c r="BD77" s="46"/>
      <c r="BE77" s="8"/>
      <c r="BF77" s="8"/>
      <c r="BG77" s="8"/>
      <c r="BH77" s="8"/>
      <c r="BI77" s="61"/>
      <c r="BJ77" s="46"/>
      <c r="BK77" s="8"/>
      <c r="BL77" s="8"/>
      <c r="BM77" s="198"/>
      <c r="BN77" s="9"/>
      <c r="BO77" s="9"/>
      <c r="BP77" s="9">
        <v>0</v>
      </c>
      <c r="BQ77" s="248">
        <v>0</v>
      </c>
      <c r="BR77" s="252">
        <v>0</v>
      </c>
      <c r="BS77" s="252">
        <v>0</v>
      </c>
      <c r="BT77" s="252">
        <v>1</v>
      </c>
      <c r="BU77" s="252">
        <v>1</v>
      </c>
      <c r="BV77" s="248">
        <v>0.5</v>
      </c>
      <c r="BW77" s="252">
        <v>0</v>
      </c>
      <c r="BX77" s="252">
        <v>0</v>
      </c>
      <c r="BY77" s="253">
        <v>0</v>
      </c>
      <c r="BZ77" s="248">
        <v>0</v>
      </c>
      <c r="CA77" s="253">
        <v>0</v>
      </c>
      <c r="CB77" s="253">
        <v>0</v>
      </c>
      <c r="CC77" s="253">
        <v>0</v>
      </c>
      <c r="CD77" s="253">
        <v>0</v>
      </c>
      <c r="CE77" s="248">
        <v>0</v>
      </c>
      <c r="CF77" s="253">
        <v>0</v>
      </c>
      <c r="CG77" s="253">
        <v>0</v>
      </c>
      <c r="CH77" s="253">
        <v>0</v>
      </c>
      <c r="CI77" s="253">
        <v>0</v>
      </c>
      <c r="CJ77" s="248">
        <v>0</v>
      </c>
      <c r="CK77" s="253">
        <v>0</v>
      </c>
      <c r="CL77" s="253">
        <v>0</v>
      </c>
      <c r="CM77" s="253">
        <v>0</v>
      </c>
      <c r="CN77" s="253">
        <v>0</v>
      </c>
      <c r="CO77" s="248">
        <v>0</v>
      </c>
      <c r="CP77" s="27">
        <v>0</v>
      </c>
      <c r="CQ77" s="27">
        <v>13</v>
      </c>
      <c r="CR77" s="27">
        <v>16</v>
      </c>
      <c r="CS77" s="27">
        <v>0</v>
      </c>
      <c r="CT77" s="210">
        <v>0</v>
      </c>
      <c r="CU77" s="248">
        <v>5.8</v>
      </c>
      <c r="CV77" s="226">
        <v>0</v>
      </c>
      <c r="CW77" s="27">
        <v>0</v>
      </c>
      <c r="CX77" s="27">
        <v>2</v>
      </c>
      <c r="CY77" s="27">
        <v>1</v>
      </c>
      <c r="CZ77" s="248">
        <v>0.75</v>
      </c>
      <c r="DA77" s="311"/>
      <c r="DB77" s="164"/>
      <c r="DC77" s="155"/>
      <c r="DD77" s="155"/>
    </row>
    <row r="78" spans="1:108" ht="15" customHeight="1" x14ac:dyDescent="0.25">
      <c r="A78" s="7" t="s">
        <v>205</v>
      </c>
      <c r="B78" s="8"/>
      <c r="C78" s="8"/>
      <c r="D78" s="8"/>
      <c r="E78" s="8"/>
      <c r="F78" s="8"/>
      <c r="G78" s="8"/>
      <c r="H78" s="8"/>
      <c r="I78" s="8"/>
      <c r="J78" s="8"/>
      <c r="K78" s="8">
        <v>4</v>
      </c>
      <c r="L78" s="8">
        <v>4</v>
      </c>
      <c r="M78" s="8">
        <v>4</v>
      </c>
      <c r="N78" s="8">
        <v>4</v>
      </c>
      <c r="O78" s="8">
        <v>4</v>
      </c>
      <c r="P78" s="8"/>
      <c r="Q78" s="8"/>
      <c r="R78" s="61">
        <v>4</v>
      </c>
      <c r="S78" s="46"/>
      <c r="T78" s="8"/>
      <c r="U78" s="8"/>
      <c r="V78" s="8"/>
      <c r="W78" s="8"/>
      <c r="X78" s="8"/>
      <c r="Y78" s="8"/>
      <c r="Z78" s="8"/>
      <c r="AA78" s="8"/>
      <c r="AB78" s="8"/>
      <c r="AC78" s="8"/>
      <c r="AD78" s="8"/>
      <c r="AE78" s="8"/>
      <c r="AF78" s="8"/>
      <c r="AG78" s="61"/>
      <c r="AH78" s="46"/>
      <c r="AI78" s="8"/>
      <c r="AJ78" s="8"/>
      <c r="AK78" s="8"/>
      <c r="AL78" s="8"/>
      <c r="AM78" s="8"/>
      <c r="AN78" s="8"/>
      <c r="AO78" s="8"/>
      <c r="AP78" s="8"/>
      <c r="AQ78" s="8"/>
      <c r="AR78" s="8"/>
      <c r="AS78" s="8"/>
      <c r="AT78" s="8"/>
      <c r="AU78" s="61"/>
      <c r="AV78" s="46"/>
      <c r="AW78" s="8"/>
      <c r="AX78" s="8"/>
      <c r="AY78" s="8"/>
      <c r="AZ78" s="8"/>
      <c r="BA78" s="8"/>
      <c r="BB78" s="8"/>
      <c r="BC78" s="61"/>
      <c r="BD78" s="46"/>
      <c r="BE78" s="8"/>
      <c r="BF78" s="8"/>
      <c r="BG78" s="8"/>
      <c r="BH78" s="8"/>
      <c r="BI78" s="61"/>
      <c r="BJ78" s="46"/>
      <c r="BK78" s="8"/>
      <c r="BL78" s="8"/>
      <c r="BM78" s="198"/>
      <c r="BN78" s="9"/>
      <c r="BO78" s="9"/>
      <c r="BP78" s="9">
        <v>17</v>
      </c>
      <c r="BQ78" s="248">
        <v>17</v>
      </c>
      <c r="BR78" s="252">
        <v>19</v>
      </c>
      <c r="BS78" s="252">
        <v>16</v>
      </c>
      <c r="BT78" s="252">
        <v>18</v>
      </c>
      <c r="BU78" s="252">
        <v>22</v>
      </c>
      <c r="BV78" s="248">
        <v>18.75</v>
      </c>
      <c r="BW78" s="252">
        <v>0</v>
      </c>
      <c r="BX78" s="252">
        <v>8</v>
      </c>
      <c r="BY78" s="252">
        <v>10</v>
      </c>
      <c r="BZ78" s="248">
        <v>6</v>
      </c>
      <c r="CA78" s="253">
        <v>4</v>
      </c>
      <c r="CB78" s="253">
        <v>1</v>
      </c>
      <c r="CC78" s="253">
        <v>2</v>
      </c>
      <c r="CD78" s="253">
        <v>0</v>
      </c>
      <c r="CE78" s="248">
        <v>1.75</v>
      </c>
      <c r="CF78" s="253">
        <v>0</v>
      </c>
      <c r="CG78" s="253">
        <v>0</v>
      </c>
      <c r="CH78" s="253">
        <v>0</v>
      </c>
      <c r="CI78" s="253">
        <v>0</v>
      </c>
      <c r="CJ78" s="248">
        <v>0</v>
      </c>
      <c r="CK78" s="253">
        <v>0</v>
      </c>
      <c r="CL78" s="253">
        <v>0</v>
      </c>
      <c r="CM78" s="253">
        <v>0</v>
      </c>
      <c r="CN78" s="253">
        <v>0</v>
      </c>
      <c r="CO78" s="248">
        <v>0</v>
      </c>
      <c r="CP78" s="27">
        <v>0</v>
      </c>
      <c r="CQ78" s="27">
        <v>10</v>
      </c>
      <c r="CR78" s="27">
        <v>18</v>
      </c>
      <c r="CS78" s="27">
        <v>19</v>
      </c>
      <c r="CT78" s="210">
        <v>21</v>
      </c>
      <c r="CU78" s="248">
        <v>13.6</v>
      </c>
      <c r="CV78" s="226">
        <v>0</v>
      </c>
      <c r="CW78" s="27">
        <v>24</v>
      </c>
      <c r="CX78" s="27">
        <v>21</v>
      </c>
      <c r="CY78" s="27">
        <v>28</v>
      </c>
      <c r="CZ78" s="248">
        <v>18.25</v>
      </c>
      <c r="DA78" s="311"/>
      <c r="DB78" s="164"/>
      <c r="DC78" s="155"/>
      <c r="DD78" s="155"/>
    </row>
    <row r="79" spans="1:108" s="10" customFormat="1" ht="15" customHeight="1" x14ac:dyDescent="0.3">
      <c r="A79" s="7" t="s">
        <v>206</v>
      </c>
      <c r="B79" s="9"/>
      <c r="C79" s="9"/>
      <c r="D79" s="9"/>
      <c r="E79" s="9"/>
      <c r="F79" s="9"/>
      <c r="G79" s="9"/>
      <c r="H79" s="9"/>
      <c r="I79" s="9"/>
      <c r="J79" s="9"/>
      <c r="K79" s="9"/>
      <c r="L79" s="9"/>
      <c r="M79" s="9"/>
      <c r="N79" s="9"/>
      <c r="O79" s="9"/>
      <c r="P79" s="9"/>
      <c r="Q79" s="8"/>
      <c r="R79" s="61"/>
      <c r="S79" s="25"/>
      <c r="T79" s="9"/>
      <c r="U79" s="9"/>
      <c r="V79" s="9"/>
      <c r="W79" s="9"/>
      <c r="X79" s="9"/>
      <c r="Y79" s="9"/>
      <c r="Z79" s="9"/>
      <c r="AA79" s="9"/>
      <c r="AB79" s="9"/>
      <c r="AC79" s="9"/>
      <c r="AD79" s="9"/>
      <c r="AE79" s="9"/>
      <c r="AF79" s="8"/>
      <c r="AG79" s="61"/>
      <c r="AH79" s="25"/>
      <c r="AI79" s="9"/>
      <c r="AJ79" s="9"/>
      <c r="AK79" s="9"/>
      <c r="AL79" s="9"/>
      <c r="AM79" s="9"/>
      <c r="AN79" s="9"/>
      <c r="AO79" s="9"/>
      <c r="AP79" s="9"/>
      <c r="AQ79" s="9"/>
      <c r="AR79" s="9"/>
      <c r="AS79" s="9"/>
      <c r="AT79" s="8"/>
      <c r="AU79" s="61"/>
      <c r="AV79" s="25"/>
      <c r="AW79" s="9"/>
      <c r="AX79" s="9"/>
      <c r="AY79" s="9"/>
      <c r="AZ79" s="9"/>
      <c r="BA79" s="9"/>
      <c r="BB79" s="8"/>
      <c r="BC79" s="61"/>
      <c r="BD79" s="25"/>
      <c r="BE79" s="9"/>
      <c r="BF79" s="9"/>
      <c r="BG79" s="9"/>
      <c r="BH79" s="8"/>
      <c r="BI79" s="61"/>
      <c r="BJ79" s="25"/>
      <c r="BK79" s="9"/>
      <c r="BL79" s="8"/>
      <c r="BM79" s="198"/>
      <c r="BN79" s="9"/>
      <c r="BO79" s="9"/>
      <c r="BP79" s="9"/>
      <c r="BQ79" s="248"/>
      <c r="BR79" s="252"/>
      <c r="BS79" s="252"/>
      <c r="BT79" s="252"/>
      <c r="BU79" s="252"/>
      <c r="BV79" s="248"/>
      <c r="BW79" s="252"/>
      <c r="BX79" s="252"/>
      <c r="BY79" s="252"/>
      <c r="BZ79" s="248"/>
      <c r="CA79" s="252"/>
      <c r="CB79" s="252"/>
      <c r="CC79" s="252"/>
      <c r="CD79" s="252"/>
      <c r="CE79" s="248"/>
      <c r="CF79" s="252"/>
      <c r="CG79" s="252"/>
      <c r="CH79" s="252"/>
      <c r="CI79" s="252"/>
      <c r="CJ79" s="248"/>
      <c r="CK79" s="252"/>
      <c r="CL79" s="252"/>
      <c r="CM79" s="252"/>
      <c r="CN79" s="252"/>
      <c r="CO79" s="248"/>
      <c r="CP79" s="9"/>
      <c r="CQ79" s="9"/>
      <c r="CR79" s="9"/>
      <c r="CS79" s="9">
        <v>0</v>
      </c>
      <c r="CT79" s="8">
        <v>0</v>
      </c>
      <c r="CU79" s="248">
        <v>0</v>
      </c>
      <c r="CV79" s="25">
        <v>0</v>
      </c>
      <c r="CW79" s="9">
        <v>0</v>
      </c>
      <c r="CX79" s="9">
        <v>0</v>
      </c>
      <c r="CY79" s="9">
        <v>0</v>
      </c>
      <c r="CZ79" s="248">
        <v>0</v>
      </c>
      <c r="DA79" s="311"/>
      <c r="DB79" s="165"/>
      <c r="DC79" s="156"/>
      <c r="DD79" s="156"/>
    </row>
    <row r="80" spans="1:108" ht="15" customHeight="1" x14ac:dyDescent="0.25">
      <c r="A80" s="7" t="s">
        <v>204</v>
      </c>
      <c r="B80" s="8"/>
      <c r="C80" s="8"/>
      <c r="D80" s="8"/>
      <c r="E80" s="8"/>
      <c r="F80" s="8"/>
      <c r="G80" s="8"/>
      <c r="H80" s="8"/>
      <c r="I80" s="8"/>
      <c r="J80" s="8"/>
      <c r="K80" s="8">
        <v>7</v>
      </c>
      <c r="L80" s="8">
        <v>6</v>
      </c>
      <c r="M80" s="8">
        <v>9</v>
      </c>
      <c r="N80" s="8">
        <v>9</v>
      </c>
      <c r="O80" s="8">
        <v>6</v>
      </c>
      <c r="P80" s="8"/>
      <c r="Q80" s="8"/>
      <c r="R80" s="61">
        <v>7.4</v>
      </c>
      <c r="S80" s="46"/>
      <c r="T80" s="8"/>
      <c r="U80" s="8"/>
      <c r="V80" s="8"/>
      <c r="W80" s="8"/>
      <c r="X80" s="8"/>
      <c r="Y80" s="8"/>
      <c r="Z80" s="8"/>
      <c r="AA80" s="8"/>
      <c r="AB80" s="8"/>
      <c r="AC80" s="8"/>
      <c r="AD80" s="8"/>
      <c r="AE80" s="8"/>
      <c r="AF80" s="8"/>
      <c r="AG80" s="61"/>
      <c r="AH80" s="46"/>
      <c r="AI80" s="8"/>
      <c r="AJ80" s="8"/>
      <c r="AK80" s="8"/>
      <c r="AL80" s="8"/>
      <c r="AM80" s="8"/>
      <c r="AN80" s="8"/>
      <c r="AO80" s="8"/>
      <c r="AP80" s="8"/>
      <c r="AQ80" s="8"/>
      <c r="AR80" s="8"/>
      <c r="AS80" s="8"/>
      <c r="AT80" s="8"/>
      <c r="AU80" s="61"/>
      <c r="AV80" s="46"/>
      <c r="AW80" s="8"/>
      <c r="AX80" s="8"/>
      <c r="AY80" s="8"/>
      <c r="AZ80" s="8"/>
      <c r="BA80" s="8"/>
      <c r="BB80" s="8"/>
      <c r="BC80" s="61"/>
      <c r="BD80" s="46"/>
      <c r="BE80" s="8"/>
      <c r="BF80" s="8"/>
      <c r="BG80" s="8"/>
      <c r="BH80" s="8"/>
      <c r="BI80" s="61"/>
      <c r="BJ80" s="46"/>
      <c r="BK80" s="8"/>
      <c r="BL80" s="8"/>
      <c r="BM80" s="198"/>
      <c r="BN80" s="9"/>
      <c r="BO80" s="9"/>
      <c r="BP80" s="9">
        <v>1</v>
      </c>
      <c r="BQ80" s="248">
        <v>1</v>
      </c>
      <c r="BR80" s="252">
        <v>1</v>
      </c>
      <c r="BS80" s="252">
        <v>1</v>
      </c>
      <c r="BT80" s="252">
        <v>1</v>
      </c>
      <c r="BU80" s="252">
        <v>0</v>
      </c>
      <c r="BV80" s="248">
        <v>0.75</v>
      </c>
      <c r="BW80" s="252">
        <v>0</v>
      </c>
      <c r="BX80" s="252">
        <v>0</v>
      </c>
      <c r="BY80" s="252">
        <v>0</v>
      </c>
      <c r="BZ80" s="248">
        <v>0</v>
      </c>
      <c r="CA80" s="252">
        <v>0</v>
      </c>
      <c r="CB80" s="252">
        <v>0</v>
      </c>
      <c r="CC80" s="252">
        <v>0</v>
      </c>
      <c r="CD80" s="252">
        <v>0</v>
      </c>
      <c r="CE80" s="248">
        <v>0</v>
      </c>
      <c r="CF80" s="252">
        <v>0</v>
      </c>
      <c r="CG80" s="252">
        <v>0</v>
      </c>
      <c r="CH80" s="252">
        <v>0</v>
      </c>
      <c r="CI80" s="252">
        <v>0</v>
      </c>
      <c r="CJ80" s="248">
        <v>0</v>
      </c>
      <c r="CK80" s="252">
        <v>0</v>
      </c>
      <c r="CL80" s="252">
        <v>0</v>
      </c>
      <c r="CM80" s="252">
        <v>0</v>
      </c>
      <c r="CN80" s="252">
        <v>0</v>
      </c>
      <c r="CO80" s="248">
        <v>0</v>
      </c>
      <c r="CP80" s="9">
        <v>0</v>
      </c>
      <c r="CQ80" s="9">
        <v>0</v>
      </c>
      <c r="CR80" s="27">
        <v>0</v>
      </c>
      <c r="CS80" s="27">
        <v>0</v>
      </c>
      <c r="CT80" s="210">
        <v>0</v>
      </c>
      <c r="CU80" s="248">
        <v>0</v>
      </c>
      <c r="CV80" s="226">
        <v>0</v>
      </c>
      <c r="CW80" s="27">
        <v>0</v>
      </c>
      <c r="CX80" s="27">
        <v>0</v>
      </c>
      <c r="CY80" s="27">
        <v>0</v>
      </c>
      <c r="CZ80" s="248">
        <v>0</v>
      </c>
      <c r="DA80" s="311"/>
      <c r="DB80" s="164"/>
      <c r="DC80" s="155"/>
      <c r="DD80" s="155"/>
    </row>
    <row r="81" spans="1:108" s="5" customFormat="1" ht="15" customHeight="1" x14ac:dyDescent="0.3">
      <c r="A81" s="11" t="s">
        <v>185</v>
      </c>
      <c r="B81" s="12">
        <v>0</v>
      </c>
      <c r="C81" s="12">
        <v>0</v>
      </c>
      <c r="D81" s="12">
        <v>0</v>
      </c>
      <c r="E81" s="12">
        <v>0</v>
      </c>
      <c r="F81" s="12">
        <v>0</v>
      </c>
      <c r="G81" s="12">
        <v>0</v>
      </c>
      <c r="H81" s="12">
        <v>0</v>
      </c>
      <c r="I81" s="12">
        <v>0</v>
      </c>
      <c r="J81" s="12">
        <v>0</v>
      </c>
      <c r="K81" s="12">
        <v>179</v>
      </c>
      <c r="L81" s="12">
        <v>188</v>
      </c>
      <c r="M81" s="12">
        <v>189</v>
      </c>
      <c r="N81" s="12">
        <v>147</v>
      </c>
      <c r="O81" s="12">
        <v>140</v>
      </c>
      <c r="P81" s="12">
        <v>0</v>
      </c>
      <c r="Q81" s="12">
        <v>0</v>
      </c>
      <c r="R81" s="50">
        <v>52.6875</v>
      </c>
      <c r="S81" s="12">
        <v>0</v>
      </c>
      <c r="T81" s="12">
        <v>0</v>
      </c>
      <c r="U81" s="12">
        <v>0</v>
      </c>
      <c r="V81" s="12">
        <v>0</v>
      </c>
      <c r="W81" s="12">
        <v>0</v>
      </c>
      <c r="X81" s="12">
        <v>0</v>
      </c>
      <c r="Y81" s="12">
        <v>0</v>
      </c>
      <c r="Z81" s="12">
        <v>0</v>
      </c>
      <c r="AA81" s="12">
        <v>0</v>
      </c>
      <c r="AB81" s="12">
        <v>0</v>
      </c>
      <c r="AC81" s="12">
        <v>0</v>
      </c>
      <c r="AD81" s="12">
        <v>0</v>
      </c>
      <c r="AE81" s="12">
        <v>0</v>
      </c>
      <c r="AF81" s="12">
        <v>0</v>
      </c>
      <c r="AG81" s="50">
        <v>0</v>
      </c>
      <c r="AH81" s="12">
        <v>0</v>
      </c>
      <c r="AI81" s="12">
        <v>0</v>
      </c>
      <c r="AJ81" s="12">
        <v>0</v>
      </c>
      <c r="AK81" s="12">
        <v>0</v>
      </c>
      <c r="AL81" s="12">
        <v>0</v>
      </c>
      <c r="AM81" s="12">
        <v>0</v>
      </c>
      <c r="AN81" s="12">
        <v>0</v>
      </c>
      <c r="AO81" s="12">
        <v>0</v>
      </c>
      <c r="AP81" s="12">
        <v>0</v>
      </c>
      <c r="AQ81" s="12">
        <v>0</v>
      </c>
      <c r="AR81" s="12">
        <v>0</v>
      </c>
      <c r="AS81" s="12">
        <v>0</v>
      </c>
      <c r="AT81" s="12">
        <v>0</v>
      </c>
      <c r="AU81" s="50">
        <v>0</v>
      </c>
      <c r="AV81" s="12">
        <v>0</v>
      </c>
      <c r="AW81" s="12">
        <v>0</v>
      </c>
      <c r="AX81" s="12">
        <v>0</v>
      </c>
      <c r="AY81" s="12">
        <v>0</v>
      </c>
      <c r="AZ81" s="12">
        <v>0</v>
      </c>
      <c r="BA81" s="12">
        <v>0</v>
      </c>
      <c r="BB81" s="12">
        <v>0</v>
      </c>
      <c r="BC81" s="50">
        <v>0</v>
      </c>
      <c r="BD81" s="12">
        <v>0</v>
      </c>
      <c r="BE81" s="12">
        <v>0</v>
      </c>
      <c r="BF81" s="12">
        <v>0</v>
      </c>
      <c r="BG81" s="12">
        <v>0</v>
      </c>
      <c r="BH81" s="12">
        <v>0</v>
      </c>
      <c r="BI81" s="50">
        <v>0</v>
      </c>
      <c r="BJ81" s="12">
        <v>0</v>
      </c>
      <c r="BK81" s="12">
        <v>0</v>
      </c>
      <c r="BL81" s="12">
        <v>0</v>
      </c>
      <c r="BM81" s="199">
        <v>0</v>
      </c>
      <c r="BN81" s="175">
        <v>0</v>
      </c>
      <c r="BO81" s="175">
        <v>0</v>
      </c>
      <c r="BP81" s="175">
        <v>153</v>
      </c>
      <c r="BQ81" s="249">
        <v>51</v>
      </c>
      <c r="BR81" s="249">
        <v>153</v>
      </c>
      <c r="BS81" s="249">
        <v>131</v>
      </c>
      <c r="BT81" s="249">
        <v>133</v>
      </c>
      <c r="BU81" s="249">
        <v>122</v>
      </c>
      <c r="BV81" s="249">
        <v>134.75</v>
      </c>
      <c r="BW81" s="249">
        <v>41</v>
      </c>
      <c r="BX81" s="249">
        <v>93</v>
      </c>
      <c r="BY81" s="249">
        <v>93</v>
      </c>
      <c r="BZ81" s="249">
        <v>75.666666666666671</v>
      </c>
      <c r="CA81" s="249">
        <v>67</v>
      </c>
      <c r="CB81" s="249">
        <v>48</v>
      </c>
      <c r="CC81" s="249">
        <v>55</v>
      </c>
      <c r="CD81" s="249">
        <v>41</v>
      </c>
      <c r="CE81" s="249">
        <v>52.75</v>
      </c>
      <c r="CF81" s="249">
        <v>16</v>
      </c>
      <c r="CG81" s="249">
        <v>16</v>
      </c>
      <c r="CH81" s="249">
        <v>17</v>
      </c>
      <c r="CI81" s="249">
        <v>17</v>
      </c>
      <c r="CJ81" s="249">
        <v>16.5</v>
      </c>
      <c r="CK81" s="249">
        <v>3</v>
      </c>
      <c r="CL81" s="249">
        <v>3</v>
      </c>
      <c r="CM81" s="249">
        <v>3</v>
      </c>
      <c r="CN81" s="249">
        <v>1</v>
      </c>
      <c r="CO81" s="249">
        <v>2.5</v>
      </c>
      <c r="CP81" s="175">
        <v>0</v>
      </c>
      <c r="CQ81" s="175">
        <v>32</v>
      </c>
      <c r="CR81" s="175">
        <v>59</v>
      </c>
      <c r="CS81" s="175">
        <v>28</v>
      </c>
      <c r="CT81" s="12">
        <v>23</v>
      </c>
      <c r="CU81" s="249">
        <v>28.4</v>
      </c>
      <c r="CV81" s="227">
        <v>0</v>
      </c>
      <c r="CW81" s="175">
        <v>25</v>
      </c>
      <c r="CX81" s="175">
        <v>24</v>
      </c>
      <c r="CY81" s="175">
        <v>30</v>
      </c>
      <c r="CZ81" s="249">
        <v>19.75</v>
      </c>
      <c r="DA81" s="311"/>
      <c r="DB81" s="166"/>
      <c r="DC81" s="157"/>
      <c r="DD81" s="157"/>
    </row>
    <row r="82" spans="1:108" s="30" customFormat="1" ht="15" customHeight="1" thickBot="1" x14ac:dyDescent="0.35">
      <c r="A82" s="13" t="s">
        <v>186</v>
      </c>
      <c r="B82" s="31"/>
      <c r="C82" s="31"/>
      <c r="D82" s="31"/>
      <c r="E82" s="31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1"/>
      <c r="R82" s="62"/>
      <c r="S82" s="48"/>
      <c r="T82" s="31"/>
      <c r="U82" s="31"/>
      <c r="V82" s="31"/>
      <c r="W82" s="31"/>
      <c r="X82" s="31"/>
      <c r="Y82" s="31"/>
      <c r="Z82" s="31"/>
      <c r="AA82" s="31"/>
      <c r="AB82" s="31"/>
      <c r="AC82" s="31"/>
      <c r="AD82" s="31"/>
      <c r="AE82" s="31"/>
      <c r="AF82" s="31"/>
      <c r="AG82" s="62"/>
      <c r="AH82" s="48"/>
      <c r="AI82" s="31"/>
      <c r="AJ82" s="31"/>
      <c r="AK82" s="31"/>
      <c r="AL82" s="31"/>
      <c r="AM82" s="31"/>
      <c r="AN82" s="31"/>
      <c r="AO82" s="31"/>
      <c r="AP82" s="31"/>
      <c r="AQ82" s="31"/>
      <c r="AR82" s="31"/>
      <c r="AS82" s="31"/>
      <c r="AT82" s="31"/>
      <c r="AU82" s="62"/>
      <c r="AV82" s="48"/>
      <c r="AW82" s="31"/>
      <c r="AX82" s="31"/>
      <c r="AY82" s="31"/>
      <c r="AZ82" s="31"/>
      <c r="BA82" s="31"/>
      <c r="BB82" s="31"/>
      <c r="BC82" s="62"/>
      <c r="BD82" s="48"/>
      <c r="BE82" s="31"/>
      <c r="BF82" s="31"/>
      <c r="BG82" s="31"/>
      <c r="BH82" s="31"/>
      <c r="BI82" s="62"/>
      <c r="BJ82" s="48"/>
      <c r="BK82" s="31"/>
      <c r="BL82" s="31"/>
      <c r="BM82" s="200"/>
      <c r="BN82" s="33"/>
      <c r="BO82" s="33"/>
      <c r="BP82" s="33">
        <v>13</v>
      </c>
      <c r="BQ82" s="250">
        <v>13</v>
      </c>
      <c r="BR82" s="254">
        <v>23</v>
      </c>
      <c r="BS82" s="254">
        <v>7</v>
      </c>
      <c r="BT82" s="254">
        <v>9</v>
      </c>
      <c r="BU82" s="254">
        <v>7</v>
      </c>
      <c r="BV82" s="250">
        <v>11.5</v>
      </c>
      <c r="BW82" s="254">
        <v>6</v>
      </c>
      <c r="BX82" s="254">
        <v>38</v>
      </c>
      <c r="BY82" s="254">
        <v>25</v>
      </c>
      <c r="BZ82" s="250">
        <v>23</v>
      </c>
      <c r="CA82" s="255">
        <v>17</v>
      </c>
      <c r="CB82" s="255">
        <v>8</v>
      </c>
      <c r="CC82" s="255">
        <v>6</v>
      </c>
      <c r="CD82" s="255">
        <v>6</v>
      </c>
      <c r="CE82" s="250">
        <v>9.25</v>
      </c>
      <c r="CF82" s="255">
        <v>2</v>
      </c>
      <c r="CG82" s="255">
        <v>2</v>
      </c>
      <c r="CH82" s="255">
        <v>3</v>
      </c>
      <c r="CI82" s="255">
        <v>2</v>
      </c>
      <c r="CJ82" s="250">
        <v>2.25</v>
      </c>
      <c r="CK82" s="255">
        <v>0</v>
      </c>
      <c r="CL82" s="255">
        <v>0</v>
      </c>
      <c r="CM82" s="255">
        <v>0</v>
      </c>
      <c r="CN82" s="255">
        <v>0</v>
      </c>
      <c r="CO82" s="250">
        <v>0</v>
      </c>
      <c r="CP82" s="33">
        <v>0</v>
      </c>
      <c r="CQ82" s="33">
        <v>18</v>
      </c>
      <c r="CR82" s="33">
        <v>31</v>
      </c>
      <c r="CS82" s="32">
        <v>12</v>
      </c>
      <c r="CT82" s="211">
        <v>8</v>
      </c>
      <c r="CU82" s="250">
        <v>13.8</v>
      </c>
      <c r="CV82" s="228">
        <v>176</v>
      </c>
      <c r="CW82" s="32">
        <v>15</v>
      </c>
      <c r="CX82" s="32">
        <v>17</v>
      </c>
      <c r="CY82" s="32">
        <v>14</v>
      </c>
      <c r="CZ82" s="250">
        <v>55.5</v>
      </c>
      <c r="DA82" s="312"/>
      <c r="DB82" s="167"/>
      <c r="DC82" s="158"/>
      <c r="DD82" s="158"/>
    </row>
    <row r="83" spans="1:108" ht="10.050000000000001" customHeight="1" thickBot="1" x14ac:dyDescent="0.3">
      <c r="A83" s="37"/>
      <c r="B83" s="16"/>
      <c r="C83" s="16"/>
      <c r="D83" s="16"/>
      <c r="E83" s="16"/>
      <c r="F83" s="16"/>
      <c r="G83" s="16"/>
      <c r="H83" s="16"/>
      <c r="R83" s="51"/>
      <c r="S83" s="16"/>
      <c r="T83" s="16"/>
      <c r="U83" s="16"/>
      <c r="V83" s="16"/>
      <c r="W83" s="16"/>
      <c r="X83" s="16"/>
      <c r="Y83" s="16"/>
      <c r="Z83" s="16"/>
      <c r="AA83" s="16"/>
      <c r="AB83" s="16"/>
      <c r="AC83" s="16"/>
      <c r="AD83" s="16"/>
      <c r="AE83" s="16"/>
      <c r="AF83" s="16"/>
      <c r="AG83" s="51"/>
      <c r="AH83" s="16"/>
      <c r="AI83" s="16"/>
      <c r="AJ83" s="16"/>
      <c r="AK83" s="16"/>
      <c r="AL83" s="16"/>
      <c r="AM83" s="16"/>
      <c r="AN83" s="16"/>
      <c r="AO83" s="16"/>
      <c r="AP83" s="16"/>
      <c r="AQ83" s="16"/>
      <c r="AR83" s="16"/>
      <c r="AS83" s="16"/>
      <c r="AT83" s="16"/>
      <c r="AU83" s="51"/>
      <c r="AV83" s="16"/>
      <c r="AW83" s="16"/>
      <c r="AX83" s="16"/>
      <c r="AY83" s="16"/>
      <c r="AZ83" s="16"/>
      <c r="BA83" s="16"/>
      <c r="BB83" s="16"/>
      <c r="BC83" s="51"/>
      <c r="BD83" s="16"/>
      <c r="BE83" s="16"/>
      <c r="BF83" s="16"/>
      <c r="BG83" s="16"/>
      <c r="BH83" s="16"/>
      <c r="BI83" s="51"/>
      <c r="BJ83" s="16"/>
      <c r="BK83" s="16"/>
      <c r="BL83" s="16"/>
      <c r="BM83" s="195"/>
      <c r="BN83" s="16"/>
      <c r="BO83" s="16"/>
      <c r="BP83" s="16"/>
      <c r="BQ83" s="195"/>
      <c r="BR83" s="16"/>
      <c r="BS83" s="16"/>
      <c r="BT83" s="16"/>
      <c r="BU83" s="16"/>
      <c r="BV83" s="195"/>
      <c r="BW83" s="16"/>
      <c r="BX83" s="16"/>
      <c r="BY83" s="16"/>
      <c r="BZ83" s="195"/>
      <c r="CA83" s="38"/>
      <c r="CB83" s="38"/>
      <c r="CC83" s="38"/>
      <c r="CD83" s="38"/>
      <c r="CE83" s="195"/>
      <c r="CF83" s="38"/>
      <c r="CG83" s="38"/>
      <c r="CH83" s="38"/>
      <c r="CI83" s="38"/>
      <c r="CJ83" s="195"/>
      <c r="CK83" s="38"/>
      <c r="CL83" s="38"/>
      <c r="CM83" s="38"/>
      <c r="CN83" s="38"/>
      <c r="CO83" s="195"/>
      <c r="CP83" s="38"/>
      <c r="CQ83" s="38"/>
      <c r="CR83" s="38"/>
      <c r="CS83" s="38"/>
      <c r="CT83" s="38"/>
      <c r="CU83" s="195"/>
      <c r="CV83" s="39"/>
      <c r="CW83" s="39"/>
      <c r="CX83" s="39"/>
      <c r="CY83" s="39"/>
      <c r="CZ83" s="51"/>
      <c r="DB83" s="164"/>
      <c r="DC83" s="155"/>
      <c r="DD83" s="155"/>
    </row>
    <row r="84" spans="1:108" s="4" customFormat="1" ht="15" customHeight="1" x14ac:dyDescent="0.25">
      <c r="A84" s="85" t="s">
        <v>268</v>
      </c>
      <c r="B84" s="86">
        <v>43199</v>
      </c>
      <c r="C84" s="86">
        <v>43200</v>
      </c>
      <c r="D84" s="86">
        <v>43201</v>
      </c>
      <c r="E84" s="86">
        <v>43202</v>
      </c>
      <c r="F84" s="86">
        <v>43203</v>
      </c>
      <c r="G84" s="86">
        <v>43206</v>
      </c>
      <c r="H84" s="86">
        <v>43207</v>
      </c>
      <c r="I84" s="86">
        <v>43208</v>
      </c>
      <c r="J84" s="86">
        <v>43209</v>
      </c>
      <c r="K84" s="86">
        <v>43210</v>
      </c>
      <c r="L84" s="86">
        <v>43213</v>
      </c>
      <c r="M84" s="86">
        <v>43214</v>
      </c>
      <c r="N84" s="86">
        <v>43215</v>
      </c>
      <c r="O84" s="86">
        <v>43216</v>
      </c>
      <c r="P84" s="86">
        <v>43217</v>
      </c>
      <c r="Q84" s="86">
        <v>43220</v>
      </c>
      <c r="R84" s="87" t="s">
        <v>249</v>
      </c>
      <c r="S84" s="88">
        <v>43222</v>
      </c>
      <c r="T84" s="86">
        <v>43224</v>
      </c>
      <c r="U84" s="86">
        <v>43227</v>
      </c>
      <c r="V84" s="86">
        <v>43229</v>
      </c>
      <c r="W84" s="86">
        <v>43235</v>
      </c>
      <c r="X84" s="86">
        <v>43236</v>
      </c>
      <c r="Y84" s="86">
        <v>43237</v>
      </c>
      <c r="Z84" s="86">
        <v>43238</v>
      </c>
      <c r="AA84" s="86">
        <v>43243</v>
      </c>
      <c r="AB84" s="86">
        <v>43244</v>
      </c>
      <c r="AC84" s="86">
        <v>43245</v>
      </c>
      <c r="AD84" s="86">
        <v>43248</v>
      </c>
      <c r="AE84" s="86">
        <v>43250</v>
      </c>
      <c r="AF84" s="86">
        <v>43251</v>
      </c>
      <c r="AG84" s="87" t="s">
        <v>249</v>
      </c>
      <c r="AH84" s="88">
        <v>43252</v>
      </c>
      <c r="AI84" s="86">
        <v>43255</v>
      </c>
      <c r="AJ84" s="86">
        <v>43256</v>
      </c>
      <c r="AK84" s="86">
        <v>43257</v>
      </c>
      <c r="AL84" s="86">
        <v>43258</v>
      </c>
      <c r="AM84" s="86">
        <v>43262</v>
      </c>
      <c r="AN84" s="86">
        <v>43263</v>
      </c>
      <c r="AO84" s="86">
        <v>43264</v>
      </c>
      <c r="AP84" s="86">
        <v>43265</v>
      </c>
      <c r="AQ84" s="86">
        <v>43276</v>
      </c>
      <c r="AR84" s="86">
        <v>43277</v>
      </c>
      <c r="AS84" s="86">
        <v>43278</v>
      </c>
      <c r="AT84" s="86">
        <v>43280</v>
      </c>
      <c r="AU84" s="87" t="s">
        <v>249</v>
      </c>
      <c r="AV84" s="88">
        <v>43283</v>
      </c>
      <c r="AW84" s="86">
        <v>43286</v>
      </c>
      <c r="AX84" s="86">
        <v>43290</v>
      </c>
      <c r="AY84" s="86">
        <v>43294</v>
      </c>
      <c r="AZ84" s="86">
        <v>43297</v>
      </c>
      <c r="BA84" s="86">
        <v>43304</v>
      </c>
      <c r="BB84" s="86">
        <v>43311</v>
      </c>
      <c r="BC84" s="87" t="s">
        <v>249</v>
      </c>
      <c r="BD84" s="88">
        <v>43318</v>
      </c>
      <c r="BE84" s="86">
        <v>43332</v>
      </c>
      <c r="BF84" s="86">
        <v>43336</v>
      </c>
      <c r="BG84" s="86">
        <v>43339</v>
      </c>
      <c r="BH84" s="89">
        <v>43343</v>
      </c>
      <c r="BI84" s="87" t="s">
        <v>249</v>
      </c>
      <c r="BJ84" s="90">
        <v>43346</v>
      </c>
      <c r="BK84" s="89">
        <v>43353</v>
      </c>
      <c r="BL84" s="89">
        <v>43360</v>
      </c>
      <c r="BM84" s="207" t="s">
        <v>249</v>
      </c>
      <c r="BN84" s="91">
        <v>43374</v>
      </c>
      <c r="BO84" s="91">
        <v>43395</v>
      </c>
      <c r="BP84" s="91">
        <v>43402</v>
      </c>
      <c r="BQ84" s="208" t="s">
        <v>249</v>
      </c>
      <c r="BR84" s="91">
        <v>43409</v>
      </c>
      <c r="BS84" s="91">
        <v>43416</v>
      </c>
      <c r="BT84" s="91">
        <v>43423</v>
      </c>
      <c r="BU84" s="91">
        <v>43430</v>
      </c>
      <c r="BV84" s="208" t="s">
        <v>249</v>
      </c>
      <c r="BW84" s="91">
        <v>43437</v>
      </c>
      <c r="BX84" s="91">
        <v>43444</v>
      </c>
      <c r="BY84" s="91">
        <v>43451</v>
      </c>
      <c r="BZ84" s="208" t="s">
        <v>249</v>
      </c>
      <c r="CA84" s="91">
        <v>43472</v>
      </c>
      <c r="CB84" s="91">
        <v>43479</v>
      </c>
      <c r="CC84" s="91">
        <v>43486</v>
      </c>
      <c r="CD84" s="91">
        <v>43493</v>
      </c>
      <c r="CE84" s="208" t="s">
        <v>249</v>
      </c>
      <c r="CF84" s="91">
        <v>43500</v>
      </c>
      <c r="CG84" s="91">
        <v>43507</v>
      </c>
      <c r="CH84" s="91">
        <v>43514</v>
      </c>
      <c r="CI84" s="91">
        <v>43521</v>
      </c>
      <c r="CJ84" s="208" t="s">
        <v>249</v>
      </c>
      <c r="CK84" s="91">
        <v>43528</v>
      </c>
      <c r="CL84" s="91">
        <v>43535</v>
      </c>
      <c r="CM84" s="91">
        <v>43542</v>
      </c>
      <c r="CN84" s="91">
        <v>43549</v>
      </c>
      <c r="CO84" s="208" t="s">
        <v>249</v>
      </c>
      <c r="CP84" s="91">
        <v>43556</v>
      </c>
      <c r="CQ84" s="91">
        <v>43563</v>
      </c>
      <c r="CR84" s="91">
        <v>43570</v>
      </c>
      <c r="CS84" s="91">
        <v>43578</v>
      </c>
      <c r="CT84" s="86">
        <v>43584</v>
      </c>
      <c r="CU84" s="208" t="s">
        <v>249</v>
      </c>
      <c r="CV84" s="234">
        <v>43591</v>
      </c>
      <c r="CW84" s="219">
        <v>43598</v>
      </c>
      <c r="CX84" s="219">
        <v>43605</v>
      </c>
      <c r="CY84" s="219">
        <v>43612</v>
      </c>
      <c r="CZ84" s="208" t="s">
        <v>249</v>
      </c>
      <c r="DA84" s="310"/>
      <c r="DB84" s="168"/>
      <c r="DC84" s="159"/>
      <c r="DD84" s="159"/>
    </row>
    <row r="85" spans="1:108" ht="15" customHeight="1" x14ac:dyDescent="0.25">
      <c r="A85" s="34" t="s">
        <v>151</v>
      </c>
      <c r="B85" s="8"/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  <c r="O85" s="8"/>
      <c r="P85" s="8"/>
      <c r="Q85" s="8"/>
      <c r="R85" s="61"/>
      <c r="S85" s="46"/>
      <c r="T85" s="8"/>
      <c r="U85" s="8"/>
      <c r="V85" s="8"/>
      <c r="W85" s="8"/>
      <c r="X85" s="8"/>
      <c r="Y85" s="8"/>
      <c r="Z85" s="8"/>
      <c r="AA85" s="8"/>
      <c r="AB85" s="8"/>
      <c r="AC85" s="8"/>
      <c r="AD85" s="8"/>
      <c r="AE85" s="8"/>
      <c r="AF85" s="8"/>
      <c r="AG85" s="61"/>
      <c r="AH85" s="46"/>
      <c r="AI85" s="8"/>
      <c r="AJ85" s="8"/>
      <c r="AK85" s="8"/>
      <c r="AL85" s="8"/>
      <c r="AM85" s="8"/>
      <c r="AN85" s="8"/>
      <c r="AO85" s="8"/>
      <c r="AP85" s="8"/>
      <c r="AQ85" s="8"/>
      <c r="AR85" s="8"/>
      <c r="AS85" s="8"/>
      <c r="AT85" s="8"/>
      <c r="AU85" s="61"/>
      <c r="AV85" s="46"/>
      <c r="AW85" s="8"/>
      <c r="AX85" s="8"/>
      <c r="AY85" s="8"/>
      <c r="AZ85" s="8"/>
      <c r="BA85" s="8"/>
      <c r="BB85" s="8"/>
      <c r="BC85" s="61"/>
      <c r="BD85" s="46"/>
      <c r="BE85" s="8"/>
      <c r="BF85" s="8"/>
      <c r="BG85" s="8"/>
      <c r="BH85" s="8"/>
      <c r="BI85" s="61"/>
      <c r="BJ85" s="25">
        <v>65</v>
      </c>
      <c r="BK85" s="9">
        <v>73</v>
      </c>
      <c r="BL85" s="8">
        <v>75</v>
      </c>
      <c r="BM85" s="198">
        <v>71</v>
      </c>
      <c r="BN85" s="9">
        <v>54</v>
      </c>
      <c r="BO85" s="9">
        <v>64</v>
      </c>
      <c r="BP85" s="9">
        <v>48</v>
      </c>
      <c r="BQ85" s="248">
        <v>55.333333333333336</v>
      </c>
      <c r="BR85" s="252">
        <v>78</v>
      </c>
      <c r="BS85" s="252">
        <v>75</v>
      </c>
      <c r="BT85" s="252">
        <v>70</v>
      </c>
      <c r="BU85" s="252">
        <v>48</v>
      </c>
      <c r="BV85" s="248">
        <v>67.75</v>
      </c>
      <c r="BW85" s="252">
        <v>39</v>
      </c>
      <c r="BX85" s="252">
        <v>19</v>
      </c>
      <c r="BY85" s="253">
        <v>21</v>
      </c>
      <c r="BZ85" s="248">
        <v>26.333333333333332</v>
      </c>
      <c r="CA85" s="253">
        <v>18</v>
      </c>
      <c r="CB85" s="253">
        <v>44</v>
      </c>
      <c r="CC85" s="253">
        <v>51</v>
      </c>
      <c r="CD85" s="253">
        <v>54</v>
      </c>
      <c r="CE85" s="248">
        <v>41.75</v>
      </c>
      <c r="CF85" s="253">
        <v>23</v>
      </c>
      <c r="CG85" s="253">
        <v>32</v>
      </c>
      <c r="CH85" s="253">
        <v>48</v>
      </c>
      <c r="CI85" s="253">
        <v>28</v>
      </c>
      <c r="CJ85" s="248">
        <v>32.75</v>
      </c>
      <c r="CK85" s="253">
        <v>26</v>
      </c>
      <c r="CL85" s="253">
        <v>37</v>
      </c>
      <c r="CM85" s="253">
        <v>37</v>
      </c>
      <c r="CN85" s="253">
        <v>37</v>
      </c>
      <c r="CO85" s="248">
        <v>34.25</v>
      </c>
      <c r="CP85" s="27">
        <v>14</v>
      </c>
      <c r="CQ85" s="27">
        <v>9</v>
      </c>
      <c r="CR85" s="27">
        <v>11</v>
      </c>
      <c r="CS85" s="27">
        <v>19</v>
      </c>
      <c r="CT85" s="210">
        <v>18</v>
      </c>
      <c r="CU85" s="248">
        <v>14.2</v>
      </c>
      <c r="CV85" s="226">
        <v>21</v>
      </c>
      <c r="CW85" s="27">
        <v>19</v>
      </c>
      <c r="CX85" s="27">
        <v>24</v>
      </c>
      <c r="CY85" s="27">
        <v>18</v>
      </c>
      <c r="CZ85" s="248">
        <v>20.5</v>
      </c>
      <c r="DA85" s="311"/>
      <c r="DB85" s="164"/>
      <c r="DC85" s="155"/>
      <c r="DD85" s="155"/>
    </row>
    <row r="86" spans="1:108" ht="15" customHeight="1" x14ac:dyDescent="0.25">
      <c r="A86" s="34" t="s">
        <v>150</v>
      </c>
      <c r="B86" s="9"/>
      <c r="C86" s="9"/>
      <c r="D86" s="9"/>
      <c r="E86" s="9"/>
      <c r="F86" s="9"/>
      <c r="G86" s="9"/>
      <c r="H86" s="9"/>
      <c r="I86" s="9"/>
      <c r="J86" s="9"/>
      <c r="K86" s="9"/>
      <c r="L86" s="9"/>
      <c r="M86" s="9"/>
      <c r="N86" s="9"/>
      <c r="O86" s="9"/>
      <c r="P86" s="9"/>
      <c r="Q86" s="8"/>
      <c r="R86" s="61"/>
      <c r="S86" s="25"/>
      <c r="T86" s="9"/>
      <c r="U86" s="9"/>
      <c r="V86" s="9"/>
      <c r="W86" s="9"/>
      <c r="X86" s="9"/>
      <c r="Y86" s="9"/>
      <c r="Z86" s="9"/>
      <c r="AA86" s="9"/>
      <c r="AB86" s="9"/>
      <c r="AC86" s="9"/>
      <c r="AD86" s="9"/>
      <c r="AE86" s="9"/>
      <c r="AF86" s="8"/>
      <c r="AG86" s="61"/>
      <c r="AH86" s="25"/>
      <c r="AI86" s="9"/>
      <c r="AJ86" s="9"/>
      <c r="AK86" s="9"/>
      <c r="AL86" s="9"/>
      <c r="AM86" s="9"/>
      <c r="AN86" s="9"/>
      <c r="AO86" s="9"/>
      <c r="AP86" s="9"/>
      <c r="AQ86" s="9"/>
      <c r="AR86" s="9"/>
      <c r="AS86" s="9"/>
      <c r="AT86" s="8"/>
      <c r="AU86" s="61"/>
      <c r="AV86" s="25"/>
      <c r="AW86" s="9"/>
      <c r="AX86" s="9"/>
      <c r="AY86" s="9"/>
      <c r="AZ86" s="9"/>
      <c r="BA86" s="9"/>
      <c r="BB86" s="8"/>
      <c r="BC86" s="61"/>
      <c r="BD86" s="25"/>
      <c r="BE86" s="9"/>
      <c r="BF86" s="9"/>
      <c r="BG86" s="8"/>
      <c r="BH86" s="8"/>
      <c r="BI86" s="61"/>
      <c r="BJ86" s="25">
        <v>18</v>
      </c>
      <c r="BK86" s="9">
        <v>18</v>
      </c>
      <c r="BL86" s="8">
        <v>18</v>
      </c>
      <c r="BM86" s="198">
        <v>18</v>
      </c>
      <c r="BN86" s="9">
        <v>14</v>
      </c>
      <c r="BO86" s="9">
        <v>9</v>
      </c>
      <c r="BP86" s="9">
        <v>15</v>
      </c>
      <c r="BQ86" s="248">
        <v>12.666666666666666</v>
      </c>
      <c r="BR86" s="252">
        <v>18</v>
      </c>
      <c r="BS86" s="252">
        <v>15</v>
      </c>
      <c r="BT86" s="252">
        <v>19</v>
      </c>
      <c r="BU86" s="252">
        <v>19</v>
      </c>
      <c r="BV86" s="248">
        <v>17.75</v>
      </c>
      <c r="BW86" s="252">
        <v>15</v>
      </c>
      <c r="BX86" s="252">
        <v>5</v>
      </c>
      <c r="BY86" s="253">
        <v>3</v>
      </c>
      <c r="BZ86" s="248">
        <v>7.666666666666667</v>
      </c>
      <c r="CA86" s="253">
        <v>7</v>
      </c>
      <c r="CB86" s="253">
        <v>4</v>
      </c>
      <c r="CC86" s="253">
        <v>2</v>
      </c>
      <c r="CD86" s="253">
        <v>2</v>
      </c>
      <c r="CE86" s="248">
        <v>3.75</v>
      </c>
      <c r="CF86" s="253">
        <v>4</v>
      </c>
      <c r="CG86" s="253">
        <v>5</v>
      </c>
      <c r="CH86" s="253">
        <v>6</v>
      </c>
      <c r="CI86" s="253">
        <v>0</v>
      </c>
      <c r="CJ86" s="248">
        <v>3.75</v>
      </c>
      <c r="CK86" s="253">
        <v>0</v>
      </c>
      <c r="CL86" s="253">
        <v>0</v>
      </c>
      <c r="CM86" s="253">
        <v>1</v>
      </c>
      <c r="CN86" s="253">
        <v>8</v>
      </c>
      <c r="CO86" s="248">
        <v>2.25</v>
      </c>
      <c r="CP86" s="27">
        <v>11</v>
      </c>
      <c r="CQ86" s="27">
        <v>5</v>
      </c>
      <c r="CR86" s="27">
        <v>5</v>
      </c>
      <c r="CS86" s="27">
        <v>26</v>
      </c>
      <c r="CT86" s="210">
        <v>36</v>
      </c>
      <c r="CU86" s="248">
        <v>16.600000000000001</v>
      </c>
      <c r="CV86" s="226">
        <v>26</v>
      </c>
      <c r="CW86" s="27">
        <v>27</v>
      </c>
      <c r="CX86" s="27">
        <v>26</v>
      </c>
      <c r="CY86" s="27">
        <v>20</v>
      </c>
      <c r="CZ86" s="248">
        <v>24.75</v>
      </c>
      <c r="DA86" s="311"/>
      <c r="DB86" s="164"/>
      <c r="DC86" s="155"/>
      <c r="DD86" s="155"/>
    </row>
    <row r="87" spans="1:108" ht="15" customHeight="1" x14ac:dyDescent="0.25">
      <c r="A87" s="34" t="s">
        <v>212</v>
      </c>
      <c r="B87" s="8"/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  <c r="O87" s="8"/>
      <c r="P87" s="8"/>
      <c r="Q87" s="8"/>
      <c r="R87" s="61"/>
      <c r="S87" s="46"/>
      <c r="T87" s="8"/>
      <c r="U87" s="8"/>
      <c r="V87" s="8"/>
      <c r="W87" s="8"/>
      <c r="X87" s="8"/>
      <c r="Y87" s="8"/>
      <c r="Z87" s="8"/>
      <c r="AA87" s="8"/>
      <c r="AB87" s="8"/>
      <c r="AC87" s="8"/>
      <c r="AD87" s="8"/>
      <c r="AE87" s="8"/>
      <c r="AF87" s="8"/>
      <c r="AG87" s="61"/>
      <c r="AH87" s="46"/>
      <c r="AI87" s="8"/>
      <c r="AJ87" s="8"/>
      <c r="AK87" s="8"/>
      <c r="AL87" s="8"/>
      <c r="AM87" s="8"/>
      <c r="AN87" s="8"/>
      <c r="AO87" s="8"/>
      <c r="AP87" s="8"/>
      <c r="AQ87" s="8"/>
      <c r="AR87" s="8"/>
      <c r="AS87" s="8"/>
      <c r="AT87" s="8"/>
      <c r="AU87" s="61"/>
      <c r="AV87" s="46"/>
      <c r="AW87" s="8"/>
      <c r="AX87" s="8"/>
      <c r="AY87" s="8"/>
      <c r="AZ87" s="8"/>
      <c r="BA87" s="8"/>
      <c r="BB87" s="8"/>
      <c r="BC87" s="61"/>
      <c r="BD87" s="46"/>
      <c r="BE87" s="8"/>
      <c r="BF87" s="8"/>
      <c r="BG87" s="8"/>
      <c r="BH87" s="8"/>
      <c r="BI87" s="61"/>
      <c r="BJ87" s="25">
        <v>60</v>
      </c>
      <c r="BK87" s="9">
        <v>65</v>
      </c>
      <c r="BL87" s="8">
        <v>77</v>
      </c>
      <c r="BM87" s="198">
        <v>67.333333333333329</v>
      </c>
      <c r="BN87" s="9">
        <v>64</v>
      </c>
      <c r="BO87" s="9">
        <v>110</v>
      </c>
      <c r="BP87" s="9">
        <v>114</v>
      </c>
      <c r="BQ87" s="248">
        <v>96</v>
      </c>
      <c r="BR87" s="252">
        <v>115</v>
      </c>
      <c r="BS87" s="252">
        <v>110</v>
      </c>
      <c r="BT87" s="252">
        <v>101</v>
      </c>
      <c r="BU87" s="252">
        <v>117</v>
      </c>
      <c r="BV87" s="248">
        <v>110.75</v>
      </c>
      <c r="BW87" s="252">
        <v>51</v>
      </c>
      <c r="BX87" s="252">
        <v>42</v>
      </c>
      <c r="BY87" s="252">
        <v>48</v>
      </c>
      <c r="BZ87" s="248">
        <v>47</v>
      </c>
      <c r="CA87" s="253">
        <v>41</v>
      </c>
      <c r="CB87" s="253">
        <v>32</v>
      </c>
      <c r="CC87" s="253">
        <v>51</v>
      </c>
      <c r="CD87" s="253">
        <v>23</v>
      </c>
      <c r="CE87" s="248">
        <v>36.75</v>
      </c>
      <c r="CF87" s="253">
        <v>33</v>
      </c>
      <c r="CG87" s="253">
        <v>59</v>
      </c>
      <c r="CH87" s="253">
        <v>33</v>
      </c>
      <c r="CI87" s="253">
        <v>44</v>
      </c>
      <c r="CJ87" s="248">
        <v>42.25</v>
      </c>
      <c r="CK87" s="253">
        <v>124</v>
      </c>
      <c r="CL87" s="253">
        <v>67</v>
      </c>
      <c r="CM87" s="253">
        <v>68</v>
      </c>
      <c r="CN87" s="253">
        <v>85</v>
      </c>
      <c r="CO87" s="248">
        <v>86</v>
      </c>
      <c r="CP87" s="27">
        <v>29</v>
      </c>
      <c r="CQ87" s="27">
        <v>22</v>
      </c>
      <c r="CR87" s="27">
        <v>21</v>
      </c>
      <c r="CS87" s="27">
        <v>27</v>
      </c>
      <c r="CT87" s="210">
        <v>38</v>
      </c>
      <c r="CU87" s="248">
        <v>27.4</v>
      </c>
      <c r="CV87" s="226">
        <v>27</v>
      </c>
      <c r="CW87" s="27">
        <v>27</v>
      </c>
      <c r="CX87" s="27">
        <v>19</v>
      </c>
      <c r="CY87" s="27">
        <v>19</v>
      </c>
      <c r="CZ87" s="248">
        <v>23</v>
      </c>
      <c r="DA87" s="311"/>
      <c r="DB87" s="164"/>
      <c r="DC87" s="155"/>
      <c r="DD87" s="155"/>
    </row>
    <row r="88" spans="1:108" s="10" customFormat="1" ht="15" customHeight="1" x14ac:dyDescent="0.3">
      <c r="A88" s="34" t="s">
        <v>152</v>
      </c>
      <c r="B88" s="9"/>
      <c r="C88" s="9"/>
      <c r="D88" s="9"/>
      <c r="E88" s="9"/>
      <c r="F88" s="9"/>
      <c r="G88" s="9"/>
      <c r="H88" s="9"/>
      <c r="I88" s="9"/>
      <c r="J88" s="9"/>
      <c r="K88" s="9"/>
      <c r="L88" s="9"/>
      <c r="M88" s="9"/>
      <c r="N88" s="9"/>
      <c r="O88" s="9"/>
      <c r="P88" s="9"/>
      <c r="Q88" s="8"/>
      <c r="R88" s="61"/>
      <c r="S88" s="25"/>
      <c r="T88" s="9"/>
      <c r="U88" s="9"/>
      <c r="V88" s="9"/>
      <c r="W88" s="9"/>
      <c r="X88" s="9"/>
      <c r="Y88" s="9"/>
      <c r="Z88" s="9"/>
      <c r="AA88" s="9"/>
      <c r="AB88" s="9"/>
      <c r="AC88" s="9"/>
      <c r="AD88" s="9"/>
      <c r="AE88" s="9"/>
      <c r="AF88" s="8"/>
      <c r="AG88" s="61"/>
      <c r="AH88" s="25"/>
      <c r="AI88" s="9"/>
      <c r="AJ88" s="9"/>
      <c r="AK88" s="9"/>
      <c r="AL88" s="9"/>
      <c r="AM88" s="9"/>
      <c r="AN88" s="9"/>
      <c r="AO88" s="9"/>
      <c r="AP88" s="9"/>
      <c r="AQ88" s="9"/>
      <c r="AR88" s="9"/>
      <c r="AS88" s="9"/>
      <c r="AT88" s="8"/>
      <c r="AU88" s="61"/>
      <c r="AV88" s="25"/>
      <c r="AW88" s="9"/>
      <c r="AX88" s="9"/>
      <c r="AY88" s="9"/>
      <c r="AZ88" s="9"/>
      <c r="BA88" s="9"/>
      <c r="BB88" s="8"/>
      <c r="BC88" s="61"/>
      <c r="BD88" s="25"/>
      <c r="BE88" s="9"/>
      <c r="BF88" s="9"/>
      <c r="BG88" s="8"/>
      <c r="BH88" s="8"/>
      <c r="BI88" s="61"/>
      <c r="BJ88" s="25"/>
      <c r="BK88" s="9"/>
      <c r="BL88" s="8"/>
      <c r="BM88" s="198"/>
      <c r="BN88" s="9"/>
      <c r="BO88" s="9"/>
      <c r="BP88" s="9"/>
      <c r="BQ88" s="248"/>
      <c r="BR88" s="252"/>
      <c r="BS88" s="252"/>
      <c r="BT88" s="252"/>
      <c r="BU88" s="252"/>
      <c r="BV88" s="248"/>
      <c r="BW88" s="252"/>
      <c r="BX88" s="252"/>
      <c r="BY88" s="252"/>
      <c r="BZ88" s="248"/>
      <c r="CA88" s="252"/>
      <c r="CB88" s="252"/>
      <c r="CC88" s="252"/>
      <c r="CD88" s="252"/>
      <c r="CE88" s="248"/>
      <c r="CF88" s="252"/>
      <c r="CG88" s="252"/>
      <c r="CH88" s="252"/>
      <c r="CI88" s="252"/>
      <c r="CJ88" s="248"/>
      <c r="CK88" s="252"/>
      <c r="CL88" s="252"/>
      <c r="CM88" s="252"/>
      <c r="CN88" s="252"/>
      <c r="CO88" s="248"/>
      <c r="CP88" s="9"/>
      <c r="CQ88" s="9"/>
      <c r="CR88" s="9"/>
      <c r="CS88" s="9">
        <v>0</v>
      </c>
      <c r="CT88" s="8">
        <v>0</v>
      </c>
      <c r="CU88" s="248">
        <v>0</v>
      </c>
      <c r="CV88" s="25">
        <v>0</v>
      </c>
      <c r="CW88" s="9">
        <v>0</v>
      </c>
      <c r="CX88" s="9">
        <v>0</v>
      </c>
      <c r="CY88" s="9">
        <v>0</v>
      </c>
      <c r="CZ88" s="248">
        <v>0</v>
      </c>
      <c r="DA88" s="311"/>
      <c r="DB88" s="165"/>
      <c r="DC88" s="156"/>
      <c r="DD88" s="156"/>
    </row>
    <row r="89" spans="1:108" s="10" customFormat="1" ht="15" customHeight="1" x14ac:dyDescent="0.3">
      <c r="A89" s="54" t="s">
        <v>213</v>
      </c>
      <c r="B89" s="55"/>
      <c r="C89" s="55"/>
      <c r="D89" s="55"/>
      <c r="E89" s="55"/>
      <c r="F89" s="55"/>
      <c r="G89" s="55"/>
      <c r="H89" s="55"/>
      <c r="I89" s="55"/>
      <c r="J89" s="55"/>
      <c r="K89" s="55"/>
      <c r="L89" s="55"/>
      <c r="M89" s="55"/>
      <c r="N89" s="55"/>
      <c r="O89" s="55"/>
      <c r="P89" s="55"/>
      <c r="Q89" s="56"/>
      <c r="R89" s="63"/>
      <c r="S89" s="57"/>
      <c r="T89" s="55"/>
      <c r="U89" s="55"/>
      <c r="V89" s="55"/>
      <c r="W89" s="55"/>
      <c r="X89" s="55"/>
      <c r="Y89" s="55"/>
      <c r="Z89" s="55"/>
      <c r="AA89" s="55"/>
      <c r="AB89" s="55"/>
      <c r="AC89" s="55"/>
      <c r="AD89" s="55"/>
      <c r="AE89" s="55"/>
      <c r="AF89" s="56"/>
      <c r="AG89" s="63"/>
      <c r="AH89" s="57"/>
      <c r="AI89" s="55"/>
      <c r="AJ89" s="55"/>
      <c r="AK89" s="55"/>
      <c r="AL89" s="55"/>
      <c r="AM89" s="55"/>
      <c r="AN89" s="55"/>
      <c r="AO89" s="55"/>
      <c r="AP89" s="55"/>
      <c r="AQ89" s="55"/>
      <c r="AR89" s="55"/>
      <c r="AS89" s="55"/>
      <c r="AT89" s="56"/>
      <c r="AU89" s="63"/>
      <c r="AV89" s="57"/>
      <c r="AW89" s="55"/>
      <c r="AX89" s="55"/>
      <c r="AY89" s="55"/>
      <c r="AZ89" s="55"/>
      <c r="BA89" s="55"/>
      <c r="BB89" s="56"/>
      <c r="BC89" s="63"/>
      <c r="BD89" s="57"/>
      <c r="BE89" s="55"/>
      <c r="BF89" s="55"/>
      <c r="BG89" s="55"/>
      <c r="BH89" s="58"/>
      <c r="BI89" s="63"/>
      <c r="BJ89" s="57"/>
      <c r="BK89" s="55"/>
      <c r="BL89" s="56"/>
      <c r="BM89" s="198"/>
      <c r="BN89" s="9"/>
      <c r="BO89" s="9"/>
      <c r="BP89" s="9"/>
      <c r="BQ89" s="248"/>
      <c r="BR89" s="252"/>
      <c r="BS89" s="252"/>
      <c r="BT89" s="252"/>
      <c r="BU89" s="252"/>
      <c r="BV89" s="248"/>
      <c r="BW89" s="252"/>
      <c r="BX89" s="252"/>
      <c r="BY89" s="252"/>
      <c r="BZ89" s="248"/>
      <c r="CA89" s="252"/>
      <c r="CB89" s="252"/>
      <c r="CC89" s="252"/>
      <c r="CD89" s="252"/>
      <c r="CE89" s="248"/>
      <c r="CF89" s="252"/>
      <c r="CG89" s="252"/>
      <c r="CH89" s="252"/>
      <c r="CI89" s="252"/>
      <c r="CJ89" s="248"/>
      <c r="CK89" s="252"/>
      <c r="CL89" s="252"/>
      <c r="CM89" s="252"/>
      <c r="CN89" s="252"/>
      <c r="CO89" s="248"/>
      <c r="CP89" s="9"/>
      <c r="CQ89" s="9"/>
      <c r="CR89" s="9"/>
      <c r="CS89" s="9">
        <v>0</v>
      </c>
      <c r="CT89" s="8">
        <v>5</v>
      </c>
      <c r="CU89" s="248">
        <v>2.5</v>
      </c>
      <c r="CV89" s="57">
        <v>6</v>
      </c>
      <c r="CW89" s="55">
        <v>1</v>
      </c>
      <c r="CX89" s="55">
        <v>2</v>
      </c>
      <c r="CY89" s="55">
        <v>4</v>
      </c>
      <c r="CZ89" s="263">
        <v>3.25</v>
      </c>
      <c r="DA89" s="311"/>
      <c r="DB89" s="165"/>
      <c r="DC89" s="156"/>
      <c r="DD89" s="156"/>
    </row>
    <row r="90" spans="1:108" s="5" customFormat="1" ht="15" customHeight="1" x14ac:dyDescent="0.3">
      <c r="A90" s="11" t="s">
        <v>209</v>
      </c>
      <c r="B90" s="12">
        <v>0</v>
      </c>
      <c r="C90" s="12">
        <v>0</v>
      </c>
      <c r="D90" s="12">
        <v>0</v>
      </c>
      <c r="E90" s="12">
        <v>0</v>
      </c>
      <c r="F90" s="12">
        <v>0</v>
      </c>
      <c r="G90" s="12">
        <v>0</v>
      </c>
      <c r="H90" s="12">
        <v>0</v>
      </c>
      <c r="I90" s="12">
        <v>0</v>
      </c>
      <c r="J90" s="12">
        <v>0</v>
      </c>
      <c r="K90" s="12">
        <v>0</v>
      </c>
      <c r="L90" s="12">
        <v>0</v>
      </c>
      <c r="M90" s="12">
        <v>0</v>
      </c>
      <c r="N90" s="12">
        <v>0</v>
      </c>
      <c r="O90" s="12">
        <v>0</v>
      </c>
      <c r="P90" s="12">
        <v>0</v>
      </c>
      <c r="Q90" s="12">
        <v>0</v>
      </c>
      <c r="R90" s="50">
        <v>0</v>
      </c>
      <c r="S90" s="12">
        <v>0</v>
      </c>
      <c r="T90" s="12">
        <v>0</v>
      </c>
      <c r="U90" s="12">
        <v>0</v>
      </c>
      <c r="V90" s="12">
        <v>0</v>
      </c>
      <c r="W90" s="12">
        <v>0</v>
      </c>
      <c r="X90" s="12">
        <v>0</v>
      </c>
      <c r="Y90" s="12">
        <v>0</v>
      </c>
      <c r="Z90" s="12">
        <v>0</v>
      </c>
      <c r="AA90" s="12">
        <v>0</v>
      </c>
      <c r="AB90" s="12">
        <v>0</v>
      </c>
      <c r="AC90" s="12">
        <v>0</v>
      </c>
      <c r="AD90" s="12">
        <v>0</v>
      </c>
      <c r="AE90" s="12">
        <v>0</v>
      </c>
      <c r="AF90" s="12">
        <v>0</v>
      </c>
      <c r="AG90" s="50">
        <v>0</v>
      </c>
      <c r="AH90" s="12">
        <v>0</v>
      </c>
      <c r="AI90" s="12">
        <v>0</v>
      </c>
      <c r="AJ90" s="12">
        <v>0</v>
      </c>
      <c r="AK90" s="12">
        <v>0</v>
      </c>
      <c r="AL90" s="12">
        <v>0</v>
      </c>
      <c r="AM90" s="12">
        <v>0</v>
      </c>
      <c r="AN90" s="12">
        <v>0</v>
      </c>
      <c r="AO90" s="12">
        <v>0</v>
      </c>
      <c r="AP90" s="12">
        <v>0</v>
      </c>
      <c r="AQ90" s="12">
        <v>0</v>
      </c>
      <c r="AR90" s="12">
        <v>0</v>
      </c>
      <c r="AS90" s="12">
        <v>0</v>
      </c>
      <c r="AT90" s="12">
        <v>0</v>
      </c>
      <c r="AU90" s="50">
        <v>0</v>
      </c>
      <c r="AV90" s="12">
        <v>0</v>
      </c>
      <c r="AW90" s="12">
        <v>0</v>
      </c>
      <c r="AX90" s="12">
        <v>0</v>
      </c>
      <c r="AY90" s="12">
        <v>0</v>
      </c>
      <c r="AZ90" s="12">
        <v>0</v>
      </c>
      <c r="BA90" s="12">
        <v>0</v>
      </c>
      <c r="BB90" s="12">
        <v>0</v>
      </c>
      <c r="BC90" s="50">
        <v>0</v>
      </c>
      <c r="BD90" s="12">
        <v>0</v>
      </c>
      <c r="BE90" s="12">
        <v>0</v>
      </c>
      <c r="BF90" s="12">
        <v>0</v>
      </c>
      <c r="BG90" s="12">
        <v>0</v>
      </c>
      <c r="BH90" s="12">
        <v>0</v>
      </c>
      <c r="BI90" s="50">
        <v>0</v>
      </c>
      <c r="BJ90" s="12">
        <v>143</v>
      </c>
      <c r="BK90" s="12">
        <v>156</v>
      </c>
      <c r="BL90" s="12">
        <v>170</v>
      </c>
      <c r="BM90" s="199">
        <v>156.33333333333334</v>
      </c>
      <c r="BN90" s="175">
        <v>132</v>
      </c>
      <c r="BO90" s="175">
        <v>183</v>
      </c>
      <c r="BP90" s="175">
        <v>177</v>
      </c>
      <c r="BQ90" s="249">
        <v>164</v>
      </c>
      <c r="BR90" s="249">
        <v>211</v>
      </c>
      <c r="BS90" s="249">
        <v>200</v>
      </c>
      <c r="BT90" s="249">
        <v>190</v>
      </c>
      <c r="BU90" s="249">
        <v>184</v>
      </c>
      <c r="BV90" s="249">
        <v>196.25</v>
      </c>
      <c r="BW90" s="249">
        <v>105</v>
      </c>
      <c r="BX90" s="249">
        <v>66</v>
      </c>
      <c r="BY90" s="249">
        <v>72</v>
      </c>
      <c r="BZ90" s="249">
        <v>81</v>
      </c>
      <c r="CA90" s="249">
        <v>66</v>
      </c>
      <c r="CB90" s="249">
        <v>80</v>
      </c>
      <c r="CC90" s="249">
        <v>104</v>
      </c>
      <c r="CD90" s="249">
        <v>79</v>
      </c>
      <c r="CE90" s="249">
        <v>82.25</v>
      </c>
      <c r="CF90" s="249">
        <v>60</v>
      </c>
      <c r="CG90" s="249">
        <v>96</v>
      </c>
      <c r="CH90" s="249">
        <v>87</v>
      </c>
      <c r="CI90" s="249">
        <v>72</v>
      </c>
      <c r="CJ90" s="249">
        <v>78.75</v>
      </c>
      <c r="CK90" s="249">
        <v>150</v>
      </c>
      <c r="CL90" s="249">
        <v>104</v>
      </c>
      <c r="CM90" s="249">
        <v>106</v>
      </c>
      <c r="CN90" s="249">
        <v>130</v>
      </c>
      <c r="CO90" s="249">
        <v>122.5</v>
      </c>
      <c r="CP90" s="175">
        <v>54</v>
      </c>
      <c r="CQ90" s="175">
        <v>36</v>
      </c>
      <c r="CR90" s="175">
        <v>37</v>
      </c>
      <c r="CS90" s="175">
        <v>72</v>
      </c>
      <c r="CT90" s="12">
        <v>97</v>
      </c>
      <c r="CU90" s="249">
        <v>59.2</v>
      </c>
      <c r="CV90" s="227">
        <v>80</v>
      </c>
      <c r="CW90" s="175">
        <v>74</v>
      </c>
      <c r="CX90" s="175">
        <v>71</v>
      </c>
      <c r="CY90" s="175">
        <v>61</v>
      </c>
      <c r="CZ90" s="249">
        <v>71.5</v>
      </c>
      <c r="DA90" s="311"/>
      <c r="DB90" s="166"/>
      <c r="DC90" s="157"/>
      <c r="DD90" s="157"/>
    </row>
    <row r="91" spans="1:108" ht="15" customHeight="1" x14ac:dyDescent="0.25">
      <c r="A91" s="34" t="s">
        <v>210</v>
      </c>
      <c r="B91" s="8"/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  <c r="P91" s="8"/>
      <c r="Q91" s="8"/>
      <c r="R91" s="61"/>
      <c r="S91" s="46"/>
      <c r="T91" s="8"/>
      <c r="U91" s="8"/>
      <c r="V91" s="8"/>
      <c r="W91" s="8"/>
      <c r="X91" s="8"/>
      <c r="Y91" s="8"/>
      <c r="Z91" s="8"/>
      <c r="AA91" s="8"/>
      <c r="AB91" s="8"/>
      <c r="AC91" s="8"/>
      <c r="AD91" s="8"/>
      <c r="AE91" s="8"/>
      <c r="AF91" s="8"/>
      <c r="AG91" s="61"/>
      <c r="AH91" s="46"/>
      <c r="AI91" s="8"/>
      <c r="AJ91" s="8"/>
      <c r="AK91" s="8"/>
      <c r="AL91" s="8"/>
      <c r="AM91" s="8"/>
      <c r="AN91" s="8"/>
      <c r="AO91" s="8"/>
      <c r="AP91" s="8"/>
      <c r="AQ91" s="8"/>
      <c r="AR91" s="8"/>
      <c r="AS91" s="8"/>
      <c r="AT91" s="8"/>
      <c r="AU91" s="61"/>
      <c r="AV91" s="46"/>
      <c r="AW91" s="8"/>
      <c r="AX91" s="8"/>
      <c r="AY91" s="8"/>
      <c r="AZ91" s="8"/>
      <c r="BA91" s="8"/>
      <c r="BB91" s="8"/>
      <c r="BC91" s="61"/>
      <c r="BD91" s="46"/>
      <c r="BE91" s="8"/>
      <c r="BF91" s="8"/>
      <c r="BG91" s="8"/>
      <c r="BH91" s="8"/>
      <c r="BI91" s="61"/>
      <c r="BJ91" s="25">
        <v>75</v>
      </c>
      <c r="BK91" s="9">
        <v>63</v>
      </c>
      <c r="BL91" s="8">
        <v>56</v>
      </c>
      <c r="BM91" s="198">
        <v>64.666666666666671</v>
      </c>
      <c r="BN91" s="9">
        <v>58</v>
      </c>
      <c r="BO91" s="9">
        <v>66</v>
      </c>
      <c r="BP91" s="9">
        <v>74</v>
      </c>
      <c r="BQ91" s="248">
        <v>66</v>
      </c>
      <c r="BR91" s="252">
        <v>79</v>
      </c>
      <c r="BS91" s="252">
        <v>87</v>
      </c>
      <c r="BT91" s="252">
        <v>77</v>
      </c>
      <c r="BU91" s="252">
        <v>73</v>
      </c>
      <c r="BV91" s="248">
        <v>79</v>
      </c>
      <c r="BW91" s="252">
        <v>36</v>
      </c>
      <c r="BX91" s="252">
        <v>20</v>
      </c>
      <c r="BY91" s="253">
        <v>23</v>
      </c>
      <c r="BZ91" s="248">
        <v>26.333333333333332</v>
      </c>
      <c r="CA91" s="253">
        <v>48</v>
      </c>
      <c r="CB91" s="253">
        <v>20</v>
      </c>
      <c r="CC91" s="253">
        <v>13</v>
      </c>
      <c r="CD91" s="253">
        <v>14</v>
      </c>
      <c r="CE91" s="248">
        <v>23.75</v>
      </c>
      <c r="CF91" s="253">
        <v>11</v>
      </c>
      <c r="CG91" s="253">
        <v>19</v>
      </c>
      <c r="CH91" s="253">
        <v>12</v>
      </c>
      <c r="CI91" s="253">
        <v>16</v>
      </c>
      <c r="CJ91" s="248">
        <v>14.5</v>
      </c>
      <c r="CK91" s="253">
        <v>21</v>
      </c>
      <c r="CL91" s="253">
        <v>33</v>
      </c>
      <c r="CM91" s="253">
        <v>29</v>
      </c>
      <c r="CN91" s="253">
        <v>36</v>
      </c>
      <c r="CO91" s="248">
        <v>29.75</v>
      </c>
      <c r="CP91" s="27">
        <v>44</v>
      </c>
      <c r="CQ91" s="27">
        <v>14</v>
      </c>
      <c r="CR91" s="27">
        <v>18</v>
      </c>
      <c r="CS91" s="27">
        <v>18</v>
      </c>
      <c r="CT91" s="210">
        <v>25</v>
      </c>
      <c r="CU91" s="248">
        <v>23.8</v>
      </c>
      <c r="CV91" s="226">
        <v>33</v>
      </c>
      <c r="CW91" s="27">
        <v>34</v>
      </c>
      <c r="CX91" s="27">
        <v>28</v>
      </c>
      <c r="CY91" s="27">
        <v>22</v>
      </c>
      <c r="CZ91" s="248">
        <v>29.25</v>
      </c>
      <c r="DA91" s="311"/>
      <c r="DB91" s="164"/>
      <c r="DC91" s="155"/>
      <c r="DD91" s="155"/>
    </row>
    <row r="92" spans="1:108" ht="15" customHeight="1" thickBot="1" x14ac:dyDescent="0.3">
      <c r="A92" s="35" t="s">
        <v>211</v>
      </c>
      <c r="B92" s="14"/>
      <c r="C92" s="14"/>
      <c r="D92" s="14"/>
      <c r="E92" s="14"/>
      <c r="F92" s="14"/>
      <c r="G92" s="14"/>
      <c r="H92" s="14"/>
      <c r="I92" s="14"/>
      <c r="J92" s="14"/>
      <c r="K92" s="14"/>
      <c r="L92" s="14"/>
      <c r="M92" s="14"/>
      <c r="N92" s="14"/>
      <c r="O92" s="14"/>
      <c r="P92" s="14"/>
      <c r="Q92" s="14"/>
      <c r="R92" s="62"/>
      <c r="S92" s="47"/>
      <c r="T92" s="14"/>
      <c r="U92" s="14"/>
      <c r="V92" s="14"/>
      <c r="W92" s="14"/>
      <c r="X92" s="14"/>
      <c r="Y92" s="14"/>
      <c r="Z92" s="14"/>
      <c r="AA92" s="14"/>
      <c r="AB92" s="14"/>
      <c r="AC92" s="14"/>
      <c r="AD92" s="14"/>
      <c r="AE92" s="14"/>
      <c r="AF92" s="14"/>
      <c r="AG92" s="62"/>
      <c r="AH92" s="47"/>
      <c r="AI92" s="14"/>
      <c r="AJ92" s="14"/>
      <c r="AK92" s="14"/>
      <c r="AL92" s="14"/>
      <c r="AM92" s="14"/>
      <c r="AN92" s="14"/>
      <c r="AO92" s="14"/>
      <c r="AP92" s="14"/>
      <c r="AQ92" s="14"/>
      <c r="AR92" s="14"/>
      <c r="AS92" s="14"/>
      <c r="AT92" s="14"/>
      <c r="AU92" s="62"/>
      <c r="AV92" s="47"/>
      <c r="AW92" s="14"/>
      <c r="AX92" s="14"/>
      <c r="AY92" s="14"/>
      <c r="AZ92" s="14"/>
      <c r="BA92" s="14"/>
      <c r="BB92" s="14"/>
      <c r="BC92" s="62"/>
      <c r="BD92" s="47"/>
      <c r="BE92" s="14"/>
      <c r="BF92" s="14"/>
      <c r="BG92" s="14"/>
      <c r="BH92" s="14"/>
      <c r="BI92" s="62"/>
      <c r="BJ92" s="26">
        <v>68</v>
      </c>
      <c r="BK92" s="19">
        <v>95</v>
      </c>
      <c r="BL92" s="14">
        <v>120</v>
      </c>
      <c r="BM92" s="200">
        <v>94.333333333333329</v>
      </c>
      <c r="BN92" s="19">
        <v>75</v>
      </c>
      <c r="BO92" s="19">
        <v>123</v>
      </c>
      <c r="BP92" s="19">
        <v>103</v>
      </c>
      <c r="BQ92" s="250">
        <v>100.33333333333333</v>
      </c>
      <c r="BR92" s="258">
        <v>132</v>
      </c>
      <c r="BS92" s="258">
        <v>113</v>
      </c>
      <c r="BT92" s="258">
        <v>113</v>
      </c>
      <c r="BU92" s="258">
        <v>111</v>
      </c>
      <c r="BV92" s="250">
        <v>117.25</v>
      </c>
      <c r="BW92" s="258">
        <v>69</v>
      </c>
      <c r="BX92" s="258">
        <v>46</v>
      </c>
      <c r="BY92" s="259">
        <v>49</v>
      </c>
      <c r="BZ92" s="250">
        <v>54.666666666666664</v>
      </c>
      <c r="CA92" s="259">
        <v>18</v>
      </c>
      <c r="CB92" s="259">
        <v>60</v>
      </c>
      <c r="CC92" s="259">
        <v>91</v>
      </c>
      <c r="CD92" s="259">
        <v>65</v>
      </c>
      <c r="CE92" s="250">
        <v>58.5</v>
      </c>
      <c r="CF92" s="259">
        <v>49</v>
      </c>
      <c r="CG92" s="259">
        <v>77</v>
      </c>
      <c r="CH92" s="259">
        <v>75</v>
      </c>
      <c r="CI92" s="259">
        <v>56</v>
      </c>
      <c r="CJ92" s="250">
        <v>64.25</v>
      </c>
      <c r="CK92" s="259">
        <v>129</v>
      </c>
      <c r="CL92" s="259">
        <v>71</v>
      </c>
      <c r="CM92" s="259">
        <v>77</v>
      </c>
      <c r="CN92" s="259">
        <v>94</v>
      </c>
      <c r="CO92" s="250">
        <v>92.75</v>
      </c>
      <c r="CP92" s="28">
        <v>11</v>
      </c>
      <c r="CQ92" s="28">
        <v>22</v>
      </c>
      <c r="CR92" s="28">
        <v>19</v>
      </c>
      <c r="CS92" s="28">
        <v>54</v>
      </c>
      <c r="CT92" s="213">
        <v>72</v>
      </c>
      <c r="CU92" s="250">
        <v>35.6</v>
      </c>
      <c r="CV92" s="235">
        <v>47</v>
      </c>
      <c r="CW92" s="28">
        <v>40</v>
      </c>
      <c r="CX92" s="28">
        <v>43</v>
      </c>
      <c r="CY92" s="28">
        <v>39</v>
      </c>
      <c r="CZ92" s="250">
        <v>42.25</v>
      </c>
      <c r="DA92" s="312"/>
      <c r="DB92" s="164"/>
      <c r="DC92" s="155"/>
      <c r="DD92" s="155"/>
    </row>
    <row r="93" spans="1:108" ht="4.95" customHeight="1" thickBot="1" x14ac:dyDescent="0.3">
      <c r="B93" s="16"/>
      <c r="C93" s="16"/>
      <c r="D93" s="16"/>
      <c r="E93" s="16"/>
      <c r="F93" s="16"/>
      <c r="G93" s="16"/>
      <c r="H93" s="16"/>
      <c r="R93" s="51"/>
      <c r="S93" s="16"/>
      <c r="T93" s="16"/>
      <c r="U93" s="16"/>
      <c r="V93" s="16"/>
      <c r="W93" s="16"/>
      <c r="X93" s="16"/>
      <c r="Y93" s="16"/>
      <c r="Z93" s="16"/>
      <c r="AA93" s="16"/>
      <c r="AB93" s="16"/>
      <c r="AC93" s="16"/>
      <c r="AD93" s="16"/>
      <c r="AE93" s="16"/>
      <c r="AF93" s="16"/>
      <c r="AG93" s="51"/>
      <c r="AH93" s="16"/>
      <c r="AI93" s="16"/>
      <c r="AJ93" s="16"/>
      <c r="AK93" s="16"/>
      <c r="AL93" s="16"/>
      <c r="AM93" s="16"/>
      <c r="AN93" s="16"/>
      <c r="AO93" s="16"/>
      <c r="AP93" s="16"/>
      <c r="AQ93" s="16"/>
      <c r="AR93" s="16"/>
      <c r="AS93" s="16"/>
      <c r="AT93" s="16"/>
      <c r="AU93" s="51"/>
      <c r="AV93" s="16"/>
      <c r="AW93" s="16"/>
      <c r="AX93" s="16"/>
      <c r="AY93" s="16"/>
      <c r="AZ93" s="16"/>
      <c r="BA93" s="16"/>
      <c r="BB93" s="16"/>
      <c r="BC93" s="51"/>
      <c r="BD93" s="16"/>
      <c r="BE93" s="16"/>
      <c r="BF93" s="16"/>
      <c r="BG93" s="16"/>
      <c r="BH93" s="16"/>
      <c r="BI93" s="51"/>
      <c r="BJ93" s="16"/>
      <c r="BK93" s="16"/>
      <c r="BL93" s="16"/>
      <c r="BM93" s="195"/>
      <c r="BN93" s="16"/>
      <c r="BO93" s="16"/>
      <c r="BP93" s="16"/>
      <c r="BQ93" s="195"/>
      <c r="BR93" s="16"/>
      <c r="BS93" s="16"/>
      <c r="BT93" s="16"/>
      <c r="BU93" s="16"/>
      <c r="BV93" s="195"/>
      <c r="BW93" s="16"/>
      <c r="BX93" s="16"/>
      <c r="BY93" s="16"/>
      <c r="BZ93" s="195"/>
      <c r="CA93" s="16"/>
      <c r="CB93" s="16"/>
      <c r="CC93" s="16"/>
      <c r="CD93" s="16"/>
      <c r="CE93" s="195"/>
      <c r="CF93" s="16"/>
      <c r="CG93" s="16"/>
      <c r="CH93" s="16"/>
      <c r="CI93" s="16"/>
      <c r="CJ93" s="195"/>
      <c r="CK93" s="16"/>
      <c r="CL93" s="16"/>
      <c r="CM93" s="16"/>
      <c r="CN93" s="16"/>
      <c r="CO93" s="195"/>
      <c r="CP93" s="16"/>
      <c r="CQ93" s="16"/>
      <c r="CR93" s="16"/>
      <c r="CS93" s="16"/>
      <c r="CT93" s="16"/>
      <c r="CU93" s="195"/>
      <c r="CV93" s="21"/>
      <c r="CW93" s="21"/>
      <c r="CX93" s="21"/>
      <c r="CY93" s="21"/>
      <c r="CZ93" s="51"/>
      <c r="DB93" s="164"/>
      <c r="DC93" s="155"/>
      <c r="DD93" s="155"/>
    </row>
    <row r="94" spans="1:108" s="4" customFormat="1" ht="15" customHeight="1" x14ac:dyDescent="0.25">
      <c r="A94" s="85" t="s">
        <v>110</v>
      </c>
      <c r="B94" s="86">
        <v>43199</v>
      </c>
      <c r="C94" s="86">
        <v>43200</v>
      </c>
      <c r="D94" s="86">
        <v>43201</v>
      </c>
      <c r="E94" s="86">
        <v>43202</v>
      </c>
      <c r="F94" s="86">
        <v>43203</v>
      </c>
      <c r="G94" s="86">
        <v>43206</v>
      </c>
      <c r="H94" s="86">
        <v>43207</v>
      </c>
      <c r="I94" s="86">
        <v>43208</v>
      </c>
      <c r="J94" s="86">
        <v>43209</v>
      </c>
      <c r="K94" s="86">
        <v>43210</v>
      </c>
      <c r="L94" s="86">
        <v>43213</v>
      </c>
      <c r="M94" s="86">
        <v>43214</v>
      </c>
      <c r="N94" s="86">
        <v>43215</v>
      </c>
      <c r="O94" s="86">
        <v>43216</v>
      </c>
      <c r="P94" s="86">
        <v>43217</v>
      </c>
      <c r="Q94" s="86">
        <v>43220</v>
      </c>
      <c r="R94" s="87" t="s">
        <v>249</v>
      </c>
      <c r="S94" s="88">
        <v>43222</v>
      </c>
      <c r="T94" s="86">
        <v>43224</v>
      </c>
      <c r="U94" s="86">
        <v>43227</v>
      </c>
      <c r="V94" s="86">
        <v>43229</v>
      </c>
      <c r="W94" s="86">
        <v>43235</v>
      </c>
      <c r="X94" s="86">
        <v>43236</v>
      </c>
      <c r="Y94" s="86">
        <v>43237</v>
      </c>
      <c r="Z94" s="86">
        <v>43238</v>
      </c>
      <c r="AA94" s="86">
        <v>43243</v>
      </c>
      <c r="AB94" s="86">
        <v>43244</v>
      </c>
      <c r="AC94" s="86">
        <v>43245</v>
      </c>
      <c r="AD94" s="86">
        <v>43248</v>
      </c>
      <c r="AE94" s="86">
        <v>43250</v>
      </c>
      <c r="AF94" s="86">
        <v>43251</v>
      </c>
      <c r="AG94" s="87" t="s">
        <v>249</v>
      </c>
      <c r="AH94" s="88">
        <v>43252</v>
      </c>
      <c r="AI94" s="86">
        <v>43255</v>
      </c>
      <c r="AJ94" s="86">
        <v>43256</v>
      </c>
      <c r="AK94" s="86">
        <v>43257</v>
      </c>
      <c r="AL94" s="86">
        <v>43258</v>
      </c>
      <c r="AM94" s="86">
        <v>43262</v>
      </c>
      <c r="AN94" s="86">
        <v>43263</v>
      </c>
      <c r="AO94" s="86">
        <v>43264</v>
      </c>
      <c r="AP94" s="86">
        <v>43265</v>
      </c>
      <c r="AQ94" s="86">
        <v>43276</v>
      </c>
      <c r="AR94" s="86">
        <v>43277</v>
      </c>
      <c r="AS94" s="86">
        <v>43278</v>
      </c>
      <c r="AT94" s="86">
        <v>43280</v>
      </c>
      <c r="AU94" s="87" t="s">
        <v>249</v>
      </c>
      <c r="AV94" s="88">
        <v>43283</v>
      </c>
      <c r="AW94" s="86">
        <v>43286</v>
      </c>
      <c r="AX94" s="86">
        <v>43290</v>
      </c>
      <c r="AY94" s="86">
        <v>43294</v>
      </c>
      <c r="AZ94" s="86">
        <v>43297</v>
      </c>
      <c r="BA94" s="86">
        <v>43304</v>
      </c>
      <c r="BB94" s="86">
        <v>43311</v>
      </c>
      <c r="BC94" s="87" t="s">
        <v>249</v>
      </c>
      <c r="BD94" s="88">
        <v>43318</v>
      </c>
      <c r="BE94" s="86">
        <v>43332</v>
      </c>
      <c r="BF94" s="86">
        <v>43336</v>
      </c>
      <c r="BG94" s="86">
        <v>43339</v>
      </c>
      <c r="BH94" s="86">
        <v>43343</v>
      </c>
      <c r="BI94" s="87" t="s">
        <v>249</v>
      </c>
      <c r="BJ94" s="88">
        <v>43346</v>
      </c>
      <c r="BK94" s="86">
        <v>43353</v>
      </c>
      <c r="BL94" s="86">
        <v>43360</v>
      </c>
      <c r="BM94" s="207" t="s">
        <v>249</v>
      </c>
      <c r="BN94" s="91">
        <v>43374</v>
      </c>
      <c r="BO94" s="91">
        <v>43395</v>
      </c>
      <c r="BP94" s="91">
        <v>43402</v>
      </c>
      <c r="BQ94" s="208" t="s">
        <v>249</v>
      </c>
      <c r="BR94" s="91">
        <v>43409</v>
      </c>
      <c r="BS94" s="91">
        <v>43416</v>
      </c>
      <c r="BT94" s="91">
        <v>43423</v>
      </c>
      <c r="BU94" s="91">
        <v>43430</v>
      </c>
      <c r="BV94" s="208" t="s">
        <v>249</v>
      </c>
      <c r="BW94" s="91">
        <v>43437</v>
      </c>
      <c r="BX94" s="91">
        <v>43444</v>
      </c>
      <c r="BY94" s="91">
        <v>43451</v>
      </c>
      <c r="BZ94" s="208" t="s">
        <v>249</v>
      </c>
      <c r="CA94" s="91">
        <v>43472</v>
      </c>
      <c r="CB94" s="91">
        <v>43479</v>
      </c>
      <c r="CC94" s="91">
        <v>43486</v>
      </c>
      <c r="CD94" s="91">
        <v>43493</v>
      </c>
      <c r="CE94" s="208" t="s">
        <v>249</v>
      </c>
      <c r="CF94" s="91">
        <v>43500</v>
      </c>
      <c r="CG94" s="91">
        <v>43507</v>
      </c>
      <c r="CH94" s="91">
        <v>43514</v>
      </c>
      <c r="CI94" s="91">
        <v>43521</v>
      </c>
      <c r="CJ94" s="208" t="s">
        <v>249</v>
      </c>
      <c r="CK94" s="91">
        <v>43528</v>
      </c>
      <c r="CL94" s="91">
        <v>43535</v>
      </c>
      <c r="CM94" s="91">
        <v>43542</v>
      </c>
      <c r="CN94" s="91">
        <v>43549</v>
      </c>
      <c r="CO94" s="208" t="s">
        <v>249</v>
      </c>
      <c r="CP94" s="91">
        <v>43556</v>
      </c>
      <c r="CQ94" s="91">
        <v>43563</v>
      </c>
      <c r="CR94" s="91">
        <v>43570</v>
      </c>
      <c r="CS94" s="91">
        <v>43578</v>
      </c>
      <c r="CT94" s="86">
        <v>43584</v>
      </c>
      <c r="CU94" s="224" t="s">
        <v>249</v>
      </c>
      <c r="CV94" s="236">
        <v>43591</v>
      </c>
      <c r="CW94" s="91">
        <v>43598</v>
      </c>
      <c r="CX94" s="91">
        <v>43605</v>
      </c>
      <c r="CY94" s="91">
        <v>43612</v>
      </c>
      <c r="CZ94" s="208" t="s">
        <v>249</v>
      </c>
      <c r="DA94" s="310"/>
      <c r="DB94" s="168"/>
      <c r="DC94" s="159"/>
      <c r="DD94" s="159"/>
    </row>
    <row r="95" spans="1:108" ht="15" customHeight="1" x14ac:dyDescent="0.25">
      <c r="A95" s="34" t="s">
        <v>151</v>
      </c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  <c r="O95" s="8"/>
      <c r="P95" s="8"/>
      <c r="Q95" s="8"/>
      <c r="R95" s="61"/>
      <c r="S95" s="46"/>
      <c r="T95" s="8"/>
      <c r="U95" s="8"/>
      <c r="V95" s="8"/>
      <c r="W95" s="8"/>
      <c r="X95" s="8"/>
      <c r="Y95" s="8"/>
      <c r="Z95" s="8"/>
      <c r="AA95" s="8"/>
      <c r="AB95" s="8"/>
      <c r="AC95" s="8"/>
      <c r="AD95" s="8"/>
      <c r="AE95" s="8"/>
      <c r="AF95" s="8"/>
      <c r="AG95" s="61"/>
      <c r="AH95" s="46"/>
      <c r="AI95" s="8"/>
      <c r="AJ95" s="8"/>
      <c r="AK95" s="8"/>
      <c r="AL95" s="8"/>
      <c r="AM95" s="8"/>
      <c r="AN95" s="8"/>
      <c r="AO95" s="8"/>
      <c r="AP95" s="8"/>
      <c r="AQ95" s="8"/>
      <c r="AR95" s="8"/>
      <c r="AS95" s="8"/>
      <c r="AT95" s="8"/>
      <c r="AU95" s="61"/>
      <c r="AV95" s="46"/>
      <c r="AW95" s="8"/>
      <c r="AX95" s="8"/>
      <c r="AY95" s="8"/>
      <c r="AZ95" s="8"/>
      <c r="BA95" s="8"/>
      <c r="BB95" s="8"/>
      <c r="BC95" s="61"/>
      <c r="BD95" s="46"/>
      <c r="BE95" s="8"/>
      <c r="BF95" s="8"/>
      <c r="BG95" s="8"/>
      <c r="BH95" s="8"/>
      <c r="BI95" s="61"/>
      <c r="BJ95" s="46"/>
      <c r="BK95" s="8"/>
      <c r="BL95" s="8"/>
      <c r="BM95" s="198"/>
      <c r="BN95" s="9"/>
      <c r="BO95" s="9"/>
      <c r="BP95" s="9"/>
      <c r="BQ95" s="248"/>
      <c r="BR95" s="252"/>
      <c r="BS95" s="252"/>
      <c r="BT95" s="252"/>
      <c r="BU95" s="252"/>
      <c r="BV95" s="248"/>
      <c r="BW95" s="252"/>
      <c r="BX95" s="252"/>
      <c r="BY95" s="252">
        <v>24</v>
      </c>
      <c r="BZ95" s="248">
        <v>24</v>
      </c>
      <c r="CA95" s="253">
        <v>35</v>
      </c>
      <c r="CB95" s="253">
        <v>15</v>
      </c>
      <c r="CC95" s="253">
        <v>50</v>
      </c>
      <c r="CD95" s="253">
        <v>57</v>
      </c>
      <c r="CE95" s="248">
        <v>39.25</v>
      </c>
      <c r="CF95" s="253">
        <v>27</v>
      </c>
      <c r="CG95" s="253">
        <v>48</v>
      </c>
      <c r="CH95" s="253">
        <v>41</v>
      </c>
      <c r="CI95" s="253">
        <v>37</v>
      </c>
      <c r="CJ95" s="248">
        <v>38.25</v>
      </c>
      <c r="CK95" s="253">
        <v>39</v>
      </c>
      <c r="CL95" s="253">
        <v>42</v>
      </c>
      <c r="CM95" s="253">
        <v>84</v>
      </c>
      <c r="CN95" s="253">
        <v>59</v>
      </c>
      <c r="CO95" s="248">
        <v>56</v>
      </c>
      <c r="CP95" s="9">
        <v>28</v>
      </c>
      <c r="CQ95" s="9">
        <v>34</v>
      </c>
      <c r="CR95" s="9">
        <v>44</v>
      </c>
      <c r="CS95" s="27">
        <v>25</v>
      </c>
      <c r="CT95" s="210">
        <v>34</v>
      </c>
      <c r="CU95" s="248">
        <v>33</v>
      </c>
      <c r="CV95" s="226">
        <v>33</v>
      </c>
      <c r="CW95" s="27">
        <v>26</v>
      </c>
      <c r="CX95" s="27">
        <v>27</v>
      </c>
      <c r="CY95" s="27">
        <v>23</v>
      </c>
      <c r="CZ95" s="248">
        <v>27.25</v>
      </c>
      <c r="DA95" s="311"/>
      <c r="DB95" s="164"/>
      <c r="DC95" s="155"/>
      <c r="DD95" s="155"/>
    </row>
    <row r="96" spans="1:108" ht="15" customHeight="1" x14ac:dyDescent="0.25">
      <c r="A96" s="34" t="s">
        <v>150</v>
      </c>
      <c r="B96" s="9"/>
      <c r="C96" s="9"/>
      <c r="D96" s="9"/>
      <c r="E96" s="9"/>
      <c r="F96" s="9"/>
      <c r="G96" s="9"/>
      <c r="H96" s="9"/>
      <c r="I96" s="9"/>
      <c r="J96" s="9"/>
      <c r="K96" s="9"/>
      <c r="L96" s="9"/>
      <c r="M96" s="9"/>
      <c r="N96" s="9"/>
      <c r="O96" s="9"/>
      <c r="P96" s="9"/>
      <c r="Q96" s="8"/>
      <c r="R96" s="61"/>
      <c r="S96" s="25"/>
      <c r="T96" s="9"/>
      <c r="U96" s="9"/>
      <c r="V96" s="9"/>
      <c r="W96" s="9"/>
      <c r="X96" s="9"/>
      <c r="Y96" s="9"/>
      <c r="Z96" s="9"/>
      <c r="AA96" s="9"/>
      <c r="AB96" s="9"/>
      <c r="AC96" s="9"/>
      <c r="AD96" s="9"/>
      <c r="AE96" s="9"/>
      <c r="AF96" s="8"/>
      <c r="AG96" s="61"/>
      <c r="AH96" s="25"/>
      <c r="AI96" s="9"/>
      <c r="AJ96" s="9"/>
      <c r="AK96" s="9"/>
      <c r="AL96" s="9"/>
      <c r="AM96" s="9"/>
      <c r="AN96" s="9"/>
      <c r="AO96" s="9"/>
      <c r="AP96" s="9"/>
      <c r="AQ96" s="9"/>
      <c r="AR96" s="9"/>
      <c r="AS96" s="9"/>
      <c r="AT96" s="8"/>
      <c r="AU96" s="61"/>
      <c r="AV96" s="25"/>
      <c r="AW96" s="9"/>
      <c r="AX96" s="9"/>
      <c r="AY96" s="9"/>
      <c r="AZ96" s="9"/>
      <c r="BA96" s="9"/>
      <c r="BB96" s="8"/>
      <c r="BC96" s="61"/>
      <c r="BD96" s="25"/>
      <c r="BE96" s="9"/>
      <c r="BF96" s="9"/>
      <c r="BG96" s="9"/>
      <c r="BH96" s="8"/>
      <c r="BI96" s="61"/>
      <c r="BJ96" s="25"/>
      <c r="BK96" s="9"/>
      <c r="BL96" s="8"/>
      <c r="BM96" s="198"/>
      <c r="BN96" s="9"/>
      <c r="BO96" s="9"/>
      <c r="BP96" s="9"/>
      <c r="BQ96" s="248"/>
      <c r="BR96" s="252"/>
      <c r="BS96" s="252"/>
      <c r="BT96" s="252"/>
      <c r="BU96" s="252"/>
      <c r="BV96" s="248"/>
      <c r="BW96" s="252"/>
      <c r="BX96" s="252"/>
      <c r="BY96" s="252">
        <v>8</v>
      </c>
      <c r="BZ96" s="248">
        <v>8</v>
      </c>
      <c r="CA96" s="253">
        <v>22</v>
      </c>
      <c r="CB96" s="253">
        <v>21</v>
      </c>
      <c r="CC96" s="253">
        <v>18</v>
      </c>
      <c r="CD96" s="253">
        <v>7</v>
      </c>
      <c r="CE96" s="248">
        <v>17</v>
      </c>
      <c r="CF96" s="253">
        <v>7</v>
      </c>
      <c r="CG96" s="253">
        <v>4</v>
      </c>
      <c r="CH96" s="253">
        <v>5</v>
      </c>
      <c r="CI96" s="253">
        <v>4</v>
      </c>
      <c r="CJ96" s="248">
        <v>5</v>
      </c>
      <c r="CK96" s="253">
        <v>6</v>
      </c>
      <c r="CL96" s="253">
        <v>3</v>
      </c>
      <c r="CM96" s="253">
        <v>10</v>
      </c>
      <c r="CN96" s="253">
        <v>18</v>
      </c>
      <c r="CO96" s="248">
        <v>9.25</v>
      </c>
      <c r="CP96" s="9">
        <v>19</v>
      </c>
      <c r="CQ96" s="9">
        <v>19</v>
      </c>
      <c r="CR96" s="9">
        <v>20</v>
      </c>
      <c r="CS96" s="27">
        <v>16</v>
      </c>
      <c r="CT96" s="210">
        <v>17</v>
      </c>
      <c r="CU96" s="248">
        <v>18.2</v>
      </c>
      <c r="CV96" s="226">
        <v>15</v>
      </c>
      <c r="CW96" s="27">
        <v>11</v>
      </c>
      <c r="CX96" s="27">
        <v>10</v>
      </c>
      <c r="CY96" s="27">
        <v>12</v>
      </c>
      <c r="CZ96" s="248">
        <v>12</v>
      </c>
      <c r="DA96" s="311"/>
      <c r="DB96" s="164"/>
      <c r="DC96" s="155"/>
      <c r="DD96" s="155"/>
    </row>
    <row r="97" spans="1:108" ht="15" customHeight="1" x14ac:dyDescent="0.25">
      <c r="A97" s="34" t="s">
        <v>212</v>
      </c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  <c r="O97" s="8"/>
      <c r="P97" s="8"/>
      <c r="Q97" s="8"/>
      <c r="R97" s="61"/>
      <c r="S97" s="46"/>
      <c r="T97" s="8"/>
      <c r="U97" s="8"/>
      <c r="V97" s="8"/>
      <c r="W97" s="8"/>
      <c r="X97" s="8"/>
      <c r="Y97" s="8"/>
      <c r="Z97" s="8"/>
      <c r="AA97" s="8"/>
      <c r="AB97" s="8"/>
      <c r="AC97" s="8"/>
      <c r="AD97" s="8"/>
      <c r="AE97" s="8"/>
      <c r="AF97" s="8"/>
      <c r="AG97" s="61"/>
      <c r="AH97" s="46"/>
      <c r="AI97" s="8"/>
      <c r="AJ97" s="8"/>
      <c r="AK97" s="8"/>
      <c r="AL97" s="8"/>
      <c r="AM97" s="8"/>
      <c r="AN97" s="8"/>
      <c r="AO97" s="8"/>
      <c r="AP97" s="8"/>
      <c r="AQ97" s="8"/>
      <c r="AR97" s="8"/>
      <c r="AS97" s="8"/>
      <c r="AT97" s="8"/>
      <c r="AU97" s="61"/>
      <c r="AV97" s="46"/>
      <c r="AW97" s="8"/>
      <c r="AX97" s="8"/>
      <c r="AY97" s="8"/>
      <c r="AZ97" s="8"/>
      <c r="BA97" s="8"/>
      <c r="BB97" s="8"/>
      <c r="BC97" s="61"/>
      <c r="BD97" s="46"/>
      <c r="BE97" s="8"/>
      <c r="BF97" s="8"/>
      <c r="BG97" s="8"/>
      <c r="BH97" s="8"/>
      <c r="BI97" s="61"/>
      <c r="BJ97" s="46"/>
      <c r="BK97" s="8"/>
      <c r="BL97" s="8"/>
      <c r="BM97" s="198"/>
      <c r="BN97" s="9"/>
      <c r="BO97" s="9"/>
      <c r="BP97" s="9"/>
      <c r="BQ97" s="248"/>
      <c r="BR97" s="252"/>
      <c r="BS97" s="252"/>
      <c r="BT97" s="252"/>
      <c r="BU97" s="252"/>
      <c r="BV97" s="248"/>
      <c r="BW97" s="252"/>
      <c r="BX97" s="252"/>
      <c r="BY97" s="252">
        <v>53</v>
      </c>
      <c r="BZ97" s="248">
        <v>53</v>
      </c>
      <c r="CA97" s="253">
        <v>46</v>
      </c>
      <c r="CB97" s="253">
        <v>42</v>
      </c>
      <c r="CC97" s="253">
        <v>57</v>
      </c>
      <c r="CD97" s="253">
        <v>43</v>
      </c>
      <c r="CE97" s="248">
        <v>47</v>
      </c>
      <c r="CF97" s="253">
        <v>51</v>
      </c>
      <c r="CG97" s="253">
        <v>45</v>
      </c>
      <c r="CH97" s="253">
        <v>36</v>
      </c>
      <c r="CI97" s="253">
        <v>35</v>
      </c>
      <c r="CJ97" s="248">
        <v>41.75</v>
      </c>
      <c r="CK97" s="253">
        <v>26</v>
      </c>
      <c r="CL97" s="253">
        <v>29</v>
      </c>
      <c r="CM97" s="253">
        <v>30</v>
      </c>
      <c r="CN97" s="253">
        <v>37</v>
      </c>
      <c r="CO97" s="248">
        <v>30.5</v>
      </c>
      <c r="CP97" s="9">
        <v>71</v>
      </c>
      <c r="CQ97" s="9">
        <v>94</v>
      </c>
      <c r="CR97" s="9">
        <v>103</v>
      </c>
      <c r="CS97" s="27">
        <v>99</v>
      </c>
      <c r="CT97" s="210">
        <v>69</v>
      </c>
      <c r="CU97" s="248">
        <v>87.2</v>
      </c>
      <c r="CV97" s="237">
        <v>76</v>
      </c>
      <c r="CW97" s="220">
        <v>91</v>
      </c>
      <c r="CX97" s="220">
        <v>104</v>
      </c>
      <c r="CY97" s="220">
        <v>102</v>
      </c>
      <c r="CZ97" s="248">
        <v>93.25</v>
      </c>
      <c r="DA97" s="311"/>
      <c r="DB97" s="164"/>
      <c r="DC97" s="155"/>
      <c r="DD97" s="155"/>
    </row>
    <row r="98" spans="1:108" s="10" customFormat="1" ht="15" customHeight="1" x14ac:dyDescent="0.3">
      <c r="A98" s="34" t="s">
        <v>152</v>
      </c>
      <c r="B98" s="9"/>
      <c r="C98" s="9"/>
      <c r="D98" s="9"/>
      <c r="E98" s="9"/>
      <c r="F98" s="9"/>
      <c r="G98" s="9"/>
      <c r="H98" s="9"/>
      <c r="I98" s="9"/>
      <c r="J98" s="9"/>
      <c r="K98" s="9"/>
      <c r="L98" s="9"/>
      <c r="M98" s="9"/>
      <c r="N98" s="9"/>
      <c r="O98" s="9"/>
      <c r="P98" s="9"/>
      <c r="Q98" s="8"/>
      <c r="R98" s="61"/>
      <c r="S98" s="25"/>
      <c r="T98" s="9"/>
      <c r="U98" s="9"/>
      <c r="V98" s="9"/>
      <c r="W98" s="9"/>
      <c r="X98" s="9"/>
      <c r="Y98" s="9"/>
      <c r="Z98" s="9"/>
      <c r="AA98" s="9"/>
      <c r="AB98" s="9"/>
      <c r="AC98" s="9"/>
      <c r="AD98" s="9"/>
      <c r="AE98" s="9"/>
      <c r="AF98" s="8"/>
      <c r="AG98" s="61"/>
      <c r="AH98" s="25"/>
      <c r="AI98" s="9"/>
      <c r="AJ98" s="9"/>
      <c r="AK98" s="9"/>
      <c r="AL98" s="9"/>
      <c r="AM98" s="9"/>
      <c r="AN98" s="9"/>
      <c r="AO98" s="9"/>
      <c r="AP98" s="9"/>
      <c r="AQ98" s="9"/>
      <c r="AR98" s="9"/>
      <c r="AS98" s="9"/>
      <c r="AT98" s="8"/>
      <c r="AU98" s="61"/>
      <c r="AV98" s="25"/>
      <c r="AW98" s="9"/>
      <c r="AX98" s="9"/>
      <c r="AY98" s="9"/>
      <c r="AZ98" s="9"/>
      <c r="BA98" s="9"/>
      <c r="BB98" s="8"/>
      <c r="BC98" s="61"/>
      <c r="BD98" s="25"/>
      <c r="BE98" s="9"/>
      <c r="BF98" s="9"/>
      <c r="BG98" s="9"/>
      <c r="BH98" s="8"/>
      <c r="BI98" s="61"/>
      <c r="BJ98" s="25"/>
      <c r="BK98" s="9"/>
      <c r="BL98" s="8"/>
      <c r="BM98" s="198"/>
      <c r="BN98" s="9"/>
      <c r="BO98" s="9"/>
      <c r="BP98" s="9"/>
      <c r="BQ98" s="248"/>
      <c r="BR98" s="252"/>
      <c r="BS98" s="252"/>
      <c r="BT98" s="252"/>
      <c r="BU98" s="252"/>
      <c r="BV98" s="248"/>
      <c r="BW98" s="252"/>
      <c r="BX98" s="252"/>
      <c r="BY98" s="252"/>
      <c r="BZ98" s="248"/>
      <c r="CA98" s="252"/>
      <c r="CB98" s="252"/>
      <c r="CC98" s="252"/>
      <c r="CD98" s="252"/>
      <c r="CE98" s="248"/>
      <c r="CF98" s="252"/>
      <c r="CG98" s="252"/>
      <c r="CH98" s="252"/>
      <c r="CI98" s="252"/>
      <c r="CJ98" s="248"/>
      <c r="CK98" s="252"/>
      <c r="CL98" s="252"/>
      <c r="CM98" s="252"/>
      <c r="CN98" s="252"/>
      <c r="CO98" s="248"/>
      <c r="CP98" s="9"/>
      <c r="CQ98" s="9"/>
      <c r="CR98" s="9"/>
      <c r="CS98" s="9">
        <v>0</v>
      </c>
      <c r="CT98" s="8">
        <v>0</v>
      </c>
      <c r="CU98" s="248">
        <v>0</v>
      </c>
      <c r="CV98" s="25">
        <v>0</v>
      </c>
      <c r="CW98" s="9">
        <v>0</v>
      </c>
      <c r="CX98" s="9">
        <v>0</v>
      </c>
      <c r="CY98" s="9">
        <v>0</v>
      </c>
      <c r="CZ98" s="248">
        <v>0</v>
      </c>
      <c r="DA98" s="311"/>
      <c r="DB98" s="165"/>
      <c r="DC98" s="156"/>
      <c r="DD98" s="156"/>
    </row>
    <row r="99" spans="1:108" s="10" customFormat="1" ht="15" customHeight="1" x14ac:dyDescent="0.3">
      <c r="A99" s="34" t="s">
        <v>213</v>
      </c>
      <c r="B99" s="9"/>
      <c r="C99" s="9"/>
      <c r="D99" s="9"/>
      <c r="E99" s="9"/>
      <c r="F99" s="9"/>
      <c r="G99" s="9"/>
      <c r="H99" s="9"/>
      <c r="I99" s="9"/>
      <c r="J99" s="9"/>
      <c r="K99" s="9"/>
      <c r="L99" s="9"/>
      <c r="M99" s="9"/>
      <c r="N99" s="9"/>
      <c r="O99" s="9"/>
      <c r="P99" s="9"/>
      <c r="Q99" s="8"/>
      <c r="R99" s="61"/>
      <c r="S99" s="25"/>
      <c r="T99" s="9"/>
      <c r="U99" s="9"/>
      <c r="V99" s="9"/>
      <c r="W99" s="9"/>
      <c r="X99" s="9"/>
      <c r="Y99" s="9"/>
      <c r="Z99" s="9"/>
      <c r="AA99" s="9"/>
      <c r="AB99" s="9"/>
      <c r="AC99" s="9"/>
      <c r="AD99" s="9"/>
      <c r="AE99" s="9"/>
      <c r="AF99" s="8"/>
      <c r="AG99" s="61"/>
      <c r="AH99" s="25"/>
      <c r="AI99" s="9"/>
      <c r="AJ99" s="9"/>
      <c r="AK99" s="9"/>
      <c r="AL99" s="9"/>
      <c r="AM99" s="9"/>
      <c r="AN99" s="9"/>
      <c r="AO99" s="9"/>
      <c r="AP99" s="9"/>
      <c r="AQ99" s="9"/>
      <c r="AR99" s="9"/>
      <c r="AS99" s="9"/>
      <c r="AT99" s="8"/>
      <c r="AU99" s="61"/>
      <c r="AV99" s="25"/>
      <c r="AW99" s="9"/>
      <c r="AX99" s="9"/>
      <c r="AY99" s="9"/>
      <c r="AZ99" s="9"/>
      <c r="BA99" s="9"/>
      <c r="BB99" s="8"/>
      <c r="BC99" s="61"/>
      <c r="BD99" s="25"/>
      <c r="BE99" s="9"/>
      <c r="BF99" s="9"/>
      <c r="BG99" s="9"/>
      <c r="BH99" s="8"/>
      <c r="BI99" s="61"/>
      <c r="BJ99" s="25"/>
      <c r="BK99" s="9"/>
      <c r="BL99" s="8"/>
      <c r="BM99" s="198"/>
      <c r="BN99" s="9"/>
      <c r="BO99" s="9"/>
      <c r="BP99" s="9"/>
      <c r="BQ99" s="248"/>
      <c r="BR99" s="252"/>
      <c r="BS99" s="252"/>
      <c r="BT99" s="252"/>
      <c r="BU99" s="252"/>
      <c r="BV99" s="248"/>
      <c r="BW99" s="252"/>
      <c r="BX99" s="252"/>
      <c r="BY99" s="252"/>
      <c r="BZ99" s="248"/>
      <c r="CA99" s="252"/>
      <c r="CB99" s="252"/>
      <c r="CC99" s="252"/>
      <c r="CD99" s="252"/>
      <c r="CE99" s="248"/>
      <c r="CF99" s="252"/>
      <c r="CG99" s="252"/>
      <c r="CH99" s="252"/>
      <c r="CI99" s="252"/>
      <c r="CJ99" s="248"/>
      <c r="CK99" s="252"/>
      <c r="CL99" s="252"/>
      <c r="CM99" s="252"/>
      <c r="CN99" s="252"/>
      <c r="CO99" s="248"/>
      <c r="CP99" s="9"/>
      <c r="CQ99" s="9"/>
      <c r="CR99" s="9"/>
      <c r="CS99" s="9"/>
      <c r="CT99" s="8">
        <v>21</v>
      </c>
      <c r="CU99" s="248">
        <v>21</v>
      </c>
      <c r="CV99" s="25">
        <v>10</v>
      </c>
      <c r="CW99" s="9">
        <v>12</v>
      </c>
      <c r="CX99" s="9">
        <v>5</v>
      </c>
      <c r="CY99" s="9">
        <v>4</v>
      </c>
      <c r="CZ99" s="263">
        <v>7.75</v>
      </c>
      <c r="DA99" s="311"/>
      <c r="DB99" s="165"/>
      <c r="DC99" s="156"/>
      <c r="DD99" s="156"/>
    </row>
    <row r="100" spans="1:108" s="5" customFormat="1" ht="15" customHeight="1" x14ac:dyDescent="0.3">
      <c r="A100" s="59" t="s">
        <v>209</v>
      </c>
      <c r="B100" s="12">
        <v>0</v>
      </c>
      <c r="C100" s="12">
        <v>0</v>
      </c>
      <c r="D100" s="12">
        <v>0</v>
      </c>
      <c r="E100" s="12">
        <v>0</v>
      </c>
      <c r="F100" s="12">
        <v>0</v>
      </c>
      <c r="G100" s="12">
        <v>0</v>
      </c>
      <c r="H100" s="12">
        <v>0</v>
      </c>
      <c r="I100" s="12">
        <v>0</v>
      </c>
      <c r="J100" s="12">
        <v>0</v>
      </c>
      <c r="K100" s="12">
        <v>0</v>
      </c>
      <c r="L100" s="12">
        <v>0</v>
      </c>
      <c r="M100" s="12">
        <v>0</v>
      </c>
      <c r="N100" s="12">
        <v>0</v>
      </c>
      <c r="O100" s="12">
        <v>0</v>
      </c>
      <c r="P100" s="12">
        <v>0</v>
      </c>
      <c r="Q100" s="12">
        <v>0</v>
      </c>
      <c r="R100" s="60">
        <v>0</v>
      </c>
      <c r="S100" s="12">
        <v>0</v>
      </c>
      <c r="T100" s="12">
        <v>0</v>
      </c>
      <c r="U100" s="12">
        <v>0</v>
      </c>
      <c r="V100" s="12">
        <v>0</v>
      </c>
      <c r="W100" s="12">
        <v>0</v>
      </c>
      <c r="X100" s="12">
        <v>0</v>
      </c>
      <c r="Y100" s="12">
        <v>0</v>
      </c>
      <c r="Z100" s="12">
        <v>0</v>
      </c>
      <c r="AA100" s="12">
        <v>0</v>
      </c>
      <c r="AB100" s="12">
        <v>0</v>
      </c>
      <c r="AC100" s="12">
        <v>0</v>
      </c>
      <c r="AD100" s="12">
        <v>0</v>
      </c>
      <c r="AE100" s="12">
        <v>0</v>
      </c>
      <c r="AF100" s="12">
        <v>0</v>
      </c>
      <c r="AG100" s="60">
        <v>0</v>
      </c>
      <c r="AH100" s="12">
        <v>0</v>
      </c>
      <c r="AI100" s="12">
        <v>0</v>
      </c>
      <c r="AJ100" s="12">
        <v>0</v>
      </c>
      <c r="AK100" s="12">
        <v>0</v>
      </c>
      <c r="AL100" s="12">
        <v>0</v>
      </c>
      <c r="AM100" s="12">
        <v>0</v>
      </c>
      <c r="AN100" s="12">
        <v>0</v>
      </c>
      <c r="AO100" s="12">
        <v>0</v>
      </c>
      <c r="AP100" s="12">
        <v>0</v>
      </c>
      <c r="AQ100" s="12">
        <v>0</v>
      </c>
      <c r="AR100" s="12">
        <v>0</v>
      </c>
      <c r="AS100" s="12">
        <v>0</v>
      </c>
      <c r="AT100" s="12">
        <v>0</v>
      </c>
      <c r="AU100" s="60">
        <v>0</v>
      </c>
      <c r="AV100" s="12">
        <v>0</v>
      </c>
      <c r="AW100" s="12">
        <v>0</v>
      </c>
      <c r="AX100" s="12">
        <v>0</v>
      </c>
      <c r="AY100" s="12">
        <v>0</v>
      </c>
      <c r="AZ100" s="12">
        <v>0</v>
      </c>
      <c r="BA100" s="12">
        <v>0</v>
      </c>
      <c r="BB100" s="12">
        <v>0</v>
      </c>
      <c r="BC100" s="60">
        <v>0</v>
      </c>
      <c r="BD100" s="12">
        <v>0</v>
      </c>
      <c r="BE100" s="12">
        <v>0</v>
      </c>
      <c r="BF100" s="12">
        <v>0</v>
      </c>
      <c r="BG100" s="12">
        <v>0</v>
      </c>
      <c r="BH100" s="12">
        <v>0</v>
      </c>
      <c r="BI100" s="60">
        <v>0</v>
      </c>
      <c r="BJ100" s="12">
        <v>0</v>
      </c>
      <c r="BK100" s="12">
        <v>0</v>
      </c>
      <c r="BL100" s="12">
        <v>0</v>
      </c>
      <c r="BM100" s="199">
        <v>0</v>
      </c>
      <c r="BN100" s="175">
        <v>0</v>
      </c>
      <c r="BO100" s="175">
        <v>0</v>
      </c>
      <c r="BP100" s="175">
        <v>0</v>
      </c>
      <c r="BQ100" s="249">
        <v>0</v>
      </c>
      <c r="BR100" s="249">
        <v>0</v>
      </c>
      <c r="BS100" s="249">
        <v>0</v>
      </c>
      <c r="BT100" s="249">
        <v>0</v>
      </c>
      <c r="BU100" s="249">
        <v>0</v>
      </c>
      <c r="BV100" s="249">
        <v>0</v>
      </c>
      <c r="BW100" s="249">
        <v>0</v>
      </c>
      <c r="BX100" s="249">
        <v>0</v>
      </c>
      <c r="BY100" s="249">
        <v>85</v>
      </c>
      <c r="BZ100" s="249">
        <v>28.333333333333332</v>
      </c>
      <c r="CA100" s="249">
        <v>103</v>
      </c>
      <c r="CB100" s="249">
        <v>78</v>
      </c>
      <c r="CC100" s="249">
        <v>125</v>
      </c>
      <c r="CD100" s="249">
        <v>107</v>
      </c>
      <c r="CE100" s="249">
        <v>103.25</v>
      </c>
      <c r="CF100" s="249">
        <v>85</v>
      </c>
      <c r="CG100" s="249">
        <v>97</v>
      </c>
      <c r="CH100" s="249">
        <v>82</v>
      </c>
      <c r="CI100" s="249">
        <v>76</v>
      </c>
      <c r="CJ100" s="249">
        <v>85</v>
      </c>
      <c r="CK100" s="249">
        <v>71</v>
      </c>
      <c r="CL100" s="249">
        <v>74</v>
      </c>
      <c r="CM100" s="249">
        <v>124</v>
      </c>
      <c r="CN100" s="249">
        <v>114</v>
      </c>
      <c r="CO100" s="249">
        <v>95.75</v>
      </c>
      <c r="CP100" s="175">
        <v>118</v>
      </c>
      <c r="CQ100" s="175">
        <v>147</v>
      </c>
      <c r="CR100" s="175">
        <v>167</v>
      </c>
      <c r="CS100" s="175">
        <v>166</v>
      </c>
      <c r="CT100" s="12">
        <v>141</v>
      </c>
      <c r="CU100" s="249">
        <v>147.80000000000001</v>
      </c>
      <c r="CV100" s="227">
        <v>134</v>
      </c>
      <c r="CW100" s="175">
        <v>140</v>
      </c>
      <c r="CX100" s="175">
        <v>146</v>
      </c>
      <c r="CY100" s="175">
        <v>141</v>
      </c>
      <c r="CZ100" s="249">
        <v>140.25</v>
      </c>
      <c r="DA100" s="311"/>
      <c r="DB100" s="166"/>
      <c r="DC100" s="157"/>
      <c r="DD100" s="157"/>
    </row>
    <row r="101" spans="1:108" ht="15" customHeight="1" x14ac:dyDescent="0.25">
      <c r="A101" s="34" t="s">
        <v>210</v>
      </c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  <c r="O101" s="8"/>
      <c r="P101" s="8"/>
      <c r="Q101" s="8"/>
      <c r="R101" s="61"/>
      <c r="S101" s="46"/>
      <c r="T101" s="8"/>
      <c r="U101" s="8"/>
      <c r="V101" s="8"/>
      <c r="W101" s="8"/>
      <c r="X101" s="8"/>
      <c r="Y101" s="8"/>
      <c r="Z101" s="8"/>
      <c r="AA101" s="8"/>
      <c r="AB101" s="8"/>
      <c r="AC101" s="8"/>
      <c r="AD101" s="8"/>
      <c r="AE101" s="8"/>
      <c r="AF101" s="8"/>
      <c r="AG101" s="61"/>
      <c r="AH101" s="46"/>
      <c r="AI101" s="8"/>
      <c r="AJ101" s="8"/>
      <c r="AK101" s="8"/>
      <c r="AL101" s="8"/>
      <c r="AM101" s="8"/>
      <c r="AN101" s="8"/>
      <c r="AO101" s="8"/>
      <c r="AP101" s="8"/>
      <c r="AQ101" s="8"/>
      <c r="AR101" s="8"/>
      <c r="AS101" s="8"/>
      <c r="AT101" s="8"/>
      <c r="AU101" s="61"/>
      <c r="AV101" s="46"/>
      <c r="AW101" s="8"/>
      <c r="AX101" s="8"/>
      <c r="AY101" s="8"/>
      <c r="AZ101" s="8"/>
      <c r="BA101" s="8"/>
      <c r="BB101" s="8"/>
      <c r="BC101" s="61"/>
      <c r="BD101" s="46"/>
      <c r="BE101" s="8"/>
      <c r="BF101" s="8"/>
      <c r="BG101" s="8"/>
      <c r="BH101" s="8"/>
      <c r="BI101" s="61"/>
      <c r="BJ101" s="46"/>
      <c r="BK101" s="8"/>
      <c r="BL101" s="8"/>
      <c r="BM101" s="198"/>
      <c r="BN101" s="9"/>
      <c r="BO101" s="9"/>
      <c r="BP101" s="9"/>
      <c r="BQ101" s="248"/>
      <c r="BR101" s="252"/>
      <c r="BS101" s="252"/>
      <c r="BT101" s="252"/>
      <c r="BU101" s="252"/>
      <c r="BV101" s="248"/>
      <c r="BW101" s="252"/>
      <c r="BX101" s="252"/>
      <c r="BY101" s="253">
        <v>128</v>
      </c>
      <c r="BZ101" s="248">
        <v>128</v>
      </c>
      <c r="CA101" s="253">
        <v>125</v>
      </c>
      <c r="CB101" s="253">
        <v>119</v>
      </c>
      <c r="CC101" s="253">
        <v>93</v>
      </c>
      <c r="CD101" s="253">
        <v>74</v>
      </c>
      <c r="CE101" s="248">
        <v>102.75</v>
      </c>
      <c r="CF101" s="253">
        <v>74</v>
      </c>
      <c r="CG101" s="253">
        <v>84</v>
      </c>
      <c r="CH101" s="253">
        <v>63</v>
      </c>
      <c r="CI101" s="253">
        <v>60</v>
      </c>
      <c r="CJ101" s="248">
        <v>70.25</v>
      </c>
      <c r="CK101" s="253">
        <v>68</v>
      </c>
      <c r="CL101" s="253">
        <v>89</v>
      </c>
      <c r="CM101" s="253">
        <v>87</v>
      </c>
      <c r="CN101" s="253">
        <v>87</v>
      </c>
      <c r="CO101" s="248">
        <v>82.75</v>
      </c>
      <c r="CP101" s="9">
        <v>125</v>
      </c>
      <c r="CQ101" s="9">
        <v>118</v>
      </c>
      <c r="CR101" s="9">
        <v>131</v>
      </c>
      <c r="CS101" s="27">
        <v>118</v>
      </c>
      <c r="CT101" s="210">
        <v>102</v>
      </c>
      <c r="CU101" s="248">
        <v>118.8</v>
      </c>
      <c r="CV101" s="226">
        <v>94</v>
      </c>
      <c r="CW101" s="27">
        <v>93</v>
      </c>
      <c r="CX101" s="27">
        <v>99</v>
      </c>
      <c r="CY101" s="27">
        <v>88</v>
      </c>
      <c r="CZ101" s="248">
        <v>93.5</v>
      </c>
      <c r="DA101" s="311"/>
      <c r="DB101" s="164"/>
      <c r="DC101" s="155"/>
      <c r="DD101" s="155"/>
    </row>
    <row r="102" spans="1:108" ht="15" customHeight="1" thickBot="1" x14ac:dyDescent="0.3">
      <c r="A102" s="35" t="s">
        <v>211</v>
      </c>
      <c r="B102" s="14"/>
      <c r="C102" s="14"/>
      <c r="D102" s="14"/>
      <c r="E102" s="14"/>
      <c r="F102" s="14"/>
      <c r="G102" s="14"/>
      <c r="H102" s="14"/>
      <c r="I102" s="14"/>
      <c r="J102" s="14"/>
      <c r="K102" s="14"/>
      <c r="L102" s="14"/>
      <c r="M102" s="14"/>
      <c r="N102" s="14"/>
      <c r="O102" s="14"/>
      <c r="P102" s="14"/>
      <c r="Q102" s="14"/>
      <c r="R102" s="62"/>
      <c r="S102" s="47"/>
      <c r="T102" s="14"/>
      <c r="U102" s="14"/>
      <c r="V102" s="14"/>
      <c r="W102" s="14"/>
      <c r="X102" s="14"/>
      <c r="Y102" s="14"/>
      <c r="Z102" s="14"/>
      <c r="AA102" s="14"/>
      <c r="AB102" s="14"/>
      <c r="AC102" s="14"/>
      <c r="AD102" s="14"/>
      <c r="AE102" s="14"/>
      <c r="AF102" s="14"/>
      <c r="AG102" s="62"/>
      <c r="AH102" s="47"/>
      <c r="AI102" s="14"/>
      <c r="AJ102" s="14"/>
      <c r="AK102" s="14"/>
      <c r="AL102" s="14"/>
      <c r="AM102" s="14"/>
      <c r="AN102" s="14"/>
      <c r="AO102" s="14"/>
      <c r="AP102" s="14"/>
      <c r="AQ102" s="14"/>
      <c r="AR102" s="14"/>
      <c r="AS102" s="14"/>
      <c r="AT102" s="14"/>
      <c r="AU102" s="62"/>
      <c r="AV102" s="47"/>
      <c r="AW102" s="14"/>
      <c r="AX102" s="14"/>
      <c r="AY102" s="14"/>
      <c r="AZ102" s="14"/>
      <c r="BA102" s="14"/>
      <c r="BB102" s="14"/>
      <c r="BC102" s="62"/>
      <c r="BD102" s="47"/>
      <c r="BE102" s="14"/>
      <c r="BF102" s="14"/>
      <c r="BG102" s="14"/>
      <c r="BH102" s="14"/>
      <c r="BI102" s="62"/>
      <c r="BJ102" s="47"/>
      <c r="BK102" s="14"/>
      <c r="BL102" s="14"/>
      <c r="BM102" s="200"/>
      <c r="BN102" s="19"/>
      <c r="BO102" s="19"/>
      <c r="BP102" s="19"/>
      <c r="BQ102" s="250"/>
      <c r="BR102" s="258"/>
      <c r="BS102" s="258"/>
      <c r="BT102" s="258"/>
      <c r="BU102" s="258"/>
      <c r="BV102" s="250"/>
      <c r="BW102" s="258"/>
      <c r="BX102" s="258"/>
      <c r="BY102" s="259">
        <v>27</v>
      </c>
      <c r="BZ102" s="250">
        <v>27</v>
      </c>
      <c r="CA102" s="259">
        <v>45</v>
      </c>
      <c r="CB102" s="259">
        <v>41</v>
      </c>
      <c r="CC102" s="259">
        <v>72</v>
      </c>
      <c r="CD102" s="259">
        <v>84</v>
      </c>
      <c r="CE102" s="250">
        <v>60.5</v>
      </c>
      <c r="CF102" s="259">
        <v>57</v>
      </c>
      <c r="CG102" s="259">
        <v>59</v>
      </c>
      <c r="CH102" s="259">
        <v>66</v>
      </c>
      <c r="CI102" s="259">
        <v>69</v>
      </c>
      <c r="CJ102" s="250">
        <v>62.75</v>
      </c>
      <c r="CK102" s="259">
        <v>53</v>
      </c>
      <c r="CL102" s="259">
        <v>34</v>
      </c>
      <c r="CM102" s="259">
        <v>84</v>
      </c>
      <c r="CN102" s="259">
        <v>68</v>
      </c>
      <c r="CO102" s="250">
        <v>59.75</v>
      </c>
      <c r="CP102" s="19">
        <v>37</v>
      </c>
      <c r="CQ102" s="19">
        <v>63</v>
      </c>
      <c r="CR102" s="19">
        <v>70</v>
      </c>
      <c r="CS102" s="28">
        <v>48</v>
      </c>
      <c r="CT102" s="213">
        <v>39</v>
      </c>
      <c r="CU102" s="250">
        <v>51.4</v>
      </c>
      <c r="CV102" s="235">
        <v>40</v>
      </c>
      <c r="CW102" s="28">
        <v>47</v>
      </c>
      <c r="CX102" s="28">
        <v>47</v>
      </c>
      <c r="CY102" s="28">
        <v>53</v>
      </c>
      <c r="CZ102" s="250">
        <v>46.75</v>
      </c>
      <c r="DA102" s="312"/>
      <c r="DB102" s="164"/>
      <c r="DC102" s="155"/>
      <c r="DD102" s="155"/>
    </row>
    <row r="103" spans="1:108" ht="4.95" customHeight="1" thickBot="1" x14ac:dyDescent="0.3">
      <c r="A103" s="36"/>
      <c r="B103" s="16"/>
      <c r="C103" s="16"/>
      <c r="D103" s="16"/>
      <c r="E103" s="16"/>
      <c r="F103" s="16"/>
      <c r="G103" s="16"/>
      <c r="H103" s="16"/>
      <c r="R103" s="51"/>
      <c r="S103" s="16"/>
      <c r="T103" s="16"/>
      <c r="U103" s="16"/>
      <c r="V103" s="16"/>
      <c r="W103" s="16"/>
      <c r="X103" s="16"/>
      <c r="Y103" s="16"/>
      <c r="Z103" s="16"/>
      <c r="AA103" s="16"/>
      <c r="AB103" s="16"/>
      <c r="AC103" s="16"/>
      <c r="AD103" s="16"/>
      <c r="AE103" s="16"/>
      <c r="AF103" s="16"/>
      <c r="AG103" s="51"/>
      <c r="AH103" s="16"/>
      <c r="AI103" s="16"/>
      <c r="AJ103" s="16"/>
      <c r="AK103" s="16"/>
      <c r="AL103" s="16"/>
      <c r="AM103" s="16"/>
      <c r="AN103" s="16"/>
      <c r="AO103" s="16"/>
      <c r="AP103" s="16"/>
      <c r="AQ103" s="16"/>
      <c r="AR103" s="16"/>
      <c r="AS103" s="16"/>
      <c r="AT103" s="16"/>
      <c r="AU103" s="51"/>
      <c r="AV103" s="16"/>
      <c r="AW103" s="16"/>
      <c r="AX103" s="16"/>
      <c r="AY103" s="16"/>
      <c r="AZ103" s="16"/>
      <c r="BA103" s="16"/>
      <c r="BB103" s="16"/>
      <c r="BC103" s="51"/>
      <c r="BD103" s="16"/>
      <c r="BE103" s="16"/>
      <c r="BF103" s="16"/>
      <c r="BG103" s="16"/>
      <c r="BH103" s="16"/>
      <c r="BI103" s="51"/>
      <c r="BJ103" s="16"/>
      <c r="BK103" s="16"/>
      <c r="BL103" s="16"/>
      <c r="BM103" s="195"/>
      <c r="BN103" s="16"/>
      <c r="BO103" s="16"/>
      <c r="BP103" s="16"/>
      <c r="BQ103" s="195"/>
      <c r="BR103" s="16"/>
      <c r="BS103" s="16"/>
      <c r="BT103" s="16"/>
      <c r="BU103" s="16"/>
      <c r="BV103" s="195"/>
      <c r="BW103" s="16"/>
      <c r="BX103" s="16"/>
      <c r="BY103" s="16"/>
      <c r="BZ103" s="195"/>
      <c r="CA103" s="16"/>
      <c r="CB103" s="16"/>
      <c r="CC103" s="16"/>
      <c r="CD103" s="16"/>
      <c r="CE103" s="195"/>
      <c r="CF103" s="16"/>
      <c r="CG103" s="16"/>
      <c r="CH103" s="16"/>
      <c r="CI103" s="16"/>
      <c r="CJ103" s="195"/>
      <c r="CK103" s="16"/>
      <c r="CL103" s="16"/>
      <c r="CM103" s="16"/>
      <c r="CN103" s="16"/>
      <c r="CO103" s="195"/>
      <c r="CP103" s="16"/>
      <c r="CQ103" s="16"/>
      <c r="CR103" s="16"/>
      <c r="CS103" s="16"/>
      <c r="CT103" s="16"/>
      <c r="CU103" s="195"/>
      <c r="CV103" s="20"/>
      <c r="CW103" s="20"/>
      <c r="CX103" s="20"/>
      <c r="CY103" s="20"/>
      <c r="CZ103" s="51"/>
      <c r="DB103" s="164"/>
      <c r="DC103" s="155"/>
      <c r="DD103" s="155"/>
    </row>
    <row r="104" spans="1:108" s="4" customFormat="1" ht="15" customHeight="1" x14ac:dyDescent="0.25">
      <c r="A104" s="85" t="s">
        <v>269</v>
      </c>
      <c r="B104" s="86">
        <v>43199</v>
      </c>
      <c r="C104" s="86">
        <v>43200</v>
      </c>
      <c r="D104" s="86">
        <v>43201</v>
      </c>
      <c r="E104" s="86">
        <v>43202</v>
      </c>
      <c r="F104" s="86">
        <v>43203</v>
      </c>
      <c r="G104" s="86">
        <v>43206</v>
      </c>
      <c r="H104" s="86">
        <v>43207</v>
      </c>
      <c r="I104" s="86">
        <v>43208</v>
      </c>
      <c r="J104" s="86">
        <v>43209</v>
      </c>
      <c r="K104" s="86">
        <v>43210</v>
      </c>
      <c r="L104" s="86">
        <v>43213</v>
      </c>
      <c r="M104" s="86">
        <v>43214</v>
      </c>
      <c r="N104" s="86">
        <v>43215</v>
      </c>
      <c r="O104" s="86">
        <v>43216</v>
      </c>
      <c r="P104" s="86">
        <v>43217</v>
      </c>
      <c r="Q104" s="86">
        <v>43220</v>
      </c>
      <c r="R104" s="87" t="s">
        <v>249</v>
      </c>
      <c r="S104" s="88">
        <v>43222</v>
      </c>
      <c r="T104" s="86">
        <v>43224</v>
      </c>
      <c r="U104" s="86">
        <v>43227</v>
      </c>
      <c r="V104" s="86">
        <v>43229</v>
      </c>
      <c r="W104" s="86">
        <v>43235</v>
      </c>
      <c r="X104" s="86">
        <v>43236</v>
      </c>
      <c r="Y104" s="86">
        <v>43237</v>
      </c>
      <c r="Z104" s="86">
        <v>43238</v>
      </c>
      <c r="AA104" s="86">
        <v>43243</v>
      </c>
      <c r="AB104" s="86">
        <v>43244</v>
      </c>
      <c r="AC104" s="86">
        <v>43245</v>
      </c>
      <c r="AD104" s="86">
        <v>43248</v>
      </c>
      <c r="AE104" s="86">
        <v>43250</v>
      </c>
      <c r="AF104" s="86">
        <v>43251</v>
      </c>
      <c r="AG104" s="87" t="s">
        <v>249</v>
      </c>
      <c r="AH104" s="88">
        <v>43252</v>
      </c>
      <c r="AI104" s="86">
        <v>43255</v>
      </c>
      <c r="AJ104" s="86">
        <v>43256</v>
      </c>
      <c r="AK104" s="86">
        <v>43257</v>
      </c>
      <c r="AL104" s="86">
        <v>43258</v>
      </c>
      <c r="AM104" s="86">
        <v>43262</v>
      </c>
      <c r="AN104" s="86">
        <v>43263</v>
      </c>
      <c r="AO104" s="86">
        <v>43264</v>
      </c>
      <c r="AP104" s="86">
        <v>43265</v>
      </c>
      <c r="AQ104" s="86">
        <v>43276</v>
      </c>
      <c r="AR104" s="86">
        <v>43277</v>
      </c>
      <c r="AS104" s="86">
        <v>43278</v>
      </c>
      <c r="AT104" s="86">
        <v>43280</v>
      </c>
      <c r="AU104" s="87" t="s">
        <v>249</v>
      </c>
      <c r="AV104" s="88">
        <v>43283</v>
      </c>
      <c r="AW104" s="86">
        <v>43286</v>
      </c>
      <c r="AX104" s="86">
        <v>43290</v>
      </c>
      <c r="AY104" s="86">
        <v>43294</v>
      </c>
      <c r="AZ104" s="86">
        <v>43297</v>
      </c>
      <c r="BA104" s="86">
        <v>43304</v>
      </c>
      <c r="BB104" s="86">
        <v>43311</v>
      </c>
      <c r="BC104" s="87" t="s">
        <v>249</v>
      </c>
      <c r="BD104" s="88">
        <v>43318</v>
      </c>
      <c r="BE104" s="86">
        <v>43332</v>
      </c>
      <c r="BF104" s="86">
        <v>43336</v>
      </c>
      <c r="BG104" s="86">
        <v>43339</v>
      </c>
      <c r="BH104" s="86">
        <v>43343</v>
      </c>
      <c r="BI104" s="87" t="s">
        <v>249</v>
      </c>
      <c r="BJ104" s="88">
        <v>43346</v>
      </c>
      <c r="BK104" s="86">
        <v>43353</v>
      </c>
      <c r="BL104" s="86">
        <v>43360</v>
      </c>
      <c r="BM104" s="207" t="s">
        <v>249</v>
      </c>
      <c r="BN104" s="91">
        <v>43374</v>
      </c>
      <c r="BO104" s="91">
        <v>43395</v>
      </c>
      <c r="BP104" s="91">
        <v>43402</v>
      </c>
      <c r="BQ104" s="208" t="s">
        <v>249</v>
      </c>
      <c r="BR104" s="91">
        <v>43409</v>
      </c>
      <c r="BS104" s="91">
        <v>43416</v>
      </c>
      <c r="BT104" s="91">
        <v>43423</v>
      </c>
      <c r="BU104" s="91">
        <v>43430</v>
      </c>
      <c r="BV104" s="208" t="s">
        <v>249</v>
      </c>
      <c r="BW104" s="91">
        <v>43437</v>
      </c>
      <c r="BX104" s="91">
        <v>43444</v>
      </c>
      <c r="BY104" s="91">
        <v>43451</v>
      </c>
      <c r="BZ104" s="208" t="s">
        <v>249</v>
      </c>
      <c r="CA104" s="91">
        <v>43472</v>
      </c>
      <c r="CB104" s="91">
        <v>43479</v>
      </c>
      <c r="CC104" s="91">
        <v>43486</v>
      </c>
      <c r="CD104" s="91">
        <v>43493</v>
      </c>
      <c r="CE104" s="208" t="s">
        <v>249</v>
      </c>
      <c r="CF104" s="91">
        <v>43500</v>
      </c>
      <c r="CG104" s="91">
        <v>43507</v>
      </c>
      <c r="CH104" s="91">
        <v>43514</v>
      </c>
      <c r="CI104" s="91">
        <v>43521</v>
      </c>
      <c r="CJ104" s="208" t="s">
        <v>249</v>
      </c>
      <c r="CK104" s="91">
        <v>43528</v>
      </c>
      <c r="CL104" s="91">
        <v>43535</v>
      </c>
      <c r="CM104" s="91">
        <v>43542</v>
      </c>
      <c r="CN104" s="91">
        <v>43549</v>
      </c>
      <c r="CO104" s="208" t="s">
        <v>249</v>
      </c>
      <c r="CP104" s="91">
        <v>43556</v>
      </c>
      <c r="CQ104" s="91">
        <v>43563</v>
      </c>
      <c r="CR104" s="91">
        <v>43570</v>
      </c>
      <c r="CS104" s="91">
        <v>43578</v>
      </c>
      <c r="CT104" s="86">
        <v>43584</v>
      </c>
      <c r="CU104" s="208" t="s">
        <v>249</v>
      </c>
      <c r="CV104" s="236">
        <v>43591</v>
      </c>
      <c r="CW104" s="91">
        <v>43598</v>
      </c>
      <c r="CX104" s="91">
        <v>43605</v>
      </c>
      <c r="CY104" s="91">
        <v>43612</v>
      </c>
      <c r="CZ104" s="208" t="s">
        <v>249</v>
      </c>
      <c r="DA104" s="310"/>
      <c r="DB104" s="168"/>
      <c r="DC104" s="159"/>
      <c r="DD104" s="159"/>
    </row>
    <row r="105" spans="1:108" ht="15" customHeight="1" x14ac:dyDescent="0.25">
      <c r="A105" s="34" t="s">
        <v>151</v>
      </c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  <c r="O105" s="8"/>
      <c r="P105" s="8"/>
      <c r="Q105" s="8"/>
      <c r="R105" s="61"/>
      <c r="S105" s="46"/>
      <c r="T105" s="8"/>
      <c r="U105" s="8"/>
      <c r="V105" s="8"/>
      <c r="W105" s="8"/>
      <c r="X105" s="8"/>
      <c r="Y105" s="8"/>
      <c r="Z105" s="8"/>
      <c r="AA105" s="8"/>
      <c r="AB105" s="8"/>
      <c r="AC105" s="8"/>
      <c r="AD105" s="8"/>
      <c r="AE105" s="8"/>
      <c r="AF105" s="8"/>
      <c r="AG105" s="61"/>
      <c r="AH105" s="46"/>
      <c r="AI105" s="8"/>
      <c r="AJ105" s="8"/>
      <c r="AK105" s="8"/>
      <c r="AL105" s="8"/>
      <c r="AM105" s="8"/>
      <c r="AN105" s="8"/>
      <c r="AO105" s="8"/>
      <c r="AP105" s="8"/>
      <c r="AQ105" s="8"/>
      <c r="AR105" s="8"/>
      <c r="AS105" s="8"/>
      <c r="AT105" s="8"/>
      <c r="AU105" s="61"/>
      <c r="AV105" s="46"/>
      <c r="AW105" s="8"/>
      <c r="AX105" s="8"/>
      <c r="AY105" s="8"/>
      <c r="AZ105" s="8"/>
      <c r="BA105" s="8"/>
      <c r="BB105" s="8"/>
      <c r="BC105" s="61"/>
      <c r="BD105" s="46"/>
      <c r="BE105" s="8"/>
      <c r="BF105" s="8"/>
      <c r="BG105" s="8"/>
      <c r="BH105" s="8"/>
      <c r="BI105" s="61"/>
      <c r="BJ105" s="46"/>
      <c r="BK105" s="8"/>
      <c r="BL105" s="8"/>
      <c r="BM105" s="198"/>
      <c r="BN105" s="9"/>
      <c r="BO105" s="9"/>
      <c r="BP105" s="9"/>
      <c r="BQ105" s="248"/>
      <c r="BR105" s="252"/>
      <c r="BS105" s="252"/>
      <c r="BT105" s="252"/>
      <c r="BU105" s="252"/>
      <c r="BV105" s="248"/>
      <c r="BW105" s="252"/>
      <c r="BX105" s="252"/>
      <c r="BY105" s="253">
        <v>45</v>
      </c>
      <c r="BZ105" s="248">
        <v>45</v>
      </c>
      <c r="CA105" s="253">
        <v>53</v>
      </c>
      <c r="CB105" s="253">
        <v>59</v>
      </c>
      <c r="CC105" s="253">
        <v>101</v>
      </c>
      <c r="CD105" s="253">
        <v>111</v>
      </c>
      <c r="CE105" s="248">
        <v>81</v>
      </c>
      <c r="CF105" s="253">
        <v>50</v>
      </c>
      <c r="CG105" s="253">
        <v>80</v>
      </c>
      <c r="CH105" s="253">
        <v>89</v>
      </c>
      <c r="CI105" s="253">
        <v>65</v>
      </c>
      <c r="CJ105" s="248">
        <v>71</v>
      </c>
      <c r="CK105" s="253">
        <v>65</v>
      </c>
      <c r="CL105" s="253">
        <v>79</v>
      </c>
      <c r="CM105" s="253">
        <v>121</v>
      </c>
      <c r="CN105" s="253">
        <v>96</v>
      </c>
      <c r="CO105" s="248">
        <v>90.25</v>
      </c>
      <c r="CP105" s="9">
        <v>42</v>
      </c>
      <c r="CQ105" s="9">
        <v>43</v>
      </c>
      <c r="CR105" s="9">
        <v>55</v>
      </c>
      <c r="CS105" s="27">
        <v>44</v>
      </c>
      <c r="CT105" s="210">
        <v>52</v>
      </c>
      <c r="CU105" s="248">
        <v>47.2</v>
      </c>
      <c r="CV105" s="226">
        <v>54</v>
      </c>
      <c r="CW105" s="27">
        <v>45</v>
      </c>
      <c r="CX105" s="27">
        <v>51</v>
      </c>
      <c r="CY105" s="27">
        <v>41</v>
      </c>
      <c r="CZ105" s="248">
        <v>47.75</v>
      </c>
      <c r="DA105" s="311"/>
      <c r="DB105" s="164"/>
      <c r="DC105" s="155"/>
      <c r="DD105" s="155"/>
    </row>
    <row r="106" spans="1:108" ht="15" customHeight="1" x14ac:dyDescent="0.25">
      <c r="A106" s="34" t="s">
        <v>150</v>
      </c>
      <c r="B106" s="9"/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8"/>
      <c r="R106" s="61"/>
      <c r="S106" s="25"/>
      <c r="T106" s="9"/>
      <c r="U106" s="9"/>
      <c r="V106" s="9"/>
      <c r="W106" s="9"/>
      <c r="X106" s="9"/>
      <c r="Y106" s="9"/>
      <c r="Z106" s="9"/>
      <c r="AA106" s="9"/>
      <c r="AB106" s="9"/>
      <c r="AC106" s="9"/>
      <c r="AD106" s="9"/>
      <c r="AE106" s="9"/>
      <c r="AF106" s="8"/>
      <c r="AG106" s="61"/>
      <c r="AH106" s="25"/>
      <c r="AI106" s="9"/>
      <c r="AJ106" s="9"/>
      <c r="AK106" s="9"/>
      <c r="AL106" s="9"/>
      <c r="AM106" s="9"/>
      <c r="AN106" s="9"/>
      <c r="AO106" s="9"/>
      <c r="AP106" s="9"/>
      <c r="AQ106" s="9"/>
      <c r="AR106" s="9"/>
      <c r="AS106" s="9"/>
      <c r="AT106" s="8"/>
      <c r="AU106" s="61"/>
      <c r="AV106" s="25"/>
      <c r="AW106" s="9"/>
      <c r="AX106" s="9"/>
      <c r="AY106" s="9"/>
      <c r="AZ106" s="9"/>
      <c r="BA106" s="9"/>
      <c r="BB106" s="8"/>
      <c r="BC106" s="61"/>
      <c r="BD106" s="25"/>
      <c r="BE106" s="9"/>
      <c r="BF106" s="9"/>
      <c r="BG106" s="9"/>
      <c r="BH106" s="8"/>
      <c r="BI106" s="61"/>
      <c r="BJ106" s="25"/>
      <c r="BK106" s="9"/>
      <c r="BL106" s="8"/>
      <c r="BM106" s="198"/>
      <c r="BN106" s="9"/>
      <c r="BO106" s="9"/>
      <c r="BP106" s="9"/>
      <c r="BQ106" s="248"/>
      <c r="BR106" s="252"/>
      <c r="BS106" s="252"/>
      <c r="BT106" s="252"/>
      <c r="BU106" s="252"/>
      <c r="BV106" s="248"/>
      <c r="BW106" s="252"/>
      <c r="BX106" s="252"/>
      <c r="BY106" s="253">
        <v>11</v>
      </c>
      <c r="BZ106" s="248">
        <v>11</v>
      </c>
      <c r="CA106" s="253">
        <v>29</v>
      </c>
      <c r="CB106" s="253">
        <v>25</v>
      </c>
      <c r="CC106" s="253">
        <v>20</v>
      </c>
      <c r="CD106" s="253">
        <v>9</v>
      </c>
      <c r="CE106" s="248">
        <v>20.75</v>
      </c>
      <c r="CF106" s="253">
        <v>11</v>
      </c>
      <c r="CG106" s="253">
        <v>9</v>
      </c>
      <c r="CH106" s="253">
        <v>11</v>
      </c>
      <c r="CI106" s="253">
        <v>4</v>
      </c>
      <c r="CJ106" s="248">
        <v>8.75</v>
      </c>
      <c r="CK106" s="253">
        <v>6</v>
      </c>
      <c r="CL106" s="253">
        <v>3</v>
      </c>
      <c r="CM106" s="253">
        <v>11</v>
      </c>
      <c r="CN106" s="253">
        <v>26</v>
      </c>
      <c r="CO106" s="248">
        <v>11.5</v>
      </c>
      <c r="CP106" s="9">
        <v>30</v>
      </c>
      <c r="CQ106" s="9">
        <v>24</v>
      </c>
      <c r="CR106" s="9">
        <v>25</v>
      </c>
      <c r="CS106" s="27">
        <v>42</v>
      </c>
      <c r="CT106" s="210">
        <v>53</v>
      </c>
      <c r="CU106" s="248">
        <v>34.799999999999997</v>
      </c>
      <c r="CV106" s="226">
        <v>41</v>
      </c>
      <c r="CW106" s="27">
        <v>38</v>
      </c>
      <c r="CX106" s="27">
        <v>36</v>
      </c>
      <c r="CY106" s="27">
        <v>32</v>
      </c>
      <c r="CZ106" s="248">
        <v>36.75</v>
      </c>
      <c r="DA106" s="311"/>
      <c r="DB106" s="164"/>
      <c r="DC106" s="155"/>
      <c r="DD106" s="155"/>
    </row>
    <row r="107" spans="1:108" ht="15" customHeight="1" x14ac:dyDescent="0.25">
      <c r="A107" s="34" t="s">
        <v>212</v>
      </c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  <c r="O107" s="8"/>
      <c r="P107" s="8"/>
      <c r="Q107" s="8"/>
      <c r="R107" s="61"/>
      <c r="S107" s="46"/>
      <c r="T107" s="8"/>
      <c r="U107" s="8"/>
      <c r="V107" s="8"/>
      <c r="W107" s="8"/>
      <c r="X107" s="8"/>
      <c r="Y107" s="8"/>
      <c r="Z107" s="8"/>
      <c r="AA107" s="8"/>
      <c r="AB107" s="8"/>
      <c r="AC107" s="8"/>
      <c r="AD107" s="8"/>
      <c r="AE107" s="8"/>
      <c r="AF107" s="8"/>
      <c r="AG107" s="61"/>
      <c r="AH107" s="46"/>
      <c r="AI107" s="8"/>
      <c r="AJ107" s="8"/>
      <c r="AK107" s="8"/>
      <c r="AL107" s="8"/>
      <c r="AM107" s="8"/>
      <c r="AN107" s="8"/>
      <c r="AO107" s="8"/>
      <c r="AP107" s="8"/>
      <c r="AQ107" s="8"/>
      <c r="AR107" s="8"/>
      <c r="AS107" s="8"/>
      <c r="AT107" s="8"/>
      <c r="AU107" s="61"/>
      <c r="AV107" s="46"/>
      <c r="AW107" s="8"/>
      <c r="AX107" s="8"/>
      <c r="AY107" s="8"/>
      <c r="AZ107" s="8"/>
      <c r="BA107" s="8"/>
      <c r="BB107" s="8"/>
      <c r="BC107" s="61"/>
      <c r="BD107" s="46"/>
      <c r="BE107" s="8"/>
      <c r="BF107" s="8"/>
      <c r="BG107" s="8"/>
      <c r="BH107" s="8"/>
      <c r="BI107" s="61"/>
      <c r="BJ107" s="46"/>
      <c r="BK107" s="8"/>
      <c r="BL107" s="8"/>
      <c r="BM107" s="198"/>
      <c r="BN107" s="9"/>
      <c r="BO107" s="9"/>
      <c r="BP107" s="9"/>
      <c r="BQ107" s="248"/>
      <c r="BR107" s="252"/>
      <c r="BS107" s="252"/>
      <c r="BT107" s="252"/>
      <c r="BU107" s="252"/>
      <c r="BV107" s="248"/>
      <c r="BW107" s="252"/>
      <c r="BX107" s="252"/>
      <c r="BY107" s="252">
        <v>101</v>
      </c>
      <c r="BZ107" s="248">
        <v>101</v>
      </c>
      <c r="CA107" s="253">
        <v>87</v>
      </c>
      <c r="CB107" s="253">
        <v>74</v>
      </c>
      <c r="CC107" s="253">
        <v>108</v>
      </c>
      <c r="CD107" s="253">
        <v>66</v>
      </c>
      <c r="CE107" s="248">
        <v>83.75</v>
      </c>
      <c r="CF107" s="253">
        <v>84</v>
      </c>
      <c r="CG107" s="253">
        <v>104</v>
      </c>
      <c r="CH107" s="253">
        <v>69</v>
      </c>
      <c r="CI107" s="253">
        <v>79</v>
      </c>
      <c r="CJ107" s="248">
        <v>84</v>
      </c>
      <c r="CK107" s="253">
        <v>150</v>
      </c>
      <c r="CL107" s="253">
        <v>96</v>
      </c>
      <c r="CM107" s="253">
        <v>98</v>
      </c>
      <c r="CN107" s="253">
        <v>122</v>
      </c>
      <c r="CO107" s="248">
        <v>116.5</v>
      </c>
      <c r="CP107" s="27">
        <v>100</v>
      </c>
      <c r="CQ107" s="27">
        <v>116</v>
      </c>
      <c r="CR107" s="27">
        <v>124</v>
      </c>
      <c r="CS107" s="27">
        <v>126</v>
      </c>
      <c r="CT107" s="210">
        <v>107</v>
      </c>
      <c r="CU107" s="248">
        <v>114.6</v>
      </c>
      <c r="CV107" s="237">
        <v>103</v>
      </c>
      <c r="CW107" s="220">
        <v>118</v>
      </c>
      <c r="CX107" s="220">
        <v>123</v>
      </c>
      <c r="CY107" s="220">
        <v>121</v>
      </c>
      <c r="CZ107" s="248">
        <v>116.25</v>
      </c>
      <c r="DA107" s="311"/>
      <c r="DB107" s="164"/>
      <c r="DC107" s="155"/>
      <c r="DD107" s="155"/>
    </row>
    <row r="108" spans="1:108" s="10" customFormat="1" ht="15" customHeight="1" x14ac:dyDescent="0.3">
      <c r="A108" s="34" t="s">
        <v>152</v>
      </c>
      <c r="B108" s="9"/>
      <c r="C108" s="9"/>
      <c r="D108" s="9"/>
      <c r="E108" s="9"/>
      <c r="F108" s="9"/>
      <c r="G108" s="9"/>
      <c r="H108" s="9"/>
      <c r="I108" s="9"/>
      <c r="J108" s="9"/>
      <c r="K108" s="9"/>
      <c r="L108" s="9"/>
      <c r="M108" s="9"/>
      <c r="N108" s="9"/>
      <c r="O108" s="9"/>
      <c r="P108" s="9"/>
      <c r="Q108" s="8"/>
      <c r="R108" s="61"/>
      <c r="S108" s="25"/>
      <c r="T108" s="9"/>
      <c r="U108" s="9"/>
      <c r="V108" s="9"/>
      <c r="W108" s="9"/>
      <c r="X108" s="9"/>
      <c r="Y108" s="9"/>
      <c r="Z108" s="9"/>
      <c r="AA108" s="9"/>
      <c r="AB108" s="9"/>
      <c r="AC108" s="9"/>
      <c r="AD108" s="9"/>
      <c r="AE108" s="9"/>
      <c r="AF108" s="8"/>
      <c r="AG108" s="61"/>
      <c r="AH108" s="25"/>
      <c r="AI108" s="9"/>
      <c r="AJ108" s="9"/>
      <c r="AK108" s="9"/>
      <c r="AL108" s="9"/>
      <c r="AM108" s="9"/>
      <c r="AN108" s="9"/>
      <c r="AO108" s="9"/>
      <c r="AP108" s="9"/>
      <c r="AQ108" s="9"/>
      <c r="AR108" s="9"/>
      <c r="AS108" s="9"/>
      <c r="AT108" s="8"/>
      <c r="AU108" s="61"/>
      <c r="AV108" s="25"/>
      <c r="AW108" s="9"/>
      <c r="AX108" s="9"/>
      <c r="AY108" s="9"/>
      <c r="AZ108" s="9"/>
      <c r="BA108" s="9"/>
      <c r="BB108" s="8"/>
      <c r="BC108" s="61"/>
      <c r="BD108" s="25"/>
      <c r="BE108" s="9"/>
      <c r="BF108" s="9"/>
      <c r="BG108" s="9"/>
      <c r="BH108" s="8"/>
      <c r="BI108" s="61"/>
      <c r="BJ108" s="25"/>
      <c r="BK108" s="9"/>
      <c r="BL108" s="8"/>
      <c r="BM108" s="198"/>
      <c r="BN108" s="9"/>
      <c r="BO108" s="9"/>
      <c r="BP108" s="9"/>
      <c r="BQ108" s="248"/>
      <c r="BR108" s="252"/>
      <c r="BS108" s="252"/>
      <c r="BT108" s="252"/>
      <c r="BU108" s="252"/>
      <c r="BV108" s="248"/>
      <c r="BW108" s="252"/>
      <c r="BX108" s="252"/>
      <c r="BY108" s="252"/>
      <c r="BZ108" s="248"/>
      <c r="CA108" s="252"/>
      <c r="CB108" s="252"/>
      <c r="CC108" s="252"/>
      <c r="CD108" s="252"/>
      <c r="CE108" s="248"/>
      <c r="CF108" s="252"/>
      <c r="CG108" s="252"/>
      <c r="CH108" s="252"/>
      <c r="CI108" s="252"/>
      <c r="CJ108" s="248"/>
      <c r="CK108" s="252"/>
      <c r="CL108" s="252"/>
      <c r="CM108" s="252"/>
      <c r="CN108" s="252"/>
      <c r="CO108" s="248"/>
      <c r="CP108" s="9"/>
      <c r="CQ108" s="9"/>
      <c r="CR108" s="9"/>
      <c r="CS108" s="9">
        <v>0</v>
      </c>
      <c r="CT108" s="8">
        <v>0</v>
      </c>
      <c r="CU108" s="248">
        <v>0</v>
      </c>
      <c r="CV108" s="25">
        <v>0</v>
      </c>
      <c r="CW108" s="9">
        <v>0</v>
      </c>
      <c r="CX108" s="9">
        <v>0</v>
      </c>
      <c r="CY108" s="9">
        <v>0</v>
      </c>
      <c r="CZ108" s="248">
        <v>0</v>
      </c>
      <c r="DA108" s="311"/>
      <c r="DB108" s="165"/>
      <c r="DC108" s="156"/>
      <c r="DD108" s="156"/>
    </row>
    <row r="109" spans="1:108" s="10" customFormat="1" ht="15" customHeight="1" x14ac:dyDescent="0.3">
      <c r="A109" s="54" t="s">
        <v>213</v>
      </c>
      <c r="B109" s="55"/>
      <c r="C109" s="55"/>
      <c r="D109" s="55"/>
      <c r="E109" s="55"/>
      <c r="F109" s="55"/>
      <c r="G109" s="55"/>
      <c r="H109" s="55"/>
      <c r="I109" s="55"/>
      <c r="J109" s="55"/>
      <c r="K109" s="55"/>
      <c r="L109" s="55"/>
      <c r="M109" s="55"/>
      <c r="N109" s="55"/>
      <c r="O109" s="55"/>
      <c r="P109" s="55"/>
      <c r="Q109" s="56"/>
      <c r="R109" s="63"/>
      <c r="S109" s="57"/>
      <c r="T109" s="55"/>
      <c r="U109" s="55"/>
      <c r="V109" s="55"/>
      <c r="W109" s="55"/>
      <c r="X109" s="55"/>
      <c r="Y109" s="55"/>
      <c r="Z109" s="55"/>
      <c r="AA109" s="55"/>
      <c r="AB109" s="55"/>
      <c r="AC109" s="55"/>
      <c r="AD109" s="55"/>
      <c r="AE109" s="55"/>
      <c r="AF109" s="56"/>
      <c r="AG109" s="63"/>
      <c r="AH109" s="57"/>
      <c r="AI109" s="55"/>
      <c r="AJ109" s="55"/>
      <c r="AK109" s="55"/>
      <c r="AL109" s="55"/>
      <c r="AM109" s="55"/>
      <c r="AN109" s="55"/>
      <c r="AO109" s="55"/>
      <c r="AP109" s="55"/>
      <c r="AQ109" s="55"/>
      <c r="AR109" s="55"/>
      <c r="AS109" s="55"/>
      <c r="AT109" s="56"/>
      <c r="AU109" s="63"/>
      <c r="AV109" s="57"/>
      <c r="AW109" s="55"/>
      <c r="AX109" s="55"/>
      <c r="AY109" s="55"/>
      <c r="AZ109" s="55"/>
      <c r="BA109" s="55"/>
      <c r="BB109" s="56"/>
      <c r="BC109" s="63"/>
      <c r="BD109" s="57"/>
      <c r="BE109" s="55"/>
      <c r="BF109" s="55"/>
      <c r="BG109" s="55"/>
      <c r="BH109" s="56"/>
      <c r="BI109" s="63"/>
      <c r="BJ109" s="57"/>
      <c r="BK109" s="55"/>
      <c r="BL109" s="56"/>
      <c r="BM109" s="198"/>
      <c r="BN109" s="9"/>
      <c r="BO109" s="9"/>
      <c r="BP109" s="9"/>
      <c r="BQ109" s="248"/>
      <c r="BR109" s="252"/>
      <c r="BS109" s="252"/>
      <c r="BT109" s="252"/>
      <c r="BU109" s="252"/>
      <c r="BV109" s="248"/>
      <c r="BW109" s="252"/>
      <c r="BX109" s="252"/>
      <c r="BY109" s="252"/>
      <c r="BZ109" s="248"/>
      <c r="CA109" s="252"/>
      <c r="CB109" s="252"/>
      <c r="CC109" s="252"/>
      <c r="CD109" s="252"/>
      <c r="CE109" s="248"/>
      <c r="CF109" s="252"/>
      <c r="CG109" s="252"/>
      <c r="CH109" s="252"/>
      <c r="CI109" s="252"/>
      <c r="CJ109" s="248"/>
      <c r="CK109" s="252"/>
      <c r="CL109" s="252"/>
      <c r="CM109" s="252"/>
      <c r="CN109" s="252"/>
      <c r="CO109" s="248"/>
      <c r="CP109" s="9"/>
      <c r="CQ109" s="9"/>
      <c r="CR109" s="9"/>
      <c r="CS109" s="9"/>
      <c r="CT109" s="8">
        <v>26</v>
      </c>
      <c r="CU109" s="248">
        <v>26</v>
      </c>
      <c r="CV109" s="57">
        <v>16</v>
      </c>
      <c r="CW109" s="55">
        <v>13</v>
      </c>
      <c r="CX109" s="55">
        <v>7</v>
      </c>
      <c r="CY109" s="55">
        <v>8</v>
      </c>
      <c r="CZ109" s="263">
        <v>11</v>
      </c>
      <c r="DA109" s="311"/>
      <c r="DB109" s="165"/>
      <c r="DC109" s="156"/>
      <c r="DD109" s="156"/>
    </row>
    <row r="110" spans="1:108" s="5" customFormat="1" ht="15" customHeight="1" x14ac:dyDescent="0.3">
      <c r="A110" s="11" t="s">
        <v>209</v>
      </c>
      <c r="B110" s="12">
        <v>0</v>
      </c>
      <c r="C110" s="12">
        <v>0</v>
      </c>
      <c r="D110" s="12">
        <v>0</v>
      </c>
      <c r="E110" s="12">
        <v>0</v>
      </c>
      <c r="F110" s="12">
        <v>0</v>
      </c>
      <c r="G110" s="12">
        <v>0</v>
      </c>
      <c r="H110" s="12">
        <v>0</v>
      </c>
      <c r="I110" s="12">
        <v>0</v>
      </c>
      <c r="J110" s="12">
        <v>0</v>
      </c>
      <c r="K110" s="12">
        <v>0</v>
      </c>
      <c r="L110" s="12">
        <v>0</v>
      </c>
      <c r="M110" s="12">
        <v>0</v>
      </c>
      <c r="N110" s="12">
        <v>0</v>
      </c>
      <c r="O110" s="12">
        <v>0</v>
      </c>
      <c r="P110" s="12">
        <v>0</v>
      </c>
      <c r="Q110" s="12">
        <v>0</v>
      </c>
      <c r="R110" s="50">
        <v>0</v>
      </c>
      <c r="S110" s="12">
        <v>0</v>
      </c>
      <c r="T110" s="12">
        <v>0</v>
      </c>
      <c r="U110" s="12">
        <v>0</v>
      </c>
      <c r="V110" s="12">
        <v>0</v>
      </c>
      <c r="W110" s="12">
        <v>0</v>
      </c>
      <c r="X110" s="12">
        <v>0</v>
      </c>
      <c r="Y110" s="12">
        <v>0</v>
      </c>
      <c r="Z110" s="12">
        <v>0</v>
      </c>
      <c r="AA110" s="12">
        <v>0</v>
      </c>
      <c r="AB110" s="12">
        <v>0</v>
      </c>
      <c r="AC110" s="12">
        <v>0</v>
      </c>
      <c r="AD110" s="12">
        <v>0</v>
      </c>
      <c r="AE110" s="12">
        <v>0</v>
      </c>
      <c r="AF110" s="12">
        <v>0</v>
      </c>
      <c r="AG110" s="50">
        <v>0</v>
      </c>
      <c r="AH110" s="12">
        <v>0</v>
      </c>
      <c r="AI110" s="12">
        <v>0</v>
      </c>
      <c r="AJ110" s="12">
        <v>0</v>
      </c>
      <c r="AK110" s="12">
        <v>0</v>
      </c>
      <c r="AL110" s="12">
        <v>0</v>
      </c>
      <c r="AM110" s="12">
        <v>0</v>
      </c>
      <c r="AN110" s="12">
        <v>0</v>
      </c>
      <c r="AO110" s="12">
        <v>0</v>
      </c>
      <c r="AP110" s="12">
        <v>0</v>
      </c>
      <c r="AQ110" s="12">
        <v>0</v>
      </c>
      <c r="AR110" s="12">
        <v>0</v>
      </c>
      <c r="AS110" s="12">
        <v>0</v>
      </c>
      <c r="AT110" s="12">
        <v>0</v>
      </c>
      <c r="AU110" s="50">
        <v>0</v>
      </c>
      <c r="AV110" s="12">
        <v>0</v>
      </c>
      <c r="AW110" s="12">
        <v>0</v>
      </c>
      <c r="AX110" s="12">
        <v>0</v>
      </c>
      <c r="AY110" s="12">
        <v>0</v>
      </c>
      <c r="AZ110" s="12">
        <v>0</v>
      </c>
      <c r="BA110" s="12">
        <v>0</v>
      </c>
      <c r="BB110" s="12">
        <v>0</v>
      </c>
      <c r="BC110" s="50">
        <v>0</v>
      </c>
      <c r="BD110" s="12">
        <v>0</v>
      </c>
      <c r="BE110" s="12">
        <v>0</v>
      </c>
      <c r="BF110" s="12">
        <v>0</v>
      </c>
      <c r="BG110" s="12">
        <v>0</v>
      </c>
      <c r="BH110" s="12">
        <v>0</v>
      </c>
      <c r="BI110" s="50">
        <v>0</v>
      </c>
      <c r="BJ110" s="12">
        <v>0</v>
      </c>
      <c r="BK110" s="12">
        <v>0</v>
      </c>
      <c r="BL110" s="12">
        <v>0</v>
      </c>
      <c r="BM110" s="199">
        <v>0</v>
      </c>
      <c r="BN110" s="175">
        <v>0</v>
      </c>
      <c r="BO110" s="175">
        <v>0</v>
      </c>
      <c r="BP110" s="175">
        <v>0</v>
      </c>
      <c r="BQ110" s="249">
        <v>0</v>
      </c>
      <c r="BR110" s="249">
        <v>0</v>
      </c>
      <c r="BS110" s="249">
        <v>0</v>
      </c>
      <c r="BT110" s="249">
        <v>0</v>
      </c>
      <c r="BU110" s="249">
        <v>0</v>
      </c>
      <c r="BV110" s="249">
        <v>0</v>
      </c>
      <c r="BW110" s="249">
        <v>0</v>
      </c>
      <c r="BX110" s="249">
        <v>0</v>
      </c>
      <c r="BY110" s="249">
        <v>157</v>
      </c>
      <c r="BZ110" s="249">
        <v>52.333333333333336</v>
      </c>
      <c r="CA110" s="249">
        <v>169</v>
      </c>
      <c r="CB110" s="249">
        <v>158</v>
      </c>
      <c r="CC110" s="249">
        <v>229</v>
      </c>
      <c r="CD110" s="249">
        <v>186</v>
      </c>
      <c r="CE110" s="249">
        <v>185.5</v>
      </c>
      <c r="CF110" s="249">
        <v>145</v>
      </c>
      <c r="CG110" s="249">
        <v>193</v>
      </c>
      <c r="CH110" s="249">
        <v>169</v>
      </c>
      <c r="CI110" s="249">
        <v>148</v>
      </c>
      <c r="CJ110" s="249">
        <v>163.75</v>
      </c>
      <c r="CK110" s="260">
        <v>221</v>
      </c>
      <c r="CL110" s="260">
        <v>178</v>
      </c>
      <c r="CM110" s="260">
        <v>230</v>
      </c>
      <c r="CN110" s="260">
        <v>244</v>
      </c>
      <c r="CO110" s="249">
        <v>218.25</v>
      </c>
      <c r="CP110" s="175">
        <v>172</v>
      </c>
      <c r="CQ110" s="175">
        <v>183</v>
      </c>
      <c r="CR110" s="175">
        <v>204</v>
      </c>
      <c r="CS110" s="175">
        <v>238</v>
      </c>
      <c r="CT110" s="12">
        <v>238</v>
      </c>
      <c r="CU110" s="249">
        <v>207</v>
      </c>
      <c r="CV110" s="227">
        <v>214</v>
      </c>
      <c r="CW110" s="175">
        <v>214</v>
      </c>
      <c r="CX110" s="175">
        <v>217</v>
      </c>
      <c r="CY110" s="175">
        <v>202</v>
      </c>
      <c r="CZ110" s="249">
        <v>211.75</v>
      </c>
      <c r="DA110" s="311"/>
      <c r="DB110" s="166"/>
      <c r="DC110" s="157"/>
      <c r="DD110" s="157"/>
    </row>
    <row r="111" spans="1:108" ht="15" customHeight="1" x14ac:dyDescent="0.25">
      <c r="A111" s="34" t="s">
        <v>210</v>
      </c>
      <c r="B111" s="8"/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  <c r="O111" s="8"/>
      <c r="P111" s="8"/>
      <c r="Q111" s="8"/>
      <c r="R111" s="61"/>
      <c r="S111" s="46"/>
      <c r="T111" s="8"/>
      <c r="U111" s="8"/>
      <c r="V111" s="8"/>
      <c r="W111" s="8"/>
      <c r="X111" s="8"/>
      <c r="Y111" s="8"/>
      <c r="Z111" s="8"/>
      <c r="AA111" s="8"/>
      <c r="AB111" s="8"/>
      <c r="AC111" s="8"/>
      <c r="AD111" s="8"/>
      <c r="AE111" s="8"/>
      <c r="AF111" s="8"/>
      <c r="AG111" s="61"/>
      <c r="AH111" s="46"/>
      <c r="AI111" s="8"/>
      <c r="AJ111" s="8"/>
      <c r="AK111" s="8"/>
      <c r="AL111" s="8"/>
      <c r="AM111" s="8"/>
      <c r="AN111" s="8"/>
      <c r="AO111" s="8"/>
      <c r="AP111" s="8"/>
      <c r="AQ111" s="8"/>
      <c r="AR111" s="8"/>
      <c r="AS111" s="8"/>
      <c r="AT111" s="8"/>
      <c r="AU111" s="61"/>
      <c r="AV111" s="46"/>
      <c r="AW111" s="8"/>
      <c r="AX111" s="8"/>
      <c r="AY111" s="8"/>
      <c r="AZ111" s="8"/>
      <c r="BA111" s="8"/>
      <c r="BB111" s="8"/>
      <c r="BC111" s="61"/>
      <c r="BD111" s="46"/>
      <c r="BE111" s="8"/>
      <c r="BF111" s="8"/>
      <c r="BG111" s="8"/>
      <c r="BH111" s="8"/>
      <c r="BI111" s="61"/>
      <c r="BJ111" s="46"/>
      <c r="BK111" s="8"/>
      <c r="BL111" s="8"/>
      <c r="BM111" s="198"/>
      <c r="BN111" s="9"/>
      <c r="BO111" s="9"/>
      <c r="BP111" s="9"/>
      <c r="BQ111" s="248"/>
      <c r="BR111" s="252"/>
      <c r="BS111" s="252"/>
      <c r="BT111" s="252"/>
      <c r="BU111" s="252"/>
      <c r="BV111" s="248"/>
      <c r="BW111" s="252"/>
      <c r="BX111" s="252"/>
      <c r="BY111" s="253">
        <v>151</v>
      </c>
      <c r="BZ111" s="248">
        <v>151</v>
      </c>
      <c r="CA111" s="253">
        <v>173</v>
      </c>
      <c r="CB111" s="253">
        <v>139</v>
      </c>
      <c r="CC111" s="253">
        <v>106</v>
      </c>
      <c r="CD111" s="253">
        <v>88</v>
      </c>
      <c r="CE111" s="248">
        <v>126.5</v>
      </c>
      <c r="CF111" s="253">
        <v>85</v>
      </c>
      <c r="CG111" s="253">
        <v>103</v>
      </c>
      <c r="CH111" s="253">
        <v>75</v>
      </c>
      <c r="CI111" s="253">
        <v>76</v>
      </c>
      <c r="CJ111" s="248">
        <v>84.75</v>
      </c>
      <c r="CK111" s="253">
        <v>89</v>
      </c>
      <c r="CL111" s="253">
        <v>122</v>
      </c>
      <c r="CM111" s="253">
        <v>116</v>
      </c>
      <c r="CN111" s="253">
        <v>123</v>
      </c>
      <c r="CO111" s="248">
        <v>112.5</v>
      </c>
      <c r="CP111" s="9">
        <v>169</v>
      </c>
      <c r="CQ111" s="9">
        <v>132</v>
      </c>
      <c r="CR111" s="9">
        <v>149</v>
      </c>
      <c r="CS111" s="27">
        <v>136</v>
      </c>
      <c r="CT111" s="210">
        <v>108</v>
      </c>
      <c r="CU111" s="248">
        <v>138.80000000000001</v>
      </c>
      <c r="CV111" s="226">
        <v>103</v>
      </c>
      <c r="CW111" s="27">
        <v>100</v>
      </c>
      <c r="CX111" s="27">
        <v>104</v>
      </c>
      <c r="CY111" s="27">
        <v>93</v>
      </c>
      <c r="CZ111" s="248">
        <v>100</v>
      </c>
      <c r="DA111" s="311"/>
      <c r="DB111" s="164"/>
      <c r="DC111" s="155"/>
      <c r="DD111" s="155"/>
    </row>
    <row r="112" spans="1:108" ht="15" customHeight="1" thickBot="1" x14ac:dyDescent="0.3">
      <c r="A112" s="35" t="s">
        <v>211</v>
      </c>
      <c r="B112" s="14"/>
      <c r="C112" s="14"/>
      <c r="D112" s="14"/>
      <c r="E112" s="14"/>
      <c r="F112" s="14"/>
      <c r="G112" s="14"/>
      <c r="H112" s="14"/>
      <c r="I112" s="14"/>
      <c r="J112" s="14"/>
      <c r="K112" s="14"/>
      <c r="L112" s="14"/>
      <c r="M112" s="14"/>
      <c r="N112" s="14"/>
      <c r="O112" s="14"/>
      <c r="P112" s="14"/>
      <c r="Q112" s="14"/>
      <c r="R112" s="62"/>
      <c r="S112" s="47"/>
      <c r="T112" s="14"/>
      <c r="U112" s="14"/>
      <c r="V112" s="14"/>
      <c r="W112" s="14"/>
      <c r="X112" s="14"/>
      <c r="Y112" s="14"/>
      <c r="Z112" s="14"/>
      <c r="AA112" s="14"/>
      <c r="AB112" s="14"/>
      <c r="AC112" s="14"/>
      <c r="AD112" s="14"/>
      <c r="AE112" s="14"/>
      <c r="AF112" s="14"/>
      <c r="AG112" s="62"/>
      <c r="AH112" s="47"/>
      <c r="AI112" s="14"/>
      <c r="AJ112" s="14"/>
      <c r="AK112" s="14"/>
      <c r="AL112" s="14"/>
      <c r="AM112" s="14"/>
      <c r="AN112" s="14"/>
      <c r="AO112" s="14"/>
      <c r="AP112" s="14"/>
      <c r="AQ112" s="14"/>
      <c r="AR112" s="14"/>
      <c r="AS112" s="14"/>
      <c r="AT112" s="14"/>
      <c r="AU112" s="62"/>
      <c r="AV112" s="47"/>
      <c r="AW112" s="14"/>
      <c r="AX112" s="14"/>
      <c r="AY112" s="14"/>
      <c r="AZ112" s="14"/>
      <c r="BA112" s="14"/>
      <c r="BB112" s="14"/>
      <c r="BC112" s="62"/>
      <c r="BD112" s="47"/>
      <c r="BE112" s="14"/>
      <c r="BF112" s="14"/>
      <c r="BG112" s="14"/>
      <c r="BH112" s="14"/>
      <c r="BI112" s="62"/>
      <c r="BJ112" s="47"/>
      <c r="BK112" s="14"/>
      <c r="BL112" s="14"/>
      <c r="BM112" s="200"/>
      <c r="BN112" s="19"/>
      <c r="BO112" s="19"/>
      <c r="BP112" s="19"/>
      <c r="BQ112" s="250"/>
      <c r="BR112" s="258"/>
      <c r="BS112" s="258"/>
      <c r="BT112" s="258"/>
      <c r="BU112" s="258"/>
      <c r="BV112" s="250"/>
      <c r="BW112" s="258"/>
      <c r="BX112" s="258"/>
      <c r="BY112" s="259">
        <v>76</v>
      </c>
      <c r="BZ112" s="250">
        <v>76</v>
      </c>
      <c r="CA112" s="259">
        <v>63</v>
      </c>
      <c r="CB112" s="259">
        <v>101</v>
      </c>
      <c r="CC112" s="259">
        <v>163</v>
      </c>
      <c r="CD112" s="259">
        <v>149</v>
      </c>
      <c r="CE112" s="250">
        <v>119</v>
      </c>
      <c r="CF112" s="259">
        <v>106</v>
      </c>
      <c r="CG112" s="259">
        <v>136</v>
      </c>
      <c r="CH112" s="259">
        <v>141</v>
      </c>
      <c r="CI112" s="259">
        <v>125</v>
      </c>
      <c r="CJ112" s="250">
        <v>127</v>
      </c>
      <c r="CK112" s="259">
        <v>182</v>
      </c>
      <c r="CL112" s="259">
        <v>105</v>
      </c>
      <c r="CM112" s="259">
        <v>161</v>
      </c>
      <c r="CN112" s="259">
        <v>162</v>
      </c>
      <c r="CO112" s="250">
        <v>152.5</v>
      </c>
      <c r="CP112" s="19">
        <v>48</v>
      </c>
      <c r="CQ112" s="19">
        <v>85</v>
      </c>
      <c r="CR112" s="19">
        <v>89</v>
      </c>
      <c r="CS112" s="28">
        <v>102</v>
      </c>
      <c r="CT112" s="213">
        <v>130</v>
      </c>
      <c r="CU112" s="250">
        <v>90.8</v>
      </c>
      <c r="CV112" s="235">
        <v>111</v>
      </c>
      <c r="CW112" s="28">
        <v>114</v>
      </c>
      <c r="CX112" s="28">
        <v>113</v>
      </c>
      <c r="CY112" s="28">
        <v>109</v>
      </c>
      <c r="CZ112" s="250">
        <v>111.75</v>
      </c>
      <c r="DA112" s="312"/>
      <c r="DB112" s="164"/>
      <c r="DC112" s="155"/>
      <c r="DD112" s="155"/>
    </row>
    <row r="113" spans="1:108" ht="15" customHeight="1" thickBot="1" x14ac:dyDescent="0.3">
      <c r="A113" s="169"/>
      <c r="B113" s="170"/>
      <c r="C113" s="170"/>
      <c r="D113" s="170"/>
      <c r="E113" s="170"/>
      <c r="F113" s="170"/>
      <c r="G113" s="170"/>
      <c r="H113" s="170"/>
      <c r="I113" s="165"/>
      <c r="J113" s="165"/>
      <c r="K113" s="165"/>
      <c r="L113" s="165"/>
      <c r="M113" s="165"/>
      <c r="N113" s="165"/>
      <c r="O113" s="165"/>
      <c r="P113" s="165"/>
      <c r="Q113" s="165"/>
      <c r="R113" s="171"/>
      <c r="S113" s="165"/>
      <c r="T113" s="165"/>
      <c r="U113" s="165"/>
      <c r="V113" s="165"/>
      <c r="W113" s="165"/>
      <c r="X113" s="165"/>
      <c r="Y113" s="165"/>
      <c r="Z113" s="165"/>
      <c r="AA113" s="165"/>
      <c r="AB113" s="165"/>
      <c r="AC113" s="165"/>
      <c r="AD113" s="165"/>
      <c r="AE113" s="165"/>
      <c r="AF113" s="165"/>
      <c r="AG113" s="171"/>
      <c r="AH113" s="165"/>
      <c r="AI113" s="165"/>
      <c r="AJ113" s="165"/>
      <c r="AK113" s="165"/>
      <c r="AL113" s="165"/>
      <c r="AM113" s="165"/>
      <c r="AN113" s="165"/>
      <c r="AO113" s="165"/>
      <c r="AP113" s="165"/>
      <c r="AQ113" s="165"/>
      <c r="AR113" s="165"/>
      <c r="AS113" s="165"/>
      <c r="AT113" s="165"/>
      <c r="AU113" s="171"/>
      <c r="AV113" s="165"/>
      <c r="AW113" s="165"/>
      <c r="AX113" s="165"/>
      <c r="AY113" s="165"/>
      <c r="AZ113" s="165"/>
      <c r="BA113" s="165"/>
      <c r="BB113" s="165"/>
      <c r="BC113" s="171"/>
      <c r="BD113" s="165"/>
      <c r="BE113" s="165"/>
      <c r="BF113" s="165"/>
      <c r="BG113" s="165"/>
      <c r="BH113" s="165"/>
      <c r="BI113" s="171"/>
      <c r="BJ113" s="165"/>
      <c r="BK113" s="165"/>
      <c r="BL113" s="165"/>
      <c r="BM113" s="171"/>
      <c r="BN113" s="165"/>
      <c r="BO113" s="165"/>
      <c r="BP113" s="165"/>
      <c r="BQ113" s="171"/>
      <c r="BR113" s="165"/>
      <c r="BS113" s="165"/>
      <c r="BT113" s="165"/>
      <c r="BU113" s="165"/>
      <c r="BV113" s="171"/>
      <c r="BW113" s="165"/>
      <c r="BX113" s="165"/>
      <c r="BY113" s="165"/>
      <c r="BZ113" s="171"/>
      <c r="CA113" s="170"/>
      <c r="CB113" s="170"/>
      <c r="CC113" s="170"/>
      <c r="CD113" s="170"/>
      <c r="CE113" s="171"/>
      <c r="CF113" s="170"/>
      <c r="CG113" s="170"/>
      <c r="CH113" s="170"/>
      <c r="CI113" s="170"/>
      <c r="CJ113" s="171"/>
      <c r="CK113" s="170"/>
      <c r="CL113" s="170"/>
      <c r="CM113" s="170"/>
      <c r="CN113" s="170"/>
      <c r="CO113" s="171"/>
      <c r="CP113" s="170"/>
      <c r="CQ113" s="170"/>
      <c r="CR113" s="170"/>
      <c r="CS113" s="170"/>
      <c r="CT113" s="170"/>
      <c r="CU113" s="171"/>
      <c r="CV113" s="170"/>
      <c r="CW113" s="170"/>
      <c r="CX113" s="170"/>
      <c r="CY113" s="170"/>
      <c r="CZ113" s="171"/>
      <c r="DA113" s="164"/>
      <c r="DB113" s="164"/>
      <c r="DC113" s="164"/>
      <c r="DD113" s="164"/>
    </row>
    <row r="114" spans="1:108" ht="15" customHeight="1" thickBot="1" x14ac:dyDescent="0.3">
      <c r="A114" s="92" t="s">
        <v>214</v>
      </c>
      <c r="B114" s="93"/>
      <c r="C114" s="94"/>
      <c r="D114" s="94"/>
      <c r="E114" s="94"/>
      <c r="F114" s="94"/>
      <c r="G114" s="94"/>
      <c r="H114" s="94"/>
      <c r="I114" s="94"/>
      <c r="J114" s="94"/>
      <c r="K114" s="94"/>
      <c r="L114" s="94"/>
      <c r="M114" s="94"/>
      <c r="N114" s="94"/>
      <c r="O114" s="94"/>
      <c r="P114" s="94"/>
      <c r="Q114" s="95"/>
      <c r="R114" s="97"/>
      <c r="S114" s="96"/>
      <c r="T114" s="94"/>
      <c r="U114" s="94"/>
      <c r="V114" s="94"/>
      <c r="W114" s="94"/>
      <c r="X114" s="94"/>
      <c r="Y114" s="94"/>
      <c r="Z114" s="94"/>
      <c r="AA114" s="94"/>
      <c r="AB114" s="94"/>
      <c r="AC114" s="94"/>
      <c r="AD114" s="94"/>
      <c r="AE114" s="94"/>
      <c r="AF114" s="95"/>
      <c r="AG114" s="97"/>
      <c r="AH114" s="96"/>
      <c r="AI114" s="94"/>
      <c r="AJ114" s="94"/>
      <c r="AK114" s="94"/>
      <c r="AL114" s="94"/>
      <c r="AM114" s="94"/>
      <c r="AN114" s="94"/>
      <c r="AO114" s="94"/>
      <c r="AP114" s="94"/>
      <c r="AQ114" s="94"/>
      <c r="AR114" s="94"/>
      <c r="AS114" s="94"/>
      <c r="AT114" s="95"/>
      <c r="AU114" s="97"/>
      <c r="AV114" s="96"/>
      <c r="AW114" s="94"/>
      <c r="AX114" s="94"/>
      <c r="AY114" s="94"/>
      <c r="AZ114" s="94"/>
      <c r="BA114" s="94"/>
      <c r="BB114" s="95"/>
      <c r="BC114" s="97"/>
      <c r="BD114" s="96"/>
      <c r="BE114" s="94">
        <v>566</v>
      </c>
      <c r="BF114" s="94">
        <v>601</v>
      </c>
      <c r="BG114" s="94">
        <v>606</v>
      </c>
      <c r="BH114" s="95">
        <v>574</v>
      </c>
      <c r="BI114" s="97">
        <v>586.75</v>
      </c>
      <c r="BJ114" s="96">
        <v>574</v>
      </c>
      <c r="BK114" s="94">
        <v>540</v>
      </c>
      <c r="BL114" s="95">
        <v>555</v>
      </c>
      <c r="BM114" s="209">
        <v>556.33333333333337</v>
      </c>
      <c r="BN114" s="94">
        <v>391</v>
      </c>
      <c r="BO114" s="94">
        <v>462</v>
      </c>
      <c r="BP114" s="94">
        <v>487</v>
      </c>
      <c r="BQ114" s="261">
        <v>446.66666666666669</v>
      </c>
      <c r="BR114" s="262">
        <v>479</v>
      </c>
      <c r="BS114" s="262">
        <v>494</v>
      </c>
      <c r="BT114" s="262">
        <v>524</v>
      </c>
      <c r="BU114" s="262">
        <v>497</v>
      </c>
      <c r="BV114" s="261">
        <v>498.5</v>
      </c>
      <c r="BW114" s="262">
        <v>648</v>
      </c>
      <c r="BX114" s="262">
        <v>558</v>
      </c>
      <c r="BY114" s="262">
        <v>579</v>
      </c>
      <c r="BZ114" s="261">
        <v>595</v>
      </c>
      <c r="CA114" s="262">
        <v>619</v>
      </c>
      <c r="CB114" s="262">
        <v>654</v>
      </c>
      <c r="CC114" s="262">
        <v>616</v>
      </c>
      <c r="CD114" s="262">
        <v>648</v>
      </c>
      <c r="CE114" s="261">
        <v>634.25</v>
      </c>
      <c r="CF114" s="262">
        <v>535</v>
      </c>
      <c r="CG114" s="262">
        <v>563</v>
      </c>
      <c r="CH114" s="262">
        <v>528</v>
      </c>
      <c r="CI114" s="262">
        <v>617</v>
      </c>
      <c r="CJ114" s="261">
        <v>560.75</v>
      </c>
      <c r="CK114" s="262">
        <v>493</v>
      </c>
      <c r="CL114" s="262">
        <v>507</v>
      </c>
      <c r="CM114" s="262">
        <v>568</v>
      </c>
      <c r="CN114" s="262">
        <v>605</v>
      </c>
      <c r="CO114" s="261">
        <v>543.25</v>
      </c>
      <c r="CP114" s="94">
        <v>487</v>
      </c>
      <c r="CQ114" s="94">
        <v>562</v>
      </c>
      <c r="CR114" s="94">
        <v>558</v>
      </c>
      <c r="CS114" s="94">
        <v>526</v>
      </c>
      <c r="CT114" s="94">
        <v>533</v>
      </c>
      <c r="CU114" s="251">
        <v>533.20000000000005</v>
      </c>
      <c r="CV114" s="240">
        <v>549</v>
      </c>
      <c r="CW114" s="95">
        <v>577</v>
      </c>
      <c r="CX114" s="95">
        <v>580</v>
      </c>
      <c r="CY114" s="95">
        <v>487</v>
      </c>
      <c r="CZ114" s="251">
        <v>548.25</v>
      </c>
      <c r="DA114" s="273"/>
      <c r="DB114" s="164"/>
      <c r="DC114" s="164"/>
      <c r="DD114" s="164"/>
    </row>
    <row r="115" spans="1:108" ht="15" customHeight="1" x14ac:dyDescent="0.25"/>
    <row r="116" spans="1:108" ht="15" customHeight="1" x14ac:dyDescent="0.25"/>
    <row r="117" spans="1:108" ht="15" customHeight="1" x14ac:dyDescent="0.25"/>
    <row r="118" spans="1:108" ht="15" customHeight="1" x14ac:dyDescent="0.25"/>
    <row r="119" spans="1:108" ht="15" customHeight="1" x14ac:dyDescent="0.25">
      <c r="A119" s="6"/>
    </row>
    <row r="120" spans="1:108" ht="15" customHeight="1" x14ac:dyDescent="0.25">
      <c r="A120" s="22"/>
    </row>
    <row r="121" spans="1:108" ht="15" customHeight="1" x14ac:dyDescent="0.25">
      <c r="A121" s="22"/>
    </row>
    <row r="122" spans="1:108" ht="15" customHeight="1" x14ac:dyDescent="0.25">
      <c r="A122" s="22"/>
    </row>
    <row r="123" spans="1:108" ht="15" customHeight="1" x14ac:dyDescent="0.25">
      <c r="A123" s="22"/>
    </row>
    <row r="124" spans="1:108" ht="15" customHeight="1" x14ac:dyDescent="0.25">
      <c r="A124" s="22"/>
    </row>
    <row r="125" spans="1:108" ht="15" customHeight="1" x14ac:dyDescent="0.25">
      <c r="A125" s="22"/>
    </row>
    <row r="126" spans="1:108" ht="15" customHeight="1" x14ac:dyDescent="0.25">
      <c r="A126" s="22"/>
    </row>
    <row r="127" spans="1:108" ht="15" customHeight="1" x14ac:dyDescent="0.25">
      <c r="A127" s="22"/>
    </row>
    <row r="128" spans="1:108" ht="15" customHeight="1" x14ac:dyDescent="0.25">
      <c r="A128" s="6"/>
    </row>
    <row r="129" spans="1:1" ht="15" customHeight="1" x14ac:dyDescent="0.25">
      <c r="A129" s="6"/>
    </row>
    <row r="130" spans="1:1" ht="15" customHeight="1" x14ac:dyDescent="0.25">
      <c r="A130" s="6"/>
    </row>
    <row r="131" spans="1:1" ht="15" customHeight="1" x14ac:dyDescent="0.25">
      <c r="A131" s="6"/>
    </row>
    <row r="132" spans="1:1" ht="15" customHeight="1" x14ac:dyDescent="0.25">
      <c r="A132" s="6"/>
    </row>
    <row r="133" spans="1:1" ht="15" customHeight="1" x14ac:dyDescent="0.25">
      <c r="A133" s="6"/>
    </row>
    <row r="134" spans="1:1" ht="15" customHeight="1" x14ac:dyDescent="0.25">
      <c r="A134" s="6"/>
    </row>
    <row r="135" spans="1:1" ht="15" customHeight="1" x14ac:dyDescent="0.25">
      <c r="A135" s="6"/>
    </row>
    <row r="136" spans="1:1" ht="15" customHeight="1" x14ac:dyDescent="0.25">
      <c r="A136" s="6"/>
    </row>
    <row r="137" spans="1:1" ht="15" customHeight="1" x14ac:dyDescent="0.25">
      <c r="A137" s="6"/>
    </row>
    <row r="138" spans="1:1" ht="15" customHeight="1" x14ac:dyDescent="0.25">
      <c r="A138" s="6"/>
    </row>
    <row r="139" spans="1:1" ht="15" customHeight="1" x14ac:dyDescent="0.25">
      <c r="A139" s="6"/>
    </row>
    <row r="140" spans="1:1" ht="15" customHeight="1" x14ac:dyDescent="0.25">
      <c r="A140" s="6"/>
    </row>
    <row r="141" spans="1:1" ht="15" customHeight="1" x14ac:dyDescent="0.25">
      <c r="A141" s="6"/>
    </row>
    <row r="142" spans="1:1" ht="15" customHeight="1" x14ac:dyDescent="0.25">
      <c r="A142" s="6"/>
    </row>
    <row r="143" spans="1:1" ht="15" customHeight="1" x14ac:dyDescent="0.25">
      <c r="A143" s="6"/>
    </row>
  </sheetData>
  <mergeCells count="29">
    <mergeCell ref="DF1:DJ2"/>
    <mergeCell ref="BI1:BI2"/>
    <mergeCell ref="A1:A2"/>
    <mergeCell ref="R1:R2"/>
    <mergeCell ref="AG1:AG2"/>
    <mergeCell ref="AU1:AU2"/>
    <mergeCell ref="BC1:BC2"/>
    <mergeCell ref="DC1:DD2"/>
    <mergeCell ref="CU1:CU2"/>
    <mergeCell ref="CO1:CO2"/>
    <mergeCell ref="BM1:BM2"/>
    <mergeCell ref="BQ1:BQ2"/>
    <mergeCell ref="BV1:BV2"/>
    <mergeCell ref="BZ1:BZ2"/>
    <mergeCell ref="CE1:CE2"/>
    <mergeCell ref="CJ1:CJ2"/>
    <mergeCell ref="CZ1:CZ2"/>
    <mergeCell ref="DA94:DA102"/>
    <mergeCell ref="DA104:DA112"/>
    <mergeCell ref="DA39:DA46"/>
    <mergeCell ref="DA48:DA55"/>
    <mergeCell ref="DA57:DA64"/>
    <mergeCell ref="DA66:DA73"/>
    <mergeCell ref="DA75:DA82"/>
    <mergeCell ref="DA3:DA10"/>
    <mergeCell ref="DA12:DA19"/>
    <mergeCell ref="DA21:DA28"/>
    <mergeCell ref="DA30:DA37"/>
    <mergeCell ref="DA84:DA92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79" r:id="rId4" name="Drop Down 31">
              <controlPr defaultSize="0" autoLine="0" autoPict="0">
                <anchor moveWithCells="1">
                  <from>
                    <xdr:col>106</xdr:col>
                    <xdr:colOff>137160</xdr:colOff>
                    <xdr:row>2</xdr:row>
                    <xdr:rowOff>0</xdr:rowOff>
                  </from>
                  <to>
                    <xdr:col>107</xdr:col>
                    <xdr:colOff>670560</xdr:colOff>
                    <xdr:row>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1" r:id="rId5" name="Drop Down 33">
              <controlPr defaultSize="0" autoLine="0" autoPict="0">
                <anchor moveWithCells="1">
                  <from>
                    <xdr:col>106</xdr:col>
                    <xdr:colOff>144780</xdr:colOff>
                    <xdr:row>11</xdr:row>
                    <xdr:rowOff>0</xdr:rowOff>
                  </from>
                  <to>
                    <xdr:col>107</xdr:col>
                    <xdr:colOff>678180</xdr:colOff>
                    <xdr:row>12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1" r:id="rId6" name="Drop Down 43">
              <controlPr defaultSize="0" autoLine="0" autoPict="0">
                <anchor moveWithCells="1">
                  <from>
                    <xdr:col>106</xdr:col>
                    <xdr:colOff>144780</xdr:colOff>
                    <xdr:row>20</xdr:row>
                    <xdr:rowOff>15240</xdr:rowOff>
                  </from>
                  <to>
                    <xdr:col>107</xdr:col>
                    <xdr:colOff>678180</xdr:colOff>
                    <xdr:row>21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2" r:id="rId7" name="Drop Down 44">
              <controlPr defaultSize="0" autoLine="0" autoPict="0">
                <anchor moveWithCells="1">
                  <from>
                    <xdr:col>106</xdr:col>
                    <xdr:colOff>144780</xdr:colOff>
                    <xdr:row>29</xdr:row>
                    <xdr:rowOff>22860</xdr:rowOff>
                  </from>
                  <to>
                    <xdr:col>107</xdr:col>
                    <xdr:colOff>678180</xdr:colOff>
                    <xdr:row>30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3" r:id="rId8" name="Drop Down 45">
              <controlPr defaultSize="0" autoLine="0" autoPict="0">
                <anchor moveWithCells="1">
                  <from>
                    <xdr:col>106</xdr:col>
                    <xdr:colOff>144780</xdr:colOff>
                    <xdr:row>38</xdr:row>
                    <xdr:rowOff>22860</xdr:rowOff>
                  </from>
                  <to>
                    <xdr:col>107</xdr:col>
                    <xdr:colOff>678180</xdr:colOff>
                    <xdr:row>39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4" r:id="rId9" name="Drop Down 46">
              <controlPr defaultSize="0" autoLine="0" autoPict="0">
                <anchor moveWithCells="1">
                  <from>
                    <xdr:col>106</xdr:col>
                    <xdr:colOff>144780</xdr:colOff>
                    <xdr:row>47</xdr:row>
                    <xdr:rowOff>22860</xdr:rowOff>
                  </from>
                  <to>
                    <xdr:col>107</xdr:col>
                    <xdr:colOff>678180</xdr:colOff>
                    <xdr:row>48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5" r:id="rId10" name="Drop Down 47">
              <controlPr defaultSize="0" autoLine="0" autoPict="0">
                <anchor moveWithCells="1">
                  <from>
                    <xdr:col>106</xdr:col>
                    <xdr:colOff>144780</xdr:colOff>
                    <xdr:row>56</xdr:row>
                    <xdr:rowOff>0</xdr:rowOff>
                  </from>
                  <to>
                    <xdr:col>107</xdr:col>
                    <xdr:colOff>678180</xdr:colOff>
                    <xdr:row>57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6" r:id="rId11" name="Drop Down 48">
              <controlPr defaultSize="0" autoLine="0" autoPict="0">
                <anchor moveWithCells="1">
                  <from>
                    <xdr:col>106</xdr:col>
                    <xdr:colOff>144780</xdr:colOff>
                    <xdr:row>65</xdr:row>
                    <xdr:rowOff>0</xdr:rowOff>
                  </from>
                  <to>
                    <xdr:col>107</xdr:col>
                    <xdr:colOff>678180</xdr:colOff>
                    <xdr:row>66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7" r:id="rId12" name="Drop Down 49">
              <controlPr defaultSize="0" autoLine="0" autoPict="0">
                <anchor moveWithCells="1">
                  <from>
                    <xdr:col>106</xdr:col>
                    <xdr:colOff>152400</xdr:colOff>
                    <xdr:row>74</xdr:row>
                    <xdr:rowOff>0</xdr:rowOff>
                  </from>
                  <to>
                    <xdr:col>107</xdr:col>
                    <xdr:colOff>693420</xdr:colOff>
                    <xdr:row>75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8" r:id="rId13" name="Drop Down 50">
              <controlPr defaultSize="0" autoLine="0" autoPict="0">
                <anchor moveWithCells="1">
                  <from>
                    <xdr:col>106</xdr:col>
                    <xdr:colOff>144780</xdr:colOff>
                    <xdr:row>83</xdr:row>
                    <xdr:rowOff>0</xdr:rowOff>
                  </from>
                  <to>
                    <xdr:col>107</xdr:col>
                    <xdr:colOff>678180</xdr:colOff>
                    <xdr:row>84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9" r:id="rId14" name="Drop Down 51">
              <controlPr defaultSize="0" autoLine="0" autoPict="0">
                <anchor moveWithCells="1">
                  <from>
                    <xdr:col>106</xdr:col>
                    <xdr:colOff>144780</xdr:colOff>
                    <xdr:row>93</xdr:row>
                    <xdr:rowOff>22860</xdr:rowOff>
                  </from>
                  <to>
                    <xdr:col>107</xdr:col>
                    <xdr:colOff>678180</xdr:colOff>
                    <xdr:row>94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0" r:id="rId15" name="Drop Down 52">
              <controlPr defaultSize="0" autoLine="0" autoPict="0">
                <anchor moveWithCells="1">
                  <from>
                    <xdr:col>106</xdr:col>
                    <xdr:colOff>144780</xdr:colOff>
                    <xdr:row>103</xdr:row>
                    <xdr:rowOff>15240</xdr:rowOff>
                  </from>
                  <to>
                    <xdr:col>107</xdr:col>
                    <xdr:colOff>678180</xdr:colOff>
                    <xdr:row>104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22" r:id="rId16" name="Button 374">
              <controlPr defaultSize="0" print="0" autoFill="0" autoPict="0" macro="[0]!Ajouter_colonne_semaine">
                <anchor moveWithCells="1">
                  <from>
                    <xdr:col>110</xdr:col>
                    <xdr:colOff>0</xdr:colOff>
                    <xdr:row>4</xdr:row>
                    <xdr:rowOff>7620</xdr:rowOff>
                  </from>
                  <to>
                    <xdr:col>113</xdr:col>
                    <xdr:colOff>0</xdr:colOff>
                    <xdr:row>7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07" r:id="rId17" name="Button 759">
              <controlPr defaultSize="0" print="0" autoFill="0" autoPict="0" macro="[0]!Ajouter_colonne_moyenne_mois">
                <anchor moveWithCells="1">
                  <from>
                    <xdr:col>110</xdr:col>
                    <xdr:colOff>0</xdr:colOff>
                    <xdr:row>9</xdr:row>
                    <xdr:rowOff>7620</xdr:rowOff>
                  </from>
                  <to>
                    <xdr:col>113</xdr:col>
                    <xdr:colOff>0</xdr:colOff>
                    <xdr:row>12</xdr:row>
                    <xdr:rowOff>106680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tabColor theme="4" tint="-0.249977111117893"/>
  </sheetPr>
  <dimension ref="A1:EK900"/>
  <sheetViews>
    <sheetView zoomScale="70" zoomScaleNormal="70" workbookViewId="0">
      <pane ySplit="14" topLeftCell="A15" activePane="bottomLeft" state="frozen"/>
      <selection pane="bottomLeft" activeCell="AQ6" sqref="AQ6"/>
    </sheetView>
  </sheetViews>
  <sheetFormatPr baseColWidth="10" defaultColWidth="103.109375" defaultRowHeight="14.4" outlineLevelCol="2" x14ac:dyDescent="0.3"/>
  <cols>
    <col min="1" max="1" width="19.6640625" style="1" bestFit="1" customWidth="1"/>
    <col min="2" max="2" width="27.44140625" style="1" bestFit="1" customWidth="1"/>
    <col min="3" max="3" width="15.44140625" style="1" bestFit="1" customWidth="1"/>
    <col min="4" max="4" width="14.88671875" style="1" bestFit="1" customWidth="1"/>
    <col min="5" max="5" width="32.109375" style="1" bestFit="1" customWidth="1"/>
    <col min="6" max="6" width="17.33203125" style="1" bestFit="1" customWidth="1"/>
    <col min="7" max="7" width="24.5546875" style="1" bestFit="1" customWidth="1"/>
    <col min="8" max="8" width="28.77734375" style="1" bestFit="1" customWidth="1"/>
    <col min="9" max="9" width="15.44140625" style="1" bestFit="1" customWidth="1"/>
    <col min="10" max="10" width="13.33203125" style="1" hidden="1" customWidth="1" outlineLevel="2"/>
    <col min="11" max="11" width="18.77734375" style="1" hidden="1" customWidth="1" outlineLevel="2"/>
    <col min="12" max="12" width="19.6640625" style="1" hidden="1" customWidth="1" outlineLevel="2"/>
    <col min="13" max="14" width="16" style="3" hidden="1" customWidth="1" outlineLevel="2"/>
    <col min="15" max="15" width="14.88671875" style="3" hidden="1" customWidth="1" outlineLevel="1"/>
    <col min="16" max="16" width="23.77734375" style="3" hidden="1" customWidth="1" outlineLevel="1"/>
    <col min="17" max="17" width="15.21875" style="1" hidden="1" customWidth="1" outlineLevel="2"/>
    <col min="18" max="18" width="14.6640625" style="1" hidden="1" customWidth="1" outlineLevel="2"/>
    <col min="19" max="19" width="11.21875" style="1" hidden="1" customWidth="1" outlineLevel="1"/>
    <col min="20" max="20" width="21.77734375" style="1" hidden="1" customWidth="1" outlineLevel="2"/>
    <col min="21" max="21" width="13.88671875" style="1" hidden="1" customWidth="1" outlineLevel="2"/>
    <col min="22" max="22" width="15.44140625" style="3" hidden="1" customWidth="1" outlineLevel="2"/>
    <col min="23" max="23" width="21" style="3" hidden="1" customWidth="1" outlineLevel="1"/>
    <col min="24" max="24" width="23.77734375" style="3" hidden="1" customWidth="1" outlineLevel="2"/>
    <col min="25" max="25" width="32.77734375" style="3" hidden="1" customWidth="1" outlineLevel="2"/>
    <col min="26" max="26" width="16.5546875" style="1" hidden="1" customWidth="1" outlineLevel="2"/>
    <col min="27" max="27" width="10.44140625" style="1" hidden="1" customWidth="1" outlineLevel="1"/>
    <col min="28" max="28" width="19.5546875" style="1" hidden="1" customWidth="1" outlineLevel="1"/>
    <col min="29" max="29" width="42.6640625" style="1" hidden="1" customWidth="1" outlineLevel="2"/>
    <col min="30" max="30" width="41.21875" style="1" hidden="1" customWidth="1" outlineLevel="2"/>
    <col min="31" max="31" width="23.77734375" style="1" hidden="1" customWidth="1" outlineLevel="2"/>
    <col min="32" max="32" width="18.21875" style="3" hidden="1" customWidth="1" outlineLevel="2"/>
    <col min="33" max="33" width="19.6640625" style="3" hidden="1" customWidth="1" outlineLevel="2"/>
    <col min="34" max="34" width="26" style="1" hidden="1" customWidth="1" outlineLevel="2"/>
    <col min="35" max="35" width="32.21875" style="1" hidden="1" customWidth="1" outlineLevel="2"/>
    <col min="36" max="36" width="47.33203125" style="1" hidden="1" customWidth="1" outlineLevel="2"/>
    <col min="37" max="37" width="30.77734375" style="1" hidden="1" customWidth="1" outlineLevel="2"/>
    <col min="38" max="38" width="20.109375" style="1" hidden="1" customWidth="1" outlineLevel="2"/>
    <col min="39" max="39" width="27.109375" style="1" hidden="1" customWidth="1" outlineLevel="2"/>
    <col min="40" max="40" width="21.109375" style="1" hidden="1" customWidth="1" outlineLevel="2"/>
    <col min="41" max="41" width="28.33203125" style="1" hidden="1" customWidth="1" outlineLevel="2"/>
    <col min="42" max="42" width="29.44140625" style="1" customWidth="1" collapsed="1"/>
    <col min="43" max="43" width="29.109375" style="1" customWidth="1"/>
    <col min="44" max="44" width="12.77734375" style="1" hidden="1" customWidth="1" outlineLevel="2"/>
    <col min="45" max="45" width="14.88671875" style="1" hidden="1" customWidth="1" outlineLevel="2"/>
    <col min="46" max="46" width="20.21875" style="1" hidden="1" customWidth="1" outlineLevel="2"/>
    <col min="47" max="47" width="19.5546875" style="1" hidden="1" customWidth="1" outlineLevel="2"/>
    <col min="48" max="48" width="26" style="23" hidden="1" customWidth="1" outlineLevel="2"/>
    <col min="49" max="49" width="9.88671875" style="23" hidden="1" customWidth="1" outlineLevel="2"/>
    <col min="50" max="50" width="14" style="1" hidden="1" customWidth="1" outlineLevel="2"/>
    <col min="51" max="51" width="16.109375" style="1" hidden="1" customWidth="1" outlineLevel="2"/>
    <col min="52" max="52" width="16.88671875" style="1" hidden="1" customWidth="1" outlineLevel="2"/>
    <col min="53" max="53" width="16.5546875" style="1" hidden="1" customWidth="1" outlineLevel="2"/>
    <col min="54" max="54" width="17.44140625" style="1" hidden="1" customWidth="1" outlineLevel="2"/>
    <col min="55" max="55" width="30.44140625" style="1" hidden="1" customWidth="1" outlineLevel="2"/>
    <col min="56" max="56" width="21.5546875" style="1" hidden="1" customWidth="1" outlineLevel="2"/>
    <col min="57" max="57" width="15.21875" style="1" hidden="1" customWidth="1" outlineLevel="2"/>
    <col min="58" max="58" width="26.5546875" style="23" hidden="1" customWidth="1" outlineLevel="2"/>
    <col min="59" max="59" width="18.21875" style="1" hidden="1" customWidth="1" outlineLevel="2"/>
    <col min="60" max="60" width="40.77734375" style="1" hidden="1" customWidth="1" outlineLevel="2"/>
    <col min="61" max="61" width="16.109375" style="1" hidden="1" customWidth="1" outlineLevel="2"/>
    <col min="62" max="62" width="17.33203125" style="3" hidden="1" customWidth="1" outlineLevel="2"/>
    <col min="63" max="63" width="14.88671875" style="1" hidden="1" customWidth="1" outlineLevel="2"/>
    <col min="64" max="64" width="22.77734375" style="1" hidden="1" customWidth="1" outlineLevel="2"/>
    <col min="65" max="65" width="16.77734375" style="1" hidden="1" customWidth="1" outlineLevel="2"/>
    <col min="66" max="66" width="19.5546875" style="1" hidden="1" customWidth="1" outlineLevel="2"/>
    <col min="67" max="67" width="15.21875" style="1" hidden="1" customWidth="1" outlineLevel="2"/>
    <col min="68" max="68" width="14.88671875" style="1" hidden="1" customWidth="1" outlineLevel="2"/>
    <col min="69" max="69" width="17.33203125" style="1" hidden="1" customWidth="1" outlineLevel="2"/>
    <col min="70" max="70" width="23.5546875" style="3" hidden="1" customWidth="1" outlineLevel="1"/>
    <col min="71" max="71" width="21.6640625" style="1" customWidth="1" collapsed="1"/>
    <col min="72" max="72" width="33.88671875" style="1" customWidth="1"/>
    <col min="73" max="73" width="28.77734375" style="1" hidden="1" customWidth="1" outlineLevel="1"/>
    <col min="74" max="74" width="23.77734375" style="1" hidden="1" customWidth="1" outlineLevel="1"/>
    <col min="75" max="75" width="32.109375" style="1" hidden="1" customWidth="1" outlineLevel="1"/>
    <col min="76" max="76" width="35.6640625" style="3" hidden="1" customWidth="1" outlineLevel="2"/>
    <col min="77" max="77" width="40.44140625" style="1" hidden="1" customWidth="1" outlineLevel="2"/>
    <col min="78" max="78" width="36.21875" style="1" hidden="1" customWidth="1" outlineLevel="1"/>
    <col min="79" max="79" width="42.21875" style="1" hidden="1" customWidth="1" outlineLevel="1"/>
    <col min="80" max="80" width="41.77734375" style="1" hidden="1" customWidth="1" outlineLevel="2"/>
    <col min="81" max="81" width="27.21875" style="3" hidden="1" customWidth="1" outlineLevel="2"/>
    <col min="82" max="82" width="26.33203125" style="1" hidden="1" customWidth="1" outlineLevel="2"/>
    <col min="83" max="83" width="28.33203125" style="1" hidden="1" customWidth="1" outlineLevel="2"/>
    <col min="84" max="84" width="31.21875" style="1" hidden="1" customWidth="1" outlineLevel="2"/>
    <col min="85" max="85" width="22.44140625" style="1" hidden="1" customWidth="1" outlineLevel="2"/>
    <col min="86" max="86" width="31.109375" style="23" hidden="1" customWidth="1" outlineLevel="2"/>
    <col min="87" max="87" width="18" style="23" hidden="1" customWidth="1" outlineLevel="2"/>
    <col min="88" max="88" width="36.21875" style="1" hidden="1" customWidth="1" outlineLevel="2"/>
    <col min="89" max="89" width="35.44140625" style="3" hidden="1" customWidth="1" outlineLevel="2"/>
    <col min="90" max="90" width="14.5546875" style="23" hidden="1" customWidth="1" outlineLevel="2"/>
    <col min="91" max="91" width="24.88671875" style="23" hidden="1" customWidth="1" outlineLevel="2"/>
    <col min="92" max="92" width="23.88671875" style="23" customWidth="1" collapsed="1"/>
    <col min="93" max="93" width="22.88671875" style="23" hidden="1" customWidth="1" outlineLevel="2"/>
    <col min="94" max="94" width="29.44140625" style="108" hidden="1" customWidth="1" outlineLevel="2"/>
    <col min="95" max="95" width="22.77734375" style="108" hidden="1" customWidth="1" outlineLevel="2"/>
    <col min="96" max="96" width="36.21875" style="23" hidden="1" customWidth="1" outlineLevel="2"/>
    <col min="97" max="97" width="24.109375" style="108" hidden="1" customWidth="1" outlineLevel="2"/>
    <col min="98" max="98" width="22.109375" style="108" hidden="1" customWidth="1" outlineLevel="2"/>
    <col min="99" max="99" width="55.44140625" style="108" hidden="1" customWidth="1" outlineLevel="2"/>
    <col min="100" max="100" width="32.6640625" style="23" hidden="1" customWidth="1" outlineLevel="2" collapsed="1"/>
    <col min="101" max="101" width="14.44140625" style="23" hidden="1" customWidth="1" outlineLevel="2"/>
    <col min="102" max="102" width="9.6640625" style="1" hidden="1" customWidth="1" outlineLevel="2"/>
    <col min="103" max="103" width="17.6640625" style="1" hidden="1" customWidth="1" outlineLevel="2"/>
    <col min="104" max="104" width="10.5546875" style="1" hidden="1" customWidth="1" outlineLevel="2"/>
    <col min="105" max="105" width="17.44140625" style="1" hidden="1" customWidth="1" outlineLevel="2"/>
    <col min="106" max="106" width="11.6640625" style="1" hidden="1" customWidth="1" outlineLevel="2"/>
    <col min="107" max="107" width="15.109375" style="23" hidden="1" customWidth="1" outlineLevel="2"/>
    <col min="108" max="108" width="21" style="1" customWidth="1" collapsed="1"/>
    <col min="109" max="109" width="16" style="1" hidden="1" customWidth="1" outlineLevel="2"/>
    <col min="110" max="110" width="22.44140625" style="23" hidden="1" customWidth="1" outlineLevel="2"/>
    <col min="111" max="111" width="44.5546875" style="23" hidden="1" customWidth="1" outlineLevel="2"/>
    <col min="112" max="112" width="29.44140625" style="23" hidden="1" customWidth="1" outlineLevel="2"/>
    <col min="113" max="113" width="39" style="1" hidden="1" customWidth="1" outlineLevel="1"/>
    <col min="114" max="114" width="40.44140625" style="1" hidden="1" customWidth="1" outlineLevel="1"/>
    <col min="115" max="115" width="33.5546875" style="1" hidden="1" customWidth="1" outlineLevel="1"/>
    <col min="116" max="116" width="65.109375" style="23" customWidth="1" collapsed="1"/>
    <col min="117" max="117" width="78.33203125" style="23" customWidth="1"/>
    <col min="118" max="118" width="21.6640625" style="23" hidden="1" customWidth="1" outlineLevel="2"/>
    <col min="119" max="119" width="22.44140625" style="23" hidden="1" customWidth="1" outlineLevel="2"/>
    <col min="120" max="120" width="20.77734375" style="23" hidden="1" customWidth="1" outlineLevel="2"/>
    <col min="121" max="121" width="16" style="23" hidden="1" customWidth="1" outlineLevel="1"/>
    <col min="122" max="122" width="24.5546875" style="1" hidden="1" customWidth="1" outlineLevel="1"/>
    <col min="123" max="123" width="21.5546875" style="1" hidden="1" customWidth="1" outlineLevel="1"/>
    <col min="124" max="124" width="26.6640625" style="1" hidden="1" customWidth="1" outlineLevel="2"/>
    <col min="125" max="125" width="33.33203125" style="1" hidden="1" customWidth="1" outlineLevel="2"/>
    <col min="126" max="126" width="23.21875" style="1" hidden="1" customWidth="1" outlineLevel="1"/>
    <col min="127" max="127" width="20.21875" style="1" hidden="1" customWidth="1" outlineLevel="1"/>
    <col min="128" max="128" width="21.6640625" style="1" hidden="1" customWidth="1" outlineLevel="1"/>
    <col min="129" max="129" width="18.21875" style="1" hidden="1" customWidth="1" outlineLevel="1"/>
    <col min="130" max="130" width="30.77734375" style="1" hidden="1" customWidth="1" outlineLevel="1"/>
    <col min="131" max="131" width="39" style="1" hidden="1" customWidth="1" outlineLevel="1"/>
    <col min="132" max="132" width="39.5546875" style="1" hidden="1" customWidth="1" outlineLevel="2"/>
    <col min="133" max="133" width="22.44140625" style="1" hidden="1" customWidth="1" outlineLevel="2"/>
    <col min="134" max="134" width="20.6640625" style="1" hidden="1" customWidth="1" outlineLevel="2"/>
    <col min="135" max="135" width="29.88671875" style="1" hidden="1" customWidth="1" outlineLevel="2"/>
    <col min="136" max="136" width="11.21875" style="1" hidden="1" customWidth="1" outlineLevel="2"/>
    <col min="137" max="137" width="15.109375" style="1" hidden="1" customWidth="1" outlineLevel="2"/>
    <col min="138" max="138" width="21.109375" style="1" hidden="1" customWidth="1" outlineLevel="2"/>
    <col min="139" max="139" width="24.88671875" style="1" hidden="1" customWidth="1" outlineLevel="2"/>
    <col min="140" max="140" width="22.44140625" style="1" hidden="1" customWidth="1" outlineLevel="2"/>
    <col min="141" max="141" width="103.109375" collapsed="1"/>
  </cols>
  <sheetData>
    <row r="1" spans="1:140" x14ac:dyDescent="0.3">
      <c r="A1" s="326" t="s">
        <v>258</v>
      </c>
      <c r="B1" s="327"/>
      <c r="C1" s="327"/>
      <c r="D1" s="327"/>
      <c r="E1" s="327"/>
      <c r="F1" s="328"/>
      <c r="G1" s="267"/>
      <c r="H1" s="267"/>
      <c r="I1" s="267"/>
      <c r="J1" s="267"/>
      <c r="K1" s="267"/>
      <c r="L1" s="267"/>
      <c r="M1" s="268"/>
      <c r="N1" s="268"/>
      <c r="O1" s="268"/>
      <c r="P1" s="268"/>
      <c r="Q1" s="267"/>
      <c r="R1" s="267"/>
      <c r="S1" s="267"/>
      <c r="T1" s="267"/>
      <c r="U1" s="267"/>
      <c r="V1" s="268"/>
      <c r="W1" s="268"/>
      <c r="X1" s="268"/>
      <c r="Y1" s="268"/>
      <c r="Z1" s="267"/>
      <c r="AA1" s="267"/>
      <c r="AB1" s="267"/>
      <c r="AC1" s="267"/>
      <c r="AD1" s="267"/>
      <c r="AE1" s="267"/>
      <c r="AF1" s="268"/>
      <c r="AG1" s="268"/>
      <c r="AH1" s="267"/>
      <c r="AI1" s="267"/>
      <c r="AJ1" s="267"/>
      <c r="AK1" s="267"/>
      <c r="AL1" s="267"/>
      <c r="AM1" s="267"/>
      <c r="AN1" s="267"/>
      <c r="AO1" s="267"/>
      <c r="AP1" s="267"/>
      <c r="AQ1" s="267"/>
      <c r="AR1" s="267"/>
      <c r="AS1" s="267"/>
      <c r="AT1" s="267"/>
      <c r="AU1" s="267"/>
      <c r="AV1" s="269"/>
      <c r="AW1" s="269"/>
      <c r="AX1" s="267"/>
      <c r="AY1" s="267"/>
      <c r="AZ1" s="267"/>
      <c r="BA1" s="267"/>
      <c r="BB1" s="267"/>
      <c r="BC1" s="267"/>
      <c r="BD1" s="267"/>
      <c r="BE1" s="267"/>
      <c r="BF1" s="269"/>
      <c r="BG1" s="267"/>
      <c r="BH1" s="267"/>
      <c r="BI1" s="267"/>
      <c r="BJ1" s="268"/>
      <c r="BK1" s="267"/>
      <c r="BL1" s="267"/>
      <c r="BM1" s="267"/>
      <c r="BN1" s="267"/>
      <c r="BO1" s="267"/>
      <c r="BP1" s="267"/>
      <c r="BQ1" s="267"/>
      <c r="BR1" s="268"/>
      <c r="BS1" s="267"/>
      <c r="BT1" s="267"/>
      <c r="BU1" s="267"/>
      <c r="BV1" s="267"/>
      <c r="BW1" s="267"/>
      <c r="BX1" s="268"/>
      <c r="BY1" s="267"/>
      <c r="BZ1" s="267"/>
      <c r="CA1" s="267"/>
      <c r="CB1" s="267"/>
      <c r="CC1" s="268"/>
      <c r="CD1" s="267"/>
      <c r="CE1" s="267"/>
      <c r="CF1" s="267"/>
      <c r="CG1" s="267"/>
      <c r="CH1" s="269"/>
      <c r="CI1" s="269"/>
      <c r="CJ1" s="267"/>
      <c r="CK1" s="268"/>
      <c r="CL1" s="269"/>
      <c r="CM1" s="269"/>
      <c r="CN1" s="269"/>
      <c r="CO1" s="269"/>
      <c r="CP1" s="270"/>
      <c r="CQ1" s="270"/>
      <c r="CR1" s="269"/>
      <c r="CS1" s="270"/>
      <c r="CT1" s="270"/>
      <c r="CU1" s="270"/>
      <c r="CV1" s="269"/>
      <c r="CW1" s="269"/>
      <c r="CX1" s="267"/>
      <c r="CY1" s="267"/>
      <c r="CZ1" s="267"/>
      <c r="DA1" s="267"/>
      <c r="DB1" s="267"/>
      <c r="DC1" s="269"/>
      <c r="DD1" s="267"/>
      <c r="DE1" s="267"/>
      <c r="DF1" s="269"/>
      <c r="DG1" s="269"/>
      <c r="DH1" s="269"/>
      <c r="DI1" s="267"/>
      <c r="DJ1" s="267"/>
      <c r="DK1" s="267"/>
      <c r="DL1" s="269"/>
      <c r="DM1" s="269"/>
      <c r="DN1" s="269"/>
      <c r="DO1" s="269"/>
      <c r="DP1" s="269"/>
      <c r="DQ1" s="269"/>
      <c r="DR1" s="267"/>
      <c r="DS1" s="267"/>
      <c r="DT1" s="267"/>
      <c r="DU1" s="267"/>
      <c r="DV1" s="267"/>
      <c r="DW1" s="267"/>
      <c r="DX1" s="267"/>
      <c r="DY1" s="267"/>
      <c r="DZ1" s="267"/>
      <c r="EA1" s="267"/>
      <c r="EB1" s="267"/>
      <c r="EC1" s="267"/>
      <c r="ED1" s="267"/>
      <c r="EE1" s="267"/>
      <c r="EF1" s="267"/>
      <c r="EG1" s="267"/>
      <c r="EH1" s="267"/>
      <c r="EI1" s="267"/>
      <c r="EJ1" s="267"/>
    </row>
    <row r="2" spans="1:140" x14ac:dyDescent="0.3">
      <c r="A2" s="329"/>
      <c r="B2" s="330"/>
      <c r="C2" s="330"/>
      <c r="D2" s="330"/>
      <c r="E2" s="330"/>
      <c r="F2" s="331"/>
      <c r="G2" s="267"/>
      <c r="H2" s="267"/>
      <c r="I2" s="267"/>
      <c r="J2" s="267"/>
      <c r="K2" s="267"/>
      <c r="L2" s="267"/>
      <c r="M2" s="268"/>
      <c r="N2" s="268"/>
      <c r="O2" s="268"/>
      <c r="P2" s="268"/>
      <c r="Q2" s="267"/>
      <c r="R2" s="267"/>
      <c r="S2" s="267"/>
      <c r="T2" s="267"/>
      <c r="U2" s="267"/>
      <c r="V2" s="268"/>
      <c r="W2" s="268"/>
      <c r="X2" s="268"/>
      <c r="Y2" s="268"/>
      <c r="Z2" s="267"/>
      <c r="AA2" s="267"/>
      <c r="AB2" s="267"/>
      <c r="AC2" s="267"/>
      <c r="AD2" s="267"/>
      <c r="AE2" s="267"/>
      <c r="AF2" s="268"/>
      <c r="AG2" s="268"/>
      <c r="AH2" s="267"/>
      <c r="AI2" s="267"/>
      <c r="AJ2" s="267"/>
      <c r="AK2" s="267"/>
      <c r="AL2" s="267"/>
      <c r="AM2" s="267"/>
      <c r="AN2" s="267"/>
      <c r="AO2" s="267"/>
      <c r="AP2" s="267"/>
      <c r="AQ2" s="267"/>
      <c r="AR2" s="267"/>
      <c r="AS2" s="267"/>
      <c r="AT2" s="267"/>
      <c r="AU2" s="267"/>
      <c r="AV2" s="269"/>
      <c r="AW2" s="269"/>
      <c r="AX2" s="267"/>
      <c r="AY2" s="267"/>
      <c r="AZ2" s="267"/>
      <c r="BA2" s="267"/>
      <c r="BB2" s="267"/>
      <c r="BC2" s="267"/>
      <c r="BD2" s="267"/>
      <c r="BE2" s="267"/>
      <c r="BF2" s="269"/>
      <c r="BG2" s="267"/>
      <c r="BH2" s="267"/>
      <c r="BI2" s="267"/>
      <c r="BJ2" s="268"/>
      <c r="BK2" s="267"/>
      <c r="BL2" s="267"/>
      <c r="BM2" s="267"/>
      <c r="BN2" s="267"/>
      <c r="BO2" s="267"/>
      <c r="BP2" s="267"/>
      <c r="BQ2" s="267"/>
      <c r="BR2" s="268"/>
      <c r="BS2" s="267"/>
      <c r="BT2" s="267"/>
      <c r="BU2" s="267"/>
      <c r="BV2" s="267"/>
      <c r="BW2" s="267"/>
      <c r="BX2" s="268"/>
      <c r="BY2" s="267"/>
      <c r="BZ2" s="267"/>
      <c r="CA2" s="267"/>
      <c r="CB2" s="267"/>
      <c r="CC2" s="268"/>
      <c r="CD2" s="267"/>
      <c r="CE2" s="267"/>
      <c r="CF2" s="267"/>
      <c r="CG2" s="267"/>
      <c r="CH2" s="269"/>
      <c r="CI2" s="269"/>
      <c r="CJ2" s="267"/>
      <c r="CK2" s="268"/>
      <c r="CL2" s="269"/>
      <c r="CM2" s="269"/>
      <c r="CN2" s="269"/>
      <c r="CO2" s="269"/>
      <c r="CP2" s="270"/>
      <c r="CQ2" s="270"/>
      <c r="CR2" s="269"/>
      <c r="CS2" s="270"/>
      <c r="CT2" s="270"/>
      <c r="CU2" s="270"/>
      <c r="CV2" s="269"/>
      <c r="CW2" s="269"/>
      <c r="CX2" s="267"/>
      <c r="CY2" s="267"/>
      <c r="CZ2" s="267"/>
      <c r="DA2" s="267"/>
      <c r="DB2" s="267"/>
      <c r="DC2" s="269"/>
      <c r="DD2" s="267"/>
      <c r="DE2" s="267"/>
      <c r="DF2" s="269"/>
      <c r="DG2" s="269"/>
      <c r="DH2" s="269"/>
      <c r="DI2" s="267"/>
      <c r="DJ2" s="267"/>
      <c r="DK2" s="267"/>
      <c r="DL2" s="269"/>
      <c r="DM2" s="269"/>
      <c r="DN2" s="269"/>
      <c r="DO2" s="269"/>
      <c r="DP2" s="269"/>
      <c r="DQ2" s="269"/>
      <c r="DR2" s="267"/>
      <c r="DS2" s="267"/>
      <c r="DT2" s="267"/>
      <c r="DU2" s="267"/>
      <c r="DV2" s="267"/>
      <c r="DW2" s="267"/>
      <c r="DX2" s="267"/>
      <c r="DY2" s="267"/>
      <c r="DZ2" s="267"/>
      <c r="EA2" s="267"/>
      <c r="EB2" s="267"/>
      <c r="EC2" s="267"/>
      <c r="ED2" s="267"/>
      <c r="EE2" s="267"/>
      <c r="EF2" s="267"/>
      <c r="EG2" s="267"/>
      <c r="EH2" s="267"/>
      <c r="EI2" s="267"/>
      <c r="EJ2" s="267"/>
    </row>
    <row r="3" spans="1:140" x14ac:dyDescent="0.3">
      <c r="A3" s="329"/>
      <c r="B3" s="330"/>
      <c r="C3" s="330"/>
      <c r="D3" s="330"/>
      <c r="E3" s="330"/>
      <c r="F3" s="331"/>
      <c r="G3" s="267"/>
      <c r="H3" s="267"/>
      <c r="I3" s="267"/>
      <c r="J3" s="267"/>
      <c r="K3" s="267"/>
      <c r="L3" s="267"/>
      <c r="M3" s="268"/>
      <c r="N3" s="268"/>
      <c r="O3" s="268"/>
      <c r="P3" s="268"/>
      <c r="Q3" s="267"/>
      <c r="R3" s="267"/>
      <c r="S3" s="267"/>
      <c r="T3" s="267"/>
      <c r="U3" s="267"/>
      <c r="V3" s="268"/>
      <c r="W3" s="268"/>
      <c r="X3" s="268"/>
      <c r="Y3" s="268"/>
      <c r="Z3" s="267"/>
      <c r="AA3" s="267"/>
      <c r="AB3" s="267"/>
      <c r="AC3" s="267"/>
      <c r="AD3" s="267"/>
      <c r="AE3" s="267"/>
      <c r="AF3" s="268"/>
      <c r="AG3" s="268"/>
      <c r="AH3" s="267"/>
      <c r="AI3" s="267"/>
      <c r="AJ3" s="267"/>
      <c r="AK3" s="267"/>
      <c r="AL3" s="267"/>
      <c r="AM3" s="267"/>
      <c r="AN3" s="267"/>
      <c r="AO3" s="267"/>
      <c r="AP3" s="267"/>
      <c r="AQ3" s="267"/>
      <c r="AR3" s="267"/>
      <c r="AS3" s="267"/>
      <c r="AT3" s="267"/>
      <c r="AU3" s="267"/>
      <c r="AV3" s="269"/>
      <c r="AW3" s="269"/>
      <c r="AX3" s="267"/>
      <c r="AY3" s="267"/>
      <c r="AZ3" s="267"/>
      <c r="BA3" s="267"/>
      <c r="BB3" s="267"/>
      <c r="BC3" s="267"/>
      <c r="BD3" s="267"/>
      <c r="BE3" s="267"/>
      <c r="BF3" s="269"/>
      <c r="BG3" s="267"/>
      <c r="BH3" s="267"/>
      <c r="BI3" s="267"/>
      <c r="BJ3" s="268"/>
      <c r="BK3" s="267"/>
      <c r="BL3" s="267"/>
      <c r="BM3" s="267"/>
      <c r="BN3" s="267"/>
      <c r="BO3" s="267"/>
      <c r="BP3" s="267"/>
      <c r="BQ3" s="267"/>
      <c r="BR3" s="268"/>
      <c r="BS3" s="267"/>
      <c r="BT3" s="267"/>
      <c r="BU3" s="267"/>
      <c r="BV3" s="267"/>
      <c r="BW3" s="267"/>
      <c r="BX3" s="268"/>
      <c r="BY3" s="267"/>
      <c r="BZ3" s="267"/>
      <c r="CA3" s="267"/>
      <c r="CB3" s="267"/>
      <c r="CC3" s="268"/>
      <c r="CD3" s="267"/>
      <c r="CE3" s="267"/>
      <c r="CF3" s="267"/>
      <c r="CG3" s="267"/>
      <c r="CH3" s="269"/>
      <c r="CI3" s="269"/>
      <c r="CJ3" s="267"/>
      <c r="CK3" s="268"/>
      <c r="CL3" s="269"/>
      <c r="CM3" s="269"/>
      <c r="CN3" s="269"/>
      <c r="CO3" s="269"/>
      <c r="CP3" s="270"/>
      <c r="CQ3" s="270"/>
      <c r="CR3" s="269"/>
      <c r="CS3" s="270"/>
      <c r="CT3" s="270"/>
      <c r="CU3" s="270"/>
      <c r="CV3" s="269"/>
      <c r="CW3" s="269"/>
      <c r="CX3" s="267"/>
      <c r="CY3" s="267"/>
      <c r="CZ3" s="267"/>
      <c r="DA3" s="267"/>
      <c r="DB3" s="267"/>
      <c r="DC3" s="269"/>
      <c r="DD3" s="267"/>
      <c r="DE3" s="267"/>
      <c r="DF3" s="269"/>
      <c r="DG3" s="269"/>
      <c r="DH3" s="269"/>
      <c r="DI3" s="267"/>
      <c r="DJ3" s="267"/>
      <c r="DK3" s="267"/>
      <c r="DL3" s="269"/>
      <c r="DM3" s="269"/>
      <c r="DN3" s="269"/>
      <c r="DO3" s="269"/>
      <c r="DP3" s="269"/>
      <c r="DQ3" s="269"/>
      <c r="DR3" s="267"/>
      <c r="DS3" s="267"/>
      <c r="DT3" s="267"/>
      <c r="DU3" s="267"/>
      <c r="DV3" s="267"/>
      <c r="DW3" s="267"/>
      <c r="DX3" s="267"/>
      <c r="DY3" s="267"/>
      <c r="DZ3" s="267"/>
      <c r="EA3" s="267"/>
      <c r="EB3" s="267"/>
      <c r="EC3" s="267"/>
      <c r="ED3" s="267"/>
      <c r="EE3" s="267"/>
      <c r="EF3" s="267"/>
      <c r="EG3" s="267"/>
      <c r="EH3" s="267"/>
      <c r="EI3" s="267"/>
      <c r="EJ3" s="267"/>
    </row>
    <row r="4" spans="1:140" ht="15" thickBot="1" x14ac:dyDescent="0.35">
      <c r="A4" s="332"/>
      <c r="B4" s="333"/>
      <c r="C4" s="333"/>
      <c r="D4" s="333"/>
      <c r="E4" s="333"/>
      <c r="F4" s="334"/>
      <c r="G4" s="267"/>
      <c r="H4" s="267"/>
      <c r="I4" s="267"/>
      <c r="J4" s="267"/>
      <c r="K4" s="267"/>
      <c r="L4" s="267"/>
      <c r="M4" s="268"/>
      <c r="N4" s="268"/>
      <c r="O4" s="268"/>
      <c r="P4" s="268"/>
      <c r="Q4" s="267"/>
      <c r="R4" s="267"/>
      <c r="S4" s="267"/>
      <c r="T4" s="267"/>
      <c r="U4" s="267"/>
      <c r="V4" s="268"/>
      <c r="W4" s="268"/>
      <c r="X4" s="268"/>
      <c r="Y4" s="268"/>
      <c r="Z4" s="267"/>
      <c r="AA4" s="267"/>
      <c r="AB4" s="267"/>
      <c r="AC4" s="267"/>
      <c r="AD4" s="267"/>
      <c r="AE4" s="267"/>
      <c r="AF4" s="268"/>
      <c r="AG4" s="268"/>
      <c r="AH4" s="267"/>
      <c r="AI4" s="267"/>
      <c r="AJ4" s="267"/>
      <c r="AK4" s="267"/>
      <c r="AL4" s="267"/>
      <c r="AM4" s="267"/>
      <c r="AN4" s="267"/>
      <c r="AO4" s="267"/>
      <c r="AP4" s="267"/>
      <c r="AQ4" s="267"/>
      <c r="AR4" s="267"/>
      <c r="AS4" s="267"/>
      <c r="AT4" s="267"/>
      <c r="AU4" s="267"/>
      <c r="AV4" s="269"/>
      <c r="AW4" s="269"/>
      <c r="AX4" s="267"/>
      <c r="AY4" s="267"/>
      <c r="AZ4" s="267"/>
      <c r="BA4" s="267"/>
      <c r="BB4" s="267"/>
      <c r="BC4" s="267"/>
      <c r="BD4" s="267"/>
      <c r="BE4" s="267"/>
      <c r="BF4" s="269"/>
      <c r="BG4" s="267"/>
      <c r="BH4" s="267"/>
      <c r="BI4" s="267"/>
      <c r="BJ4" s="268"/>
      <c r="BK4" s="267"/>
      <c r="BL4" s="267"/>
      <c r="BM4" s="267"/>
      <c r="BN4" s="267"/>
      <c r="BO4" s="267"/>
      <c r="BP4" s="267"/>
      <c r="BQ4" s="267"/>
      <c r="BR4" s="268"/>
      <c r="BS4" s="267"/>
      <c r="BT4" s="267"/>
      <c r="BU4" s="267"/>
      <c r="BV4" s="267"/>
      <c r="BW4" s="267"/>
      <c r="BX4" s="268"/>
      <c r="BY4" s="267"/>
      <c r="BZ4" s="267"/>
      <c r="CA4" s="267"/>
      <c r="CB4" s="267"/>
      <c r="CC4" s="268"/>
      <c r="CD4" s="267"/>
      <c r="CE4" s="267"/>
      <c r="CF4" s="267"/>
      <c r="CG4" s="267"/>
      <c r="CH4" s="269"/>
      <c r="CI4" s="269"/>
      <c r="CJ4" s="267"/>
      <c r="CK4" s="268"/>
      <c r="CL4" s="269"/>
      <c r="CM4" s="269"/>
      <c r="CN4" s="269"/>
      <c r="CO4" s="269"/>
      <c r="CP4" s="270"/>
      <c r="CQ4" s="270"/>
      <c r="CR4" s="269"/>
      <c r="CS4" s="270"/>
      <c r="CT4" s="270"/>
      <c r="CU4" s="270"/>
      <c r="CV4" s="269"/>
      <c r="CW4" s="269"/>
      <c r="CX4" s="267"/>
      <c r="CY4" s="267"/>
      <c r="CZ4" s="267"/>
      <c r="DA4" s="267"/>
      <c r="DB4" s="267"/>
      <c r="DC4" s="269"/>
      <c r="DD4" s="267"/>
      <c r="DE4" s="267"/>
      <c r="DF4" s="269"/>
      <c r="DG4" s="269"/>
      <c r="DH4" s="269"/>
      <c r="DI4" s="267"/>
      <c r="DJ4" s="267"/>
      <c r="DK4" s="267"/>
      <c r="DL4" s="269"/>
      <c r="DM4" s="269"/>
      <c r="DN4" s="269"/>
      <c r="DO4" s="269"/>
      <c r="DP4" s="269"/>
      <c r="DQ4" s="269"/>
      <c r="DR4" s="267"/>
      <c r="DS4" s="267"/>
      <c r="DT4" s="267"/>
      <c r="DU4" s="267"/>
      <c r="DV4" s="267"/>
      <c r="DW4" s="267"/>
      <c r="DX4" s="267"/>
      <c r="DY4" s="267"/>
      <c r="DZ4" s="267"/>
      <c r="EA4" s="267"/>
      <c r="EB4" s="267"/>
      <c r="EC4" s="267"/>
      <c r="ED4" s="267"/>
      <c r="EE4" s="267"/>
      <c r="EF4" s="267"/>
      <c r="EG4" s="267"/>
      <c r="EH4" s="267"/>
      <c r="EI4" s="267"/>
      <c r="EJ4" s="267"/>
    </row>
    <row r="5" spans="1:140" x14ac:dyDescent="0.3">
      <c r="A5" s="267"/>
      <c r="B5" s="267"/>
      <c r="C5" s="267"/>
      <c r="D5" s="267"/>
      <c r="E5" s="267"/>
      <c r="F5" s="267"/>
      <c r="G5" s="267"/>
      <c r="H5" s="267"/>
      <c r="I5" s="267"/>
      <c r="J5" s="267"/>
      <c r="K5" s="267"/>
      <c r="L5" s="267"/>
      <c r="M5" s="268"/>
      <c r="N5" s="268"/>
      <c r="O5" s="268"/>
      <c r="P5" s="268"/>
      <c r="Q5" s="267"/>
      <c r="R5" s="267"/>
      <c r="S5" s="267"/>
      <c r="T5" s="267"/>
      <c r="U5" s="267"/>
      <c r="V5" s="268"/>
      <c r="W5" s="268"/>
      <c r="X5" s="268"/>
      <c r="Y5" s="268"/>
      <c r="Z5" s="267"/>
      <c r="AA5" s="267"/>
      <c r="AB5" s="267"/>
      <c r="AC5" s="267"/>
      <c r="AD5" s="267"/>
      <c r="AE5" s="267"/>
      <c r="AF5" s="268"/>
      <c r="AG5" s="268"/>
      <c r="AH5" s="267"/>
      <c r="AI5" s="267"/>
      <c r="AJ5" s="267"/>
      <c r="AK5" s="267"/>
      <c r="AL5" s="267"/>
      <c r="AM5" s="267"/>
      <c r="AN5" s="267"/>
      <c r="AO5" s="267"/>
      <c r="AP5" s="267"/>
      <c r="AQ5" s="267"/>
      <c r="AR5" s="267"/>
      <c r="AS5" s="267"/>
      <c r="AT5" s="267"/>
      <c r="AU5" s="267"/>
      <c r="AV5" s="269"/>
      <c r="AW5" s="269"/>
      <c r="AX5" s="267"/>
      <c r="AY5" s="267"/>
      <c r="AZ5" s="267"/>
      <c r="BA5" s="267"/>
      <c r="BB5" s="267"/>
      <c r="BC5" s="267"/>
      <c r="BD5" s="267"/>
      <c r="BE5" s="267"/>
      <c r="BF5" s="269"/>
      <c r="BG5" s="267"/>
      <c r="BH5" s="267"/>
      <c r="BI5" s="267"/>
      <c r="BJ5" s="268"/>
      <c r="BK5" s="267"/>
      <c r="BL5" s="267"/>
      <c r="BM5" s="267"/>
      <c r="BN5" s="267"/>
      <c r="BO5" s="267"/>
      <c r="BP5" s="267"/>
      <c r="BQ5" s="267"/>
      <c r="BR5" s="268"/>
      <c r="BS5" s="267"/>
      <c r="BT5" s="267"/>
      <c r="BU5" s="267"/>
      <c r="BV5" s="267"/>
      <c r="BW5" s="267"/>
      <c r="BX5" s="268"/>
      <c r="BY5" s="267"/>
      <c r="BZ5" s="267"/>
      <c r="CA5" s="267"/>
      <c r="CB5" s="267"/>
      <c r="CC5" s="268"/>
      <c r="CD5" s="267"/>
      <c r="CE5" s="267"/>
      <c r="CF5" s="267"/>
      <c r="CG5" s="267"/>
      <c r="CH5" s="269"/>
      <c r="CI5" s="269"/>
      <c r="CJ5" s="267"/>
      <c r="CK5" s="268"/>
      <c r="CL5" s="269"/>
      <c r="CM5" s="269"/>
      <c r="CN5" s="269"/>
      <c r="CO5" s="269"/>
      <c r="CP5" s="270"/>
      <c r="CQ5" s="270"/>
      <c r="CR5" s="269"/>
      <c r="CS5" s="270"/>
      <c r="CT5" s="270"/>
      <c r="CU5" s="270"/>
      <c r="CV5" s="269"/>
      <c r="CW5" s="269"/>
      <c r="CX5" s="267"/>
      <c r="CY5" s="267"/>
      <c r="CZ5" s="267"/>
      <c r="DA5" s="267"/>
      <c r="DB5" s="267"/>
      <c r="DC5" s="269"/>
      <c r="DD5" s="267"/>
      <c r="DE5" s="267"/>
      <c r="DF5" s="269"/>
      <c r="DG5" s="269"/>
      <c r="DH5" s="269"/>
      <c r="DI5" s="267"/>
      <c r="DJ5" s="267"/>
      <c r="DK5" s="267"/>
      <c r="DL5" s="269"/>
      <c r="DM5" s="269"/>
      <c r="DN5" s="269"/>
      <c r="DO5" s="269"/>
      <c r="DP5" s="269"/>
      <c r="DQ5" s="269"/>
      <c r="DR5" s="267"/>
      <c r="DS5" s="267"/>
      <c r="DT5" s="267"/>
      <c r="DU5" s="267"/>
      <c r="DV5" s="267"/>
      <c r="DW5" s="267"/>
      <c r="DX5" s="267"/>
      <c r="DY5" s="267"/>
      <c r="DZ5" s="267"/>
      <c r="EA5" s="267"/>
      <c r="EB5" s="267"/>
      <c r="EC5" s="267"/>
      <c r="ED5" s="267"/>
      <c r="EE5" s="267"/>
      <c r="EF5" s="267"/>
      <c r="EG5" s="267"/>
      <c r="EH5" s="267"/>
      <c r="EI5" s="267"/>
      <c r="EJ5" s="267"/>
    </row>
    <row r="6" spans="1:140" ht="17.399999999999999" customHeight="1" x14ac:dyDescent="0.3">
      <c r="A6" s="267"/>
      <c r="B6" s="267"/>
      <c r="C6" s="267"/>
      <c r="D6" s="267"/>
      <c r="E6" s="267"/>
      <c r="F6" s="267"/>
      <c r="G6" s="342" t="s">
        <v>259</v>
      </c>
      <c r="H6" s="342"/>
      <c r="I6" s="342"/>
      <c r="J6" s="267"/>
      <c r="K6" s="267"/>
      <c r="L6" s="267"/>
      <c r="M6" s="268"/>
      <c r="N6" s="268"/>
      <c r="O6" s="268"/>
      <c r="P6" s="268"/>
      <c r="Q6" s="267"/>
      <c r="R6" s="267"/>
      <c r="S6" s="267"/>
      <c r="T6" s="267"/>
      <c r="U6" s="267"/>
      <c r="V6" s="268"/>
      <c r="W6" s="268"/>
      <c r="X6" s="268"/>
      <c r="Y6" s="268"/>
      <c r="Z6" s="267"/>
      <c r="AA6" s="267"/>
      <c r="AB6" s="267"/>
      <c r="AC6" s="267"/>
      <c r="AD6" s="267"/>
      <c r="AE6" s="267"/>
      <c r="AF6" s="268"/>
      <c r="AG6" s="268"/>
      <c r="AH6" s="267"/>
      <c r="AI6" s="267"/>
      <c r="AJ6" s="267"/>
      <c r="AK6" s="267"/>
      <c r="AL6" s="267"/>
      <c r="AM6" s="267"/>
      <c r="AN6" s="267"/>
      <c r="AO6" s="267"/>
      <c r="AP6" s="267"/>
      <c r="AQ6" s="267"/>
      <c r="AR6" s="267"/>
      <c r="AS6" s="267"/>
      <c r="AT6" s="267"/>
      <c r="AU6" s="267"/>
      <c r="AV6" s="269"/>
      <c r="AW6" s="269"/>
      <c r="AX6" s="267"/>
      <c r="AY6" s="267"/>
      <c r="AZ6" s="267"/>
      <c r="BA6" s="267"/>
      <c r="BB6" s="267"/>
      <c r="BC6" s="267"/>
      <c r="BD6" s="267"/>
      <c r="BE6" s="267"/>
      <c r="BF6" s="269"/>
      <c r="BG6" s="267"/>
      <c r="BH6" s="267"/>
      <c r="BI6" s="267"/>
      <c r="BJ6" s="268"/>
      <c r="BK6" s="267"/>
      <c r="BL6" s="267"/>
      <c r="BM6" s="267"/>
      <c r="BN6" s="267"/>
      <c r="BO6" s="267"/>
      <c r="BP6" s="267"/>
      <c r="BQ6" s="267"/>
      <c r="BR6" s="268"/>
      <c r="BS6" s="267"/>
      <c r="BT6" s="267"/>
      <c r="BU6" s="267"/>
      <c r="BV6" s="267"/>
      <c r="BW6" s="267"/>
      <c r="BX6" s="268"/>
      <c r="BY6" s="267"/>
      <c r="BZ6" s="267"/>
      <c r="CA6" s="267"/>
      <c r="CB6" s="267"/>
      <c r="CC6" s="268"/>
      <c r="CD6" s="267"/>
      <c r="CE6" s="267"/>
      <c r="CF6" s="267"/>
      <c r="CG6" s="267"/>
      <c r="CH6" s="269"/>
      <c r="CI6" s="269"/>
      <c r="CJ6" s="267"/>
      <c r="CK6" s="268"/>
      <c r="CL6" s="269"/>
      <c r="CM6" s="269"/>
      <c r="CN6" s="269"/>
      <c r="CO6" s="269"/>
      <c r="CP6" s="270"/>
      <c r="CQ6" s="270"/>
      <c r="CR6" s="269"/>
      <c r="CS6" s="270"/>
      <c r="CT6" s="270"/>
      <c r="CU6" s="270"/>
      <c r="CV6" s="269"/>
      <c r="CW6" s="269"/>
      <c r="CX6" s="267"/>
      <c r="CY6" s="267"/>
      <c r="CZ6" s="267"/>
      <c r="DA6" s="267"/>
      <c r="DB6" s="267"/>
      <c r="DC6" s="269"/>
      <c r="DD6" s="267"/>
      <c r="DE6" s="267"/>
      <c r="DF6" s="269"/>
      <c r="DG6" s="269"/>
      <c r="DH6" s="269"/>
      <c r="DI6" s="267"/>
      <c r="DJ6" s="267"/>
      <c r="DK6" s="267"/>
      <c r="DL6" s="269"/>
      <c r="DM6" s="269"/>
      <c r="DN6" s="269"/>
      <c r="DO6" s="269"/>
      <c r="DP6" s="269"/>
      <c r="DQ6" s="269"/>
      <c r="DR6" s="267"/>
      <c r="DS6" s="267"/>
      <c r="DT6" s="267"/>
      <c r="DU6" s="267"/>
      <c r="DV6" s="267"/>
      <c r="DW6" s="267"/>
      <c r="DX6" s="267"/>
      <c r="DY6" s="267"/>
      <c r="DZ6" s="267"/>
      <c r="EA6" s="267"/>
      <c r="EB6" s="267"/>
      <c r="EC6" s="267"/>
      <c r="ED6" s="267"/>
      <c r="EE6" s="267"/>
      <c r="EF6" s="267"/>
      <c r="EG6" s="267"/>
      <c r="EH6" s="267"/>
      <c r="EI6" s="267"/>
      <c r="EJ6" s="267"/>
    </row>
    <row r="7" spans="1:140" x14ac:dyDescent="0.3">
      <c r="A7" s="267"/>
      <c r="B7" s="267"/>
      <c r="C7" s="267"/>
      <c r="D7" s="267"/>
      <c r="E7" s="267"/>
      <c r="F7" s="267"/>
      <c r="G7" s="342"/>
      <c r="H7" s="342"/>
      <c r="I7" s="342"/>
      <c r="J7" s="267"/>
      <c r="K7" s="267"/>
      <c r="L7" s="267"/>
      <c r="M7" s="268"/>
      <c r="N7" s="268"/>
      <c r="O7" s="268"/>
      <c r="P7" s="268"/>
      <c r="Q7" s="267"/>
      <c r="R7" s="267"/>
      <c r="S7" s="267"/>
      <c r="T7" s="267"/>
      <c r="U7" s="267"/>
      <c r="V7" s="268"/>
      <c r="W7" s="268"/>
      <c r="X7" s="268"/>
      <c r="Y7" s="268"/>
      <c r="Z7" s="267"/>
      <c r="AA7" s="267"/>
      <c r="AB7" s="267"/>
      <c r="AC7" s="267"/>
      <c r="AD7" s="267"/>
      <c r="AE7" s="267"/>
      <c r="AF7" s="268"/>
      <c r="AG7" s="268"/>
      <c r="AH7" s="267"/>
      <c r="AI7" s="267"/>
      <c r="AJ7" s="267"/>
      <c r="AK7" s="267"/>
      <c r="AL7" s="267"/>
      <c r="AM7" s="267"/>
      <c r="AN7" s="267"/>
      <c r="AO7" s="267"/>
      <c r="AP7" s="267"/>
      <c r="AQ7" s="267"/>
      <c r="AR7" s="267"/>
      <c r="AS7" s="267"/>
      <c r="AT7" s="267"/>
      <c r="AU7" s="267"/>
      <c r="AV7" s="269"/>
      <c r="AW7" s="269"/>
      <c r="AX7" s="267"/>
      <c r="AY7" s="267"/>
      <c r="AZ7" s="267"/>
      <c r="BA7" s="267"/>
      <c r="BB7" s="267"/>
      <c r="BC7" s="267"/>
      <c r="BD7" s="267"/>
      <c r="BE7" s="267"/>
      <c r="BF7" s="269"/>
      <c r="BG7" s="267"/>
      <c r="BH7" s="267"/>
      <c r="BI7" s="267"/>
      <c r="BJ7" s="268"/>
      <c r="BK7" s="267"/>
      <c r="BL7" s="267"/>
      <c r="BM7" s="267"/>
      <c r="BN7" s="267"/>
      <c r="BO7" s="267"/>
      <c r="BP7" s="267"/>
      <c r="BQ7" s="267"/>
      <c r="BR7" s="268"/>
      <c r="BS7" s="267"/>
      <c r="BT7" s="267"/>
      <c r="BU7" s="267"/>
      <c r="BV7" s="267"/>
      <c r="BW7" s="267"/>
      <c r="BX7" s="268"/>
      <c r="BY7" s="267"/>
      <c r="BZ7" s="267"/>
      <c r="CA7" s="267"/>
      <c r="CB7" s="267"/>
      <c r="CC7" s="268"/>
      <c r="CD7" s="267"/>
      <c r="CE7" s="267"/>
      <c r="CF7" s="267"/>
      <c r="CG7" s="267"/>
      <c r="CH7" s="269"/>
      <c r="CI7" s="269"/>
      <c r="CJ7" s="267"/>
      <c r="CK7" s="268"/>
      <c r="CL7" s="269"/>
      <c r="CM7" s="269"/>
      <c r="CN7" s="269"/>
      <c r="CO7" s="269"/>
      <c r="CP7" s="270"/>
      <c r="CQ7" s="270"/>
      <c r="CR7" s="269"/>
      <c r="CS7" s="270"/>
      <c r="CT7" s="270"/>
      <c r="CU7" s="270"/>
      <c r="CV7" s="269"/>
      <c r="CW7" s="269"/>
      <c r="CX7" s="267"/>
      <c r="CY7" s="267"/>
      <c r="CZ7" s="267"/>
      <c r="DA7" s="267"/>
      <c r="DB7" s="267"/>
      <c r="DC7" s="269"/>
      <c r="DD7" s="267"/>
      <c r="DE7" s="267"/>
      <c r="DF7" s="269"/>
      <c r="DG7" s="269"/>
      <c r="DH7" s="269"/>
      <c r="DI7" s="267"/>
      <c r="DJ7" s="267"/>
      <c r="DK7" s="267"/>
      <c r="DL7" s="269"/>
      <c r="DM7" s="269"/>
      <c r="DN7" s="269"/>
      <c r="DO7" s="269"/>
      <c r="DP7" s="269"/>
      <c r="DQ7" s="269"/>
      <c r="DR7" s="267"/>
      <c r="DS7" s="267"/>
      <c r="DT7" s="267"/>
      <c r="DU7" s="267"/>
      <c r="DV7" s="267"/>
      <c r="DW7" s="267"/>
      <c r="DX7" s="267"/>
      <c r="DY7" s="267"/>
      <c r="DZ7" s="267"/>
      <c r="EA7" s="267"/>
      <c r="EB7" s="267"/>
      <c r="EC7" s="267"/>
      <c r="ED7" s="267"/>
      <c r="EE7" s="267"/>
      <c r="EF7" s="267"/>
      <c r="EG7" s="267"/>
      <c r="EH7" s="267"/>
      <c r="EI7" s="267"/>
      <c r="EJ7" s="267"/>
    </row>
    <row r="8" spans="1:140" x14ac:dyDescent="0.3">
      <c r="A8" s="267"/>
      <c r="B8" s="267"/>
      <c r="C8" s="267"/>
      <c r="D8" s="267"/>
      <c r="E8" s="267"/>
      <c r="F8" s="267"/>
      <c r="G8" s="267"/>
      <c r="H8" s="267"/>
      <c r="I8" s="267"/>
      <c r="J8" s="267"/>
      <c r="K8" s="267"/>
      <c r="L8" s="267"/>
      <c r="M8" s="268"/>
      <c r="N8" s="268"/>
      <c r="O8" s="268"/>
      <c r="P8" s="268"/>
      <c r="Q8" s="267"/>
      <c r="R8" s="267"/>
      <c r="S8" s="267"/>
      <c r="T8" s="267"/>
      <c r="U8" s="267"/>
      <c r="V8" s="268"/>
      <c r="W8" s="268"/>
      <c r="X8" s="268"/>
      <c r="Y8" s="268"/>
      <c r="Z8" s="267"/>
      <c r="AA8" s="267"/>
      <c r="AB8" s="267"/>
      <c r="AC8" s="267"/>
      <c r="AD8" s="267"/>
      <c r="AE8" s="267"/>
      <c r="AF8" s="268"/>
      <c r="AG8" s="268"/>
      <c r="AH8" s="267"/>
      <c r="AI8" s="267"/>
      <c r="AJ8" s="267"/>
      <c r="AK8" s="267"/>
      <c r="AL8" s="267"/>
      <c r="AM8" s="267"/>
      <c r="AN8" s="267"/>
      <c r="AO8" s="267"/>
      <c r="AP8" s="267"/>
      <c r="AQ8" s="267"/>
      <c r="AR8" s="267"/>
      <c r="AS8" s="267"/>
      <c r="AT8" s="267"/>
      <c r="AU8" s="267"/>
      <c r="AV8" s="269"/>
      <c r="AW8" s="269"/>
      <c r="AX8" s="267"/>
      <c r="AY8" s="267"/>
      <c r="AZ8" s="267"/>
      <c r="BA8" s="267"/>
      <c r="BB8" s="267"/>
      <c r="BC8" s="267"/>
      <c r="BD8" s="267"/>
      <c r="BE8" s="267"/>
      <c r="BF8" s="269"/>
      <c r="BG8" s="267"/>
      <c r="BH8" s="267"/>
      <c r="BI8" s="267"/>
      <c r="BJ8" s="268"/>
      <c r="BK8" s="267"/>
      <c r="BL8" s="267"/>
      <c r="BM8" s="267"/>
      <c r="BN8" s="267"/>
      <c r="BO8" s="267"/>
      <c r="BP8" s="267"/>
      <c r="BQ8" s="267"/>
      <c r="BR8" s="268"/>
      <c r="BS8" s="267"/>
      <c r="BT8" s="267"/>
      <c r="BU8" s="267"/>
      <c r="BV8" s="267"/>
      <c r="BW8" s="267"/>
      <c r="BX8" s="268"/>
      <c r="BY8" s="267"/>
      <c r="BZ8" s="267"/>
      <c r="CA8" s="267"/>
      <c r="CB8" s="267"/>
      <c r="CC8" s="268"/>
      <c r="CD8" s="267"/>
      <c r="CE8" s="267"/>
      <c r="CF8" s="267"/>
      <c r="CG8" s="267"/>
      <c r="CH8" s="269"/>
      <c r="CI8" s="269"/>
      <c r="CJ8" s="267"/>
      <c r="CK8" s="268"/>
      <c r="CL8" s="269"/>
      <c r="CM8" s="269"/>
      <c r="CN8" s="269"/>
      <c r="CO8" s="269"/>
      <c r="CP8" s="270"/>
      <c r="CQ8" s="270"/>
      <c r="CR8" s="269"/>
      <c r="CS8" s="270"/>
      <c r="CT8" s="270"/>
      <c r="CU8" s="270"/>
      <c r="CV8" s="269"/>
      <c r="CW8" s="269"/>
      <c r="CX8" s="267"/>
      <c r="CY8" s="267"/>
      <c r="CZ8" s="267"/>
      <c r="DA8" s="267"/>
      <c r="DB8" s="267"/>
      <c r="DC8" s="269"/>
      <c r="DD8" s="267"/>
      <c r="DE8" s="267"/>
      <c r="DF8" s="269"/>
      <c r="DG8" s="269"/>
      <c r="DH8" s="269"/>
      <c r="DI8" s="267"/>
      <c r="DJ8" s="267"/>
      <c r="DK8" s="267"/>
      <c r="DL8" s="269"/>
      <c r="DM8" s="269"/>
      <c r="DN8" s="269"/>
      <c r="DO8" s="269"/>
      <c r="DP8" s="269"/>
      <c r="DQ8" s="269"/>
      <c r="DR8" s="267"/>
      <c r="DS8" s="267"/>
      <c r="DT8" s="267"/>
      <c r="DU8" s="267"/>
      <c r="DV8" s="267"/>
      <c r="DW8" s="267"/>
      <c r="DX8" s="267"/>
      <c r="DY8" s="267"/>
      <c r="DZ8" s="267"/>
      <c r="EA8" s="267"/>
      <c r="EB8" s="267"/>
      <c r="EC8" s="267"/>
      <c r="ED8" s="267"/>
      <c r="EE8" s="267"/>
      <c r="EF8" s="267"/>
      <c r="EG8" s="267"/>
      <c r="EH8" s="267"/>
      <c r="EI8" s="267"/>
      <c r="EJ8" s="267"/>
    </row>
    <row r="9" spans="1:140" x14ac:dyDescent="0.3">
      <c r="A9" s="267"/>
      <c r="B9" s="267"/>
      <c r="C9" s="267"/>
      <c r="D9" s="267"/>
      <c r="E9" s="267"/>
      <c r="F9" s="267"/>
      <c r="G9" s="267"/>
      <c r="H9" s="267"/>
      <c r="I9" s="267"/>
      <c r="J9" s="267"/>
      <c r="K9" s="267"/>
      <c r="L9" s="267"/>
      <c r="M9" s="268"/>
      <c r="N9" s="268"/>
      <c r="O9" s="268"/>
      <c r="P9" s="268"/>
      <c r="Q9" s="267"/>
      <c r="R9" s="267"/>
      <c r="S9" s="267"/>
      <c r="T9" s="267"/>
      <c r="U9" s="267"/>
      <c r="V9" s="268"/>
      <c r="W9" s="268"/>
      <c r="X9" s="268"/>
      <c r="Y9" s="268"/>
      <c r="Z9" s="267"/>
      <c r="AA9" s="267"/>
      <c r="AB9" s="267"/>
      <c r="AC9" s="267"/>
      <c r="AD9" s="267"/>
      <c r="AE9" s="267"/>
      <c r="AF9" s="268"/>
      <c r="AG9" s="268"/>
      <c r="AH9" s="267"/>
      <c r="AI9" s="267"/>
      <c r="AJ9" s="267"/>
      <c r="AK9" s="267"/>
      <c r="AL9" s="267"/>
      <c r="AM9" s="267"/>
      <c r="AN9" s="267"/>
      <c r="AO9" s="267"/>
      <c r="AP9" s="267"/>
      <c r="AQ9" s="267"/>
      <c r="AR9" s="267"/>
      <c r="AS9" s="267"/>
      <c r="AT9" s="267"/>
      <c r="AU9" s="267"/>
      <c r="AV9" s="269"/>
      <c r="AW9" s="269"/>
      <c r="AX9" s="267"/>
      <c r="AY9" s="267"/>
      <c r="AZ9" s="267"/>
      <c r="BA9" s="267"/>
      <c r="BB9" s="267"/>
      <c r="BC9" s="267"/>
      <c r="BD9" s="267"/>
      <c r="BE9" s="267"/>
      <c r="BF9" s="269"/>
      <c r="BG9" s="267"/>
      <c r="BH9" s="267"/>
      <c r="BI9" s="267"/>
      <c r="BJ9" s="268"/>
      <c r="BK9" s="267"/>
      <c r="BL9" s="267"/>
      <c r="BM9" s="267"/>
      <c r="BN9" s="267"/>
      <c r="BO9" s="267"/>
      <c r="BP9" s="267"/>
      <c r="BQ9" s="267"/>
      <c r="BR9" s="268"/>
      <c r="BS9" s="267"/>
      <c r="BT9" s="267"/>
      <c r="BU9" s="267"/>
      <c r="BV9" s="267"/>
      <c r="BW9" s="267"/>
      <c r="BX9" s="268"/>
      <c r="BY9" s="267"/>
      <c r="BZ9" s="267"/>
      <c r="CA9" s="267"/>
      <c r="CB9" s="267"/>
      <c r="CC9" s="268"/>
      <c r="CD9" s="267"/>
      <c r="CE9" s="267"/>
      <c r="CF9" s="267"/>
      <c r="CG9" s="267"/>
      <c r="CH9" s="269"/>
      <c r="CI9" s="269"/>
      <c r="CJ9" s="267"/>
      <c r="CK9" s="268"/>
      <c r="CL9" s="269"/>
      <c r="CM9" s="269"/>
      <c r="CN9" s="269"/>
      <c r="CO9" s="269"/>
      <c r="CP9" s="270"/>
      <c r="CQ9" s="270"/>
      <c r="CR9" s="269"/>
      <c r="CS9" s="270"/>
      <c r="CT9" s="270"/>
      <c r="CU9" s="270"/>
      <c r="CV9" s="269"/>
      <c r="CW9" s="269"/>
      <c r="CX9" s="267"/>
      <c r="CY9" s="267"/>
      <c r="CZ9" s="267"/>
      <c r="DA9" s="267"/>
      <c r="DB9" s="267"/>
      <c r="DC9" s="269"/>
      <c r="DD9" s="267"/>
      <c r="DE9" s="267"/>
      <c r="DF9" s="269"/>
      <c r="DG9" s="269"/>
      <c r="DH9" s="269"/>
      <c r="DI9" s="267"/>
      <c r="DJ9" s="267"/>
      <c r="DK9" s="267"/>
      <c r="DL9" s="269"/>
      <c r="DM9" s="269"/>
      <c r="DN9" s="269"/>
      <c r="DO9" s="269"/>
      <c r="DP9" s="269"/>
      <c r="DQ9" s="269"/>
      <c r="DR9" s="267"/>
      <c r="DS9" s="267"/>
      <c r="DT9" s="267"/>
      <c r="DU9" s="267"/>
      <c r="DV9" s="267"/>
      <c r="DW9" s="267"/>
      <c r="DX9" s="267"/>
      <c r="DY9" s="267"/>
      <c r="DZ9" s="267"/>
      <c r="EA9" s="267"/>
      <c r="EB9" s="267"/>
      <c r="EC9" s="267"/>
      <c r="ED9" s="267"/>
      <c r="EE9" s="267"/>
      <c r="EF9" s="267"/>
      <c r="EG9" s="267"/>
      <c r="EH9" s="267"/>
      <c r="EI9" s="267"/>
      <c r="EJ9" s="267"/>
    </row>
    <row r="10" spans="1:140" ht="15" thickBot="1" x14ac:dyDescent="0.35">
      <c r="A10" s="267"/>
      <c r="B10" s="267"/>
      <c r="C10" s="267"/>
      <c r="D10" s="267"/>
      <c r="E10" s="267"/>
      <c r="F10" s="267"/>
      <c r="G10" s="267"/>
      <c r="H10" s="267"/>
      <c r="I10" s="267"/>
      <c r="J10" s="267"/>
      <c r="K10" s="267"/>
      <c r="L10" s="267"/>
      <c r="M10" s="268"/>
      <c r="N10" s="268"/>
      <c r="O10" s="268"/>
      <c r="P10" s="268"/>
      <c r="Q10" s="267"/>
      <c r="R10" s="267"/>
      <c r="S10" s="267"/>
      <c r="T10" s="267"/>
      <c r="U10" s="267"/>
      <c r="V10" s="268"/>
      <c r="W10" s="268"/>
      <c r="X10" s="268"/>
      <c r="Y10" s="268"/>
      <c r="Z10" s="267"/>
      <c r="AA10" s="267"/>
      <c r="AB10" s="267"/>
      <c r="AC10" s="267"/>
      <c r="AD10" s="267"/>
      <c r="AE10" s="267"/>
      <c r="AF10" s="268"/>
      <c r="AG10" s="268"/>
      <c r="AH10" s="267"/>
      <c r="AI10" s="267"/>
      <c r="AJ10" s="267"/>
      <c r="AK10" s="267"/>
      <c r="AL10" s="267"/>
      <c r="AM10" s="267"/>
      <c r="AN10" s="267"/>
      <c r="AO10" s="267"/>
      <c r="AP10" s="267"/>
      <c r="AQ10" s="267"/>
      <c r="AR10" s="267"/>
      <c r="AS10" s="267"/>
      <c r="AT10" s="267"/>
      <c r="AU10" s="267"/>
      <c r="AV10" s="269"/>
      <c r="AW10" s="269"/>
      <c r="AX10" s="267"/>
      <c r="AY10" s="267"/>
      <c r="AZ10" s="267"/>
      <c r="BA10" s="267"/>
      <c r="BB10" s="267"/>
      <c r="BC10" s="267"/>
      <c r="BD10" s="267"/>
      <c r="BE10" s="267"/>
      <c r="BF10" s="269"/>
      <c r="BG10" s="267"/>
      <c r="BH10" s="267"/>
      <c r="BI10" s="267"/>
      <c r="BJ10" s="268"/>
      <c r="BK10" s="267"/>
      <c r="BL10" s="267"/>
      <c r="BM10" s="267"/>
      <c r="BN10" s="267"/>
      <c r="BO10" s="267"/>
      <c r="BP10" s="267"/>
      <c r="BQ10" s="267"/>
      <c r="BR10" s="268"/>
      <c r="BS10" s="267"/>
      <c r="BT10" s="267"/>
      <c r="BU10" s="267"/>
      <c r="BV10" s="267"/>
      <c r="BW10" s="267"/>
      <c r="BX10" s="268"/>
      <c r="BY10" s="267"/>
      <c r="BZ10" s="267"/>
      <c r="CA10" s="267"/>
      <c r="CB10" s="267"/>
      <c r="CC10" s="268"/>
      <c r="CD10" s="267"/>
      <c r="CE10" s="267"/>
      <c r="CF10" s="267"/>
      <c r="CG10" s="267"/>
      <c r="CH10" s="269"/>
      <c r="CI10" s="269"/>
      <c r="CJ10" s="267"/>
      <c r="CK10" s="268"/>
      <c r="CL10" s="269"/>
      <c r="CM10" s="269"/>
      <c r="CN10" s="269"/>
      <c r="CO10" s="269"/>
      <c r="CP10" s="270"/>
      <c r="CQ10" s="270"/>
      <c r="CR10" s="269"/>
      <c r="CS10" s="270"/>
      <c r="CT10" s="270"/>
      <c r="CU10" s="270"/>
      <c r="CV10" s="269"/>
      <c r="CW10" s="269"/>
      <c r="CX10" s="267"/>
      <c r="CY10" s="267"/>
      <c r="CZ10" s="267"/>
      <c r="DA10" s="267"/>
      <c r="DB10" s="267"/>
      <c r="DC10" s="269"/>
      <c r="DD10" s="267"/>
      <c r="DE10" s="267"/>
      <c r="DF10" s="269"/>
      <c r="DG10" s="269"/>
      <c r="DH10" s="269"/>
      <c r="DI10" s="267"/>
      <c r="DJ10" s="267"/>
      <c r="DK10" s="267"/>
      <c r="DL10" s="269"/>
      <c r="DM10" s="269"/>
      <c r="DN10" s="269"/>
      <c r="DO10" s="269"/>
      <c r="DP10" s="269"/>
      <c r="DQ10" s="269"/>
      <c r="DR10" s="267"/>
      <c r="DS10" s="267"/>
      <c r="DT10" s="267"/>
      <c r="DU10" s="267"/>
      <c r="DV10" s="267"/>
      <c r="DW10" s="267"/>
      <c r="DX10" s="267"/>
      <c r="DY10" s="267"/>
      <c r="DZ10" s="267"/>
      <c r="EA10" s="267"/>
      <c r="EB10" s="267"/>
      <c r="EC10" s="267"/>
      <c r="ED10" s="267"/>
      <c r="EE10" s="267"/>
      <c r="EF10" s="267"/>
      <c r="EG10" s="267"/>
      <c r="EH10" s="267"/>
      <c r="EI10" s="267"/>
      <c r="EJ10" s="267"/>
    </row>
    <row r="11" spans="1:140" ht="16.2" thickBot="1" x14ac:dyDescent="0.35">
      <c r="A11" s="271"/>
      <c r="B11" s="271"/>
      <c r="C11" s="271"/>
      <c r="D11" s="271"/>
      <c r="E11" s="271"/>
      <c r="F11" s="281"/>
      <c r="G11" s="281"/>
      <c r="H11" s="281"/>
      <c r="I11" s="281"/>
      <c r="J11" s="271"/>
      <c r="K11" s="271"/>
      <c r="L11" s="271"/>
      <c r="M11" s="282"/>
      <c r="N11" s="272"/>
      <c r="O11" s="272"/>
      <c r="P11" s="272"/>
      <c r="Q11" s="271"/>
      <c r="R11" s="271"/>
      <c r="S11" s="271"/>
      <c r="T11" s="271"/>
      <c r="U11" s="271"/>
      <c r="V11" s="272"/>
      <c r="W11" s="272"/>
      <c r="X11" s="272"/>
      <c r="Y11" s="272"/>
      <c r="Z11" s="271"/>
      <c r="AA11" s="271"/>
      <c r="AB11" s="271"/>
      <c r="AC11" s="271"/>
      <c r="AD11" s="271"/>
      <c r="AE11" s="271"/>
      <c r="AF11" s="272"/>
      <c r="AG11" s="272"/>
      <c r="AH11" s="271"/>
      <c r="AI11" s="271"/>
      <c r="AJ11" s="271"/>
      <c r="AK11" s="271"/>
      <c r="AL11" s="271"/>
      <c r="AM11" s="271"/>
      <c r="AN11" s="271"/>
      <c r="AO11" s="271"/>
      <c r="AP11" s="271"/>
      <c r="AQ11" s="271"/>
      <c r="AR11" s="271"/>
      <c r="AS11" s="271"/>
      <c r="AT11" s="271"/>
      <c r="AU11" s="271"/>
      <c r="AV11" s="271"/>
      <c r="AW11" s="271"/>
      <c r="AX11" s="271"/>
      <c r="AY11" s="271"/>
      <c r="AZ11" s="271"/>
      <c r="BA11" s="271"/>
      <c r="BB11" s="271"/>
      <c r="BC11" s="271"/>
      <c r="BD11" s="271"/>
      <c r="BE11" s="271"/>
      <c r="BF11" s="271"/>
      <c r="BG11" s="271"/>
      <c r="BH11" s="271"/>
      <c r="BI11" s="271"/>
      <c r="BJ11" s="272"/>
      <c r="BK11" s="271"/>
      <c r="BL11" s="271"/>
      <c r="BM11" s="271"/>
      <c r="BN11" s="271"/>
      <c r="BO11" s="271"/>
      <c r="BP11" s="271"/>
      <c r="BQ11" s="271"/>
      <c r="BR11" s="272"/>
      <c r="BS11" s="271"/>
      <c r="BT11" s="271"/>
      <c r="BU11" s="271"/>
      <c r="BV11" s="271"/>
      <c r="BW11" s="271"/>
      <c r="BX11" s="272"/>
      <c r="BY11" s="271"/>
      <c r="BZ11" s="271"/>
      <c r="CA11" s="271"/>
      <c r="CB11" s="271"/>
      <c r="CC11" s="272"/>
      <c r="CD11" s="271"/>
      <c r="CE11" s="271"/>
      <c r="CF11" s="271"/>
      <c r="CG11" s="271"/>
      <c r="CH11" s="271"/>
      <c r="CI11" s="271"/>
      <c r="CJ11" s="271"/>
      <c r="CK11" s="272"/>
      <c r="CL11" s="271"/>
      <c r="CM11" s="271"/>
      <c r="CN11" s="271"/>
      <c r="CO11" s="271"/>
      <c r="CP11" s="272"/>
      <c r="CQ11" s="272"/>
      <c r="CR11" s="271"/>
      <c r="CS11" s="272"/>
      <c r="CT11" s="272"/>
      <c r="CU11" s="272"/>
      <c r="CV11" s="271"/>
      <c r="CW11" s="271"/>
      <c r="CX11" s="271"/>
      <c r="CY11" s="271"/>
      <c r="CZ11" s="271"/>
      <c r="DA11" s="271"/>
      <c r="DB11" s="271"/>
      <c r="DC11" s="271"/>
      <c r="DD11" s="247" t="s">
        <v>111</v>
      </c>
      <c r="DE11" s="246">
        <v>43612</v>
      </c>
      <c r="DF11" s="271"/>
      <c r="DG11" s="271"/>
      <c r="DH11" s="271"/>
      <c r="DI11" s="271"/>
      <c r="DJ11" s="271"/>
      <c r="DK11" s="271"/>
      <c r="DL11" s="271"/>
      <c r="DM11" s="271"/>
      <c r="DN11" s="271"/>
      <c r="DO11" s="271"/>
      <c r="DP11" s="271"/>
      <c r="DQ11" s="271"/>
      <c r="DR11" s="271"/>
      <c r="DS11" s="271"/>
      <c r="DT11" s="271"/>
      <c r="DU11" s="271"/>
      <c r="DV11" s="271"/>
      <c r="DW11" s="271"/>
      <c r="DX11" s="271"/>
      <c r="DY11" s="271"/>
      <c r="DZ11" s="271"/>
      <c r="EA11" s="271"/>
      <c r="EB11" s="271"/>
      <c r="EC11" s="271"/>
      <c r="ED11" s="271"/>
      <c r="EE11" s="271"/>
      <c r="EF11" s="271"/>
      <c r="EG11" s="271"/>
      <c r="EH11" s="271"/>
      <c r="EI11" s="271"/>
      <c r="EJ11" s="271"/>
    </row>
    <row r="12" spans="1:140" ht="25.2" thickBot="1" x14ac:dyDescent="0.35">
      <c r="A12" s="349" t="s">
        <v>0</v>
      </c>
      <c r="B12" s="350"/>
      <c r="C12" s="350"/>
      <c r="D12" s="350"/>
      <c r="E12" s="350"/>
      <c r="F12" s="351"/>
      <c r="G12" s="355" t="s">
        <v>8</v>
      </c>
      <c r="H12" s="356"/>
      <c r="I12" s="357"/>
      <c r="J12" s="346" t="s">
        <v>251</v>
      </c>
      <c r="K12" s="347"/>
      <c r="L12" s="347"/>
      <c r="M12" s="347"/>
      <c r="N12" s="347"/>
      <c r="O12" s="347"/>
      <c r="P12" s="347"/>
      <c r="Q12" s="347"/>
      <c r="R12" s="347"/>
      <c r="S12" s="347"/>
      <c r="T12" s="347"/>
      <c r="U12" s="347"/>
      <c r="V12" s="347"/>
      <c r="W12" s="347"/>
      <c r="X12" s="347"/>
      <c r="Y12" s="347"/>
      <c r="Z12" s="347"/>
      <c r="AA12" s="347"/>
      <c r="AB12" s="347"/>
      <c r="AC12" s="347"/>
      <c r="AD12" s="347"/>
      <c r="AE12" s="347"/>
      <c r="AF12" s="347"/>
      <c r="AG12" s="347"/>
      <c r="AH12" s="347"/>
      <c r="AI12" s="347"/>
      <c r="AJ12" s="347"/>
      <c r="AK12" s="347"/>
      <c r="AL12" s="347"/>
      <c r="AM12" s="347"/>
      <c r="AN12" s="347"/>
      <c r="AO12" s="347"/>
      <c r="AP12" s="347"/>
      <c r="AQ12" s="348"/>
      <c r="AR12" s="352" t="s">
        <v>149</v>
      </c>
      <c r="AS12" s="353"/>
      <c r="AT12" s="353"/>
      <c r="AU12" s="353"/>
      <c r="AV12" s="353"/>
      <c r="AW12" s="353"/>
      <c r="AX12" s="353"/>
      <c r="AY12" s="353"/>
      <c r="AZ12" s="353"/>
      <c r="BA12" s="353"/>
      <c r="BB12" s="353"/>
      <c r="BC12" s="353"/>
      <c r="BD12" s="353"/>
      <c r="BE12" s="353"/>
      <c r="BF12" s="353"/>
      <c r="BG12" s="353"/>
      <c r="BH12" s="353"/>
      <c r="BI12" s="353"/>
      <c r="BJ12" s="353"/>
      <c r="BK12" s="353"/>
      <c r="BL12" s="353"/>
      <c r="BM12" s="353"/>
      <c r="BN12" s="353"/>
      <c r="BO12" s="353"/>
      <c r="BP12" s="353"/>
      <c r="BQ12" s="353"/>
      <c r="BR12" s="353"/>
      <c r="BS12" s="353"/>
      <c r="BT12" s="353"/>
      <c r="BU12" s="353"/>
      <c r="BV12" s="353"/>
      <c r="BW12" s="353"/>
      <c r="BX12" s="353"/>
      <c r="BY12" s="353"/>
      <c r="BZ12" s="353"/>
      <c r="CA12" s="353"/>
      <c r="CB12" s="353"/>
      <c r="CC12" s="353"/>
      <c r="CD12" s="353"/>
      <c r="CE12" s="353"/>
      <c r="CF12" s="353"/>
      <c r="CG12" s="353"/>
      <c r="CH12" s="353"/>
      <c r="CI12" s="353"/>
      <c r="CJ12" s="353"/>
      <c r="CK12" s="353"/>
      <c r="CL12" s="353"/>
      <c r="CM12" s="353"/>
      <c r="CN12" s="353"/>
      <c r="CO12" s="353"/>
      <c r="CP12" s="353"/>
      <c r="CQ12" s="353"/>
      <c r="CR12" s="353"/>
      <c r="CS12" s="353"/>
      <c r="CT12" s="353"/>
      <c r="CU12" s="353"/>
      <c r="CV12" s="353"/>
      <c r="CW12" s="353"/>
      <c r="CX12" s="353"/>
      <c r="CY12" s="353"/>
      <c r="CZ12" s="353"/>
      <c r="DA12" s="353"/>
      <c r="DB12" s="353"/>
      <c r="DC12" s="354"/>
      <c r="DD12" s="343" t="s">
        <v>66</v>
      </c>
      <c r="DE12" s="344"/>
      <c r="DF12" s="344"/>
      <c r="DG12" s="344"/>
      <c r="DH12" s="344"/>
      <c r="DI12" s="344"/>
      <c r="DJ12" s="344"/>
      <c r="DK12" s="344"/>
      <c r="DL12" s="344"/>
      <c r="DM12" s="344"/>
      <c r="DN12" s="344"/>
      <c r="DO12" s="344"/>
      <c r="DP12" s="344"/>
      <c r="DQ12" s="344"/>
      <c r="DR12" s="344"/>
      <c r="DS12" s="344"/>
      <c r="DT12" s="344"/>
      <c r="DU12" s="344"/>
      <c r="DV12" s="344"/>
      <c r="DW12" s="344"/>
      <c r="DX12" s="344"/>
      <c r="DY12" s="344"/>
      <c r="DZ12" s="344"/>
      <c r="EA12" s="344"/>
      <c r="EB12" s="344"/>
      <c r="EC12" s="344"/>
      <c r="ED12" s="344"/>
      <c r="EE12" s="344"/>
      <c r="EF12" s="344"/>
      <c r="EG12" s="344"/>
      <c r="EH12" s="344"/>
      <c r="EI12" s="344"/>
      <c r="EJ12" s="345"/>
    </row>
    <row r="13" spans="1:140" ht="18" thickBot="1" x14ac:dyDescent="0.35">
      <c r="A13" s="172"/>
      <c r="B13" s="173"/>
      <c r="C13" s="173"/>
      <c r="D13" s="173"/>
      <c r="E13" s="173"/>
      <c r="F13" s="174"/>
      <c r="G13" s="132"/>
      <c r="H13" s="133"/>
      <c r="I13" s="134"/>
      <c r="J13" s="145"/>
      <c r="K13" s="135"/>
      <c r="L13" s="135"/>
      <c r="M13" s="136"/>
      <c r="N13" s="136"/>
      <c r="O13" s="136"/>
      <c r="P13" s="136"/>
      <c r="Q13" s="135"/>
      <c r="R13" s="135"/>
      <c r="S13" s="135"/>
      <c r="T13" s="135"/>
      <c r="U13" s="135"/>
      <c r="V13" s="136"/>
      <c r="W13" s="136"/>
      <c r="X13" s="136"/>
      <c r="Y13" s="136"/>
      <c r="Z13" s="135"/>
      <c r="AA13" s="135"/>
      <c r="AB13" s="135"/>
      <c r="AC13" s="135"/>
      <c r="AD13" s="135"/>
      <c r="AE13" s="135"/>
      <c r="AF13" s="338" t="s">
        <v>119</v>
      </c>
      <c r="AG13" s="339"/>
      <c r="AH13" s="135"/>
      <c r="AI13" s="135"/>
      <c r="AJ13" s="135"/>
      <c r="AK13" s="135"/>
      <c r="AL13" s="135"/>
      <c r="AM13" s="135"/>
      <c r="AN13" s="135"/>
      <c r="AO13" s="135"/>
      <c r="AP13" s="340" t="s">
        <v>127</v>
      </c>
      <c r="AQ13" s="341"/>
      <c r="AR13" s="137"/>
      <c r="AS13" s="138"/>
      <c r="AT13" s="138"/>
      <c r="AU13" s="138"/>
      <c r="AV13" s="138"/>
      <c r="AW13" s="138"/>
      <c r="AX13" s="138"/>
      <c r="AY13" s="138"/>
      <c r="AZ13" s="138"/>
      <c r="BA13" s="138"/>
      <c r="BB13" s="138"/>
      <c r="BC13" s="138"/>
      <c r="BD13" s="138"/>
      <c r="BE13" s="138"/>
      <c r="BF13" s="138"/>
      <c r="BG13" s="138"/>
      <c r="BH13" s="138"/>
      <c r="BI13" s="335" t="s">
        <v>126</v>
      </c>
      <c r="BJ13" s="336"/>
      <c r="BK13" s="336"/>
      <c r="BL13" s="337"/>
      <c r="BM13" s="138"/>
      <c r="BN13" s="138"/>
      <c r="BO13" s="138"/>
      <c r="BP13" s="138"/>
      <c r="BQ13" s="335" t="s">
        <v>128</v>
      </c>
      <c r="BR13" s="336"/>
      <c r="BS13" s="336"/>
      <c r="BT13" s="336"/>
      <c r="BU13" s="336"/>
      <c r="BV13" s="336"/>
      <c r="BW13" s="336"/>
      <c r="BX13" s="337"/>
      <c r="BY13" s="138"/>
      <c r="BZ13" s="335" t="s">
        <v>138</v>
      </c>
      <c r="CA13" s="336"/>
      <c r="CB13" s="336"/>
      <c r="CC13" s="336"/>
      <c r="CD13" s="336"/>
      <c r="CE13" s="336"/>
      <c r="CF13" s="337"/>
      <c r="CG13" s="335" t="s">
        <v>125</v>
      </c>
      <c r="CH13" s="336"/>
      <c r="CI13" s="336"/>
      <c r="CJ13" s="336"/>
      <c r="CK13" s="336"/>
      <c r="CL13" s="337"/>
      <c r="CM13" s="138"/>
      <c r="CN13" s="138"/>
      <c r="CO13" s="138"/>
      <c r="CP13" s="139"/>
      <c r="CQ13" s="139"/>
      <c r="CR13" s="138"/>
      <c r="CS13" s="139"/>
      <c r="CT13" s="139"/>
      <c r="CU13" s="139"/>
      <c r="CV13" s="138"/>
      <c r="CW13" s="138"/>
      <c r="CX13" s="138"/>
      <c r="CY13" s="335" t="s">
        <v>148</v>
      </c>
      <c r="CZ13" s="336"/>
      <c r="DA13" s="336"/>
      <c r="DB13" s="336"/>
      <c r="DC13" s="337"/>
      <c r="DD13" s="140"/>
      <c r="DE13" s="141"/>
      <c r="DF13" s="141"/>
      <c r="DG13" s="141"/>
      <c r="DH13" s="141"/>
      <c r="DI13" s="141"/>
      <c r="DJ13" s="141"/>
      <c r="DK13" s="141"/>
      <c r="DL13" s="141"/>
      <c r="DM13" s="141"/>
      <c r="DN13" s="141"/>
      <c r="DO13" s="141"/>
      <c r="DP13" s="141"/>
      <c r="DQ13" s="141"/>
      <c r="DR13" s="141"/>
      <c r="DS13" s="141"/>
      <c r="DT13" s="141"/>
      <c r="DU13" s="141"/>
      <c r="DV13" s="141"/>
      <c r="DW13" s="141"/>
      <c r="DX13" s="141"/>
      <c r="DY13" s="141"/>
      <c r="DZ13" s="141"/>
      <c r="EA13" s="141"/>
      <c r="EB13" s="141"/>
      <c r="EC13" s="141"/>
      <c r="ED13" s="141"/>
      <c r="EE13" s="141"/>
      <c r="EF13" s="141"/>
      <c r="EG13" s="141"/>
      <c r="EH13" s="141"/>
      <c r="EI13" s="141"/>
      <c r="EJ13" s="142"/>
    </row>
    <row r="14" spans="1:140" ht="15.6" x14ac:dyDescent="0.3">
      <c r="A14" s="109" t="s">
        <v>1</v>
      </c>
      <c r="B14" s="110" t="s">
        <v>263</v>
      </c>
      <c r="C14" s="110" t="s">
        <v>2</v>
      </c>
      <c r="D14" s="110" t="s">
        <v>3</v>
      </c>
      <c r="E14" s="110" t="s">
        <v>4</v>
      </c>
      <c r="F14" s="111" t="s">
        <v>5</v>
      </c>
      <c r="G14" s="112" t="s">
        <v>6</v>
      </c>
      <c r="H14" s="113" t="s">
        <v>7</v>
      </c>
      <c r="I14" s="113" t="s">
        <v>218</v>
      </c>
      <c r="J14" s="146" t="s">
        <v>120</v>
      </c>
      <c r="K14" s="114" t="s">
        <v>10</v>
      </c>
      <c r="L14" s="115" t="s">
        <v>11</v>
      </c>
      <c r="M14" s="116" t="s">
        <v>12</v>
      </c>
      <c r="N14" s="116" t="s">
        <v>13</v>
      </c>
      <c r="O14" s="116" t="s">
        <v>94</v>
      </c>
      <c r="P14" s="116" t="s">
        <v>14</v>
      </c>
      <c r="Q14" s="115" t="s">
        <v>15</v>
      </c>
      <c r="R14" s="115" t="s">
        <v>16</v>
      </c>
      <c r="S14" s="115" t="s">
        <v>17</v>
      </c>
      <c r="T14" s="115" t="s">
        <v>18</v>
      </c>
      <c r="U14" s="115" t="s">
        <v>19</v>
      </c>
      <c r="V14" s="116" t="s">
        <v>20</v>
      </c>
      <c r="W14" s="116" t="s">
        <v>121</v>
      </c>
      <c r="X14" s="116" t="s">
        <v>21</v>
      </c>
      <c r="Y14" s="116" t="s">
        <v>22</v>
      </c>
      <c r="Z14" s="116" t="s">
        <v>23</v>
      </c>
      <c r="AA14" s="115" t="s">
        <v>24</v>
      </c>
      <c r="AB14" s="115" t="s">
        <v>25</v>
      </c>
      <c r="AC14" s="116" t="s">
        <v>122</v>
      </c>
      <c r="AD14" s="116" t="s">
        <v>123</v>
      </c>
      <c r="AE14" s="117" t="s">
        <v>26</v>
      </c>
      <c r="AF14" s="116" t="s">
        <v>27</v>
      </c>
      <c r="AG14" s="116" t="s">
        <v>28</v>
      </c>
      <c r="AH14" s="116" t="s">
        <v>29</v>
      </c>
      <c r="AI14" s="116" t="s">
        <v>30</v>
      </c>
      <c r="AJ14" s="118" t="s">
        <v>31</v>
      </c>
      <c r="AK14" s="115" t="s">
        <v>132</v>
      </c>
      <c r="AL14" s="115" t="s">
        <v>32</v>
      </c>
      <c r="AM14" s="115" t="s">
        <v>33</v>
      </c>
      <c r="AN14" s="115" t="s">
        <v>34</v>
      </c>
      <c r="AO14" s="115" t="s">
        <v>35</v>
      </c>
      <c r="AP14" s="116" t="s">
        <v>36</v>
      </c>
      <c r="AQ14" s="147" t="s">
        <v>37</v>
      </c>
      <c r="AR14" s="119" t="s">
        <v>38</v>
      </c>
      <c r="AS14" s="120" t="s">
        <v>9</v>
      </c>
      <c r="AT14" s="120" t="s">
        <v>93</v>
      </c>
      <c r="AU14" s="120" t="s">
        <v>130</v>
      </c>
      <c r="AV14" s="120" t="s">
        <v>40</v>
      </c>
      <c r="AW14" s="120" t="s">
        <v>41</v>
      </c>
      <c r="AX14" s="120" t="s">
        <v>42</v>
      </c>
      <c r="AY14" s="121" t="s">
        <v>43</v>
      </c>
      <c r="AZ14" s="121" t="s">
        <v>44</v>
      </c>
      <c r="BA14" s="121" t="s">
        <v>45</v>
      </c>
      <c r="BB14" s="121" t="s">
        <v>46</v>
      </c>
      <c r="BC14" s="120" t="s">
        <v>131</v>
      </c>
      <c r="BD14" s="120" t="s">
        <v>47</v>
      </c>
      <c r="BE14" s="120" t="s">
        <v>48</v>
      </c>
      <c r="BF14" s="120" t="s">
        <v>49</v>
      </c>
      <c r="BG14" s="120" t="s">
        <v>50</v>
      </c>
      <c r="BH14" s="120" t="s">
        <v>51</v>
      </c>
      <c r="BI14" s="120" t="s">
        <v>95</v>
      </c>
      <c r="BJ14" s="122" t="s">
        <v>96</v>
      </c>
      <c r="BK14" s="120" t="s">
        <v>52</v>
      </c>
      <c r="BL14" s="120" t="s">
        <v>97</v>
      </c>
      <c r="BM14" s="120" t="s">
        <v>53</v>
      </c>
      <c r="BN14" s="120" t="s">
        <v>139</v>
      </c>
      <c r="BO14" s="120" t="s">
        <v>54</v>
      </c>
      <c r="BP14" s="120" t="s">
        <v>55</v>
      </c>
      <c r="BQ14" s="120" t="s">
        <v>56</v>
      </c>
      <c r="BR14" s="122" t="s">
        <v>57</v>
      </c>
      <c r="BS14" s="120" t="s">
        <v>58</v>
      </c>
      <c r="BT14" s="123" t="s">
        <v>59</v>
      </c>
      <c r="BU14" s="123" t="s">
        <v>60</v>
      </c>
      <c r="BV14" s="123" t="s">
        <v>61</v>
      </c>
      <c r="BW14" s="120" t="s">
        <v>63</v>
      </c>
      <c r="BX14" s="122" t="s">
        <v>257</v>
      </c>
      <c r="BY14" s="123" t="s">
        <v>62</v>
      </c>
      <c r="BZ14" s="120" t="s">
        <v>135</v>
      </c>
      <c r="CA14" s="120" t="s">
        <v>129</v>
      </c>
      <c r="CB14" s="120" t="s">
        <v>98</v>
      </c>
      <c r="CC14" s="122" t="s">
        <v>64</v>
      </c>
      <c r="CD14" s="120" t="s">
        <v>136</v>
      </c>
      <c r="CE14" s="120" t="s">
        <v>137</v>
      </c>
      <c r="CF14" s="120" t="s">
        <v>65</v>
      </c>
      <c r="CG14" s="120" t="s">
        <v>140</v>
      </c>
      <c r="CH14" s="123" t="s">
        <v>124</v>
      </c>
      <c r="CI14" s="123" t="s">
        <v>147</v>
      </c>
      <c r="CJ14" s="123" t="s">
        <v>134</v>
      </c>
      <c r="CK14" s="122" t="s">
        <v>109</v>
      </c>
      <c r="CL14" s="124" t="s">
        <v>133</v>
      </c>
      <c r="CM14" s="125" t="s">
        <v>141</v>
      </c>
      <c r="CN14" s="125" t="s">
        <v>142</v>
      </c>
      <c r="CO14" s="125" t="s">
        <v>146</v>
      </c>
      <c r="CP14" s="126" t="s">
        <v>145</v>
      </c>
      <c r="CQ14" s="126" t="s">
        <v>144</v>
      </c>
      <c r="CR14" s="125" t="s">
        <v>143</v>
      </c>
      <c r="CS14" s="126" t="s">
        <v>99</v>
      </c>
      <c r="CT14" s="126" t="s">
        <v>100</v>
      </c>
      <c r="CU14" s="126" t="s">
        <v>101</v>
      </c>
      <c r="CV14" s="127" t="s">
        <v>39</v>
      </c>
      <c r="CW14" s="127" t="s">
        <v>102</v>
      </c>
      <c r="CX14" s="127" t="s">
        <v>103</v>
      </c>
      <c r="CY14" s="127" t="s">
        <v>104</v>
      </c>
      <c r="CZ14" s="127" t="s">
        <v>105</v>
      </c>
      <c r="DA14" s="127" t="s">
        <v>106</v>
      </c>
      <c r="DB14" s="127" t="s">
        <v>107</v>
      </c>
      <c r="DC14" s="148" t="s">
        <v>108</v>
      </c>
      <c r="DD14" s="128" t="s">
        <v>112</v>
      </c>
      <c r="DE14" s="129" t="s">
        <v>67</v>
      </c>
      <c r="DF14" s="129" t="s">
        <v>68</v>
      </c>
      <c r="DG14" s="129" t="s">
        <v>69</v>
      </c>
      <c r="DH14" s="129" t="s">
        <v>70</v>
      </c>
      <c r="DI14" s="129" t="s">
        <v>71</v>
      </c>
      <c r="DJ14" s="129" t="s">
        <v>72</v>
      </c>
      <c r="DK14" s="129" t="s">
        <v>113</v>
      </c>
      <c r="DL14" s="129" t="s">
        <v>75</v>
      </c>
      <c r="DM14" s="129" t="s">
        <v>115</v>
      </c>
      <c r="DN14" s="129" t="s">
        <v>74</v>
      </c>
      <c r="DO14" s="129" t="s">
        <v>73</v>
      </c>
      <c r="DP14" s="129" t="s">
        <v>114</v>
      </c>
      <c r="DQ14" s="129" t="s">
        <v>76</v>
      </c>
      <c r="DR14" s="130" t="s">
        <v>92</v>
      </c>
      <c r="DS14" s="129" t="s">
        <v>77</v>
      </c>
      <c r="DT14" s="129" t="s">
        <v>78</v>
      </c>
      <c r="DU14" s="129" t="s">
        <v>79</v>
      </c>
      <c r="DV14" s="129" t="s">
        <v>91</v>
      </c>
      <c r="DW14" s="129" t="s">
        <v>80</v>
      </c>
      <c r="DX14" s="129" t="s">
        <v>116</v>
      </c>
      <c r="DY14" s="129" t="s">
        <v>81</v>
      </c>
      <c r="DZ14" s="129" t="s">
        <v>82</v>
      </c>
      <c r="EA14" s="129" t="s">
        <v>83</v>
      </c>
      <c r="EB14" s="129" t="s">
        <v>84</v>
      </c>
      <c r="EC14" s="129" t="s">
        <v>85</v>
      </c>
      <c r="ED14" s="129" t="s">
        <v>117</v>
      </c>
      <c r="EE14" s="129" t="s">
        <v>86</v>
      </c>
      <c r="EF14" s="129" t="s">
        <v>87</v>
      </c>
      <c r="EG14" s="129" t="s">
        <v>118</v>
      </c>
      <c r="EH14" s="129" t="s">
        <v>88</v>
      </c>
      <c r="EI14" s="129" t="s">
        <v>89</v>
      </c>
      <c r="EJ14" s="131" t="s">
        <v>90</v>
      </c>
    </row>
    <row r="15" spans="1:140" x14ac:dyDescent="0.3">
      <c r="A15" s="277" t="str">
        <f>Tableau3[Commande]&amp;Tableau3[Lig Cde]</f>
        <v/>
      </c>
      <c r="B15" s="278" t="str">
        <f>IF(ISERROR(VLOOKUP(Tableau3[[#This Row],[Code Ord. Off.]],#REF!,2,FALSE)),"RC CONVERGENCE",VLOOKUP(Tableau3[[#This Row],[Code Ord. Off.]],#REF!,2,FALSE))</f>
        <v>RC CONVERGENCE</v>
      </c>
      <c r="C15" s="279" t="str">
        <f>IF(OR(LEFT(Tableau3[[#This Row],[Commentaire Client]],2)="L3",LEFT(Tableau3[[#This Row],[No Suivi]],2)="L3"),"L3","")</f>
        <v/>
      </c>
      <c r="D15" s="278" t="str">
        <f>IFERROR(VLOOKUP(Tableau3[[#This Row],[Code Gest Fournisseur]],#REF!,2,FALSE),IF(Tableau3[[#This Row],[Réf Art Fournisseur]]="","NRC","Znon attribuée"))</f>
        <v>NRC</v>
      </c>
      <c r="E15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15" s="280" t="str">
        <f>IF(Tableau3[[#This Row],[Date Demandée]]+15&lt;$DE$11,"oui","non")</f>
        <v>oui</v>
      </c>
      <c r="G15" s="143"/>
      <c r="I15" s="144"/>
      <c r="J15" s="143"/>
      <c r="AQ15" s="144"/>
      <c r="AR15" s="143"/>
      <c r="AV15" s="1"/>
      <c r="AW15" s="1"/>
      <c r="BF15" s="1"/>
      <c r="CH15" s="1"/>
      <c r="CI15" s="1"/>
      <c r="CL15" s="1"/>
      <c r="CM15" s="1"/>
      <c r="CN15" s="274"/>
      <c r="CO15" s="1"/>
      <c r="CP15" s="3"/>
      <c r="CQ15" s="3"/>
      <c r="CR15" s="1"/>
      <c r="CS15" s="3"/>
      <c r="CT15" s="3"/>
      <c r="CU15" s="3"/>
      <c r="CV15" s="1"/>
      <c r="CW15" s="1"/>
      <c r="DC15" s="144"/>
      <c r="DD15" s="149"/>
      <c r="DE15" s="107"/>
      <c r="DF15" s="107"/>
      <c r="DG15" s="107"/>
      <c r="DH15" s="107"/>
      <c r="DI15" s="107"/>
      <c r="DJ15" s="107"/>
      <c r="DK15" s="107"/>
      <c r="DL15" s="107"/>
      <c r="DM15" s="107"/>
      <c r="DN15" s="107"/>
      <c r="DO15" s="107"/>
      <c r="DP15" s="107"/>
      <c r="DQ15" s="107"/>
      <c r="DR15" s="107"/>
      <c r="DS15" s="107"/>
      <c r="DT15" s="107"/>
      <c r="DU15" s="107"/>
      <c r="DV15" s="107"/>
      <c r="DW15" s="107"/>
      <c r="DX15" s="107"/>
      <c r="DY15" s="107"/>
      <c r="DZ15" s="107"/>
      <c r="EA15" s="107"/>
      <c r="EB15" s="107"/>
      <c r="EC15" s="107"/>
      <c r="ED15" s="107"/>
      <c r="EE15" s="107"/>
      <c r="EF15" s="107"/>
      <c r="EG15" s="107"/>
      <c r="EH15" s="107"/>
      <c r="EI15" s="107"/>
      <c r="EJ15" s="150"/>
    </row>
    <row r="16" spans="1:140" x14ac:dyDescent="0.3">
      <c r="A16" s="277" t="str">
        <f>Tableau3[Commande]&amp;Tableau3[Lig Cde]</f>
        <v/>
      </c>
      <c r="B16" s="278" t="str">
        <f>IF(ISERROR(VLOOKUP(Tableau3[[#This Row],[Code Ord. Off.]],#REF!,2,FALSE)),"RC CONVERGENCE",VLOOKUP(Tableau3[[#This Row],[Code Ord. Off.]],#REF!,2,FALSE))</f>
        <v>RC CONVERGENCE</v>
      </c>
      <c r="C16" s="279" t="str">
        <f>IF(OR(LEFT(Tableau3[[#This Row],[Commentaire Client]],2)="L3",LEFT(Tableau3[[#This Row],[No Suivi]],2)="L3"),"L3","")</f>
        <v/>
      </c>
      <c r="D16" s="278" t="str">
        <f>IFERROR(VLOOKUP(Tableau3[[#This Row],[Code Gest Fournisseur]],#REF!,2,FALSE),IF(Tableau3[[#This Row],[Réf Art Fournisseur]]="","NRC","Znon attribuée"))</f>
        <v>NRC</v>
      </c>
      <c r="E16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16" s="280" t="str">
        <f>IF(Tableau3[[#This Row],[Date Demandée]]+15&lt;$DE$11,"oui","non")</f>
        <v>oui</v>
      </c>
      <c r="G16" s="143"/>
      <c r="I16" s="144"/>
      <c r="J16" s="143"/>
      <c r="AQ16" s="144"/>
      <c r="AR16" s="143"/>
      <c r="AV16" s="1"/>
      <c r="AW16" s="1"/>
      <c r="BF16" s="1"/>
      <c r="CH16" s="1"/>
      <c r="CI16" s="1"/>
      <c r="CL16" s="1"/>
      <c r="CM16" s="1"/>
      <c r="CN16" s="275"/>
      <c r="CO16" s="1"/>
      <c r="CP16" s="3"/>
      <c r="CQ16" s="3"/>
      <c r="CR16" s="1"/>
      <c r="CS16" s="3"/>
      <c r="CT16" s="3"/>
      <c r="CU16" s="3"/>
      <c r="CV16" s="1"/>
      <c r="CW16" s="1"/>
      <c r="DC16" s="144"/>
      <c r="DD16" s="149"/>
      <c r="DE16" s="107"/>
      <c r="DF16" s="107"/>
      <c r="DG16" s="107"/>
      <c r="DH16" s="107"/>
      <c r="DI16" s="107"/>
      <c r="DJ16" s="107"/>
      <c r="DK16" s="107"/>
      <c r="DL16" s="107"/>
      <c r="DM16" s="107"/>
      <c r="DN16" s="107"/>
      <c r="DO16" s="107"/>
      <c r="DP16" s="107"/>
      <c r="DQ16" s="107"/>
      <c r="DR16" s="107"/>
      <c r="DS16" s="107"/>
      <c r="DT16" s="107"/>
      <c r="DU16" s="107"/>
      <c r="DV16" s="107"/>
      <c r="DW16" s="107"/>
      <c r="DX16" s="107"/>
      <c r="DY16" s="107"/>
      <c r="DZ16" s="107"/>
      <c r="EA16" s="107"/>
      <c r="EB16" s="107"/>
      <c r="EC16" s="107"/>
      <c r="ED16" s="107"/>
      <c r="EE16" s="107"/>
      <c r="EF16" s="107"/>
      <c r="EG16" s="107"/>
      <c r="EH16" s="107"/>
      <c r="EI16" s="107"/>
      <c r="EJ16" s="150"/>
    </row>
    <row r="17" spans="1:140" x14ac:dyDescent="0.3">
      <c r="A17" s="277" t="str">
        <f>Tableau3[Commande]&amp;Tableau3[Lig Cde]</f>
        <v/>
      </c>
      <c r="B17" s="278" t="str">
        <f>IF(ISERROR(VLOOKUP(Tableau3[[#This Row],[Code Ord. Off.]],#REF!,2,FALSE)),"RC CONVERGENCE",VLOOKUP(Tableau3[[#This Row],[Code Ord. Off.]],#REF!,2,FALSE))</f>
        <v>RC CONVERGENCE</v>
      </c>
      <c r="C17" s="279" t="str">
        <f>IF(OR(LEFT(Tableau3[[#This Row],[Commentaire Client]],2)="L3",LEFT(Tableau3[[#This Row],[No Suivi]],2)="L3"),"L3","")</f>
        <v/>
      </c>
      <c r="D17" s="278" t="str">
        <f>IFERROR(VLOOKUP(Tableau3[[#This Row],[Code Gest Fournisseur]],#REF!,2,FALSE),IF(Tableau3[[#This Row],[Réf Art Fournisseur]]="","NRC","Znon attribuée"))</f>
        <v>NRC</v>
      </c>
      <c r="E17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17" s="280" t="str">
        <f>IF(Tableau3[[#This Row],[Date Demandée]]+15&lt;$DE$11,"oui","non")</f>
        <v>oui</v>
      </c>
      <c r="G17" s="143"/>
      <c r="I17" s="144"/>
      <c r="J17" s="143"/>
      <c r="AQ17" s="144"/>
      <c r="AR17" s="143"/>
      <c r="AV17" s="1"/>
      <c r="AW17" s="1"/>
      <c r="BF17" s="1"/>
      <c r="CH17" s="1"/>
      <c r="CI17" s="1"/>
      <c r="CL17" s="1"/>
      <c r="CM17" s="1"/>
      <c r="CN17" s="241"/>
      <c r="CO17" s="1"/>
      <c r="CP17" s="3"/>
      <c r="CQ17" s="3"/>
      <c r="CR17" s="1"/>
      <c r="CS17" s="3"/>
      <c r="CT17" s="3"/>
      <c r="CU17" s="3"/>
      <c r="CV17" s="1"/>
      <c r="CW17" s="1"/>
      <c r="DC17" s="144"/>
      <c r="DD17" s="149"/>
      <c r="DE17" s="107"/>
      <c r="DF17" s="107"/>
      <c r="DG17" s="107"/>
      <c r="DH17" s="107"/>
      <c r="DI17" s="107"/>
      <c r="DJ17" s="107"/>
      <c r="DK17" s="107"/>
      <c r="DL17" s="107"/>
      <c r="DM17" s="107"/>
      <c r="DN17" s="107"/>
      <c r="DO17" s="107"/>
      <c r="DP17" s="107"/>
      <c r="DQ17" s="107"/>
      <c r="DR17" s="107"/>
      <c r="DS17" s="107"/>
      <c r="DT17" s="107"/>
      <c r="DU17" s="107"/>
      <c r="DV17" s="107"/>
      <c r="DW17" s="107"/>
      <c r="DX17" s="107"/>
      <c r="DY17" s="107"/>
      <c r="DZ17" s="107"/>
      <c r="EA17" s="107"/>
      <c r="EB17" s="107"/>
      <c r="EC17" s="107"/>
      <c r="ED17" s="107"/>
      <c r="EE17" s="107"/>
      <c r="EF17" s="107"/>
      <c r="EG17" s="107"/>
      <c r="EH17" s="107"/>
      <c r="EI17" s="107"/>
      <c r="EJ17" s="150"/>
    </row>
    <row r="18" spans="1:140" x14ac:dyDescent="0.3">
      <c r="A18" s="277" t="str">
        <f>Tableau3[Commande]&amp;Tableau3[Lig Cde]</f>
        <v/>
      </c>
      <c r="B18" s="278" t="str">
        <f>IF(ISERROR(VLOOKUP(Tableau3[[#This Row],[Code Ord. Off.]],#REF!,2,FALSE)),"RC CONVERGENCE",VLOOKUP(Tableau3[[#This Row],[Code Ord. Off.]],#REF!,2,FALSE))</f>
        <v>RC CONVERGENCE</v>
      </c>
      <c r="C18" s="279" t="str">
        <f>IF(OR(LEFT(Tableau3[[#This Row],[Commentaire Client]],2)="L3",LEFT(Tableau3[[#This Row],[No Suivi]],2)="L3"),"L3","")</f>
        <v/>
      </c>
      <c r="D18" s="278" t="str">
        <f>IFERROR(VLOOKUP(Tableau3[[#This Row],[Code Gest Fournisseur]],#REF!,2,FALSE),IF(Tableau3[[#This Row],[Réf Art Fournisseur]]="","NRC","Znon attribuée"))</f>
        <v>NRC</v>
      </c>
      <c r="E18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18" s="280" t="str">
        <f>IF(Tableau3[[#This Row],[Date Demandée]]+15&lt;$DE$11,"oui","non")</f>
        <v>oui</v>
      </c>
      <c r="G18" s="143"/>
      <c r="I18" s="144"/>
      <c r="J18" s="143"/>
      <c r="AQ18" s="144"/>
      <c r="AR18" s="143"/>
      <c r="AV18" s="1"/>
      <c r="AW18" s="1"/>
      <c r="BF18" s="1"/>
      <c r="CH18" s="1"/>
      <c r="CI18" s="1"/>
      <c r="CL18" s="1"/>
      <c r="CM18" s="1"/>
      <c r="CN18" s="241"/>
      <c r="CO18" s="1"/>
      <c r="CP18" s="3"/>
      <c r="CQ18" s="3"/>
      <c r="CR18" s="1"/>
      <c r="CS18" s="3"/>
      <c r="CT18" s="3"/>
      <c r="CU18" s="3"/>
      <c r="CV18" s="1"/>
      <c r="CW18" s="1"/>
      <c r="DC18" s="144"/>
      <c r="DD18" s="149"/>
      <c r="DE18" s="107"/>
      <c r="DF18" s="107"/>
      <c r="DG18" s="107"/>
      <c r="DH18" s="107"/>
      <c r="DI18" s="107"/>
      <c r="DJ18" s="107"/>
      <c r="DK18" s="107"/>
      <c r="DL18" s="107"/>
      <c r="DM18" s="107"/>
      <c r="DN18" s="107"/>
      <c r="DO18" s="107"/>
      <c r="DP18" s="107"/>
      <c r="DQ18" s="107"/>
      <c r="DR18" s="107"/>
      <c r="DS18" s="107"/>
      <c r="DT18" s="107"/>
      <c r="DU18" s="107"/>
      <c r="DV18" s="107"/>
      <c r="DW18" s="107"/>
      <c r="DX18" s="107"/>
      <c r="DY18" s="107"/>
      <c r="DZ18" s="107"/>
      <c r="EA18" s="107"/>
      <c r="EB18" s="107"/>
      <c r="EC18" s="107"/>
      <c r="ED18" s="107"/>
      <c r="EE18" s="107"/>
      <c r="EF18" s="107"/>
      <c r="EG18" s="107"/>
      <c r="EH18" s="107"/>
      <c r="EI18" s="107"/>
      <c r="EJ18" s="150"/>
    </row>
    <row r="19" spans="1:140" x14ac:dyDescent="0.3">
      <c r="A19" s="277" t="str">
        <f>Tableau3[Commande]&amp;Tableau3[Lig Cde]</f>
        <v/>
      </c>
      <c r="B19" s="278" t="str">
        <f>IF(ISERROR(VLOOKUP(Tableau3[[#This Row],[Code Ord. Off.]],#REF!,2,FALSE)),"RC CONVERGENCE",VLOOKUP(Tableau3[[#This Row],[Code Ord. Off.]],#REF!,2,FALSE))</f>
        <v>RC CONVERGENCE</v>
      </c>
      <c r="C19" s="279" t="str">
        <f>IF(OR(LEFT(Tableau3[[#This Row],[Commentaire Client]],2)="L3",LEFT(Tableau3[[#This Row],[No Suivi]],2)="L3"),"L3","")</f>
        <v/>
      </c>
      <c r="D19" s="278" t="str">
        <f>IFERROR(VLOOKUP(Tableau3[[#This Row],[Code Gest Fournisseur]],#REF!,2,FALSE),IF(Tableau3[[#This Row],[Réf Art Fournisseur]]="","NRC","Znon attribuée"))</f>
        <v>NRC</v>
      </c>
      <c r="E19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19" s="280" t="str">
        <f>IF(Tableau3[[#This Row],[Date Demandée]]+15&lt;$DE$11,"oui","non")</f>
        <v>oui</v>
      </c>
      <c r="G19" s="143"/>
      <c r="I19" s="144"/>
      <c r="J19" s="143"/>
      <c r="AQ19" s="144"/>
      <c r="AR19" s="143"/>
      <c r="AV19" s="1"/>
      <c r="AW19" s="1"/>
      <c r="BF19" s="1"/>
      <c r="CH19" s="1"/>
      <c r="CI19" s="1"/>
      <c r="CL19" s="1"/>
      <c r="CM19" s="1"/>
      <c r="CN19" s="241"/>
      <c r="CO19" s="1"/>
      <c r="CP19" s="3"/>
      <c r="CQ19" s="3"/>
      <c r="CR19" s="1"/>
      <c r="CS19" s="3"/>
      <c r="CT19" s="3"/>
      <c r="CU19" s="3"/>
      <c r="CV19" s="1"/>
      <c r="CW19" s="1"/>
      <c r="DC19" s="144"/>
      <c r="DD19" s="149"/>
      <c r="DE19" s="107"/>
      <c r="DF19" s="107"/>
      <c r="DG19" s="107"/>
      <c r="DH19" s="107"/>
      <c r="DI19" s="107"/>
      <c r="DJ19" s="107"/>
      <c r="DK19" s="107"/>
      <c r="DL19" s="107"/>
      <c r="DM19" s="107"/>
      <c r="DN19" s="107"/>
      <c r="DO19" s="107"/>
      <c r="DP19" s="107"/>
      <c r="DQ19" s="107"/>
      <c r="DR19" s="107"/>
      <c r="DS19" s="107"/>
      <c r="DT19" s="107"/>
      <c r="DU19" s="107"/>
      <c r="DV19" s="107"/>
      <c r="DW19" s="107"/>
      <c r="DX19" s="107"/>
      <c r="DY19" s="107"/>
      <c r="DZ19" s="107"/>
      <c r="EA19" s="107"/>
      <c r="EB19" s="107"/>
      <c r="EC19" s="107"/>
      <c r="ED19" s="107"/>
      <c r="EE19" s="107"/>
      <c r="EF19" s="107"/>
      <c r="EG19" s="107"/>
      <c r="EH19" s="107"/>
      <c r="EI19" s="107"/>
      <c r="EJ19" s="150"/>
    </row>
    <row r="20" spans="1:140" x14ac:dyDescent="0.3">
      <c r="A20" s="277" t="str">
        <f>Tableau3[Commande]&amp;Tableau3[Lig Cde]</f>
        <v/>
      </c>
      <c r="B20" s="278" t="str">
        <f>IF(ISERROR(VLOOKUP(Tableau3[[#This Row],[Code Ord. Off.]],#REF!,2,FALSE)),"RC CONVERGENCE",VLOOKUP(Tableau3[[#This Row],[Code Ord. Off.]],#REF!,2,FALSE))</f>
        <v>RC CONVERGENCE</v>
      </c>
      <c r="C20" s="279" t="str">
        <f>IF(OR(LEFT(Tableau3[[#This Row],[Commentaire Client]],2)="L3",LEFT(Tableau3[[#This Row],[No Suivi]],2)="L3"),"L3","")</f>
        <v/>
      </c>
      <c r="D20" s="278" t="str">
        <f>IFERROR(VLOOKUP(Tableau3[[#This Row],[Code Gest Fournisseur]],#REF!,2,FALSE),IF(Tableau3[[#This Row],[Réf Art Fournisseur]]="","NRC","Znon attribuée"))</f>
        <v>NRC</v>
      </c>
      <c r="E20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20" s="280" t="str">
        <f>IF(Tableau3[[#This Row],[Date Demandée]]+15&lt;$DE$11,"oui","non")</f>
        <v>oui</v>
      </c>
      <c r="G20" s="143"/>
      <c r="I20" s="144"/>
      <c r="J20" s="143"/>
      <c r="AQ20" s="144"/>
      <c r="AR20" s="143"/>
      <c r="AV20" s="1"/>
      <c r="AW20" s="1"/>
      <c r="BF20" s="1"/>
      <c r="CH20" s="1"/>
      <c r="CI20" s="1"/>
      <c r="CL20" s="1"/>
      <c r="CM20" s="1"/>
      <c r="CN20" s="244"/>
      <c r="CO20" s="1"/>
      <c r="CP20" s="3"/>
      <c r="CQ20" s="3"/>
      <c r="CR20" s="1"/>
      <c r="CS20" s="3"/>
      <c r="CT20" s="3"/>
      <c r="CU20" s="3"/>
      <c r="CV20" s="1"/>
      <c r="CW20" s="1"/>
      <c r="DC20" s="144"/>
      <c r="DD20" s="149"/>
      <c r="DE20" s="107"/>
      <c r="DF20" s="107"/>
      <c r="DG20" s="107"/>
      <c r="DH20" s="107"/>
      <c r="DI20" s="107"/>
      <c r="DJ20" s="107"/>
      <c r="DK20" s="107"/>
      <c r="DL20" s="107"/>
      <c r="DM20" s="107"/>
      <c r="DN20" s="107"/>
      <c r="DO20" s="107"/>
      <c r="DP20" s="107"/>
      <c r="DQ20" s="107"/>
      <c r="DR20" s="107"/>
      <c r="DS20" s="107"/>
      <c r="DT20" s="107"/>
      <c r="DU20" s="107"/>
      <c r="DV20" s="107"/>
      <c r="DW20" s="107"/>
      <c r="DX20" s="107"/>
      <c r="DY20" s="107"/>
      <c r="DZ20" s="107"/>
      <c r="EA20" s="107"/>
      <c r="EB20" s="107"/>
      <c r="EC20" s="107"/>
      <c r="ED20" s="107"/>
      <c r="EE20" s="107"/>
      <c r="EF20" s="107"/>
      <c r="EG20" s="107"/>
      <c r="EH20" s="107"/>
      <c r="EI20" s="107"/>
      <c r="EJ20" s="150"/>
    </row>
    <row r="21" spans="1:140" x14ac:dyDescent="0.3">
      <c r="A21" s="277" t="str">
        <f>Tableau3[Commande]&amp;Tableau3[Lig Cde]</f>
        <v/>
      </c>
      <c r="B21" s="278" t="str">
        <f>IF(ISERROR(VLOOKUP(Tableau3[[#This Row],[Code Ord. Off.]],#REF!,2,FALSE)),"RC CONVERGENCE",VLOOKUP(Tableau3[[#This Row],[Code Ord. Off.]],#REF!,2,FALSE))</f>
        <v>RC CONVERGENCE</v>
      </c>
      <c r="C21" s="279" t="str">
        <f>IF(OR(LEFT(Tableau3[[#This Row],[Commentaire Client]],2)="L3",LEFT(Tableau3[[#This Row],[No Suivi]],2)="L3"),"L3","")</f>
        <v/>
      </c>
      <c r="D21" s="278" t="str">
        <f>IFERROR(VLOOKUP(Tableau3[[#This Row],[Code Gest Fournisseur]],#REF!,2,FALSE),IF(Tableau3[[#This Row],[Réf Art Fournisseur]]="","NRC","Znon attribuée"))</f>
        <v>NRC</v>
      </c>
      <c r="E21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21" s="280" t="str">
        <f>IF(Tableau3[[#This Row],[Date Demandée]]+15&lt;$DE$11,"oui","non")</f>
        <v>oui</v>
      </c>
      <c r="G21" s="143"/>
      <c r="I21" s="144"/>
      <c r="J21" s="143"/>
      <c r="AQ21" s="144"/>
      <c r="AR21" s="143"/>
      <c r="AV21" s="1"/>
      <c r="AW21" s="1"/>
      <c r="BF21" s="1"/>
      <c r="CH21" s="1"/>
      <c r="CI21" s="1"/>
      <c r="CL21" s="1"/>
      <c r="CM21" s="1"/>
      <c r="CN21" s="241"/>
      <c r="CO21" s="1"/>
      <c r="CP21" s="3"/>
      <c r="CQ21" s="3"/>
      <c r="CR21" s="1"/>
      <c r="CS21" s="3"/>
      <c r="CT21" s="3"/>
      <c r="CU21" s="3"/>
      <c r="CV21" s="1"/>
      <c r="CW21" s="1"/>
      <c r="DC21" s="144"/>
      <c r="DD21" s="149"/>
      <c r="DE21" s="107"/>
      <c r="DF21" s="107"/>
      <c r="DG21" s="107"/>
      <c r="DH21" s="107"/>
      <c r="DI21" s="107"/>
      <c r="DJ21" s="107"/>
      <c r="DK21" s="107"/>
      <c r="DL21" s="107"/>
      <c r="DM21" s="107"/>
      <c r="DN21" s="107"/>
      <c r="DO21" s="107"/>
      <c r="DP21" s="107"/>
      <c r="DQ21" s="107"/>
      <c r="DR21" s="107"/>
      <c r="DS21" s="107"/>
      <c r="DT21" s="107"/>
      <c r="DU21" s="107"/>
      <c r="DV21" s="107"/>
      <c r="DW21" s="107"/>
      <c r="DX21" s="107"/>
      <c r="DY21" s="107"/>
      <c r="DZ21" s="107"/>
      <c r="EA21" s="107"/>
      <c r="EB21" s="107"/>
      <c r="EC21" s="107"/>
      <c r="ED21" s="107"/>
      <c r="EE21" s="107"/>
      <c r="EF21" s="107"/>
      <c r="EG21" s="107"/>
      <c r="EH21" s="107"/>
      <c r="EI21" s="107"/>
      <c r="EJ21" s="150"/>
    </row>
    <row r="22" spans="1:140" x14ac:dyDescent="0.3">
      <c r="A22" s="277" t="str">
        <f>Tableau3[Commande]&amp;Tableau3[Lig Cde]</f>
        <v/>
      </c>
      <c r="B22" s="278" t="str">
        <f>IF(ISERROR(VLOOKUP(Tableau3[[#This Row],[Code Ord. Off.]],#REF!,2,FALSE)),"RC CONVERGENCE",VLOOKUP(Tableau3[[#This Row],[Code Ord. Off.]],#REF!,2,FALSE))</f>
        <v>RC CONVERGENCE</v>
      </c>
      <c r="C22" s="279" t="str">
        <f>IF(OR(LEFT(Tableau3[[#This Row],[Commentaire Client]],2)="L3",LEFT(Tableau3[[#This Row],[No Suivi]],2)="L3"),"L3","")</f>
        <v/>
      </c>
      <c r="D22" s="278" t="str">
        <f>IFERROR(VLOOKUP(Tableau3[[#This Row],[Code Gest Fournisseur]],#REF!,2,FALSE),IF(Tableau3[[#This Row],[Réf Art Fournisseur]]="","NRC","Znon attribuée"))</f>
        <v>NRC</v>
      </c>
      <c r="E22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22" s="280" t="str">
        <f>IF(Tableau3[[#This Row],[Date Demandée]]+15&lt;$DE$11,"oui","non")</f>
        <v>oui</v>
      </c>
      <c r="G22" s="143"/>
      <c r="I22" s="144"/>
      <c r="J22" s="143"/>
      <c r="AQ22" s="144"/>
      <c r="AR22" s="143"/>
      <c r="AV22" s="1"/>
      <c r="AW22" s="1"/>
      <c r="BF22" s="1"/>
      <c r="CH22" s="1"/>
      <c r="CI22" s="1"/>
      <c r="CL22" s="1"/>
      <c r="CM22" s="1"/>
      <c r="CN22" s="241"/>
      <c r="CO22" s="1"/>
      <c r="CP22" s="3"/>
      <c r="CQ22" s="3"/>
      <c r="CR22" s="1"/>
      <c r="CS22" s="3"/>
      <c r="CT22" s="3"/>
      <c r="CU22" s="3"/>
      <c r="CV22" s="1"/>
      <c r="CW22" s="1"/>
      <c r="DC22" s="144"/>
      <c r="DD22" s="149"/>
      <c r="DE22" s="107"/>
      <c r="DF22" s="107"/>
      <c r="DG22" s="107"/>
      <c r="DH22" s="107"/>
      <c r="DI22" s="107"/>
      <c r="DJ22" s="107"/>
      <c r="DK22" s="107"/>
      <c r="DL22" s="107"/>
      <c r="DM22" s="107"/>
      <c r="DN22" s="107"/>
      <c r="DO22" s="107"/>
      <c r="DP22" s="107"/>
      <c r="DQ22" s="107"/>
      <c r="DR22" s="107"/>
      <c r="DS22" s="107"/>
      <c r="DT22" s="107"/>
      <c r="DU22" s="107"/>
      <c r="DV22" s="107"/>
      <c r="DW22" s="107"/>
      <c r="DX22" s="107"/>
      <c r="DY22" s="107"/>
      <c r="DZ22" s="107"/>
      <c r="EA22" s="107"/>
      <c r="EB22" s="107"/>
      <c r="EC22" s="107"/>
      <c r="ED22" s="107"/>
      <c r="EE22" s="107"/>
      <c r="EF22" s="107"/>
      <c r="EG22" s="107"/>
      <c r="EH22" s="107"/>
      <c r="EI22" s="107"/>
      <c r="EJ22" s="150"/>
    </row>
    <row r="23" spans="1:140" x14ac:dyDescent="0.3">
      <c r="A23" s="277" t="str">
        <f>Tableau3[Commande]&amp;Tableau3[Lig Cde]</f>
        <v/>
      </c>
      <c r="B23" s="278" t="str">
        <f>IF(ISERROR(VLOOKUP(Tableau3[[#This Row],[Code Ord. Off.]],#REF!,2,FALSE)),"RC CONVERGENCE",VLOOKUP(Tableau3[[#This Row],[Code Ord. Off.]],#REF!,2,FALSE))</f>
        <v>RC CONVERGENCE</v>
      </c>
      <c r="C23" s="279" t="str">
        <f>IF(OR(LEFT(Tableau3[[#This Row],[Commentaire Client]],2)="L3",LEFT(Tableau3[[#This Row],[No Suivi]],2)="L3"),"L3","")</f>
        <v/>
      </c>
      <c r="D23" s="278" t="str">
        <f>IFERROR(VLOOKUP(Tableau3[[#This Row],[Code Gest Fournisseur]],#REF!,2,FALSE),IF(Tableau3[[#This Row],[Réf Art Fournisseur]]="","NRC","Znon attribuée"))</f>
        <v>NRC</v>
      </c>
      <c r="E23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23" s="280" t="str">
        <f>IF(Tableau3[[#This Row],[Date Demandée]]+15&lt;$DE$11,"oui","non")</f>
        <v>oui</v>
      </c>
      <c r="G23" s="143"/>
      <c r="I23" s="144"/>
      <c r="J23" s="143"/>
      <c r="AQ23" s="144"/>
      <c r="AR23" s="143"/>
      <c r="AV23" s="1"/>
      <c r="AW23" s="1"/>
      <c r="BF23" s="1"/>
      <c r="CH23" s="1"/>
      <c r="CI23" s="1"/>
      <c r="CL23" s="1"/>
      <c r="CM23" s="1"/>
      <c r="CN23" s="241"/>
      <c r="CO23" s="1"/>
      <c r="CP23" s="3"/>
      <c r="CQ23" s="3"/>
      <c r="CR23" s="1"/>
      <c r="CS23" s="3"/>
      <c r="CT23" s="3"/>
      <c r="CU23" s="3"/>
      <c r="CV23" s="1"/>
      <c r="CW23" s="1"/>
      <c r="DC23" s="144"/>
      <c r="DD23" s="149"/>
      <c r="DE23" s="107"/>
      <c r="DF23" s="107"/>
      <c r="DG23" s="107"/>
      <c r="DH23" s="107"/>
      <c r="DI23" s="107"/>
      <c r="DJ23" s="107"/>
      <c r="DK23" s="107"/>
      <c r="DL23" s="107"/>
      <c r="DM23" s="107"/>
      <c r="DN23" s="107"/>
      <c r="DO23" s="107"/>
      <c r="DP23" s="107"/>
      <c r="DQ23" s="107"/>
      <c r="DR23" s="107"/>
      <c r="DS23" s="107"/>
      <c r="DT23" s="107"/>
      <c r="DU23" s="107"/>
      <c r="DV23" s="107"/>
      <c r="DW23" s="107"/>
      <c r="DX23" s="107"/>
      <c r="DY23" s="107"/>
      <c r="DZ23" s="107"/>
      <c r="EA23" s="107"/>
      <c r="EB23" s="107"/>
      <c r="EC23" s="107"/>
      <c r="ED23" s="107"/>
      <c r="EE23" s="107"/>
      <c r="EF23" s="107"/>
      <c r="EG23" s="107"/>
      <c r="EH23" s="107"/>
      <c r="EI23" s="107"/>
      <c r="EJ23" s="150"/>
    </row>
    <row r="24" spans="1:140" x14ac:dyDescent="0.3">
      <c r="A24" s="277" t="str">
        <f>Tableau3[Commande]&amp;Tableau3[Lig Cde]</f>
        <v/>
      </c>
      <c r="B24" s="278" t="str">
        <f>IF(ISERROR(VLOOKUP(Tableau3[[#This Row],[Code Ord. Off.]],#REF!,2,FALSE)),"RC CONVERGENCE",VLOOKUP(Tableau3[[#This Row],[Code Ord. Off.]],#REF!,2,FALSE))</f>
        <v>RC CONVERGENCE</v>
      </c>
      <c r="C24" s="279" t="str">
        <f>IF(OR(LEFT(Tableau3[[#This Row],[Commentaire Client]],2)="L3",LEFT(Tableau3[[#This Row],[No Suivi]],2)="L3"),"L3","")</f>
        <v/>
      </c>
      <c r="D24" s="278" t="str">
        <f>IFERROR(VLOOKUP(Tableau3[[#This Row],[Code Gest Fournisseur]],#REF!,2,FALSE),IF(Tableau3[[#This Row],[Réf Art Fournisseur]]="","NRC","Znon attribuée"))</f>
        <v>NRC</v>
      </c>
      <c r="E24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24" s="280" t="str">
        <f>IF(Tableau3[[#This Row],[Date Demandée]]+15&lt;$DE$11,"oui","non")</f>
        <v>oui</v>
      </c>
      <c r="G24" s="143"/>
      <c r="I24" s="144"/>
      <c r="J24" s="143"/>
      <c r="AQ24" s="144"/>
      <c r="AR24" s="143"/>
      <c r="AV24" s="1"/>
      <c r="AW24" s="1"/>
      <c r="BF24" s="1"/>
      <c r="CH24" s="1"/>
      <c r="CI24" s="1"/>
      <c r="CL24" s="1"/>
      <c r="CM24" s="1"/>
      <c r="CN24" s="241"/>
      <c r="CO24" s="1"/>
      <c r="CP24" s="3"/>
      <c r="CQ24" s="3"/>
      <c r="CR24" s="1"/>
      <c r="CS24" s="3"/>
      <c r="CT24" s="3"/>
      <c r="CU24" s="3"/>
      <c r="CV24" s="1"/>
      <c r="CW24" s="1"/>
      <c r="DC24" s="144"/>
      <c r="DD24" s="149"/>
      <c r="DE24" s="107"/>
      <c r="DF24" s="107"/>
      <c r="DG24" s="107"/>
      <c r="DH24" s="107"/>
      <c r="DI24" s="107"/>
      <c r="DJ24" s="107"/>
      <c r="DK24" s="107"/>
      <c r="DL24" s="107"/>
      <c r="DM24" s="107"/>
      <c r="DN24" s="107"/>
      <c r="DO24" s="107"/>
      <c r="DP24" s="107"/>
      <c r="DQ24" s="107"/>
      <c r="DR24" s="107"/>
      <c r="DS24" s="107"/>
      <c r="DT24" s="107"/>
      <c r="DU24" s="107"/>
      <c r="DV24" s="107"/>
      <c r="DW24" s="107"/>
      <c r="DX24" s="107"/>
      <c r="DY24" s="107"/>
      <c r="DZ24" s="107"/>
      <c r="EA24" s="107"/>
      <c r="EB24" s="107"/>
      <c r="EC24" s="107"/>
      <c r="ED24" s="107"/>
      <c r="EE24" s="107"/>
      <c r="EF24" s="107"/>
      <c r="EG24" s="107"/>
      <c r="EH24" s="107"/>
      <c r="EI24" s="107"/>
      <c r="EJ24" s="150"/>
    </row>
    <row r="25" spans="1:140" x14ac:dyDescent="0.3">
      <c r="A25" s="277" t="str">
        <f>Tableau3[Commande]&amp;Tableau3[Lig Cde]</f>
        <v/>
      </c>
      <c r="B25" s="278" t="str">
        <f>IF(ISERROR(VLOOKUP(Tableau3[[#This Row],[Code Ord. Off.]],#REF!,2,FALSE)),"RC CONVERGENCE",VLOOKUP(Tableau3[[#This Row],[Code Ord. Off.]],#REF!,2,FALSE))</f>
        <v>RC CONVERGENCE</v>
      </c>
      <c r="C25" s="279" t="str">
        <f>IF(OR(LEFT(Tableau3[[#This Row],[Commentaire Client]],2)="L3",LEFT(Tableau3[[#This Row],[No Suivi]],2)="L3"),"L3","")</f>
        <v/>
      </c>
      <c r="D25" s="278" t="str">
        <f>IFERROR(VLOOKUP(Tableau3[[#This Row],[Code Gest Fournisseur]],#REF!,2,FALSE),IF(Tableau3[[#This Row],[Réf Art Fournisseur]]="","NRC","Znon attribuée"))</f>
        <v>NRC</v>
      </c>
      <c r="E25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25" s="280" t="str">
        <f>IF(Tableau3[[#This Row],[Date Demandée]]+15&lt;$DE$11,"oui","non")</f>
        <v>oui</v>
      </c>
      <c r="G25" s="143"/>
      <c r="I25" s="144"/>
      <c r="J25" s="143"/>
      <c r="AQ25" s="144"/>
      <c r="AR25" s="143"/>
      <c r="AV25" s="1"/>
      <c r="AW25" s="1"/>
      <c r="BF25" s="1"/>
      <c r="CH25" s="1"/>
      <c r="CI25" s="1"/>
      <c r="CL25" s="1"/>
      <c r="CM25" s="1"/>
      <c r="CN25" s="241"/>
      <c r="CO25" s="1"/>
      <c r="CP25" s="3"/>
      <c r="CQ25" s="3"/>
      <c r="CR25" s="1"/>
      <c r="CS25" s="3"/>
      <c r="CT25" s="3"/>
      <c r="CU25" s="3"/>
      <c r="CV25" s="1"/>
      <c r="CW25" s="1"/>
      <c r="DC25" s="144"/>
      <c r="DD25" s="149"/>
      <c r="DE25" s="107"/>
      <c r="DF25" s="107"/>
      <c r="DG25" s="107"/>
      <c r="DH25" s="107"/>
      <c r="DI25" s="107"/>
      <c r="DJ25" s="107"/>
      <c r="DK25" s="107"/>
      <c r="DL25" s="107"/>
      <c r="DM25" s="107"/>
      <c r="DN25" s="107"/>
      <c r="DO25" s="107"/>
      <c r="DP25" s="107"/>
      <c r="DQ25" s="107"/>
      <c r="DR25" s="107"/>
      <c r="DS25" s="107"/>
      <c r="DT25" s="107"/>
      <c r="DU25" s="107"/>
      <c r="DV25" s="107"/>
      <c r="DW25" s="107"/>
      <c r="DX25" s="107"/>
      <c r="DY25" s="107"/>
      <c r="DZ25" s="107"/>
      <c r="EA25" s="107"/>
      <c r="EB25" s="107"/>
      <c r="EC25" s="107"/>
      <c r="ED25" s="107"/>
      <c r="EE25" s="107"/>
      <c r="EF25" s="107"/>
      <c r="EG25" s="107"/>
      <c r="EH25" s="107"/>
      <c r="EI25" s="107"/>
      <c r="EJ25" s="150"/>
    </row>
    <row r="26" spans="1:140" x14ac:dyDescent="0.3">
      <c r="A26" s="277" t="str">
        <f>Tableau3[Commande]&amp;Tableau3[Lig Cde]</f>
        <v/>
      </c>
      <c r="B26" s="278" t="str">
        <f>IF(ISERROR(VLOOKUP(Tableau3[[#This Row],[Code Ord. Off.]],#REF!,2,FALSE)),"RC CONVERGENCE",VLOOKUP(Tableau3[[#This Row],[Code Ord. Off.]],#REF!,2,FALSE))</f>
        <v>RC CONVERGENCE</v>
      </c>
      <c r="C26" s="279" t="str">
        <f>IF(OR(LEFT(Tableau3[[#This Row],[Commentaire Client]],2)="L3",LEFT(Tableau3[[#This Row],[No Suivi]],2)="L3"),"L3","")</f>
        <v/>
      </c>
      <c r="D26" s="278" t="str">
        <f>IFERROR(VLOOKUP(Tableau3[[#This Row],[Code Gest Fournisseur]],#REF!,2,FALSE),IF(Tableau3[[#This Row],[Réf Art Fournisseur]]="","NRC","Znon attribuée"))</f>
        <v>NRC</v>
      </c>
      <c r="E26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26" s="280" t="str">
        <f>IF(Tableau3[[#This Row],[Date Demandée]]+15&lt;$DE$11,"oui","non")</f>
        <v>oui</v>
      </c>
      <c r="G26" s="143"/>
      <c r="I26" s="144"/>
      <c r="J26" s="143"/>
      <c r="AQ26" s="144"/>
      <c r="AR26" s="143"/>
      <c r="AV26" s="1"/>
      <c r="AW26" s="1"/>
      <c r="BF26" s="1"/>
      <c r="CH26" s="1"/>
      <c r="CI26" s="1"/>
      <c r="CL26" s="1"/>
      <c r="CM26" s="1"/>
      <c r="CN26" s="241"/>
      <c r="CO26" s="1"/>
      <c r="CP26" s="3"/>
      <c r="CQ26" s="3"/>
      <c r="CR26" s="1"/>
      <c r="CS26" s="3"/>
      <c r="CT26" s="3"/>
      <c r="CU26" s="3"/>
      <c r="CV26" s="1"/>
      <c r="CW26" s="1"/>
      <c r="DC26" s="144"/>
      <c r="DD26" s="149"/>
      <c r="DE26" s="107"/>
      <c r="DF26" s="107"/>
      <c r="DG26" s="107"/>
      <c r="DH26" s="107"/>
      <c r="DI26" s="107"/>
      <c r="DJ26" s="107"/>
      <c r="DK26" s="107"/>
      <c r="DL26" s="107"/>
      <c r="DM26" s="107"/>
      <c r="DN26" s="107"/>
      <c r="DO26" s="107"/>
      <c r="DP26" s="107"/>
      <c r="DQ26" s="107"/>
      <c r="DR26" s="107"/>
      <c r="DS26" s="107"/>
      <c r="DT26" s="107"/>
      <c r="DU26" s="107"/>
      <c r="DV26" s="107"/>
      <c r="DW26" s="107"/>
      <c r="DX26" s="107"/>
      <c r="DY26" s="107"/>
      <c r="DZ26" s="107"/>
      <c r="EA26" s="107"/>
      <c r="EB26" s="107"/>
      <c r="EC26" s="107"/>
      <c r="ED26" s="107"/>
      <c r="EE26" s="107"/>
      <c r="EF26" s="107"/>
      <c r="EG26" s="107"/>
      <c r="EH26" s="107"/>
      <c r="EI26" s="107"/>
      <c r="EJ26" s="150"/>
    </row>
    <row r="27" spans="1:140" x14ac:dyDescent="0.3">
      <c r="A27" s="277" t="str">
        <f>Tableau3[Commande]&amp;Tableau3[Lig Cde]</f>
        <v/>
      </c>
      <c r="B27" s="278" t="str">
        <f>IF(ISERROR(VLOOKUP(Tableau3[[#This Row],[Code Ord. Off.]],#REF!,2,FALSE)),"RC CONVERGENCE",VLOOKUP(Tableau3[[#This Row],[Code Ord. Off.]],#REF!,2,FALSE))</f>
        <v>RC CONVERGENCE</v>
      </c>
      <c r="C27" s="279" t="str">
        <f>IF(OR(LEFT(Tableau3[[#This Row],[Commentaire Client]],2)="L3",LEFT(Tableau3[[#This Row],[No Suivi]],2)="L3"),"L3","")</f>
        <v/>
      </c>
      <c r="D27" s="278" t="str">
        <f>IFERROR(VLOOKUP(Tableau3[[#This Row],[Code Gest Fournisseur]],#REF!,2,FALSE),IF(Tableau3[[#This Row],[Réf Art Fournisseur]]="","NRC","Znon attribuée"))</f>
        <v>NRC</v>
      </c>
      <c r="E27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27" s="280" t="str">
        <f>IF(Tableau3[[#This Row],[Date Demandée]]+15&lt;$DE$11,"oui","non")</f>
        <v>oui</v>
      </c>
      <c r="G27" s="143"/>
      <c r="I27" s="144"/>
      <c r="J27" s="143"/>
      <c r="AQ27" s="144"/>
      <c r="AR27" s="143"/>
      <c r="AV27" s="1"/>
      <c r="AW27" s="1"/>
      <c r="BF27" s="1"/>
      <c r="CH27" s="1"/>
      <c r="CI27" s="1"/>
      <c r="CL27" s="1"/>
      <c r="CM27" s="1"/>
      <c r="CN27" s="275"/>
      <c r="CO27" s="1"/>
      <c r="CP27" s="3"/>
      <c r="CQ27" s="3"/>
      <c r="CR27" s="1"/>
      <c r="CS27" s="3"/>
      <c r="CT27" s="3"/>
      <c r="CU27" s="3"/>
      <c r="CV27" s="1"/>
      <c r="CW27" s="1"/>
      <c r="DC27" s="144"/>
      <c r="DD27" s="149"/>
      <c r="DE27" s="107"/>
      <c r="DF27" s="107"/>
      <c r="DG27" s="107"/>
      <c r="DH27" s="107"/>
      <c r="DI27" s="107"/>
      <c r="DJ27" s="107"/>
      <c r="DK27" s="107"/>
      <c r="DL27" s="107"/>
      <c r="DM27" s="107"/>
      <c r="DN27" s="107"/>
      <c r="DO27" s="107"/>
      <c r="DP27" s="107"/>
      <c r="DQ27" s="107"/>
      <c r="DR27" s="107"/>
      <c r="DS27" s="107"/>
      <c r="DT27" s="107"/>
      <c r="DU27" s="107"/>
      <c r="DV27" s="107"/>
      <c r="DW27" s="107"/>
      <c r="DX27" s="107"/>
      <c r="DY27" s="107"/>
      <c r="DZ27" s="107"/>
      <c r="EA27" s="107"/>
      <c r="EB27" s="107"/>
      <c r="EC27" s="107"/>
      <c r="ED27" s="107"/>
      <c r="EE27" s="107"/>
      <c r="EF27" s="107"/>
      <c r="EG27" s="107"/>
      <c r="EH27" s="107"/>
      <c r="EI27" s="107"/>
      <c r="EJ27" s="150"/>
    </row>
    <row r="28" spans="1:140" x14ac:dyDescent="0.3">
      <c r="A28" s="277" t="str">
        <f>Tableau3[Commande]&amp;Tableau3[Lig Cde]</f>
        <v/>
      </c>
      <c r="B28" s="278" t="str">
        <f>IF(ISERROR(VLOOKUP(Tableau3[[#This Row],[Code Ord. Off.]],#REF!,2,FALSE)),"RC CONVERGENCE",VLOOKUP(Tableau3[[#This Row],[Code Ord. Off.]],#REF!,2,FALSE))</f>
        <v>RC CONVERGENCE</v>
      </c>
      <c r="C28" s="279" t="str">
        <f>IF(OR(LEFT(Tableau3[[#This Row],[Commentaire Client]],2)="L3",LEFT(Tableau3[[#This Row],[No Suivi]],2)="L3"),"L3","")</f>
        <v/>
      </c>
      <c r="D28" s="278" t="str">
        <f>IFERROR(VLOOKUP(Tableau3[[#This Row],[Code Gest Fournisseur]],#REF!,2,FALSE),IF(Tableau3[[#This Row],[Réf Art Fournisseur]]="","NRC","Znon attribuée"))</f>
        <v>NRC</v>
      </c>
      <c r="E28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28" s="280" t="str">
        <f>IF(Tableau3[[#This Row],[Date Demandée]]+15&lt;$DE$11,"oui","non")</f>
        <v>oui</v>
      </c>
      <c r="G28" s="143"/>
      <c r="I28" s="144"/>
      <c r="J28" s="143"/>
      <c r="AQ28" s="144"/>
      <c r="AR28" s="143"/>
      <c r="AV28" s="1"/>
      <c r="AW28" s="1"/>
      <c r="BF28" s="1"/>
      <c r="CH28" s="1"/>
      <c r="CI28" s="1"/>
      <c r="CL28" s="1"/>
      <c r="CM28" s="1"/>
      <c r="CN28" s="241"/>
      <c r="CO28" s="1"/>
      <c r="CP28" s="3"/>
      <c r="CQ28" s="3"/>
      <c r="CR28" s="1"/>
      <c r="CS28" s="3"/>
      <c r="CT28" s="3"/>
      <c r="CU28" s="3"/>
      <c r="CV28" s="1"/>
      <c r="CW28" s="1"/>
      <c r="DC28" s="144"/>
      <c r="DD28" s="149"/>
      <c r="DE28" s="107"/>
      <c r="DF28" s="107"/>
      <c r="DG28" s="107"/>
      <c r="DH28" s="107"/>
      <c r="DI28" s="107"/>
      <c r="DJ28" s="107"/>
      <c r="DK28" s="107"/>
      <c r="DL28" s="107"/>
      <c r="DM28" s="107"/>
      <c r="DN28" s="107"/>
      <c r="DO28" s="107"/>
      <c r="DP28" s="107"/>
      <c r="DQ28" s="107"/>
      <c r="DR28" s="107"/>
      <c r="DS28" s="107"/>
      <c r="DT28" s="107"/>
      <c r="DU28" s="107"/>
      <c r="DV28" s="107"/>
      <c r="DW28" s="107"/>
      <c r="DX28" s="107"/>
      <c r="DY28" s="107"/>
      <c r="DZ28" s="107"/>
      <c r="EA28" s="107"/>
      <c r="EB28" s="107"/>
      <c r="EC28" s="107"/>
      <c r="ED28" s="107"/>
      <c r="EE28" s="107"/>
      <c r="EF28" s="107"/>
      <c r="EG28" s="107"/>
      <c r="EH28" s="107"/>
      <c r="EI28" s="107"/>
      <c r="EJ28" s="150"/>
    </row>
    <row r="29" spans="1:140" x14ac:dyDescent="0.3">
      <c r="A29" s="277" t="str">
        <f>Tableau3[Commande]&amp;Tableau3[Lig Cde]</f>
        <v/>
      </c>
      <c r="B29" s="278" t="str">
        <f>IF(ISERROR(VLOOKUP(Tableau3[[#This Row],[Code Ord. Off.]],#REF!,2,FALSE)),"RC CONVERGENCE",VLOOKUP(Tableau3[[#This Row],[Code Ord. Off.]],#REF!,2,FALSE))</f>
        <v>RC CONVERGENCE</v>
      </c>
      <c r="C29" s="279" t="str">
        <f>IF(OR(LEFT(Tableau3[[#This Row],[Commentaire Client]],2)="L3",LEFT(Tableau3[[#This Row],[No Suivi]],2)="L3"),"L3","")</f>
        <v/>
      </c>
      <c r="D29" s="278" t="str">
        <f>IFERROR(VLOOKUP(Tableau3[[#This Row],[Code Gest Fournisseur]],#REF!,2,FALSE),IF(Tableau3[[#This Row],[Réf Art Fournisseur]]="","NRC","Znon attribuée"))</f>
        <v>NRC</v>
      </c>
      <c r="E29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29" s="280" t="str">
        <f>IF(Tableau3[[#This Row],[Date Demandée]]+15&lt;$DE$11,"oui","non")</f>
        <v>oui</v>
      </c>
      <c r="G29" s="143"/>
      <c r="I29" s="144"/>
      <c r="J29" s="143"/>
      <c r="AQ29" s="144"/>
      <c r="AR29" s="143"/>
      <c r="AV29" s="1"/>
      <c r="AW29" s="1"/>
      <c r="BF29" s="1"/>
      <c r="CH29" s="1"/>
      <c r="CI29" s="1"/>
      <c r="CL29" s="1"/>
      <c r="CM29" s="1"/>
      <c r="CN29" s="241"/>
      <c r="CO29" s="1"/>
      <c r="CP29" s="3"/>
      <c r="CQ29" s="3"/>
      <c r="CR29" s="1"/>
      <c r="CS29" s="3"/>
      <c r="CT29" s="3"/>
      <c r="CU29" s="3"/>
      <c r="CV29" s="1"/>
      <c r="CW29" s="1"/>
      <c r="DC29" s="144"/>
      <c r="DD29" s="149"/>
      <c r="DE29" s="107"/>
      <c r="DF29" s="107"/>
      <c r="DG29" s="107"/>
      <c r="DH29" s="107"/>
      <c r="DI29" s="107"/>
      <c r="DJ29" s="107"/>
      <c r="DK29" s="107"/>
      <c r="DL29" s="107"/>
      <c r="DM29" s="107"/>
      <c r="DN29" s="107"/>
      <c r="DO29" s="107"/>
      <c r="DP29" s="107"/>
      <c r="DQ29" s="107"/>
      <c r="DR29" s="107"/>
      <c r="DS29" s="107"/>
      <c r="DT29" s="107"/>
      <c r="DU29" s="107"/>
      <c r="DV29" s="107"/>
      <c r="DW29" s="107"/>
      <c r="DX29" s="107"/>
      <c r="DY29" s="107"/>
      <c r="DZ29" s="107"/>
      <c r="EA29" s="107"/>
      <c r="EB29" s="107"/>
      <c r="EC29" s="107"/>
      <c r="ED29" s="107"/>
      <c r="EE29" s="107"/>
      <c r="EF29" s="107"/>
      <c r="EG29" s="107"/>
      <c r="EH29" s="107"/>
      <c r="EI29" s="107"/>
      <c r="EJ29" s="150"/>
    </row>
    <row r="30" spans="1:140" x14ac:dyDescent="0.3">
      <c r="A30" s="277" t="str">
        <f>Tableau3[Commande]&amp;Tableau3[Lig Cde]</f>
        <v/>
      </c>
      <c r="B30" s="278" t="str">
        <f>IF(ISERROR(VLOOKUP(Tableau3[[#This Row],[Code Ord. Off.]],#REF!,2,FALSE)),"RC CONVERGENCE",VLOOKUP(Tableau3[[#This Row],[Code Ord. Off.]],#REF!,2,FALSE))</f>
        <v>RC CONVERGENCE</v>
      </c>
      <c r="C30" s="279" t="str">
        <f>IF(OR(LEFT(Tableau3[[#This Row],[Commentaire Client]],2)="L3",LEFT(Tableau3[[#This Row],[No Suivi]],2)="L3"),"L3","")</f>
        <v/>
      </c>
      <c r="D30" s="278" t="str">
        <f>IFERROR(VLOOKUP(Tableau3[[#This Row],[Code Gest Fournisseur]],#REF!,2,FALSE),IF(Tableau3[[#This Row],[Réf Art Fournisseur]]="","NRC","Znon attribuée"))</f>
        <v>NRC</v>
      </c>
      <c r="E30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30" s="280" t="str">
        <f>IF(Tableau3[[#This Row],[Date Demandée]]+15&lt;$DE$11,"oui","non")</f>
        <v>oui</v>
      </c>
      <c r="G30" s="143"/>
      <c r="I30" s="144"/>
      <c r="J30" s="143"/>
      <c r="AQ30" s="144"/>
      <c r="AR30" s="143"/>
      <c r="AV30" s="1"/>
      <c r="AW30" s="1"/>
      <c r="BF30" s="1"/>
      <c r="CH30" s="1"/>
      <c r="CI30" s="1"/>
      <c r="CL30" s="1"/>
      <c r="CM30" s="1"/>
      <c r="CN30" s="275"/>
      <c r="CO30" s="1"/>
      <c r="CP30" s="3"/>
      <c r="CQ30" s="3"/>
      <c r="CR30" s="1"/>
      <c r="CS30" s="3"/>
      <c r="CT30" s="3"/>
      <c r="CU30" s="3"/>
      <c r="CV30" s="1"/>
      <c r="CW30" s="1"/>
      <c r="DC30" s="144"/>
      <c r="DD30" s="149"/>
      <c r="DE30" s="107"/>
      <c r="DF30" s="107"/>
      <c r="DG30" s="107"/>
      <c r="DH30" s="107"/>
      <c r="DI30" s="107"/>
      <c r="DJ30" s="107"/>
      <c r="DK30" s="107"/>
      <c r="DL30" s="107"/>
      <c r="DM30" s="107"/>
      <c r="DN30" s="107"/>
      <c r="DO30" s="107"/>
      <c r="DP30" s="107"/>
      <c r="DQ30" s="107"/>
      <c r="DR30" s="107"/>
      <c r="DS30" s="107"/>
      <c r="DT30" s="107"/>
      <c r="DU30" s="107"/>
      <c r="DV30" s="107"/>
      <c r="DW30" s="107"/>
      <c r="DX30" s="107"/>
      <c r="DY30" s="107"/>
      <c r="DZ30" s="107"/>
      <c r="EA30" s="107"/>
      <c r="EB30" s="107"/>
      <c r="EC30" s="107"/>
      <c r="ED30" s="107"/>
      <c r="EE30" s="107"/>
      <c r="EF30" s="107"/>
      <c r="EG30" s="107"/>
      <c r="EH30" s="107"/>
      <c r="EI30" s="107"/>
      <c r="EJ30" s="150"/>
    </row>
    <row r="31" spans="1:140" x14ac:dyDescent="0.3">
      <c r="A31" s="277" t="str">
        <f>Tableau3[Commande]&amp;Tableau3[Lig Cde]</f>
        <v/>
      </c>
      <c r="B31" s="278" t="str">
        <f>IF(ISERROR(VLOOKUP(Tableau3[[#This Row],[Code Ord. Off.]],#REF!,2,FALSE)),"RC CONVERGENCE",VLOOKUP(Tableau3[[#This Row],[Code Ord. Off.]],#REF!,2,FALSE))</f>
        <v>RC CONVERGENCE</v>
      </c>
      <c r="C31" s="279" t="str">
        <f>IF(OR(LEFT(Tableau3[[#This Row],[Commentaire Client]],2)="L3",LEFT(Tableau3[[#This Row],[No Suivi]],2)="L3"),"L3","")</f>
        <v/>
      </c>
      <c r="D31" s="278" t="str">
        <f>IFERROR(VLOOKUP(Tableau3[[#This Row],[Code Gest Fournisseur]],#REF!,2,FALSE),IF(Tableau3[[#This Row],[Réf Art Fournisseur]]="","NRC","Znon attribuée"))</f>
        <v>NRC</v>
      </c>
      <c r="E31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31" s="280" t="str">
        <f>IF(Tableau3[[#This Row],[Date Demandée]]+15&lt;$DE$11,"oui","non")</f>
        <v>oui</v>
      </c>
      <c r="G31" s="143"/>
      <c r="I31" s="144"/>
      <c r="J31" s="143"/>
      <c r="AQ31" s="144"/>
      <c r="AR31" s="143"/>
      <c r="AV31" s="1"/>
      <c r="AW31" s="1"/>
      <c r="BF31" s="1"/>
      <c r="CH31" s="1"/>
      <c r="CI31" s="1"/>
      <c r="CL31" s="1"/>
      <c r="CM31" s="1"/>
      <c r="CN31" s="241"/>
      <c r="CO31" s="1"/>
      <c r="CP31" s="3"/>
      <c r="CQ31" s="3"/>
      <c r="CR31" s="1"/>
      <c r="CS31" s="3"/>
      <c r="CT31" s="3"/>
      <c r="CU31" s="3"/>
      <c r="CV31" s="1"/>
      <c r="CW31" s="1"/>
      <c r="DC31" s="144"/>
      <c r="DD31" s="149"/>
      <c r="DE31" s="107"/>
      <c r="DF31" s="107"/>
      <c r="DG31" s="107"/>
      <c r="DH31" s="107"/>
      <c r="DI31" s="107"/>
      <c r="DJ31" s="107"/>
      <c r="DK31" s="107"/>
      <c r="DL31" s="107"/>
      <c r="DM31" s="107"/>
      <c r="DN31" s="107"/>
      <c r="DO31" s="107"/>
      <c r="DP31" s="107"/>
      <c r="DQ31" s="107"/>
      <c r="DR31" s="107"/>
      <c r="DS31" s="107"/>
      <c r="DT31" s="107"/>
      <c r="DU31" s="107"/>
      <c r="DV31" s="107"/>
      <c r="DW31" s="107"/>
      <c r="DX31" s="107"/>
      <c r="DY31" s="107"/>
      <c r="DZ31" s="107"/>
      <c r="EA31" s="107"/>
      <c r="EB31" s="107"/>
      <c r="EC31" s="107"/>
      <c r="ED31" s="107"/>
      <c r="EE31" s="107"/>
      <c r="EF31" s="107"/>
      <c r="EG31" s="107"/>
      <c r="EH31" s="107"/>
      <c r="EI31" s="107"/>
      <c r="EJ31" s="150"/>
    </row>
    <row r="32" spans="1:140" x14ac:dyDescent="0.3">
      <c r="A32" s="277" t="str">
        <f>Tableau3[Commande]&amp;Tableau3[Lig Cde]</f>
        <v/>
      </c>
      <c r="B32" s="278" t="str">
        <f>IF(ISERROR(VLOOKUP(Tableau3[[#This Row],[Code Ord. Off.]],#REF!,2,FALSE)),"RC CONVERGENCE",VLOOKUP(Tableau3[[#This Row],[Code Ord. Off.]],#REF!,2,FALSE))</f>
        <v>RC CONVERGENCE</v>
      </c>
      <c r="C32" s="279" t="str">
        <f>IF(OR(LEFT(Tableau3[[#This Row],[Commentaire Client]],2)="L3",LEFT(Tableau3[[#This Row],[No Suivi]],2)="L3"),"L3","")</f>
        <v/>
      </c>
      <c r="D32" s="278" t="str">
        <f>IFERROR(VLOOKUP(Tableau3[[#This Row],[Code Gest Fournisseur]],#REF!,2,FALSE),IF(Tableau3[[#This Row],[Réf Art Fournisseur]]="","NRC","Znon attribuée"))</f>
        <v>NRC</v>
      </c>
      <c r="E32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32" s="280" t="str">
        <f>IF(Tableau3[[#This Row],[Date Demandée]]+15&lt;$DE$11,"oui","non")</f>
        <v>oui</v>
      </c>
      <c r="G32" s="143"/>
      <c r="I32" s="144"/>
      <c r="J32" s="143"/>
      <c r="AQ32" s="144"/>
      <c r="AR32" s="143"/>
      <c r="AV32" s="1"/>
      <c r="AW32" s="1"/>
      <c r="BF32" s="1"/>
      <c r="CH32" s="1"/>
      <c r="CI32" s="1"/>
      <c r="CL32" s="1"/>
      <c r="CM32" s="1"/>
      <c r="CN32" s="275"/>
      <c r="CO32" s="1"/>
      <c r="CP32" s="3"/>
      <c r="CQ32" s="3"/>
      <c r="CR32" s="1"/>
      <c r="CS32" s="3"/>
      <c r="CT32" s="3"/>
      <c r="CU32" s="3"/>
      <c r="CV32" s="1"/>
      <c r="CW32" s="1"/>
      <c r="DC32" s="144"/>
      <c r="DD32" s="149"/>
      <c r="DE32" s="107"/>
      <c r="DF32" s="107"/>
      <c r="DG32" s="107"/>
      <c r="DH32" s="107"/>
      <c r="DI32" s="107"/>
      <c r="DJ32" s="107"/>
      <c r="DK32" s="107"/>
      <c r="DL32" s="107"/>
      <c r="DM32" s="107"/>
      <c r="DN32" s="107"/>
      <c r="DO32" s="107"/>
      <c r="DP32" s="107"/>
      <c r="DQ32" s="107"/>
      <c r="DR32" s="107"/>
      <c r="DS32" s="107"/>
      <c r="DT32" s="107"/>
      <c r="DU32" s="107"/>
      <c r="DV32" s="107"/>
      <c r="DW32" s="107"/>
      <c r="DX32" s="107"/>
      <c r="DY32" s="107"/>
      <c r="DZ32" s="107"/>
      <c r="EA32" s="107"/>
      <c r="EB32" s="107"/>
      <c r="EC32" s="107"/>
      <c r="ED32" s="107"/>
      <c r="EE32" s="107"/>
      <c r="EF32" s="107"/>
      <c r="EG32" s="107"/>
      <c r="EH32" s="107"/>
      <c r="EI32" s="107"/>
      <c r="EJ32" s="150"/>
    </row>
    <row r="33" spans="1:140" x14ac:dyDescent="0.3">
      <c r="A33" s="277" t="str">
        <f>Tableau3[Commande]&amp;Tableau3[Lig Cde]</f>
        <v/>
      </c>
      <c r="B33" s="278" t="str">
        <f>IF(ISERROR(VLOOKUP(Tableau3[[#This Row],[Code Ord. Off.]],#REF!,2,FALSE)),"RC CONVERGENCE",VLOOKUP(Tableau3[[#This Row],[Code Ord. Off.]],#REF!,2,FALSE))</f>
        <v>RC CONVERGENCE</v>
      </c>
      <c r="C33" s="279" t="str">
        <f>IF(OR(LEFT(Tableau3[[#This Row],[Commentaire Client]],2)="L3",LEFT(Tableau3[[#This Row],[No Suivi]],2)="L3"),"L3","")</f>
        <v/>
      </c>
      <c r="D33" s="278" t="str">
        <f>IFERROR(VLOOKUP(Tableau3[[#This Row],[Code Gest Fournisseur]],#REF!,2,FALSE),IF(Tableau3[[#This Row],[Réf Art Fournisseur]]="","NRC","Znon attribuée"))</f>
        <v>NRC</v>
      </c>
      <c r="E33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33" s="280" t="str">
        <f>IF(Tableau3[[#This Row],[Date Demandée]]+15&lt;$DE$11,"oui","non")</f>
        <v>oui</v>
      </c>
      <c r="G33" s="143"/>
      <c r="I33" s="144"/>
      <c r="J33" s="143"/>
      <c r="AQ33" s="144"/>
      <c r="AR33" s="143"/>
      <c r="AV33" s="1"/>
      <c r="AW33" s="1"/>
      <c r="BF33" s="1"/>
      <c r="CH33" s="1"/>
      <c r="CI33" s="1"/>
      <c r="CL33" s="1"/>
      <c r="CM33" s="1"/>
      <c r="CN33" s="242"/>
      <c r="CO33" s="1"/>
      <c r="CP33" s="3"/>
      <c r="CQ33" s="3"/>
      <c r="CR33" s="1"/>
      <c r="CS33" s="3"/>
      <c r="CT33" s="3"/>
      <c r="CU33" s="3"/>
      <c r="CV33" s="1"/>
      <c r="CW33" s="1"/>
      <c r="DC33" s="144"/>
      <c r="DD33" s="149"/>
      <c r="DE33" s="107"/>
      <c r="DF33" s="107"/>
      <c r="DG33" s="107"/>
      <c r="DH33" s="107"/>
      <c r="DI33" s="107"/>
      <c r="DJ33" s="107"/>
      <c r="DK33" s="107"/>
      <c r="DL33" s="107"/>
      <c r="DM33" s="107"/>
      <c r="DN33" s="107"/>
      <c r="DO33" s="107"/>
      <c r="DP33" s="107"/>
      <c r="DQ33" s="107"/>
      <c r="DR33" s="107"/>
      <c r="DS33" s="107"/>
      <c r="DT33" s="107"/>
      <c r="DU33" s="107"/>
      <c r="DV33" s="107"/>
      <c r="DW33" s="107"/>
      <c r="DX33" s="107"/>
      <c r="DY33" s="107"/>
      <c r="DZ33" s="107"/>
      <c r="EA33" s="107"/>
      <c r="EB33" s="107"/>
      <c r="EC33" s="107"/>
      <c r="ED33" s="107"/>
      <c r="EE33" s="107"/>
      <c r="EF33" s="107"/>
      <c r="EG33" s="107"/>
      <c r="EH33" s="107"/>
      <c r="EI33" s="107"/>
      <c r="EJ33" s="150"/>
    </row>
    <row r="34" spans="1:140" x14ac:dyDescent="0.3">
      <c r="A34" s="277" t="str">
        <f>Tableau3[Commande]&amp;Tableau3[Lig Cde]</f>
        <v/>
      </c>
      <c r="B34" s="278" t="str">
        <f>IF(ISERROR(VLOOKUP(Tableau3[[#This Row],[Code Ord. Off.]],#REF!,2,FALSE)),"RC CONVERGENCE",VLOOKUP(Tableau3[[#This Row],[Code Ord. Off.]],#REF!,2,FALSE))</f>
        <v>RC CONVERGENCE</v>
      </c>
      <c r="C34" s="279" t="str">
        <f>IF(OR(LEFT(Tableau3[[#This Row],[Commentaire Client]],2)="L3",LEFT(Tableau3[[#This Row],[No Suivi]],2)="L3"),"L3","")</f>
        <v/>
      </c>
      <c r="D34" s="278" t="str">
        <f>IFERROR(VLOOKUP(Tableau3[[#This Row],[Code Gest Fournisseur]],#REF!,2,FALSE),IF(Tableau3[[#This Row],[Réf Art Fournisseur]]="","NRC","Znon attribuée"))</f>
        <v>NRC</v>
      </c>
      <c r="E34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34" s="280" t="str">
        <f>IF(Tableau3[[#This Row],[Date Demandée]]+15&lt;$DE$11,"oui","non")</f>
        <v>oui</v>
      </c>
      <c r="G34" s="143"/>
      <c r="I34" s="144"/>
      <c r="J34" s="143"/>
      <c r="AQ34" s="144"/>
      <c r="AR34" s="143"/>
      <c r="AV34" s="1"/>
      <c r="AW34" s="1"/>
      <c r="BF34" s="1"/>
      <c r="CH34" s="1"/>
      <c r="CI34" s="1"/>
      <c r="CL34" s="1"/>
      <c r="CM34" s="1"/>
      <c r="CN34" s="275"/>
      <c r="CO34" s="1"/>
      <c r="CP34" s="3"/>
      <c r="CQ34" s="3"/>
      <c r="CR34" s="1"/>
      <c r="CS34" s="3"/>
      <c r="CT34" s="3"/>
      <c r="CU34" s="3"/>
      <c r="CV34" s="1"/>
      <c r="CW34" s="1"/>
      <c r="DC34" s="144"/>
      <c r="DD34" s="149"/>
      <c r="DE34" s="107"/>
      <c r="DF34" s="107"/>
      <c r="DG34" s="107"/>
      <c r="DH34" s="107"/>
      <c r="DI34" s="107"/>
      <c r="DJ34" s="107"/>
      <c r="DK34" s="107"/>
      <c r="DL34" s="107"/>
      <c r="DM34" s="107"/>
      <c r="DN34" s="107"/>
      <c r="DO34" s="107"/>
      <c r="DP34" s="107"/>
      <c r="DQ34" s="107"/>
      <c r="DR34" s="107"/>
      <c r="DS34" s="107"/>
      <c r="DT34" s="107"/>
      <c r="DU34" s="107"/>
      <c r="DV34" s="107"/>
      <c r="DW34" s="107"/>
      <c r="DX34" s="107"/>
      <c r="DY34" s="107"/>
      <c r="DZ34" s="107"/>
      <c r="EA34" s="107"/>
      <c r="EB34" s="107"/>
      <c r="EC34" s="107"/>
      <c r="ED34" s="107"/>
      <c r="EE34" s="107"/>
      <c r="EF34" s="107"/>
      <c r="EG34" s="107"/>
      <c r="EH34" s="107"/>
      <c r="EI34" s="107"/>
      <c r="EJ34" s="150"/>
    </row>
    <row r="35" spans="1:140" x14ac:dyDescent="0.3">
      <c r="A35" s="277" t="str">
        <f>Tableau3[Commande]&amp;Tableau3[Lig Cde]</f>
        <v/>
      </c>
      <c r="B35" s="278" t="str">
        <f>IF(ISERROR(VLOOKUP(Tableau3[[#This Row],[Code Ord. Off.]],#REF!,2,FALSE)),"RC CONVERGENCE",VLOOKUP(Tableau3[[#This Row],[Code Ord. Off.]],#REF!,2,FALSE))</f>
        <v>RC CONVERGENCE</v>
      </c>
      <c r="C35" s="279" t="str">
        <f>IF(OR(LEFT(Tableau3[[#This Row],[Commentaire Client]],2)="L3",LEFT(Tableau3[[#This Row],[No Suivi]],2)="L3"),"L3","")</f>
        <v/>
      </c>
      <c r="D35" s="278" t="str">
        <f>IFERROR(VLOOKUP(Tableau3[[#This Row],[Code Gest Fournisseur]],#REF!,2,FALSE),IF(Tableau3[[#This Row],[Réf Art Fournisseur]]="","NRC","Znon attribuée"))</f>
        <v>NRC</v>
      </c>
      <c r="E35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35" s="280" t="str">
        <f>IF(Tableau3[[#This Row],[Date Demandée]]+15&lt;$DE$11,"oui","non")</f>
        <v>oui</v>
      </c>
      <c r="G35" s="143"/>
      <c r="I35" s="144"/>
      <c r="J35" s="143"/>
      <c r="AQ35" s="144"/>
      <c r="AR35" s="143"/>
      <c r="AV35" s="1"/>
      <c r="AW35" s="1"/>
      <c r="BF35" s="1"/>
      <c r="CH35" s="1"/>
      <c r="CI35" s="1"/>
      <c r="CL35" s="1"/>
      <c r="CM35" s="1"/>
      <c r="CN35" s="242"/>
      <c r="CO35" s="1"/>
      <c r="CP35" s="3"/>
      <c r="CQ35" s="3"/>
      <c r="CR35" s="1"/>
      <c r="CS35" s="3"/>
      <c r="CT35" s="3"/>
      <c r="CU35" s="3"/>
      <c r="CV35" s="1"/>
      <c r="CW35" s="1"/>
      <c r="DC35" s="144"/>
      <c r="DD35" s="149"/>
      <c r="DE35" s="107"/>
      <c r="DF35" s="107"/>
      <c r="DG35" s="107"/>
      <c r="DH35" s="107"/>
      <c r="DI35" s="107"/>
      <c r="DJ35" s="107"/>
      <c r="DK35" s="107"/>
      <c r="DL35" s="107"/>
      <c r="DM35" s="107"/>
      <c r="DN35" s="107"/>
      <c r="DO35" s="107"/>
      <c r="DP35" s="107"/>
      <c r="DQ35" s="107"/>
      <c r="DR35" s="107"/>
      <c r="DS35" s="107"/>
      <c r="DT35" s="107"/>
      <c r="DU35" s="107"/>
      <c r="DV35" s="107"/>
      <c r="DW35" s="107"/>
      <c r="DX35" s="107"/>
      <c r="DY35" s="107"/>
      <c r="DZ35" s="107"/>
      <c r="EA35" s="107"/>
      <c r="EB35" s="107"/>
      <c r="EC35" s="107"/>
      <c r="ED35" s="107"/>
      <c r="EE35" s="107"/>
      <c r="EF35" s="107"/>
      <c r="EG35" s="107"/>
      <c r="EH35" s="107"/>
      <c r="EI35" s="107"/>
      <c r="EJ35" s="150"/>
    </row>
    <row r="36" spans="1:140" x14ac:dyDescent="0.3">
      <c r="A36" s="277" t="str">
        <f>Tableau3[Commande]&amp;Tableau3[Lig Cde]</f>
        <v/>
      </c>
      <c r="B36" s="278" t="str">
        <f>IF(ISERROR(VLOOKUP(Tableau3[[#This Row],[Code Ord. Off.]],#REF!,2,FALSE)),"RC CONVERGENCE",VLOOKUP(Tableau3[[#This Row],[Code Ord. Off.]],#REF!,2,FALSE))</f>
        <v>RC CONVERGENCE</v>
      </c>
      <c r="C36" s="279" t="str">
        <f>IF(OR(LEFT(Tableau3[[#This Row],[Commentaire Client]],2)="L3",LEFT(Tableau3[[#This Row],[No Suivi]],2)="L3"),"L3","")</f>
        <v/>
      </c>
      <c r="D36" s="278" t="str">
        <f>IFERROR(VLOOKUP(Tableau3[[#This Row],[Code Gest Fournisseur]],#REF!,2,FALSE),IF(Tableau3[[#This Row],[Réf Art Fournisseur]]="","NRC","Znon attribuée"))</f>
        <v>NRC</v>
      </c>
      <c r="E36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36" s="280" t="str">
        <f>IF(Tableau3[[#This Row],[Date Demandée]]+15&lt;$DE$11,"oui","non")</f>
        <v>oui</v>
      </c>
      <c r="G36" s="143"/>
      <c r="I36" s="144"/>
      <c r="J36" s="143"/>
      <c r="AQ36" s="144"/>
      <c r="AR36" s="143"/>
      <c r="AV36" s="1"/>
      <c r="AW36" s="1"/>
      <c r="BF36" s="1"/>
      <c r="CH36" s="1"/>
      <c r="CI36" s="1"/>
      <c r="CL36" s="1"/>
      <c r="CM36" s="1"/>
      <c r="CN36" s="275"/>
      <c r="CO36" s="1"/>
      <c r="CP36" s="3"/>
      <c r="CQ36" s="3"/>
      <c r="CR36" s="1"/>
      <c r="CS36" s="3"/>
      <c r="CT36" s="3"/>
      <c r="CU36" s="3"/>
      <c r="CV36" s="1"/>
      <c r="CW36" s="1"/>
      <c r="DC36" s="144"/>
      <c r="DD36" s="149"/>
      <c r="DE36" s="107"/>
      <c r="DF36" s="107"/>
      <c r="DG36" s="107"/>
      <c r="DH36" s="107"/>
      <c r="DI36" s="107"/>
      <c r="DJ36" s="107"/>
      <c r="DK36" s="107"/>
      <c r="DL36" s="107"/>
      <c r="DM36" s="107"/>
      <c r="DN36" s="107"/>
      <c r="DO36" s="107"/>
      <c r="DP36" s="107"/>
      <c r="DQ36" s="107"/>
      <c r="DR36" s="107"/>
      <c r="DS36" s="107"/>
      <c r="DT36" s="107"/>
      <c r="DU36" s="107"/>
      <c r="DV36" s="107"/>
      <c r="DW36" s="107"/>
      <c r="DX36" s="107"/>
      <c r="DY36" s="107"/>
      <c r="DZ36" s="107"/>
      <c r="EA36" s="107"/>
      <c r="EB36" s="107"/>
      <c r="EC36" s="107"/>
      <c r="ED36" s="107"/>
      <c r="EE36" s="107"/>
      <c r="EF36" s="107"/>
      <c r="EG36" s="107"/>
      <c r="EH36" s="107"/>
      <c r="EI36" s="107"/>
      <c r="EJ36" s="150"/>
    </row>
    <row r="37" spans="1:140" x14ac:dyDescent="0.3">
      <c r="A37" s="277" t="str">
        <f>Tableau3[Commande]&amp;Tableau3[Lig Cde]</f>
        <v/>
      </c>
      <c r="B37" s="278" t="str">
        <f>IF(ISERROR(VLOOKUP(Tableau3[[#This Row],[Code Ord. Off.]],#REF!,2,FALSE)),"RC CONVERGENCE",VLOOKUP(Tableau3[[#This Row],[Code Ord. Off.]],#REF!,2,FALSE))</f>
        <v>RC CONVERGENCE</v>
      </c>
      <c r="C37" s="279" t="str">
        <f>IF(OR(LEFT(Tableau3[[#This Row],[Commentaire Client]],2)="L3",LEFT(Tableau3[[#This Row],[No Suivi]],2)="L3"),"L3","")</f>
        <v/>
      </c>
      <c r="D37" s="278" t="str">
        <f>IFERROR(VLOOKUP(Tableau3[[#This Row],[Code Gest Fournisseur]],#REF!,2,FALSE),IF(Tableau3[[#This Row],[Réf Art Fournisseur]]="","NRC","Znon attribuée"))</f>
        <v>NRC</v>
      </c>
      <c r="E37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37" s="280" t="str">
        <f>IF(Tableau3[[#This Row],[Date Demandée]]+15&lt;$DE$11,"oui","non")</f>
        <v>oui</v>
      </c>
      <c r="G37" s="143"/>
      <c r="I37" s="144"/>
      <c r="J37" s="143"/>
      <c r="AQ37" s="144"/>
      <c r="AR37" s="143"/>
      <c r="AV37" s="1"/>
      <c r="AW37" s="1"/>
      <c r="BF37" s="1"/>
      <c r="CH37" s="1"/>
      <c r="CI37" s="1"/>
      <c r="CL37" s="1"/>
      <c r="CM37" s="1"/>
      <c r="CN37" s="241"/>
      <c r="CO37" s="1"/>
      <c r="CP37" s="3"/>
      <c r="CQ37" s="3"/>
      <c r="CR37" s="1"/>
      <c r="CS37" s="3"/>
      <c r="CT37" s="3"/>
      <c r="CU37" s="3"/>
      <c r="CV37" s="1"/>
      <c r="CW37" s="1"/>
      <c r="DC37" s="144"/>
      <c r="DD37" s="149"/>
      <c r="DE37" s="107"/>
      <c r="DF37" s="107"/>
      <c r="DG37" s="107"/>
      <c r="DH37" s="107"/>
      <c r="DI37" s="107"/>
      <c r="DJ37" s="107"/>
      <c r="DK37" s="107"/>
      <c r="DL37" s="107"/>
      <c r="DM37" s="107"/>
      <c r="DN37" s="107"/>
      <c r="DO37" s="107"/>
      <c r="DP37" s="107"/>
      <c r="DQ37" s="107"/>
      <c r="DR37" s="107"/>
      <c r="DS37" s="107"/>
      <c r="DT37" s="107"/>
      <c r="DU37" s="107"/>
      <c r="DV37" s="107"/>
      <c r="DW37" s="107"/>
      <c r="DX37" s="107"/>
      <c r="DY37" s="107"/>
      <c r="DZ37" s="107"/>
      <c r="EA37" s="107"/>
      <c r="EB37" s="107"/>
      <c r="EC37" s="107"/>
      <c r="ED37" s="107"/>
      <c r="EE37" s="107"/>
      <c r="EF37" s="107"/>
      <c r="EG37" s="107"/>
      <c r="EH37" s="107"/>
      <c r="EI37" s="107"/>
      <c r="EJ37" s="150"/>
    </row>
    <row r="38" spans="1:140" x14ac:dyDescent="0.3">
      <c r="A38" s="277" t="str">
        <f>Tableau3[Commande]&amp;Tableau3[Lig Cde]</f>
        <v/>
      </c>
      <c r="B38" s="278" t="str">
        <f>IF(ISERROR(VLOOKUP(Tableau3[[#This Row],[Code Ord. Off.]],#REF!,2,FALSE)),"RC CONVERGENCE",VLOOKUP(Tableau3[[#This Row],[Code Ord. Off.]],#REF!,2,FALSE))</f>
        <v>RC CONVERGENCE</v>
      </c>
      <c r="C38" s="279" t="str">
        <f>IF(OR(LEFT(Tableau3[[#This Row],[Commentaire Client]],2)="L3",LEFT(Tableau3[[#This Row],[No Suivi]],2)="L3"),"L3","")</f>
        <v/>
      </c>
      <c r="D38" s="278" t="str">
        <f>IFERROR(VLOOKUP(Tableau3[[#This Row],[Code Gest Fournisseur]],#REF!,2,FALSE),IF(Tableau3[[#This Row],[Réf Art Fournisseur]]="","NRC","Znon attribuée"))</f>
        <v>NRC</v>
      </c>
      <c r="E38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38" s="280" t="str">
        <f>IF(Tableau3[[#This Row],[Date Demandée]]+15&lt;$DE$11,"oui","non")</f>
        <v>oui</v>
      </c>
      <c r="G38" s="143"/>
      <c r="I38" s="144"/>
      <c r="J38" s="143"/>
      <c r="AQ38" s="144"/>
      <c r="AR38" s="143"/>
      <c r="AV38" s="1"/>
      <c r="AW38" s="1"/>
      <c r="BF38" s="1"/>
      <c r="CH38" s="1"/>
      <c r="CI38" s="1"/>
      <c r="CL38" s="1"/>
      <c r="CM38" s="1"/>
      <c r="CN38" s="241"/>
      <c r="CO38" s="1"/>
      <c r="CP38" s="3"/>
      <c r="CQ38" s="3"/>
      <c r="CR38" s="1"/>
      <c r="CS38" s="3"/>
      <c r="CT38" s="3"/>
      <c r="CU38" s="3"/>
      <c r="CV38" s="1"/>
      <c r="CW38" s="1"/>
      <c r="DC38" s="144"/>
      <c r="DD38" s="149"/>
      <c r="DE38" s="107"/>
      <c r="DF38" s="107"/>
      <c r="DG38" s="107"/>
      <c r="DH38" s="107"/>
      <c r="DI38" s="107"/>
      <c r="DJ38" s="107"/>
      <c r="DK38" s="107"/>
      <c r="DL38" s="107"/>
      <c r="DM38" s="107"/>
      <c r="DN38" s="107"/>
      <c r="DO38" s="107"/>
      <c r="DP38" s="107"/>
      <c r="DQ38" s="107"/>
      <c r="DR38" s="107"/>
      <c r="DS38" s="107"/>
      <c r="DT38" s="107"/>
      <c r="DU38" s="107"/>
      <c r="DV38" s="107"/>
      <c r="DW38" s="107"/>
      <c r="DX38" s="107"/>
      <c r="DY38" s="107"/>
      <c r="DZ38" s="107"/>
      <c r="EA38" s="107"/>
      <c r="EB38" s="107"/>
      <c r="EC38" s="107"/>
      <c r="ED38" s="107"/>
      <c r="EE38" s="107"/>
      <c r="EF38" s="107"/>
      <c r="EG38" s="107"/>
      <c r="EH38" s="107"/>
      <c r="EI38" s="107"/>
      <c r="EJ38" s="150"/>
    </row>
    <row r="39" spans="1:140" x14ac:dyDescent="0.3">
      <c r="A39" s="277" t="str">
        <f>Tableau3[Commande]&amp;Tableau3[Lig Cde]</f>
        <v/>
      </c>
      <c r="B39" s="278" t="str">
        <f>IF(ISERROR(VLOOKUP(Tableau3[[#This Row],[Code Ord. Off.]],#REF!,2,FALSE)),"RC CONVERGENCE",VLOOKUP(Tableau3[[#This Row],[Code Ord. Off.]],#REF!,2,FALSE))</f>
        <v>RC CONVERGENCE</v>
      </c>
      <c r="C39" s="279" t="str">
        <f>IF(OR(LEFT(Tableau3[[#This Row],[Commentaire Client]],2)="L3",LEFT(Tableau3[[#This Row],[No Suivi]],2)="L3"),"L3","")</f>
        <v/>
      </c>
      <c r="D39" s="278" t="str">
        <f>IFERROR(VLOOKUP(Tableau3[[#This Row],[Code Gest Fournisseur]],#REF!,2,FALSE),IF(Tableau3[[#This Row],[Réf Art Fournisseur]]="","NRC","Znon attribuée"))</f>
        <v>NRC</v>
      </c>
      <c r="E39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39" s="280" t="str">
        <f>IF(Tableau3[[#This Row],[Date Demandée]]+15&lt;$DE$11,"oui","non")</f>
        <v>oui</v>
      </c>
      <c r="G39" s="143"/>
      <c r="I39" s="144"/>
      <c r="J39" s="143"/>
      <c r="AQ39" s="144"/>
      <c r="AR39" s="143"/>
      <c r="AV39" s="1"/>
      <c r="AW39" s="1"/>
      <c r="BF39" s="1"/>
      <c r="CH39" s="1"/>
      <c r="CI39" s="1"/>
      <c r="CL39" s="1"/>
      <c r="CM39" s="1"/>
      <c r="CN39" s="275"/>
      <c r="CO39" s="1"/>
      <c r="CP39" s="3"/>
      <c r="CQ39" s="3"/>
      <c r="CR39" s="1"/>
      <c r="CS39" s="3"/>
      <c r="CT39" s="3"/>
      <c r="CU39" s="3"/>
      <c r="CV39" s="1"/>
      <c r="CW39" s="1"/>
      <c r="DC39" s="144"/>
      <c r="DD39" s="149"/>
      <c r="DE39" s="107"/>
      <c r="DF39" s="107"/>
      <c r="DG39" s="107"/>
      <c r="DH39" s="107"/>
      <c r="DI39" s="107"/>
      <c r="DJ39" s="107"/>
      <c r="DK39" s="107"/>
      <c r="DL39" s="107"/>
      <c r="DM39" s="107"/>
      <c r="DN39" s="107"/>
      <c r="DO39" s="107"/>
      <c r="DP39" s="107"/>
      <c r="DQ39" s="107"/>
      <c r="DR39" s="107"/>
      <c r="DS39" s="107"/>
      <c r="DT39" s="107"/>
      <c r="DU39" s="107"/>
      <c r="DV39" s="107"/>
      <c r="DW39" s="107"/>
      <c r="DX39" s="107"/>
      <c r="DY39" s="107"/>
      <c r="DZ39" s="107"/>
      <c r="EA39" s="107"/>
      <c r="EB39" s="107"/>
      <c r="EC39" s="107"/>
      <c r="ED39" s="107"/>
      <c r="EE39" s="107"/>
      <c r="EF39" s="107"/>
      <c r="EG39" s="107"/>
      <c r="EH39" s="107"/>
      <c r="EI39" s="107"/>
      <c r="EJ39" s="150"/>
    </row>
    <row r="40" spans="1:140" x14ac:dyDescent="0.3">
      <c r="A40" s="277" t="str">
        <f>Tableau3[Commande]&amp;Tableau3[Lig Cde]</f>
        <v/>
      </c>
      <c r="B40" s="278" t="str">
        <f>IF(ISERROR(VLOOKUP(Tableau3[[#This Row],[Code Ord. Off.]],#REF!,2,FALSE)),"RC CONVERGENCE",VLOOKUP(Tableau3[[#This Row],[Code Ord. Off.]],#REF!,2,FALSE))</f>
        <v>RC CONVERGENCE</v>
      </c>
      <c r="C40" s="279" t="str">
        <f>IF(OR(LEFT(Tableau3[[#This Row],[Commentaire Client]],2)="L3",LEFT(Tableau3[[#This Row],[No Suivi]],2)="L3"),"L3","")</f>
        <v/>
      </c>
      <c r="D40" s="278" t="str">
        <f>IFERROR(VLOOKUP(Tableau3[[#This Row],[Code Gest Fournisseur]],#REF!,2,FALSE),IF(Tableau3[[#This Row],[Réf Art Fournisseur]]="","NRC","Znon attribuée"))</f>
        <v>NRC</v>
      </c>
      <c r="E40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40" s="280" t="str">
        <f>IF(Tableau3[[#This Row],[Date Demandée]]+15&lt;$DE$11,"oui","non")</f>
        <v>oui</v>
      </c>
      <c r="G40" s="143"/>
      <c r="I40" s="144"/>
      <c r="J40" s="143"/>
      <c r="AQ40" s="144"/>
      <c r="AR40" s="143"/>
      <c r="AV40" s="1"/>
      <c r="AW40" s="1"/>
      <c r="BF40" s="1"/>
      <c r="CH40" s="1"/>
      <c r="CI40" s="1"/>
      <c r="CL40" s="1"/>
      <c r="CM40" s="1"/>
      <c r="CN40" s="241"/>
      <c r="CO40" s="1"/>
      <c r="CP40" s="3"/>
      <c r="CQ40" s="3"/>
      <c r="CR40" s="1"/>
      <c r="CS40" s="3"/>
      <c r="CT40" s="3"/>
      <c r="CU40" s="3"/>
      <c r="CV40" s="1"/>
      <c r="CW40" s="1"/>
      <c r="DC40" s="144"/>
      <c r="DD40" s="149"/>
      <c r="DE40" s="107"/>
      <c r="DF40" s="107"/>
      <c r="DG40" s="107"/>
      <c r="DH40" s="107"/>
      <c r="DI40" s="107"/>
      <c r="DJ40" s="107"/>
      <c r="DK40" s="107"/>
      <c r="DL40" s="107"/>
      <c r="DM40" s="107"/>
      <c r="DN40" s="107"/>
      <c r="DO40" s="107"/>
      <c r="DP40" s="107"/>
      <c r="DQ40" s="107"/>
      <c r="DR40" s="107"/>
      <c r="DS40" s="107"/>
      <c r="DT40" s="107"/>
      <c r="DU40" s="107"/>
      <c r="DV40" s="107"/>
      <c r="DW40" s="107"/>
      <c r="DX40" s="107"/>
      <c r="DY40" s="107"/>
      <c r="DZ40" s="107"/>
      <c r="EA40" s="107"/>
      <c r="EB40" s="107"/>
      <c r="EC40" s="107"/>
      <c r="ED40" s="107"/>
      <c r="EE40" s="107"/>
      <c r="EF40" s="107"/>
      <c r="EG40" s="107"/>
      <c r="EH40" s="107"/>
      <c r="EI40" s="107"/>
      <c r="EJ40" s="150"/>
    </row>
    <row r="41" spans="1:140" x14ac:dyDescent="0.3">
      <c r="A41" s="277" t="str">
        <f>Tableau3[Commande]&amp;Tableau3[Lig Cde]</f>
        <v/>
      </c>
      <c r="B41" s="278" t="str">
        <f>IF(ISERROR(VLOOKUP(Tableau3[[#This Row],[Code Ord. Off.]],#REF!,2,FALSE)),"RC CONVERGENCE",VLOOKUP(Tableau3[[#This Row],[Code Ord. Off.]],#REF!,2,FALSE))</f>
        <v>RC CONVERGENCE</v>
      </c>
      <c r="C41" s="279" t="str">
        <f>IF(OR(LEFT(Tableau3[[#This Row],[Commentaire Client]],2)="L3",LEFT(Tableau3[[#This Row],[No Suivi]],2)="L3"),"L3","")</f>
        <v/>
      </c>
      <c r="D41" s="278" t="str">
        <f>IFERROR(VLOOKUP(Tableau3[[#This Row],[Code Gest Fournisseur]],#REF!,2,FALSE),IF(Tableau3[[#This Row],[Réf Art Fournisseur]]="","NRC","Znon attribuée"))</f>
        <v>NRC</v>
      </c>
      <c r="E41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41" s="280" t="str">
        <f>IF(Tableau3[[#This Row],[Date Demandée]]+15&lt;$DE$11,"oui","non")</f>
        <v>oui</v>
      </c>
      <c r="G41" s="143"/>
      <c r="I41" s="144"/>
      <c r="J41" s="143"/>
      <c r="AQ41" s="144"/>
      <c r="AR41" s="143"/>
      <c r="AV41" s="1"/>
      <c r="AW41" s="1"/>
      <c r="BF41" s="1"/>
      <c r="CH41" s="1"/>
      <c r="CI41" s="1"/>
      <c r="CL41" s="1"/>
      <c r="CM41" s="1"/>
      <c r="CN41" s="241"/>
      <c r="CO41" s="1"/>
      <c r="CP41" s="3"/>
      <c r="CQ41" s="3"/>
      <c r="CR41" s="1"/>
      <c r="CS41" s="3"/>
      <c r="CT41" s="3"/>
      <c r="CU41" s="3"/>
      <c r="CV41" s="1"/>
      <c r="CW41" s="1"/>
      <c r="DC41" s="144"/>
      <c r="DD41" s="149"/>
      <c r="DE41" s="107"/>
      <c r="DF41" s="107"/>
      <c r="DG41" s="107"/>
      <c r="DH41" s="107"/>
      <c r="DI41" s="107"/>
      <c r="DJ41" s="107"/>
      <c r="DK41" s="107"/>
      <c r="DL41" s="107"/>
      <c r="DM41" s="107"/>
      <c r="DN41" s="107"/>
      <c r="DO41" s="107"/>
      <c r="DP41" s="107"/>
      <c r="DQ41" s="107"/>
      <c r="DR41" s="107"/>
      <c r="DS41" s="107"/>
      <c r="DT41" s="107"/>
      <c r="DU41" s="107"/>
      <c r="DV41" s="107"/>
      <c r="DW41" s="107"/>
      <c r="DX41" s="107"/>
      <c r="DY41" s="107"/>
      <c r="DZ41" s="107"/>
      <c r="EA41" s="107"/>
      <c r="EB41" s="107"/>
      <c r="EC41" s="107"/>
      <c r="ED41" s="107"/>
      <c r="EE41" s="107"/>
      <c r="EF41" s="107"/>
      <c r="EG41" s="107"/>
      <c r="EH41" s="107"/>
      <c r="EI41" s="107"/>
      <c r="EJ41" s="150"/>
    </row>
    <row r="42" spans="1:140" x14ac:dyDescent="0.3">
      <c r="A42" s="277" t="str">
        <f>Tableau3[Commande]&amp;Tableau3[Lig Cde]</f>
        <v/>
      </c>
      <c r="B42" s="278" t="str">
        <f>IF(ISERROR(VLOOKUP(Tableau3[[#This Row],[Code Ord. Off.]],#REF!,2,FALSE)),"RC CONVERGENCE",VLOOKUP(Tableau3[[#This Row],[Code Ord. Off.]],#REF!,2,FALSE))</f>
        <v>RC CONVERGENCE</v>
      </c>
      <c r="C42" s="279" t="str">
        <f>IF(OR(LEFT(Tableau3[[#This Row],[Commentaire Client]],2)="L3",LEFT(Tableau3[[#This Row],[No Suivi]],2)="L3"),"L3","")</f>
        <v/>
      </c>
      <c r="D42" s="278" t="str">
        <f>IFERROR(VLOOKUP(Tableau3[[#This Row],[Code Gest Fournisseur]],#REF!,2,FALSE),IF(Tableau3[[#This Row],[Réf Art Fournisseur]]="","NRC","Znon attribuée"))</f>
        <v>NRC</v>
      </c>
      <c r="E42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42" s="280" t="str">
        <f>IF(Tableau3[[#This Row],[Date Demandée]]+15&lt;$DE$11,"oui","non")</f>
        <v>oui</v>
      </c>
      <c r="G42" s="143"/>
      <c r="I42" s="144"/>
      <c r="J42" s="143"/>
      <c r="AQ42" s="144"/>
      <c r="AR42" s="143"/>
      <c r="AV42" s="1"/>
      <c r="AW42" s="1"/>
      <c r="BF42" s="1"/>
      <c r="CH42" s="1"/>
      <c r="CI42" s="1"/>
      <c r="CL42" s="1"/>
      <c r="CM42" s="1"/>
      <c r="CN42" s="275"/>
      <c r="CO42" s="1"/>
      <c r="CP42" s="3"/>
      <c r="CQ42" s="3"/>
      <c r="CR42" s="1"/>
      <c r="CS42" s="3"/>
      <c r="CT42" s="3"/>
      <c r="CU42" s="3"/>
      <c r="CV42" s="1"/>
      <c r="CW42" s="1"/>
      <c r="DC42" s="144"/>
      <c r="DD42" s="149"/>
      <c r="DE42" s="107"/>
      <c r="DF42" s="107"/>
      <c r="DG42" s="107"/>
      <c r="DH42" s="107"/>
      <c r="DI42" s="107"/>
      <c r="DJ42" s="107"/>
      <c r="DK42" s="107"/>
      <c r="DL42" s="107"/>
      <c r="DM42" s="107"/>
      <c r="DN42" s="107"/>
      <c r="DO42" s="107"/>
      <c r="DP42" s="107"/>
      <c r="DQ42" s="107"/>
      <c r="DR42" s="107"/>
      <c r="DS42" s="107"/>
      <c r="DT42" s="107"/>
      <c r="DU42" s="107"/>
      <c r="DV42" s="107"/>
      <c r="DW42" s="107"/>
      <c r="DX42" s="107"/>
      <c r="DY42" s="107"/>
      <c r="DZ42" s="107"/>
      <c r="EA42" s="107"/>
      <c r="EB42" s="107"/>
      <c r="EC42" s="107"/>
      <c r="ED42" s="107"/>
      <c r="EE42" s="107"/>
      <c r="EF42" s="107"/>
      <c r="EG42" s="107"/>
      <c r="EH42" s="107"/>
      <c r="EI42" s="107"/>
      <c r="EJ42" s="150"/>
    </row>
    <row r="43" spans="1:140" x14ac:dyDescent="0.3">
      <c r="A43" s="277" t="str">
        <f>Tableau3[Commande]&amp;Tableau3[Lig Cde]</f>
        <v/>
      </c>
      <c r="B43" s="278" t="str">
        <f>IF(ISERROR(VLOOKUP(Tableau3[[#This Row],[Code Ord. Off.]],#REF!,2,FALSE)),"RC CONVERGENCE",VLOOKUP(Tableau3[[#This Row],[Code Ord. Off.]],#REF!,2,FALSE))</f>
        <v>RC CONVERGENCE</v>
      </c>
      <c r="C43" s="279" t="str">
        <f>IF(OR(LEFT(Tableau3[[#This Row],[Commentaire Client]],2)="L3",LEFT(Tableau3[[#This Row],[No Suivi]],2)="L3"),"L3","")</f>
        <v/>
      </c>
      <c r="D43" s="278" t="str">
        <f>IFERROR(VLOOKUP(Tableau3[[#This Row],[Code Gest Fournisseur]],#REF!,2,FALSE),IF(Tableau3[[#This Row],[Réf Art Fournisseur]]="","NRC","Znon attribuée"))</f>
        <v>NRC</v>
      </c>
      <c r="E43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43" s="280" t="str">
        <f>IF(Tableau3[[#This Row],[Date Demandée]]+15&lt;$DE$11,"oui","non")</f>
        <v>oui</v>
      </c>
      <c r="G43" s="143"/>
      <c r="I43" s="144"/>
      <c r="J43" s="143"/>
      <c r="AQ43" s="144"/>
      <c r="AR43" s="143"/>
      <c r="AV43" s="1"/>
      <c r="AW43" s="1"/>
      <c r="BF43" s="1"/>
      <c r="CH43" s="1"/>
      <c r="CI43" s="1"/>
      <c r="CL43" s="1"/>
      <c r="CM43" s="1"/>
      <c r="CN43" s="275"/>
      <c r="CO43" s="1"/>
      <c r="CP43" s="3"/>
      <c r="CQ43" s="3"/>
      <c r="CR43" s="1"/>
      <c r="CS43" s="3"/>
      <c r="CT43" s="3"/>
      <c r="CU43" s="3"/>
      <c r="CV43" s="1"/>
      <c r="CW43" s="1"/>
      <c r="DC43" s="144"/>
      <c r="DD43" s="149"/>
      <c r="DE43" s="107"/>
      <c r="DF43" s="107"/>
      <c r="DG43" s="107"/>
      <c r="DH43" s="107"/>
      <c r="DI43" s="107"/>
      <c r="DJ43" s="107"/>
      <c r="DK43" s="107"/>
      <c r="DL43" s="107"/>
      <c r="DM43" s="107"/>
      <c r="DN43" s="107"/>
      <c r="DO43" s="107"/>
      <c r="DP43" s="107"/>
      <c r="DQ43" s="107"/>
      <c r="DR43" s="107"/>
      <c r="DS43" s="107"/>
      <c r="DT43" s="107"/>
      <c r="DU43" s="107"/>
      <c r="DV43" s="107"/>
      <c r="DW43" s="107"/>
      <c r="DX43" s="107"/>
      <c r="DY43" s="107"/>
      <c r="DZ43" s="107"/>
      <c r="EA43" s="107"/>
      <c r="EB43" s="107"/>
      <c r="EC43" s="107"/>
      <c r="ED43" s="107"/>
      <c r="EE43" s="107"/>
      <c r="EF43" s="107"/>
      <c r="EG43" s="107"/>
      <c r="EH43" s="107"/>
      <c r="EI43" s="107"/>
      <c r="EJ43" s="150"/>
    </row>
    <row r="44" spans="1:140" x14ac:dyDescent="0.3">
      <c r="A44" s="277" t="str">
        <f>Tableau3[Commande]&amp;Tableau3[Lig Cde]</f>
        <v/>
      </c>
      <c r="B44" s="278" t="str">
        <f>IF(ISERROR(VLOOKUP(Tableau3[[#This Row],[Code Ord. Off.]],#REF!,2,FALSE)),"RC CONVERGENCE",VLOOKUP(Tableau3[[#This Row],[Code Ord. Off.]],#REF!,2,FALSE))</f>
        <v>RC CONVERGENCE</v>
      </c>
      <c r="C44" s="279" t="str">
        <f>IF(OR(LEFT(Tableau3[[#This Row],[Commentaire Client]],2)="L3",LEFT(Tableau3[[#This Row],[No Suivi]],2)="L3"),"L3","")</f>
        <v/>
      </c>
      <c r="D44" s="278" t="str">
        <f>IFERROR(VLOOKUP(Tableau3[[#This Row],[Code Gest Fournisseur]],#REF!,2,FALSE),IF(Tableau3[[#This Row],[Réf Art Fournisseur]]="","NRC","Znon attribuée"))</f>
        <v>NRC</v>
      </c>
      <c r="E44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44" s="280" t="str">
        <f>IF(Tableau3[[#This Row],[Date Demandée]]+15&lt;$DE$11,"oui","non")</f>
        <v>oui</v>
      </c>
      <c r="G44" s="143"/>
      <c r="I44" s="144"/>
      <c r="J44" s="143"/>
      <c r="AQ44" s="144"/>
      <c r="AR44" s="143"/>
      <c r="AV44" s="1"/>
      <c r="AW44" s="1"/>
      <c r="BF44" s="1"/>
      <c r="CH44" s="1"/>
      <c r="CI44" s="1"/>
      <c r="CL44" s="1"/>
      <c r="CM44" s="1"/>
      <c r="CN44" s="275"/>
      <c r="CO44" s="1"/>
      <c r="CP44" s="3"/>
      <c r="CQ44" s="3"/>
      <c r="CR44" s="1"/>
      <c r="CS44" s="3"/>
      <c r="CT44" s="3"/>
      <c r="CU44" s="3"/>
      <c r="CV44" s="1"/>
      <c r="CW44" s="1"/>
      <c r="DC44" s="144"/>
      <c r="DD44" s="149"/>
      <c r="DE44" s="107"/>
      <c r="DF44" s="107"/>
      <c r="DG44" s="107"/>
      <c r="DH44" s="107"/>
      <c r="DI44" s="107"/>
      <c r="DJ44" s="107"/>
      <c r="DK44" s="107"/>
      <c r="DL44" s="107"/>
      <c r="DM44" s="107"/>
      <c r="DN44" s="107"/>
      <c r="DO44" s="107"/>
      <c r="DP44" s="107"/>
      <c r="DQ44" s="107"/>
      <c r="DR44" s="107"/>
      <c r="DS44" s="107"/>
      <c r="DT44" s="107"/>
      <c r="DU44" s="107"/>
      <c r="DV44" s="107"/>
      <c r="DW44" s="107"/>
      <c r="DX44" s="107"/>
      <c r="DY44" s="107"/>
      <c r="DZ44" s="107"/>
      <c r="EA44" s="107"/>
      <c r="EB44" s="107"/>
      <c r="EC44" s="107"/>
      <c r="ED44" s="107"/>
      <c r="EE44" s="107"/>
      <c r="EF44" s="107"/>
      <c r="EG44" s="107"/>
      <c r="EH44" s="107"/>
      <c r="EI44" s="107"/>
      <c r="EJ44" s="150"/>
    </row>
    <row r="45" spans="1:140" x14ac:dyDescent="0.3">
      <c r="A45" s="277" t="str">
        <f>Tableau3[Commande]&amp;Tableau3[Lig Cde]</f>
        <v/>
      </c>
      <c r="B45" s="278" t="str">
        <f>IF(ISERROR(VLOOKUP(Tableau3[[#This Row],[Code Ord. Off.]],#REF!,2,FALSE)),"RC CONVERGENCE",VLOOKUP(Tableau3[[#This Row],[Code Ord. Off.]],#REF!,2,FALSE))</f>
        <v>RC CONVERGENCE</v>
      </c>
      <c r="C45" s="279" t="str">
        <f>IF(OR(LEFT(Tableau3[[#This Row],[Commentaire Client]],2)="L3",LEFT(Tableau3[[#This Row],[No Suivi]],2)="L3"),"L3","")</f>
        <v/>
      </c>
      <c r="D45" s="278" t="str">
        <f>IFERROR(VLOOKUP(Tableau3[[#This Row],[Code Gest Fournisseur]],#REF!,2,FALSE),IF(Tableau3[[#This Row],[Réf Art Fournisseur]]="","NRC","Znon attribuée"))</f>
        <v>NRC</v>
      </c>
      <c r="E45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45" s="280" t="str">
        <f>IF(Tableau3[[#This Row],[Date Demandée]]+15&lt;$DE$11,"oui","non")</f>
        <v>oui</v>
      </c>
      <c r="G45" s="143"/>
      <c r="I45" s="144"/>
      <c r="J45" s="143"/>
      <c r="AQ45" s="144"/>
      <c r="AR45" s="143"/>
      <c r="AV45" s="1"/>
      <c r="AW45" s="1"/>
      <c r="BF45" s="1"/>
      <c r="CH45" s="1"/>
      <c r="CI45" s="1"/>
      <c r="CL45" s="1"/>
      <c r="CM45" s="1"/>
      <c r="CN45" s="275"/>
      <c r="CO45" s="1"/>
      <c r="CP45" s="3"/>
      <c r="CQ45" s="3"/>
      <c r="CR45" s="1"/>
      <c r="CS45" s="3"/>
      <c r="CT45" s="3"/>
      <c r="CU45" s="3"/>
      <c r="CV45" s="1"/>
      <c r="CW45" s="1"/>
      <c r="DC45" s="144"/>
      <c r="DD45" s="149"/>
      <c r="DE45" s="107"/>
      <c r="DF45" s="107"/>
      <c r="DG45" s="107"/>
      <c r="DH45" s="107"/>
      <c r="DI45" s="107"/>
      <c r="DJ45" s="107"/>
      <c r="DK45" s="107"/>
      <c r="DL45" s="107"/>
      <c r="DM45" s="107"/>
      <c r="DN45" s="107"/>
      <c r="DO45" s="107"/>
      <c r="DP45" s="107"/>
      <c r="DQ45" s="107"/>
      <c r="DR45" s="107"/>
      <c r="DS45" s="107"/>
      <c r="DT45" s="107"/>
      <c r="DU45" s="107"/>
      <c r="DV45" s="107"/>
      <c r="DW45" s="107"/>
      <c r="DX45" s="107"/>
      <c r="DY45" s="107"/>
      <c r="DZ45" s="107"/>
      <c r="EA45" s="107"/>
      <c r="EB45" s="107"/>
      <c r="EC45" s="107"/>
      <c r="ED45" s="107"/>
      <c r="EE45" s="107"/>
      <c r="EF45" s="107"/>
      <c r="EG45" s="107"/>
      <c r="EH45" s="107"/>
      <c r="EI45" s="107"/>
      <c r="EJ45" s="150"/>
    </row>
    <row r="46" spans="1:140" x14ac:dyDescent="0.3">
      <c r="A46" s="277" t="str">
        <f>Tableau3[Commande]&amp;Tableau3[Lig Cde]</f>
        <v/>
      </c>
      <c r="B46" s="278" t="str">
        <f>IF(ISERROR(VLOOKUP(Tableau3[[#This Row],[Code Ord. Off.]],#REF!,2,FALSE)),"RC CONVERGENCE",VLOOKUP(Tableau3[[#This Row],[Code Ord. Off.]],#REF!,2,FALSE))</f>
        <v>RC CONVERGENCE</v>
      </c>
      <c r="C46" s="279" t="str">
        <f>IF(OR(LEFT(Tableau3[[#This Row],[Commentaire Client]],2)="L3",LEFT(Tableau3[[#This Row],[No Suivi]],2)="L3"),"L3","")</f>
        <v/>
      </c>
      <c r="D46" s="278" t="str">
        <f>IFERROR(VLOOKUP(Tableau3[[#This Row],[Code Gest Fournisseur]],#REF!,2,FALSE),IF(Tableau3[[#This Row],[Réf Art Fournisseur]]="","NRC","Znon attribuée"))</f>
        <v>NRC</v>
      </c>
      <c r="E46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46" s="280" t="str">
        <f>IF(Tableau3[[#This Row],[Date Demandée]]+15&lt;$DE$11,"oui","non")</f>
        <v>oui</v>
      </c>
      <c r="G46" s="143"/>
      <c r="I46" s="144"/>
      <c r="J46" s="143"/>
      <c r="AQ46" s="144"/>
      <c r="AR46" s="143"/>
      <c r="AV46" s="1"/>
      <c r="AW46" s="1"/>
      <c r="BF46" s="1"/>
      <c r="CH46" s="1"/>
      <c r="CI46" s="1"/>
      <c r="CL46" s="1"/>
      <c r="CM46" s="1"/>
      <c r="CN46" s="243"/>
      <c r="CO46" s="1"/>
      <c r="CP46" s="3"/>
      <c r="CQ46" s="3"/>
      <c r="CR46" s="1"/>
      <c r="CS46" s="3"/>
      <c r="CT46" s="3"/>
      <c r="CU46" s="3"/>
      <c r="CV46" s="1"/>
      <c r="CW46" s="1"/>
      <c r="DC46" s="144"/>
      <c r="DD46" s="149"/>
      <c r="DE46" s="107"/>
      <c r="DF46" s="107"/>
      <c r="DG46" s="107"/>
      <c r="DH46" s="107"/>
      <c r="DI46" s="107"/>
      <c r="DJ46" s="107"/>
      <c r="DK46" s="107"/>
      <c r="DL46" s="107"/>
      <c r="DM46" s="107"/>
      <c r="DN46" s="107"/>
      <c r="DO46" s="107"/>
      <c r="DP46" s="107"/>
      <c r="DQ46" s="107"/>
      <c r="DR46" s="107"/>
      <c r="DS46" s="107"/>
      <c r="DT46" s="107"/>
      <c r="DU46" s="107"/>
      <c r="DV46" s="107"/>
      <c r="DW46" s="107"/>
      <c r="DX46" s="107"/>
      <c r="DY46" s="107"/>
      <c r="DZ46" s="107"/>
      <c r="EA46" s="107"/>
      <c r="EB46" s="107"/>
      <c r="EC46" s="107"/>
      <c r="ED46" s="107"/>
      <c r="EE46" s="107"/>
      <c r="EF46" s="107"/>
      <c r="EG46" s="107"/>
      <c r="EH46" s="107"/>
      <c r="EI46" s="107"/>
      <c r="EJ46" s="150"/>
    </row>
    <row r="47" spans="1:140" x14ac:dyDescent="0.3">
      <c r="A47" s="277" t="str">
        <f>Tableau3[Commande]&amp;Tableau3[Lig Cde]</f>
        <v/>
      </c>
      <c r="B47" s="278" t="str">
        <f>IF(ISERROR(VLOOKUP(Tableau3[[#This Row],[Code Ord. Off.]],#REF!,2,FALSE)),"RC CONVERGENCE",VLOOKUP(Tableau3[[#This Row],[Code Ord. Off.]],#REF!,2,FALSE))</f>
        <v>RC CONVERGENCE</v>
      </c>
      <c r="C47" s="279" t="str">
        <f>IF(OR(LEFT(Tableau3[[#This Row],[Commentaire Client]],2)="L3",LEFT(Tableau3[[#This Row],[No Suivi]],2)="L3"),"L3","")</f>
        <v/>
      </c>
      <c r="D47" s="278" t="str">
        <f>IFERROR(VLOOKUP(Tableau3[[#This Row],[Code Gest Fournisseur]],#REF!,2,FALSE),IF(Tableau3[[#This Row],[Réf Art Fournisseur]]="","NRC","Znon attribuée"))</f>
        <v>NRC</v>
      </c>
      <c r="E47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47" s="280" t="str">
        <f>IF(Tableau3[[#This Row],[Date Demandée]]+15&lt;$DE$11,"oui","non")</f>
        <v>oui</v>
      </c>
      <c r="G47" s="143"/>
      <c r="I47" s="144"/>
      <c r="J47" s="143"/>
      <c r="AQ47" s="144"/>
      <c r="AR47" s="143"/>
      <c r="AV47" s="1"/>
      <c r="AW47" s="1"/>
      <c r="BF47" s="1"/>
      <c r="CH47" s="1"/>
      <c r="CI47" s="1"/>
      <c r="CL47" s="1"/>
      <c r="CM47" s="1"/>
      <c r="CN47" s="275"/>
      <c r="CO47" s="1"/>
      <c r="CP47" s="3"/>
      <c r="CQ47" s="3"/>
      <c r="CR47" s="1"/>
      <c r="CS47" s="3"/>
      <c r="CT47" s="3"/>
      <c r="CU47" s="3"/>
      <c r="CV47" s="1"/>
      <c r="CW47" s="1"/>
      <c r="DC47" s="144"/>
      <c r="DD47" s="149"/>
      <c r="DE47" s="107"/>
      <c r="DF47" s="107"/>
      <c r="DG47" s="107"/>
      <c r="DH47" s="107"/>
      <c r="DI47" s="107"/>
      <c r="DJ47" s="107"/>
      <c r="DK47" s="107"/>
      <c r="DL47" s="107"/>
      <c r="DM47" s="107"/>
      <c r="DN47" s="107"/>
      <c r="DO47" s="107"/>
      <c r="DP47" s="107"/>
      <c r="DQ47" s="107"/>
      <c r="DR47" s="107"/>
      <c r="DS47" s="107"/>
      <c r="DT47" s="107"/>
      <c r="DU47" s="107"/>
      <c r="DV47" s="107"/>
      <c r="DW47" s="107"/>
      <c r="DX47" s="107"/>
      <c r="DY47" s="107"/>
      <c r="DZ47" s="107"/>
      <c r="EA47" s="107"/>
      <c r="EB47" s="107"/>
      <c r="EC47" s="107"/>
      <c r="ED47" s="107"/>
      <c r="EE47" s="107"/>
      <c r="EF47" s="107"/>
      <c r="EG47" s="107"/>
      <c r="EH47" s="107"/>
      <c r="EI47" s="107"/>
      <c r="EJ47" s="150"/>
    </row>
    <row r="48" spans="1:140" x14ac:dyDescent="0.3">
      <c r="A48" s="277" t="str">
        <f>Tableau3[Commande]&amp;Tableau3[Lig Cde]</f>
        <v/>
      </c>
      <c r="B48" s="278" t="str">
        <f>IF(ISERROR(VLOOKUP(Tableau3[[#This Row],[Code Ord. Off.]],#REF!,2,FALSE)),"RC CONVERGENCE",VLOOKUP(Tableau3[[#This Row],[Code Ord. Off.]],#REF!,2,FALSE))</f>
        <v>RC CONVERGENCE</v>
      </c>
      <c r="C48" s="279" t="str">
        <f>IF(OR(LEFT(Tableau3[[#This Row],[Commentaire Client]],2)="L3",LEFT(Tableau3[[#This Row],[No Suivi]],2)="L3"),"L3","")</f>
        <v/>
      </c>
      <c r="D48" s="278" t="str">
        <f>IFERROR(VLOOKUP(Tableau3[[#This Row],[Code Gest Fournisseur]],#REF!,2,FALSE),IF(Tableau3[[#This Row],[Réf Art Fournisseur]]="","NRC","Znon attribuée"))</f>
        <v>NRC</v>
      </c>
      <c r="E48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48" s="280" t="str">
        <f>IF(Tableau3[[#This Row],[Date Demandée]]+15&lt;$DE$11,"oui","non")</f>
        <v>oui</v>
      </c>
      <c r="G48" s="143"/>
      <c r="I48" s="144"/>
      <c r="J48" s="143"/>
      <c r="AQ48" s="144"/>
      <c r="AR48" s="143"/>
      <c r="AV48" s="1"/>
      <c r="AW48" s="1"/>
      <c r="BF48" s="1"/>
      <c r="CH48" s="1"/>
      <c r="CI48" s="1"/>
      <c r="CL48" s="1"/>
      <c r="CM48" s="1"/>
      <c r="CN48" s="275"/>
      <c r="CO48" s="1"/>
      <c r="CP48" s="3"/>
      <c r="CQ48" s="3"/>
      <c r="CR48" s="1"/>
      <c r="CS48" s="3"/>
      <c r="CT48" s="3"/>
      <c r="CU48" s="3"/>
      <c r="CV48" s="1"/>
      <c r="CW48" s="1"/>
      <c r="DC48" s="144"/>
      <c r="DD48" s="149"/>
      <c r="DE48" s="107"/>
      <c r="DF48" s="107"/>
      <c r="DG48" s="107"/>
      <c r="DH48" s="107"/>
      <c r="DI48" s="107"/>
      <c r="DJ48" s="107"/>
      <c r="DK48" s="107"/>
      <c r="DL48" s="107"/>
      <c r="DM48" s="107"/>
      <c r="DN48" s="107"/>
      <c r="DO48" s="107"/>
      <c r="DP48" s="107"/>
      <c r="DQ48" s="107"/>
      <c r="DR48" s="107"/>
      <c r="DS48" s="107"/>
      <c r="DT48" s="107"/>
      <c r="DU48" s="107"/>
      <c r="DV48" s="107"/>
      <c r="DW48" s="107"/>
      <c r="DX48" s="107"/>
      <c r="DY48" s="107"/>
      <c r="DZ48" s="107"/>
      <c r="EA48" s="107"/>
      <c r="EB48" s="107"/>
      <c r="EC48" s="107"/>
      <c r="ED48" s="107"/>
      <c r="EE48" s="107"/>
      <c r="EF48" s="107"/>
      <c r="EG48" s="107"/>
      <c r="EH48" s="107"/>
      <c r="EI48" s="107"/>
      <c r="EJ48" s="150"/>
    </row>
    <row r="49" spans="1:140" x14ac:dyDescent="0.3">
      <c r="A49" s="277" t="str">
        <f>Tableau3[Commande]&amp;Tableau3[Lig Cde]</f>
        <v/>
      </c>
      <c r="B49" s="278" t="str">
        <f>IF(ISERROR(VLOOKUP(Tableau3[[#This Row],[Code Ord. Off.]],#REF!,2,FALSE)),"RC CONVERGENCE",VLOOKUP(Tableau3[[#This Row],[Code Ord. Off.]],#REF!,2,FALSE))</f>
        <v>RC CONVERGENCE</v>
      </c>
      <c r="C49" s="279" t="str">
        <f>IF(OR(LEFT(Tableau3[[#This Row],[Commentaire Client]],2)="L3",LEFT(Tableau3[[#This Row],[No Suivi]],2)="L3"),"L3","")</f>
        <v/>
      </c>
      <c r="D49" s="278" t="str">
        <f>IFERROR(VLOOKUP(Tableau3[[#This Row],[Code Gest Fournisseur]],#REF!,2,FALSE),IF(Tableau3[[#This Row],[Réf Art Fournisseur]]="","NRC","Znon attribuée"))</f>
        <v>NRC</v>
      </c>
      <c r="E49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49" s="280" t="str">
        <f>IF(Tableau3[[#This Row],[Date Demandée]]+15&lt;$DE$11,"oui","non")</f>
        <v>oui</v>
      </c>
      <c r="G49" s="143"/>
      <c r="I49" s="144"/>
      <c r="J49" s="143"/>
      <c r="AQ49" s="144"/>
      <c r="AR49" s="143"/>
      <c r="AV49" s="1"/>
      <c r="AW49" s="1"/>
      <c r="BF49" s="1"/>
      <c r="CH49" s="1"/>
      <c r="CI49" s="1"/>
      <c r="CL49" s="1"/>
      <c r="CM49" s="1"/>
      <c r="CN49" s="275"/>
      <c r="CO49" s="1"/>
      <c r="CP49" s="3"/>
      <c r="CQ49" s="3"/>
      <c r="CR49" s="1"/>
      <c r="CS49" s="3"/>
      <c r="CT49" s="3"/>
      <c r="CU49" s="3"/>
      <c r="CV49" s="1"/>
      <c r="CW49" s="1"/>
      <c r="DC49" s="144"/>
      <c r="DD49" s="149"/>
      <c r="DE49" s="107"/>
      <c r="DF49" s="107"/>
      <c r="DG49" s="107"/>
      <c r="DH49" s="107"/>
      <c r="DI49" s="107"/>
      <c r="DJ49" s="107"/>
      <c r="DK49" s="107"/>
      <c r="DL49" s="107"/>
      <c r="DM49" s="107"/>
      <c r="DN49" s="107"/>
      <c r="DO49" s="107"/>
      <c r="DP49" s="107"/>
      <c r="DQ49" s="107"/>
      <c r="DR49" s="107"/>
      <c r="DS49" s="107"/>
      <c r="DT49" s="107"/>
      <c r="DU49" s="107"/>
      <c r="DV49" s="107"/>
      <c r="DW49" s="107"/>
      <c r="DX49" s="107"/>
      <c r="DY49" s="107"/>
      <c r="DZ49" s="107"/>
      <c r="EA49" s="107"/>
      <c r="EB49" s="107"/>
      <c r="EC49" s="107"/>
      <c r="ED49" s="107"/>
      <c r="EE49" s="107"/>
      <c r="EF49" s="107"/>
      <c r="EG49" s="107"/>
      <c r="EH49" s="107"/>
      <c r="EI49" s="107"/>
      <c r="EJ49" s="150"/>
    </row>
    <row r="50" spans="1:140" x14ac:dyDescent="0.3">
      <c r="A50" s="277" t="str">
        <f>Tableau3[Commande]&amp;Tableau3[Lig Cde]</f>
        <v/>
      </c>
      <c r="B50" s="278" t="str">
        <f>IF(ISERROR(VLOOKUP(Tableau3[[#This Row],[Code Ord. Off.]],#REF!,2,FALSE)),"RC CONVERGENCE",VLOOKUP(Tableau3[[#This Row],[Code Ord. Off.]],#REF!,2,FALSE))</f>
        <v>RC CONVERGENCE</v>
      </c>
      <c r="C50" s="279" t="str">
        <f>IF(OR(LEFT(Tableau3[[#This Row],[Commentaire Client]],2)="L3",LEFT(Tableau3[[#This Row],[No Suivi]],2)="L3"),"L3","")</f>
        <v/>
      </c>
      <c r="D50" s="278" t="str">
        <f>IFERROR(VLOOKUP(Tableau3[[#This Row],[Code Gest Fournisseur]],#REF!,2,FALSE),IF(Tableau3[[#This Row],[Réf Art Fournisseur]]="","NRC","Znon attribuée"))</f>
        <v>NRC</v>
      </c>
      <c r="E50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50" s="280" t="str">
        <f>IF(Tableau3[[#This Row],[Date Demandée]]+15&lt;$DE$11,"oui","non")</f>
        <v>oui</v>
      </c>
      <c r="G50" s="143"/>
      <c r="I50" s="144"/>
      <c r="J50" s="143"/>
      <c r="AQ50" s="144"/>
      <c r="AR50" s="143"/>
      <c r="AV50" s="1"/>
      <c r="AW50" s="1"/>
      <c r="BF50" s="1"/>
      <c r="CH50" s="1"/>
      <c r="CI50" s="1"/>
      <c r="CL50" s="1"/>
      <c r="CM50" s="1"/>
      <c r="CN50" s="241"/>
      <c r="CO50" s="1"/>
      <c r="CP50" s="3"/>
      <c r="CQ50" s="3"/>
      <c r="CR50" s="1"/>
      <c r="CS50" s="3"/>
      <c r="CT50" s="3"/>
      <c r="CU50" s="3"/>
      <c r="CV50" s="1"/>
      <c r="CW50" s="1"/>
      <c r="DC50" s="144"/>
      <c r="DD50" s="149"/>
      <c r="DE50" s="107"/>
      <c r="DF50" s="107"/>
      <c r="DG50" s="107"/>
      <c r="DH50" s="107"/>
      <c r="DI50" s="107"/>
      <c r="DJ50" s="107"/>
      <c r="DK50" s="107"/>
      <c r="DL50" s="107"/>
      <c r="DM50" s="107"/>
      <c r="DN50" s="107"/>
      <c r="DO50" s="107"/>
      <c r="DP50" s="107"/>
      <c r="DQ50" s="107"/>
      <c r="DR50" s="107"/>
      <c r="DS50" s="107"/>
      <c r="DT50" s="107"/>
      <c r="DU50" s="107"/>
      <c r="DV50" s="107"/>
      <c r="DW50" s="107"/>
      <c r="DX50" s="107"/>
      <c r="DY50" s="107"/>
      <c r="DZ50" s="107"/>
      <c r="EA50" s="107"/>
      <c r="EB50" s="107"/>
      <c r="EC50" s="107"/>
      <c r="ED50" s="107"/>
      <c r="EE50" s="107"/>
      <c r="EF50" s="107"/>
      <c r="EG50" s="107"/>
      <c r="EH50" s="107"/>
      <c r="EI50" s="107"/>
      <c r="EJ50" s="150"/>
    </row>
    <row r="51" spans="1:140" x14ac:dyDescent="0.3">
      <c r="A51" s="277" t="str">
        <f>Tableau3[Commande]&amp;Tableau3[Lig Cde]</f>
        <v/>
      </c>
      <c r="B51" s="278" t="str">
        <f>IF(ISERROR(VLOOKUP(Tableau3[[#This Row],[Code Ord. Off.]],#REF!,2,FALSE)),"RC CONVERGENCE",VLOOKUP(Tableau3[[#This Row],[Code Ord. Off.]],#REF!,2,FALSE))</f>
        <v>RC CONVERGENCE</v>
      </c>
      <c r="C51" s="279" t="str">
        <f>IF(OR(LEFT(Tableau3[[#This Row],[Commentaire Client]],2)="L3",LEFT(Tableau3[[#This Row],[No Suivi]],2)="L3"),"L3","")</f>
        <v/>
      </c>
      <c r="D51" s="278" t="str">
        <f>IFERROR(VLOOKUP(Tableau3[[#This Row],[Code Gest Fournisseur]],#REF!,2,FALSE),IF(Tableau3[[#This Row],[Réf Art Fournisseur]]="","NRC","Znon attribuée"))</f>
        <v>NRC</v>
      </c>
      <c r="E51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51" s="280" t="str">
        <f>IF(Tableau3[[#This Row],[Date Demandée]]+15&lt;$DE$11,"oui","non")</f>
        <v>oui</v>
      </c>
      <c r="G51" s="143"/>
      <c r="I51" s="144"/>
      <c r="J51" s="143"/>
      <c r="AQ51" s="144"/>
      <c r="AR51" s="143"/>
      <c r="AV51" s="1"/>
      <c r="AW51" s="1"/>
      <c r="BF51" s="1"/>
      <c r="CH51" s="1"/>
      <c r="CI51" s="1"/>
      <c r="CL51" s="1"/>
      <c r="CM51" s="1"/>
      <c r="CN51" s="275"/>
      <c r="CO51" s="1"/>
      <c r="CP51" s="3"/>
      <c r="CQ51" s="3"/>
      <c r="CR51" s="1"/>
      <c r="CS51" s="3"/>
      <c r="CT51" s="3"/>
      <c r="CU51" s="3"/>
      <c r="CV51" s="1"/>
      <c r="CW51" s="1"/>
      <c r="DC51" s="144"/>
      <c r="DD51" s="149"/>
      <c r="DE51" s="107"/>
      <c r="DF51" s="107"/>
      <c r="DG51" s="107"/>
      <c r="DH51" s="107"/>
      <c r="DI51" s="107"/>
      <c r="DJ51" s="107"/>
      <c r="DK51" s="107"/>
      <c r="DL51" s="107"/>
      <c r="DM51" s="107"/>
      <c r="DN51" s="107"/>
      <c r="DO51" s="107"/>
      <c r="DP51" s="107"/>
      <c r="DQ51" s="107"/>
      <c r="DR51" s="107"/>
      <c r="DS51" s="107"/>
      <c r="DT51" s="107"/>
      <c r="DU51" s="107"/>
      <c r="DV51" s="107"/>
      <c r="DW51" s="107"/>
      <c r="DX51" s="107"/>
      <c r="DY51" s="107"/>
      <c r="DZ51" s="107"/>
      <c r="EA51" s="107"/>
      <c r="EB51" s="107"/>
      <c r="EC51" s="107"/>
      <c r="ED51" s="107"/>
      <c r="EE51" s="107"/>
      <c r="EF51" s="107"/>
      <c r="EG51" s="107"/>
      <c r="EH51" s="107"/>
      <c r="EI51" s="107"/>
      <c r="EJ51" s="150"/>
    </row>
    <row r="52" spans="1:140" x14ac:dyDescent="0.3">
      <c r="A52" s="277" t="str">
        <f>Tableau3[Commande]&amp;Tableau3[Lig Cde]</f>
        <v/>
      </c>
      <c r="B52" s="278" t="str">
        <f>IF(ISERROR(VLOOKUP(Tableau3[[#This Row],[Code Ord. Off.]],#REF!,2,FALSE)),"RC CONVERGENCE",VLOOKUP(Tableau3[[#This Row],[Code Ord. Off.]],#REF!,2,FALSE))</f>
        <v>RC CONVERGENCE</v>
      </c>
      <c r="C52" s="279" t="str">
        <f>IF(OR(LEFT(Tableau3[[#This Row],[Commentaire Client]],2)="L3",LEFT(Tableau3[[#This Row],[No Suivi]],2)="L3"),"L3","")</f>
        <v/>
      </c>
      <c r="D52" s="278" t="str">
        <f>IFERROR(VLOOKUP(Tableau3[[#This Row],[Code Gest Fournisseur]],#REF!,2,FALSE),IF(Tableau3[[#This Row],[Réf Art Fournisseur]]="","NRC","Znon attribuée"))</f>
        <v>NRC</v>
      </c>
      <c r="E52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52" s="280" t="str">
        <f>IF(Tableau3[[#This Row],[Date Demandée]]+15&lt;$DE$11,"oui","non")</f>
        <v>oui</v>
      </c>
      <c r="G52" s="143"/>
      <c r="I52" s="144"/>
      <c r="J52" s="143"/>
      <c r="AQ52" s="144"/>
      <c r="AR52" s="143"/>
      <c r="AV52" s="1"/>
      <c r="AW52" s="1"/>
      <c r="BF52" s="1"/>
      <c r="CH52" s="1"/>
      <c r="CI52" s="1"/>
      <c r="CL52" s="1"/>
      <c r="CM52" s="1"/>
      <c r="CN52" s="275"/>
      <c r="CO52" s="1"/>
      <c r="CP52" s="3"/>
      <c r="CQ52" s="3"/>
      <c r="CR52" s="1"/>
      <c r="CS52" s="3"/>
      <c r="CT52" s="3"/>
      <c r="CU52" s="3"/>
      <c r="CV52" s="1"/>
      <c r="CW52" s="1"/>
      <c r="DC52" s="144"/>
      <c r="DD52" s="149"/>
      <c r="DE52" s="107"/>
      <c r="DF52" s="107"/>
      <c r="DG52" s="107"/>
      <c r="DH52" s="107"/>
      <c r="DI52" s="107"/>
      <c r="DJ52" s="107"/>
      <c r="DK52" s="107"/>
      <c r="DL52" s="107"/>
      <c r="DM52" s="107"/>
      <c r="DN52" s="107"/>
      <c r="DO52" s="107"/>
      <c r="DP52" s="107"/>
      <c r="DQ52" s="107"/>
      <c r="DR52" s="107"/>
      <c r="DS52" s="107"/>
      <c r="DT52" s="107"/>
      <c r="DU52" s="107"/>
      <c r="DV52" s="107"/>
      <c r="DW52" s="107"/>
      <c r="DX52" s="107"/>
      <c r="DY52" s="107"/>
      <c r="DZ52" s="107"/>
      <c r="EA52" s="107"/>
      <c r="EB52" s="107"/>
      <c r="EC52" s="107"/>
      <c r="ED52" s="107"/>
      <c r="EE52" s="107"/>
      <c r="EF52" s="107"/>
      <c r="EG52" s="107"/>
      <c r="EH52" s="107"/>
      <c r="EI52" s="107"/>
      <c r="EJ52" s="150"/>
    </row>
    <row r="53" spans="1:140" x14ac:dyDescent="0.3">
      <c r="A53" s="277" t="str">
        <f>Tableau3[Commande]&amp;Tableau3[Lig Cde]</f>
        <v/>
      </c>
      <c r="B53" s="278" t="str">
        <f>IF(ISERROR(VLOOKUP(Tableau3[[#This Row],[Code Ord. Off.]],#REF!,2,FALSE)),"RC CONVERGENCE",VLOOKUP(Tableau3[[#This Row],[Code Ord. Off.]],#REF!,2,FALSE))</f>
        <v>RC CONVERGENCE</v>
      </c>
      <c r="C53" s="279" t="str">
        <f>IF(OR(LEFT(Tableau3[[#This Row],[Commentaire Client]],2)="L3",LEFT(Tableau3[[#This Row],[No Suivi]],2)="L3"),"L3","")</f>
        <v/>
      </c>
      <c r="D53" s="278" t="str">
        <f>IFERROR(VLOOKUP(Tableau3[[#This Row],[Code Gest Fournisseur]],#REF!,2,FALSE),IF(Tableau3[[#This Row],[Réf Art Fournisseur]]="","NRC","Znon attribuée"))</f>
        <v>NRC</v>
      </c>
      <c r="E53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53" s="280" t="str">
        <f>IF(Tableau3[[#This Row],[Date Demandée]]+15&lt;$DE$11,"oui","non")</f>
        <v>oui</v>
      </c>
      <c r="G53" s="143"/>
      <c r="I53" s="144"/>
      <c r="J53" s="143"/>
      <c r="AQ53" s="144"/>
      <c r="AR53" s="143"/>
      <c r="AV53" s="1"/>
      <c r="AW53" s="1"/>
      <c r="BF53" s="1"/>
      <c r="CH53" s="1"/>
      <c r="CI53" s="1"/>
      <c r="CL53" s="1"/>
      <c r="CM53" s="1"/>
      <c r="CN53" s="275"/>
      <c r="CO53" s="1"/>
      <c r="CP53" s="3"/>
      <c r="CQ53" s="3"/>
      <c r="CR53" s="1"/>
      <c r="CS53" s="3"/>
      <c r="CT53" s="3"/>
      <c r="CU53" s="3"/>
      <c r="CV53" s="1"/>
      <c r="CW53" s="1"/>
      <c r="DC53" s="144"/>
      <c r="DD53" s="149"/>
      <c r="DE53" s="107"/>
      <c r="DF53" s="107"/>
      <c r="DG53" s="107"/>
      <c r="DH53" s="107"/>
      <c r="DI53" s="107"/>
      <c r="DJ53" s="107"/>
      <c r="DK53" s="107"/>
      <c r="DL53" s="107"/>
      <c r="DM53" s="107"/>
      <c r="DN53" s="107"/>
      <c r="DO53" s="107"/>
      <c r="DP53" s="107"/>
      <c r="DQ53" s="107"/>
      <c r="DR53" s="107"/>
      <c r="DS53" s="107"/>
      <c r="DT53" s="107"/>
      <c r="DU53" s="107"/>
      <c r="DV53" s="107"/>
      <c r="DW53" s="107"/>
      <c r="DX53" s="107"/>
      <c r="DY53" s="107"/>
      <c r="DZ53" s="107"/>
      <c r="EA53" s="107"/>
      <c r="EB53" s="107"/>
      <c r="EC53" s="107"/>
      <c r="ED53" s="107"/>
      <c r="EE53" s="107"/>
      <c r="EF53" s="107"/>
      <c r="EG53" s="107"/>
      <c r="EH53" s="107"/>
      <c r="EI53" s="107"/>
      <c r="EJ53" s="150"/>
    </row>
    <row r="54" spans="1:140" x14ac:dyDescent="0.3">
      <c r="A54" s="277" t="str">
        <f>Tableau3[Commande]&amp;Tableau3[Lig Cde]</f>
        <v/>
      </c>
      <c r="B54" s="278" t="str">
        <f>IF(ISERROR(VLOOKUP(Tableau3[[#This Row],[Code Ord. Off.]],#REF!,2,FALSE)),"RC CONVERGENCE",VLOOKUP(Tableau3[[#This Row],[Code Ord. Off.]],#REF!,2,FALSE))</f>
        <v>RC CONVERGENCE</v>
      </c>
      <c r="C54" s="279" t="str">
        <f>IF(OR(LEFT(Tableau3[[#This Row],[Commentaire Client]],2)="L3",LEFT(Tableau3[[#This Row],[No Suivi]],2)="L3"),"L3","")</f>
        <v/>
      </c>
      <c r="D54" s="278" t="str">
        <f>IFERROR(VLOOKUP(Tableau3[[#This Row],[Code Gest Fournisseur]],#REF!,2,FALSE),IF(Tableau3[[#This Row],[Réf Art Fournisseur]]="","NRC","Znon attribuée"))</f>
        <v>NRC</v>
      </c>
      <c r="E54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54" s="280" t="str">
        <f>IF(Tableau3[[#This Row],[Date Demandée]]+15&lt;$DE$11,"oui","non")</f>
        <v>oui</v>
      </c>
      <c r="G54" s="143"/>
      <c r="I54" s="144"/>
      <c r="J54" s="143"/>
      <c r="AQ54" s="144"/>
      <c r="AR54" s="143"/>
      <c r="AV54" s="1"/>
      <c r="AW54" s="1"/>
      <c r="BF54" s="1"/>
      <c r="CH54" s="1"/>
      <c r="CI54" s="1"/>
      <c r="CL54" s="1"/>
      <c r="CM54" s="1"/>
      <c r="CN54" s="275"/>
      <c r="CO54" s="1"/>
      <c r="CP54" s="3"/>
      <c r="CQ54" s="3"/>
      <c r="CR54" s="1"/>
      <c r="CS54" s="3"/>
      <c r="CT54" s="3"/>
      <c r="CU54" s="3"/>
      <c r="CV54" s="1"/>
      <c r="CW54" s="1"/>
      <c r="DC54" s="144"/>
      <c r="DD54" s="149"/>
      <c r="DE54" s="107"/>
      <c r="DF54" s="107"/>
      <c r="DG54" s="107"/>
      <c r="DH54" s="107"/>
      <c r="DI54" s="107"/>
      <c r="DJ54" s="107"/>
      <c r="DK54" s="107"/>
      <c r="DL54" s="107"/>
      <c r="DM54" s="107"/>
      <c r="DN54" s="107"/>
      <c r="DO54" s="107"/>
      <c r="DP54" s="107"/>
      <c r="DQ54" s="107"/>
      <c r="DR54" s="107"/>
      <c r="DS54" s="107"/>
      <c r="DT54" s="107"/>
      <c r="DU54" s="107"/>
      <c r="DV54" s="107"/>
      <c r="DW54" s="107"/>
      <c r="DX54" s="107"/>
      <c r="DY54" s="107"/>
      <c r="DZ54" s="107"/>
      <c r="EA54" s="107"/>
      <c r="EB54" s="107"/>
      <c r="EC54" s="107"/>
      <c r="ED54" s="107"/>
      <c r="EE54" s="107"/>
      <c r="EF54" s="107"/>
      <c r="EG54" s="107"/>
      <c r="EH54" s="107"/>
      <c r="EI54" s="107"/>
      <c r="EJ54" s="150"/>
    </row>
    <row r="55" spans="1:140" x14ac:dyDescent="0.3">
      <c r="A55" s="277" t="str">
        <f>Tableau3[Commande]&amp;Tableau3[Lig Cde]</f>
        <v/>
      </c>
      <c r="B55" s="278" t="str">
        <f>IF(ISERROR(VLOOKUP(Tableau3[[#This Row],[Code Ord. Off.]],#REF!,2,FALSE)),"RC CONVERGENCE",VLOOKUP(Tableau3[[#This Row],[Code Ord. Off.]],#REF!,2,FALSE))</f>
        <v>RC CONVERGENCE</v>
      </c>
      <c r="C55" s="279" t="str">
        <f>IF(OR(LEFT(Tableau3[[#This Row],[Commentaire Client]],2)="L3",LEFT(Tableau3[[#This Row],[No Suivi]],2)="L3"),"L3","")</f>
        <v/>
      </c>
      <c r="D55" s="278" t="str">
        <f>IFERROR(VLOOKUP(Tableau3[[#This Row],[Code Gest Fournisseur]],#REF!,2,FALSE),IF(Tableau3[[#This Row],[Réf Art Fournisseur]]="","NRC","Znon attribuée"))</f>
        <v>NRC</v>
      </c>
      <c r="E55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55" s="280" t="str">
        <f>IF(Tableau3[[#This Row],[Date Demandée]]+15&lt;$DE$11,"oui","non")</f>
        <v>oui</v>
      </c>
      <c r="G55" s="143"/>
      <c r="I55" s="144"/>
      <c r="J55" s="143"/>
      <c r="AQ55" s="144"/>
      <c r="AR55" s="143"/>
      <c r="AV55" s="1"/>
      <c r="AW55" s="1"/>
      <c r="BF55" s="1"/>
      <c r="CH55" s="1"/>
      <c r="CI55" s="1"/>
      <c r="CL55" s="1"/>
      <c r="CM55" s="1"/>
      <c r="CN55" s="275"/>
      <c r="CO55" s="1"/>
      <c r="CP55" s="3"/>
      <c r="CQ55" s="3"/>
      <c r="CR55" s="1"/>
      <c r="CS55" s="3"/>
      <c r="CT55" s="3"/>
      <c r="CU55" s="3"/>
      <c r="CV55" s="1"/>
      <c r="CW55" s="1"/>
      <c r="DC55" s="144"/>
      <c r="DD55" s="149"/>
      <c r="DE55" s="107"/>
      <c r="DF55" s="107"/>
      <c r="DG55" s="107"/>
      <c r="DH55" s="107"/>
      <c r="DI55" s="107"/>
      <c r="DJ55" s="107"/>
      <c r="DK55" s="107"/>
      <c r="DL55" s="107"/>
      <c r="DM55" s="107"/>
      <c r="DN55" s="107"/>
      <c r="DO55" s="107"/>
      <c r="DP55" s="107"/>
      <c r="DQ55" s="107"/>
      <c r="DR55" s="107"/>
      <c r="DS55" s="107"/>
      <c r="DT55" s="107"/>
      <c r="DU55" s="107"/>
      <c r="DV55" s="107"/>
      <c r="DW55" s="107"/>
      <c r="DX55" s="107"/>
      <c r="DY55" s="107"/>
      <c r="DZ55" s="107"/>
      <c r="EA55" s="107"/>
      <c r="EB55" s="107"/>
      <c r="EC55" s="107"/>
      <c r="ED55" s="107"/>
      <c r="EE55" s="107"/>
      <c r="EF55" s="107"/>
      <c r="EG55" s="107"/>
      <c r="EH55" s="107"/>
      <c r="EI55" s="107"/>
      <c r="EJ55" s="150"/>
    </row>
    <row r="56" spans="1:140" x14ac:dyDescent="0.3">
      <c r="A56" s="277" t="str">
        <f>Tableau3[Commande]&amp;Tableau3[Lig Cde]</f>
        <v/>
      </c>
      <c r="B56" s="278" t="str">
        <f>IF(ISERROR(VLOOKUP(Tableau3[[#This Row],[Code Ord. Off.]],#REF!,2,FALSE)),"RC CONVERGENCE",VLOOKUP(Tableau3[[#This Row],[Code Ord. Off.]],#REF!,2,FALSE))</f>
        <v>RC CONVERGENCE</v>
      </c>
      <c r="C56" s="279" t="str">
        <f>IF(OR(LEFT(Tableau3[[#This Row],[Commentaire Client]],2)="L3",LEFT(Tableau3[[#This Row],[No Suivi]],2)="L3"),"L3","")</f>
        <v/>
      </c>
      <c r="D56" s="278" t="str">
        <f>IFERROR(VLOOKUP(Tableau3[[#This Row],[Code Gest Fournisseur]],#REF!,2,FALSE),IF(Tableau3[[#This Row],[Réf Art Fournisseur]]="","NRC","Znon attribuée"))</f>
        <v>NRC</v>
      </c>
      <c r="E56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56" s="280" t="str">
        <f>IF(Tableau3[[#This Row],[Date Demandée]]+15&lt;$DE$11,"oui","non")</f>
        <v>oui</v>
      </c>
      <c r="G56" s="143"/>
      <c r="I56" s="144"/>
      <c r="J56" s="143"/>
      <c r="AQ56" s="144"/>
      <c r="AR56" s="143"/>
      <c r="AV56" s="1"/>
      <c r="AW56" s="1"/>
      <c r="BF56" s="1"/>
      <c r="CH56" s="1"/>
      <c r="CI56" s="1"/>
      <c r="CL56" s="1"/>
      <c r="CM56" s="1"/>
      <c r="CN56" s="275"/>
      <c r="CO56" s="1"/>
      <c r="CP56" s="3"/>
      <c r="CQ56" s="3"/>
      <c r="CR56" s="1"/>
      <c r="CS56" s="3"/>
      <c r="CT56" s="3"/>
      <c r="CU56" s="3"/>
      <c r="CV56" s="1"/>
      <c r="CW56" s="1"/>
      <c r="DC56" s="144"/>
      <c r="DD56" s="149"/>
      <c r="DE56" s="107"/>
      <c r="DF56" s="107"/>
      <c r="DG56" s="107"/>
      <c r="DH56" s="107"/>
      <c r="DI56" s="107"/>
      <c r="DJ56" s="107"/>
      <c r="DK56" s="107"/>
      <c r="DL56" s="107"/>
      <c r="DM56" s="107"/>
      <c r="DN56" s="107"/>
      <c r="DO56" s="107"/>
      <c r="DP56" s="107"/>
      <c r="DQ56" s="107"/>
      <c r="DR56" s="107"/>
      <c r="DS56" s="107"/>
      <c r="DT56" s="107"/>
      <c r="DU56" s="107"/>
      <c r="DV56" s="107"/>
      <c r="DW56" s="107"/>
      <c r="DX56" s="107"/>
      <c r="DY56" s="107"/>
      <c r="DZ56" s="107"/>
      <c r="EA56" s="107"/>
      <c r="EB56" s="107"/>
      <c r="EC56" s="107"/>
      <c r="ED56" s="107"/>
      <c r="EE56" s="107"/>
      <c r="EF56" s="107"/>
      <c r="EG56" s="107"/>
      <c r="EH56" s="107"/>
      <c r="EI56" s="107"/>
      <c r="EJ56" s="150"/>
    </row>
    <row r="57" spans="1:140" x14ac:dyDescent="0.3">
      <c r="A57" s="277" t="str">
        <f>Tableau3[Commande]&amp;Tableau3[Lig Cde]</f>
        <v/>
      </c>
      <c r="B57" s="278" t="str">
        <f>IF(ISERROR(VLOOKUP(Tableau3[[#This Row],[Code Ord. Off.]],#REF!,2,FALSE)),"RC CONVERGENCE",VLOOKUP(Tableau3[[#This Row],[Code Ord. Off.]],#REF!,2,FALSE))</f>
        <v>RC CONVERGENCE</v>
      </c>
      <c r="C57" s="279" t="str">
        <f>IF(OR(LEFT(Tableau3[[#This Row],[Commentaire Client]],2)="L3",LEFT(Tableau3[[#This Row],[No Suivi]],2)="L3"),"L3","")</f>
        <v/>
      </c>
      <c r="D57" s="278" t="str">
        <f>IFERROR(VLOOKUP(Tableau3[[#This Row],[Code Gest Fournisseur]],#REF!,2,FALSE),IF(Tableau3[[#This Row],[Réf Art Fournisseur]]="","NRC","Znon attribuée"))</f>
        <v>NRC</v>
      </c>
      <c r="E57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57" s="280" t="str">
        <f>IF(Tableau3[[#This Row],[Date Demandée]]+15&lt;$DE$11,"oui","non")</f>
        <v>oui</v>
      </c>
      <c r="G57" s="143"/>
      <c r="I57" s="144"/>
      <c r="J57" s="143"/>
      <c r="AQ57" s="144"/>
      <c r="AR57" s="143"/>
      <c r="AV57" s="1"/>
      <c r="AW57" s="1"/>
      <c r="BF57" s="1"/>
      <c r="CH57" s="1"/>
      <c r="CI57" s="1"/>
      <c r="CL57" s="1"/>
      <c r="CM57" s="1"/>
      <c r="CN57" s="241"/>
      <c r="CO57" s="1"/>
      <c r="CP57" s="3"/>
      <c r="CQ57" s="3"/>
      <c r="CR57" s="1"/>
      <c r="CS57" s="3"/>
      <c r="CT57" s="3"/>
      <c r="CU57" s="3"/>
      <c r="CV57" s="1"/>
      <c r="CW57" s="1"/>
      <c r="DC57" s="144"/>
      <c r="DD57" s="149"/>
      <c r="DE57" s="107"/>
      <c r="DF57" s="107"/>
      <c r="DG57" s="107"/>
      <c r="DH57" s="107"/>
      <c r="DI57" s="107"/>
      <c r="DJ57" s="107"/>
      <c r="DK57" s="107"/>
      <c r="DL57" s="107"/>
      <c r="DM57" s="107"/>
      <c r="DN57" s="107"/>
      <c r="DO57" s="107"/>
      <c r="DP57" s="107"/>
      <c r="DQ57" s="107"/>
      <c r="DR57" s="107"/>
      <c r="DS57" s="107"/>
      <c r="DT57" s="107"/>
      <c r="DU57" s="107"/>
      <c r="DV57" s="107"/>
      <c r="DW57" s="107"/>
      <c r="DX57" s="107"/>
      <c r="DY57" s="107"/>
      <c r="DZ57" s="107"/>
      <c r="EA57" s="107"/>
      <c r="EB57" s="107"/>
      <c r="EC57" s="107"/>
      <c r="ED57" s="107"/>
      <c r="EE57" s="107"/>
      <c r="EF57" s="107"/>
      <c r="EG57" s="107"/>
      <c r="EH57" s="107"/>
      <c r="EI57" s="107"/>
      <c r="EJ57" s="150"/>
    </row>
    <row r="58" spans="1:140" x14ac:dyDescent="0.3">
      <c r="A58" s="277" t="str">
        <f>Tableau3[Commande]&amp;Tableau3[Lig Cde]</f>
        <v/>
      </c>
      <c r="B58" s="278" t="str">
        <f>IF(ISERROR(VLOOKUP(Tableau3[[#This Row],[Code Ord. Off.]],#REF!,2,FALSE)),"RC CONVERGENCE",VLOOKUP(Tableau3[[#This Row],[Code Ord. Off.]],#REF!,2,FALSE))</f>
        <v>RC CONVERGENCE</v>
      </c>
      <c r="C58" s="279" t="str">
        <f>IF(OR(LEFT(Tableau3[[#This Row],[Commentaire Client]],2)="L3",LEFT(Tableau3[[#This Row],[No Suivi]],2)="L3"),"L3","")</f>
        <v/>
      </c>
      <c r="D58" s="278" t="str">
        <f>IFERROR(VLOOKUP(Tableau3[[#This Row],[Code Gest Fournisseur]],#REF!,2,FALSE),IF(Tableau3[[#This Row],[Réf Art Fournisseur]]="","NRC","Znon attribuée"))</f>
        <v>NRC</v>
      </c>
      <c r="E58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58" s="280" t="str">
        <f>IF(Tableau3[[#This Row],[Date Demandée]]+15&lt;$DE$11,"oui","non")</f>
        <v>oui</v>
      </c>
      <c r="G58" s="143"/>
      <c r="I58" s="144"/>
      <c r="J58" s="143"/>
      <c r="AQ58" s="144"/>
      <c r="AR58" s="143"/>
      <c r="AV58" s="1"/>
      <c r="AW58" s="1"/>
      <c r="BF58" s="1"/>
      <c r="CH58" s="1"/>
      <c r="CI58" s="1"/>
      <c r="CL58" s="1"/>
      <c r="CM58" s="1"/>
      <c r="CN58" s="241"/>
      <c r="CO58" s="1"/>
      <c r="CP58" s="3"/>
      <c r="CQ58" s="3"/>
      <c r="CR58" s="1"/>
      <c r="CS58" s="3"/>
      <c r="CT58" s="3"/>
      <c r="CU58" s="3"/>
      <c r="CV58" s="1"/>
      <c r="CW58" s="1"/>
      <c r="DC58" s="144"/>
      <c r="DD58" s="149"/>
      <c r="DE58" s="107"/>
      <c r="DF58" s="107"/>
      <c r="DG58" s="107"/>
      <c r="DH58" s="107"/>
      <c r="DI58" s="107"/>
      <c r="DJ58" s="107"/>
      <c r="DK58" s="107"/>
      <c r="DL58" s="107"/>
      <c r="DM58" s="107"/>
      <c r="DN58" s="107"/>
      <c r="DO58" s="107"/>
      <c r="DP58" s="107"/>
      <c r="DQ58" s="107"/>
      <c r="DR58" s="107"/>
      <c r="DS58" s="107"/>
      <c r="DT58" s="107"/>
      <c r="DU58" s="107"/>
      <c r="DV58" s="107"/>
      <c r="DW58" s="107"/>
      <c r="DX58" s="107"/>
      <c r="DY58" s="107"/>
      <c r="DZ58" s="107"/>
      <c r="EA58" s="107"/>
      <c r="EB58" s="107"/>
      <c r="EC58" s="107"/>
      <c r="ED58" s="107"/>
      <c r="EE58" s="107"/>
      <c r="EF58" s="107"/>
      <c r="EG58" s="107"/>
      <c r="EH58" s="107"/>
      <c r="EI58" s="107"/>
      <c r="EJ58" s="150"/>
    </row>
    <row r="59" spans="1:140" x14ac:dyDescent="0.3">
      <c r="A59" s="277" t="str">
        <f>Tableau3[Commande]&amp;Tableau3[Lig Cde]</f>
        <v/>
      </c>
      <c r="B59" s="278" t="str">
        <f>IF(ISERROR(VLOOKUP(Tableau3[[#This Row],[Code Ord. Off.]],#REF!,2,FALSE)),"RC CONVERGENCE",VLOOKUP(Tableau3[[#This Row],[Code Ord. Off.]],#REF!,2,FALSE))</f>
        <v>RC CONVERGENCE</v>
      </c>
      <c r="C59" s="279" t="str">
        <f>IF(OR(LEFT(Tableau3[[#This Row],[Commentaire Client]],2)="L3",LEFT(Tableau3[[#This Row],[No Suivi]],2)="L3"),"L3","")</f>
        <v/>
      </c>
      <c r="D59" s="278" t="str">
        <f>IFERROR(VLOOKUP(Tableau3[[#This Row],[Code Gest Fournisseur]],#REF!,2,FALSE),IF(Tableau3[[#This Row],[Réf Art Fournisseur]]="","NRC","Znon attribuée"))</f>
        <v>NRC</v>
      </c>
      <c r="E59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59" s="280" t="str">
        <f>IF(Tableau3[[#This Row],[Date Demandée]]+15&lt;$DE$11,"oui","non")</f>
        <v>oui</v>
      </c>
      <c r="G59" s="143"/>
      <c r="I59" s="144"/>
      <c r="J59" s="143"/>
      <c r="AQ59" s="144"/>
      <c r="AR59" s="143"/>
      <c r="AV59" s="1"/>
      <c r="AW59" s="1"/>
      <c r="BF59" s="1"/>
      <c r="CH59" s="1"/>
      <c r="CI59" s="1"/>
      <c r="CL59" s="1"/>
      <c r="CM59" s="1"/>
      <c r="CN59" s="241"/>
      <c r="CO59" s="1"/>
      <c r="CP59" s="3"/>
      <c r="CQ59" s="3"/>
      <c r="CR59" s="1"/>
      <c r="CS59" s="3"/>
      <c r="CT59" s="3"/>
      <c r="CU59" s="3"/>
      <c r="CV59" s="1"/>
      <c r="CW59" s="1"/>
      <c r="DC59" s="144"/>
      <c r="DD59" s="149"/>
      <c r="DE59" s="107"/>
      <c r="DF59" s="107"/>
      <c r="DG59" s="107"/>
      <c r="DH59" s="107"/>
      <c r="DI59" s="107"/>
      <c r="DJ59" s="107"/>
      <c r="DK59" s="107"/>
      <c r="DL59" s="107"/>
      <c r="DM59" s="107"/>
      <c r="DN59" s="107"/>
      <c r="DO59" s="107"/>
      <c r="DP59" s="107"/>
      <c r="DQ59" s="107"/>
      <c r="DR59" s="107"/>
      <c r="DS59" s="107"/>
      <c r="DT59" s="107"/>
      <c r="DU59" s="107"/>
      <c r="DV59" s="107"/>
      <c r="DW59" s="107"/>
      <c r="DX59" s="107"/>
      <c r="DY59" s="107"/>
      <c r="DZ59" s="107"/>
      <c r="EA59" s="107"/>
      <c r="EB59" s="107"/>
      <c r="EC59" s="107"/>
      <c r="ED59" s="107"/>
      <c r="EE59" s="107"/>
      <c r="EF59" s="107"/>
      <c r="EG59" s="107"/>
      <c r="EH59" s="107"/>
      <c r="EI59" s="107"/>
      <c r="EJ59" s="150"/>
    </row>
    <row r="60" spans="1:140" x14ac:dyDescent="0.3">
      <c r="A60" s="277" t="str">
        <f>Tableau3[Commande]&amp;Tableau3[Lig Cde]</f>
        <v/>
      </c>
      <c r="B60" s="278" t="str">
        <f>IF(ISERROR(VLOOKUP(Tableau3[[#This Row],[Code Ord. Off.]],#REF!,2,FALSE)),"RC CONVERGENCE",VLOOKUP(Tableau3[[#This Row],[Code Ord. Off.]],#REF!,2,FALSE))</f>
        <v>RC CONVERGENCE</v>
      </c>
      <c r="C60" s="279" t="str">
        <f>IF(OR(LEFT(Tableau3[[#This Row],[Commentaire Client]],2)="L3",LEFT(Tableau3[[#This Row],[No Suivi]],2)="L3"),"L3","")</f>
        <v/>
      </c>
      <c r="D60" s="278" t="str">
        <f>IFERROR(VLOOKUP(Tableau3[[#This Row],[Code Gest Fournisseur]],#REF!,2,FALSE),IF(Tableau3[[#This Row],[Réf Art Fournisseur]]="","NRC","Znon attribuée"))</f>
        <v>NRC</v>
      </c>
      <c r="E60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60" s="280" t="str">
        <f>IF(Tableau3[[#This Row],[Date Demandée]]+15&lt;$DE$11,"oui","non")</f>
        <v>oui</v>
      </c>
      <c r="G60" s="143"/>
      <c r="I60" s="144"/>
      <c r="J60" s="143"/>
      <c r="AQ60" s="144"/>
      <c r="AR60" s="143"/>
      <c r="AV60" s="1"/>
      <c r="AW60" s="1"/>
      <c r="BF60" s="1"/>
      <c r="CH60" s="1"/>
      <c r="CI60" s="1"/>
      <c r="CL60" s="1"/>
      <c r="CM60" s="1"/>
      <c r="CN60" s="241"/>
      <c r="CO60" s="1"/>
      <c r="CP60" s="3"/>
      <c r="CQ60" s="3"/>
      <c r="CR60" s="1"/>
      <c r="CS60" s="3"/>
      <c r="CT60" s="3"/>
      <c r="CU60" s="3"/>
      <c r="CV60" s="1"/>
      <c r="CW60" s="1"/>
      <c r="DC60" s="144"/>
      <c r="DD60" s="149"/>
      <c r="DE60" s="107"/>
      <c r="DF60" s="107"/>
      <c r="DG60" s="107"/>
      <c r="DH60" s="107"/>
      <c r="DI60" s="107"/>
      <c r="DJ60" s="107"/>
      <c r="DK60" s="107"/>
      <c r="DL60" s="107"/>
      <c r="DM60" s="107"/>
      <c r="DN60" s="107"/>
      <c r="DO60" s="107"/>
      <c r="DP60" s="107"/>
      <c r="DQ60" s="107"/>
      <c r="DR60" s="107"/>
      <c r="DS60" s="107"/>
      <c r="DT60" s="107"/>
      <c r="DU60" s="107"/>
      <c r="DV60" s="107"/>
      <c r="DW60" s="107"/>
      <c r="DX60" s="107"/>
      <c r="DY60" s="107"/>
      <c r="DZ60" s="107"/>
      <c r="EA60" s="107"/>
      <c r="EB60" s="107"/>
      <c r="EC60" s="107"/>
      <c r="ED60" s="107"/>
      <c r="EE60" s="107"/>
      <c r="EF60" s="107"/>
      <c r="EG60" s="107"/>
      <c r="EH60" s="107"/>
      <c r="EI60" s="107"/>
      <c r="EJ60" s="150"/>
    </row>
    <row r="61" spans="1:140" x14ac:dyDescent="0.3">
      <c r="A61" s="277" t="str">
        <f>Tableau3[Commande]&amp;Tableau3[Lig Cde]</f>
        <v/>
      </c>
      <c r="B61" s="278" t="str">
        <f>IF(ISERROR(VLOOKUP(Tableau3[[#This Row],[Code Ord. Off.]],#REF!,2,FALSE)),"RC CONVERGENCE",VLOOKUP(Tableau3[[#This Row],[Code Ord. Off.]],#REF!,2,FALSE))</f>
        <v>RC CONVERGENCE</v>
      </c>
      <c r="C61" s="279" t="str">
        <f>IF(OR(LEFT(Tableau3[[#This Row],[Commentaire Client]],2)="L3",LEFT(Tableau3[[#This Row],[No Suivi]],2)="L3"),"L3","")</f>
        <v/>
      </c>
      <c r="D61" s="278" t="str">
        <f>IFERROR(VLOOKUP(Tableau3[[#This Row],[Code Gest Fournisseur]],#REF!,2,FALSE),IF(Tableau3[[#This Row],[Réf Art Fournisseur]]="","NRC","Znon attribuée"))</f>
        <v>NRC</v>
      </c>
      <c r="E61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61" s="280" t="str">
        <f>IF(Tableau3[[#This Row],[Date Demandée]]+15&lt;$DE$11,"oui","non")</f>
        <v>oui</v>
      </c>
      <c r="G61" s="143"/>
      <c r="I61" s="144"/>
      <c r="J61" s="143"/>
      <c r="AQ61" s="144"/>
      <c r="AR61" s="143"/>
      <c r="AV61" s="1"/>
      <c r="AW61" s="1"/>
      <c r="BF61" s="1"/>
      <c r="CH61" s="1"/>
      <c r="CI61" s="1"/>
      <c r="CL61" s="1"/>
      <c r="CM61" s="1"/>
      <c r="CN61" s="241"/>
      <c r="CO61" s="1"/>
      <c r="CP61" s="3"/>
      <c r="CQ61" s="3"/>
      <c r="CR61" s="1"/>
      <c r="CS61" s="3"/>
      <c r="CT61" s="3"/>
      <c r="CU61" s="3"/>
      <c r="CV61" s="1"/>
      <c r="CW61" s="1"/>
      <c r="DC61" s="144"/>
      <c r="DD61" s="149"/>
      <c r="DE61" s="107"/>
      <c r="DF61" s="107"/>
      <c r="DG61" s="107"/>
      <c r="DH61" s="107"/>
      <c r="DI61" s="107"/>
      <c r="DJ61" s="107"/>
      <c r="DK61" s="107"/>
      <c r="DL61" s="107"/>
      <c r="DM61" s="107"/>
      <c r="DN61" s="107"/>
      <c r="DO61" s="107"/>
      <c r="DP61" s="107"/>
      <c r="DQ61" s="107"/>
      <c r="DR61" s="107"/>
      <c r="DS61" s="107"/>
      <c r="DT61" s="107"/>
      <c r="DU61" s="107"/>
      <c r="DV61" s="107"/>
      <c r="DW61" s="107"/>
      <c r="DX61" s="107"/>
      <c r="DY61" s="107"/>
      <c r="DZ61" s="107"/>
      <c r="EA61" s="107"/>
      <c r="EB61" s="107"/>
      <c r="EC61" s="107"/>
      <c r="ED61" s="107"/>
      <c r="EE61" s="107"/>
      <c r="EF61" s="107"/>
      <c r="EG61" s="107"/>
      <c r="EH61" s="107"/>
      <c r="EI61" s="107"/>
      <c r="EJ61" s="150"/>
    </row>
    <row r="62" spans="1:140" x14ac:dyDescent="0.3">
      <c r="A62" s="277" t="str">
        <f>Tableau3[Commande]&amp;Tableau3[Lig Cde]</f>
        <v/>
      </c>
      <c r="B62" s="278" t="str">
        <f>IF(ISERROR(VLOOKUP(Tableau3[[#This Row],[Code Ord. Off.]],#REF!,2,FALSE)),"RC CONVERGENCE",VLOOKUP(Tableau3[[#This Row],[Code Ord. Off.]],#REF!,2,FALSE))</f>
        <v>RC CONVERGENCE</v>
      </c>
      <c r="C62" s="279" t="str">
        <f>IF(OR(LEFT(Tableau3[[#This Row],[Commentaire Client]],2)="L3",LEFT(Tableau3[[#This Row],[No Suivi]],2)="L3"),"L3","")</f>
        <v/>
      </c>
      <c r="D62" s="278" t="str">
        <f>IFERROR(VLOOKUP(Tableau3[[#This Row],[Code Gest Fournisseur]],#REF!,2,FALSE),IF(Tableau3[[#This Row],[Réf Art Fournisseur]]="","NRC","Znon attribuée"))</f>
        <v>NRC</v>
      </c>
      <c r="E62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62" s="280" t="str">
        <f>IF(Tableau3[[#This Row],[Date Demandée]]+15&lt;$DE$11,"oui","non")</f>
        <v>oui</v>
      </c>
      <c r="G62" s="143"/>
      <c r="I62" s="144"/>
      <c r="J62" s="143"/>
      <c r="AQ62" s="144"/>
      <c r="AR62" s="143"/>
      <c r="AV62" s="1"/>
      <c r="AW62" s="1"/>
      <c r="BF62" s="1"/>
      <c r="CH62" s="1"/>
      <c r="CI62" s="1"/>
      <c r="CL62" s="1"/>
      <c r="CM62" s="1"/>
      <c r="CN62" s="241"/>
      <c r="CO62" s="1"/>
      <c r="CP62" s="3"/>
      <c r="CQ62" s="3"/>
      <c r="CR62" s="1"/>
      <c r="CS62" s="3"/>
      <c r="CT62" s="3"/>
      <c r="CU62" s="3"/>
      <c r="CV62" s="1"/>
      <c r="CW62" s="1"/>
      <c r="DC62" s="144"/>
      <c r="DD62" s="149"/>
      <c r="DE62" s="107"/>
      <c r="DF62" s="107"/>
      <c r="DG62" s="107"/>
      <c r="DH62" s="107"/>
      <c r="DI62" s="107"/>
      <c r="DJ62" s="107"/>
      <c r="DK62" s="107"/>
      <c r="DL62" s="107"/>
      <c r="DM62" s="107"/>
      <c r="DN62" s="107"/>
      <c r="DO62" s="107"/>
      <c r="DP62" s="107"/>
      <c r="DQ62" s="107"/>
      <c r="DR62" s="107"/>
      <c r="DS62" s="107"/>
      <c r="DT62" s="107"/>
      <c r="DU62" s="107"/>
      <c r="DV62" s="107"/>
      <c r="DW62" s="107"/>
      <c r="DX62" s="107"/>
      <c r="DY62" s="107"/>
      <c r="DZ62" s="107"/>
      <c r="EA62" s="107"/>
      <c r="EB62" s="107"/>
      <c r="EC62" s="107"/>
      <c r="ED62" s="107"/>
      <c r="EE62" s="107"/>
      <c r="EF62" s="107"/>
      <c r="EG62" s="107"/>
      <c r="EH62" s="107"/>
      <c r="EI62" s="107"/>
      <c r="EJ62" s="150"/>
    </row>
    <row r="63" spans="1:140" x14ac:dyDescent="0.3">
      <c r="A63" s="277" t="str">
        <f>Tableau3[Commande]&amp;Tableau3[Lig Cde]</f>
        <v/>
      </c>
      <c r="B63" s="278" t="str">
        <f>IF(ISERROR(VLOOKUP(Tableau3[[#This Row],[Code Ord. Off.]],#REF!,2,FALSE)),"RC CONVERGENCE",VLOOKUP(Tableau3[[#This Row],[Code Ord. Off.]],#REF!,2,FALSE))</f>
        <v>RC CONVERGENCE</v>
      </c>
      <c r="C63" s="279" t="str">
        <f>IF(OR(LEFT(Tableau3[[#This Row],[Commentaire Client]],2)="L3",LEFT(Tableau3[[#This Row],[No Suivi]],2)="L3"),"L3","")</f>
        <v/>
      </c>
      <c r="D63" s="278" t="str">
        <f>IFERROR(VLOOKUP(Tableau3[[#This Row],[Code Gest Fournisseur]],#REF!,2,FALSE),IF(Tableau3[[#This Row],[Réf Art Fournisseur]]="","NRC","Znon attribuée"))</f>
        <v>NRC</v>
      </c>
      <c r="E63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63" s="280" t="str">
        <f>IF(Tableau3[[#This Row],[Date Demandée]]+15&lt;$DE$11,"oui","non")</f>
        <v>oui</v>
      </c>
      <c r="G63" s="143"/>
      <c r="I63" s="144"/>
      <c r="J63" s="143"/>
      <c r="AQ63" s="144"/>
      <c r="AR63" s="143"/>
      <c r="AV63" s="1"/>
      <c r="AW63" s="1"/>
      <c r="BF63" s="1"/>
      <c r="CH63" s="1"/>
      <c r="CI63" s="1"/>
      <c r="CL63" s="1"/>
      <c r="CM63" s="1"/>
      <c r="CN63" s="241"/>
      <c r="CO63" s="1"/>
      <c r="CP63" s="3"/>
      <c r="CQ63" s="3"/>
      <c r="CR63" s="1"/>
      <c r="CS63" s="3"/>
      <c r="CT63" s="3"/>
      <c r="CU63" s="3"/>
      <c r="CV63" s="1"/>
      <c r="CW63" s="1"/>
      <c r="DC63" s="144"/>
      <c r="DD63" s="149"/>
      <c r="DE63" s="107"/>
      <c r="DF63" s="107"/>
      <c r="DG63" s="107"/>
      <c r="DH63" s="107"/>
      <c r="DI63" s="107"/>
      <c r="DJ63" s="107"/>
      <c r="DK63" s="107"/>
      <c r="DL63" s="107"/>
      <c r="DM63" s="107"/>
      <c r="DN63" s="107"/>
      <c r="DO63" s="107"/>
      <c r="DP63" s="107"/>
      <c r="DQ63" s="107"/>
      <c r="DR63" s="107"/>
      <c r="DS63" s="107"/>
      <c r="DT63" s="107"/>
      <c r="DU63" s="107"/>
      <c r="DV63" s="107"/>
      <c r="DW63" s="107"/>
      <c r="DX63" s="107"/>
      <c r="DY63" s="107"/>
      <c r="DZ63" s="107"/>
      <c r="EA63" s="107"/>
      <c r="EB63" s="107"/>
      <c r="EC63" s="107"/>
      <c r="ED63" s="107"/>
      <c r="EE63" s="107"/>
      <c r="EF63" s="107"/>
      <c r="EG63" s="107"/>
      <c r="EH63" s="107"/>
      <c r="EI63" s="107"/>
      <c r="EJ63" s="150"/>
    </row>
    <row r="64" spans="1:140" x14ac:dyDescent="0.3">
      <c r="A64" s="277" t="str">
        <f>Tableau3[Commande]&amp;Tableau3[Lig Cde]</f>
        <v/>
      </c>
      <c r="B64" s="278" t="str">
        <f>IF(ISERROR(VLOOKUP(Tableau3[[#This Row],[Code Ord. Off.]],#REF!,2,FALSE)),"RC CONVERGENCE",VLOOKUP(Tableau3[[#This Row],[Code Ord. Off.]],#REF!,2,FALSE))</f>
        <v>RC CONVERGENCE</v>
      </c>
      <c r="C64" s="279" t="str">
        <f>IF(OR(LEFT(Tableau3[[#This Row],[Commentaire Client]],2)="L3",LEFT(Tableau3[[#This Row],[No Suivi]],2)="L3"),"L3","")</f>
        <v/>
      </c>
      <c r="D64" s="278" t="str">
        <f>IFERROR(VLOOKUP(Tableau3[[#This Row],[Code Gest Fournisseur]],#REF!,2,FALSE),IF(Tableau3[[#This Row],[Réf Art Fournisseur]]="","NRC","Znon attribuée"))</f>
        <v>NRC</v>
      </c>
      <c r="E64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64" s="280" t="str">
        <f>IF(Tableau3[[#This Row],[Date Demandée]]+15&lt;$DE$11,"oui","non")</f>
        <v>oui</v>
      </c>
      <c r="G64" s="143"/>
      <c r="I64" s="144"/>
      <c r="J64" s="143"/>
      <c r="AQ64" s="144"/>
      <c r="AR64" s="143"/>
      <c r="AV64" s="1"/>
      <c r="AW64" s="1"/>
      <c r="BF64" s="1"/>
      <c r="CH64" s="1"/>
      <c r="CI64" s="1"/>
      <c r="CL64" s="1"/>
      <c r="CM64" s="1"/>
      <c r="CN64" s="241"/>
      <c r="CO64" s="1"/>
      <c r="CP64" s="3"/>
      <c r="CQ64" s="3"/>
      <c r="CR64" s="1"/>
      <c r="CS64" s="3"/>
      <c r="CT64" s="3"/>
      <c r="CU64" s="3"/>
      <c r="CV64" s="1"/>
      <c r="CW64" s="1"/>
      <c r="DC64" s="144"/>
      <c r="DD64" s="149"/>
      <c r="DE64" s="107"/>
      <c r="DF64" s="107"/>
      <c r="DG64" s="107"/>
      <c r="DH64" s="107"/>
      <c r="DI64" s="107"/>
      <c r="DJ64" s="107"/>
      <c r="DK64" s="107"/>
      <c r="DL64" s="107"/>
      <c r="DM64" s="107"/>
      <c r="DN64" s="107"/>
      <c r="DO64" s="107"/>
      <c r="DP64" s="107"/>
      <c r="DQ64" s="107"/>
      <c r="DR64" s="107"/>
      <c r="DS64" s="107"/>
      <c r="DT64" s="107"/>
      <c r="DU64" s="107"/>
      <c r="DV64" s="107"/>
      <c r="DW64" s="107"/>
      <c r="DX64" s="107"/>
      <c r="DY64" s="107"/>
      <c r="DZ64" s="107"/>
      <c r="EA64" s="107"/>
      <c r="EB64" s="107"/>
      <c r="EC64" s="107"/>
      <c r="ED64" s="107"/>
      <c r="EE64" s="107"/>
      <c r="EF64" s="107"/>
      <c r="EG64" s="107"/>
      <c r="EH64" s="107"/>
      <c r="EI64" s="107"/>
      <c r="EJ64" s="150"/>
    </row>
    <row r="65" spans="1:140" x14ac:dyDescent="0.3">
      <c r="A65" s="277" t="str">
        <f>Tableau3[Commande]&amp;Tableau3[Lig Cde]</f>
        <v/>
      </c>
      <c r="B65" s="278" t="str">
        <f>IF(ISERROR(VLOOKUP(Tableau3[[#This Row],[Code Ord. Off.]],#REF!,2,FALSE)),"RC CONVERGENCE",VLOOKUP(Tableau3[[#This Row],[Code Ord. Off.]],#REF!,2,FALSE))</f>
        <v>RC CONVERGENCE</v>
      </c>
      <c r="C65" s="279" t="str">
        <f>IF(OR(LEFT(Tableau3[[#This Row],[Commentaire Client]],2)="L3",LEFT(Tableau3[[#This Row],[No Suivi]],2)="L3"),"L3","")</f>
        <v/>
      </c>
      <c r="D65" s="278" t="str">
        <f>IFERROR(VLOOKUP(Tableau3[[#This Row],[Code Gest Fournisseur]],#REF!,2,FALSE),IF(Tableau3[[#This Row],[Réf Art Fournisseur]]="","NRC","Znon attribuée"))</f>
        <v>NRC</v>
      </c>
      <c r="E65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65" s="280" t="str">
        <f>IF(Tableau3[[#This Row],[Date Demandée]]+15&lt;$DE$11,"oui","non")</f>
        <v>oui</v>
      </c>
      <c r="G65" s="143"/>
      <c r="I65" s="144"/>
      <c r="J65" s="143"/>
      <c r="AQ65" s="144"/>
      <c r="AR65" s="143"/>
      <c r="AV65" s="1"/>
      <c r="AW65" s="1"/>
      <c r="BF65" s="1"/>
      <c r="CH65" s="1"/>
      <c r="CI65" s="1"/>
      <c r="CL65" s="1"/>
      <c r="CM65" s="1"/>
      <c r="CN65" s="241"/>
      <c r="CO65" s="1"/>
      <c r="CP65" s="3"/>
      <c r="CQ65" s="3"/>
      <c r="CR65" s="1"/>
      <c r="CS65" s="3"/>
      <c r="CT65" s="3"/>
      <c r="CU65" s="3"/>
      <c r="CV65" s="1"/>
      <c r="CW65" s="1"/>
      <c r="DC65" s="144"/>
      <c r="DD65" s="149"/>
      <c r="DE65" s="107"/>
      <c r="DF65" s="107"/>
      <c r="DG65" s="107"/>
      <c r="DH65" s="107"/>
      <c r="DI65" s="107"/>
      <c r="DJ65" s="107"/>
      <c r="DK65" s="107"/>
      <c r="DL65" s="107"/>
      <c r="DM65" s="107"/>
      <c r="DN65" s="107"/>
      <c r="DO65" s="107"/>
      <c r="DP65" s="107"/>
      <c r="DQ65" s="107"/>
      <c r="DR65" s="107"/>
      <c r="DS65" s="107"/>
      <c r="DT65" s="107"/>
      <c r="DU65" s="107"/>
      <c r="DV65" s="107"/>
      <c r="DW65" s="107"/>
      <c r="DX65" s="107"/>
      <c r="DY65" s="107"/>
      <c r="DZ65" s="107"/>
      <c r="EA65" s="107"/>
      <c r="EB65" s="107"/>
      <c r="EC65" s="107"/>
      <c r="ED65" s="107"/>
      <c r="EE65" s="107"/>
      <c r="EF65" s="107"/>
      <c r="EG65" s="107"/>
      <c r="EH65" s="107"/>
      <c r="EI65" s="107"/>
      <c r="EJ65" s="150"/>
    </row>
    <row r="66" spans="1:140" x14ac:dyDescent="0.3">
      <c r="A66" s="277" t="str">
        <f>Tableau3[Commande]&amp;Tableau3[Lig Cde]</f>
        <v/>
      </c>
      <c r="B66" s="278" t="str">
        <f>IF(ISERROR(VLOOKUP(Tableau3[[#This Row],[Code Ord. Off.]],#REF!,2,FALSE)),"RC CONVERGENCE",VLOOKUP(Tableau3[[#This Row],[Code Ord. Off.]],#REF!,2,FALSE))</f>
        <v>RC CONVERGENCE</v>
      </c>
      <c r="C66" s="279" t="str">
        <f>IF(OR(LEFT(Tableau3[[#This Row],[Commentaire Client]],2)="L3",LEFT(Tableau3[[#This Row],[No Suivi]],2)="L3"),"L3","")</f>
        <v/>
      </c>
      <c r="D66" s="278" t="str">
        <f>IFERROR(VLOOKUP(Tableau3[[#This Row],[Code Gest Fournisseur]],#REF!,2,FALSE),IF(Tableau3[[#This Row],[Réf Art Fournisseur]]="","NRC","Znon attribuée"))</f>
        <v>NRC</v>
      </c>
      <c r="E66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66" s="280" t="str">
        <f>IF(Tableau3[[#This Row],[Date Demandée]]+15&lt;$DE$11,"oui","non")</f>
        <v>oui</v>
      </c>
      <c r="G66" s="143"/>
      <c r="I66" s="144"/>
      <c r="J66" s="143"/>
      <c r="AQ66" s="144"/>
      <c r="AR66" s="143"/>
      <c r="AV66" s="1"/>
      <c r="AW66" s="1"/>
      <c r="BF66" s="1"/>
      <c r="CH66" s="1"/>
      <c r="CI66" s="1"/>
      <c r="CL66" s="1"/>
      <c r="CM66" s="1"/>
      <c r="CN66" s="241"/>
      <c r="CO66" s="1"/>
      <c r="CP66" s="3"/>
      <c r="CQ66" s="3"/>
      <c r="CR66" s="1"/>
      <c r="CS66" s="3"/>
      <c r="CT66" s="3"/>
      <c r="CU66" s="3"/>
      <c r="CV66" s="1"/>
      <c r="CW66" s="1"/>
      <c r="DC66" s="144"/>
      <c r="DD66" s="149"/>
      <c r="DE66" s="107"/>
      <c r="DF66" s="107"/>
      <c r="DG66" s="107"/>
      <c r="DH66" s="107"/>
      <c r="DI66" s="107"/>
      <c r="DJ66" s="107"/>
      <c r="DK66" s="107"/>
      <c r="DL66" s="107"/>
      <c r="DM66" s="107"/>
      <c r="DN66" s="107"/>
      <c r="DO66" s="107"/>
      <c r="DP66" s="107"/>
      <c r="DQ66" s="107"/>
      <c r="DR66" s="107"/>
      <c r="DS66" s="107"/>
      <c r="DT66" s="107"/>
      <c r="DU66" s="107"/>
      <c r="DV66" s="107"/>
      <c r="DW66" s="107"/>
      <c r="DX66" s="107"/>
      <c r="DY66" s="107"/>
      <c r="DZ66" s="107"/>
      <c r="EA66" s="107"/>
      <c r="EB66" s="107"/>
      <c r="EC66" s="107"/>
      <c r="ED66" s="107"/>
      <c r="EE66" s="107"/>
      <c r="EF66" s="107"/>
      <c r="EG66" s="107"/>
      <c r="EH66" s="107"/>
      <c r="EI66" s="107"/>
      <c r="EJ66" s="150"/>
    </row>
    <row r="67" spans="1:140" x14ac:dyDescent="0.3">
      <c r="A67" s="277" t="str">
        <f>Tableau3[Commande]&amp;Tableau3[Lig Cde]</f>
        <v/>
      </c>
      <c r="B67" s="278" t="str">
        <f>IF(ISERROR(VLOOKUP(Tableau3[[#This Row],[Code Ord. Off.]],#REF!,2,FALSE)),"RC CONVERGENCE",VLOOKUP(Tableau3[[#This Row],[Code Ord. Off.]],#REF!,2,FALSE))</f>
        <v>RC CONVERGENCE</v>
      </c>
      <c r="C67" s="279" t="str">
        <f>IF(OR(LEFT(Tableau3[[#This Row],[Commentaire Client]],2)="L3",LEFT(Tableau3[[#This Row],[No Suivi]],2)="L3"),"L3","")</f>
        <v/>
      </c>
      <c r="D67" s="278" t="str">
        <f>IFERROR(VLOOKUP(Tableau3[[#This Row],[Code Gest Fournisseur]],#REF!,2,FALSE),IF(Tableau3[[#This Row],[Réf Art Fournisseur]]="","NRC","Znon attribuée"))</f>
        <v>NRC</v>
      </c>
      <c r="E67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67" s="280" t="str">
        <f>IF(Tableau3[[#This Row],[Date Demandée]]+15&lt;$DE$11,"oui","non")</f>
        <v>oui</v>
      </c>
      <c r="G67" s="143"/>
      <c r="I67" s="144"/>
      <c r="J67" s="143"/>
      <c r="AQ67" s="144"/>
      <c r="AR67" s="143"/>
      <c r="AV67" s="1"/>
      <c r="AW67" s="1"/>
      <c r="BF67" s="1"/>
      <c r="CH67" s="1"/>
      <c r="CI67" s="1"/>
      <c r="CL67" s="1"/>
      <c r="CM67" s="1"/>
      <c r="CN67" s="241"/>
      <c r="CO67" s="1"/>
      <c r="CP67" s="3"/>
      <c r="CQ67" s="3"/>
      <c r="CR67" s="1"/>
      <c r="CS67" s="3"/>
      <c r="CT67" s="3"/>
      <c r="CU67" s="3"/>
      <c r="CV67" s="1"/>
      <c r="CW67" s="1"/>
      <c r="DC67" s="144"/>
      <c r="DD67" s="149"/>
      <c r="DE67" s="107"/>
      <c r="DF67" s="107"/>
      <c r="DG67" s="107"/>
      <c r="DH67" s="107"/>
      <c r="DI67" s="107"/>
      <c r="DJ67" s="107"/>
      <c r="DK67" s="107"/>
      <c r="DL67" s="107"/>
      <c r="DM67" s="107"/>
      <c r="DN67" s="107"/>
      <c r="DO67" s="107"/>
      <c r="DP67" s="107"/>
      <c r="DQ67" s="107"/>
      <c r="DR67" s="107"/>
      <c r="DS67" s="107"/>
      <c r="DT67" s="107"/>
      <c r="DU67" s="107"/>
      <c r="DV67" s="107"/>
      <c r="DW67" s="107"/>
      <c r="DX67" s="107"/>
      <c r="DY67" s="107"/>
      <c r="DZ67" s="107"/>
      <c r="EA67" s="107"/>
      <c r="EB67" s="107"/>
      <c r="EC67" s="107"/>
      <c r="ED67" s="107"/>
      <c r="EE67" s="107"/>
      <c r="EF67" s="107"/>
      <c r="EG67" s="107"/>
      <c r="EH67" s="107"/>
      <c r="EI67" s="107"/>
      <c r="EJ67" s="150"/>
    </row>
    <row r="68" spans="1:140" x14ac:dyDescent="0.3">
      <c r="A68" s="277" t="str">
        <f>Tableau3[Commande]&amp;Tableau3[Lig Cde]</f>
        <v/>
      </c>
      <c r="B68" s="278" t="str">
        <f>IF(ISERROR(VLOOKUP(Tableau3[[#This Row],[Code Ord. Off.]],#REF!,2,FALSE)),"RC CONVERGENCE",VLOOKUP(Tableau3[[#This Row],[Code Ord. Off.]],#REF!,2,FALSE))</f>
        <v>RC CONVERGENCE</v>
      </c>
      <c r="C68" s="279" t="str">
        <f>IF(OR(LEFT(Tableau3[[#This Row],[Commentaire Client]],2)="L3",LEFT(Tableau3[[#This Row],[No Suivi]],2)="L3"),"L3","")</f>
        <v/>
      </c>
      <c r="D68" s="278" t="str">
        <f>IFERROR(VLOOKUP(Tableau3[[#This Row],[Code Gest Fournisseur]],#REF!,2,FALSE),IF(Tableau3[[#This Row],[Réf Art Fournisseur]]="","NRC","Znon attribuée"))</f>
        <v>NRC</v>
      </c>
      <c r="E68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68" s="280" t="str">
        <f>IF(Tableau3[[#This Row],[Date Demandée]]+15&lt;$DE$11,"oui","non")</f>
        <v>oui</v>
      </c>
      <c r="G68" s="143"/>
      <c r="I68" s="144"/>
      <c r="J68" s="143"/>
      <c r="AQ68" s="144"/>
      <c r="AR68" s="143"/>
      <c r="AV68" s="1"/>
      <c r="AW68" s="1"/>
      <c r="BF68" s="1"/>
      <c r="CH68" s="1"/>
      <c r="CI68" s="1"/>
      <c r="CL68" s="1"/>
      <c r="CM68" s="1"/>
      <c r="CN68" s="241"/>
      <c r="CO68" s="1"/>
      <c r="CP68" s="3"/>
      <c r="CQ68" s="3"/>
      <c r="CR68" s="1"/>
      <c r="CS68" s="3"/>
      <c r="CT68" s="3"/>
      <c r="CU68" s="3"/>
      <c r="CV68" s="1"/>
      <c r="CW68" s="1"/>
      <c r="DC68" s="144"/>
      <c r="DD68" s="149"/>
      <c r="DE68" s="107"/>
      <c r="DF68" s="107"/>
      <c r="DG68" s="107"/>
      <c r="DH68" s="107"/>
      <c r="DI68" s="107"/>
      <c r="DJ68" s="107"/>
      <c r="DK68" s="107"/>
      <c r="DL68" s="107"/>
      <c r="DM68" s="107"/>
      <c r="DN68" s="107"/>
      <c r="DO68" s="107"/>
      <c r="DP68" s="107"/>
      <c r="DQ68" s="107"/>
      <c r="DR68" s="107"/>
      <c r="DS68" s="107"/>
      <c r="DT68" s="107"/>
      <c r="DU68" s="107"/>
      <c r="DV68" s="107"/>
      <c r="DW68" s="107"/>
      <c r="DX68" s="107"/>
      <c r="DY68" s="107"/>
      <c r="DZ68" s="107"/>
      <c r="EA68" s="107"/>
      <c r="EB68" s="107"/>
      <c r="EC68" s="107"/>
      <c r="ED68" s="107"/>
      <c r="EE68" s="107"/>
      <c r="EF68" s="107"/>
      <c r="EG68" s="107"/>
      <c r="EH68" s="107"/>
      <c r="EI68" s="107"/>
      <c r="EJ68" s="150"/>
    </row>
    <row r="69" spans="1:140" x14ac:dyDescent="0.3">
      <c r="A69" s="277" t="str">
        <f>Tableau3[Commande]&amp;Tableau3[Lig Cde]</f>
        <v/>
      </c>
      <c r="B69" s="278" t="str">
        <f>IF(ISERROR(VLOOKUP(Tableau3[[#This Row],[Code Ord. Off.]],#REF!,2,FALSE)),"RC CONVERGENCE",VLOOKUP(Tableau3[[#This Row],[Code Ord. Off.]],#REF!,2,FALSE))</f>
        <v>RC CONVERGENCE</v>
      </c>
      <c r="C69" s="279" t="str">
        <f>IF(OR(LEFT(Tableau3[[#This Row],[Commentaire Client]],2)="L3",LEFT(Tableau3[[#This Row],[No Suivi]],2)="L3"),"L3","")</f>
        <v/>
      </c>
      <c r="D69" s="278" t="str">
        <f>IFERROR(VLOOKUP(Tableau3[[#This Row],[Code Gest Fournisseur]],#REF!,2,FALSE),IF(Tableau3[[#This Row],[Réf Art Fournisseur]]="","NRC","Znon attribuée"))</f>
        <v>NRC</v>
      </c>
      <c r="E69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69" s="280" t="str">
        <f>IF(Tableau3[[#This Row],[Date Demandée]]+15&lt;$DE$11,"oui","non")</f>
        <v>oui</v>
      </c>
      <c r="G69" s="143"/>
      <c r="I69" s="144"/>
      <c r="J69" s="143"/>
      <c r="AQ69" s="144"/>
      <c r="AR69" s="143"/>
      <c r="AV69" s="1"/>
      <c r="AW69" s="1"/>
      <c r="BF69" s="1"/>
      <c r="CH69" s="1"/>
      <c r="CI69" s="1"/>
      <c r="CL69" s="1"/>
      <c r="CM69" s="1"/>
      <c r="CN69" s="241"/>
      <c r="CO69" s="1"/>
      <c r="CP69" s="3"/>
      <c r="CQ69" s="3"/>
      <c r="CR69" s="1"/>
      <c r="CS69" s="3"/>
      <c r="CT69" s="3"/>
      <c r="CU69" s="3"/>
      <c r="CV69" s="1"/>
      <c r="CW69" s="1"/>
      <c r="DC69" s="144"/>
      <c r="DD69" s="149"/>
      <c r="DE69" s="107"/>
      <c r="DF69" s="107"/>
      <c r="DG69" s="107"/>
      <c r="DH69" s="107"/>
      <c r="DI69" s="107"/>
      <c r="DJ69" s="107"/>
      <c r="DK69" s="107"/>
      <c r="DL69" s="107"/>
      <c r="DM69" s="107"/>
      <c r="DN69" s="107"/>
      <c r="DO69" s="107"/>
      <c r="DP69" s="107"/>
      <c r="DQ69" s="107"/>
      <c r="DR69" s="107"/>
      <c r="DS69" s="107"/>
      <c r="DT69" s="107"/>
      <c r="DU69" s="107"/>
      <c r="DV69" s="107"/>
      <c r="DW69" s="107"/>
      <c r="DX69" s="107"/>
      <c r="DY69" s="107"/>
      <c r="DZ69" s="107"/>
      <c r="EA69" s="107"/>
      <c r="EB69" s="107"/>
      <c r="EC69" s="107"/>
      <c r="ED69" s="107"/>
      <c r="EE69" s="107"/>
      <c r="EF69" s="107"/>
      <c r="EG69" s="107"/>
      <c r="EH69" s="107"/>
      <c r="EI69" s="107"/>
      <c r="EJ69" s="150"/>
    </row>
    <row r="70" spans="1:140" x14ac:dyDescent="0.3">
      <c r="A70" s="277" t="str">
        <f>Tableau3[Commande]&amp;Tableau3[Lig Cde]</f>
        <v/>
      </c>
      <c r="B70" s="278" t="str">
        <f>IF(ISERROR(VLOOKUP(Tableau3[[#This Row],[Code Ord. Off.]],#REF!,2,FALSE)),"RC CONVERGENCE",VLOOKUP(Tableau3[[#This Row],[Code Ord. Off.]],#REF!,2,FALSE))</f>
        <v>RC CONVERGENCE</v>
      </c>
      <c r="C70" s="279" t="str">
        <f>IF(OR(LEFT(Tableau3[[#This Row],[Commentaire Client]],2)="L3",LEFT(Tableau3[[#This Row],[No Suivi]],2)="L3"),"L3","")</f>
        <v/>
      </c>
      <c r="D70" s="278" t="str">
        <f>IFERROR(VLOOKUP(Tableau3[[#This Row],[Code Gest Fournisseur]],#REF!,2,FALSE),IF(Tableau3[[#This Row],[Réf Art Fournisseur]]="","NRC","Znon attribuée"))</f>
        <v>NRC</v>
      </c>
      <c r="E70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70" s="280" t="str">
        <f>IF(Tableau3[[#This Row],[Date Demandée]]+15&lt;$DE$11,"oui","non")</f>
        <v>oui</v>
      </c>
      <c r="G70" s="143"/>
      <c r="I70" s="144"/>
      <c r="J70" s="143"/>
      <c r="AQ70" s="144"/>
      <c r="AR70" s="143"/>
      <c r="AV70" s="1"/>
      <c r="AW70" s="1"/>
      <c r="BF70" s="1"/>
      <c r="CH70" s="1"/>
      <c r="CI70" s="1"/>
      <c r="CL70" s="1"/>
      <c r="CM70" s="1"/>
      <c r="CN70" s="241"/>
      <c r="CO70" s="1"/>
      <c r="CP70" s="3"/>
      <c r="CQ70" s="3"/>
      <c r="CR70" s="1"/>
      <c r="CS70" s="3"/>
      <c r="CT70" s="3"/>
      <c r="CU70" s="3"/>
      <c r="CV70" s="1"/>
      <c r="CW70" s="1"/>
      <c r="DC70" s="144"/>
      <c r="DD70" s="149"/>
      <c r="DE70" s="107"/>
      <c r="DF70" s="107"/>
      <c r="DG70" s="107"/>
      <c r="DH70" s="107"/>
      <c r="DI70" s="107"/>
      <c r="DJ70" s="107"/>
      <c r="DK70" s="107"/>
      <c r="DL70" s="107"/>
      <c r="DM70" s="107"/>
      <c r="DN70" s="107"/>
      <c r="DO70" s="107"/>
      <c r="DP70" s="107"/>
      <c r="DQ70" s="107"/>
      <c r="DR70" s="107"/>
      <c r="DS70" s="107"/>
      <c r="DT70" s="107"/>
      <c r="DU70" s="107"/>
      <c r="DV70" s="107"/>
      <c r="DW70" s="107"/>
      <c r="DX70" s="107"/>
      <c r="DY70" s="107"/>
      <c r="DZ70" s="107"/>
      <c r="EA70" s="107"/>
      <c r="EB70" s="107"/>
      <c r="EC70" s="107"/>
      <c r="ED70" s="107"/>
      <c r="EE70" s="107"/>
      <c r="EF70" s="107"/>
      <c r="EG70" s="107"/>
      <c r="EH70" s="107"/>
      <c r="EI70" s="107"/>
      <c r="EJ70" s="150"/>
    </row>
    <row r="71" spans="1:140" x14ac:dyDescent="0.3">
      <c r="A71" s="277" t="str">
        <f>Tableau3[Commande]&amp;Tableau3[Lig Cde]</f>
        <v/>
      </c>
      <c r="B71" s="278" t="str">
        <f>IF(ISERROR(VLOOKUP(Tableau3[[#This Row],[Code Ord. Off.]],#REF!,2,FALSE)),"RC CONVERGENCE",VLOOKUP(Tableau3[[#This Row],[Code Ord. Off.]],#REF!,2,FALSE))</f>
        <v>RC CONVERGENCE</v>
      </c>
      <c r="C71" s="279" t="str">
        <f>IF(OR(LEFT(Tableau3[[#This Row],[Commentaire Client]],2)="L3",LEFT(Tableau3[[#This Row],[No Suivi]],2)="L3"),"L3","")</f>
        <v/>
      </c>
      <c r="D71" s="278" t="str">
        <f>IFERROR(VLOOKUP(Tableau3[[#This Row],[Code Gest Fournisseur]],#REF!,2,FALSE),IF(Tableau3[[#This Row],[Réf Art Fournisseur]]="","NRC","Znon attribuée"))</f>
        <v>NRC</v>
      </c>
      <c r="E71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71" s="280" t="str">
        <f>IF(Tableau3[[#This Row],[Date Demandée]]+15&lt;$DE$11,"oui","non")</f>
        <v>oui</v>
      </c>
      <c r="G71" s="143"/>
      <c r="I71" s="144"/>
      <c r="J71" s="143"/>
      <c r="AQ71" s="144"/>
      <c r="AR71" s="143"/>
      <c r="AV71" s="1"/>
      <c r="AW71" s="1"/>
      <c r="BF71" s="1"/>
      <c r="CH71" s="1"/>
      <c r="CI71" s="1"/>
      <c r="CL71" s="1"/>
      <c r="CM71" s="1"/>
      <c r="CN71" s="241"/>
      <c r="CO71" s="1"/>
      <c r="CP71" s="3"/>
      <c r="CQ71" s="3"/>
      <c r="CR71" s="1"/>
      <c r="CS71" s="3"/>
      <c r="CT71" s="3"/>
      <c r="CU71" s="3"/>
      <c r="CV71" s="1"/>
      <c r="CW71" s="1"/>
      <c r="DC71" s="144"/>
      <c r="DD71" s="149"/>
      <c r="DE71" s="107"/>
      <c r="DF71" s="107"/>
      <c r="DG71" s="107"/>
      <c r="DH71" s="107"/>
      <c r="DI71" s="107"/>
      <c r="DJ71" s="107"/>
      <c r="DK71" s="107"/>
      <c r="DL71" s="107"/>
      <c r="DM71" s="107"/>
      <c r="DN71" s="107"/>
      <c r="DO71" s="107"/>
      <c r="DP71" s="107"/>
      <c r="DQ71" s="107"/>
      <c r="DR71" s="107"/>
      <c r="DS71" s="107"/>
      <c r="DT71" s="107"/>
      <c r="DU71" s="107"/>
      <c r="DV71" s="107"/>
      <c r="DW71" s="107"/>
      <c r="DX71" s="107"/>
      <c r="DY71" s="107"/>
      <c r="DZ71" s="107"/>
      <c r="EA71" s="107"/>
      <c r="EB71" s="107"/>
      <c r="EC71" s="107"/>
      <c r="ED71" s="107"/>
      <c r="EE71" s="107"/>
      <c r="EF71" s="107"/>
      <c r="EG71" s="107"/>
      <c r="EH71" s="107"/>
      <c r="EI71" s="107"/>
      <c r="EJ71" s="150"/>
    </row>
    <row r="72" spans="1:140" x14ac:dyDescent="0.3">
      <c r="A72" s="277" t="str">
        <f>Tableau3[Commande]&amp;Tableau3[Lig Cde]</f>
        <v/>
      </c>
      <c r="B72" s="278" t="str">
        <f>IF(ISERROR(VLOOKUP(Tableau3[[#This Row],[Code Ord. Off.]],#REF!,2,FALSE)),"RC CONVERGENCE",VLOOKUP(Tableau3[[#This Row],[Code Ord. Off.]],#REF!,2,FALSE))</f>
        <v>RC CONVERGENCE</v>
      </c>
      <c r="C72" s="279" t="str">
        <f>IF(OR(LEFT(Tableau3[[#This Row],[Commentaire Client]],2)="L3",LEFT(Tableau3[[#This Row],[No Suivi]],2)="L3"),"L3","")</f>
        <v/>
      </c>
      <c r="D72" s="278" t="str">
        <f>IFERROR(VLOOKUP(Tableau3[[#This Row],[Code Gest Fournisseur]],#REF!,2,FALSE),IF(Tableau3[[#This Row],[Réf Art Fournisseur]]="","NRC","Znon attribuée"))</f>
        <v>NRC</v>
      </c>
      <c r="E72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72" s="280" t="str">
        <f>IF(Tableau3[[#This Row],[Date Demandée]]+15&lt;$DE$11,"oui","non")</f>
        <v>oui</v>
      </c>
      <c r="G72" s="143"/>
      <c r="I72" s="144"/>
      <c r="J72" s="143"/>
      <c r="AQ72" s="144"/>
      <c r="AR72" s="143"/>
      <c r="AV72" s="1"/>
      <c r="AW72" s="1"/>
      <c r="BF72" s="1"/>
      <c r="CH72" s="1"/>
      <c r="CI72" s="1"/>
      <c r="CL72" s="1"/>
      <c r="CM72" s="1"/>
      <c r="CN72" s="241"/>
      <c r="CO72" s="1"/>
      <c r="CP72" s="3"/>
      <c r="CQ72" s="3"/>
      <c r="CR72" s="1"/>
      <c r="CS72" s="3"/>
      <c r="CT72" s="3"/>
      <c r="CU72" s="3"/>
      <c r="CV72" s="1"/>
      <c r="CW72" s="1"/>
      <c r="DC72" s="144"/>
      <c r="DD72" s="149"/>
      <c r="DE72" s="107"/>
      <c r="DF72" s="107"/>
      <c r="DG72" s="107"/>
      <c r="DH72" s="107"/>
      <c r="DI72" s="107"/>
      <c r="DJ72" s="107"/>
      <c r="DK72" s="107"/>
      <c r="DL72" s="107"/>
      <c r="DM72" s="107"/>
      <c r="DN72" s="107"/>
      <c r="DO72" s="107"/>
      <c r="DP72" s="107"/>
      <c r="DQ72" s="107"/>
      <c r="DR72" s="107"/>
      <c r="DS72" s="107"/>
      <c r="DT72" s="107"/>
      <c r="DU72" s="107"/>
      <c r="DV72" s="107"/>
      <c r="DW72" s="107"/>
      <c r="DX72" s="107"/>
      <c r="DY72" s="107"/>
      <c r="DZ72" s="107"/>
      <c r="EA72" s="107"/>
      <c r="EB72" s="107"/>
      <c r="EC72" s="107"/>
      <c r="ED72" s="107"/>
      <c r="EE72" s="107"/>
      <c r="EF72" s="107"/>
      <c r="EG72" s="107"/>
      <c r="EH72" s="107"/>
      <c r="EI72" s="107"/>
      <c r="EJ72" s="150"/>
    </row>
    <row r="73" spans="1:140" x14ac:dyDescent="0.3">
      <c r="A73" s="277" t="str">
        <f>Tableau3[Commande]&amp;Tableau3[Lig Cde]</f>
        <v/>
      </c>
      <c r="B73" s="278" t="str">
        <f>IF(ISERROR(VLOOKUP(Tableau3[[#This Row],[Code Ord. Off.]],#REF!,2,FALSE)),"RC CONVERGENCE",VLOOKUP(Tableau3[[#This Row],[Code Ord. Off.]],#REF!,2,FALSE))</f>
        <v>RC CONVERGENCE</v>
      </c>
      <c r="C73" s="279" t="str">
        <f>IF(OR(LEFT(Tableau3[[#This Row],[Commentaire Client]],2)="L3",LEFT(Tableau3[[#This Row],[No Suivi]],2)="L3"),"L3","")</f>
        <v/>
      </c>
      <c r="D73" s="278" t="str">
        <f>IFERROR(VLOOKUP(Tableau3[[#This Row],[Code Gest Fournisseur]],#REF!,2,FALSE),IF(Tableau3[[#This Row],[Réf Art Fournisseur]]="","NRC","Znon attribuée"))</f>
        <v>NRC</v>
      </c>
      <c r="E73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73" s="280" t="str">
        <f>IF(Tableau3[[#This Row],[Date Demandée]]+15&lt;$DE$11,"oui","non")</f>
        <v>oui</v>
      </c>
      <c r="G73" s="143"/>
      <c r="I73" s="144"/>
      <c r="J73" s="143"/>
      <c r="AQ73" s="144"/>
      <c r="AR73" s="143"/>
      <c r="AV73" s="1"/>
      <c r="AW73" s="1"/>
      <c r="BF73" s="1"/>
      <c r="CH73" s="1"/>
      <c r="CI73" s="1"/>
      <c r="CL73" s="1"/>
      <c r="CM73" s="1"/>
      <c r="CN73" s="241"/>
      <c r="CO73" s="1"/>
      <c r="CP73" s="3"/>
      <c r="CQ73" s="3"/>
      <c r="CR73" s="1"/>
      <c r="CS73" s="3"/>
      <c r="CT73" s="3"/>
      <c r="CU73" s="3"/>
      <c r="CV73" s="1"/>
      <c r="CW73" s="1"/>
      <c r="DC73" s="144"/>
      <c r="DD73" s="149"/>
      <c r="DE73" s="107"/>
      <c r="DF73" s="107"/>
      <c r="DG73" s="107"/>
      <c r="DH73" s="107"/>
      <c r="DI73" s="107"/>
      <c r="DJ73" s="107"/>
      <c r="DK73" s="107"/>
      <c r="DL73" s="107"/>
      <c r="DM73" s="107"/>
      <c r="DN73" s="107"/>
      <c r="DO73" s="107"/>
      <c r="DP73" s="107"/>
      <c r="DQ73" s="107"/>
      <c r="DR73" s="107"/>
      <c r="DS73" s="107"/>
      <c r="DT73" s="107"/>
      <c r="DU73" s="107"/>
      <c r="DV73" s="107"/>
      <c r="DW73" s="107"/>
      <c r="DX73" s="107"/>
      <c r="DY73" s="107"/>
      <c r="DZ73" s="107"/>
      <c r="EA73" s="107"/>
      <c r="EB73" s="107"/>
      <c r="EC73" s="107"/>
      <c r="ED73" s="107"/>
      <c r="EE73" s="107"/>
      <c r="EF73" s="107"/>
      <c r="EG73" s="107"/>
      <c r="EH73" s="107"/>
      <c r="EI73" s="107"/>
      <c r="EJ73" s="150"/>
    </row>
    <row r="74" spans="1:140" x14ac:dyDescent="0.3">
      <c r="A74" s="277" t="str">
        <f>Tableau3[Commande]&amp;Tableau3[Lig Cde]</f>
        <v/>
      </c>
      <c r="B74" s="278" t="str">
        <f>IF(ISERROR(VLOOKUP(Tableau3[[#This Row],[Code Ord. Off.]],#REF!,2,FALSE)),"RC CONVERGENCE",VLOOKUP(Tableau3[[#This Row],[Code Ord. Off.]],#REF!,2,FALSE))</f>
        <v>RC CONVERGENCE</v>
      </c>
      <c r="C74" s="279" t="str">
        <f>IF(OR(LEFT(Tableau3[[#This Row],[Commentaire Client]],2)="L3",LEFT(Tableau3[[#This Row],[No Suivi]],2)="L3"),"L3","")</f>
        <v/>
      </c>
      <c r="D74" s="278" t="str">
        <f>IFERROR(VLOOKUP(Tableau3[[#This Row],[Code Gest Fournisseur]],#REF!,2,FALSE),IF(Tableau3[[#This Row],[Réf Art Fournisseur]]="","NRC","Znon attribuée"))</f>
        <v>NRC</v>
      </c>
      <c r="E74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74" s="280" t="str">
        <f>IF(Tableau3[[#This Row],[Date Demandée]]+15&lt;$DE$11,"oui","non")</f>
        <v>oui</v>
      </c>
      <c r="G74" s="143"/>
      <c r="I74" s="144"/>
      <c r="J74" s="143"/>
      <c r="AQ74" s="144"/>
      <c r="AR74" s="143"/>
      <c r="AV74" s="1"/>
      <c r="AW74" s="1"/>
      <c r="BF74" s="1"/>
      <c r="CH74" s="1"/>
      <c r="CI74" s="1"/>
      <c r="CL74" s="1"/>
      <c r="CM74" s="1"/>
      <c r="CN74" s="241"/>
      <c r="CO74" s="1"/>
      <c r="CP74" s="3"/>
      <c r="CQ74" s="3"/>
      <c r="CR74" s="1"/>
      <c r="CS74" s="3"/>
      <c r="CT74" s="3"/>
      <c r="CU74" s="3"/>
      <c r="CV74" s="1"/>
      <c r="CW74" s="1"/>
      <c r="DC74" s="144"/>
      <c r="DD74" s="149"/>
      <c r="DE74" s="107"/>
      <c r="DF74" s="107"/>
      <c r="DG74" s="107"/>
      <c r="DH74" s="107"/>
      <c r="DI74" s="107"/>
      <c r="DJ74" s="107"/>
      <c r="DK74" s="107"/>
      <c r="DL74" s="107"/>
      <c r="DM74" s="107"/>
      <c r="DN74" s="107"/>
      <c r="DO74" s="107"/>
      <c r="DP74" s="107"/>
      <c r="DQ74" s="107"/>
      <c r="DR74" s="107"/>
      <c r="DS74" s="107"/>
      <c r="DT74" s="107"/>
      <c r="DU74" s="107"/>
      <c r="DV74" s="107"/>
      <c r="DW74" s="107"/>
      <c r="DX74" s="107"/>
      <c r="DY74" s="107"/>
      <c r="DZ74" s="107"/>
      <c r="EA74" s="107"/>
      <c r="EB74" s="107"/>
      <c r="EC74" s="107"/>
      <c r="ED74" s="107"/>
      <c r="EE74" s="107"/>
      <c r="EF74" s="107"/>
      <c r="EG74" s="107"/>
      <c r="EH74" s="107"/>
      <c r="EI74" s="107"/>
      <c r="EJ74" s="150"/>
    </row>
    <row r="75" spans="1:140" x14ac:dyDescent="0.3">
      <c r="A75" s="277" t="str">
        <f>Tableau3[Commande]&amp;Tableau3[Lig Cde]</f>
        <v/>
      </c>
      <c r="B75" s="278" t="str">
        <f>IF(ISERROR(VLOOKUP(Tableau3[[#This Row],[Code Ord. Off.]],#REF!,2,FALSE)),"RC CONVERGENCE",VLOOKUP(Tableau3[[#This Row],[Code Ord. Off.]],#REF!,2,FALSE))</f>
        <v>RC CONVERGENCE</v>
      </c>
      <c r="C75" s="279" t="str">
        <f>IF(OR(LEFT(Tableau3[[#This Row],[Commentaire Client]],2)="L3",LEFT(Tableau3[[#This Row],[No Suivi]],2)="L3"),"L3","")</f>
        <v/>
      </c>
      <c r="D75" s="278" t="str">
        <f>IFERROR(VLOOKUP(Tableau3[[#This Row],[Code Gest Fournisseur]],#REF!,2,FALSE),IF(Tableau3[[#This Row],[Réf Art Fournisseur]]="","NRC","Znon attribuée"))</f>
        <v>NRC</v>
      </c>
      <c r="E75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75" s="280" t="str">
        <f>IF(Tableau3[[#This Row],[Date Demandée]]+15&lt;$DE$11,"oui","non")</f>
        <v>oui</v>
      </c>
      <c r="G75" s="143"/>
      <c r="I75" s="144"/>
      <c r="J75" s="143"/>
      <c r="AQ75" s="144"/>
      <c r="AR75" s="143"/>
      <c r="AV75" s="1"/>
      <c r="AW75" s="1"/>
      <c r="BF75" s="1"/>
      <c r="CH75" s="1"/>
      <c r="CI75" s="1"/>
      <c r="CL75" s="1"/>
      <c r="CM75" s="1"/>
      <c r="CN75" s="241"/>
      <c r="CO75" s="1"/>
      <c r="CP75" s="3"/>
      <c r="CQ75" s="3"/>
      <c r="CR75" s="1"/>
      <c r="CS75" s="3"/>
      <c r="CT75" s="3"/>
      <c r="CU75" s="3"/>
      <c r="CV75" s="1"/>
      <c r="CW75" s="1"/>
      <c r="DC75" s="144"/>
      <c r="DD75" s="149"/>
      <c r="DE75" s="107"/>
      <c r="DF75" s="107"/>
      <c r="DG75" s="107"/>
      <c r="DH75" s="107"/>
      <c r="DI75" s="107"/>
      <c r="DJ75" s="107"/>
      <c r="DK75" s="107"/>
      <c r="DL75" s="107"/>
      <c r="DM75" s="107"/>
      <c r="DN75" s="107"/>
      <c r="DO75" s="107"/>
      <c r="DP75" s="107"/>
      <c r="DQ75" s="107"/>
      <c r="DR75" s="107"/>
      <c r="DS75" s="107"/>
      <c r="DT75" s="107"/>
      <c r="DU75" s="107"/>
      <c r="DV75" s="107"/>
      <c r="DW75" s="107"/>
      <c r="DX75" s="107"/>
      <c r="DY75" s="107"/>
      <c r="DZ75" s="107"/>
      <c r="EA75" s="107"/>
      <c r="EB75" s="107"/>
      <c r="EC75" s="107"/>
      <c r="ED75" s="107"/>
      <c r="EE75" s="107"/>
      <c r="EF75" s="107"/>
      <c r="EG75" s="107"/>
      <c r="EH75" s="107"/>
      <c r="EI75" s="107"/>
      <c r="EJ75" s="150"/>
    </row>
    <row r="76" spans="1:140" x14ac:dyDescent="0.3">
      <c r="A76" s="277" t="str">
        <f>Tableau3[Commande]&amp;Tableau3[Lig Cde]</f>
        <v/>
      </c>
      <c r="B76" s="278" t="str">
        <f>IF(ISERROR(VLOOKUP(Tableau3[[#This Row],[Code Ord. Off.]],#REF!,2,FALSE)),"RC CONVERGENCE",VLOOKUP(Tableau3[[#This Row],[Code Ord. Off.]],#REF!,2,FALSE))</f>
        <v>RC CONVERGENCE</v>
      </c>
      <c r="C76" s="279" t="str">
        <f>IF(OR(LEFT(Tableau3[[#This Row],[Commentaire Client]],2)="L3",LEFT(Tableau3[[#This Row],[No Suivi]],2)="L3"),"L3","")</f>
        <v/>
      </c>
      <c r="D76" s="278" t="str">
        <f>IFERROR(VLOOKUP(Tableau3[[#This Row],[Code Gest Fournisseur]],#REF!,2,FALSE),IF(Tableau3[[#This Row],[Réf Art Fournisseur]]="","NRC","Znon attribuée"))</f>
        <v>NRC</v>
      </c>
      <c r="E76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76" s="280" t="str">
        <f>IF(Tableau3[[#This Row],[Date Demandée]]+15&lt;$DE$11,"oui","non")</f>
        <v>oui</v>
      </c>
      <c r="G76" s="143"/>
      <c r="I76" s="144"/>
      <c r="J76" s="143"/>
      <c r="AQ76" s="144"/>
      <c r="AR76" s="143"/>
      <c r="AV76" s="1"/>
      <c r="AW76" s="1"/>
      <c r="BF76" s="1"/>
      <c r="CH76" s="1"/>
      <c r="CI76" s="1"/>
      <c r="CL76" s="1"/>
      <c r="CM76" s="1"/>
      <c r="CN76" s="241"/>
      <c r="CO76" s="1"/>
      <c r="CP76" s="3"/>
      <c r="CQ76" s="3"/>
      <c r="CR76" s="1"/>
      <c r="CS76" s="3"/>
      <c r="CT76" s="3"/>
      <c r="CU76" s="3"/>
      <c r="CV76" s="1"/>
      <c r="CW76" s="1"/>
      <c r="DC76" s="144"/>
      <c r="DD76" s="149"/>
      <c r="DE76" s="107"/>
      <c r="DF76" s="107"/>
      <c r="DG76" s="107"/>
      <c r="DH76" s="107"/>
      <c r="DI76" s="107"/>
      <c r="DJ76" s="107"/>
      <c r="DK76" s="107"/>
      <c r="DL76" s="107"/>
      <c r="DM76" s="107"/>
      <c r="DN76" s="107"/>
      <c r="DO76" s="107"/>
      <c r="DP76" s="107"/>
      <c r="DQ76" s="107"/>
      <c r="DR76" s="107"/>
      <c r="DS76" s="107"/>
      <c r="DT76" s="107"/>
      <c r="DU76" s="107"/>
      <c r="DV76" s="107"/>
      <c r="DW76" s="107"/>
      <c r="DX76" s="107"/>
      <c r="DY76" s="107"/>
      <c r="DZ76" s="107"/>
      <c r="EA76" s="107"/>
      <c r="EB76" s="107"/>
      <c r="EC76" s="107"/>
      <c r="ED76" s="107"/>
      <c r="EE76" s="107"/>
      <c r="EF76" s="107"/>
      <c r="EG76" s="107"/>
      <c r="EH76" s="107"/>
      <c r="EI76" s="107"/>
      <c r="EJ76" s="150"/>
    </row>
    <row r="77" spans="1:140" x14ac:dyDescent="0.3">
      <c r="A77" s="277" t="str">
        <f>Tableau3[Commande]&amp;Tableau3[Lig Cde]</f>
        <v/>
      </c>
      <c r="B77" s="278" t="str">
        <f>IF(ISERROR(VLOOKUP(Tableau3[[#This Row],[Code Ord. Off.]],#REF!,2,FALSE)),"RC CONVERGENCE",VLOOKUP(Tableau3[[#This Row],[Code Ord. Off.]],#REF!,2,FALSE))</f>
        <v>RC CONVERGENCE</v>
      </c>
      <c r="C77" s="279" t="str">
        <f>IF(OR(LEFT(Tableau3[[#This Row],[Commentaire Client]],2)="L3",LEFT(Tableau3[[#This Row],[No Suivi]],2)="L3"),"L3","")</f>
        <v/>
      </c>
      <c r="D77" s="278" t="str">
        <f>IFERROR(VLOOKUP(Tableau3[[#This Row],[Code Gest Fournisseur]],#REF!,2,FALSE),IF(Tableau3[[#This Row],[Réf Art Fournisseur]]="","NRC","Znon attribuée"))</f>
        <v>NRC</v>
      </c>
      <c r="E77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77" s="280" t="str">
        <f>IF(Tableau3[[#This Row],[Date Demandée]]+15&lt;$DE$11,"oui","non")</f>
        <v>oui</v>
      </c>
      <c r="G77" s="143"/>
      <c r="I77" s="144"/>
      <c r="J77" s="143"/>
      <c r="AQ77" s="144"/>
      <c r="AR77" s="143"/>
      <c r="AV77" s="1"/>
      <c r="AW77" s="1"/>
      <c r="BF77" s="1"/>
      <c r="CH77" s="1"/>
      <c r="CI77" s="1"/>
      <c r="CL77" s="1"/>
      <c r="CM77" s="1"/>
      <c r="CN77" s="241"/>
      <c r="CO77" s="1"/>
      <c r="CP77" s="3"/>
      <c r="CQ77" s="3"/>
      <c r="CR77" s="1"/>
      <c r="CS77" s="3"/>
      <c r="CT77" s="3"/>
      <c r="CU77" s="3"/>
      <c r="CV77" s="1"/>
      <c r="CW77" s="1"/>
      <c r="DC77" s="144"/>
      <c r="DD77" s="149"/>
      <c r="DE77" s="107"/>
      <c r="DF77" s="107"/>
      <c r="DG77" s="107"/>
      <c r="DH77" s="107"/>
      <c r="DI77" s="107"/>
      <c r="DJ77" s="107"/>
      <c r="DK77" s="107"/>
      <c r="DL77" s="107"/>
      <c r="DM77" s="107"/>
      <c r="DN77" s="107"/>
      <c r="DO77" s="107"/>
      <c r="DP77" s="107"/>
      <c r="DQ77" s="107"/>
      <c r="DR77" s="107"/>
      <c r="DS77" s="107"/>
      <c r="DT77" s="107"/>
      <c r="DU77" s="107"/>
      <c r="DV77" s="107"/>
      <c r="DW77" s="107"/>
      <c r="DX77" s="107"/>
      <c r="DY77" s="107"/>
      <c r="DZ77" s="107"/>
      <c r="EA77" s="107"/>
      <c r="EB77" s="107"/>
      <c r="EC77" s="107"/>
      <c r="ED77" s="107"/>
      <c r="EE77" s="107"/>
      <c r="EF77" s="107"/>
      <c r="EG77" s="107"/>
      <c r="EH77" s="107"/>
      <c r="EI77" s="107"/>
      <c r="EJ77" s="150"/>
    </row>
    <row r="78" spans="1:140" x14ac:dyDescent="0.3">
      <c r="A78" s="277" t="str">
        <f>Tableau3[Commande]&amp;Tableau3[Lig Cde]</f>
        <v/>
      </c>
      <c r="B78" s="278" t="str">
        <f>IF(ISERROR(VLOOKUP(Tableau3[[#This Row],[Code Ord. Off.]],#REF!,2,FALSE)),"RC CONVERGENCE",VLOOKUP(Tableau3[[#This Row],[Code Ord. Off.]],#REF!,2,FALSE))</f>
        <v>RC CONVERGENCE</v>
      </c>
      <c r="C78" s="279" t="str">
        <f>IF(OR(LEFT(Tableau3[[#This Row],[Commentaire Client]],2)="L3",LEFT(Tableau3[[#This Row],[No Suivi]],2)="L3"),"L3","")</f>
        <v/>
      </c>
      <c r="D78" s="278" t="str">
        <f>IFERROR(VLOOKUP(Tableau3[[#This Row],[Code Gest Fournisseur]],#REF!,2,FALSE),IF(Tableau3[[#This Row],[Réf Art Fournisseur]]="","NRC","Znon attribuée"))</f>
        <v>NRC</v>
      </c>
      <c r="E78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78" s="280" t="str">
        <f>IF(Tableau3[[#This Row],[Date Demandée]]+15&lt;$DE$11,"oui","non")</f>
        <v>oui</v>
      </c>
      <c r="G78" s="143"/>
      <c r="I78" s="144"/>
      <c r="J78" s="143"/>
      <c r="AQ78" s="144"/>
      <c r="AR78" s="143"/>
      <c r="AV78" s="1"/>
      <c r="AW78" s="1"/>
      <c r="BF78" s="1"/>
      <c r="CH78" s="1"/>
      <c r="CI78" s="1"/>
      <c r="CL78" s="1"/>
      <c r="CM78" s="1"/>
      <c r="CN78" s="241"/>
      <c r="CO78" s="1"/>
      <c r="CP78" s="3"/>
      <c r="CQ78" s="3"/>
      <c r="CR78" s="1"/>
      <c r="CS78" s="3"/>
      <c r="CT78" s="3"/>
      <c r="CU78" s="3"/>
      <c r="CV78" s="1"/>
      <c r="CW78" s="1"/>
      <c r="DC78" s="144"/>
      <c r="DD78" s="149"/>
      <c r="DE78" s="107"/>
      <c r="DF78" s="107"/>
      <c r="DG78" s="107"/>
      <c r="DH78" s="107"/>
      <c r="DI78" s="107"/>
      <c r="DJ78" s="107"/>
      <c r="DK78" s="107"/>
      <c r="DL78" s="107"/>
      <c r="DM78" s="107"/>
      <c r="DN78" s="107"/>
      <c r="DO78" s="107"/>
      <c r="DP78" s="107"/>
      <c r="DQ78" s="107"/>
      <c r="DR78" s="107"/>
      <c r="DS78" s="107"/>
      <c r="DT78" s="107"/>
      <c r="DU78" s="107"/>
      <c r="DV78" s="107"/>
      <c r="DW78" s="107"/>
      <c r="DX78" s="107"/>
      <c r="DY78" s="107"/>
      <c r="DZ78" s="107"/>
      <c r="EA78" s="107"/>
      <c r="EB78" s="107"/>
      <c r="EC78" s="107"/>
      <c r="ED78" s="107"/>
      <c r="EE78" s="107"/>
      <c r="EF78" s="107"/>
      <c r="EG78" s="107"/>
      <c r="EH78" s="107"/>
      <c r="EI78" s="107"/>
      <c r="EJ78" s="150"/>
    </row>
    <row r="79" spans="1:140" x14ac:dyDescent="0.3">
      <c r="A79" s="277" t="str">
        <f>Tableau3[Commande]&amp;Tableau3[Lig Cde]</f>
        <v/>
      </c>
      <c r="B79" s="278" t="str">
        <f>IF(ISERROR(VLOOKUP(Tableau3[[#This Row],[Code Ord. Off.]],#REF!,2,FALSE)),"RC CONVERGENCE",VLOOKUP(Tableau3[[#This Row],[Code Ord. Off.]],#REF!,2,FALSE))</f>
        <v>RC CONVERGENCE</v>
      </c>
      <c r="C79" s="279" t="str">
        <f>IF(OR(LEFT(Tableau3[[#This Row],[Commentaire Client]],2)="L3",LEFT(Tableau3[[#This Row],[No Suivi]],2)="L3"),"L3","")</f>
        <v/>
      </c>
      <c r="D79" s="278" t="str">
        <f>IFERROR(VLOOKUP(Tableau3[[#This Row],[Code Gest Fournisseur]],#REF!,2,FALSE),IF(Tableau3[[#This Row],[Réf Art Fournisseur]]="","NRC","Znon attribuée"))</f>
        <v>NRC</v>
      </c>
      <c r="E79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79" s="280" t="str">
        <f>IF(Tableau3[[#This Row],[Date Demandée]]+15&lt;$DE$11,"oui","non")</f>
        <v>oui</v>
      </c>
      <c r="G79" s="143"/>
      <c r="I79" s="144"/>
      <c r="J79" s="143"/>
      <c r="AQ79" s="144"/>
      <c r="AR79" s="143"/>
      <c r="AV79" s="1"/>
      <c r="AW79" s="1"/>
      <c r="BF79" s="1"/>
      <c r="CH79" s="1"/>
      <c r="CI79" s="1"/>
      <c r="CL79" s="1"/>
      <c r="CM79" s="1"/>
      <c r="CN79" s="241"/>
      <c r="CO79" s="1"/>
      <c r="CP79" s="3"/>
      <c r="CQ79" s="3"/>
      <c r="CR79" s="1"/>
      <c r="CS79" s="3"/>
      <c r="CT79" s="3"/>
      <c r="CU79" s="3"/>
      <c r="CV79" s="1"/>
      <c r="CW79" s="1"/>
      <c r="DC79" s="144"/>
      <c r="DD79" s="149"/>
      <c r="DE79" s="107"/>
      <c r="DF79" s="107"/>
      <c r="DG79" s="107"/>
      <c r="DH79" s="107"/>
      <c r="DI79" s="107"/>
      <c r="DJ79" s="107"/>
      <c r="DK79" s="107"/>
      <c r="DL79" s="107"/>
      <c r="DM79" s="107"/>
      <c r="DN79" s="107"/>
      <c r="DO79" s="107"/>
      <c r="DP79" s="107"/>
      <c r="DQ79" s="107"/>
      <c r="DR79" s="107"/>
      <c r="DS79" s="107"/>
      <c r="DT79" s="107"/>
      <c r="DU79" s="107"/>
      <c r="DV79" s="107"/>
      <c r="DW79" s="107"/>
      <c r="DX79" s="107"/>
      <c r="DY79" s="107"/>
      <c r="DZ79" s="107"/>
      <c r="EA79" s="107"/>
      <c r="EB79" s="107"/>
      <c r="EC79" s="107"/>
      <c r="ED79" s="107"/>
      <c r="EE79" s="107"/>
      <c r="EF79" s="107"/>
      <c r="EG79" s="107"/>
      <c r="EH79" s="107"/>
      <c r="EI79" s="107"/>
      <c r="EJ79" s="150"/>
    </row>
    <row r="80" spans="1:140" x14ac:dyDescent="0.3">
      <c r="A80" s="277" t="str">
        <f>Tableau3[Commande]&amp;Tableau3[Lig Cde]</f>
        <v/>
      </c>
      <c r="B80" s="278" t="str">
        <f>IF(ISERROR(VLOOKUP(Tableau3[[#This Row],[Code Ord. Off.]],#REF!,2,FALSE)),"RC CONVERGENCE",VLOOKUP(Tableau3[[#This Row],[Code Ord. Off.]],#REF!,2,FALSE))</f>
        <v>RC CONVERGENCE</v>
      </c>
      <c r="C80" s="279" t="str">
        <f>IF(OR(LEFT(Tableau3[[#This Row],[Commentaire Client]],2)="L3",LEFT(Tableau3[[#This Row],[No Suivi]],2)="L3"),"L3","")</f>
        <v/>
      </c>
      <c r="D80" s="278" t="str">
        <f>IFERROR(VLOOKUP(Tableau3[[#This Row],[Code Gest Fournisseur]],#REF!,2,FALSE),IF(Tableau3[[#This Row],[Réf Art Fournisseur]]="","NRC","Znon attribuée"))</f>
        <v>NRC</v>
      </c>
      <c r="E80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80" s="280" t="str">
        <f>IF(Tableau3[[#This Row],[Date Demandée]]+15&lt;$DE$11,"oui","non")</f>
        <v>oui</v>
      </c>
      <c r="G80" s="143"/>
      <c r="I80" s="144"/>
      <c r="J80" s="143"/>
      <c r="AQ80" s="144"/>
      <c r="AR80" s="143"/>
      <c r="AV80" s="1"/>
      <c r="AW80" s="1"/>
      <c r="BF80" s="1"/>
      <c r="CH80" s="1"/>
      <c r="CI80" s="1"/>
      <c r="CL80" s="1"/>
      <c r="CM80" s="1"/>
      <c r="CN80" s="241"/>
      <c r="CO80" s="1"/>
      <c r="CP80" s="3"/>
      <c r="CQ80" s="3"/>
      <c r="CR80" s="1"/>
      <c r="CS80" s="3"/>
      <c r="CT80" s="3"/>
      <c r="CU80" s="3"/>
      <c r="CV80" s="1"/>
      <c r="CW80" s="1"/>
      <c r="DC80" s="144"/>
      <c r="DD80" s="149"/>
      <c r="DE80" s="107"/>
      <c r="DF80" s="107"/>
      <c r="DG80" s="107"/>
      <c r="DH80" s="107"/>
      <c r="DI80" s="107"/>
      <c r="DJ80" s="107"/>
      <c r="DK80" s="107"/>
      <c r="DL80" s="107"/>
      <c r="DM80" s="107"/>
      <c r="DN80" s="107"/>
      <c r="DO80" s="107"/>
      <c r="DP80" s="107"/>
      <c r="DQ80" s="107"/>
      <c r="DR80" s="107"/>
      <c r="DS80" s="107"/>
      <c r="DT80" s="107"/>
      <c r="DU80" s="107"/>
      <c r="DV80" s="107"/>
      <c r="DW80" s="107"/>
      <c r="DX80" s="107"/>
      <c r="DY80" s="107"/>
      <c r="DZ80" s="107"/>
      <c r="EA80" s="107"/>
      <c r="EB80" s="107"/>
      <c r="EC80" s="107"/>
      <c r="ED80" s="107"/>
      <c r="EE80" s="107"/>
      <c r="EF80" s="107"/>
      <c r="EG80" s="107"/>
      <c r="EH80" s="107"/>
      <c r="EI80" s="107"/>
      <c r="EJ80" s="150"/>
    </row>
    <row r="81" spans="1:140" x14ac:dyDescent="0.3">
      <c r="A81" s="277" t="str">
        <f>Tableau3[Commande]&amp;Tableau3[Lig Cde]</f>
        <v/>
      </c>
      <c r="B81" s="278" t="str">
        <f>IF(ISERROR(VLOOKUP(Tableau3[[#This Row],[Code Ord. Off.]],#REF!,2,FALSE)),"RC CONVERGENCE",VLOOKUP(Tableau3[[#This Row],[Code Ord. Off.]],#REF!,2,FALSE))</f>
        <v>RC CONVERGENCE</v>
      </c>
      <c r="C81" s="279" t="str">
        <f>IF(OR(LEFT(Tableau3[[#This Row],[Commentaire Client]],2)="L3",LEFT(Tableau3[[#This Row],[No Suivi]],2)="L3"),"L3","")</f>
        <v/>
      </c>
      <c r="D81" s="278" t="str">
        <f>IFERROR(VLOOKUP(Tableau3[[#This Row],[Code Gest Fournisseur]],#REF!,2,FALSE),IF(Tableau3[[#This Row],[Réf Art Fournisseur]]="","NRC","Znon attribuée"))</f>
        <v>NRC</v>
      </c>
      <c r="E81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81" s="280" t="str">
        <f>IF(Tableau3[[#This Row],[Date Demandée]]+15&lt;$DE$11,"oui","non")</f>
        <v>oui</v>
      </c>
      <c r="G81" s="143"/>
      <c r="I81" s="144"/>
      <c r="J81" s="143"/>
      <c r="AQ81" s="144"/>
      <c r="AR81" s="143"/>
      <c r="AV81" s="1"/>
      <c r="AW81" s="1"/>
      <c r="BF81" s="1"/>
      <c r="CH81" s="1"/>
      <c r="CI81" s="1"/>
      <c r="CL81" s="1"/>
      <c r="CM81" s="1"/>
      <c r="CN81" s="241"/>
      <c r="CO81" s="1"/>
      <c r="CP81" s="3"/>
      <c r="CQ81" s="3"/>
      <c r="CR81" s="1"/>
      <c r="CS81" s="3"/>
      <c r="CT81" s="3"/>
      <c r="CU81" s="3"/>
      <c r="CV81" s="1"/>
      <c r="CW81" s="1"/>
      <c r="DC81" s="144"/>
      <c r="DD81" s="149"/>
      <c r="DE81" s="107"/>
      <c r="DF81" s="107"/>
      <c r="DG81" s="107"/>
      <c r="DH81" s="107"/>
      <c r="DI81" s="107"/>
      <c r="DJ81" s="107"/>
      <c r="DK81" s="107"/>
      <c r="DL81" s="107"/>
      <c r="DM81" s="107"/>
      <c r="DN81" s="107"/>
      <c r="DO81" s="107"/>
      <c r="DP81" s="107"/>
      <c r="DQ81" s="107"/>
      <c r="DR81" s="107"/>
      <c r="DS81" s="107"/>
      <c r="DT81" s="107"/>
      <c r="DU81" s="107"/>
      <c r="DV81" s="107"/>
      <c r="DW81" s="107"/>
      <c r="DX81" s="107"/>
      <c r="DY81" s="107"/>
      <c r="DZ81" s="107"/>
      <c r="EA81" s="107"/>
      <c r="EB81" s="107"/>
      <c r="EC81" s="107"/>
      <c r="ED81" s="107"/>
      <c r="EE81" s="107"/>
      <c r="EF81" s="107"/>
      <c r="EG81" s="107"/>
      <c r="EH81" s="107"/>
      <c r="EI81" s="107"/>
      <c r="EJ81" s="150"/>
    </row>
    <row r="82" spans="1:140" x14ac:dyDescent="0.3">
      <c r="A82" s="277" t="str">
        <f>Tableau3[Commande]&amp;Tableau3[Lig Cde]</f>
        <v/>
      </c>
      <c r="B82" s="278" t="str">
        <f>IF(ISERROR(VLOOKUP(Tableau3[[#This Row],[Code Ord. Off.]],#REF!,2,FALSE)),"RC CONVERGENCE",VLOOKUP(Tableau3[[#This Row],[Code Ord. Off.]],#REF!,2,FALSE))</f>
        <v>RC CONVERGENCE</v>
      </c>
      <c r="C82" s="279" t="str">
        <f>IF(OR(LEFT(Tableau3[[#This Row],[Commentaire Client]],2)="L3",LEFT(Tableau3[[#This Row],[No Suivi]],2)="L3"),"L3","")</f>
        <v/>
      </c>
      <c r="D82" s="278" t="str">
        <f>IFERROR(VLOOKUP(Tableau3[[#This Row],[Code Gest Fournisseur]],#REF!,2,FALSE),IF(Tableau3[[#This Row],[Réf Art Fournisseur]]="","NRC","Znon attribuée"))</f>
        <v>NRC</v>
      </c>
      <c r="E82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82" s="280" t="str">
        <f>IF(Tableau3[[#This Row],[Date Demandée]]+15&lt;$DE$11,"oui","non")</f>
        <v>oui</v>
      </c>
      <c r="G82" s="143"/>
      <c r="I82" s="144"/>
      <c r="J82" s="143"/>
      <c r="AQ82" s="144"/>
      <c r="AR82" s="143"/>
      <c r="AV82" s="1"/>
      <c r="AW82" s="1"/>
      <c r="BF82" s="1"/>
      <c r="CH82" s="1"/>
      <c r="CI82" s="1"/>
      <c r="CL82" s="1"/>
      <c r="CM82" s="1"/>
      <c r="CN82" s="241"/>
      <c r="CO82" s="1"/>
      <c r="CP82" s="3"/>
      <c r="CQ82" s="3"/>
      <c r="CR82" s="1"/>
      <c r="CS82" s="3"/>
      <c r="CT82" s="3"/>
      <c r="CU82" s="3"/>
      <c r="CV82" s="1"/>
      <c r="CW82" s="1"/>
      <c r="DC82" s="144"/>
      <c r="DD82" s="149"/>
      <c r="DE82" s="107"/>
      <c r="DF82" s="107"/>
      <c r="DG82" s="107"/>
      <c r="DH82" s="107"/>
      <c r="DI82" s="107"/>
      <c r="DJ82" s="107"/>
      <c r="DK82" s="107"/>
      <c r="DL82" s="107"/>
      <c r="DM82" s="107"/>
      <c r="DN82" s="107"/>
      <c r="DO82" s="107"/>
      <c r="DP82" s="107"/>
      <c r="DQ82" s="107"/>
      <c r="DR82" s="107"/>
      <c r="DS82" s="107"/>
      <c r="DT82" s="107"/>
      <c r="DU82" s="107"/>
      <c r="DV82" s="107"/>
      <c r="DW82" s="107"/>
      <c r="DX82" s="107"/>
      <c r="DY82" s="107"/>
      <c r="DZ82" s="107"/>
      <c r="EA82" s="107"/>
      <c r="EB82" s="107"/>
      <c r="EC82" s="107"/>
      <c r="ED82" s="107"/>
      <c r="EE82" s="107"/>
      <c r="EF82" s="107"/>
      <c r="EG82" s="107"/>
      <c r="EH82" s="107"/>
      <c r="EI82" s="107"/>
      <c r="EJ82" s="150"/>
    </row>
    <row r="83" spans="1:140" x14ac:dyDescent="0.3">
      <c r="A83" s="277" t="str">
        <f>Tableau3[Commande]&amp;Tableau3[Lig Cde]</f>
        <v/>
      </c>
      <c r="B83" s="278" t="str">
        <f>IF(ISERROR(VLOOKUP(Tableau3[[#This Row],[Code Ord. Off.]],#REF!,2,FALSE)),"RC CONVERGENCE",VLOOKUP(Tableau3[[#This Row],[Code Ord. Off.]],#REF!,2,FALSE))</f>
        <v>RC CONVERGENCE</v>
      </c>
      <c r="C83" s="279" t="str">
        <f>IF(OR(LEFT(Tableau3[[#This Row],[Commentaire Client]],2)="L3",LEFT(Tableau3[[#This Row],[No Suivi]],2)="L3"),"L3","")</f>
        <v/>
      </c>
      <c r="D83" s="278" t="str">
        <f>IFERROR(VLOOKUP(Tableau3[[#This Row],[Code Gest Fournisseur]],#REF!,2,FALSE),IF(Tableau3[[#This Row],[Réf Art Fournisseur]]="","NRC","Znon attribuée"))</f>
        <v>NRC</v>
      </c>
      <c r="E83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83" s="280" t="str">
        <f>IF(Tableau3[[#This Row],[Date Demandée]]+15&lt;$DE$11,"oui","non")</f>
        <v>oui</v>
      </c>
      <c r="G83" s="143"/>
      <c r="I83" s="144"/>
      <c r="J83" s="143"/>
      <c r="AQ83" s="144"/>
      <c r="AR83" s="143"/>
      <c r="AV83" s="1"/>
      <c r="AW83" s="1"/>
      <c r="BF83" s="1"/>
      <c r="CH83" s="1"/>
      <c r="CI83" s="1"/>
      <c r="CL83" s="1"/>
      <c r="CM83" s="1"/>
      <c r="CN83" s="241"/>
      <c r="CO83" s="1"/>
      <c r="CP83" s="3"/>
      <c r="CQ83" s="3"/>
      <c r="CR83" s="1"/>
      <c r="CS83" s="3"/>
      <c r="CT83" s="3"/>
      <c r="CU83" s="3"/>
      <c r="CV83" s="1"/>
      <c r="CW83" s="1"/>
      <c r="DC83" s="144"/>
      <c r="DD83" s="149"/>
      <c r="DE83" s="107"/>
      <c r="DF83" s="107"/>
      <c r="DG83" s="107"/>
      <c r="DH83" s="107"/>
      <c r="DI83" s="107"/>
      <c r="DJ83" s="107"/>
      <c r="DK83" s="107"/>
      <c r="DL83" s="107"/>
      <c r="DM83" s="107"/>
      <c r="DN83" s="107"/>
      <c r="DO83" s="107"/>
      <c r="DP83" s="107"/>
      <c r="DQ83" s="107"/>
      <c r="DR83" s="107"/>
      <c r="DS83" s="107"/>
      <c r="DT83" s="107"/>
      <c r="DU83" s="107"/>
      <c r="DV83" s="107"/>
      <c r="DW83" s="107"/>
      <c r="DX83" s="107"/>
      <c r="DY83" s="107"/>
      <c r="DZ83" s="107"/>
      <c r="EA83" s="107"/>
      <c r="EB83" s="107"/>
      <c r="EC83" s="107"/>
      <c r="ED83" s="107"/>
      <c r="EE83" s="107"/>
      <c r="EF83" s="107"/>
      <c r="EG83" s="107"/>
      <c r="EH83" s="107"/>
      <c r="EI83" s="107"/>
      <c r="EJ83" s="150"/>
    </row>
    <row r="84" spans="1:140" x14ac:dyDescent="0.3">
      <c r="A84" s="277" t="str">
        <f>Tableau3[Commande]&amp;Tableau3[Lig Cde]</f>
        <v/>
      </c>
      <c r="B84" s="278" t="str">
        <f>IF(ISERROR(VLOOKUP(Tableau3[[#This Row],[Code Ord. Off.]],#REF!,2,FALSE)),"RC CONVERGENCE",VLOOKUP(Tableau3[[#This Row],[Code Ord. Off.]],#REF!,2,FALSE))</f>
        <v>RC CONVERGENCE</v>
      </c>
      <c r="C84" s="279" t="str">
        <f>IF(OR(LEFT(Tableau3[[#This Row],[Commentaire Client]],2)="L3",LEFT(Tableau3[[#This Row],[No Suivi]],2)="L3"),"L3","")</f>
        <v/>
      </c>
      <c r="D84" s="278" t="str">
        <f>IFERROR(VLOOKUP(Tableau3[[#This Row],[Code Gest Fournisseur]],#REF!,2,FALSE),IF(Tableau3[[#This Row],[Réf Art Fournisseur]]="","NRC","Znon attribuée"))</f>
        <v>NRC</v>
      </c>
      <c r="E84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84" s="280" t="str">
        <f>IF(Tableau3[[#This Row],[Date Demandée]]+15&lt;$DE$11,"oui","non")</f>
        <v>oui</v>
      </c>
      <c r="G84" s="143"/>
      <c r="I84" s="144"/>
      <c r="J84" s="143"/>
      <c r="AQ84" s="144"/>
      <c r="AR84" s="143"/>
      <c r="AV84" s="1"/>
      <c r="AW84" s="1"/>
      <c r="BF84" s="1"/>
      <c r="CH84" s="1"/>
      <c r="CI84" s="1"/>
      <c r="CL84" s="1"/>
      <c r="CM84" s="1"/>
      <c r="CN84" s="241"/>
      <c r="CO84" s="1"/>
      <c r="CP84" s="3"/>
      <c r="CQ84" s="3"/>
      <c r="CR84" s="1"/>
      <c r="CS84" s="3"/>
      <c r="CT84" s="3"/>
      <c r="CU84" s="3"/>
      <c r="CV84" s="1"/>
      <c r="CW84" s="1"/>
      <c r="DC84" s="144"/>
      <c r="DD84" s="149"/>
      <c r="DE84" s="107"/>
      <c r="DF84" s="107"/>
      <c r="DG84" s="107"/>
      <c r="DH84" s="107"/>
      <c r="DI84" s="107"/>
      <c r="DJ84" s="107"/>
      <c r="DK84" s="107"/>
      <c r="DL84" s="107"/>
      <c r="DM84" s="107"/>
      <c r="DN84" s="107"/>
      <c r="DO84" s="107"/>
      <c r="DP84" s="107"/>
      <c r="DQ84" s="107"/>
      <c r="DR84" s="107"/>
      <c r="DS84" s="107"/>
      <c r="DT84" s="107"/>
      <c r="DU84" s="107"/>
      <c r="DV84" s="107"/>
      <c r="DW84" s="107"/>
      <c r="DX84" s="107"/>
      <c r="DY84" s="107"/>
      <c r="DZ84" s="107"/>
      <c r="EA84" s="107"/>
      <c r="EB84" s="107"/>
      <c r="EC84" s="107"/>
      <c r="ED84" s="107"/>
      <c r="EE84" s="107"/>
      <c r="EF84" s="107"/>
      <c r="EG84" s="107"/>
      <c r="EH84" s="107"/>
      <c r="EI84" s="107"/>
      <c r="EJ84" s="150"/>
    </row>
    <row r="85" spans="1:140" x14ac:dyDescent="0.3">
      <c r="A85" s="277" t="str">
        <f>Tableau3[Commande]&amp;Tableau3[Lig Cde]</f>
        <v/>
      </c>
      <c r="B85" s="278" t="str">
        <f>IF(ISERROR(VLOOKUP(Tableau3[[#This Row],[Code Ord. Off.]],#REF!,2,FALSE)),"RC CONVERGENCE",VLOOKUP(Tableau3[[#This Row],[Code Ord. Off.]],#REF!,2,FALSE))</f>
        <v>RC CONVERGENCE</v>
      </c>
      <c r="C85" s="279" t="str">
        <f>IF(OR(LEFT(Tableau3[[#This Row],[Commentaire Client]],2)="L3",LEFT(Tableau3[[#This Row],[No Suivi]],2)="L3"),"L3","")</f>
        <v/>
      </c>
      <c r="D85" s="278" t="str">
        <f>IFERROR(VLOOKUP(Tableau3[[#This Row],[Code Gest Fournisseur]],#REF!,2,FALSE),IF(Tableau3[[#This Row],[Réf Art Fournisseur]]="","NRC","Znon attribuée"))</f>
        <v>NRC</v>
      </c>
      <c r="E85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85" s="280" t="str">
        <f>IF(Tableau3[[#This Row],[Date Demandée]]+15&lt;$DE$11,"oui","non")</f>
        <v>oui</v>
      </c>
      <c r="G85" s="143"/>
      <c r="I85" s="144"/>
      <c r="J85" s="143"/>
      <c r="AQ85" s="144"/>
      <c r="AR85" s="143"/>
      <c r="AV85" s="1"/>
      <c r="AW85" s="1"/>
      <c r="BF85" s="1"/>
      <c r="CH85" s="1"/>
      <c r="CI85" s="1"/>
      <c r="CL85" s="1"/>
      <c r="CM85" s="1"/>
      <c r="CN85" s="241"/>
      <c r="CO85" s="1"/>
      <c r="CP85" s="3"/>
      <c r="CQ85" s="3"/>
      <c r="CR85" s="1"/>
      <c r="CS85" s="3"/>
      <c r="CT85" s="3"/>
      <c r="CU85" s="3"/>
      <c r="CV85" s="1"/>
      <c r="CW85" s="1"/>
      <c r="DC85" s="144"/>
      <c r="DD85" s="149"/>
      <c r="DE85" s="107"/>
      <c r="DF85" s="107"/>
      <c r="DG85" s="107"/>
      <c r="DH85" s="107"/>
      <c r="DI85" s="107"/>
      <c r="DJ85" s="107"/>
      <c r="DK85" s="107"/>
      <c r="DL85" s="107"/>
      <c r="DM85" s="107"/>
      <c r="DN85" s="107"/>
      <c r="DO85" s="107"/>
      <c r="DP85" s="107"/>
      <c r="DQ85" s="107"/>
      <c r="DR85" s="107"/>
      <c r="DS85" s="107"/>
      <c r="DT85" s="107"/>
      <c r="DU85" s="107"/>
      <c r="DV85" s="107"/>
      <c r="DW85" s="107"/>
      <c r="DX85" s="107"/>
      <c r="DY85" s="107"/>
      <c r="DZ85" s="107"/>
      <c r="EA85" s="107"/>
      <c r="EB85" s="107"/>
      <c r="EC85" s="107"/>
      <c r="ED85" s="107"/>
      <c r="EE85" s="107"/>
      <c r="EF85" s="107"/>
      <c r="EG85" s="107"/>
      <c r="EH85" s="107"/>
      <c r="EI85" s="107"/>
      <c r="EJ85" s="150"/>
    </row>
    <row r="86" spans="1:140" x14ac:dyDescent="0.3">
      <c r="A86" s="277" t="str">
        <f>Tableau3[Commande]&amp;Tableau3[Lig Cde]</f>
        <v/>
      </c>
      <c r="B86" s="278" t="str">
        <f>IF(ISERROR(VLOOKUP(Tableau3[[#This Row],[Code Ord. Off.]],#REF!,2,FALSE)),"RC CONVERGENCE",VLOOKUP(Tableau3[[#This Row],[Code Ord. Off.]],#REF!,2,FALSE))</f>
        <v>RC CONVERGENCE</v>
      </c>
      <c r="C86" s="279" t="str">
        <f>IF(OR(LEFT(Tableau3[[#This Row],[Commentaire Client]],2)="L3",LEFT(Tableau3[[#This Row],[No Suivi]],2)="L3"),"L3","")</f>
        <v/>
      </c>
      <c r="D86" s="278" t="str">
        <f>IFERROR(VLOOKUP(Tableau3[[#This Row],[Code Gest Fournisseur]],#REF!,2,FALSE),IF(Tableau3[[#This Row],[Réf Art Fournisseur]]="","NRC","Znon attribuée"))</f>
        <v>NRC</v>
      </c>
      <c r="E86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86" s="280" t="str">
        <f>IF(Tableau3[[#This Row],[Date Demandée]]+15&lt;$DE$11,"oui","non")</f>
        <v>oui</v>
      </c>
      <c r="G86" s="143"/>
      <c r="I86" s="144"/>
      <c r="J86" s="143"/>
      <c r="AQ86" s="144"/>
      <c r="AR86" s="143"/>
      <c r="AV86" s="1"/>
      <c r="AW86" s="1"/>
      <c r="BF86" s="1"/>
      <c r="CH86" s="1"/>
      <c r="CI86" s="1"/>
      <c r="CL86" s="1"/>
      <c r="CM86" s="1"/>
      <c r="CN86" s="241"/>
      <c r="CO86" s="1"/>
      <c r="CP86" s="3"/>
      <c r="CQ86" s="3"/>
      <c r="CR86" s="1"/>
      <c r="CS86" s="3"/>
      <c r="CT86" s="3"/>
      <c r="CU86" s="3"/>
      <c r="CV86" s="1"/>
      <c r="CW86" s="1"/>
      <c r="DC86" s="144"/>
      <c r="DD86" s="149"/>
      <c r="DE86" s="107"/>
      <c r="DF86" s="107"/>
      <c r="DG86" s="107"/>
      <c r="DH86" s="107"/>
      <c r="DI86" s="107"/>
      <c r="DJ86" s="107"/>
      <c r="DK86" s="107"/>
      <c r="DL86" s="107"/>
      <c r="DM86" s="107"/>
      <c r="DN86" s="107"/>
      <c r="DO86" s="107"/>
      <c r="DP86" s="107"/>
      <c r="DQ86" s="107"/>
      <c r="DR86" s="107"/>
      <c r="DS86" s="107"/>
      <c r="DT86" s="107"/>
      <c r="DU86" s="107"/>
      <c r="DV86" s="107"/>
      <c r="DW86" s="107"/>
      <c r="DX86" s="107"/>
      <c r="DY86" s="107"/>
      <c r="DZ86" s="107"/>
      <c r="EA86" s="107"/>
      <c r="EB86" s="107"/>
      <c r="EC86" s="107"/>
      <c r="ED86" s="107"/>
      <c r="EE86" s="107"/>
      <c r="EF86" s="107"/>
      <c r="EG86" s="107"/>
      <c r="EH86" s="107"/>
      <c r="EI86" s="107"/>
      <c r="EJ86" s="150"/>
    </row>
    <row r="87" spans="1:140" x14ac:dyDescent="0.3">
      <c r="A87" s="277" t="str">
        <f>Tableau3[Commande]&amp;Tableau3[Lig Cde]</f>
        <v/>
      </c>
      <c r="B87" s="278" t="str">
        <f>IF(ISERROR(VLOOKUP(Tableau3[[#This Row],[Code Ord. Off.]],#REF!,2,FALSE)),"RC CONVERGENCE",VLOOKUP(Tableau3[[#This Row],[Code Ord. Off.]],#REF!,2,FALSE))</f>
        <v>RC CONVERGENCE</v>
      </c>
      <c r="C87" s="279" t="str">
        <f>IF(OR(LEFT(Tableau3[[#This Row],[Commentaire Client]],2)="L3",LEFT(Tableau3[[#This Row],[No Suivi]],2)="L3"),"L3","")</f>
        <v/>
      </c>
      <c r="D87" s="278" t="str">
        <f>IFERROR(VLOOKUP(Tableau3[[#This Row],[Code Gest Fournisseur]],#REF!,2,FALSE),IF(Tableau3[[#This Row],[Réf Art Fournisseur]]="","NRC","Znon attribuée"))</f>
        <v>NRC</v>
      </c>
      <c r="E87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87" s="280" t="str">
        <f>IF(Tableau3[[#This Row],[Date Demandée]]+15&lt;$DE$11,"oui","non")</f>
        <v>oui</v>
      </c>
      <c r="G87" s="143"/>
      <c r="I87" s="144"/>
      <c r="J87" s="143"/>
      <c r="AQ87" s="144"/>
      <c r="AR87" s="143"/>
      <c r="AV87" s="1"/>
      <c r="AW87" s="1"/>
      <c r="BF87" s="1"/>
      <c r="CH87" s="1"/>
      <c r="CI87" s="1"/>
      <c r="CL87" s="1"/>
      <c r="CM87" s="1"/>
      <c r="CN87" s="241"/>
      <c r="CO87" s="1"/>
      <c r="CP87" s="3"/>
      <c r="CQ87" s="3"/>
      <c r="CR87" s="1"/>
      <c r="CS87" s="3"/>
      <c r="CT87" s="3"/>
      <c r="CU87" s="3"/>
      <c r="CV87" s="1"/>
      <c r="CW87" s="1"/>
      <c r="DC87" s="144"/>
      <c r="DD87" s="149"/>
      <c r="DE87" s="107"/>
      <c r="DF87" s="107"/>
      <c r="DG87" s="107"/>
      <c r="DH87" s="107"/>
      <c r="DI87" s="107"/>
      <c r="DJ87" s="107"/>
      <c r="DK87" s="107"/>
      <c r="DL87" s="107"/>
      <c r="DM87" s="107"/>
      <c r="DN87" s="107"/>
      <c r="DO87" s="107"/>
      <c r="DP87" s="107"/>
      <c r="DQ87" s="107"/>
      <c r="DR87" s="107"/>
      <c r="DS87" s="107"/>
      <c r="DT87" s="107"/>
      <c r="DU87" s="107"/>
      <c r="DV87" s="107"/>
      <c r="DW87" s="107"/>
      <c r="DX87" s="107"/>
      <c r="DY87" s="107"/>
      <c r="DZ87" s="107"/>
      <c r="EA87" s="107"/>
      <c r="EB87" s="107"/>
      <c r="EC87" s="107"/>
      <c r="ED87" s="107"/>
      <c r="EE87" s="107"/>
      <c r="EF87" s="107"/>
      <c r="EG87" s="107"/>
      <c r="EH87" s="107"/>
      <c r="EI87" s="107"/>
      <c r="EJ87" s="150"/>
    </row>
    <row r="88" spans="1:140" x14ac:dyDescent="0.3">
      <c r="A88" s="277" t="str">
        <f>Tableau3[Commande]&amp;Tableau3[Lig Cde]</f>
        <v/>
      </c>
      <c r="B88" s="278" t="str">
        <f>IF(ISERROR(VLOOKUP(Tableau3[[#This Row],[Code Ord. Off.]],#REF!,2,FALSE)),"RC CONVERGENCE",VLOOKUP(Tableau3[[#This Row],[Code Ord. Off.]],#REF!,2,FALSE))</f>
        <v>RC CONVERGENCE</v>
      </c>
      <c r="C88" s="279" t="str">
        <f>IF(OR(LEFT(Tableau3[[#This Row],[Commentaire Client]],2)="L3",LEFT(Tableau3[[#This Row],[No Suivi]],2)="L3"),"L3","")</f>
        <v/>
      </c>
      <c r="D88" s="278" t="str">
        <f>IFERROR(VLOOKUP(Tableau3[[#This Row],[Code Gest Fournisseur]],#REF!,2,FALSE),IF(Tableau3[[#This Row],[Réf Art Fournisseur]]="","NRC","Znon attribuée"))</f>
        <v>NRC</v>
      </c>
      <c r="E88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88" s="280" t="str">
        <f>IF(Tableau3[[#This Row],[Date Demandée]]+15&lt;$DE$11,"oui","non")</f>
        <v>oui</v>
      </c>
      <c r="G88" s="143"/>
      <c r="I88" s="144"/>
      <c r="J88" s="143"/>
      <c r="AQ88" s="144"/>
      <c r="AR88" s="143"/>
      <c r="AV88" s="1"/>
      <c r="AW88" s="1"/>
      <c r="BF88" s="1"/>
      <c r="CH88" s="1"/>
      <c r="CI88" s="1"/>
      <c r="CL88" s="1"/>
      <c r="CM88" s="1"/>
      <c r="CN88" s="241"/>
      <c r="CO88" s="1"/>
      <c r="CP88" s="3"/>
      <c r="CQ88" s="3"/>
      <c r="CR88" s="1"/>
      <c r="CS88" s="3"/>
      <c r="CT88" s="3"/>
      <c r="CU88" s="3"/>
      <c r="CV88" s="1"/>
      <c r="CW88" s="1"/>
      <c r="DC88" s="144"/>
      <c r="DD88" s="149"/>
      <c r="DE88" s="107"/>
      <c r="DF88" s="107"/>
      <c r="DG88" s="107"/>
      <c r="DH88" s="107"/>
      <c r="DI88" s="107"/>
      <c r="DJ88" s="107"/>
      <c r="DK88" s="107"/>
      <c r="DL88" s="107"/>
      <c r="DM88" s="107"/>
      <c r="DN88" s="107"/>
      <c r="DO88" s="107"/>
      <c r="DP88" s="107"/>
      <c r="DQ88" s="107"/>
      <c r="DR88" s="107"/>
      <c r="DS88" s="107"/>
      <c r="DT88" s="107"/>
      <c r="DU88" s="107"/>
      <c r="DV88" s="107"/>
      <c r="DW88" s="107"/>
      <c r="DX88" s="107"/>
      <c r="DY88" s="107"/>
      <c r="DZ88" s="107"/>
      <c r="EA88" s="107"/>
      <c r="EB88" s="107"/>
      <c r="EC88" s="107"/>
      <c r="ED88" s="107"/>
      <c r="EE88" s="107"/>
      <c r="EF88" s="107"/>
      <c r="EG88" s="107"/>
      <c r="EH88" s="107"/>
      <c r="EI88" s="107"/>
      <c r="EJ88" s="150"/>
    </row>
    <row r="89" spans="1:140" x14ac:dyDescent="0.3">
      <c r="A89" s="277" t="str">
        <f>Tableau3[Commande]&amp;Tableau3[Lig Cde]</f>
        <v/>
      </c>
      <c r="B89" s="278" t="str">
        <f>IF(ISERROR(VLOOKUP(Tableau3[[#This Row],[Code Ord. Off.]],#REF!,2,FALSE)),"RC CONVERGENCE",VLOOKUP(Tableau3[[#This Row],[Code Ord. Off.]],#REF!,2,FALSE))</f>
        <v>RC CONVERGENCE</v>
      </c>
      <c r="C89" s="279" t="str">
        <f>IF(OR(LEFT(Tableau3[[#This Row],[Commentaire Client]],2)="L3",LEFT(Tableau3[[#This Row],[No Suivi]],2)="L3"),"L3","")</f>
        <v/>
      </c>
      <c r="D89" s="278" t="str">
        <f>IFERROR(VLOOKUP(Tableau3[[#This Row],[Code Gest Fournisseur]],#REF!,2,FALSE),IF(Tableau3[[#This Row],[Réf Art Fournisseur]]="","NRC","Znon attribuée"))</f>
        <v>NRC</v>
      </c>
      <c r="E89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89" s="280" t="str">
        <f>IF(Tableau3[[#This Row],[Date Demandée]]+15&lt;$DE$11,"oui","non")</f>
        <v>oui</v>
      </c>
      <c r="G89" s="143"/>
      <c r="I89" s="144"/>
      <c r="J89" s="143"/>
      <c r="AQ89" s="144"/>
      <c r="AR89" s="143"/>
      <c r="AV89" s="1"/>
      <c r="AW89" s="1"/>
      <c r="BF89" s="1"/>
      <c r="CH89" s="1"/>
      <c r="CI89" s="1"/>
      <c r="CL89" s="1"/>
      <c r="CM89" s="1"/>
      <c r="CN89" s="241"/>
      <c r="CO89" s="1"/>
      <c r="CP89" s="3"/>
      <c r="CQ89" s="3"/>
      <c r="CR89" s="1"/>
      <c r="CS89" s="3"/>
      <c r="CT89" s="3"/>
      <c r="CU89" s="3"/>
      <c r="CV89" s="1"/>
      <c r="CW89" s="1"/>
      <c r="DC89" s="144"/>
      <c r="DD89" s="149"/>
      <c r="DE89" s="107"/>
      <c r="DF89" s="107"/>
      <c r="DG89" s="107"/>
      <c r="DH89" s="107"/>
      <c r="DI89" s="107"/>
      <c r="DJ89" s="107"/>
      <c r="DK89" s="107"/>
      <c r="DL89" s="107"/>
      <c r="DM89" s="107"/>
      <c r="DN89" s="107"/>
      <c r="DO89" s="107"/>
      <c r="DP89" s="107"/>
      <c r="DQ89" s="107"/>
      <c r="DR89" s="107"/>
      <c r="DS89" s="107"/>
      <c r="DT89" s="107"/>
      <c r="DU89" s="107"/>
      <c r="DV89" s="107"/>
      <c r="DW89" s="107"/>
      <c r="DX89" s="107"/>
      <c r="DY89" s="107"/>
      <c r="DZ89" s="107"/>
      <c r="EA89" s="107"/>
      <c r="EB89" s="107"/>
      <c r="EC89" s="107"/>
      <c r="ED89" s="107"/>
      <c r="EE89" s="107"/>
      <c r="EF89" s="107"/>
      <c r="EG89" s="107"/>
      <c r="EH89" s="107"/>
      <c r="EI89" s="107"/>
      <c r="EJ89" s="150"/>
    </row>
    <row r="90" spans="1:140" x14ac:dyDescent="0.3">
      <c r="A90" s="277" t="str">
        <f>Tableau3[Commande]&amp;Tableau3[Lig Cde]</f>
        <v/>
      </c>
      <c r="B90" s="278" t="str">
        <f>IF(ISERROR(VLOOKUP(Tableau3[[#This Row],[Code Ord. Off.]],#REF!,2,FALSE)),"RC CONVERGENCE",VLOOKUP(Tableau3[[#This Row],[Code Ord. Off.]],#REF!,2,FALSE))</f>
        <v>RC CONVERGENCE</v>
      </c>
      <c r="C90" s="279" t="str">
        <f>IF(OR(LEFT(Tableau3[[#This Row],[Commentaire Client]],2)="L3",LEFT(Tableau3[[#This Row],[No Suivi]],2)="L3"),"L3","")</f>
        <v/>
      </c>
      <c r="D90" s="278" t="str">
        <f>IFERROR(VLOOKUP(Tableau3[[#This Row],[Code Gest Fournisseur]],#REF!,2,FALSE),IF(Tableau3[[#This Row],[Réf Art Fournisseur]]="","NRC","Znon attribuée"))</f>
        <v>NRC</v>
      </c>
      <c r="E90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90" s="280" t="str">
        <f>IF(Tableau3[[#This Row],[Date Demandée]]+15&lt;$DE$11,"oui","non")</f>
        <v>oui</v>
      </c>
      <c r="G90" s="143"/>
      <c r="I90" s="144"/>
      <c r="J90" s="143"/>
      <c r="AQ90" s="144"/>
      <c r="AR90" s="143"/>
      <c r="AV90" s="1"/>
      <c r="AW90" s="1"/>
      <c r="BF90" s="1"/>
      <c r="CH90" s="1"/>
      <c r="CI90" s="1"/>
      <c r="CL90" s="1"/>
      <c r="CM90" s="1"/>
      <c r="CN90" s="242"/>
      <c r="CO90" s="1"/>
      <c r="CP90" s="3"/>
      <c r="CQ90" s="3"/>
      <c r="CR90" s="1"/>
      <c r="CS90" s="3"/>
      <c r="CT90" s="3"/>
      <c r="CU90" s="3"/>
      <c r="CV90" s="1"/>
      <c r="CW90" s="1"/>
      <c r="DC90" s="144"/>
      <c r="DD90" s="149"/>
      <c r="DE90" s="107"/>
      <c r="DF90" s="107"/>
      <c r="DG90" s="107"/>
      <c r="DH90" s="107"/>
      <c r="DI90" s="107"/>
      <c r="DJ90" s="107"/>
      <c r="DK90" s="107"/>
      <c r="DL90" s="107"/>
      <c r="DM90" s="107"/>
      <c r="DN90" s="107"/>
      <c r="DO90" s="107"/>
      <c r="DP90" s="107"/>
      <c r="DQ90" s="107"/>
      <c r="DR90" s="107"/>
      <c r="DS90" s="107"/>
      <c r="DT90" s="107"/>
      <c r="DU90" s="107"/>
      <c r="DV90" s="107"/>
      <c r="DW90" s="107"/>
      <c r="DX90" s="107"/>
      <c r="DY90" s="107"/>
      <c r="DZ90" s="107"/>
      <c r="EA90" s="107"/>
      <c r="EB90" s="107"/>
      <c r="EC90" s="107"/>
      <c r="ED90" s="107"/>
      <c r="EE90" s="107"/>
      <c r="EF90" s="107"/>
      <c r="EG90" s="107"/>
      <c r="EH90" s="107"/>
      <c r="EI90" s="107"/>
      <c r="EJ90" s="150"/>
    </row>
    <row r="91" spans="1:140" x14ac:dyDescent="0.3">
      <c r="A91" s="277" t="str">
        <f>Tableau3[Commande]&amp;Tableau3[Lig Cde]</f>
        <v/>
      </c>
      <c r="B91" s="278" t="str">
        <f>IF(ISERROR(VLOOKUP(Tableau3[[#This Row],[Code Ord. Off.]],#REF!,2,FALSE)),"RC CONVERGENCE",VLOOKUP(Tableau3[[#This Row],[Code Ord. Off.]],#REF!,2,FALSE))</f>
        <v>RC CONVERGENCE</v>
      </c>
      <c r="C91" s="279" t="str">
        <f>IF(OR(LEFT(Tableau3[[#This Row],[Commentaire Client]],2)="L3",LEFT(Tableau3[[#This Row],[No Suivi]],2)="L3"),"L3","")</f>
        <v/>
      </c>
      <c r="D91" s="278" t="str">
        <f>IFERROR(VLOOKUP(Tableau3[[#This Row],[Code Gest Fournisseur]],#REF!,2,FALSE),IF(Tableau3[[#This Row],[Réf Art Fournisseur]]="","NRC","Znon attribuée"))</f>
        <v>NRC</v>
      </c>
      <c r="E91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91" s="280" t="str">
        <f>IF(Tableau3[[#This Row],[Date Demandée]]+15&lt;$DE$11,"oui","non")</f>
        <v>oui</v>
      </c>
      <c r="G91" s="143"/>
      <c r="I91" s="144"/>
      <c r="J91" s="143"/>
      <c r="AQ91" s="144"/>
      <c r="AR91" s="143"/>
      <c r="AV91" s="1"/>
      <c r="AW91" s="1"/>
      <c r="BF91" s="1"/>
      <c r="CH91" s="1"/>
      <c r="CI91" s="1"/>
      <c r="CL91" s="1"/>
      <c r="CM91" s="1"/>
      <c r="CN91" s="242"/>
      <c r="CO91" s="1"/>
      <c r="CP91" s="3"/>
      <c r="CQ91" s="3"/>
      <c r="CR91" s="1"/>
      <c r="CS91" s="3"/>
      <c r="CT91" s="3"/>
      <c r="CU91" s="3"/>
      <c r="CV91" s="1"/>
      <c r="CW91" s="1"/>
      <c r="DC91" s="144"/>
      <c r="DD91" s="149"/>
      <c r="DE91" s="107"/>
      <c r="DF91" s="107"/>
      <c r="DG91" s="107"/>
      <c r="DH91" s="107"/>
      <c r="DI91" s="107"/>
      <c r="DJ91" s="107"/>
      <c r="DK91" s="107"/>
      <c r="DL91" s="107"/>
      <c r="DM91" s="107"/>
      <c r="DN91" s="107"/>
      <c r="DO91" s="107"/>
      <c r="DP91" s="107"/>
      <c r="DQ91" s="107"/>
      <c r="DR91" s="107"/>
      <c r="DS91" s="107"/>
      <c r="DT91" s="107"/>
      <c r="DU91" s="107"/>
      <c r="DV91" s="107"/>
      <c r="DW91" s="107"/>
      <c r="DX91" s="107"/>
      <c r="DY91" s="107"/>
      <c r="DZ91" s="107"/>
      <c r="EA91" s="107"/>
      <c r="EB91" s="107"/>
      <c r="EC91" s="107"/>
      <c r="ED91" s="107"/>
      <c r="EE91" s="107"/>
      <c r="EF91" s="107"/>
      <c r="EG91" s="107"/>
      <c r="EH91" s="107"/>
      <c r="EI91" s="107"/>
      <c r="EJ91" s="150"/>
    </row>
    <row r="92" spans="1:140" x14ac:dyDescent="0.3">
      <c r="A92" s="277" t="str">
        <f>Tableau3[Commande]&amp;Tableau3[Lig Cde]</f>
        <v/>
      </c>
      <c r="B92" s="278" t="str">
        <f>IF(ISERROR(VLOOKUP(Tableau3[[#This Row],[Code Ord. Off.]],#REF!,2,FALSE)),"RC CONVERGENCE",VLOOKUP(Tableau3[[#This Row],[Code Ord. Off.]],#REF!,2,FALSE))</f>
        <v>RC CONVERGENCE</v>
      </c>
      <c r="C92" s="279" t="str">
        <f>IF(OR(LEFT(Tableau3[[#This Row],[Commentaire Client]],2)="L3",LEFT(Tableau3[[#This Row],[No Suivi]],2)="L3"),"L3","")</f>
        <v/>
      </c>
      <c r="D92" s="278" t="str">
        <f>IFERROR(VLOOKUP(Tableau3[[#This Row],[Code Gest Fournisseur]],#REF!,2,FALSE),IF(Tableau3[[#This Row],[Réf Art Fournisseur]]="","NRC","Znon attribuée"))</f>
        <v>NRC</v>
      </c>
      <c r="E92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92" s="280" t="str">
        <f>IF(Tableau3[[#This Row],[Date Demandée]]+15&lt;$DE$11,"oui","non")</f>
        <v>oui</v>
      </c>
      <c r="G92" s="143"/>
      <c r="I92" s="144"/>
      <c r="J92" s="143"/>
      <c r="AQ92" s="144"/>
      <c r="AR92" s="143"/>
      <c r="AV92" s="1"/>
      <c r="AW92" s="1"/>
      <c r="BF92" s="1"/>
      <c r="CH92" s="1"/>
      <c r="CI92" s="1"/>
      <c r="CL92" s="1"/>
      <c r="CM92" s="1"/>
      <c r="CN92" s="241"/>
      <c r="CO92" s="1"/>
      <c r="CP92" s="3"/>
      <c r="CQ92" s="3"/>
      <c r="CR92" s="1"/>
      <c r="CS92" s="3"/>
      <c r="CT92" s="3"/>
      <c r="CU92" s="3"/>
      <c r="CV92" s="1"/>
      <c r="CW92" s="1"/>
      <c r="DC92" s="144"/>
      <c r="DD92" s="149"/>
      <c r="DE92" s="107"/>
      <c r="DF92" s="107"/>
      <c r="DG92" s="107"/>
      <c r="DH92" s="107"/>
      <c r="DI92" s="107"/>
      <c r="DJ92" s="107"/>
      <c r="DK92" s="107"/>
      <c r="DL92" s="107"/>
      <c r="DM92" s="107"/>
      <c r="DN92" s="107"/>
      <c r="DO92" s="107"/>
      <c r="DP92" s="107"/>
      <c r="DQ92" s="107"/>
      <c r="DR92" s="107"/>
      <c r="DS92" s="107"/>
      <c r="DT92" s="107"/>
      <c r="DU92" s="107"/>
      <c r="DV92" s="107"/>
      <c r="DW92" s="107"/>
      <c r="DX92" s="107"/>
      <c r="DY92" s="107"/>
      <c r="DZ92" s="107"/>
      <c r="EA92" s="107"/>
      <c r="EB92" s="107"/>
      <c r="EC92" s="107"/>
      <c r="ED92" s="107"/>
      <c r="EE92" s="107"/>
      <c r="EF92" s="107"/>
      <c r="EG92" s="107"/>
      <c r="EH92" s="107"/>
      <c r="EI92" s="107"/>
      <c r="EJ92" s="150"/>
    </row>
    <row r="93" spans="1:140" x14ac:dyDescent="0.3">
      <c r="A93" s="277" t="str">
        <f>Tableau3[Commande]&amp;Tableau3[Lig Cde]</f>
        <v/>
      </c>
      <c r="B93" s="278" t="str">
        <f>IF(ISERROR(VLOOKUP(Tableau3[[#This Row],[Code Ord. Off.]],#REF!,2,FALSE)),"RC CONVERGENCE",VLOOKUP(Tableau3[[#This Row],[Code Ord. Off.]],#REF!,2,FALSE))</f>
        <v>RC CONVERGENCE</v>
      </c>
      <c r="C93" s="279" t="str">
        <f>IF(OR(LEFT(Tableau3[[#This Row],[Commentaire Client]],2)="L3",LEFT(Tableau3[[#This Row],[No Suivi]],2)="L3"),"L3","")</f>
        <v/>
      </c>
      <c r="D93" s="278" t="str">
        <f>IFERROR(VLOOKUP(Tableau3[[#This Row],[Code Gest Fournisseur]],#REF!,2,FALSE),IF(Tableau3[[#This Row],[Réf Art Fournisseur]]="","NRC","Znon attribuée"))</f>
        <v>NRC</v>
      </c>
      <c r="E93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93" s="280" t="str">
        <f>IF(Tableau3[[#This Row],[Date Demandée]]+15&lt;$DE$11,"oui","non")</f>
        <v>oui</v>
      </c>
      <c r="G93" s="143"/>
      <c r="I93" s="144"/>
      <c r="J93" s="143"/>
      <c r="AQ93" s="144"/>
      <c r="AR93" s="143"/>
      <c r="AV93" s="1"/>
      <c r="AW93" s="1"/>
      <c r="BF93" s="1"/>
      <c r="CH93" s="1"/>
      <c r="CI93" s="1"/>
      <c r="CL93" s="1"/>
      <c r="CM93" s="1"/>
      <c r="CN93" s="241"/>
      <c r="CO93" s="1"/>
      <c r="CP93" s="3"/>
      <c r="CQ93" s="3"/>
      <c r="CR93" s="1"/>
      <c r="CS93" s="3"/>
      <c r="CT93" s="3"/>
      <c r="CU93" s="3"/>
      <c r="CV93" s="1"/>
      <c r="CW93" s="1"/>
      <c r="DC93" s="144"/>
      <c r="DD93" s="149"/>
      <c r="DE93" s="107"/>
      <c r="DF93" s="107"/>
      <c r="DG93" s="107"/>
      <c r="DH93" s="107"/>
      <c r="DI93" s="107"/>
      <c r="DJ93" s="107"/>
      <c r="DK93" s="107"/>
      <c r="DL93" s="107"/>
      <c r="DM93" s="107"/>
      <c r="DN93" s="107"/>
      <c r="DO93" s="107"/>
      <c r="DP93" s="107"/>
      <c r="DQ93" s="107"/>
      <c r="DR93" s="107"/>
      <c r="DS93" s="107"/>
      <c r="DT93" s="107"/>
      <c r="DU93" s="107"/>
      <c r="DV93" s="107"/>
      <c r="DW93" s="107"/>
      <c r="DX93" s="107"/>
      <c r="DY93" s="107"/>
      <c r="DZ93" s="107"/>
      <c r="EA93" s="107"/>
      <c r="EB93" s="107"/>
      <c r="EC93" s="107"/>
      <c r="ED93" s="107"/>
      <c r="EE93" s="107"/>
      <c r="EF93" s="107"/>
      <c r="EG93" s="107"/>
      <c r="EH93" s="107"/>
      <c r="EI93" s="107"/>
      <c r="EJ93" s="150"/>
    </row>
    <row r="94" spans="1:140" x14ac:dyDescent="0.3">
      <c r="A94" s="277" t="str">
        <f>Tableau3[Commande]&amp;Tableau3[Lig Cde]</f>
        <v/>
      </c>
      <c r="B94" s="278" t="str">
        <f>IF(ISERROR(VLOOKUP(Tableau3[[#This Row],[Code Ord. Off.]],#REF!,2,FALSE)),"RC CONVERGENCE",VLOOKUP(Tableau3[[#This Row],[Code Ord. Off.]],#REF!,2,FALSE))</f>
        <v>RC CONVERGENCE</v>
      </c>
      <c r="C94" s="279" t="str">
        <f>IF(OR(LEFT(Tableau3[[#This Row],[Commentaire Client]],2)="L3",LEFT(Tableau3[[#This Row],[No Suivi]],2)="L3"),"L3","")</f>
        <v/>
      </c>
      <c r="D94" s="278" t="str">
        <f>IFERROR(VLOOKUP(Tableau3[[#This Row],[Code Gest Fournisseur]],#REF!,2,FALSE),IF(Tableau3[[#This Row],[Réf Art Fournisseur]]="","NRC","Znon attribuée"))</f>
        <v>NRC</v>
      </c>
      <c r="E94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94" s="280" t="str">
        <f>IF(Tableau3[[#This Row],[Date Demandée]]+15&lt;$DE$11,"oui","non")</f>
        <v>oui</v>
      </c>
      <c r="G94" s="143"/>
      <c r="I94" s="144"/>
      <c r="J94" s="143"/>
      <c r="AQ94" s="144"/>
      <c r="AR94" s="143"/>
      <c r="AV94" s="1"/>
      <c r="AW94" s="1"/>
      <c r="BF94" s="1"/>
      <c r="CH94" s="1"/>
      <c r="CI94" s="1"/>
      <c r="CL94" s="1"/>
      <c r="CM94" s="1"/>
      <c r="CN94" s="241"/>
      <c r="CO94" s="1"/>
      <c r="CP94" s="3"/>
      <c r="CQ94" s="3"/>
      <c r="CR94" s="1"/>
      <c r="CS94" s="3"/>
      <c r="CT94" s="3"/>
      <c r="CU94" s="3"/>
      <c r="CV94" s="1"/>
      <c r="CW94" s="1"/>
      <c r="DC94" s="144"/>
      <c r="DD94" s="149"/>
      <c r="DE94" s="107"/>
      <c r="DF94" s="107"/>
      <c r="DG94" s="107"/>
      <c r="DH94" s="107"/>
      <c r="DI94" s="107"/>
      <c r="DJ94" s="107"/>
      <c r="DK94" s="107"/>
      <c r="DL94" s="107"/>
      <c r="DM94" s="107"/>
      <c r="DN94" s="107"/>
      <c r="DO94" s="107"/>
      <c r="DP94" s="107"/>
      <c r="DQ94" s="107"/>
      <c r="DR94" s="107"/>
      <c r="DS94" s="107"/>
      <c r="DT94" s="107"/>
      <c r="DU94" s="107"/>
      <c r="DV94" s="107"/>
      <c r="DW94" s="107"/>
      <c r="DX94" s="107"/>
      <c r="DY94" s="107"/>
      <c r="DZ94" s="107"/>
      <c r="EA94" s="107"/>
      <c r="EB94" s="107"/>
      <c r="EC94" s="107"/>
      <c r="ED94" s="107"/>
      <c r="EE94" s="107"/>
      <c r="EF94" s="107"/>
      <c r="EG94" s="107"/>
      <c r="EH94" s="107"/>
      <c r="EI94" s="107"/>
      <c r="EJ94" s="150"/>
    </row>
    <row r="95" spans="1:140" x14ac:dyDescent="0.3">
      <c r="A95" s="277" t="str">
        <f>Tableau3[Commande]&amp;Tableau3[Lig Cde]</f>
        <v/>
      </c>
      <c r="B95" s="278" t="str">
        <f>IF(ISERROR(VLOOKUP(Tableau3[[#This Row],[Code Ord. Off.]],#REF!,2,FALSE)),"RC CONVERGENCE",VLOOKUP(Tableau3[[#This Row],[Code Ord. Off.]],#REF!,2,FALSE))</f>
        <v>RC CONVERGENCE</v>
      </c>
      <c r="C95" s="279" t="str">
        <f>IF(OR(LEFT(Tableau3[[#This Row],[Commentaire Client]],2)="L3",LEFT(Tableau3[[#This Row],[No Suivi]],2)="L3"),"L3","")</f>
        <v/>
      </c>
      <c r="D95" s="278" t="str">
        <f>IFERROR(VLOOKUP(Tableau3[[#This Row],[Code Gest Fournisseur]],#REF!,2,FALSE),IF(Tableau3[[#This Row],[Réf Art Fournisseur]]="","NRC","Znon attribuée"))</f>
        <v>NRC</v>
      </c>
      <c r="E95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95" s="280" t="str">
        <f>IF(Tableau3[[#This Row],[Date Demandée]]+15&lt;$DE$11,"oui","non")</f>
        <v>oui</v>
      </c>
      <c r="G95" s="143"/>
      <c r="I95" s="144"/>
      <c r="J95" s="143"/>
      <c r="AQ95" s="144"/>
      <c r="AR95" s="143"/>
      <c r="AV95" s="1"/>
      <c r="AW95" s="1"/>
      <c r="BF95" s="1"/>
      <c r="CH95" s="1"/>
      <c r="CI95" s="1"/>
      <c r="CL95" s="1"/>
      <c r="CM95" s="1"/>
      <c r="CN95" s="244"/>
      <c r="CO95" s="1"/>
      <c r="CP95" s="3"/>
      <c r="CQ95" s="3"/>
      <c r="CR95" s="1"/>
      <c r="CS95" s="3"/>
      <c r="CT95" s="3"/>
      <c r="CU95" s="3"/>
      <c r="CV95" s="1"/>
      <c r="CW95" s="1"/>
      <c r="DC95" s="144"/>
      <c r="DD95" s="149"/>
      <c r="DE95" s="107"/>
      <c r="DF95" s="107"/>
      <c r="DG95" s="107"/>
      <c r="DH95" s="107"/>
      <c r="DI95" s="107"/>
      <c r="DJ95" s="107"/>
      <c r="DK95" s="107"/>
      <c r="DL95" s="107"/>
      <c r="DM95" s="107"/>
      <c r="DN95" s="107"/>
      <c r="DO95" s="107"/>
      <c r="DP95" s="107"/>
      <c r="DQ95" s="107"/>
      <c r="DR95" s="107"/>
      <c r="DS95" s="107"/>
      <c r="DT95" s="107"/>
      <c r="DU95" s="107"/>
      <c r="DV95" s="107"/>
      <c r="DW95" s="107"/>
      <c r="DX95" s="107"/>
      <c r="DY95" s="107"/>
      <c r="DZ95" s="107"/>
      <c r="EA95" s="107"/>
      <c r="EB95" s="107"/>
      <c r="EC95" s="107"/>
      <c r="ED95" s="107"/>
      <c r="EE95" s="107"/>
      <c r="EF95" s="107"/>
      <c r="EG95" s="107"/>
      <c r="EH95" s="107"/>
      <c r="EI95" s="107"/>
      <c r="EJ95" s="150"/>
    </row>
    <row r="96" spans="1:140" x14ac:dyDescent="0.3">
      <c r="A96" s="277" t="str">
        <f>Tableau3[Commande]&amp;Tableau3[Lig Cde]</f>
        <v/>
      </c>
      <c r="B96" s="278" t="str">
        <f>IF(ISERROR(VLOOKUP(Tableau3[[#This Row],[Code Ord. Off.]],#REF!,2,FALSE)),"RC CONVERGENCE",VLOOKUP(Tableau3[[#This Row],[Code Ord. Off.]],#REF!,2,FALSE))</f>
        <v>RC CONVERGENCE</v>
      </c>
      <c r="C96" s="279" t="str">
        <f>IF(OR(LEFT(Tableau3[[#This Row],[Commentaire Client]],2)="L3",LEFT(Tableau3[[#This Row],[No Suivi]],2)="L3"),"L3","")</f>
        <v/>
      </c>
      <c r="D96" s="278" t="str">
        <f>IFERROR(VLOOKUP(Tableau3[[#This Row],[Code Gest Fournisseur]],#REF!,2,FALSE),IF(Tableau3[[#This Row],[Réf Art Fournisseur]]="","NRC","Znon attribuée"))</f>
        <v>NRC</v>
      </c>
      <c r="E96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96" s="280" t="str">
        <f>IF(Tableau3[[#This Row],[Date Demandée]]+15&lt;$DE$11,"oui","non")</f>
        <v>oui</v>
      </c>
      <c r="G96" s="143"/>
      <c r="I96" s="144"/>
      <c r="J96" s="143"/>
      <c r="AQ96" s="144"/>
      <c r="AR96" s="143"/>
      <c r="AV96" s="1"/>
      <c r="AW96" s="1"/>
      <c r="BF96" s="1"/>
      <c r="CH96" s="1"/>
      <c r="CI96" s="1"/>
      <c r="CL96" s="1"/>
      <c r="CM96" s="1"/>
      <c r="CN96" s="241"/>
      <c r="CO96" s="1"/>
      <c r="CP96" s="3"/>
      <c r="CQ96" s="3"/>
      <c r="CR96" s="1"/>
      <c r="CS96" s="3"/>
      <c r="CT96" s="3"/>
      <c r="CU96" s="3"/>
      <c r="CV96" s="1"/>
      <c r="CW96" s="1"/>
      <c r="DC96" s="144"/>
      <c r="DD96" s="149"/>
      <c r="DE96" s="107"/>
      <c r="DF96" s="107"/>
      <c r="DG96" s="107"/>
      <c r="DH96" s="107"/>
      <c r="DI96" s="107"/>
      <c r="DJ96" s="107"/>
      <c r="DK96" s="107"/>
      <c r="DL96" s="107"/>
      <c r="DM96" s="107"/>
      <c r="DN96" s="107"/>
      <c r="DO96" s="107"/>
      <c r="DP96" s="107"/>
      <c r="DQ96" s="107"/>
      <c r="DR96" s="107"/>
      <c r="DS96" s="107"/>
      <c r="DT96" s="107"/>
      <c r="DU96" s="107"/>
      <c r="DV96" s="107"/>
      <c r="DW96" s="107"/>
      <c r="DX96" s="107"/>
      <c r="DY96" s="107"/>
      <c r="DZ96" s="107"/>
      <c r="EA96" s="107"/>
      <c r="EB96" s="107"/>
      <c r="EC96" s="107"/>
      <c r="ED96" s="107"/>
      <c r="EE96" s="107"/>
      <c r="EF96" s="107"/>
      <c r="EG96" s="107"/>
      <c r="EH96" s="107"/>
      <c r="EI96" s="107"/>
      <c r="EJ96" s="150"/>
    </row>
    <row r="97" spans="1:140" x14ac:dyDescent="0.3">
      <c r="A97" s="277" t="str">
        <f>Tableau3[Commande]&amp;Tableau3[Lig Cde]</f>
        <v/>
      </c>
      <c r="B97" s="278" t="str">
        <f>IF(ISERROR(VLOOKUP(Tableau3[[#This Row],[Code Ord. Off.]],#REF!,2,FALSE)),"RC CONVERGENCE",VLOOKUP(Tableau3[[#This Row],[Code Ord. Off.]],#REF!,2,FALSE))</f>
        <v>RC CONVERGENCE</v>
      </c>
      <c r="C97" s="279" t="str">
        <f>IF(OR(LEFT(Tableau3[[#This Row],[Commentaire Client]],2)="L3",LEFT(Tableau3[[#This Row],[No Suivi]],2)="L3"),"L3","")</f>
        <v/>
      </c>
      <c r="D97" s="278" t="str">
        <f>IFERROR(VLOOKUP(Tableau3[[#This Row],[Code Gest Fournisseur]],#REF!,2,FALSE),IF(Tableau3[[#This Row],[Réf Art Fournisseur]]="","NRC","Znon attribuée"))</f>
        <v>NRC</v>
      </c>
      <c r="E97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97" s="280" t="str">
        <f>IF(Tableau3[[#This Row],[Date Demandée]]+15&lt;$DE$11,"oui","non")</f>
        <v>oui</v>
      </c>
      <c r="G97" s="143"/>
      <c r="I97" s="144"/>
      <c r="J97" s="143"/>
      <c r="AQ97" s="144"/>
      <c r="AR97" s="143"/>
      <c r="AV97" s="1"/>
      <c r="AW97" s="1"/>
      <c r="BF97" s="1"/>
      <c r="CH97" s="1"/>
      <c r="CI97" s="1"/>
      <c r="CL97" s="1"/>
      <c r="CM97" s="1"/>
      <c r="CN97" s="241"/>
      <c r="CO97" s="1"/>
      <c r="CP97" s="3"/>
      <c r="CQ97" s="3"/>
      <c r="CR97" s="1"/>
      <c r="CS97" s="3"/>
      <c r="CT97" s="3"/>
      <c r="CU97" s="3"/>
      <c r="CV97" s="1"/>
      <c r="CW97" s="1"/>
      <c r="DC97" s="144"/>
      <c r="DD97" s="149"/>
      <c r="DE97" s="107"/>
      <c r="DF97" s="107"/>
      <c r="DG97" s="107"/>
      <c r="DH97" s="107"/>
      <c r="DI97" s="107"/>
      <c r="DJ97" s="107"/>
      <c r="DK97" s="107"/>
      <c r="DL97" s="107"/>
      <c r="DM97" s="107"/>
      <c r="DN97" s="107"/>
      <c r="DO97" s="107"/>
      <c r="DP97" s="107"/>
      <c r="DQ97" s="107"/>
      <c r="DR97" s="107"/>
      <c r="DS97" s="107"/>
      <c r="DT97" s="107"/>
      <c r="DU97" s="107"/>
      <c r="DV97" s="107"/>
      <c r="DW97" s="107"/>
      <c r="DX97" s="107"/>
      <c r="DY97" s="107"/>
      <c r="DZ97" s="107"/>
      <c r="EA97" s="107"/>
      <c r="EB97" s="107"/>
      <c r="EC97" s="107"/>
      <c r="ED97" s="107"/>
      <c r="EE97" s="107"/>
      <c r="EF97" s="107"/>
      <c r="EG97" s="107"/>
      <c r="EH97" s="107"/>
      <c r="EI97" s="107"/>
      <c r="EJ97" s="150"/>
    </row>
    <row r="98" spans="1:140" x14ac:dyDescent="0.3">
      <c r="A98" s="277" t="str">
        <f>Tableau3[Commande]&amp;Tableau3[Lig Cde]</f>
        <v/>
      </c>
      <c r="B98" s="278" t="str">
        <f>IF(ISERROR(VLOOKUP(Tableau3[[#This Row],[Code Ord. Off.]],#REF!,2,FALSE)),"RC CONVERGENCE",VLOOKUP(Tableau3[[#This Row],[Code Ord. Off.]],#REF!,2,FALSE))</f>
        <v>RC CONVERGENCE</v>
      </c>
      <c r="C98" s="279" t="str">
        <f>IF(OR(LEFT(Tableau3[[#This Row],[Commentaire Client]],2)="L3",LEFT(Tableau3[[#This Row],[No Suivi]],2)="L3"),"L3","")</f>
        <v/>
      </c>
      <c r="D98" s="278" t="str">
        <f>IFERROR(VLOOKUP(Tableau3[[#This Row],[Code Gest Fournisseur]],#REF!,2,FALSE),IF(Tableau3[[#This Row],[Réf Art Fournisseur]]="","NRC","Znon attribuée"))</f>
        <v>NRC</v>
      </c>
      <c r="E98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98" s="280" t="str">
        <f>IF(Tableau3[[#This Row],[Date Demandée]]+15&lt;$DE$11,"oui","non")</f>
        <v>oui</v>
      </c>
      <c r="G98" s="143"/>
      <c r="I98" s="144"/>
      <c r="J98" s="143"/>
      <c r="AQ98" s="144"/>
      <c r="AR98" s="143"/>
      <c r="AV98" s="1"/>
      <c r="AW98" s="1"/>
      <c r="BF98" s="1"/>
      <c r="CH98" s="1"/>
      <c r="CI98" s="1"/>
      <c r="CL98" s="1"/>
      <c r="CM98" s="1"/>
      <c r="CN98" s="244"/>
      <c r="CO98" s="1"/>
      <c r="CP98" s="3"/>
      <c r="CQ98" s="3"/>
      <c r="CR98" s="1"/>
      <c r="CS98" s="3"/>
      <c r="CT98" s="3"/>
      <c r="CU98" s="3"/>
      <c r="CV98" s="1"/>
      <c r="CW98" s="1"/>
      <c r="DC98" s="144"/>
      <c r="DD98" s="149"/>
      <c r="DE98" s="107"/>
      <c r="DF98" s="107"/>
      <c r="DG98" s="107"/>
      <c r="DH98" s="107"/>
      <c r="DI98" s="107"/>
      <c r="DJ98" s="107"/>
      <c r="DK98" s="107"/>
      <c r="DL98" s="107"/>
      <c r="DM98" s="107"/>
      <c r="DN98" s="107"/>
      <c r="DO98" s="107"/>
      <c r="DP98" s="107"/>
      <c r="DQ98" s="107"/>
      <c r="DR98" s="107"/>
      <c r="DS98" s="107"/>
      <c r="DT98" s="107"/>
      <c r="DU98" s="107"/>
      <c r="DV98" s="107"/>
      <c r="DW98" s="107"/>
      <c r="DX98" s="107"/>
      <c r="DY98" s="107"/>
      <c r="DZ98" s="107"/>
      <c r="EA98" s="107"/>
      <c r="EB98" s="107"/>
      <c r="EC98" s="107"/>
      <c r="ED98" s="107"/>
      <c r="EE98" s="107"/>
      <c r="EF98" s="107"/>
      <c r="EG98" s="107"/>
      <c r="EH98" s="107"/>
      <c r="EI98" s="107"/>
      <c r="EJ98" s="150"/>
    </row>
    <row r="99" spans="1:140" x14ac:dyDescent="0.3">
      <c r="A99" s="277" t="str">
        <f>Tableau3[Commande]&amp;Tableau3[Lig Cde]</f>
        <v/>
      </c>
      <c r="B99" s="278" t="str">
        <f>IF(ISERROR(VLOOKUP(Tableau3[[#This Row],[Code Ord. Off.]],#REF!,2,FALSE)),"RC CONVERGENCE",VLOOKUP(Tableau3[[#This Row],[Code Ord. Off.]],#REF!,2,FALSE))</f>
        <v>RC CONVERGENCE</v>
      </c>
      <c r="C99" s="279" t="str">
        <f>IF(OR(LEFT(Tableau3[[#This Row],[Commentaire Client]],2)="L3",LEFT(Tableau3[[#This Row],[No Suivi]],2)="L3"),"L3","")</f>
        <v/>
      </c>
      <c r="D99" s="278" t="str">
        <f>IFERROR(VLOOKUP(Tableau3[[#This Row],[Code Gest Fournisseur]],#REF!,2,FALSE),IF(Tableau3[[#This Row],[Réf Art Fournisseur]]="","NRC","Znon attribuée"))</f>
        <v>NRC</v>
      </c>
      <c r="E99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99" s="280" t="str">
        <f>IF(Tableau3[[#This Row],[Date Demandée]]+15&lt;$DE$11,"oui","non")</f>
        <v>oui</v>
      </c>
      <c r="G99" s="143"/>
      <c r="I99" s="144"/>
      <c r="J99" s="143"/>
      <c r="AQ99" s="144"/>
      <c r="AR99" s="143"/>
      <c r="AV99" s="1"/>
      <c r="AW99" s="1"/>
      <c r="BF99" s="1"/>
      <c r="CH99" s="1"/>
      <c r="CI99" s="1"/>
      <c r="CL99" s="1"/>
      <c r="CM99" s="1"/>
      <c r="CN99" s="241"/>
      <c r="CO99" s="1"/>
      <c r="CP99" s="3"/>
      <c r="CQ99" s="3"/>
      <c r="CR99" s="1"/>
      <c r="CS99" s="3"/>
      <c r="CT99" s="3"/>
      <c r="CU99" s="3"/>
      <c r="CV99" s="1"/>
      <c r="CW99" s="1"/>
      <c r="DC99" s="144"/>
      <c r="DD99" s="149"/>
      <c r="DE99" s="107"/>
      <c r="DF99" s="107"/>
      <c r="DG99" s="107"/>
      <c r="DH99" s="107"/>
      <c r="DI99" s="107"/>
      <c r="DJ99" s="107"/>
      <c r="DK99" s="107"/>
      <c r="DL99" s="107"/>
      <c r="DM99" s="107"/>
      <c r="DN99" s="107"/>
      <c r="DO99" s="107"/>
      <c r="DP99" s="107"/>
      <c r="DQ99" s="107"/>
      <c r="DR99" s="107"/>
      <c r="DS99" s="107"/>
      <c r="DT99" s="107"/>
      <c r="DU99" s="107"/>
      <c r="DV99" s="107"/>
      <c r="DW99" s="107"/>
      <c r="DX99" s="107"/>
      <c r="DY99" s="107"/>
      <c r="DZ99" s="107"/>
      <c r="EA99" s="107"/>
      <c r="EB99" s="107"/>
      <c r="EC99" s="107"/>
      <c r="ED99" s="107"/>
      <c r="EE99" s="107"/>
      <c r="EF99" s="107"/>
      <c r="EG99" s="107"/>
      <c r="EH99" s="107"/>
      <c r="EI99" s="107"/>
      <c r="EJ99" s="150"/>
    </row>
    <row r="100" spans="1:140" x14ac:dyDescent="0.3">
      <c r="A100" s="277" t="str">
        <f>Tableau3[Commande]&amp;Tableau3[Lig Cde]</f>
        <v/>
      </c>
      <c r="B100" s="278" t="str">
        <f>IF(ISERROR(VLOOKUP(Tableau3[[#This Row],[Code Ord. Off.]],#REF!,2,FALSE)),"RC CONVERGENCE",VLOOKUP(Tableau3[[#This Row],[Code Ord. Off.]],#REF!,2,FALSE))</f>
        <v>RC CONVERGENCE</v>
      </c>
      <c r="C100" s="279" t="str">
        <f>IF(OR(LEFT(Tableau3[[#This Row],[Commentaire Client]],2)="L3",LEFT(Tableau3[[#This Row],[No Suivi]],2)="L3"),"L3","")</f>
        <v/>
      </c>
      <c r="D100" s="278" t="str">
        <f>IFERROR(VLOOKUP(Tableau3[[#This Row],[Code Gest Fournisseur]],#REF!,2,FALSE),IF(Tableau3[[#This Row],[Réf Art Fournisseur]]="","NRC","Znon attribuée"))</f>
        <v>NRC</v>
      </c>
      <c r="E100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100" s="280" t="str">
        <f>IF(Tableau3[[#This Row],[Date Demandée]]+15&lt;$DE$11,"oui","non")</f>
        <v>oui</v>
      </c>
      <c r="G100" s="143"/>
      <c r="I100" s="144"/>
      <c r="J100" s="143"/>
      <c r="AQ100" s="144"/>
      <c r="AR100" s="143"/>
      <c r="AV100" s="1"/>
      <c r="AW100" s="1"/>
      <c r="BF100" s="1"/>
      <c r="CH100" s="1"/>
      <c r="CI100" s="1"/>
      <c r="CL100" s="1"/>
      <c r="CM100" s="1"/>
      <c r="CN100" s="241"/>
      <c r="CO100" s="1"/>
      <c r="CP100" s="3"/>
      <c r="CQ100" s="3"/>
      <c r="CR100" s="1"/>
      <c r="CS100" s="3"/>
      <c r="CT100" s="3"/>
      <c r="CU100" s="3"/>
      <c r="CV100" s="1"/>
      <c r="CW100" s="1"/>
      <c r="DC100" s="144"/>
      <c r="DD100" s="149"/>
      <c r="DE100" s="107"/>
      <c r="DF100" s="107"/>
      <c r="DG100" s="107"/>
      <c r="DH100" s="107"/>
      <c r="DI100" s="107"/>
      <c r="DJ100" s="107"/>
      <c r="DK100" s="107"/>
      <c r="DL100" s="107"/>
      <c r="DM100" s="107"/>
      <c r="DN100" s="107"/>
      <c r="DO100" s="107"/>
      <c r="DP100" s="107"/>
      <c r="DQ100" s="107"/>
      <c r="DR100" s="107"/>
      <c r="DS100" s="107"/>
      <c r="DT100" s="107"/>
      <c r="DU100" s="107"/>
      <c r="DV100" s="107"/>
      <c r="DW100" s="107"/>
      <c r="DX100" s="107"/>
      <c r="DY100" s="107"/>
      <c r="DZ100" s="107"/>
      <c r="EA100" s="107"/>
      <c r="EB100" s="107"/>
      <c r="EC100" s="107"/>
      <c r="ED100" s="107"/>
      <c r="EE100" s="107"/>
      <c r="EF100" s="107"/>
      <c r="EG100" s="107"/>
      <c r="EH100" s="107"/>
      <c r="EI100" s="107"/>
      <c r="EJ100" s="150"/>
    </row>
    <row r="101" spans="1:140" x14ac:dyDescent="0.3">
      <c r="A101" s="277" t="str">
        <f>Tableau3[Commande]&amp;Tableau3[Lig Cde]</f>
        <v/>
      </c>
      <c r="B101" s="278" t="str">
        <f>IF(ISERROR(VLOOKUP(Tableau3[[#This Row],[Code Ord. Off.]],#REF!,2,FALSE)),"RC CONVERGENCE",VLOOKUP(Tableau3[[#This Row],[Code Ord. Off.]],#REF!,2,FALSE))</f>
        <v>RC CONVERGENCE</v>
      </c>
      <c r="C101" s="279" t="str">
        <f>IF(OR(LEFT(Tableau3[[#This Row],[Commentaire Client]],2)="L3",LEFT(Tableau3[[#This Row],[No Suivi]],2)="L3"),"L3","")</f>
        <v/>
      </c>
      <c r="D101" s="278" t="str">
        <f>IFERROR(VLOOKUP(Tableau3[[#This Row],[Code Gest Fournisseur]],#REF!,2,FALSE),IF(Tableau3[[#This Row],[Réf Art Fournisseur]]="","NRC","Znon attribuée"))</f>
        <v>NRC</v>
      </c>
      <c r="E101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101" s="280" t="str">
        <f>IF(Tableau3[[#This Row],[Date Demandée]]+15&lt;$DE$11,"oui","non")</f>
        <v>oui</v>
      </c>
      <c r="G101" s="143"/>
      <c r="I101" s="144"/>
      <c r="J101" s="143"/>
      <c r="AQ101" s="144"/>
      <c r="AR101" s="143"/>
      <c r="AV101" s="1"/>
      <c r="AW101" s="1"/>
      <c r="BF101" s="1"/>
      <c r="CH101" s="1"/>
      <c r="CI101" s="1"/>
      <c r="CL101" s="1"/>
      <c r="CM101" s="1"/>
      <c r="CN101" s="241"/>
      <c r="CO101" s="1"/>
      <c r="CP101" s="3"/>
      <c r="CQ101" s="3"/>
      <c r="CR101" s="1"/>
      <c r="CS101" s="3"/>
      <c r="CT101" s="3"/>
      <c r="CU101" s="3"/>
      <c r="CV101" s="1"/>
      <c r="CW101" s="1"/>
      <c r="DC101" s="144"/>
      <c r="DD101" s="149"/>
      <c r="DE101" s="107"/>
      <c r="DF101" s="107"/>
      <c r="DG101" s="107"/>
      <c r="DH101" s="107"/>
      <c r="DI101" s="107"/>
      <c r="DJ101" s="107"/>
      <c r="DK101" s="107"/>
      <c r="DL101" s="107"/>
      <c r="DM101" s="107"/>
      <c r="DN101" s="107"/>
      <c r="DO101" s="107"/>
      <c r="DP101" s="107"/>
      <c r="DQ101" s="107"/>
      <c r="DR101" s="107"/>
      <c r="DS101" s="107"/>
      <c r="DT101" s="107"/>
      <c r="DU101" s="107"/>
      <c r="DV101" s="107"/>
      <c r="DW101" s="107"/>
      <c r="DX101" s="107"/>
      <c r="DY101" s="107"/>
      <c r="DZ101" s="107"/>
      <c r="EA101" s="107"/>
      <c r="EB101" s="107"/>
      <c r="EC101" s="107"/>
      <c r="ED101" s="107"/>
      <c r="EE101" s="107"/>
      <c r="EF101" s="107"/>
      <c r="EG101" s="107"/>
      <c r="EH101" s="107"/>
      <c r="EI101" s="107"/>
      <c r="EJ101" s="150"/>
    </row>
    <row r="102" spans="1:140" x14ac:dyDescent="0.3">
      <c r="A102" s="277" t="str">
        <f>Tableau3[Commande]&amp;Tableau3[Lig Cde]</f>
        <v/>
      </c>
      <c r="B102" s="278" t="str">
        <f>IF(ISERROR(VLOOKUP(Tableau3[[#This Row],[Code Ord. Off.]],#REF!,2,FALSE)),"RC CONVERGENCE",VLOOKUP(Tableau3[[#This Row],[Code Ord. Off.]],#REF!,2,FALSE))</f>
        <v>RC CONVERGENCE</v>
      </c>
      <c r="C102" s="279" t="str">
        <f>IF(OR(LEFT(Tableau3[[#This Row],[Commentaire Client]],2)="L3",LEFT(Tableau3[[#This Row],[No Suivi]],2)="L3"),"L3","")</f>
        <v/>
      </c>
      <c r="D102" s="278" t="str">
        <f>IFERROR(VLOOKUP(Tableau3[[#This Row],[Code Gest Fournisseur]],#REF!,2,FALSE),IF(Tableau3[[#This Row],[Réf Art Fournisseur]]="","NRC","Znon attribuée"))</f>
        <v>NRC</v>
      </c>
      <c r="E102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102" s="280" t="str">
        <f>IF(Tableau3[[#This Row],[Date Demandée]]+15&lt;$DE$11,"oui","non")</f>
        <v>oui</v>
      </c>
      <c r="G102" s="143"/>
      <c r="I102" s="144"/>
      <c r="J102" s="143"/>
      <c r="AQ102" s="144"/>
      <c r="AR102" s="143"/>
      <c r="AV102" s="1"/>
      <c r="AW102" s="1"/>
      <c r="BF102" s="1"/>
      <c r="CH102" s="1"/>
      <c r="CI102" s="1"/>
      <c r="CL102" s="1"/>
      <c r="CM102" s="1"/>
      <c r="CN102" s="241"/>
      <c r="CO102" s="1"/>
      <c r="CP102" s="3"/>
      <c r="CQ102" s="3"/>
      <c r="CR102" s="1"/>
      <c r="CS102" s="3"/>
      <c r="CT102" s="3"/>
      <c r="CU102" s="3"/>
      <c r="CV102" s="1"/>
      <c r="CW102" s="1"/>
      <c r="DC102" s="144"/>
      <c r="DD102" s="149"/>
      <c r="DE102" s="107"/>
      <c r="DF102" s="107"/>
      <c r="DG102" s="107"/>
      <c r="DH102" s="107"/>
      <c r="DI102" s="107"/>
      <c r="DJ102" s="107"/>
      <c r="DK102" s="107"/>
      <c r="DL102" s="107"/>
      <c r="DM102" s="107"/>
      <c r="DN102" s="107"/>
      <c r="DO102" s="107"/>
      <c r="DP102" s="107"/>
      <c r="DQ102" s="107"/>
      <c r="DR102" s="107"/>
      <c r="DS102" s="107"/>
      <c r="DT102" s="107"/>
      <c r="DU102" s="107"/>
      <c r="DV102" s="107"/>
      <c r="DW102" s="107"/>
      <c r="DX102" s="107"/>
      <c r="DY102" s="107"/>
      <c r="DZ102" s="107"/>
      <c r="EA102" s="107"/>
      <c r="EB102" s="107"/>
      <c r="EC102" s="107"/>
      <c r="ED102" s="107"/>
      <c r="EE102" s="107"/>
      <c r="EF102" s="107"/>
      <c r="EG102" s="107"/>
      <c r="EH102" s="107"/>
      <c r="EI102" s="107"/>
      <c r="EJ102" s="150"/>
    </row>
    <row r="103" spans="1:140" x14ac:dyDescent="0.3">
      <c r="A103" s="277" t="str">
        <f>Tableau3[Commande]&amp;Tableau3[Lig Cde]</f>
        <v/>
      </c>
      <c r="B103" s="278" t="str">
        <f>IF(ISERROR(VLOOKUP(Tableau3[[#This Row],[Code Ord. Off.]],#REF!,2,FALSE)),"RC CONVERGENCE",VLOOKUP(Tableau3[[#This Row],[Code Ord. Off.]],#REF!,2,FALSE))</f>
        <v>RC CONVERGENCE</v>
      </c>
      <c r="C103" s="279" t="str">
        <f>IF(OR(LEFT(Tableau3[[#This Row],[Commentaire Client]],2)="L3",LEFT(Tableau3[[#This Row],[No Suivi]],2)="L3"),"L3","")</f>
        <v/>
      </c>
      <c r="D103" s="278" t="str">
        <f>IFERROR(VLOOKUP(Tableau3[[#This Row],[Code Gest Fournisseur]],#REF!,2,FALSE),IF(Tableau3[[#This Row],[Réf Art Fournisseur]]="","NRC","Znon attribuée"))</f>
        <v>NRC</v>
      </c>
      <c r="E103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103" s="280" t="str">
        <f>IF(Tableau3[[#This Row],[Date Demandée]]+15&lt;$DE$11,"oui","non")</f>
        <v>oui</v>
      </c>
      <c r="G103" s="143"/>
      <c r="I103" s="144"/>
      <c r="J103" s="143"/>
      <c r="AQ103" s="144"/>
      <c r="AR103" s="143"/>
      <c r="AV103" s="1"/>
      <c r="AW103" s="1"/>
      <c r="BF103" s="1"/>
      <c r="CH103" s="1"/>
      <c r="CI103" s="1"/>
      <c r="CL103" s="1"/>
      <c r="CM103" s="1"/>
      <c r="CN103" s="241"/>
      <c r="CO103" s="1"/>
      <c r="CP103" s="3"/>
      <c r="CQ103" s="3"/>
      <c r="CR103" s="1"/>
      <c r="CS103" s="3"/>
      <c r="CT103" s="3"/>
      <c r="CU103" s="3"/>
      <c r="CV103" s="1"/>
      <c r="CW103" s="1"/>
      <c r="DC103" s="144"/>
      <c r="DD103" s="149"/>
      <c r="DE103" s="107"/>
      <c r="DF103" s="107"/>
      <c r="DG103" s="107"/>
      <c r="DH103" s="107"/>
      <c r="DI103" s="107"/>
      <c r="DJ103" s="107"/>
      <c r="DK103" s="107"/>
      <c r="DL103" s="107"/>
      <c r="DM103" s="107"/>
      <c r="DN103" s="107"/>
      <c r="DO103" s="107"/>
      <c r="DP103" s="107"/>
      <c r="DQ103" s="107"/>
      <c r="DR103" s="107"/>
      <c r="DS103" s="107"/>
      <c r="DT103" s="107"/>
      <c r="DU103" s="107"/>
      <c r="DV103" s="107"/>
      <c r="DW103" s="107"/>
      <c r="DX103" s="107"/>
      <c r="DY103" s="107"/>
      <c r="DZ103" s="107"/>
      <c r="EA103" s="107"/>
      <c r="EB103" s="107"/>
      <c r="EC103" s="107"/>
      <c r="ED103" s="107"/>
      <c r="EE103" s="107"/>
      <c r="EF103" s="107"/>
      <c r="EG103" s="107"/>
      <c r="EH103" s="107"/>
      <c r="EI103" s="107"/>
      <c r="EJ103" s="150"/>
    </row>
    <row r="104" spans="1:140" x14ac:dyDescent="0.3">
      <c r="A104" s="277" t="str">
        <f>Tableau3[Commande]&amp;Tableau3[Lig Cde]</f>
        <v/>
      </c>
      <c r="B104" s="278" t="str">
        <f>IF(ISERROR(VLOOKUP(Tableau3[[#This Row],[Code Ord. Off.]],#REF!,2,FALSE)),"RC CONVERGENCE",VLOOKUP(Tableau3[[#This Row],[Code Ord. Off.]],#REF!,2,FALSE))</f>
        <v>RC CONVERGENCE</v>
      </c>
      <c r="C104" s="279" t="str">
        <f>IF(OR(LEFT(Tableau3[[#This Row],[Commentaire Client]],2)="L3",LEFT(Tableau3[[#This Row],[No Suivi]],2)="L3"),"L3","")</f>
        <v/>
      </c>
      <c r="D104" s="278" t="str">
        <f>IFERROR(VLOOKUP(Tableau3[[#This Row],[Code Gest Fournisseur]],#REF!,2,FALSE),IF(Tableau3[[#This Row],[Réf Art Fournisseur]]="","NRC","Znon attribuée"))</f>
        <v>NRC</v>
      </c>
      <c r="E104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104" s="280" t="str">
        <f>IF(Tableau3[[#This Row],[Date Demandée]]+15&lt;$DE$11,"oui","non")</f>
        <v>oui</v>
      </c>
      <c r="G104" s="143"/>
      <c r="I104" s="144"/>
      <c r="J104" s="143"/>
      <c r="AQ104" s="144"/>
      <c r="AR104" s="143"/>
      <c r="AV104" s="1"/>
      <c r="AW104" s="1"/>
      <c r="BF104" s="1"/>
      <c r="CH104" s="1"/>
      <c r="CI104" s="1"/>
      <c r="CL104" s="1"/>
      <c r="CM104" s="1"/>
      <c r="CN104" s="241"/>
      <c r="CO104" s="1"/>
      <c r="CP104" s="3"/>
      <c r="CQ104" s="3"/>
      <c r="CR104" s="1"/>
      <c r="CS104" s="3"/>
      <c r="CT104" s="3"/>
      <c r="CU104" s="3"/>
      <c r="CV104" s="1"/>
      <c r="CW104" s="1"/>
      <c r="DC104" s="144"/>
      <c r="DD104" s="149"/>
      <c r="DE104" s="107"/>
      <c r="DF104" s="107"/>
      <c r="DG104" s="107"/>
      <c r="DH104" s="107"/>
      <c r="DI104" s="107"/>
      <c r="DJ104" s="107"/>
      <c r="DK104" s="107"/>
      <c r="DL104" s="107"/>
      <c r="DM104" s="107"/>
      <c r="DN104" s="107"/>
      <c r="DO104" s="107"/>
      <c r="DP104" s="107"/>
      <c r="DQ104" s="107"/>
      <c r="DR104" s="107"/>
      <c r="DS104" s="107"/>
      <c r="DT104" s="107"/>
      <c r="DU104" s="107"/>
      <c r="DV104" s="107"/>
      <c r="DW104" s="107"/>
      <c r="DX104" s="107"/>
      <c r="DY104" s="107"/>
      <c r="DZ104" s="107"/>
      <c r="EA104" s="107"/>
      <c r="EB104" s="107"/>
      <c r="EC104" s="107"/>
      <c r="ED104" s="107"/>
      <c r="EE104" s="107"/>
      <c r="EF104" s="107"/>
      <c r="EG104" s="107"/>
      <c r="EH104" s="107"/>
      <c r="EI104" s="107"/>
      <c r="EJ104" s="150"/>
    </row>
    <row r="105" spans="1:140" x14ac:dyDescent="0.3">
      <c r="A105" s="277" t="str">
        <f>Tableau3[Commande]&amp;Tableau3[Lig Cde]</f>
        <v/>
      </c>
      <c r="B105" s="278" t="str">
        <f>IF(ISERROR(VLOOKUP(Tableau3[[#This Row],[Code Ord. Off.]],#REF!,2,FALSE)),"RC CONVERGENCE",VLOOKUP(Tableau3[[#This Row],[Code Ord. Off.]],#REF!,2,FALSE))</f>
        <v>RC CONVERGENCE</v>
      </c>
      <c r="C105" s="279" t="str">
        <f>IF(OR(LEFT(Tableau3[[#This Row],[Commentaire Client]],2)="L3",LEFT(Tableau3[[#This Row],[No Suivi]],2)="L3"),"L3","")</f>
        <v/>
      </c>
      <c r="D105" s="278" t="str">
        <f>IFERROR(VLOOKUP(Tableau3[[#This Row],[Code Gest Fournisseur]],#REF!,2,FALSE),IF(Tableau3[[#This Row],[Réf Art Fournisseur]]="","NRC","Znon attribuée"))</f>
        <v>NRC</v>
      </c>
      <c r="E105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105" s="280" t="str">
        <f>IF(Tableau3[[#This Row],[Date Demandée]]+15&lt;$DE$11,"oui","non")</f>
        <v>oui</v>
      </c>
      <c r="G105" s="143"/>
      <c r="I105" s="144"/>
      <c r="J105" s="143"/>
      <c r="AQ105" s="144"/>
      <c r="AR105" s="143"/>
      <c r="AV105" s="1"/>
      <c r="AW105" s="1"/>
      <c r="BF105" s="1"/>
      <c r="CH105" s="1"/>
      <c r="CI105" s="1"/>
      <c r="CL105" s="1"/>
      <c r="CM105" s="1"/>
      <c r="CN105" s="241"/>
      <c r="CO105" s="1"/>
      <c r="CP105" s="3"/>
      <c r="CQ105" s="3"/>
      <c r="CR105" s="1"/>
      <c r="CS105" s="3"/>
      <c r="CT105" s="3"/>
      <c r="CU105" s="3"/>
      <c r="CV105" s="1"/>
      <c r="CW105" s="1"/>
      <c r="DC105" s="144"/>
      <c r="DD105" s="149"/>
      <c r="DE105" s="107"/>
      <c r="DF105" s="107"/>
      <c r="DG105" s="107"/>
      <c r="DH105" s="107"/>
      <c r="DI105" s="107"/>
      <c r="DJ105" s="107"/>
      <c r="DK105" s="107"/>
      <c r="DL105" s="107"/>
      <c r="DM105" s="107"/>
      <c r="DN105" s="107"/>
      <c r="DO105" s="107"/>
      <c r="DP105" s="107"/>
      <c r="DQ105" s="107"/>
      <c r="DR105" s="107"/>
      <c r="DS105" s="107"/>
      <c r="DT105" s="107"/>
      <c r="DU105" s="107"/>
      <c r="DV105" s="107"/>
      <c r="DW105" s="107"/>
      <c r="DX105" s="107"/>
      <c r="DY105" s="107"/>
      <c r="DZ105" s="107"/>
      <c r="EA105" s="107"/>
      <c r="EB105" s="107"/>
      <c r="EC105" s="107"/>
      <c r="ED105" s="107"/>
      <c r="EE105" s="107"/>
      <c r="EF105" s="107"/>
      <c r="EG105" s="107"/>
      <c r="EH105" s="107"/>
      <c r="EI105" s="107"/>
      <c r="EJ105" s="150"/>
    </row>
    <row r="106" spans="1:140" x14ac:dyDescent="0.3">
      <c r="A106" s="277" t="str">
        <f>Tableau3[Commande]&amp;Tableau3[Lig Cde]</f>
        <v/>
      </c>
      <c r="B106" s="278" t="str">
        <f>IF(ISERROR(VLOOKUP(Tableau3[[#This Row],[Code Ord. Off.]],#REF!,2,FALSE)),"RC CONVERGENCE",VLOOKUP(Tableau3[[#This Row],[Code Ord. Off.]],#REF!,2,FALSE))</f>
        <v>RC CONVERGENCE</v>
      </c>
      <c r="C106" s="279" t="str">
        <f>IF(OR(LEFT(Tableau3[[#This Row],[Commentaire Client]],2)="L3",LEFT(Tableau3[[#This Row],[No Suivi]],2)="L3"),"L3","")</f>
        <v/>
      </c>
      <c r="D106" s="278" t="str">
        <f>IFERROR(VLOOKUP(Tableau3[[#This Row],[Code Gest Fournisseur]],#REF!,2,FALSE),IF(Tableau3[[#This Row],[Réf Art Fournisseur]]="","NRC","Znon attribuée"))</f>
        <v>NRC</v>
      </c>
      <c r="E106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106" s="280" t="str">
        <f>IF(Tableau3[[#This Row],[Date Demandée]]+15&lt;$DE$11,"oui","non")</f>
        <v>oui</v>
      </c>
      <c r="G106" s="143"/>
      <c r="I106" s="144"/>
      <c r="J106" s="143"/>
      <c r="AQ106" s="144"/>
      <c r="AR106" s="143"/>
      <c r="AV106" s="1"/>
      <c r="AW106" s="1"/>
      <c r="BF106" s="1"/>
      <c r="CH106" s="1"/>
      <c r="CI106" s="1"/>
      <c r="CL106" s="1"/>
      <c r="CM106" s="1"/>
      <c r="CN106" s="241"/>
      <c r="CO106" s="1"/>
      <c r="CP106" s="3"/>
      <c r="CQ106" s="3"/>
      <c r="CR106" s="1"/>
      <c r="CS106" s="3"/>
      <c r="CT106" s="3"/>
      <c r="CU106" s="3"/>
      <c r="CV106" s="1"/>
      <c r="CW106" s="1"/>
      <c r="DC106" s="144"/>
      <c r="DD106" s="149"/>
      <c r="DE106" s="107"/>
      <c r="DF106" s="107"/>
      <c r="DG106" s="107"/>
      <c r="DH106" s="107"/>
      <c r="DI106" s="107"/>
      <c r="DJ106" s="107"/>
      <c r="DK106" s="107"/>
      <c r="DL106" s="107"/>
      <c r="DM106" s="107"/>
      <c r="DN106" s="107"/>
      <c r="DO106" s="107"/>
      <c r="DP106" s="107"/>
      <c r="DQ106" s="107"/>
      <c r="DR106" s="107"/>
      <c r="DS106" s="107"/>
      <c r="DT106" s="107"/>
      <c r="DU106" s="107"/>
      <c r="DV106" s="107"/>
      <c r="DW106" s="107"/>
      <c r="DX106" s="107"/>
      <c r="DY106" s="107"/>
      <c r="DZ106" s="107"/>
      <c r="EA106" s="107"/>
      <c r="EB106" s="107"/>
      <c r="EC106" s="107"/>
      <c r="ED106" s="107"/>
      <c r="EE106" s="107"/>
      <c r="EF106" s="107"/>
      <c r="EG106" s="107"/>
      <c r="EH106" s="107"/>
      <c r="EI106" s="107"/>
      <c r="EJ106" s="150"/>
    </row>
    <row r="107" spans="1:140" x14ac:dyDescent="0.3">
      <c r="A107" s="277" t="str">
        <f>Tableau3[Commande]&amp;Tableau3[Lig Cde]</f>
        <v/>
      </c>
      <c r="B107" s="278" t="str">
        <f>IF(ISERROR(VLOOKUP(Tableau3[[#This Row],[Code Ord. Off.]],#REF!,2,FALSE)),"RC CONVERGENCE",VLOOKUP(Tableau3[[#This Row],[Code Ord. Off.]],#REF!,2,FALSE))</f>
        <v>RC CONVERGENCE</v>
      </c>
      <c r="C107" s="279" t="str">
        <f>IF(OR(LEFT(Tableau3[[#This Row],[Commentaire Client]],2)="L3",LEFT(Tableau3[[#This Row],[No Suivi]],2)="L3"),"L3","")</f>
        <v/>
      </c>
      <c r="D107" s="278" t="str">
        <f>IFERROR(VLOOKUP(Tableau3[[#This Row],[Code Gest Fournisseur]],#REF!,2,FALSE),IF(Tableau3[[#This Row],[Réf Art Fournisseur]]="","NRC","Znon attribuée"))</f>
        <v>NRC</v>
      </c>
      <c r="E107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107" s="280" t="str">
        <f>IF(Tableau3[[#This Row],[Date Demandée]]+15&lt;$DE$11,"oui","non")</f>
        <v>oui</v>
      </c>
      <c r="G107" s="143"/>
      <c r="I107" s="144"/>
      <c r="J107" s="143"/>
      <c r="AQ107" s="144"/>
      <c r="AR107" s="143"/>
      <c r="AV107" s="1"/>
      <c r="AW107" s="1"/>
      <c r="BF107" s="1"/>
      <c r="CH107" s="1"/>
      <c r="CI107" s="1"/>
      <c r="CL107" s="1"/>
      <c r="CM107" s="1"/>
      <c r="CN107" s="242"/>
      <c r="CO107" s="1"/>
      <c r="CP107" s="3"/>
      <c r="CQ107" s="3"/>
      <c r="CR107" s="1"/>
      <c r="CS107" s="3"/>
      <c r="CT107" s="3"/>
      <c r="CU107" s="3"/>
      <c r="CV107" s="1"/>
      <c r="CW107" s="1"/>
      <c r="DC107" s="144"/>
      <c r="DD107" s="149"/>
      <c r="DE107" s="107"/>
      <c r="DF107" s="107"/>
      <c r="DG107" s="107"/>
      <c r="DH107" s="107"/>
      <c r="DI107" s="107"/>
      <c r="DJ107" s="107"/>
      <c r="DK107" s="107"/>
      <c r="DL107" s="107"/>
      <c r="DM107" s="107"/>
      <c r="DN107" s="107"/>
      <c r="DO107" s="107"/>
      <c r="DP107" s="107"/>
      <c r="DQ107" s="107"/>
      <c r="DR107" s="107"/>
      <c r="DS107" s="107"/>
      <c r="DT107" s="107"/>
      <c r="DU107" s="107"/>
      <c r="DV107" s="107"/>
      <c r="DW107" s="107"/>
      <c r="DX107" s="107"/>
      <c r="DY107" s="107"/>
      <c r="DZ107" s="107"/>
      <c r="EA107" s="107"/>
      <c r="EB107" s="107"/>
      <c r="EC107" s="107"/>
      <c r="ED107" s="107"/>
      <c r="EE107" s="107"/>
      <c r="EF107" s="107"/>
      <c r="EG107" s="107"/>
      <c r="EH107" s="107"/>
      <c r="EI107" s="107"/>
      <c r="EJ107" s="150"/>
    </row>
    <row r="108" spans="1:140" x14ac:dyDescent="0.3">
      <c r="A108" s="277" t="str">
        <f>Tableau3[Commande]&amp;Tableau3[Lig Cde]</f>
        <v/>
      </c>
      <c r="B108" s="278" t="str">
        <f>IF(ISERROR(VLOOKUP(Tableau3[[#This Row],[Code Ord. Off.]],#REF!,2,FALSE)),"RC CONVERGENCE",VLOOKUP(Tableau3[[#This Row],[Code Ord. Off.]],#REF!,2,FALSE))</f>
        <v>RC CONVERGENCE</v>
      </c>
      <c r="C108" s="279" t="str">
        <f>IF(OR(LEFT(Tableau3[[#This Row],[Commentaire Client]],2)="L3",LEFT(Tableau3[[#This Row],[No Suivi]],2)="L3"),"L3","")</f>
        <v/>
      </c>
      <c r="D108" s="278" t="str">
        <f>IFERROR(VLOOKUP(Tableau3[[#This Row],[Code Gest Fournisseur]],#REF!,2,FALSE),IF(Tableau3[[#This Row],[Réf Art Fournisseur]]="","NRC","Znon attribuée"))</f>
        <v>NRC</v>
      </c>
      <c r="E108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108" s="280" t="str">
        <f>IF(Tableau3[[#This Row],[Date Demandée]]+15&lt;$DE$11,"oui","non")</f>
        <v>oui</v>
      </c>
      <c r="G108" s="143"/>
      <c r="I108" s="144"/>
      <c r="J108" s="143"/>
      <c r="AQ108" s="144"/>
      <c r="AR108" s="143"/>
      <c r="AV108" s="1"/>
      <c r="AW108" s="1"/>
      <c r="BF108" s="1"/>
      <c r="CH108" s="1"/>
      <c r="CI108" s="1"/>
      <c r="CL108" s="1"/>
      <c r="CM108" s="1"/>
      <c r="CN108" s="241"/>
      <c r="CO108" s="1"/>
      <c r="CP108" s="3"/>
      <c r="CQ108" s="3"/>
      <c r="CR108" s="1"/>
      <c r="CS108" s="3"/>
      <c r="CT108" s="3"/>
      <c r="CU108" s="3"/>
      <c r="CV108" s="1"/>
      <c r="CW108" s="1"/>
      <c r="DC108" s="144"/>
      <c r="DD108" s="149"/>
      <c r="DE108" s="107"/>
      <c r="DF108" s="107"/>
      <c r="DG108" s="107"/>
      <c r="DH108" s="107"/>
      <c r="DI108" s="107"/>
      <c r="DJ108" s="107"/>
      <c r="DK108" s="107"/>
      <c r="DL108" s="107"/>
      <c r="DM108" s="107"/>
      <c r="DN108" s="107"/>
      <c r="DO108" s="107"/>
      <c r="DP108" s="107"/>
      <c r="DQ108" s="107"/>
      <c r="DR108" s="107"/>
      <c r="DS108" s="107"/>
      <c r="DT108" s="107"/>
      <c r="DU108" s="107"/>
      <c r="DV108" s="107"/>
      <c r="DW108" s="107"/>
      <c r="DX108" s="107"/>
      <c r="DY108" s="107"/>
      <c r="DZ108" s="107"/>
      <c r="EA108" s="107"/>
      <c r="EB108" s="107"/>
      <c r="EC108" s="107"/>
      <c r="ED108" s="107"/>
      <c r="EE108" s="107"/>
      <c r="EF108" s="107"/>
      <c r="EG108" s="107"/>
      <c r="EH108" s="107"/>
      <c r="EI108" s="107"/>
      <c r="EJ108" s="150"/>
    </row>
    <row r="109" spans="1:140" x14ac:dyDescent="0.3">
      <c r="A109" s="277" t="str">
        <f>Tableau3[Commande]&amp;Tableau3[Lig Cde]</f>
        <v/>
      </c>
      <c r="B109" s="278" t="str">
        <f>IF(ISERROR(VLOOKUP(Tableau3[[#This Row],[Code Ord. Off.]],#REF!,2,FALSE)),"RC CONVERGENCE",VLOOKUP(Tableau3[[#This Row],[Code Ord. Off.]],#REF!,2,FALSE))</f>
        <v>RC CONVERGENCE</v>
      </c>
      <c r="C109" s="279" t="str">
        <f>IF(OR(LEFT(Tableau3[[#This Row],[Commentaire Client]],2)="L3",LEFT(Tableau3[[#This Row],[No Suivi]],2)="L3"),"L3","")</f>
        <v/>
      </c>
      <c r="D109" s="278" t="str">
        <f>IFERROR(VLOOKUP(Tableau3[[#This Row],[Code Gest Fournisseur]],#REF!,2,FALSE),IF(Tableau3[[#This Row],[Réf Art Fournisseur]]="","NRC","Znon attribuée"))</f>
        <v>NRC</v>
      </c>
      <c r="E109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109" s="280" t="str">
        <f>IF(Tableau3[[#This Row],[Date Demandée]]+15&lt;$DE$11,"oui","non")</f>
        <v>oui</v>
      </c>
      <c r="G109" s="143"/>
      <c r="I109" s="144"/>
      <c r="J109" s="143"/>
      <c r="AQ109" s="144"/>
      <c r="AR109" s="143"/>
      <c r="AV109" s="1"/>
      <c r="AW109" s="1"/>
      <c r="BF109" s="1"/>
      <c r="CH109" s="1"/>
      <c r="CI109" s="1"/>
      <c r="CL109" s="1"/>
      <c r="CM109" s="1"/>
      <c r="CN109" s="241"/>
      <c r="CO109" s="1"/>
      <c r="CP109" s="3"/>
      <c r="CQ109" s="3"/>
      <c r="CR109" s="1"/>
      <c r="CS109" s="3"/>
      <c r="CT109" s="3"/>
      <c r="CU109" s="3"/>
      <c r="CV109" s="1"/>
      <c r="CW109" s="1"/>
      <c r="DC109" s="144"/>
      <c r="DD109" s="149"/>
      <c r="DE109" s="107"/>
      <c r="DF109" s="107"/>
      <c r="DG109" s="107"/>
      <c r="DH109" s="107"/>
      <c r="DI109" s="107"/>
      <c r="DJ109" s="107"/>
      <c r="DK109" s="107"/>
      <c r="DL109" s="107"/>
      <c r="DM109" s="107"/>
      <c r="DN109" s="107"/>
      <c r="DO109" s="107"/>
      <c r="DP109" s="107"/>
      <c r="DQ109" s="107"/>
      <c r="DR109" s="107"/>
      <c r="DS109" s="107"/>
      <c r="DT109" s="107"/>
      <c r="DU109" s="107"/>
      <c r="DV109" s="107"/>
      <c r="DW109" s="107"/>
      <c r="DX109" s="107"/>
      <c r="DY109" s="107"/>
      <c r="DZ109" s="107"/>
      <c r="EA109" s="107"/>
      <c r="EB109" s="107"/>
      <c r="EC109" s="107"/>
      <c r="ED109" s="107"/>
      <c r="EE109" s="107"/>
      <c r="EF109" s="107"/>
      <c r="EG109" s="107"/>
      <c r="EH109" s="107"/>
      <c r="EI109" s="107"/>
      <c r="EJ109" s="150"/>
    </row>
    <row r="110" spans="1:140" x14ac:dyDescent="0.3">
      <c r="A110" s="277" t="str">
        <f>Tableau3[Commande]&amp;Tableau3[Lig Cde]</f>
        <v/>
      </c>
      <c r="B110" s="278" t="str">
        <f>IF(ISERROR(VLOOKUP(Tableau3[[#This Row],[Code Ord. Off.]],#REF!,2,FALSE)),"RC CONVERGENCE",VLOOKUP(Tableau3[[#This Row],[Code Ord. Off.]],#REF!,2,FALSE))</f>
        <v>RC CONVERGENCE</v>
      </c>
      <c r="C110" s="279" t="str">
        <f>IF(OR(LEFT(Tableau3[[#This Row],[Commentaire Client]],2)="L3",LEFT(Tableau3[[#This Row],[No Suivi]],2)="L3"),"L3","")</f>
        <v/>
      </c>
      <c r="D110" s="278" t="str">
        <f>IFERROR(VLOOKUP(Tableau3[[#This Row],[Code Gest Fournisseur]],#REF!,2,FALSE),IF(Tableau3[[#This Row],[Réf Art Fournisseur]]="","NRC","Znon attribuée"))</f>
        <v>NRC</v>
      </c>
      <c r="E110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110" s="280" t="str">
        <f>IF(Tableau3[[#This Row],[Date Demandée]]+15&lt;$DE$11,"oui","non")</f>
        <v>oui</v>
      </c>
      <c r="G110" s="143"/>
      <c r="I110" s="144"/>
      <c r="J110" s="143"/>
      <c r="AQ110" s="144"/>
      <c r="AR110" s="143"/>
      <c r="AV110" s="1"/>
      <c r="AW110" s="1"/>
      <c r="BF110" s="1"/>
      <c r="CH110" s="1"/>
      <c r="CI110" s="1"/>
      <c r="CL110" s="1"/>
      <c r="CM110" s="1"/>
      <c r="CN110" s="241"/>
      <c r="CO110" s="1"/>
      <c r="CP110" s="3"/>
      <c r="CQ110" s="3"/>
      <c r="CR110" s="1"/>
      <c r="CS110" s="3"/>
      <c r="CT110" s="3"/>
      <c r="CU110" s="3"/>
      <c r="CV110" s="1"/>
      <c r="CW110" s="1"/>
      <c r="DC110" s="144"/>
      <c r="DD110" s="149"/>
      <c r="DE110" s="107"/>
      <c r="DF110" s="107"/>
      <c r="DG110" s="107"/>
      <c r="DH110" s="107"/>
      <c r="DI110" s="107"/>
      <c r="DJ110" s="107"/>
      <c r="DK110" s="107"/>
      <c r="DL110" s="107"/>
      <c r="DM110" s="107"/>
      <c r="DN110" s="107"/>
      <c r="DO110" s="107"/>
      <c r="DP110" s="107"/>
      <c r="DQ110" s="107"/>
      <c r="DR110" s="107"/>
      <c r="DS110" s="107"/>
      <c r="DT110" s="107"/>
      <c r="DU110" s="107"/>
      <c r="DV110" s="107"/>
      <c r="DW110" s="107"/>
      <c r="DX110" s="107"/>
      <c r="DY110" s="107"/>
      <c r="DZ110" s="107"/>
      <c r="EA110" s="107"/>
      <c r="EB110" s="107"/>
      <c r="EC110" s="107"/>
      <c r="ED110" s="107"/>
      <c r="EE110" s="107"/>
      <c r="EF110" s="107"/>
      <c r="EG110" s="107"/>
      <c r="EH110" s="107"/>
      <c r="EI110" s="107"/>
      <c r="EJ110" s="150"/>
    </row>
    <row r="111" spans="1:140" x14ac:dyDescent="0.3">
      <c r="A111" s="277" t="str">
        <f>Tableau3[Commande]&amp;Tableau3[Lig Cde]</f>
        <v/>
      </c>
      <c r="B111" s="278" t="str">
        <f>IF(ISERROR(VLOOKUP(Tableau3[[#This Row],[Code Ord. Off.]],#REF!,2,FALSE)),"RC CONVERGENCE",VLOOKUP(Tableau3[[#This Row],[Code Ord. Off.]],#REF!,2,FALSE))</f>
        <v>RC CONVERGENCE</v>
      </c>
      <c r="C111" s="279" t="str">
        <f>IF(OR(LEFT(Tableau3[[#This Row],[Commentaire Client]],2)="L3",LEFT(Tableau3[[#This Row],[No Suivi]],2)="L3"),"L3","")</f>
        <v/>
      </c>
      <c r="D111" s="278" t="str">
        <f>IFERROR(VLOOKUP(Tableau3[[#This Row],[Code Gest Fournisseur]],#REF!,2,FALSE),IF(Tableau3[[#This Row],[Réf Art Fournisseur]]="","NRC","Znon attribuée"))</f>
        <v>NRC</v>
      </c>
      <c r="E111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111" s="280" t="str">
        <f>IF(Tableau3[[#This Row],[Date Demandée]]+15&lt;$DE$11,"oui","non")</f>
        <v>oui</v>
      </c>
      <c r="G111" s="143"/>
      <c r="I111" s="144"/>
      <c r="J111" s="143"/>
      <c r="AQ111" s="144"/>
      <c r="AR111" s="143"/>
      <c r="AV111" s="1"/>
      <c r="AW111" s="1"/>
      <c r="BF111" s="1"/>
      <c r="CH111" s="1"/>
      <c r="CI111" s="1"/>
      <c r="CL111" s="1"/>
      <c r="CM111" s="1"/>
      <c r="CN111" s="241"/>
      <c r="CO111" s="1"/>
      <c r="CP111" s="3"/>
      <c r="CQ111" s="3"/>
      <c r="CR111" s="1"/>
      <c r="CS111" s="3"/>
      <c r="CT111" s="3"/>
      <c r="CU111" s="3"/>
      <c r="CV111" s="1"/>
      <c r="CW111" s="1"/>
      <c r="DC111" s="144"/>
      <c r="DD111" s="149"/>
      <c r="DE111" s="107"/>
      <c r="DF111" s="107"/>
      <c r="DG111" s="107"/>
      <c r="DH111" s="107"/>
      <c r="DI111" s="107"/>
      <c r="DJ111" s="107"/>
      <c r="DK111" s="107"/>
      <c r="DL111" s="107"/>
      <c r="DM111" s="107"/>
      <c r="DN111" s="107"/>
      <c r="DO111" s="107"/>
      <c r="DP111" s="107"/>
      <c r="DQ111" s="107"/>
      <c r="DR111" s="107"/>
      <c r="DS111" s="107"/>
      <c r="DT111" s="107"/>
      <c r="DU111" s="107"/>
      <c r="DV111" s="107"/>
      <c r="DW111" s="107"/>
      <c r="DX111" s="107"/>
      <c r="DY111" s="107"/>
      <c r="DZ111" s="107"/>
      <c r="EA111" s="107"/>
      <c r="EB111" s="107"/>
      <c r="EC111" s="107"/>
      <c r="ED111" s="107"/>
      <c r="EE111" s="107"/>
      <c r="EF111" s="107"/>
      <c r="EG111" s="107"/>
      <c r="EH111" s="107"/>
      <c r="EI111" s="107"/>
      <c r="EJ111" s="150"/>
    </row>
    <row r="112" spans="1:140" x14ac:dyDescent="0.3">
      <c r="A112" s="277" t="str">
        <f>Tableau3[Commande]&amp;Tableau3[Lig Cde]</f>
        <v/>
      </c>
      <c r="B112" s="278" t="str">
        <f>IF(ISERROR(VLOOKUP(Tableau3[[#This Row],[Code Ord. Off.]],#REF!,2,FALSE)),"RC CONVERGENCE",VLOOKUP(Tableau3[[#This Row],[Code Ord. Off.]],#REF!,2,FALSE))</f>
        <v>RC CONVERGENCE</v>
      </c>
      <c r="C112" s="279" t="str">
        <f>IF(OR(LEFT(Tableau3[[#This Row],[Commentaire Client]],2)="L3",LEFT(Tableau3[[#This Row],[No Suivi]],2)="L3"),"L3","")</f>
        <v/>
      </c>
      <c r="D112" s="278" t="str">
        <f>IFERROR(VLOOKUP(Tableau3[[#This Row],[Code Gest Fournisseur]],#REF!,2,FALSE),IF(Tableau3[[#This Row],[Réf Art Fournisseur]]="","NRC","Znon attribuée"))</f>
        <v>NRC</v>
      </c>
      <c r="E112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112" s="280" t="str">
        <f>IF(Tableau3[[#This Row],[Date Demandée]]+15&lt;$DE$11,"oui","non")</f>
        <v>oui</v>
      </c>
      <c r="G112" s="143"/>
      <c r="I112" s="144"/>
      <c r="J112" s="143"/>
      <c r="AQ112" s="144"/>
      <c r="AR112" s="143"/>
      <c r="AV112" s="1"/>
      <c r="AW112" s="1"/>
      <c r="BF112" s="1"/>
      <c r="CH112" s="1"/>
      <c r="CI112" s="1"/>
      <c r="CL112" s="1"/>
      <c r="CM112" s="1"/>
      <c r="CN112" s="241"/>
      <c r="CO112" s="1"/>
      <c r="CP112" s="3"/>
      <c r="CQ112" s="3"/>
      <c r="CR112" s="1"/>
      <c r="CS112" s="3"/>
      <c r="CT112" s="3"/>
      <c r="CU112" s="3"/>
      <c r="CV112" s="1"/>
      <c r="CW112" s="1"/>
      <c r="DC112" s="144"/>
      <c r="DD112" s="149"/>
      <c r="DE112" s="107"/>
      <c r="DF112" s="107"/>
      <c r="DG112" s="107"/>
      <c r="DH112" s="107"/>
      <c r="DI112" s="107"/>
      <c r="DJ112" s="107"/>
      <c r="DK112" s="107"/>
      <c r="DL112" s="107"/>
      <c r="DM112" s="107"/>
      <c r="DN112" s="107"/>
      <c r="DO112" s="107"/>
      <c r="DP112" s="107"/>
      <c r="DQ112" s="107"/>
      <c r="DR112" s="107"/>
      <c r="DS112" s="107"/>
      <c r="DT112" s="107"/>
      <c r="DU112" s="107"/>
      <c r="DV112" s="107"/>
      <c r="DW112" s="107"/>
      <c r="DX112" s="107"/>
      <c r="DY112" s="107"/>
      <c r="DZ112" s="107"/>
      <c r="EA112" s="107"/>
      <c r="EB112" s="107"/>
      <c r="EC112" s="107"/>
      <c r="ED112" s="107"/>
      <c r="EE112" s="107"/>
      <c r="EF112" s="107"/>
      <c r="EG112" s="107"/>
      <c r="EH112" s="107"/>
      <c r="EI112" s="107"/>
      <c r="EJ112" s="150"/>
    </row>
    <row r="113" spans="1:140" x14ac:dyDescent="0.3">
      <c r="A113" s="277" t="str">
        <f>Tableau3[Commande]&amp;Tableau3[Lig Cde]</f>
        <v/>
      </c>
      <c r="B113" s="278" t="str">
        <f>IF(ISERROR(VLOOKUP(Tableau3[[#This Row],[Code Ord. Off.]],#REF!,2,FALSE)),"RC CONVERGENCE",VLOOKUP(Tableau3[[#This Row],[Code Ord. Off.]],#REF!,2,FALSE))</f>
        <v>RC CONVERGENCE</v>
      </c>
      <c r="C113" s="279" t="str">
        <f>IF(OR(LEFT(Tableau3[[#This Row],[Commentaire Client]],2)="L3",LEFT(Tableau3[[#This Row],[No Suivi]],2)="L3"),"L3","")</f>
        <v/>
      </c>
      <c r="D113" s="278" t="str">
        <f>IFERROR(VLOOKUP(Tableau3[[#This Row],[Code Gest Fournisseur]],#REF!,2,FALSE),IF(Tableau3[[#This Row],[Réf Art Fournisseur]]="","NRC","Znon attribuée"))</f>
        <v>NRC</v>
      </c>
      <c r="E113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113" s="280" t="str">
        <f>IF(Tableau3[[#This Row],[Date Demandée]]+15&lt;$DE$11,"oui","non")</f>
        <v>oui</v>
      </c>
      <c r="G113" s="143"/>
      <c r="I113" s="144"/>
      <c r="J113" s="143"/>
      <c r="AQ113" s="144"/>
      <c r="AR113" s="143"/>
      <c r="AV113" s="1"/>
      <c r="AW113" s="1"/>
      <c r="BF113" s="1"/>
      <c r="CH113" s="1"/>
      <c r="CI113" s="1"/>
      <c r="CL113" s="1"/>
      <c r="CM113" s="1"/>
      <c r="CN113" s="241"/>
      <c r="CO113" s="1"/>
      <c r="CP113" s="3"/>
      <c r="CQ113" s="3"/>
      <c r="CR113" s="1"/>
      <c r="CS113" s="3"/>
      <c r="CT113" s="3"/>
      <c r="CU113" s="3"/>
      <c r="CV113" s="1"/>
      <c r="CW113" s="1"/>
      <c r="DC113" s="144"/>
      <c r="DD113" s="149"/>
      <c r="DE113" s="107"/>
      <c r="DF113" s="107"/>
      <c r="DG113" s="107"/>
      <c r="DH113" s="107"/>
      <c r="DI113" s="107"/>
      <c r="DJ113" s="107"/>
      <c r="DK113" s="107"/>
      <c r="DL113" s="107"/>
      <c r="DM113" s="107"/>
      <c r="DN113" s="107"/>
      <c r="DO113" s="107"/>
      <c r="DP113" s="107"/>
      <c r="DQ113" s="107"/>
      <c r="DR113" s="107"/>
      <c r="DS113" s="107"/>
      <c r="DT113" s="107"/>
      <c r="DU113" s="107"/>
      <c r="DV113" s="107"/>
      <c r="DW113" s="107"/>
      <c r="DX113" s="107"/>
      <c r="DY113" s="107"/>
      <c r="DZ113" s="107"/>
      <c r="EA113" s="107"/>
      <c r="EB113" s="107"/>
      <c r="EC113" s="107"/>
      <c r="ED113" s="107"/>
      <c r="EE113" s="107"/>
      <c r="EF113" s="107"/>
      <c r="EG113" s="107"/>
      <c r="EH113" s="107"/>
      <c r="EI113" s="107"/>
      <c r="EJ113" s="150"/>
    </row>
    <row r="114" spans="1:140" x14ac:dyDescent="0.3">
      <c r="A114" s="277" t="str">
        <f>Tableau3[Commande]&amp;Tableau3[Lig Cde]</f>
        <v/>
      </c>
      <c r="B114" s="278" t="str">
        <f>IF(ISERROR(VLOOKUP(Tableau3[[#This Row],[Code Ord. Off.]],#REF!,2,FALSE)),"RC CONVERGENCE",VLOOKUP(Tableau3[[#This Row],[Code Ord. Off.]],#REF!,2,FALSE))</f>
        <v>RC CONVERGENCE</v>
      </c>
      <c r="C114" s="279" t="str">
        <f>IF(OR(LEFT(Tableau3[[#This Row],[Commentaire Client]],2)="L3",LEFT(Tableau3[[#This Row],[No Suivi]],2)="L3"),"L3","")</f>
        <v/>
      </c>
      <c r="D114" s="278" t="str">
        <f>IFERROR(VLOOKUP(Tableau3[[#This Row],[Code Gest Fournisseur]],#REF!,2,FALSE),IF(Tableau3[[#This Row],[Réf Art Fournisseur]]="","NRC","Znon attribuée"))</f>
        <v>NRC</v>
      </c>
      <c r="E114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114" s="280" t="str">
        <f>IF(Tableau3[[#This Row],[Date Demandée]]+15&lt;$DE$11,"oui","non")</f>
        <v>oui</v>
      </c>
      <c r="G114" s="143"/>
      <c r="I114" s="144"/>
      <c r="J114" s="143"/>
      <c r="AQ114" s="144"/>
      <c r="AR114" s="143"/>
      <c r="AV114" s="1"/>
      <c r="AW114" s="1"/>
      <c r="BF114" s="1"/>
      <c r="CH114" s="1"/>
      <c r="CI114" s="1"/>
      <c r="CL114" s="1"/>
      <c r="CM114" s="1"/>
      <c r="CN114" s="241"/>
      <c r="CO114" s="1"/>
      <c r="CP114" s="3"/>
      <c r="CQ114" s="3"/>
      <c r="CR114" s="1"/>
      <c r="CS114" s="3"/>
      <c r="CT114" s="3"/>
      <c r="CU114" s="3"/>
      <c r="CV114" s="1"/>
      <c r="CW114" s="1"/>
      <c r="DC114" s="144"/>
      <c r="DD114" s="149"/>
      <c r="DE114" s="107"/>
      <c r="DF114" s="107"/>
      <c r="DG114" s="107"/>
      <c r="DH114" s="107"/>
      <c r="DI114" s="107"/>
      <c r="DJ114" s="107"/>
      <c r="DK114" s="107"/>
      <c r="DL114" s="107"/>
      <c r="DM114" s="107"/>
      <c r="DN114" s="107"/>
      <c r="DO114" s="107"/>
      <c r="DP114" s="107"/>
      <c r="DQ114" s="107"/>
      <c r="DR114" s="107"/>
      <c r="DS114" s="107"/>
      <c r="DT114" s="107"/>
      <c r="DU114" s="107"/>
      <c r="DV114" s="107"/>
      <c r="DW114" s="107"/>
      <c r="DX114" s="107"/>
      <c r="DY114" s="107"/>
      <c r="DZ114" s="107"/>
      <c r="EA114" s="107"/>
      <c r="EB114" s="107"/>
      <c r="EC114" s="107"/>
      <c r="ED114" s="107"/>
      <c r="EE114" s="107"/>
      <c r="EF114" s="107"/>
      <c r="EG114" s="107"/>
      <c r="EH114" s="107"/>
      <c r="EI114" s="107"/>
      <c r="EJ114" s="150"/>
    </row>
    <row r="115" spans="1:140" x14ac:dyDescent="0.3">
      <c r="A115" s="277" t="str">
        <f>Tableau3[Commande]&amp;Tableau3[Lig Cde]</f>
        <v/>
      </c>
      <c r="B115" s="278" t="str">
        <f>IF(ISERROR(VLOOKUP(Tableau3[[#This Row],[Code Ord. Off.]],#REF!,2,FALSE)),"RC CONVERGENCE",VLOOKUP(Tableau3[[#This Row],[Code Ord. Off.]],#REF!,2,FALSE))</f>
        <v>RC CONVERGENCE</v>
      </c>
      <c r="C115" s="279" t="str">
        <f>IF(OR(LEFT(Tableau3[[#This Row],[Commentaire Client]],2)="L3",LEFT(Tableau3[[#This Row],[No Suivi]],2)="L3"),"L3","")</f>
        <v/>
      </c>
      <c r="D115" s="278" t="str">
        <f>IFERROR(VLOOKUP(Tableau3[[#This Row],[Code Gest Fournisseur]],#REF!,2,FALSE),IF(Tableau3[[#This Row],[Réf Art Fournisseur]]="","NRC","Znon attribuée"))</f>
        <v>NRC</v>
      </c>
      <c r="E115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115" s="280" t="str">
        <f>IF(Tableau3[[#This Row],[Date Demandée]]+15&lt;$DE$11,"oui","non")</f>
        <v>oui</v>
      </c>
      <c r="G115" s="143"/>
      <c r="I115" s="144"/>
      <c r="J115" s="143"/>
      <c r="AQ115" s="144"/>
      <c r="AR115" s="143"/>
      <c r="AV115" s="1"/>
      <c r="AW115" s="1"/>
      <c r="BF115" s="1"/>
      <c r="CH115" s="1"/>
      <c r="CI115" s="1"/>
      <c r="CL115" s="1"/>
      <c r="CM115" s="1"/>
      <c r="CN115" s="241"/>
      <c r="CO115" s="1"/>
      <c r="CP115" s="3"/>
      <c r="CQ115" s="3"/>
      <c r="CR115" s="1"/>
      <c r="CS115" s="3"/>
      <c r="CT115" s="3"/>
      <c r="CU115" s="3"/>
      <c r="CV115" s="1"/>
      <c r="CW115" s="1"/>
      <c r="DC115" s="144"/>
      <c r="DD115" s="149"/>
      <c r="DE115" s="107"/>
      <c r="DF115" s="107"/>
      <c r="DG115" s="107"/>
      <c r="DH115" s="107"/>
      <c r="DI115" s="107"/>
      <c r="DJ115" s="107"/>
      <c r="DK115" s="107"/>
      <c r="DL115" s="107"/>
      <c r="DM115" s="107"/>
      <c r="DN115" s="107"/>
      <c r="DO115" s="107"/>
      <c r="DP115" s="107"/>
      <c r="DQ115" s="107"/>
      <c r="DR115" s="107"/>
      <c r="DS115" s="107"/>
      <c r="DT115" s="107"/>
      <c r="DU115" s="107"/>
      <c r="DV115" s="107"/>
      <c r="DW115" s="107"/>
      <c r="DX115" s="107"/>
      <c r="DY115" s="107"/>
      <c r="DZ115" s="107"/>
      <c r="EA115" s="107"/>
      <c r="EB115" s="107"/>
      <c r="EC115" s="107"/>
      <c r="ED115" s="107"/>
      <c r="EE115" s="107"/>
      <c r="EF115" s="107"/>
      <c r="EG115" s="107"/>
      <c r="EH115" s="107"/>
      <c r="EI115" s="107"/>
      <c r="EJ115" s="150"/>
    </row>
    <row r="116" spans="1:140" x14ac:dyDescent="0.3">
      <c r="A116" s="277" t="str">
        <f>Tableau3[Commande]&amp;Tableau3[Lig Cde]</f>
        <v/>
      </c>
      <c r="B116" s="278" t="str">
        <f>IF(ISERROR(VLOOKUP(Tableau3[[#This Row],[Code Ord. Off.]],#REF!,2,FALSE)),"RC CONVERGENCE",VLOOKUP(Tableau3[[#This Row],[Code Ord. Off.]],#REF!,2,FALSE))</f>
        <v>RC CONVERGENCE</v>
      </c>
      <c r="C116" s="279" t="str">
        <f>IF(OR(LEFT(Tableau3[[#This Row],[Commentaire Client]],2)="L3",LEFT(Tableau3[[#This Row],[No Suivi]],2)="L3"),"L3","")</f>
        <v/>
      </c>
      <c r="D116" s="278" t="str">
        <f>IFERROR(VLOOKUP(Tableau3[[#This Row],[Code Gest Fournisseur]],#REF!,2,FALSE),IF(Tableau3[[#This Row],[Réf Art Fournisseur]]="","NRC","Znon attribuée"))</f>
        <v>NRC</v>
      </c>
      <c r="E116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116" s="280" t="str">
        <f>IF(Tableau3[[#This Row],[Date Demandée]]+15&lt;$DE$11,"oui","non")</f>
        <v>oui</v>
      </c>
      <c r="G116" s="143"/>
      <c r="I116" s="144"/>
      <c r="J116" s="143"/>
      <c r="AQ116" s="144"/>
      <c r="AR116" s="143"/>
      <c r="AV116" s="1"/>
      <c r="AW116" s="1"/>
      <c r="BF116" s="1"/>
      <c r="CH116" s="1"/>
      <c r="CI116" s="1"/>
      <c r="CL116" s="1"/>
      <c r="CM116" s="1"/>
      <c r="CN116" s="241"/>
      <c r="CO116" s="1"/>
      <c r="CP116" s="3"/>
      <c r="CQ116" s="3"/>
      <c r="CR116" s="1"/>
      <c r="CS116" s="3"/>
      <c r="CT116" s="3"/>
      <c r="CU116" s="3"/>
      <c r="CV116" s="1"/>
      <c r="CW116" s="1"/>
      <c r="DC116" s="144"/>
      <c r="DD116" s="149"/>
      <c r="DE116" s="107"/>
      <c r="DF116" s="107"/>
      <c r="DG116" s="107"/>
      <c r="DH116" s="107"/>
      <c r="DI116" s="107"/>
      <c r="DJ116" s="107"/>
      <c r="DK116" s="107"/>
      <c r="DL116" s="107"/>
      <c r="DM116" s="107"/>
      <c r="DN116" s="107"/>
      <c r="DO116" s="107"/>
      <c r="DP116" s="107"/>
      <c r="DQ116" s="107"/>
      <c r="DR116" s="107"/>
      <c r="DS116" s="107"/>
      <c r="DT116" s="107"/>
      <c r="DU116" s="107"/>
      <c r="DV116" s="107"/>
      <c r="DW116" s="107"/>
      <c r="DX116" s="107"/>
      <c r="DY116" s="107"/>
      <c r="DZ116" s="107"/>
      <c r="EA116" s="107"/>
      <c r="EB116" s="107"/>
      <c r="EC116" s="107"/>
      <c r="ED116" s="107"/>
      <c r="EE116" s="107"/>
      <c r="EF116" s="107"/>
      <c r="EG116" s="107"/>
      <c r="EH116" s="107"/>
      <c r="EI116" s="107"/>
      <c r="EJ116" s="150"/>
    </row>
    <row r="117" spans="1:140" x14ac:dyDescent="0.3">
      <c r="A117" s="277" t="str">
        <f>Tableau3[Commande]&amp;Tableau3[Lig Cde]</f>
        <v/>
      </c>
      <c r="B117" s="278" t="str">
        <f>IF(ISERROR(VLOOKUP(Tableau3[[#This Row],[Code Ord. Off.]],#REF!,2,FALSE)),"RC CONVERGENCE",VLOOKUP(Tableau3[[#This Row],[Code Ord. Off.]],#REF!,2,FALSE))</f>
        <v>RC CONVERGENCE</v>
      </c>
      <c r="C117" s="279" t="str">
        <f>IF(OR(LEFT(Tableau3[[#This Row],[Commentaire Client]],2)="L3",LEFT(Tableau3[[#This Row],[No Suivi]],2)="L3"),"L3","")</f>
        <v/>
      </c>
      <c r="D117" s="278" t="str">
        <f>IFERROR(VLOOKUP(Tableau3[[#This Row],[Code Gest Fournisseur]],#REF!,2,FALSE),IF(Tableau3[[#This Row],[Réf Art Fournisseur]]="","NRC","Znon attribuée"))</f>
        <v>NRC</v>
      </c>
      <c r="E117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117" s="280" t="str">
        <f>IF(Tableau3[[#This Row],[Date Demandée]]+15&lt;$DE$11,"oui","non")</f>
        <v>oui</v>
      </c>
      <c r="G117" s="143"/>
      <c r="I117" s="144"/>
      <c r="J117" s="143"/>
      <c r="AQ117" s="144"/>
      <c r="AR117" s="143"/>
      <c r="AV117" s="1"/>
      <c r="AW117" s="1"/>
      <c r="BF117" s="1"/>
      <c r="CH117" s="1"/>
      <c r="CI117" s="1"/>
      <c r="CL117" s="1"/>
      <c r="CM117" s="1"/>
      <c r="CN117" s="241"/>
      <c r="CO117" s="1"/>
      <c r="CP117" s="3"/>
      <c r="CQ117" s="3"/>
      <c r="CR117" s="1"/>
      <c r="CS117" s="3"/>
      <c r="CT117" s="3"/>
      <c r="CU117" s="3"/>
      <c r="CV117" s="1"/>
      <c r="CW117" s="1"/>
      <c r="DC117" s="144"/>
      <c r="DD117" s="149"/>
      <c r="DE117" s="107"/>
      <c r="DF117" s="107"/>
      <c r="DG117" s="107"/>
      <c r="DH117" s="107"/>
      <c r="DI117" s="107"/>
      <c r="DJ117" s="107"/>
      <c r="DK117" s="107"/>
      <c r="DL117" s="107"/>
      <c r="DM117" s="107"/>
      <c r="DN117" s="107"/>
      <c r="DO117" s="107"/>
      <c r="DP117" s="107"/>
      <c r="DQ117" s="107"/>
      <c r="DR117" s="107"/>
      <c r="DS117" s="107"/>
      <c r="DT117" s="107"/>
      <c r="DU117" s="107"/>
      <c r="DV117" s="107"/>
      <c r="DW117" s="107"/>
      <c r="DX117" s="107"/>
      <c r="DY117" s="107"/>
      <c r="DZ117" s="107"/>
      <c r="EA117" s="107"/>
      <c r="EB117" s="107"/>
      <c r="EC117" s="107"/>
      <c r="ED117" s="107"/>
      <c r="EE117" s="107"/>
      <c r="EF117" s="107"/>
      <c r="EG117" s="107"/>
      <c r="EH117" s="107"/>
      <c r="EI117" s="107"/>
      <c r="EJ117" s="150"/>
    </row>
    <row r="118" spans="1:140" x14ac:dyDescent="0.3">
      <c r="A118" s="277" t="str">
        <f>Tableau3[Commande]&amp;Tableau3[Lig Cde]</f>
        <v/>
      </c>
      <c r="B118" s="278" t="str">
        <f>IF(ISERROR(VLOOKUP(Tableau3[[#This Row],[Code Ord. Off.]],#REF!,2,FALSE)),"RC CONVERGENCE",VLOOKUP(Tableau3[[#This Row],[Code Ord. Off.]],#REF!,2,FALSE))</f>
        <v>RC CONVERGENCE</v>
      </c>
      <c r="C118" s="279" t="str">
        <f>IF(OR(LEFT(Tableau3[[#This Row],[Commentaire Client]],2)="L3",LEFT(Tableau3[[#This Row],[No Suivi]],2)="L3"),"L3","")</f>
        <v/>
      </c>
      <c r="D118" s="278" t="str">
        <f>IFERROR(VLOOKUP(Tableau3[[#This Row],[Code Gest Fournisseur]],#REF!,2,FALSE),IF(Tableau3[[#This Row],[Réf Art Fournisseur]]="","NRC","Znon attribuée"))</f>
        <v>NRC</v>
      </c>
      <c r="E118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118" s="280" t="str">
        <f>IF(Tableau3[[#This Row],[Date Demandée]]+15&lt;$DE$11,"oui","non")</f>
        <v>oui</v>
      </c>
      <c r="G118" s="143"/>
      <c r="I118" s="144"/>
      <c r="J118" s="143"/>
      <c r="AQ118" s="144"/>
      <c r="AR118" s="143"/>
      <c r="AV118" s="1"/>
      <c r="AW118" s="1"/>
      <c r="BF118" s="1"/>
      <c r="CH118" s="1"/>
      <c r="CI118" s="1"/>
      <c r="CL118" s="1"/>
      <c r="CM118" s="1"/>
      <c r="CN118" s="241"/>
      <c r="CO118" s="1"/>
      <c r="CP118" s="3"/>
      <c r="CQ118" s="3"/>
      <c r="CR118" s="1"/>
      <c r="CS118" s="3"/>
      <c r="CT118" s="3"/>
      <c r="CU118" s="3"/>
      <c r="CV118" s="1"/>
      <c r="CW118" s="1"/>
      <c r="DC118" s="144"/>
      <c r="DD118" s="149"/>
      <c r="DE118" s="107"/>
      <c r="DF118" s="107"/>
      <c r="DG118" s="107"/>
      <c r="DH118" s="107"/>
      <c r="DI118" s="107"/>
      <c r="DJ118" s="107"/>
      <c r="DK118" s="107"/>
      <c r="DL118" s="107"/>
      <c r="DM118" s="107"/>
      <c r="DN118" s="107"/>
      <c r="DO118" s="107"/>
      <c r="DP118" s="107"/>
      <c r="DQ118" s="107"/>
      <c r="DR118" s="107"/>
      <c r="DS118" s="107"/>
      <c r="DT118" s="107"/>
      <c r="DU118" s="107"/>
      <c r="DV118" s="107"/>
      <c r="DW118" s="107"/>
      <c r="DX118" s="107"/>
      <c r="DY118" s="107"/>
      <c r="DZ118" s="107"/>
      <c r="EA118" s="107"/>
      <c r="EB118" s="107"/>
      <c r="EC118" s="107"/>
      <c r="ED118" s="107"/>
      <c r="EE118" s="107"/>
      <c r="EF118" s="107"/>
      <c r="EG118" s="107"/>
      <c r="EH118" s="107"/>
      <c r="EI118" s="107"/>
      <c r="EJ118" s="150"/>
    </row>
    <row r="119" spans="1:140" x14ac:dyDescent="0.3">
      <c r="A119" s="277" t="str">
        <f>Tableau3[Commande]&amp;Tableau3[Lig Cde]</f>
        <v/>
      </c>
      <c r="B119" s="278" t="str">
        <f>IF(ISERROR(VLOOKUP(Tableau3[[#This Row],[Code Ord. Off.]],#REF!,2,FALSE)),"RC CONVERGENCE",VLOOKUP(Tableau3[[#This Row],[Code Ord. Off.]],#REF!,2,FALSE))</f>
        <v>RC CONVERGENCE</v>
      </c>
      <c r="C119" s="279" t="str">
        <f>IF(OR(LEFT(Tableau3[[#This Row],[Commentaire Client]],2)="L3",LEFT(Tableau3[[#This Row],[No Suivi]],2)="L3"),"L3","")</f>
        <v/>
      </c>
      <c r="D119" s="278" t="str">
        <f>IFERROR(VLOOKUP(Tableau3[[#This Row],[Code Gest Fournisseur]],#REF!,2,FALSE),IF(Tableau3[[#This Row],[Réf Art Fournisseur]]="","NRC","Znon attribuée"))</f>
        <v>NRC</v>
      </c>
      <c r="E119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119" s="280" t="str">
        <f>IF(Tableau3[[#This Row],[Date Demandée]]+15&lt;$DE$11,"oui","non")</f>
        <v>oui</v>
      </c>
      <c r="G119" s="143"/>
      <c r="I119" s="144"/>
      <c r="J119" s="143"/>
      <c r="AQ119" s="144"/>
      <c r="AR119" s="143"/>
      <c r="AV119" s="1"/>
      <c r="AW119" s="1"/>
      <c r="BF119" s="1"/>
      <c r="CH119" s="1"/>
      <c r="CI119" s="1"/>
      <c r="CL119" s="1"/>
      <c r="CM119" s="1"/>
      <c r="CN119" s="241"/>
      <c r="CO119" s="1"/>
      <c r="CP119" s="3"/>
      <c r="CQ119" s="3"/>
      <c r="CR119" s="1"/>
      <c r="CS119" s="3"/>
      <c r="CT119" s="3"/>
      <c r="CU119" s="3"/>
      <c r="CV119" s="1"/>
      <c r="CW119" s="1"/>
      <c r="DC119" s="144"/>
      <c r="DD119" s="149"/>
      <c r="DE119" s="107"/>
      <c r="DF119" s="107"/>
      <c r="DG119" s="107"/>
      <c r="DH119" s="107"/>
      <c r="DI119" s="107"/>
      <c r="DJ119" s="107"/>
      <c r="DK119" s="107"/>
      <c r="DL119" s="107"/>
      <c r="DM119" s="107"/>
      <c r="DN119" s="107"/>
      <c r="DO119" s="107"/>
      <c r="DP119" s="107"/>
      <c r="DQ119" s="107"/>
      <c r="DR119" s="107"/>
      <c r="DS119" s="107"/>
      <c r="DT119" s="107"/>
      <c r="DU119" s="107"/>
      <c r="DV119" s="107"/>
      <c r="DW119" s="107"/>
      <c r="DX119" s="107"/>
      <c r="DY119" s="107"/>
      <c r="DZ119" s="107"/>
      <c r="EA119" s="107"/>
      <c r="EB119" s="107"/>
      <c r="EC119" s="107"/>
      <c r="ED119" s="107"/>
      <c r="EE119" s="107"/>
      <c r="EF119" s="107"/>
      <c r="EG119" s="107"/>
      <c r="EH119" s="107"/>
      <c r="EI119" s="107"/>
      <c r="EJ119" s="150"/>
    </row>
    <row r="120" spans="1:140" x14ac:dyDescent="0.3">
      <c r="A120" s="277" t="str">
        <f>Tableau3[Commande]&amp;Tableau3[Lig Cde]</f>
        <v/>
      </c>
      <c r="B120" s="278" t="str">
        <f>IF(ISERROR(VLOOKUP(Tableau3[[#This Row],[Code Ord. Off.]],#REF!,2,FALSE)),"RC CONVERGENCE",VLOOKUP(Tableau3[[#This Row],[Code Ord. Off.]],#REF!,2,FALSE))</f>
        <v>RC CONVERGENCE</v>
      </c>
      <c r="C120" s="279" t="str">
        <f>IF(OR(LEFT(Tableau3[[#This Row],[Commentaire Client]],2)="L3",LEFT(Tableau3[[#This Row],[No Suivi]],2)="L3"),"L3","")</f>
        <v/>
      </c>
      <c r="D120" s="278" t="str">
        <f>IFERROR(VLOOKUP(Tableau3[[#This Row],[Code Gest Fournisseur]],#REF!,2,FALSE),IF(Tableau3[[#This Row],[Réf Art Fournisseur]]="","NRC","Znon attribuée"))</f>
        <v>NRC</v>
      </c>
      <c r="E120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120" s="280" t="str">
        <f>IF(Tableau3[[#This Row],[Date Demandée]]+15&lt;$DE$11,"oui","non")</f>
        <v>oui</v>
      </c>
      <c r="G120" s="143"/>
      <c r="I120" s="144"/>
      <c r="J120" s="143"/>
      <c r="AQ120" s="144"/>
      <c r="AR120" s="143"/>
      <c r="AV120" s="1"/>
      <c r="AW120" s="1"/>
      <c r="BF120" s="1"/>
      <c r="CH120" s="1"/>
      <c r="CI120" s="1"/>
      <c r="CL120" s="1"/>
      <c r="CM120" s="1"/>
      <c r="CN120" s="241"/>
      <c r="CO120" s="1"/>
      <c r="CP120" s="3"/>
      <c r="CQ120" s="3"/>
      <c r="CR120" s="1"/>
      <c r="CS120" s="3"/>
      <c r="CT120" s="3"/>
      <c r="CU120" s="3"/>
      <c r="CV120" s="1"/>
      <c r="CW120" s="1"/>
      <c r="DC120" s="144"/>
      <c r="DD120" s="149"/>
      <c r="DE120" s="107"/>
      <c r="DF120" s="107"/>
      <c r="DG120" s="107"/>
      <c r="DH120" s="107"/>
      <c r="DI120" s="107"/>
      <c r="DJ120" s="107"/>
      <c r="DK120" s="107"/>
      <c r="DL120" s="107"/>
      <c r="DM120" s="107"/>
      <c r="DN120" s="107"/>
      <c r="DO120" s="107"/>
      <c r="DP120" s="107"/>
      <c r="DQ120" s="107"/>
      <c r="DR120" s="107"/>
      <c r="DS120" s="107"/>
      <c r="DT120" s="107"/>
      <c r="DU120" s="107"/>
      <c r="DV120" s="107"/>
      <c r="DW120" s="107"/>
      <c r="DX120" s="107"/>
      <c r="DY120" s="107"/>
      <c r="DZ120" s="107"/>
      <c r="EA120" s="107"/>
      <c r="EB120" s="107"/>
      <c r="EC120" s="107"/>
      <c r="ED120" s="107"/>
      <c r="EE120" s="107"/>
      <c r="EF120" s="107"/>
      <c r="EG120" s="107"/>
      <c r="EH120" s="107"/>
      <c r="EI120" s="107"/>
      <c r="EJ120" s="150"/>
    </row>
    <row r="121" spans="1:140" x14ac:dyDescent="0.3">
      <c r="A121" s="277" t="str">
        <f>Tableau3[Commande]&amp;Tableau3[Lig Cde]</f>
        <v/>
      </c>
      <c r="B121" s="278" t="str">
        <f>IF(ISERROR(VLOOKUP(Tableau3[[#This Row],[Code Ord. Off.]],#REF!,2,FALSE)),"RC CONVERGENCE",VLOOKUP(Tableau3[[#This Row],[Code Ord. Off.]],#REF!,2,FALSE))</f>
        <v>RC CONVERGENCE</v>
      </c>
      <c r="C121" s="279" t="str">
        <f>IF(OR(LEFT(Tableau3[[#This Row],[Commentaire Client]],2)="L3",LEFT(Tableau3[[#This Row],[No Suivi]],2)="L3"),"L3","")</f>
        <v/>
      </c>
      <c r="D121" s="278" t="str">
        <f>IFERROR(VLOOKUP(Tableau3[[#This Row],[Code Gest Fournisseur]],#REF!,2,FALSE),IF(Tableau3[[#This Row],[Réf Art Fournisseur]]="","NRC","Znon attribuée"))</f>
        <v>NRC</v>
      </c>
      <c r="E121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121" s="280" t="str">
        <f>IF(Tableau3[[#This Row],[Date Demandée]]+15&lt;$DE$11,"oui","non")</f>
        <v>oui</v>
      </c>
      <c r="G121" s="143"/>
      <c r="I121" s="144"/>
      <c r="J121" s="143"/>
      <c r="AQ121" s="144"/>
      <c r="AR121" s="143"/>
      <c r="AV121" s="1"/>
      <c r="AW121" s="1"/>
      <c r="BF121" s="1"/>
      <c r="CH121" s="1"/>
      <c r="CI121" s="1"/>
      <c r="CL121" s="1"/>
      <c r="CM121" s="1"/>
      <c r="CN121" s="241"/>
      <c r="CO121" s="1"/>
      <c r="CP121" s="3"/>
      <c r="CQ121" s="3"/>
      <c r="CR121" s="1"/>
      <c r="CS121" s="3"/>
      <c r="CT121" s="3"/>
      <c r="CU121" s="3"/>
      <c r="CV121" s="1"/>
      <c r="CW121" s="1"/>
      <c r="DC121" s="144"/>
      <c r="DD121" s="149"/>
      <c r="DE121" s="107"/>
      <c r="DF121" s="107"/>
      <c r="DG121" s="107"/>
      <c r="DH121" s="107"/>
      <c r="DI121" s="107"/>
      <c r="DJ121" s="107"/>
      <c r="DK121" s="107"/>
      <c r="DL121" s="107"/>
      <c r="DM121" s="107"/>
      <c r="DN121" s="107"/>
      <c r="DO121" s="107"/>
      <c r="DP121" s="107"/>
      <c r="DQ121" s="107"/>
      <c r="DR121" s="107"/>
      <c r="DS121" s="107"/>
      <c r="DT121" s="107"/>
      <c r="DU121" s="107"/>
      <c r="DV121" s="107"/>
      <c r="DW121" s="107"/>
      <c r="DX121" s="107"/>
      <c r="DY121" s="107"/>
      <c r="DZ121" s="107"/>
      <c r="EA121" s="107"/>
      <c r="EB121" s="107"/>
      <c r="EC121" s="107"/>
      <c r="ED121" s="107"/>
      <c r="EE121" s="107"/>
      <c r="EF121" s="107"/>
      <c r="EG121" s="107"/>
      <c r="EH121" s="107"/>
      <c r="EI121" s="107"/>
      <c r="EJ121" s="150"/>
    </row>
    <row r="122" spans="1:140" x14ac:dyDescent="0.3">
      <c r="A122" s="277" t="str">
        <f>Tableau3[Commande]&amp;Tableau3[Lig Cde]</f>
        <v/>
      </c>
      <c r="B122" s="278" t="str">
        <f>IF(ISERROR(VLOOKUP(Tableau3[[#This Row],[Code Ord. Off.]],#REF!,2,FALSE)),"RC CONVERGENCE",VLOOKUP(Tableau3[[#This Row],[Code Ord. Off.]],#REF!,2,FALSE))</f>
        <v>RC CONVERGENCE</v>
      </c>
      <c r="C122" s="279" t="str">
        <f>IF(OR(LEFT(Tableau3[[#This Row],[Commentaire Client]],2)="L3",LEFT(Tableau3[[#This Row],[No Suivi]],2)="L3"),"L3","")</f>
        <v/>
      </c>
      <c r="D122" s="278" t="str">
        <f>IFERROR(VLOOKUP(Tableau3[[#This Row],[Code Gest Fournisseur]],#REF!,2,FALSE),IF(Tableau3[[#This Row],[Réf Art Fournisseur]]="","NRC","Znon attribuée"))</f>
        <v>NRC</v>
      </c>
      <c r="E122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122" s="280" t="str">
        <f>IF(Tableau3[[#This Row],[Date Demandée]]+15&lt;$DE$11,"oui","non")</f>
        <v>oui</v>
      </c>
      <c r="G122" s="143"/>
      <c r="I122" s="144"/>
      <c r="J122" s="143"/>
      <c r="AQ122" s="144"/>
      <c r="AR122" s="143"/>
      <c r="AV122" s="1"/>
      <c r="AW122" s="1"/>
      <c r="BF122" s="1"/>
      <c r="CH122" s="1"/>
      <c r="CI122" s="1"/>
      <c r="CL122" s="1"/>
      <c r="CM122" s="1"/>
      <c r="CN122" s="241"/>
      <c r="CO122" s="1"/>
      <c r="CP122" s="3"/>
      <c r="CQ122" s="3"/>
      <c r="CR122" s="1"/>
      <c r="CS122" s="3"/>
      <c r="CT122" s="3"/>
      <c r="CU122" s="3"/>
      <c r="CV122" s="1"/>
      <c r="CW122" s="1"/>
      <c r="DC122" s="144"/>
      <c r="DD122" s="149"/>
      <c r="DE122" s="107"/>
      <c r="DF122" s="107"/>
      <c r="DG122" s="107"/>
      <c r="DH122" s="107"/>
      <c r="DI122" s="107"/>
      <c r="DJ122" s="107"/>
      <c r="DK122" s="107"/>
      <c r="DL122" s="107"/>
      <c r="DM122" s="107"/>
      <c r="DN122" s="107"/>
      <c r="DO122" s="107"/>
      <c r="DP122" s="107"/>
      <c r="DQ122" s="107"/>
      <c r="DR122" s="107"/>
      <c r="DS122" s="107"/>
      <c r="DT122" s="107"/>
      <c r="DU122" s="107"/>
      <c r="DV122" s="107"/>
      <c r="DW122" s="107"/>
      <c r="DX122" s="107"/>
      <c r="DY122" s="107"/>
      <c r="DZ122" s="107"/>
      <c r="EA122" s="107"/>
      <c r="EB122" s="107"/>
      <c r="EC122" s="107"/>
      <c r="ED122" s="107"/>
      <c r="EE122" s="107"/>
      <c r="EF122" s="107"/>
      <c r="EG122" s="107"/>
      <c r="EH122" s="107"/>
      <c r="EI122" s="107"/>
      <c r="EJ122" s="150"/>
    </row>
    <row r="123" spans="1:140" x14ac:dyDescent="0.3">
      <c r="A123" s="277" t="str">
        <f>Tableau3[Commande]&amp;Tableau3[Lig Cde]</f>
        <v/>
      </c>
      <c r="B123" s="278" t="str">
        <f>IF(ISERROR(VLOOKUP(Tableau3[[#This Row],[Code Ord. Off.]],#REF!,2,FALSE)),"RC CONVERGENCE",VLOOKUP(Tableau3[[#This Row],[Code Ord. Off.]],#REF!,2,FALSE))</f>
        <v>RC CONVERGENCE</v>
      </c>
      <c r="C123" s="279" t="str">
        <f>IF(OR(LEFT(Tableau3[[#This Row],[Commentaire Client]],2)="L3",LEFT(Tableau3[[#This Row],[No Suivi]],2)="L3"),"L3","")</f>
        <v/>
      </c>
      <c r="D123" s="278" t="str">
        <f>IFERROR(VLOOKUP(Tableau3[[#This Row],[Code Gest Fournisseur]],#REF!,2,FALSE),IF(Tableau3[[#This Row],[Réf Art Fournisseur]]="","NRC","Znon attribuée"))</f>
        <v>NRC</v>
      </c>
      <c r="E123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123" s="280" t="str">
        <f>IF(Tableau3[[#This Row],[Date Demandée]]+15&lt;$DE$11,"oui","non")</f>
        <v>oui</v>
      </c>
      <c r="G123" s="143"/>
      <c r="I123" s="144"/>
      <c r="J123" s="143"/>
      <c r="AQ123" s="144"/>
      <c r="AR123" s="143"/>
      <c r="AV123" s="1"/>
      <c r="AW123" s="1"/>
      <c r="BF123" s="1"/>
      <c r="CH123" s="1"/>
      <c r="CI123" s="1"/>
      <c r="CL123" s="1"/>
      <c r="CM123" s="1"/>
      <c r="CN123" s="241"/>
      <c r="CO123" s="1"/>
      <c r="CP123" s="3"/>
      <c r="CQ123" s="3"/>
      <c r="CR123" s="1"/>
      <c r="CS123" s="3"/>
      <c r="CT123" s="3"/>
      <c r="CU123" s="3"/>
      <c r="CV123" s="1"/>
      <c r="CW123" s="1"/>
      <c r="DC123" s="144"/>
      <c r="DD123" s="149"/>
      <c r="DE123" s="107"/>
      <c r="DF123" s="107"/>
      <c r="DG123" s="107"/>
      <c r="DH123" s="107"/>
      <c r="DI123" s="107"/>
      <c r="DJ123" s="107"/>
      <c r="DK123" s="107"/>
      <c r="DL123" s="107"/>
      <c r="DM123" s="107"/>
      <c r="DN123" s="107"/>
      <c r="DO123" s="107"/>
      <c r="DP123" s="107"/>
      <c r="DQ123" s="107"/>
      <c r="DR123" s="107"/>
      <c r="DS123" s="107"/>
      <c r="DT123" s="107"/>
      <c r="DU123" s="107"/>
      <c r="DV123" s="107"/>
      <c r="DW123" s="107"/>
      <c r="DX123" s="107"/>
      <c r="DY123" s="107"/>
      <c r="DZ123" s="107"/>
      <c r="EA123" s="107"/>
      <c r="EB123" s="107"/>
      <c r="EC123" s="107"/>
      <c r="ED123" s="107"/>
      <c r="EE123" s="107"/>
      <c r="EF123" s="107"/>
      <c r="EG123" s="107"/>
      <c r="EH123" s="107"/>
      <c r="EI123" s="107"/>
      <c r="EJ123" s="150"/>
    </row>
    <row r="124" spans="1:140" x14ac:dyDescent="0.3">
      <c r="A124" s="277" t="str">
        <f>Tableau3[Commande]&amp;Tableau3[Lig Cde]</f>
        <v/>
      </c>
      <c r="B124" s="278" t="str">
        <f>IF(ISERROR(VLOOKUP(Tableau3[[#This Row],[Code Ord. Off.]],#REF!,2,FALSE)),"RC CONVERGENCE",VLOOKUP(Tableau3[[#This Row],[Code Ord. Off.]],#REF!,2,FALSE))</f>
        <v>RC CONVERGENCE</v>
      </c>
      <c r="C124" s="279" t="str">
        <f>IF(OR(LEFT(Tableau3[[#This Row],[Commentaire Client]],2)="L3",LEFT(Tableau3[[#This Row],[No Suivi]],2)="L3"),"L3","")</f>
        <v/>
      </c>
      <c r="D124" s="278" t="str">
        <f>IFERROR(VLOOKUP(Tableau3[[#This Row],[Code Gest Fournisseur]],#REF!,2,FALSE),IF(Tableau3[[#This Row],[Réf Art Fournisseur]]="","NRC","Znon attribuée"))</f>
        <v>NRC</v>
      </c>
      <c r="E124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124" s="280" t="str">
        <f>IF(Tableau3[[#This Row],[Date Demandée]]+15&lt;$DE$11,"oui","non")</f>
        <v>oui</v>
      </c>
      <c r="G124" s="143"/>
      <c r="I124" s="144"/>
      <c r="J124" s="143"/>
      <c r="AQ124" s="144"/>
      <c r="AR124" s="143"/>
      <c r="AV124" s="1"/>
      <c r="AW124" s="1"/>
      <c r="BF124" s="1"/>
      <c r="CH124" s="1"/>
      <c r="CI124" s="1"/>
      <c r="CL124" s="1"/>
      <c r="CM124" s="1"/>
      <c r="CN124" s="241"/>
      <c r="CO124" s="1"/>
      <c r="CP124" s="3"/>
      <c r="CQ124" s="3"/>
      <c r="CR124" s="1"/>
      <c r="CS124" s="3"/>
      <c r="CT124" s="3"/>
      <c r="CU124" s="3"/>
      <c r="CV124" s="1"/>
      <c r="CW124" s="1"/>
      <c r="DC124" s="144"/>
      <c r="DD124" s="149"/>
      <c r="DE124" s="107"/>
      <c r="DF124" s="107"/>
      <c r="DG124" s="107"/>
      <c r="DH124" s="107"/>
      <c r="DI124" s="107"/>
      <c r="DJ124" s="107"/>
      <c r="DK124" s="107"/>
      <c r="DL124" s="107"/>
      <c r="DM124" s="107"/>
      <c r="DN124" s="107"/>
      <c r="DO124" s="107"/>
      <c r="DP124" s="107"/>
      <c r="DQ124" s="107"/>
      <c r="DR124" s="107"/>
      <c r="DS124" s="107"/>
      <c r="DT124" s="107"/>
      <c r="DU124" s="107"/>
      <c r="DV124" s="107"/>
      <c r="DW124" s="107"/>
      <c r="DX124" s="107"/>
      <c r="DY124" s="107"/>
      <c r="DZ124" s="107"/>
      <c r="EA124" s="107"/>
      <c r="EB124" s="107"/>
      <c r="EC124" s="107"/>
      <c r="ED124" s="107"/>
      <c r="EE124" s="107"/>
      <c r="EF124" s="107"/>
      <c r="EG124" s="107"/>
      <c r="EH124" s="107"/>
      <c r="EI124" s="107"/>
      <c r="EJ124" s="150"/>
    </row>
    <row r="125" spans="1:140" x14ac:dyDescent="0.3">
      <c r="A125" s="277" t="str">
        <f>Tableau3[Commande]&amp;Tableau3[Lig Cde]</f>
        <v/>
      </c>
      <c r="B125" s="278" t="str">
        <f>IF(ISERROR(VLOOKUP(Tableau3[[#This Row],[Code Ord. Off.]],#REF!,2,FALSE)),"RC CONVERGENCE",VLOOKUP(Tableau3[[#This Row],[Code Ord. Off.]],#REF!,2,FALSE))</f>
        <v>RC CONVERGENCE</v>
      </c>
      <c r="C125" s="279" t="str">
        <f>IF(OR(LEFT(Tableau3[[#This Row],[Commentaire Client]],2)="L3",LEFT(Tableau3[[#This Row],[No Suivi]],2)="L3"),"L3","")</f>
        <v/>
      </c>
      <c r="D125" s="278" t="str">
        <f>IFERROR(VLOOKUP(Tableau3[[#This Row],[Code Gest Fournisseur]],#REF!,2,FALSE),IF(Tableau3[[#This Row],[Réf Art Fournisseur]]="","NRC","Znon attribuée"))</f>
        <v>NRC</v>
      </c>
      <c r="E125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125" s="280" t="str">
        <f>IF(Tableau3[[#This Row],[Date Demandée]]+15&lt;$DE$11,"oui","non")</f>
        <v>oui</v>
      </c>
      <c r="G125" s="143"/>
      <c r="I125" s="144"/>
      <c r="J125" s="143"/>
      <c r="AQ125" s="144"/>
      <c r="AR125" s="143"/>
      <c r="AV125" s="1"/>
      <c r="AW125" s="1"/>
      <c r="BF125" s="1"/>
      <c r="CH125" s="1"/>
      <c r="CI125" s="1"/>
      <c r="CL125" s="1"/>
      <c r="CM125" s="1"/>
      <c r="CN125" s="241"/>
      <c r="CO125" s="1"/>
      <c r="CP125" s="3"/>
      <c r="CQ125" s="3"/>
      <c r="CR125" s="1"/>
      <c r="CS125" s="3"/>
      <c r="CT125" s="3"/>
      <c r="CU125" s="3"/>
      <c r="CV125" s="1"/>
      <c r="CW125" s="1"/>
      <c r="DC125" s="144"/>
      <c r="DD125" s="149"/>
      <c r="DE125" s="107"/>
      <c r="DF125" s="107"/>
      <c r="DG125" s="107"/>
      <c r="DH125" s="107"/>
      <c r="DI125" s="107"/>
      <c r="DJ125" s="107"/>
      <c r="DK125" s="107"/>
      <c r="DL125" s="107"/>
      <c r="DM125" s="107"/>
      <c r="DN125" s="107"/>
      <c r="DO125" s="107"/>
      <c r="DP125" s="107"/>
      <c r="DQ125" s="107"/>
      <c r="DR125" s="107"/>
      <c r="DS125" s="107"/>
      <c r="DT125" s="107"/>
      <c r="DU125" s="107"/>
      <c r="DV125" s="107"/>
      <c r="DW125" s="107"/>
      <c r="DX125" s="107"/>
      <c r="DY125" s="107"/>
      <c r="DZ125" s="107"/>
      <c r="EA125" s="107"/>
      <c r="EB125" s="107"/>
      <c r="EC125" s="107"/>
      <c r="ED125" s="107"/>
      <c r="EE125" s="107"/>
      <c r="EF125" s="107"/>
      <c r="EG125" s="107"/>
      <c r="EH125" s="107"/>
      <c r="EI125" s="107"/>
      <c r="EJ125" s="150"/>
    </row>
    <row r="126" spans="1:140" x14ac:dyDescent="0.3">
      <c r="A126" s="277" t="str">
        <f>Tableau3[Commande]&amp;Tableau3[Lig Cde]</f>
        <v/>
      </c>
      <c r="B126" s="278" t="str">
        <f>IF(ISERROR(VLOOKUP(Tableau3[[#This Row],[Code Ord. Off.]],#REF!,2,FALSE)),"RC CONVERGENCE",VLOOKUP(Tableau3[[#This Row],[Code Ord. Off.]],#REF!,2,FALSE))</f>
        <v>RC CONVERGENCE</v>
      </c>
      <c r="C126" s="279" t="str">
        <f>IF(OR(LEFT(Tableau3[[#This Row],[Commentaire Client]],2)="L3",LEFT(Tableau3[[#This Row],[No Suivi]],2)="L3"),"L3","")</f>
        <v/>
      </c>
      <c r="D126" s="278" t="str">
        <f>IFERROR(VLOOKUP(Tableau3[[#This Row],[Code Gest Fournisseur]],#REF!,2,FALSE),IF(Tableau3[[#This Row],[Réf Art Fournisseur]]="","NRC","Znon attribuée"))</f>
        <v>NRC</v>
      </c>
      <c r="E126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126" s="280" t="str">
        <f>IF(Tableau3[[#This Row],[Date Demandée]]+15&lt;$DE$11,"oui","non")</f>
        <v>oui</v>
      </c>
      <c r="G126" s="143"/>
      <c r="I126" s="144"/>
      <c r="J126" s="143"/>
      <c r="AQ126" s="144"/>
      <c r="AR126" s="143"/>
      <c r="AV126" s="1"/>
      <c r="AW126" s="1"/>
      <c r="BF126" s="1"/>
      <c r="CH126" s="1"/>
      <c r="CI126" s="1"/>
      <c r="CL126" s="1"/>
      <c r="CM126" s="1"/>
      <c r="CN126" s="241"/>
      <c r="CO126" s="1"/>
      <c r="CP126" s="3"/>
      <c r="CQ126" s="3"/>
      <c r="CR126" s="1"/>
      <c r="CS126" s="3"/>
      <c r="CT126" s="3"/>
      <c r="CU126" s="3"/>
      <c r="CV126" s="1"/>
      <c r="CW126" s="1"/>
      <c r="DC126" s="144"/>
      <c r="DD126" s="149"/>
      <c r="DE126" s="107"/>
      <c r="DF126" s="107"/>
      <c r="DG126" s="107"/>
      <c r="DH126" s="107"/>
      <c r="DI126" s="107"/>
      <c r="DJ126" s="107"/>
      <c r="DK126" s="107"/>
      <c r="DL126" s="107"/>
      <c r="DM126" s="107"/>
      <c r="DN126" s="107"/>
      <c r="DO126" s="107"/>
      <c r="DP126" s="107"/>
      <c r="DQ126" s="107"/>
      <c r="DR126" s="107"/>
      <c r="DS126" s="107"/>
      <c r="DT126" s="107"/>
      <c r="DU126" s="107"/>
      <c r="DV126" s="107"/>
      <c r="DW126" s="107"/>
      <c r="DX126" s="107"/>
      <c r="DY126" s="107"/>
      <c r="DZ126" s="107"/>
      <c r="EA126" s="107"/>
      <c r="EB126" s="107"/>
      <c r="EC126" s="107"/>
      <c r="ED126" s="107"/>
      <c r="EE126" s="107"/>
      <c r="EF126" s="107"/>
      <c r="EG126" s="107"/>
      <c r="EH126" s="107"/>
      <c r="EI126" s="107"/>
      <c r="EJ126" s="150"/>
    </row>
    <row r="127" spans="1:140" x14ac:dyDescent="0.3">
      <c r="A127" s="277" t="str">
        <f>Tableau3[Commande]&amp;Tableau3[Lig Cde]</f>
        <v/>
      </c>
      <c r="B127" s="278" t="str">
        <f>IF(ISERROR(VLOOKUP(Tableau3[[#This Row],[Code Ord. Off.]],#REF!,2,FALSE)),"RC CONVERGENCE",VLOOKUP(Tableau3[[#This Row],[Code Ord. Off.]],#REF!,2,FALSE))</f>
        <v>RC CONVERGENCE</v>
      </c>
      <c r="C127" s="279" t="str">
        <f>IF(OR(LEFT(Tableau3[[#This Row],[Commentaire Client]],2)="L3",LEFT(Tableau3[[#This Row],[No Suivi]],2)="L3"),"L3","")</f>
        <v/>
      </c>
      <c r="D127" s="278" t="str">
        <f>IFERROR(VLOOKUP(Tableau3[[#This Row],[Code Gest Fournisseur]],#REF!,2,FALSE),IF(Tableau3[[#This Row],[Réf Art Fournisseur]]="","NRC","Znon attribuée"))</f>
        <v>NRC</v>
      </c>
      <c r="E127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127" s="280" t="str">
        <f>IF(Tableau3[[#This Row],[Date Demandée]]+15&lt;$DE$11,"oui","non")</f>
        <v>oui</v>
      </c>
      <c r="G127" s="143"/>
      <c r="I127" s="144"/>
      <c r="J127" s="143"/>
      <c r="AQ127" s="144"/>
      <c r="AR127" s="143"/>
      <c r="AV127" s="1"/>
      <c r="AW127" s="1"/>
      <c r="BF127" s="1"/>
      <c r="CH127" s="1"/>
      <c r="CI127" s="1"/>
      <c r="CL127" s="1"/>
      <c r="CM127" s="1"/>
      <c r="CN127" s="244"/>
      <c r="CO127" s="1"/>
      <c r="CP127" s="3"/>
      <c r="CQ127" s="3"/>
      <c r="CR127" s="1"/>
      <c r="CS127" s="3"/>
      <c r="CT127" s="3"/>
      <c r="CU127" s="3"/>
      <c r="CV127" s="1"/>
      <c r="CW127" s="1"/>
      <c r="DC127" s="144"/>
      <c r="DD127" s="149"/>
      <c r="DE127" s="107"/>
      <c r="DF127" s="107"/>
      <c r="DG127" s="107"/>
      <c r="DH127" s="107"/>
      <c r="DI127" s="107"/>
      <c r="DJ127" s="107"/>
      <c r="DK127" s="107"/>
      <c r="DL127" s="107"/>
      <c r="DM127" s="107"/>
      <c r="DN127" s="107"/>
      <c r="DO127" s="107"/>
      <c r="DP127" s="107"/>
      <c r="DQ127" s="107"/>
      <c r="DR127" s="107"/>
      <c r="DS127" s="107"/>
      <c r="DT127" s="107"/>
      <c r="DU127" s="107"/>
      <c r="DV127" s="107"/>
      <c r="DW127" s="107"/>
      <c r="DX127" s="107"/>
      <c r="DY127" s="107"/>
      <c r="DZ127" s="107"/>
      <c r="EA127" s="107"/>
      <c r="EB127" s="107"/>
      <c r="EC127" s="107"/>
      <c r="ED127" s="107"/>
      <c r="EE127" s="107"/>
      <c r="EF127" s="107"/>
      <c r="EG127" s="107"/>
      <c r="EH127" s="107"/>
      <c r="EI127" s="107"/>
      <c r="EJ127" s="150"/>
    </row>
    <row r="128" spans="1:140" x14ac:dyDescent="0.3">
      <c r="A128" s="277" t="str">
        <f>Tableau3[Commande]&amp;Tableau3[Lig Cde]</f>
        <v/>
      </c>
      <c r="B128" s="278" t="str">
        <f>IF(ISERROR(VLOOKUP(Tableau3[[#This Row],[Code Ord. Off.]],#REF!,2,FALSE)),"RC CONVERGENCE",VLOOKUP(Tableau3[[#This Row],[Code Ord. Off.]],#REF!,2,FALSE))</f>
        <v>RC CONVERGENCE</v>
      </c>
      <c r="C128" s="279" t="str">
        <f>IF(OR(LEFT(Tableau3[[#This Row],[Commentaire Client]],2)="L3",LEFT(Tableau3[[#This Row],[No Suivi]],2)="L3"),"L3","")</f>
        <v/>
      </c>
      <c r="D128" s="278" t="str">
        <f>IFERROR(VLOOKUP(Tableau3[[#This Row],[Code Gest Fournisseur]],#REF!,2,FALSE),IF(Tableau3[[#This Row],[Réf Art Fournisseur]]="","NRC","Znon attribuée"))</f>
        <v>NRC</v>
      </c>
      <c r="E128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128" s="280" t="str">
        <f>IF(Tableau3[[#This Row],[Date Demandée]]+15&lt;$DE$11,"oui","non")</f>
        <v>oui</v>
      </c>
      <c r="G128" s="143"/>
      <c r="I128" s="144"/>
      <c r="J128" s="143"/>
      <c r="AQ128" s="144"/>
      <c r="AR128" s="143"/>
      <c r="AV128" s="1"/>
      <c r="AW128" s="1"/>
      <c r="BF128" s="1"/>
      <c r="CH128" s="1"/>
      <c r="CI128" s="1"/>
      <c r="CL128" s="1"/>
      <c r="CM128" s="1"/>
      <c r="CN128" s="241"/>
      <c r="CO128" s="1"/>
      <c r="CP128" s="3"/>
      <c r="CQ128" s="3"/>
      <c r="CR128" s="1"/>
      <c r="CS128" s="3"/>
      <c r="CT128" s="3"/>
      <c r="CU128" s="3"/>
      <c r="CV128" s="1"/>
      <c r="CW128" s="1"/>
      <c r="DC128" s="144"/>
      <c r="DD128" s="149"/>
      <c r="DE128" s="107"/>
      <c r="DF128" s="107"/>
      <c r="DG128" s="107"/>
      <c r="DH128" s="107"/>
      <c r="DI128" s="107"/>
      <c r="DJ128" s="107"/>
      <c r="DK128" s="107"/>
      <c r="DL128" s="107"/>
      <c r="DM128" s="107"/>
      <c r="DN128" s="107"/>
      <c r="DO128" s="107"/>
      <c r="DP128" s="107"/>
      <c r="DQ128" s="107"/>
      <c r="DR128" s="107"/>
      <c r="DS128" s="107"/>
      <c r="DT128" s="107"/>
      <c r="DU128" s="107"/>
      <c r="DV128" s="107"/>
      <c r="DW128" s="107"/>
      <c r="DX128" s="107"/>
      <c r="DY128" s="107"/>
      <c r="DZ128" s="107"/>
      <c r="EA128" s="107"/>
      <c r="EB128" s="107"/>
      <c r="EC128" s="107"/>
      <c r="ED128" s="107"/>
      <c r="EE128" s="107"/>
      <c r="EF128" s="107"/>
      <c r="EG128" s="107"/>
      <c r="EH128" s="107"/>
      <c r="EI128" s="107"/>
      <c r="EJ128" s="150"/>
    </row>
    <row r="129" spans="1:140" x14ac:dyDescent="0.3">
      <c r="A129" s="277" t="str">
        <f>Tableau3[Commande]&amp;Tableau3[Lig Cde]</f>
        <v/>
      </c>
      <c r="B129" s="278" t="str">
        <f>IF(ISERROR(VLOOKUP(Tableau3[[#This Row],[Code Ord. Off.]],#REF!,2,FALSE)),"RC CONVERGENCE",VLOOKUP(Tableau3[[#This Row],[Code Ord. Off.]],#REF!,2,FALSE))</f>
        <v>RC CONVERGENCE</v>
      </c>
      <c r="C129" s="279" t="str">
        <f>IF(OR(LEFT(Tableau3[[#This Row],[Commentaire Client]],2)="L3",LEFT(Tableau3[[#This Row],[No Suivi]],2)="L3"),"L3","")</f>
        <v/>
      </c>
      <c r="D129" s="278" t="str">
        <f>IFERROR(VLOOKUP(Tableau3[[#This Row],[Code Gest Fournisseur]],#REF!,2,FALSE),IF(Tableau3[[#This Row],[Réf Art Fournisseur]]="","NRC","Znon attribuée"))</f>
        <v>NRC</v>
      </c>
      <c r="E129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129" s="280" t="str">
        <f>IF(Tableau3[[#This Row],[Date Demandée]]+15&lt;$DE$11,"oui","non")</f>
        <v>oui</v>
      </c>
      <c r="G129" s="143"/>
      <c r="I129" s="144"/>
      <c r="J129" s="143"/>
      <c r="AQ129" s="144"/>
      <c r="AR129" s="143"/>
      <c r="AV129" s="1"/>
      <c r="AW129" s="1"/>
      <c r="BF129" s="1"/>
      <c r="CH129" s="1"/>
      <c r="CI129" s="1"/>
      <c r="CL129" s="1"/>
      <c r="CM129" s="1"/>
      <c r="CN129" s="241"/>
      <c r="CO129" s="1"/>
      <c r="CP129" s="3"/>
      <c r="CQ129" s="3"/>
      <c r="CR129" s="1"/>
      <c r="CS129" s="3"/>
      <c r="CT129" s="3"/>
      <c r="CU129" s="3"/>
      <c r="CV129" s="1"/>
      <c r="CW129" s="1"/>
      <c r="DC129" s="144"/>
      <c r="DD129" s="149"/>
      <c r="DE129" s="107"/>
      <c r="DF129" s="107"/>
      <c r="DG129" s="107"/>
      <c r="DH129" s="107"/>
      <c r="DI129" s="107"/>
      <c r="DJ129" s="107"/>
      <c r="DK129" s="107"/>
      <c r="DL129" s="107"/>
      <c r="DM129" s="107"/>
      <c r="DN129" s="107"/>
      <c r="DO129" s="107"/>
      <c r="DP129" s="107"/>
      <c r="DQ129" s="107"/>
      <c r="DR129" s="107"/>
      <c r="DS129" s="107"/>
      <c r="DT129" s="107"/>
      <c r="DU129" s="107"/>
      <c r="DV129" s="107"/>
      <c r="DW129" s="107"/>
      <c r="DX129" s="107"/>
      <c r="DY129" s="107"/>
      <c r="DZ129" s="107"/>
      <c r="EA129" s="107"/>
      <c r="EB129" s="107"/>
      <c r="EC129" s="107"/>
      <c r="ED129" s="107"/>
      <c r="EE129" s="107"/>
      <c r="EF129" s="107"/>
      <c r="EG129" s="107"/>
      <c r="EH129" s="107"/>
      <c r="EI129" s="107"/>
      <c r="EJ129" s="150"/>
    </row>
    <row r="130" spans="1:140" x14ac:dyDescent="0.3">
      <c r="A130" s="277" t="str">
        <f>Tableau3[Commande]&amp;Tableau3[Lig Cde]</f>
        <v/>
      </c>
      <c r="B130" s="278" t="str">
        <f>IF(ISERROR(VLOOKUP(Tableau3[[#This Row],[Code Ord. Off.]],#REF!,2,FALSE)),"RC CONVERGENCE",VLOOKUP(Tableau3[[#This Row],[Code Ord. Off.]],#REF!,2,FALSE))</f>
        <v>RC CONVERGENCE</v>
      </c>
      <c r="C130" s="279" t="str">
        <f>IF(OR(LEFT(Tableau3[[#This Row],[Commentaire Client]],2)="L3",LEFT(Tableau3[[#This Row],[No Suivi]],2)="L3"),"L3","")</f>
        <v/>
      </c>
      <c r="D130" s="278" t="str">
        <f>IFERROR(VLOOKUP(Tableau3[[#This Row],[Code Gest Fournisseur]],#REF!,2,FALSE),IF(Tableau3[[#This Row],[Réf Art Fournisseur]]="","NRC","Znon attribuée"))</f>
        <v>NRC</v>
      </c>
      <c r="E130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130" s="280" t="str">
        <f>IF(Tableau3[[#This Row],[Date Demandée]]+15&lt;$DE$11,"oui","non")</f>
        <v>oui</v>
      </c>
      <c r="G130" s="143"/>
      <c r="I130" s="144"/>
      <c r="J130" s="143"/>
      <c r="AQ130" s="144"/>
      <c r="AR130" s="143"/>
      <c r="AV130" s="1"/>
      <c r="AW130" s="1"/>
      <c r="BF130" s="1"/>
      <c r="CH130" s="1"/>
      <c r="CI130" s="1"/>
      <c r="CL130" s="1"/>
      <c r="CM130" s="1"/>
      <c r="CN130" s="241"/>
      <c r="CO130" s="1"/>
      <c r="CP130" s="3"/>
      <c r="CQ130" s="3"/>
      <c r="CR130" s="1"/>
      <c r="CS130" s="3"/>
      <c r="CT130" s="3"/>
      <c r="CU130" s="3"/>
      <c r="CV130" s="1"/>
      <c r="CW130" s="1"/>
      <c r="DC130" s="144"/>
      <c r="DD130" s="149"/>
      <c r="DE130" s="107"/>
      <c r="DF130" s="107"/>
      <c r="DG130" s="107"/>
      <c r="DH130" s="107"/>
      <c r="DI130" s="107"/>
      <c r="DJ130" s="107"/>
      <c r="DK130" s="107"/>
      <c r="DL130" s="107"/>
      <c r="DM130" s="107"/>
      <c r="DN130" s="107"/>
      <c r="DO130" s="107"/>
      <c r="DP130" s="107"/>
      <c r="DQ130" s="107"/>
      <c r="DR130" s="107"/>
      <c r="DS130" s="107"/>
      <c r="DT130" s="107"/>
      <c r="DU130" s="107"/>
      <c r="DV130" s="107"/>
      <c r="DW130" s="107"/>
      <c r="DX130" s="107"/>
      <c r="DY130" s="107"/>
      <c r="DZ130" s="107"/>
      <c r="EA130" s="107"/>
      <c r="EB130" s="107"/>
      <c r="EC130" s="107"/>
      <c r="ED130" s="107"/>
      <c r="EE130" s="107"/>
      <c r="EF130" s="107"/>
      <c r="EG130" s="107"/>
      <c r="EH130" s="107"/>
      <c r="EI130" s="107"/>
      <c r="EJ130" s="150"/>
    </row>
    <row r="131" spans="1:140" x14ac:dyDescent="0.3">
      <c r="A131" s="277" t="str">
        <f>Tableau3[Commande]&amp;Tableau3[Lig Cde]</f>
        <v/>
      </c>
      <c r="B131" s="278" t="str">
        <f>IF(ISERROR(VLOOKUP(Tableau3[[#This Row],[Code Ord. Off.]],#REF!,2,FALSE)),"RC CONVERGENCE",VLOOKUP(Tableau3[[#This Row],[Code Ord. Off.]],#REF!,2,FALSE))</f>
        <v>RC CONVERGENCE</v>
      </c>
      <c r="C131" s="279" t="str">
        <f>IF(OR(LEFT(Tableau3[[#This Row],[Commentaire Client]],2)="L3",LEFT(Tableau3[[#This Row],[No Suivi]],2)="L3"),"L3","")</f>
        <v/>
      </c>
      <c r="D131" s="278" t="str">
        <f>IFERROR(VLOOKUP(Tableau3[[#This Row],[Code Gest Fournisseur]],#REF!,2,FALSE),IF(Tableau3[[#This Row],[Réf Art Fournisseur]]="","NRC","Znon attribuée"))</f>
        <v>NRC</v>
      </c>
      <c r="E131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131" s="280" t="str">
        <f>IF(Tableau3[[#This Row],[Date Demandée]]+15&lt;$DE$11,"oui","non")</f>
        <v>oui</v>
      </c>
      <c r="G131" s="143"/>
      <c r="I131" s="144"/>
      <c r="J131" s="143"/>
      <c r="AQ131" s="144"/>
      <c r="AR131" s="143"/>
      <c r="AV131" s="1"/>
      <c r="AW131" s="1"/>
      <c r="BF131" s="1"/>
      <c r="CH131" s="1"/>
      <c r="CI131" s="1"/>
      <c r="CL131" s="1"/>
      <c r="CM131" s="1"/>
      <c r="CN131" s="241"/>
      <c r="CO131" s="1"/>
      <c r="CP131" s="3"/>
      <c r="CQ131" s="3"/>
      <c r="CR131" s="1"/>
      <c r="CS131" s="3"/>
      <c r="CT131" s="3"/>
      <c r="CU131" s="3"/>
      <c r="CV131" s="1"/>
      <c r="CW131" s="1"/>
      <c r="DC131" s="144"/>
      <c r="DD131" s="149"/>
      <c r="DE131" s="107"/>
      <c r="DF131" s="107"/>
      <c r="DG131" s="107"/>
      <c r="DH131" s="107"/>
      <c r="DI131" s="107"/>
      <c r="DJ131" s="107"/>
      <c r="DK131" s="107"/>
      <c r="DL131" s="107"/>
      <c r="DM131" s="107"/>
      <c r="DN131" s="107"/>
      <c r="DO131" s="107"/>
      <c r="DP131" s="107"/>
      <c r="DQ131" s="107"/>
      <c r="DR131" s="107"/>
      <c r="DS131" s="107"/>
      <c r="DT131" s="107"/>
      <c r="DU131" s="107"/>
      <c r="DV131" s="107"/>
      <c r="DW131" s="107"/>
      <c r="DX131" s="107"/>
      <c r="DY131" s="107"/>
      <c r="DZ131" s="107"/>
      <c r="EA131" s="107"/>
      <c r="EB131" s="107"/>
      <c r="EC131" s="107"/>
      <c r="ED131" s="107"/>
      <c r="EE131" s="107"/>
      <c r="EF131" s="107"/>
      <c r="EG131" s="107"/>
      <c r="EH131" s="107"/>
      <c r="EI131" s="107"/>
      <c r="EJ131" s="150"/>
    </row>
    <row r="132" spans="1:140" x14ac:dyDescent="0.3">
      <c r="A132" s="277" t="str">
        <f>Tableau3[Commande]&amp;Tableau3[Lig Cde]</f>
        <v/>
      </c>
      <c r="B132" s="278" t="str">
        <f>IF(ISERROR(VLOOKUP(Tableau3[[#This Row],[Code Ord. Off.]],#REF!,2,FALSE)),"RC CONVERGENCE",VLOOKUP(Tableau3[[#This Row],[Code Ord. Off.]],#REF!,2,FALSE))</f>
        <v>RC CONVERGENCE</v>
      </c>
      <c r="C132" s="279" t="str">
        <f>IF(OR(LEFT(Tableau3[[#This Row],[Commentaire Client]],2)="L3",LEFT(Tableau3[[#This Row],[No Suivi]],2)="L3"),"L3","")</f>
        <v/>
      </c>
      <c r="D132" s="278" t="str">
        <f>IFERROR(VLOOKUP(Tableau3[[#This Row],[Code Gest Fournisseur]],#REF!,2,FALSE),IF(Tableau3[[#This Row],[Réf Art Fournisseur]]="","NRC","Znon attribuée"))</f>
        <v>NRC</v>
      </c>
      <c r="E132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132" s="280" t="str">
        <f>IF(Tableau3[[#This Row],[Date Demandée]]+15&lt;$DE$11,"oui","non")</f>
        <v>oui</v>
      </c>
      <c r="G132" s="143"/>
      <c r="I132" s="144"/>
      <c r="J132" s="143"/>
      <c r="AQ132" s="144"/>
      <c r="AR132" s="143"/>
      <c r="AV132" s="1"/>
      <c r="AW132" s="1"/>
      <c r="BF132" s="1"/>
      <c r="CH132" s="1"/>
      <c r="CI132" s="1"/>
      <c r="CL132" s="1"/>
      <c r="CM132" s="1"/>
      <c r="CN132" s="241"/>
      <c r="CO132" s="1"/>
      <c r="CP132" s="3"/>
      <c r="CQ132" s="3"/>
      <c r="CR132" s="1"/>
      <c r="CS132" s="3"/>
      <c r="CT132" s="3"/>
      <c r="CU132" s="3"/>
      <c r="CV132" s="1"/>
      <c r="CW132" s="1"/>
      <c r="DC132" s="144"/>
      <c r="DD132" s="149"/>
      <c r="DE132" s="107"/>
      <c r="DF132" s="107"/>
      <c r="DG132" s="107"/>
      <c r="DH132" s="107"/>
      <c r="DI132" s="107"/>
      <c r="DJ132" s="107"/>
      <c r="DK132" s="107"/>
      <c r="DL132" s="107"/>
      <c r="DM132" s="107"/>
      <c r="DN132" s="107"/>
      <c r="DO132" s="107"/>
      <c r="DP132" s="107"/>
      <c r="DQ132" s="107"/>
      <c r="DR132" s="107"/>
      <c r="DS132" s="107"/>
      <c r="DT132" s="107"/>
      <c r="DU132" s="107"/>
      <c r="DV132" s="107"/>
      <c r="DW132" s="107"/>
      <c r="DX132" s="107"/>
      <c r="DY132" s="107"/>
      <c r="DZ132" s="107"/>
      <c r="EA132" s="107"/>
      <c r="EB132" s="107"/>
      <c r="EC132" s="107"/>
      <c r="ED132" s="107"/>
      <c r="EE132" s="107"/>
      <c r="EF132" s="107"/>
      <c r="EG132" s="107"/>
      <c r="EH132" s="107"/>
      <c r="EI132" s="107"/>
      <c r="EJ132" s="150"/>
    </row>
    <row r="133" spans="1:140" x14ac:dyDescent="0.3">
      <c r="A133" s="277" t="str">
        <f>Tableau3[Commande]&amp;Tableau3[Lig Cde]</f>
        <v/>
      </c>
      <c r="B133" s="278" t="str">
        <f>IF(ISERROR(VLOOKUP(Tableau3[[#This Row],[Code Ord. Off.]],#REF!,2,FALSE)),"RC CONVERGENCE",VLOOKUP(Tableau3[[#This Row],[Code Ord. Off.]],#REF!,2,FALSE))</f>
        <v>RC CONVERGENCE</v>
      </c>
      <c r="C133" s="279" t="str">
        <f>IF(OR(LEFT(Tableau3[[#This Row],[Commentaire Client]],2)="L3",LEFT(Tableau3[[#This Row],[No Suivi]],2)="L3"),"L3","")</f>
        <v/>
      </c>
      <c r="D133" s="278" t="str">
        <f>IFERROR(VLOOKUP(Tableau3[[#This Row],[Code Gest Fournisseur]],#REF!,2,FALSE),IF(Tableau3[[#This Row],[Réf Art Fournisseur]]="","NRC","Znon attribuée"))</f>
        <v>NRC</v>
      </c>
      <c r="E133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133" s="280" t="str">
        <f>IF(Tableau3[[#This Row],[Date Demandée]]+15&lt;$DE$11,"oui","non")</f>
        <v>oui</v>
      </c>
      <c r="G133" s="143"/>
      <c r="I133" s="144"/>
      <c r="J133" s="143"/>
      <c r="AQ133" s="144"/>
      <c r="AR133" s="143"/>
      <c r="AV133" s="1"/>
      <c r="AW133" s="1"/>
      <c r="BF133" s="1"/>
      <c r="CH133" s="1"/>
      <c r="CI133" s="1"/>
      <c r="CL133" s="1"/>
      <c r="CM133" s="1"/>
      <c r="CN133" s="241"/>
      <c r="CO133" s="1"/>
      <c r="CP133" s="3"/>
      <c r="CQ133" s="3"/>
      <c r="CR133" s="1"/>
      <c r="CS133" s="3"/>
      <c r="CT133" s="3"/>
      <c r="CU133" s="3"/>
      <c r="CV133" s="1"/>
      <c r="CW133" s="1"/>
      <c r="DC133" s="144"/>
      <c r="DD133" s="149"/>
      <c r="DE133" s="107"/>
      <c r="DF133" s="107"/>
      <c r="DG133" s="107"/>
      <c r="DH133" s="107"/>
      <c r="DI133" s="107"/>
      <c r="DJ133" s="107"/>
      <c r="DK133" s="107"/>
      <c r="DL133" s="107"/>
      <c r="DM133" s="107"/>
      <c r="DN133" s="107"/>
      <c r="DO133" s="107"/>
      <c r="DP133" s="107"/>
      <c r="DQ133" s="107"/>
      <c r="DR133" s="107"/>
      <c r="DS133" s="107"/>
      <c r="DT133" s="107"/>
      <c r="DU133" s="107"/>
      <c r="DV133" s="107"/>
      <c r="DW133" s="107"/>
      <c r="DX133" s="107"/>
      <c r="DY133" s="107"/>
      <c r="DZ133" s="107"/>
      <c r="EA133" s="107"/>
      <c r="EB133" s="107"/>
      <c r="EC133" s="107"/>
      <c r="ED133" s="107"/>
      <c r="EE133" s="107"/>
      <c r="EF133" s="107"/>
      <c r="EG133" s="107"/>
      <c r="EH133" s="107"/>
      <c r="EI133" s="107"/>
      <c r="EJ133" s="150"/>
    </row>
    <row r="134" spans="1:140" x14ac:dyDescent="0.3">
      <c r="A134" s="277" t="str">
        <f>Tableau3[Commande]&amp;Tableau3[Lig Cde]</f>
        <v/>
      </c>
      <c r="B134" s="278" t="str">
        <f>IF(ISERROR(VLOOKUP(Tableau3[[#This Row],[Code Ord. Off.]],#REF!,2,FALSE)),"RC CONVERGENCE",VLOOKUP(Tableau3[[#This Row],[Code Ord. Off.]],#REF!,2,FALSE))</f>
        <v>RC CONVERGENCE</v>
      </c>
      <c r="C134" s="279" t="str">
        <f>IF(OR(LEFT(Tableau3[[#This Row],[Commentaire Client]],2)="L3",LEFT(Tableau3[[#This Row],[No Suivi]],2)="L3"),"L3","")</f>
        <v/>
      </c>
      <c r="D134" s="278" t="str">
        <f>IFERROR(VLOOKUP(Tableau3[[#This Row],[Code Gest Fournisseur]],#REF!,2,FALSE),IF(Tableau3[[#This Row],[Réf Art Fournisseur]]="","NRC","Znon attribuée"))</f>
        <v>NRC</v>
      </c>
      <c r="E134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134" s="280" t="str">
        <f>IF(Tableau3[[#This Row],[Date Demandée]]+15&lt;$DE$11,"oui","non")</f>
        <v>oui</v>
      </c>
      <c r="G134" s="143"/>
      <c r="I134" s="144"/>
      <c r="J134" s="143"/>
      <c r="AQ134" s="144"/>
      <c r="AR134" s="143"/>
      <c r="AV134" s="1"/>
      <c r="AW134" s="1"/>
      <c r="BF134" s="1"/>
      <c r="CH134" s="1"/>
      <c r="CI134" s="1"/>
      <c r="CL134" s="1"/>
      <c r="CM134" s="1"/>
      <c r="CN134" s="241"/>
      <c r="CO134" s="1"/>
      <c r="CP134" s="3"/>
      <c r="CQ134" s="3"/>
      <c r="CR134" s="1"/>
      <c r="CS134" s="3"/>
      <c r="CT134" s="3"/>
      <c r="CU134" s="3"/>
      <c r="CV134" s="1"/>
      <c r="CW134" s="1"/>
      <c r="DC134" s="144"/>
      <c r="DD134" s="149"/>
      <c r="DE134" s="107"/>
      <c r="DF134" s="107"/>
      <c r="DG134" s="107"/>
      <c r="DH134" s="107"/>
      <c r="DI134" s="107"/>
      <c r="DJ134" s="107"/>
      <c r="DK134" s="107"/>
      <c r="DL134" s="107"/>
      <c r="DM134" s="107"/>
      <c r="DN134" s="107"/>
      <c r="DO134" s="107"/>
      <c r="DP134" s="107"/>
      <c r="DQ134" s="107"/>
      <c r="DR134" s="107"/>
      <c r="DS134" s="107"/>
      <c r="DT134" s="107"/>
      <c r="DU134" s="107"/>
      <c r="DV134" s="107"/>
      <c r="DW134" s="107"/>
      <c r="DX134" s="107"/>
      <c r="DY134" s="107"/>
      <c r="DZ134" s="107"/>
      <c r="EA134" s="107"/>
      <c r="EB134" s="107"/>
      <c r="EC134" s="107"/>
      <c r="ED134" s="107"/>
      <c r="EE134" s="107"/>
      <c r="EF134" s="107"/>
      <c r="EG134" s="107"/>
      <c r="EH134" s="107"/>
      <c r="EI134" s="107"/>
      <c r="EJ134" s="150"/>
    </row>
    <row r="135" spans="1:140" x14ac:dyDescent="0.3">
      <c r="A135" s="277" t="str">
        <f>Tableau3[Commande]&amp;Tableau3[Lig Cde]</f>
        <v/>
      </c>
      <c r="B135" s="278" t="str">
        <f>IF(ISERROR(VLOOKUP(Tableau3[[#This Row],[Code Ord. Off.]],#REF!,2,FALSE)),"RC CONVERGENCE",VLOOKUP(Tableau3[[#This Row],[Code Ord. Off.]],#REF!,2,FALSE))</f>
        <v>RC CONVERGENCE</v>
      </c>
      <c r="C135" s="279" t="str">
        <f>IF(OR(LEFT(Tableau3[[#This Row],[Commentaire Client]],2)="L3",LEFT(Tableau3[[#This Row],[No Suivi]],2)="L3"),"L3","")</f>
        <v/>
      </c>
      <c r="D135" s="278" t="str">
        <f>IFERROR(VLOOKUP(Tableau3[[#This Row],[Code Gest Fournisseur]],#REF!,2,FALSE),IF(Tableau3[[#This Row],[Réf Art Fournisseur]]="","NRC","Znon attribuée"))</f>
        <v>NRC</v>
      </c>
      <c r="E135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135" s="280" t="str">
        <f>IF(Tableau3[[#This Row],[Date Demandée]]+15&lt;$DE$11,"oui","non")</f>
        <v>oui</v>
      </c>
      <c r="G135" s="143"/>
      <c r="I135" s="144"/>
      <c r="J135" s="143"/>
      <c r="AQ135" s="144"/>
      <c r="AR135" s="143"/>
      <c r="AV135" s="1"/>
      <c r="AW135" s="1"/>
      <c r="BF135" s="1"/>
      <c r="CH135" s="1"/>
      <c r="CI135" s="1"/>
      <c r="CL135" s="1"/>
      <c r="CM135" s="1"/>
      <c r="CN135" s="241"/>
      <c r="CO135" s="1"/>
      <c r="CP135" s="3"/>
      <c r="CQ135" s="3"/>
      <c r="CR135" s="1"/>
      <c r="CS135" s="3"/>
      <c r="CT135" s="3"/>
      <c r="CU135" s="3"/>
      <c r="CV135" s="1"/>
      <c r="CW135" s="1"/>
      <c r="DC135" s="144"/>
      <c r="DD135" s="149"/>
      <c r="DE135" s="107"/>
      <c r="DF135" s="107"/>
      <c r="DG135" s="107"/>
      <c r="DH135" s="107"/>
      <c r="DI135" s="107"/>
      <c r="DJ135" s="107"/>
      <c r="DK135" s="107"/>
      <c r="DL135" s="107"/>
      <c r="DM135" s="107"/>
      <c r="DN135" s="107"/>
      <c r="DO135" s="107"/>
      <c r="DP135" s="107"/>
      <c r="DQ135" s="107"/>
      <c r="DR135" s="107"/>
      <c r="DS135" s="107"/>
      <c r="DT135" s="107"/>
      <c r="DU135" s="107"/>
      <c r="DV135" s="107"/>
      <c r="DW135" s="107"/>
      <c r="DX135" s="107"/>
      <c r="DY135" s="107"/>
      <c r="DZ135" s="107"/>
      <c r="EA135" s="107"/>
      <c r="EB135" s="107"/>
      <c r="EC135" s="107"/>
      <c r="ED135" s="107"/>
      <c r="EE135" s="107"/>
      <c r="EF135" s="107"/>
      <c r="EG135" s="107"/>
      <c r="EH135" s="107"/>
      <c r="EI135" s="107"/>
      <c r="EJ135" s="150"/>
    </row>
    <row r="136" spans="1:140" x14ac:dyDescent="0.3">
      <c r="A136" s="277" t="str">
        <f>Tableau3[Commande]&amp;Tableau3[Lig Cde]</f>
        <v/>
      </c>
      <c r="B136" s="278" t="str">
        <f>IF(ISERROR(VLOOKUP(Tableau3[[#This Row],[Code Ord. Off.]],#REF!,2,FALSE)),"RC CONVERGENCE",VLOOKUP(Tableau3[[#This Row],[Code Ord. Off.]],#REF!,2,FALSE))</f>
        <v>RC CONVERGENCE</v>
      </c>
      <c r="C136" s="279" t="str">
        <f>IF(OR(LEFT(Tableau3[[#This Row],[Commentaire Client]],2)="L3",LEFT(Tableau3[[#This Row],[No Suivi]],2)="L3"),"L3","")</f>
        <v/>
      </c>
      <c r="D136" s="278" t="str">
        <f>IFERROR(VLOOKUP(Tableau3[[#This Row],[Code Gest Fournisseur]],#REF!,2,FALSE),IF(Tableau3[[#This Row],[Réf Art Fournisseur]]="","NRC","Znon attribuée"))</f>
        <v>NRC</v>
      </c>
      <c r="E136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136" s="280" t="str">
        <f>IF(Tableau3[[#This Row],[Date Demandée]]+15&lt;$DE$11,"oui","non")</f>
        <v>oui</v>
      </c>
      <c r="G136" s="143"/>
      <c r="I136" s="144"/>
      <c r="J136" s="143"/>
      <c r="AQ136" s="144"/>
      <c r="AR136" s="143"/>
      <c r="AV136" s="1"/>
      <c r="AW136" s="1"/>
      <c r="BF136" s="1"/>
      <c r="CH136" s="1"/>
      <c r="CI136" s="1"/>
      <c r="CL136" s="1"/>
      <c r="CM136" s="1"/>
      <c r="CN136" s="244"/>
      <c r="CO136" s="1"/>
      <c r="CP136" s="3"/>
      <c r="CQ136" s="3"/>
      <c r="CR136" s="1"/>
      <c r="CS136" s="3"/>
      <c r="CT136" s="3"/>
      <c r="CU136" s="3"/>
      <c r="CV136" s="1"/>
      <c r="CW136" s="1"/>
      <c r="DC136" s="144"/>
      <c r="DD136" s="149"/>
      <c r="DE136" s="107"/>
      <c r="DF136" s="107"/>
      <c r="DG136" s="107"/>
      <c r="DH136" s="107"/>
      <c r="DI136" s="107"/>
      <c r="DJ136" s="107"/>
      <c r="DK136" s="107"/>
      <c r="DL136" s="107"/>
      <c r="DM136" s="107"/>
      <c r="DN136" s="107"/>
      <c r="DO136" s="107"/>
      <c r="DP136" s="107"/>
      <c r="DQ136" s="107"/>
      <c r="DR136" s="107"/>
      <c r="DS136" s="107"/>
      <c r="DT136" s="107"/>
      <c r="DU136" s="107"/>
      <c r="DV136" s="107"/>
      <c r="DW136" s="107"/>
      <c r="DX136" s="107"/>
      <c r="DY136" s="107"/>
      <c r="DZ136" s="107"/>
      <c r="EA136" s="107"/>
      <c r="EB136" s="107"/>
      <c r="EC136" s="107"/>
      <c r="ED136" s="107"/>
      <c r="EE136" s="107"/>
      <c r="EF136" s="107"/>
      <c r="EG136" s="107"/>
      <c r="EH136" s="107"/>
      <c r="EI136" s="107"/>
      <c r="EJ136" s="150"/>
    </row>
    <row r="137" spans="1:140" x14ac:dyDescent="0.3">
      <c r="A137" s="277" t="str">
        <f>Tableau3[Commande]&amp;Tableau3[Lig Cde]</f>
        <v/>
      </c>
      <c r="B137" s="278" t="str">
        <f>IF(ISERROR(VLOOKUP(Tableau3[[#This Row],[Code Ord. Off.]],#REF!,2,FALSE)),"RC CONVERGENCE",VLOOKUP(Tableau3[[#This Row],[Code Ord. Off.]],#REF!,2,FALSE))</f>
        <v>RC CONVERGENCE</v>
      </c>
      <c r="C137" s="279" t="str">
        <f>IF(OR(LEFT(Tableau3[[#This Row],[Commentaire Client]],2)="L3",LEFT(Tableau3[[#This Row],[No Suivi]],2)="L3"),"L3","")</f>
        <v/>
      </c>
      <c r="D137" s="278" t="str">
        <f>IFERROR(VLOOKUP(Tableau3[[#This Row],[Code Gest Fournisseur]],#REF!,2,FALSE),IF(Tableau3[[#This Row],[Réf Art Fournisseur]]="","NRC","Znon attribuée"))</f>
        <v>NRC</v>
      </c>
      <c r="E137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137" s="280" t="str">
        <f>IF(Tableau3[[#This Row],[Date Demandée]]+15&lt;$DE$11,"oui","non")</f>
        <v>oui</v>
      </c>
      <c r="G137" s="143"/>
      <c r="I137" s="144"/>
      <c r="J137" s="143"/>
      <c r="AQ137" s="144"/>
      <c r="AR137" s="143"/>
      <c r="AV137" s="1"/>
      <c r="AW137" s="1"/>
      <c r="BF137" s="1"/>
      <c r="CH137" s="1"/>
      <c r="CI137" s="1"/>
      <c r="CL137" s="1"/>
      <c r="CM137" s="1"/>
      <c r="CN137" s="244"/>
      <c r="CO137" s="1"/>
      <c r="CP137" s="3"/>
      <c r="CQ137" s="3"/>
      <c r="CR137" s="1"/>
      <c r="CS137" s="3"/>
      <c r="CT137" s="3"/>
      <c r="CU137" s="3"/>
      <c r="CV137" s="1"/>
      <c r="CW137" s="1"/>
      <c r="DC137" s="144"/>
      <c r="DD137" s="149"/>
      <c r="DE137" s="107"/>
      <c r="DF137" s="107"/>
      <c r="DG137" s="107"/>
      <c r="DH137" s="107"/>
      <c r="DI137" s="107"/>
      <c r="DJ137" s="107"/>
      <c r="DK137" s="107"/>
      <c r="DL137" s="107"/>
      <c r="DM137" s="107"/>
      <c r="DN137" s="107"/>
      <c r="DO137" s="107"/>
      <c r="DP137" s="107"/>
      <c r="DQ137" s="107"/>
      <c r="DR137" s="107"/>
      <c r="DS137" s="107"/>
      <c r="DT137" s="107"/>
      <c r="DU137" s="107"/>
      <c r="DV137" s="107"/>
      <c r="DW137" s="107"/>
      <c r="DX137" s="107"/>
      <c r="DY137" s="107"/>
      <c r="DZ137" s="107"/>
      <c r="EA137" s="107"/>
      <c r="EB137" s="107"/>
      <c r="EC137" s="107"/>
      <c r="ED137" s="107"/>
      <c r="EE137" s="107"/>
      <c r="EF137" s="107"/>
      <c r="EG137" s="107"/>
      <c r="EH137" s="107"/>
      <c r="EI137" s="107"/>
      <c r="EJ137" s="150"/>
    </row>
    <row r="138" spans="1:140" x14ac:dyDescent="0.3">
      <c r="A138" s="277" t="str">
        <f>Tableau3[Commande]&amp;Tableau3[Lig Cde]</f>
        <v/>
      </c>
      <c r="B138" s="278" t="str">
        <f>IF(ISERROR(VLOOKUP(Tableau3[[#This Row],[Code Ord. Off.]],#REF!,2,FALSE)),"RC CONVERGENCE",VLOOKUP(Tableau3[[#This Row],[Code Ord. Off.]],#REF!,2,FALSE))</f>
        <v>RC CONVERGENCE</v>
      </c>
      <c r="C138" s="279" t="str">
        <f>IF(OR(LEFT(Tableau3[[#This Row],[Commentaire Client]],2)="L3",LEFT(Tableau3[[#This Row],[No Suivi]],2)="L3"),"L3","")</f>
        <v/>
      </c>
      <c r="D138" s="278" t="str">
        <f>IFERROR(VLOOKUP(Tableau3[[#This Row],[Code Gest Fournisseur]],#REF!,2,FALSE),IF(Tableau3[[#This Row],[Réf Art Fournisseur]]="","NRC","Znon attribuée"))</f>
        <v>NRC</v>
      </c>
      <c r="E138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138" s="280" t="str">
        <f>IF(Tableau3[[#This Row],[Date Demandée]]+15&lt;$DE$11,"oui","non")</f>
        <v>oui</v>
      </c>
      <c r="G138" s="143"/>
      <c r="I138" s="144"/>
      <c r="J138" s="143"/>
      <c r="AQ138" s="144"/>
      <c r="AR138" s="143"/>
      <c r="AV138" s="1"/>
      <c r="AW138" s="1"/>
      <c r="BF138" s="1"/>
      <c r="CH138" s="1"/>
      <c r="CI138" s="1"/>
      <c r="CL138" s="1"/>
      <c r="CM138" s="1"/>
      <c r="CN138" s="244"/>
      <c r="CO138" s="1"/>
      <c r="CP138" s="3"/>
      <c r="CQ138" s="3"/>
      <c r="CR138" s="1"/>
      <c r="CS138" s="3"/>
      <c r="CT138" s="3"/>
      <c r="CU138" s="3"/>
      <c r="CV138" s="1"/>
      <c r="CW138" s="1"/>
      <c r="DC138" s="144"/>
      <c r="DD138" s="149"/>
      <c r="DE138" s="107"/>
      <c r="DF138" s="107"/>
      <c r="DG138" s="107"/>
      <c r="DH138" s="107"/>
      <c r="DI138" s="107"/>
      <c r="DJ138" s="107"/>
      <c r="DK138" s="107"/>
      <c r="DL138" s="107"/>
      <c r="DM138" s="107"/>
      <c r="DN138" s="107"/>
      <c r="DO138" s="107"/>
      <c r="DP138" s="107"/>
      <c r="DQ138" s="107"/>
      <c r="DR138" s="107"/>
      <c r="DS138" s="107"/>
      <c r="DT138" s="107"/>
      <c r="DU138" s="107"/>
      <c r="DV138" s="107"/>
      <c r="DW138" s="107"/>
      <c r="DX138" s="107"/>
      <c r="DY138" s="107"/>
      <c r="DZ138" s="107"/>
      <c r="EA138" s="107"/>
      <c r="EB138" s="107"/>
      <c r="EC138" s="107"/>
      <c r="ED138" s="107"/>
      <c r="EE138" s="107"/>
      <c r="EF138" s="107"/>
      <c r="EG138" s="107"/>
      <c r="EH138" s="107"/>
      <c r="EI138" s="107"/>
      <c r="EJ138" s="150"/>
    </row>
    <row r="139" spans="1:140" x14ac:dyDescent="0.3">
      <c r="A139" s="277" t="str">
        <f>Tableau3[Commande]&amp;Tableau3[Lig Cde]</f>
        <v/>
      </c>
      <c r="B139" s="278" t="str">
        <f>IF(ISERROR(VLOOKUP(Tableau3[[#This Row],[Code Ord. Off.]],#REF!,2,FALSE)),"RC CONVERGENCE",VLOOKUP(Tableau3[[#This Row],[Code Ord. Off.]],#REF!,2,FALSE))</f>
        <v>RC CONVERGENCE</v>
      </c>
      <c r="C139" s="279" t="str">
        <f>IF(OR(LEFT(Tableau3[[#This Row],[Commentaire Client]],2)="L3",LEFT(Tableau3[[#This Row],[No Suivi]],2)="L3"),"L3","")</f>
        <v/>
      </c>
      <c r="D139" s="278" t="str">
        <f>IFERROR(VLOOKUP(Tableau3[[#This Row],[Code Gest Fournisseur]],#REF!,2,FALSE),IF(Tableau3[[#This Row],[Réf Art Fournisseur]]="","NRC","Znon attribuée"))</f>
        <v>NRC</v>
      </c>
      <c r="E139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139" s="280" t="str">
        <f>IF(Tableau3[[#This Row],[Date Demandée]]+15&lt;$DE$11,"oui","non")</f>
        <v>oui</v>
      </c>
      <c r="G139" s="143"/>
      <c r="I139" s="144"/>
      <c r="J139" s="143"/>
      <c r="AQ139" s="144"/>
      <c r="AR139" s="143"/>
      <c r="AV139" s="1"/>
      <c r="AW139" s="1"/>
      <c r="BF139" s="1"/>
      <c r="CH139" s="1"/>
      <c r="CI139" s="1"/>
      <c r="CL139" s="1"/>
      <c r="CM139" s="1"/>
      <c r="CN139" s="244"/>
      <c r="CO139" s="1"/>
      <c r="CP139" s="3"/>
      <c r="CQ139" s="3"/>
      <c r="CR139" s="1"/>
      <c r="CS139" s="3"/>
      <c r="CT139" s="3"/>
      <c r="CU139" s="3"/>
      <c r="CV139" s="1"/>
      <c r="CW139" s="1"/>
      <c r="DC139" s="144"/>
      <c r="DD139" s="149"/>
      <c r="DE139" s="107"/>
      <c r="DF139" s="107"/>
      <c r="DG139" s="107"/>
      <c r="DH139" s="107"/>
      <c r="DI139" s="107"/>
      <c r="DJ139" s="107"/>
      <c r="DK139" s="107"/>
      <c r="DL139" s="107"/>
      <c r="DM139" s="107"/>
      <c r="DN139" s="107"/>
      <c r="DO139" s="107"/>
      <c r="DP139" s="107"/>
      <c r="DQ139" s="107"/>
      <c r="DR139" s="107"/>
      <c r="DS139" s="107"/>
      <c r="DT139" s="107"/>
      <c r="DU139" s="107"/>
      <c r="DV139" s="107"/>
      <c r="DW139" s="107"/>
      <c r="DX139" s="107"/>
      <c r="DY139" s="107"/>
      <c r="DZ139" s="107"/>
      <c r="EA139" s="107"/>
      <c r="EB139" s="107"/>
      <c r="EC139" s="107"/>
      <c r="ED139" s="107"/>
      <c r="EE139" s="107"/>
      <c r="EF139" s="107"/>
      <c r="EG139" s="107"/>
      <c r="EH139" s="107"/>
      <c r="EI139" s="107"/>
      <c r="EJ139" s="150"/>
    </row>
    <row r="140" spans="1:140" x14ac:dyDescent="0.3">
      <c r="A140" s="277" t="str">
        <f>Tableau3[Commande]&amp;Tableau3[Lig Cde]</f>
        <v/>
      </c>
      <c r="B140" s="278" t="str">
        <f>IF(ISERROR(VLOOKUP(Tableau3[[#This Row],[Code Ord. Off.]],#REF!,2,FALSE)),"RC CONVERGENCE",VLOOKUP(Tableau3[[#This Row],[Code Ord. Off.]],#REF!,2,FALSE))</f>
        <v>RC CONVERGENCE</v>
      </c>
      <c r="C140" s="279" t="str">
        <f>IF(OR(LEFT(Tableau3[[#This Row],[Commentaire Client]],2)="L3",LEFT(Tableau3[[#This Row],[No Suivi]],2)="L3"),"L3","")</f>
        <v/>
      </c>
      <c r="D140" s="278" t="str">
        <f>IFERROR(VLOOKUP(Tableau3[[#This Row],[Code Gest Fournisseur]],#REF!,2,FALSE),IF(Tableau3[[#This Row],[Réf Art Fournisseur]]="","NRC","Znon attribuée"))</f>
        <v>NRC</v>
      </c>
      <c r="E140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140" s="280" t="str">
        <f>IF(Tableau3[[#This Row],[Date Demandée]]+15&lt;$DE$11,"oui","non")</f>
        <v>oui</v>
      </c>
      <c r="G140" s="143"/>
      <c r="I140" s="144"/>
      <c r="J140" s="143"/>
      <c r="AQ140" s="144"/>
      <c r="AR140" s="143"/>
      <c r="AV140" s="1"/>
      <c r="AW140" s="1"/>
      <c r="BF140" s="1"/>
      <c r="CH140" s="1"/>
      <c r="CI140" s="1"/>
      <c r="CL140" s="1"/>
      <c r="CM140" s="1"/>
      <c r="CN140" s="244"/>
      <c r="CO140" s="1"/>
      <c r="CP140" s="3"/>
      <c r="CQ140" s="3"/>
      <c r="CR140" s="1"/>
      <c r="CS140" s="3"/>
      <c r="CT140" s="3"/>
      <c r="CU140" s="3"/>
      <c r="CV140" s="1"/>
      <c r="CW140" s="1"/>
      <c r="DC140" s="144"/>
      <c r="DD140" s="149"/>
      <c r="DE140" s="107"/>
      <c r="DF140" s="107"/>
      <c r="DG140" s="107"/>
      <c r="DH140" s="107"/>
      <c r="DI140" s="107"/>
      <c r="DJ140" s="107"/>
      <c r="DK140" s="107"/>
      <c r="DL140" s="107"/>
      <c r="DM140" s="107"/>
      <c r="DN140" s="107"/>
      <c r="DO140" s="107"/>
      <c r="DP140" s="107"/>
      <c r="DQ140" s="107"/>
      <c r="DR140" s="107"/>
      <c r="DS140" s="107"/>
      <c r="DT140" s="107"/>
      <c r="DU140" s="107"/>
      <c r="DV140" s="107"/>
      <c r="DW140" s="107"/>
      <c r="DX140" s="107"/>
      <c r="DY140" s="107"/>
      <c r="DZ140" s="107"/>
      <c r="EA140" s="107"/>
      <c r="EB140" s="107"/>
      <c r="EC140" s="107"/>
      <c r="ED140" s="107"/>
      <c r="EE140" s="107"/>
      <c r="EF140" s="107"/>
      <c r="EG140" s="107"/>
      <c r="EH140" s="107"/>
      <c r="EI140" s="107"/>
      <c r="EJ140" s="150"/>
    </row>
    <row r="141" spans="1:140" x14ac:dyDescent="0.3">
      <c r="A141" s="277" t="str">
        <f>Tableau3[Commande]&amp;Tableau3[Lig Cde]</f>
        <v/>
      </c>
      <c r="B141" s="278" t="str">
        <f>IF(ISERROR(VLOOKUP(Tableau3[[#This Row],[Code Ord. Off.]],#REF!,2,FALSE)),"RC CONVERGENCE",VLOOKUP(Tableau3[[#This Row],[Code Ord. Off.]],#REF!,2,FALSE))</f>
        <v>RC CONVERGENCE</v>
      </c>
      <c r="C141" s="279" t="str">
        <f>IF(OR(LEFT(Tableau3[[#This Row],[Commentaire Client]],2)="L3",LEFT(Tableau3[[#This Row],[No Suivi]],2)="L3"),"L3","")</f>
        <v/>
      </c>
      <c r="D141" s="278" t="str">
        <f>IFERROR(VLOOKUP(Tableau3[[#This Row],[Code Gest Fournisseur]],#REF!,2,FALSE),IF(Tableau3[[#This Row],[Réf Art Fournisseur]]="","NRC","Znon attribuée"))</f>
        <v>NRC</v>
      </c>
      <c r="E141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141" s="280" t="str">
        <f>IF(Tableau3[[#This Row],[Date Demandée]]+15&lt;$DE$11,"oui","non")</f>
        <v>oui</v>
      </c>
      <c r="G141" s="143"/>
      <c r="I141" s="144"/>
      <c r="J141" s="143"/>
      <c r="AQ141" s="144"/>
      <c r="AR141" s="143"/>
      <c r="AV141" s="1"/>
      <c r="AW141" s="1"/>
      <c r="BF141" s="1"/>
      <c r="CH141" s="1"/>
      <c r="CI141" s="1"/>
      <c r="CL141" s="1"/>
      <c r="CM141" s="1"/>
      <c r="CN141" s="244"/>
      <c r="CO141" s="1"/>
      <c r="CP141" s="3"/>
      <c r="CQ141" s="3"/>
      <c r="CR141" s="1"/>
      <c r="CS141" s="3"/>
      <c r="CT141" s="3"/>
      <c r="CU141" s="3"/>
      <c r="CV141" s="1"/>
      <c r="CW141" s="1"/>
      <c r="DC141" s="144"/>
      <c r="DD141" s="149"/>
      <c r="DE141" s="107"/>
      <c r="DF141" s="107"/>
      <c r="DG141" s="107"/>
      <c r="DH141" s="107"/>
      <c r="DI141" s="107"/>
      <c r="DJ141" s="107"/>
      <c r="DK141" s="107"/>
      <c r="DL141" s="107"/>
      <c r="DM141" s="107"/>
      <c r="DN141" s="107"/>
      <c r="DO141" s="107"/>
      <c r="DP141" s="107"/>
      <c r="DQ141" s="107"/>
      <c r="DR141" s="107"/>
      <c r="DS141" s="107"/>
      <c r="DT141" s="107"/>
      <c r="DU141" s="107"/>
      <c r="DV141" s="107"/>
      <c r="DW141" s="107"/>
      <c r="DX141" s="107"/>
      <c r="DY141" s="107"/>
      <c r="DZ141" s="107"/>
      <c r="EA141" s="107"/>
      <c r="EB141" s="107"/>
      <c r="EC141" s="107"/>
      <c r="ED141" s="107"/>
      <c r="EE141" s="107"/>
      <c r="EF141" s="107"/>
      <c r="EG141" s="107"/>
      <c r="EH141" s="107"/>
      <c r="EI141" s="107"/>
      <c r="EJ141" s="150"/>
    </row>
    <row r="142" spans="1:140" x14ac:dyDescent="0.3">
      <c r="A142" s="277" t="str">
        <f>Tableau3[Commande]&amp;Tableau3[Lig Cde]</f>
        <v/>
      </c>
      <c r="B142" s="278" t="str">
        <f>IF(ISERROR(VLOOKUP(Tableau3[[#This Row],[Code Ord. Off.]],#REF!,2,FALSE)),"RC CONVERGENCE",VLOOKUP(Tableau3[[#This Row],[Code Ord. Off.]],#REF!,2,FALSE))</f>
        <v>RC CONVERGENCE</v>
      </c>
      <c r="C142" s="279" t="str">
        <f>IF(OR(LEFT(Tableau3[[#This Row],[Commentaire Client]],2)="L3",LEFT(Tableau3[[#This Row],[No Suivi]],2)="L3"),"L3","")</f>
        <v/>
      </c>
      <c r="D142" s="278" t="str">
        <f>IFERROR(VLOOKUP(Tableau3[[#This Row],[Code Gest Fournisseur]],#REF!,2,FALSE),IF(Tableau3[[#This Row],[Réf Art Fournisseur]]="","NRC","Znon attribuée"))</f>
        <v>NRC</v>
      </c>
      <c r="E142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142" s="280" t="str">
        <f>IF(Tableau3[[#This Row],[Date Demandée]]+15&lt;$DE$11,"oui","non")</f>
        <v>oui</v>
      </c>
      <c r="G142" s="143"/>
      <c r="I142" s="144"/>
      <c r="J142" s="143"/>
      <c r="AQ142" s="144"/>
      <c r="AR142" s="143"/>
      <c r="AV142" s="1"/>
      <c r="AW142" s="1"/>
      <c r="BF142" s="1"/>
      <c r="CH142" s="1"/>
      <c r="CI142" s="1"/>
      <c r="CL142" s="1"/>
      <c r="CM142" s="1"/>
      <c r="CN142" s="244"/>
      <c r="CO142" s="1"/>
      <c r="CP142" s="3"/>
      <c r="CQ142" s="3"/>
      <c r="CR142" s="1"/>
      <c r="CS142" s="3"/>
      <c r="CT142" s="3"/>
      <c r="CU142" s="3"/>
      <c r="CV142" s="1"/>
      <c r="CW142" s="1"/>
      <c r="DC142" s="144"/>
      <c r="DD142" s="149"/>
      <c r="DE142" s="107"/>
      <c r="DF142" s="107"/>
      <c r="DG142" s="107"/>
      <c r="DH142" s="107"/>
      <c r="DI142" s="107"/>
      <c r="DJ142" s="107"/>
      <c r="DK142" s="107"/>
      <c r="DL142" s="107"/>
      <c r="DM142" s="107"/>
      <c r="DN142" s="107"/>
      <c r="DO142" s="107"/>
      <c r="DP142" s="107"/>
      <c r="DQ142" s="107"/>
      <c r="DR142" s="107"/>
      <c r="DS142" s="107"/>
      <c r="DT142" s="107"/>
      <c r="DU142" s="107"/>
      <c r="DV142" s="107"/>
      <c r="DW142" s="107"/>
      <c r="DX142" s="107"/>
      <c r="DY142" s="107"/>
      <c r="DZ142" s="107"/>
      <c r="EA142" s="107"/>
      <c r="EB142" s="107"/>
      <c r="EC142" s="107"/>
      <c r="ED142" s="107"/>
      <c r="EE142" s="107"/>
      <c r="EF142" s="107"/>
      <c r="EG142" s="107"/>
      <c r="EH142" s="107"/>
      <c r="EI142" s="107"/>
      <c r="EJ142" s="150"/>
    </row>
    <row r="143" spans="1:140" x14ac:dyDescent="0.3">
      <c r="A143" s="277" t="str">
        <f>Tableau3[Commande]&amp;Tableau3[Lig Cde]</f>
        <v/>
      </c>
      <c r="B143" s="278" t="str">
        <f>IF(ISERROR(VLOOKUP(Tableau3[[#This Row],[Code Ord. Off.]],#REF!,2,FALSE)),"RC CONVERGENCE",VLOOKUP(Tableau3[[#This Row],[Code Ord. Off.]],#REF!,2,FALSE))</f>
        <v>RC CONVERGENCE</v>
      </c>
      <c r="C143" s="279" t="str">
        <f>IF(OR(LEFT(Tableau3[[#This Row],[Commentaire Client]],2)="L3",LEFT(Tableau3[[#This Row],[No Suivi]],2)="L3"),"L3","")</f>
        <v/>
      </c>
      <c r="D143" s="278" t="str">
        <f>IFERROR(VLOOKUP(Tableau3[[#This Row],[Code Gest Fournisseur]],#REF!,2,FALSE),IF(Tableau3[[#This Row],[Réf Art Fournisseur]]="","NRC","Znon attribuée"))</f>
        <v>NRC</v>
      </c>
      <c r="E143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143" s="280" t="str">
        <f>IF(Tableau3[[#This Row],[Date Demandée]]+15&lt;$DE$11,"oui","non")</f>
        <v>oui</v>
      </c>
      <c r="G143" s="143"/>
      <c r="I143" s="144"/>
      <c r="J143" s="143"/>
      <c r="AQ143" s="144"/>
      <c r="AR143" s="143"/>
      <c r="AV143" s="1"/>
      <c r="AW143" s="1"/>
      <c r="BF143" s="1"/>
      <c r="CH143" s="1"/>
      <c r="CI143" s="1"/>
      <c r="CL143" s="1"/>
      <c r="CM143" s="1"/>
      <c r="CN143" s="244"/>
      <c r="CO143" s="1"/>
      <c r="CP143" s="3"/>
      <c r="CQ143" s="3"/>
      <c r="CR143" s="1"/>
      <c r="CS143" s="3"/>
      <c r="CT143" s="3"/>
      <c r="CU143" s="3"/>
      <c r="CV143" s="1"/>
      <c r="CW143" s="1"/>
      <c r="DC143" s="144"/>
      <c r="DD143" s="149"/>
      <c r="DE143" s="107"/>
      <c r="DF143" s="107"/>
      <c r="DG143" s="107"/>
      <c r="DH143" s="107"/>
      <c r="DI143" s="107"/>
      <c r="DJ143" s="107"/>
      <c r="DK143" s="107"/>
      <c r="DL143" s="107"/>
      <c r="DM143" s="107"/>
      <c r="DN143" s="107"/>
      <c r="DO143" s="107"/>
      <c r="DP143" s="107"/>
      <c r="DQ143" s="107"/>
      <c r="DR143" s="107"/>
      <c r="DS143" s="107"/>
      <c r="DT143" s="107"/>
      <c r="DU143" s="107"/>
      <c r="DV143" s="107"/>
      <c r="DW143" s="107"/>
      <c r="DX143" s="107"/>
      <c r="DY143" s="107"/>
      <c r="DZ143" s="107"/>
      <c r="EA143" s="107"/>
      <c r="EB143" s="107"/>
      <c r="EC143" s="107"/>
      <c r="ED143" s="107"/>
      <c r="EE143" s="107"/>
      <c r="EF143" s="107"/>
      <c r="EG143" s="107"/>
      <c r="EH143" s="107"/>
      <c r="EI143" s="107"/>
      <c r="EJ143" s="150"/>
    </row>
    <row r="144" spans="1:140" x14ac:dyDescent="0.3">
      <c r="A144" s="277" t="str">
        <f>Tableau3[Commande]&amp;Tableau3[Lig Cde]</f>
        <v/>
      </c>
      <c r="B144" s="278" t="str">
        <f>IF(ISERROR(VLOOKUP(Tableau3[[#This Row],[Code Ord. Off.]],#REF!,2,FALSE)),"RC CONVERGENCE",VLOOKUP(Tableau3[[#This Row],[Code Ord. Off.]],#REF!,2,FALSE))</f>
        <v>RC CONVERGENCE</v>
      </c>
      <c r="C144" s="279" t="str">
        <f>IF(OR(LEFT(Tableau3[[#This Row],[Commentaire Client]],2)="L3",LEFT(Tableau3[[#This Row],[No Suivi]],2)="L3"),"L3","")</f>
        <v/>
      </c>
      <c r="D144" s="278" t="str">
        <f>IFERROR(VLOOKUP(Tableau3[[#This Row],[Code Gest Fournisseur]],#REF!,2,FALSE),IF(Tableau3[[#This Row],[Réf Art Fournisseur]]="","NRC","Znon attribuée"))</f>
        <v>NRC</v>
      </c>
      <c r="E144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144" s="280" t="str">
        <f>IF(Tableau3[[#This Row],[Date Demandée]]+15&lt;$DE$11,"oui","non")</f>
        <v>oui</v>
      </c>
      <c r="G144" s="143"/>
      <c r="I144" s="144"/>
      <c r="J144" s="143"/>
      <c r="AQ144" s="144"/>
      <c r="AR144" s="143"/>
      <c r="AV144" s="1"/>
      <c r="AW144" s="1"/>
      <c r="BF144" s="1"/>
      <c r="CH144" s="1"/>
      <c r="CI144" s="1"/>
      <c r="CL144" s="1"/>
      <c r="CM144" s="1"/>
      <c r="CN144" s="244"/>
      <c r="CO144" s="1"/>
      <c r="CP144" s="3"/>
      <c r="CQ144" s="3"/>
      <c r="CR144" s="1"/>
      <c r="CS144" s="3"/>
      <c r="CT144" s="3"/>
      <c r="CU144" s="3"/>
      <c r="CV144" s="1"/>
      <c r="CW144" s="1"/>
      <c r="DC144" s="144"/>
      <c r="DD144" s="149"/>
      <c r="DE144" s="107"/>
      <c r="DF144" s="107"/>
      <c r="DG144" s="107"/>
      <c r="DH144" s="107"/>
      <c r="DI144" s="107"/>
      <c r="DJ144" s="107"/>
      <c r="DK144" s="107"/>
      <c r="DL144" s="107"/>
      <c r="DM144" s="107"/>
      <c r="DN144" s="107"/>
      <c r="DO144" s="107"/>
      <c r="DP144" s="107"/>
      <c r="DQ144" s="107"/>
      <c r="DR144" s="107"/>
      <c r="DS144" s="107"/>
      <c r="DT144" s="107"/>
      <c r="DU144" s="107"/>
      <c r="DV144" s="107"/>
      <c r="DW144" s="107"/>
      <c r="DX144" s="107"/>
      <c r="DY144" s="107"/>
      <c r="DZ144" s="107"/>
      <c r="EA144" s="107"/>
      <c r="EB144" s="107"/>
      <c r="EC144" s="107"/>
      <c r="ED144" s="107"/>
      <c r="EE144" s="107"/>
      <c r="EF144" s="107"/>
      <c r="EG144" s="107"/>
      <c r="EH144" s="107"/>
      <c r="EI144" s="107"/>
      <c r="EJ144" s="150"/>
    </row>
    <row r="145" spans="1:140" x14ac:dyDescent="0.3">
      <c r="A145" s="277" t="str">
        <f>Tableau3[Commande]&amp;Tableau3[Lig Cde]</f>
        <v/>
      </c>
      <c r="B145" s="278" t="str">
        <f>IF(ISERROR(VLOOKUP(Tableau3[[#This Row],[Code Ord. Off.]],#REF!,2,FALSE)),"RC CONVERGENCE",VLOOKUP(Tableau3[[#This Row],[Code Ord. Off.]],#REF!,2,FALSE))</f>
        <v>RC CONVERGENCE</v>
      </c>
      <c r="C145" s="279" t="str">
        <f>IF(OR(LEFT(Tableau3[[#This Row],[Commentaire Client]],2)="L3",LEFT(Tableau3[[#This Row],[No Suivi]],2)="L3"),"L3","")</f>
        <v/>
      </c>
      <c r="D145" s="278" t="str">
        <f>IFERROR(VLOOKUP(Tableau3[[#This Row],[Code Gest Fournisseur]],#REF!,2,FALSE),IF(Tableau3[[#This Row],[Réf Art Fournisseur]]="","NRC","Znon attribuée"))</f>
        <v>NRC</v>
      </c>
      <c r="E145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145" s="280" t="str">
        <f>IF(Tableau3[[#This Row],[Date Demandée]]+15&lt;$DE$11,"oui","non")</f>
        <v>oui</v>
      </c>
      <c r="G145" s="143"/>
      <c r="I145" s="144"/>
      <c r="J145" s="143"/>
      <c r="AQ145" s="144"/>
      <c r="AR145" s="143"/>
      <c r="AV145" s="1"/>
      <c r="AW145" s="1"/>
      <c r="BF145" s="1"/>
      <c r="CH145" s="1"/>
      <c r="CI145" s="1"/>
      <c r="CL145" s="1"/>
      <c r="CM145" s="1"/>
      <c r="CN145" s="244"/>
      <c r="CO145" s="1"/>
      <c r="CP145" s="3"/>
      <c r="CQ145" s="3"/>
      <c r="CR145" s="1"/>
      <c r="CS145" s="3"/>
      <c r="CT145" s="3"/>
      <c r="CU145" s="3"/>
      <c r="CV145" s="1"/>
      <c r="CW145" s="1"/>
      <c r="DC145" s="144"/>
      <c r="DD145" s="149"/>
      <c r="DE145" s="107"/>
      <c r="DF145" s="107"/>
      <c r="DG145" s="107"/>
      <c r="DH145" s="107"/>
      <c r="DI145" s="107"/>
      <c r="DJ145" s="107"/>
      <c r="DK145" s="107"/>
      <c r="DL145" s="107"/>
      <c r="DM145" s="107"/>
      <c r="DN145" s="107"/>
      <c r="DO145" s="107"/>
      <c r="DP145" s="107"/>
      <c r="DQ145" s="107"/>
      <c r="DR145" s="107"/>
      <c r="DS145" s="107"/>
      <c r="DT145" s="107"/>
      <c r="DU145" s="107"/>
      <c r="DV145" s="107"/>
      <c r="DW145" s="107"/>
      <c r="DX145" s="107"/>
      <c r="DY145" s="107"/>
      <c r="DZ145" s="107"/>
      <c r="EA145" s="107"/>
      <c r="EB145" s="107"/>
      <c r="EC145" s="107"/>
      <c r="ED145" s="107"/>
      <c r="EE145" s="107"/>
      <c r="EF145" s="107"/>
      <c r="EG145" s="107"/>
      <c r="EH145" s="107"/>
      <c r="EI145" s="107"/>
      <c r="EJ145" s="150"/>
    </row>
    <row r="146" spans="1:140" x14ac:dyDescent="0.3">
      <c r="A146" s="277" t="str">
        <f>Tableau3[Commande]&amp;Tableau3[Lig Cde]</f>
        <v/>
      </c>
      <c r="B146" s="278" t="str">
        <f>IF(ISERROR(VLOOKUP(Tableau3[[#This Row],[Code Ord. Off.]],#REF!,2,FALSE)),"RC CONVERGENCE",VLOOKUP(Tableau3[[#This Row],[Code Ord. Off.]],#REF!,2,FALSE))</f>
        <v>RC CONVERGENCE</v>
      </c>
      <c r="C146" s="279" t="str">
        <f>IF(OR(LEFT(Tableau3[[#This Row],[Commentaire Client]],2)="L3",LEFT(Tableau3[[#This Row],[No Suivi]],2)="L3"),"L3","")</f>
        <v/>
      </c>
      <c r="D146" s="278" t="str">
        <f>IFERROR(VLOOKUP(Tableau3[[#This Row],[Code Gest Fournisseur]],#REF!,2,FALSE),IF(Tableau3[[#This Row],[Réf Art Fournisseur]]="","NRC","Znon attribuée"))</f>
        <v>NRC</v>
      </c>
      <c r="E146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146" s="280" t="str">
        <f>IF(Tableau3[[#This Row],[Date Demandée]]+15&lt;$DE$11,"oui","non")</f>
        <v>oui</v>
      </c>
      <c r="G146" s="143"/>
      <c r="I146" s="144"/>
      <c r="J146" s="143"/>
      <c r="AQ146" s="144"/>
      <c r="AR146" s="143"/>
      <c r="AV146" s="1"/>
      <c r="AW146" s="1"/>
      <c r="BF146" s="1"/>
      <c r="CH146" s="1"/>
      <c r="CI146" s="1"/>
      <c r="CL146" s="1"/>
      <c r="CM146" s="1"/>
      <c r="CN146" s="242"/>
      <c r="CO146" s="1"/>
      <c r="CP146" s="3"/>
      <c r="CQ146" s="3"/>
      <c r="CR146" s="1"/>
      <c r="CS146" s="3"/>
      <c r="CT146" s="3"/>
      <c r="CU146" s="3"/>
      <c r="CV146" s="1"/>
      <c r="CW146" s="1"/>
      <c r="DC146" s="144"/>
      <c r="DD146" s="149"/>
      <c r="DE146" s="107"/>
      <c r="DF146" s="107"/>
      <c r="DG146" s="107"/>
      <c r="DH146" s="107"/>
      <c r="DI146" s="107"/>
      <c r="DJ146" s="107"/>
      <c r="DK146" s="107"/>
      <c r="DL146" s="107"/>
      <c r="DM146" s="107"/>
      <c r="DN146" s="107"/>
      <c r="DO146" s="107"/>
      <c r="DP146" s="107"/>
      <c r="DQ146" s="107"/>
      <c r="DR146" s="107"/>
      <c r="DS146" s="107"/>
      <c r="DT146" s="107"/>
      <c r="DU146" s="107"/>
      <c r="DV146" s="107"/>
      <c r="DW146" s="107"/>
      <c r="DX146" s="107"/>
      <c r="DY146" s="107"/>
      <c r="DZ146" s="107"/>
      <c r="EA146" s="107"/>
      <c r="EB146" s="107"/>
      <c r="EC146" s="107"/>
      <c r="ED146" s="107"/>
      <c r="EE146" s="107"/>
      <c r="EF146" s="107"/>
      <c r="EG146" s="107"/>
      <c r="EH146" s="107"/>
      <c r="EI146" s="107"/>
      <c r="EJ146" s="150"/>
    </row>
    <row r="147" spans="1:140" x14ac:dyDescent="0.3">
      <c r="A147" s="277" t="str">
        <f>Tableau3[Commande]&amp;Tableau3[Lig Cde]</f>
        <v/>
      </c>
      <c r="B147" s="278" t="str">
        <f>IF(ISERROR(VLOOKUP(Tableau3[[#This Row],[Code Ord. Off.]],#REF!,2,FALSE)),"RC CONVERGENCE",VLOOKUP(Tableau3[[#This Row],[Code Ord. Off.]],#REF!,2,FALSE))</f>
        <v>RC CONVERGENCE</v>
      </c>
      <c r="C147" s="279" t="str">
        <f>IF(OR(LEFT(Tableau3[[#This Row],[Commentaire Client]],2)="L3",LEFT(Tableau3[[#This Row],[No Suivi]],2)="L3"),"L3","")</f>
        <v/>
      </c>
      <c r="D147" s="278" t="str">
        <f>IFERROR(VLOOKUP(Tableau3[[#This Row],[Code Gest Fournisseur]],#REF!,2,FALSE),IF(Tableau3[[#This Row],[Réf Art Fournisseur]]="","NRC","Znon attribuée"))</f>
        <v>NRC</v>
      </c>
      <c r="E147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147" s="280" t="str">
        <f>IF(Tableau3[[#This Row],[Date Demandée]]+15&lt;$DE$11,"oui","non")</f>
        <v>oui</v>
      </c>
      <c r="G147" s="143"/>
      <c r="I147" s="144"/>
      <c r="J147" s="143"/>
      <c r="AQ147" s="144"/>
      <c r="AR147" s="143"/>
      <c r="AV147" s="1"/>
      <c r="AW147" s="1"/>
      <c r="BF147" s="1"/>
      <c r="CH147" s="1"/>
      <c r="CI147" s="1"/>
      <c r="CL147" s="1"/>
      <c r="CM147" s="1"/>
      <c r="CN147" s="241"/>
      <c r="CO147" s="1"/>
      <c r="CP147" s="3"/>
      <c r="CQ147" s="3"/>
      <c r="CR147" s="1"/>
      <c r="CS147" s="3"/>
      <c r="CT147" s="3"/>
      <c r="CU147" s="3"/>
      <c r="CV147" s="1"/>
      <c r="CW147" s="1"/>
      <c r="DC147" s="144"/>
      <c r="DD147" s="149"/>
      <c r="DE147" s="107"/>
      <c r="DF147" s="107"/>
      <c r="DG147" s="107"/>
      <c r="DH147" s="107"/>
      <c r="DI147" s="107"/>
      <c r="DJ147" s="107"/>
      <c r="DK147" s="107"/>
      <c r="DL147" s="107"/>
      <c r="DM147" s="107"/>
      <c r="DN147" s="107"/>
      <c r="DO147" s="107"/>
      <c r="DP147" s="107"/>
      <c r="DQ147" s="107"/>
      <c r="DR147" s="107"/>
      <c r="DS147" s="107"/>
      <c r="DT147" s="107"/>
      <c r="DU147" s="107"/>
      <c r="DV147" s="107"/>
      <c r="DW147" s="107"/>
      <c r="DX147" s="107"/>
      <c r="DY147" s="107"/>
      <c r="DZ147" s="107"/>
      <c r="EA147" s="107"/>
      <c r="EB147" s="107"/>
      <c r="EC147" s="107"/>
      <c r="ED147" s="107"/>
      <c r="EE147" s="107"/>
      <c r="EF147" s="107"/>
      <c r="EG147" s="107"/>
      <c r="EH147" s="107"/>
      <c r="EI147" s="107"/>
      <c r="EJ147" s="150"/>
    </row>
    <row r="148" spans="1:140" x14ac:dyDescent="0.3">
      <c r="A148" s="277" t="str">
        <f>Tableau3[Commande]&amp;Tableau3[Lig Cde]</f>
        <v/>
      </c>
      <c r="B148" s="278" t="str">
        <f>IF(ISERROR(VLOOKUP(Tableau3[[#This Row],[Code Ord. Off.]],#REF!,2,FALSE)),"RC CONVERGENCE",VLOOKUP(Tableau3[[#This Row],[Code Ord. Off.]],#REF!,2,FALSE))</f>
        <v>RC CONVERGENCE</v>
      </c>
      <c r="C148" s="279" t="str">
        <f>IF(OR(LEFT(Tableau3[[#This Row],[Commentaire Client]],2)="L3",LEFT(Tableau3[[#This Row],[No Suivi]],2)="L3"),"L3","")</f>
        <v/>
      </c>
      <c r="D148" s="278" t="str">
        <f>IFERROR(VLOOKUP(Tableau3[[#This Row],[Code Gest Fournisseur]],#REF!,2,FALSE),IF(Tableau3[[#This Row],[Réf Art Fournisseur]]="","NRC","Znon attribuée"))</f>
        <v>NRC</v>
      </c>
      <c r="E148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148" s="280" t="str">
        <f>IF(Tableau3[[#This Row],[Date Demandée]]+15&lt;$DE$11,"oui","non")</f>
        <v>oui</v>
      </c>
      <c r="G148" s="143"/>
      <c r="I148" s="144"/>
      <c r="J148" s="143"/>
      <c r="AQ148" s="144"/>
      <c r="AR148" s="143"/>
      <c r="AV148" s="1"/>
      <c r="AW148" s="1"/>
      <c r="BF148" s="1"/>
      <c r="CH148" s="1"/>
      <c r="CI148" s="1"/>
      <c r="CL148" s="1"/>
      <c r="CM148" s="1"/>
      <c r="CN148" s="241"/>
      <c r="CO148" s="1"/>
      <c r="CP148" s="3"/>
      <c r="CQ148" s="3"/>
      <c r="CR148" s="1"/>
      <c r="CS148" s="3"/>
      <c r="CT148" s="3"/>
      <c r="CU148" s="3"/>
      <c r="CV148" s="1"/>
      <c r="CW148" s="1"/>
      <c r="DC148" s="144"/>
      <c r="DD148" s="149"/>
      <c r="DE148" s="107"/>
      <c r="DF148" s="107"/>
      <c r="DG148" s="107"/>
      <c r="DH148" s="107"/>
      <c r="DI148" s="107"/>
      <c r="DJ148" s="107"/>
      <c r="DK148" s="107"/>
      <c r="DL148" s="107"/>
      <c r="DM148" s="107"/>
      <c r="DN148" s="107"/>
      <c r="DO148" s="107"/>
      <c r="DP148" s="107"/>
      <c r="DQ148" s="107"/>
      <c r="DR148" s="107"/>
      <c r="DS148" s="107"/>
      <c r="DT148" s="107"/>
      <c r="DU148" s="107"/>
      <c r="DV148" s="107"/>
      <c r="DW148" s="107"/>
      <c r="DX148" s="107"/>
      <c r="DY148" s="107"/>
      <c r="DZ148" s="107"/>
      <c r="EA148" s="107"/>
      <c r="EB148" s="107"/>
      <c r="EC148" s="107"/>
      <c r="ED148" s="107"/>
      <c r="EE148" s="107"/>
      <c r="EF148" s="107"/>
      <c r="EG148" s="107"/>
      <c r="EH148" s="107"/>
      <c r="EI148" s="107"/>
      <c r="EJ148" s="150"/>
    </row>
    <row r="149" spans="1:140" x14ac:dyDescent="0.3">
      <c r="A149" s="277" t="str">
        <f>Tableau3[Commande]&amp;Tableau3[Lig Cde]</f>
        <v/>
      </c>
      <c r="B149" s="278" t="str">
        <f>IF(ISERROR(VLOOKUP(Tableau3[[#This Row],[Code Ord. Off.]],#REF!,2,FALSE)),"RC CONVERGENCE",VLOOKUP(Tableau3[[#This Row],[Code Ord. Off.]],#REF!,2,FALSE))</f>
        <v>RC CONVERGENCE</v>
      </c>
      <c r="C149" s="279" t="str">
        <f>IF(OR(LEFT(Tableau3[[#This Row],[Commentaire Client]],2)="L3",LEFT(Tableau3[[#This Row],[No Suivi]],2)="L3"),"L3","")</f>
        <v/>
      </c>
      <c r="D149" s="278" t="str">
        <f>IFERROR(VLOOKUP(Tableau3[[#This Row],[Code Gest Fournisseur]],#REF!,2,FALSE),IF(Tableau3[[#This Row],[Réf Art Fournisseur]]="","NRC","Znon attribuée"))</f>
        <v>NRC</v>
      </c>
      <c r="E149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149" s="280" t="str">
        <f>IF(Tableau3[[#This Row],[Date Demandée]]+15&lt;$DE$11,"oui","non")</f>
        <v>oui</v>
      </c>
      <c r="G149" s="143"/>
      <c r="I149" s="144"/>
      <c r="J149" s="143"/>
      <c r="AQ149" s="144"/>
      <c r="AR149" s="143"/>
      <c r="AV149" s="1"/>
      <c r="AW149" s="1"/>
      <c r="BF149" s="1"/>
      <c r="CH149" s="1"/>
      <c r="CI149" s="1"/>
      <c r="CL149" s="1"/>
      <c r="CM149" s="1"/>
      <c r="CN149" s="244"/>
      <c r="CO149" s="1"/>
      <c r="CP149" s="3"/>
      <c r="CQ149" s="3"/>
      <c r="CR149" s="1"/>
      <c r="CS149" s="3"/>
      <c r="CT149" s="3"/>
      <c r="CU149" s="3"/>
      <c r="CV149" s="1"/>
      <c r="CW149" s="1"/>
      <c r="DC149" s="144"/>
      <c r="DD149" s="149"/>
      <c r="DE149" s="107"/>
      <c r="DF149" s="107"/>
      <c r="DG149" s="107"/>
      <c r="DH149" s="107"/>
      <c r="DI149" s="107"/>
      <c r="DJ149" s="107"/>
      <c r="DK149" s="107"/>
      <c r="DL149" s="107"/>
      <c r="DM149" s="107"/>
      <c r="DN149" s="107"/>
      <c r="DO149" s="107"/>
      <c r="DP149" s="107"/>
      <c r="DQ149" s="107"/>
      <c r="DR149" s="107"/>
      <c r="DS149" s="107"/>
      <c r="DT149" s="107"/>
      <c r="DU149" s="107"/>
      <c r="DV149" s="107"/>
      <c r="DW149" s="107"/>
      <c r="DX149" s="107"/>
      <c r="DY149" s="107"/>
      <c r="DZ149" s="107"/>
      <c r="EA149" s="107"/>
      <c r="EB149" s="107"/>
      <c r="EC149" s="107"/>
      <c r="ED149" s="107"/>
      <c r="EE149" s="107"/>
      <c r="EF149" s="107"/>
      <c r="EG149" s="107"/>
      <c r="EH149" s="107"/>
      <c r="EI149" s="107"/>
      <c r="EJ149" s="150"/>
    </row>
    <row r="150" spans="1:140" x14ac:dyDescent="0.3">
      <c r="A150" s="277" t="str">
        <f>Tableau3[Commande]&amp;Tableau3[Lig Cde]</f>
        <v/>
      </c>
      <c r="B150" s="278" t="str">
        <f>IF(ISERROR(VLOOKUP(Tableau3[[#This Row],[Code Ord. Off.]],#REF!,2,FALSE)),"RC CONVERGENCE",VLOOKUP(Tableau3[[#This Row],[Code Ord. Off.]],#REF!,2,FALSE))</f>
        <v>RC CONVERGENCE</v>
      </c>
      <c r="C150" s="279" t="str">
        <f>IF(OR(LEFT(Tableau3[[#This Row],[Commentaire Client]],2)="L3",LEFT(Tableau3[[#This Row],[No Suivi]],2)="L3"),"L3","")</f>
        <v/>
      </c>
      <c r="D150" s="278" t="str">
        <f>IFERROR(VLOOKUP(Tableau3[[#This Row],[Code Gest Fournisseur]],#REF!,2,FALSE),IF(Tableau3[[#This Row],[Réf Art Fournisseur]]="","NRC","Znon attribuée"))</f>
        <v>NRC</v>
      </c>
      <c r="E150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150" s="280" t="str">
        <f>IF(Tableau3[[#This Row],[Date Demandée]]+15&lt;$DE$11,"oui","non")</f>
        <v>oui</v>
      </c>
      <c r="G150" s="143"/>
      <c r="I150" s="144"/>
      <c r="J150" s="143"/>
      <c r="AQ150" s="144"/>
      <c r="AR150" s="143"/>
      <c r="AV150" s="1"/>
      <c r="AW150" s="1"/>
      <c r="BF150" s="1"/>
      <c r="CH150" s="1"/>
      <c r="CI150" s="1"/>
      <c r="CL150" s="1"/>
      <c r="CM150" s="1"/>
      <c r="CN150" s="244"/>
      <c r="CO150" s="1"/>
      <c r="CP150" s="3"/>
      <c r="CQ150" s="3"/>
      <c r="CR150" s="1"/>
      <c r="CS150" s="3"/>
      <c r="CT150" s="3"/>
      <c r="CU150" s="3"/>
      <c r="CV150" s="1"/>
      <c r="CW150" s="1"/>
      <c r="DC150" s="144"/>
      <c r="DD150" s="149"/>
      <c r="DE150" s="107"/>
      <c r="DF150" s="107"/>
      <c r="DG150" s="107"/>
      <c r="DH150" s="107"/>
      <c r="DI150" s="107"/>
      <c r="DJ150" s="107"/>
      <c r="DK150" s="107"/>
      <c r="DL150" s="107"/>
      <c r="DM150" s="107"/>
      <c r="DN150" s="107"/>
      <c r="DO150" s="107"/>
      <c r="DP150" s="107"/>
      <c r="DQ150" s="107"/>
      <c r="DR150" s="107"/>
      <c r="DS150" s="107"/>
      <c r="DT150" s="107"/>
      <c r="DU150" s="107"/>
      <c r="DV150" s="107"/>
      <c r="DW150" s="107"/>
      <c r="DX150" s="107"/>
      <c r="DY150" s="107"/>
      <c r="DZ150" s="107"/>
      <c r="EA150" s="107"/>
      <c r="EB150" s="107"/>
      <c r="EC150" s="107"/>
      <c r="ED150" s="107"/>
      <c r="EE150" s="107"/>
      <c r="EF150" s="107"/>
      <c r="EG150" s="107"/>
      <c r="EH150" s="107"/>
      <c r="EI150" s="107"/>
      <c r="EJ150" s="150"/>
    </row>
    <row r="151" spans="1:140" x14ac:dyDescent="0.3">
      <c r="A151" s="277" t="str">
        <f>Tableau3[Commande]&amp;Tableau3[Lig Cde]</f>
        <v/>
      </c>
      <c r="B151" s="278" t="str">
        <f>IF(ISERROR(VLOOKUP(Tableau3[[#This Row],[Code Ord. Off.]],#REF!,2,FALSE)),"RC CONVERGENCE",VLOOKUP(Tableau3[[#This Row],[Code Ord. Off.]],#REF!,2,FALSE))</f>
        <v>RC CONVERGENCE</v>
      </c>
      <c r="C151" s="279" t="str">
        <f>IF(OR(LEFT(Tableau3[[#This Row],[Commentaire Client]],2)="L3",LEFT(Tableau3[[#This Row],[No Suivi]],2)="L3"),"L3","")</f>
        <v/>
      </c>
      <c r="D151" s="278" t="str">
        <f>IFERROR(VLOOKUP(Tableau3[[#This Row],[Code Gest Fournisseur]],#REF!,2,FALSE),IF(Tableau3[[#This Row],[Réf Art Fournisseur]]="","NRC","Znon attribuée"))</f>
        <v>NRC</v>
      </c>
      <c r="E151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151" s="280" t="str">
        <f>IF(Tableau3[[#This Row],[Date Demandée]]+15&lt;$DE$11,"oui","non")</f>
        <v>oui</v>
      </c>
      <c r="G151" s="143"/>
      <c r="I151" s="144"/>
      <c r="J151" s="143"/>
      <c r="AQ151" s="144"/>
      <c r="AR151" s="143"/>
      <c r="AV151" s="1"/>
      <c r="AW151" s="1"/>
      <c r="BF151" s="1"/>
      <c r="CH151" s="1"/>
      <c r="CI151" s="1"/>
      <c r="CL151" s="1"/>
      <c r="CM151" s="1"/>
      <c r="CN151" s="244"/>
      <c r="CO151" s="1"/>
      <c r="CP151" s="3"/>
      <c r="CQ151" s="3"/>
      <c r="CR151" s="1"/>
      <c r="CS151" s="3"/>
      <c r="CT151" s="3"/>
      <c r="CU151" s="3"/>
      <c r="CV151" s="1"/>
      <c r="CW151" s="1"/>
      <c r="DC151" s="144"/>
      <c r="DD151" s="149"/>
      <c r="DE151" s="107"/>
      <c r="DF151" s="107"/>
      <c r="DG151" s="107"/>
      <c r="DH151" s="107"/>
      <c r="DI151" s="107"/>
      <c r="DJ151" s="107"/>
      <c r="DK151" s="107"/>
      <c r="DL151" s="107"/>
      <c r="DM151" s="107"/>
      <c r="DN151" s="107"/>
      <c r="DO151" s="107"/>
      <c r="DP151" s="107"/>
      <c r="DQ151" s="107"/>
      <c r="DR151" s="107"/>
      <c r="DS151" s="107"/>
      <c r="DT151" s="107"/>
      <c r="DU151" s="107"/>
      <c r="DV151" s="107"/>
      <c r="DW151" s="107"/>
      <c r="DX151" s="107"/>
      <c r="DY151" s="107"/>
      <c r="DZ151" s="107"/>
      <c r="EA151" s="107"/>
      <c r="EB151" s="107"/>
      <c r="EC151" s="107"/>
      <c r="ED151" s="107"/>
      <c r="EE151" s="107"/>
      <c r="EF151" s="107"/>
      <c r="EG151" s="107"/>
      <c r="EH151" s="107"/>
      <c r="EI151" s="107"/>
      <c r="EJ151" s="150"/>
    </row>
    <row r="152" spans="1:140" x14ac:dyDescent="0.3">
      <c r="A152" s="277" t="str">
        <f>Tableau3[Commande]&amp;Tableau3[Lig Cde]</f>
        <v/>
      </c>
      <c r="B152" s="278" t="str">
        <f>IF(ISERROR(VLOOKUP(Tableau3[[#This Row],[Code Ord. Off.]],#REF!,2,FALSE)),"RC CONVERGENCE",VLOOKUP(Tableau3[[#This Row],[Code Ord. Off.]],#REF!,2,FALSE))</f>
        <v>RC CONVERGENCE</v>
      </c>
      <c r="C152" s="279" t="str">
        <f>IF(OR(LEFT(Tableau3[[#This Row],[Commentaire Client]],2)="L3",LEFT(Tableau3[[#This Row],[No Suivi]],2)="L3"),"L3","")</f>
        <v/>
      </c>
      <c r="D152" s="278" t="str">
        <f>IFERROR(VLOOKUP(Tableau3[[#This Row],[Code Gest Fournisseur]],#REF!,2,FALSE),IF(Tableau3[[#This Row],[Réf Art Fournisseur]]="","NRC","Znon attribuée"))</f>
        <v>NRC</v>
      </c>
      <c r="E152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152" s="280" t="str">
        <f>IF(Tableau3[[#This Row],[Date Demandée]]+15&lt;$DE$11,"oui","non")</f>
        <v>oui</v>
      </c>
      <c r="G152" s="143"/>
      <c r="I152" s="144"/>
      <c r="J152" s="143"/>
      <c r="AQ152" s="144"/>
      <c r="AR152" s="143"/>
      <c r="AV152" s="1"/>
      <c r="AW152" s="1"/>
      <c r="BF152" s="1"/>
      <c r="CH152" s="1"/>
      <c r="CI152" s="1"/>
      <c r="CL152" s="1"/>
      <c r="CM152" s="1"/>
      <c r="CN152" s="244"/>
      <c r="CO152" s="1"/>
      <c r="CP152" s="3"/>
      <c r="CQ152" s="3"/>
      <c r="CR152" s="1"/>
      <c r="CS152" s="3"/>
      <c r="CT152" s="3"/>
      <c r="CU152" s="3"/>
      <c r="CV152" s="1"/>
      <c r="CW152" s="1"/>
      <c r="DC152" s="144"/>
      <c r="DD152" s="149"/>
      <c r="DE152" s="107"/>
      <c r="DF152" s="107"/>
      <c r="DG152" s="107"/>
      <c r="DH152" s="107"/>
      <c r="DI152" s="107"/>
      <c r="DJ152" s="107"/>
      <c r="DK152" s="107"/>
      <c r="DL152" s="107"/>
      <c r="DM152" s="107"/>
      <c r="DN152" s="107"/>
      <c r="DO152" s="107"/>
      <c r="DP152" s="107"/>
      <c r="DQ152" s="107"/>
      <c r="DR152" s="107"/>
      <c r="DS152" s="107"/>
      <c r="DT152" s="107"/>
      <c r="DU152" s="107"/>
      <c r="DV152" s="107"/>
      <c r="DW152" s="107"/>
      <c r="DX152" s="107"/>
      <c r="DY152" s="107"/>
      <c r="DZ152" s="107"/>
      <c r="EA152" s="107"/>
      <c r="EB152" s="107"/>
      <c r="EC152" s="107"/>
      <c r="ED152" s="107"/>
      <c r="EE152" s="107"/>
      <c r="EF152" s="107"/>
      <c r="EG152" s="107"/>
      <c r="EH152" s="107"/>
      <c r="EI152" s="107"/>
      <c r="EJ152" s="150"/>
    </row>
    <row r="153" spans="1:140" x14ac:dyDescent="0.3">
      <c r="A153" s="277" t="str">
        <f>Tableau3[Commande]&amp;Tableau3[Lig Cde]</f>
        <v/>
      </c>
      <c r="B153" s="278" t="str">
        <f>IF(ISERROR(VLOOKUP(Tableau3[[#This Row],[Code Ord. Off.]],#REF!,2,FALSE)),"RC CONVERGENCE",VLOOKUP(Tableau3[[#This Row],[Code Ord. Off.]],#REF!,2,FALSE))</f>
        <v>RC CONVERGENCE</v>
      </c>
      <c r="C153" s="279" t="str">
        <f>IF(OR(LEFT(Tableau3[[#This Row],[Commentaire Client]],2)="L3",LEFT(Tableau3[[#This Row],[No Suivi]],2)="L3"),"L3","")</f>
        <v/>
      </c>
      <c r="D153" s="278" t="str">
        <f>IFERROR(VLOOKUP(Tableau3[[#This Row],[Code Gest Fournisseur]],#REF!,2,FALSE),IF(Tableau3[[#This Row],[Réf Art Fournisseur]]="","NRC","Znon attribuée"))</f>
        <v>NRC</v>
      </c>
      <c r="E153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153" s="280" t="str">
        <f>IF(Tableau3[[#This Row],[Date Demandée]]+15&lt;$DE$11,"oui","non")</f>
        <v>oui</v>
      </c>
      <c r="G153" s="143"/>
      <c r="I153" s="144"/>
      <c r="J153" s="143"/>
      <c r="AQ153" s="144"/>
      <c r="AR153" s="143"/>
      <c r="AV153" s="1"/>
      <c r="AW153" s="1"/>
      <c r="BF153" s="1"/>
      <c r="CH153" s="1"/>
      <c r="CI153" s="1"/>
      <c r="CL153" s="1"/>
      <c r="CM153" s="1"/>
      <c r="CN153" s="244"/>
      <c r="CO153" s="1"/>
      <c r="CP153" s="3"/>
      <c r="CQ153" s="3"/>
      <c r="CR153" s="1"/>
      <c r="CS153" s="3"/>
      <c r="CT153" s="3"/>
      <c r="CU153" s="3"/>
      <c r="CV153" s="1"/>
      <c r="CW153" s="1"/>
      <c r="DC153" s="144"/>
      <c r="DD153" s="149"/>
      <c r="DE153" s="107"/>
      <c r="DF153" s="107"/>
      <c r="DG153" s="107"/>
      <c r="DH153" s="107"/>
      <c r="DI153" s="107"/>
      <c r="DJ153" s="107"/>
      <c r="DK153" s="107"/>
      <c r="DL153" s="107"/>
      <c r="DM153" s="107"/>
      <c r="DN153" s="107"/>
      <c r="DO153" s="107"/>
      <c r="DP153" s="107"/>
      <c r="DQ153" s="107"/>
      <c r="DR153" s="107"/>
      <c r="DS153" s="107"/>
      <c r="DT153" s="107"/>
      <c r="DU153" s="107"/>
      <c r="DV153" s="107"/>
      <c r="DW153" s="107"/>
      <c r="DX153" s="107"/>
      <c r="DY153" s="107"/>
      <c r="DZ153" s="107"/>
      <c r="EA153" s="107"/>
      <c r="EB153" s="107"/>
      <c r="EC153" s="107"/>
      <c r="ED153" s="107"/>
      <c r="EE153" s="107"/>
      <c r="EF153" s="107"/>
      <c r="EG153" s="107"/>
      <c r="EH153" s="107"/>
      <c r="EI153" s="107"/>
      <c r="EJ153" s="150"/>
    </row>
    <row r="154" spans="1:140" x14ac:dyDescent="0.3">
      <c r="A154" s="277" t="str">
        <f>Tableau3[Commande]&amp;Tableau3[Lig Cde]</f>
        <v/>
      </c>
      <c r="B154" s="278" t="str">
        <f>IF(ISERROR(VLOOKUP(Tableau3[[#This Row],[Code Ord. Off.]],#REF!,2,FALSE)),"RC CONVERGENCE",VLOOKUP(Tableau3[[#This Row],[Code Ord. Off.]],#REF!,2,FALSE))</f>
        <v>RC CONVERGENCE</v>
      </c>
      <c r="C154" s="279" t="str">
        <f>IF(OR(LEFT(Tableau3[[#This Row],[Commentaire Client]],2)="L3",LEFT(Tableau3[[#This Row],[No Suivi]],2)="L3"),"L3","")</f>
        <v/>
      </c>
      <c r="D154" s="278" t="str">
        <f>IFERROR(VLOOKUP(Tableau3[[#This Row],[Code Gest Fournisseur]],#REF!,2,FALSE),IF(Tableau3[[#This Row],[Réf Art Fournisseur]]="","NRC","Znon attribuée"))</f>
        <v>NRC</v>
      </c>
      <c r="E154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154" s="280" t="str">
        <f>IF(Tableau3[[#This Row],[Date Demandée]]+15&lt;$DE$11,"oui","non")</f>
        <v>oui</v>
      </c>
      <c r="G154" s="143"/>
      <c r="I154" s="144"/>
      <c r="J154" s="143"/>
      <c r="AQ154" s="144"/>
      <c r="AR154" s="143"/>
      <c r="AV154" s="1"/>
      <c r="AW154" s="1"/>
      <c r="BF154" s="1"/>
      <c r="CH154" s="1"/>
      <c r="CI154" s="1"/>
      <c r="CL154" s="1"/>
      <c r="CM154" s="1"/>
      <c r="CN154" s="244"/>
      <c r="CO154" s="1"/>
      <c r="CP154" s="3"/>
      <c r="CQ154" s="3"/>
      <c r="CR154" s="1"/>
      <c r="CS154" s="3"/>
      <c r="CT154" s="3"/>
      <c r="CU154" s="3"/>
      <c r="CV154" s="1"/>
      <c r="CW154" s="1"/>
      <c r="DC154" s="144"/>
      <c r="DD154" s="149"/>
      <c r="DE154" s="107"/>
      <c r="DF154" s="107"/>
      <c r="DG154" s="107"/>
      <c r="DH154" s="107"/>
      <c r="DI154" s="107"/>
      <c r="DJ154" s="107"/>
      <c r="DK154" s="107"/>
      <c r="DL154" s="107"/>
      <c r="DM154" s="107"/>
      <c r="DN154" s="107"/>
      <c r="DO154" s="107"/>
      <c r="DP154" s="107"/>
      <c r="DQ154" s="107"/>
      <c r="DR154" s="107"/>
      <c r="DS154" s="107"/>
      <c r="DT154" s="107"/>
      <c r="DU154" s="107"/>
      <c r="DV154" s="107"/>
      <c r="DW154" s="107"/>
      <c r="DX154" s="107"/>
      <c r="DY154" s="107"/>
      <c r="DZ154" s="107"/>
      <c r="EA154" s="107"/>
      <c r="EB154" s="107"/>
      <c r="EC154" s="107"/>
      <c r="ED154" s="107"/>
      <c r="EE154" s="107"/>
      <c r="EF154" s="107"/>
      <c r="EG154" s="107"/>
      <c r="EH154" s="107"/>
      <c r="EI154" s="107"/>
      <c r="EJ154" s="150"/>
    </row>
    <row r="155" spans="1:140" x14ac:dyDescent="0.3">
      <c r="A155" s="277" t="str">
        <f>Tableau3[Commande]&amp;Tableau3[Lig Cde]</f>
        <v/>
      </c>
      <c r="B155" s="278" t="str">
        <f>IF(ISERROR(VLOOKUP(Tableau3[[#This Row],[Code Ord. Off.]],#REF!,2,FALSE)),"RC CONVERGENCE",VLOOKUP(Tableau3[[#This Row],[Code Ord. Off.]],#REF!,2,FALSE))</f>
        <v>RC CONVERGENCE</v>
      </c>
      <c r="C155" s="279" t="str">
        <f>IF(OR(LEFT(Tableau3[[#This Row],[Commentaire Client]],2)="L3",LEFT(Tableau3[[#This Row],[No Suivi]],2)="L3"),"L3","")</f>
        <v/>
      </c>
      <c r="D155" s="278" t="str">
        <f>IFERROR(VLOOKUP(Tableau3[[#This Row],[Code Gest Fournisseur]],#REF!,2,FALSE),IF(Tableau3[[#This Row],[Réf Art Fournisseur]]="","NRC","Znon attribuée"))</f>
        <v>NRC</v>
      </c>
      <c r="E155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155" s="280" t="str">
        <f>IF(Tableau3[[#This Row],[Date Demandée]]+15&lt;$DE$11,"oui","non")</f>
        <v>oui</v>
      </c>
      <c r="G155" s="143"/>
      <c r="I155" s="144"/>
      <c r="J155" s="143"/>
      <c r="AQ155" s="144"/>
      <c r="AR155" s="143"/>
      <c r="AV155" s="1"/>
      <c r="AW155" s="1"/>
      <c r="BF155" s="1"/>
      <c r="CH155" s="1"/>
      <c r="CI155" s="1"/>
      <c r="CL155" s="1"/>
      <c r="CM155" s="1"/>
      <c r="CN155" s="244"/>
      <c r="CO155" s="1"/>
      <c r="CP155" s="3"/>
      <c r="CQ155" s="3"/>
      <c r="CR155" s="1"/>
      <c r="CS155" s="3"/>
      <c r="CT155" s="3"/>
      <c r="CU155" s="3"/>
      <c r="CV155" s="1"/>
      <c r="CW155" s="1"/>
      <c r="DC155" s="144"/>
      <c r="DD155" s="149"/>
      <c r="DE155" s="107"/>
      <c r="DF155" s="107"/>
      <c r="DG155" s="107"/>
      <c r="DH155" s="107"/>
      <c r="DI155" s="107"/>
      <c r="DJ155" s="107"/>
      <c r="DK155" s="107"/>
      <c r="DL155" s="107"/>
      <c r="DM155" s="107"/>
      <c r="DN155" s="107"/>
      <c r="DO155" s="107"/>
      <c r="DP155" s="107"/>
      <c r="DQ155" s="107"/>
      <c r="DR155" s="107"/>
      <c r="DS155" s="107"/>
      <c r="DT155" s="107"/>
      <c r="DU155" s="107"/>
      <c r="DV155" s="107"/>
      <c r="DW155" s="107"/>
      <c r="DX155" s="107"/>
      <c r="DY155" s="107"/>
      <c r="DZ155" s="107"/>
      <c r="EA155" s="107"/>
      <c r="EB155" s="107"/>
      <c r="EC155" s="107"/>
      <c r="ED155" s="107"/>
      <c r="EE155" s="107"/>
      <c r="EF155" s="107"/>
      <c r="EG155" s="107"/>
      <c r="EH155" s="107"/>
      <c r="EI155" s="107"/>
      <c r="EJ155" s="150"/>
    </row>
    <row r="156" spans="1:140" x14ac:dyDescent="0.3">
      <c r="A156" s="277" t="str">
        <f>Tableau3[Commande]&amp;Tableau3[Lig Cde]</f>
        <v/>
      </c>
      <c r="B156" s="278" t="str">
        <f>IF(ISERROR(VLOOKUP(Tableau3[[#This Row],[Code Ord. Off.]],#REF!,2,FALSE)),"RC CONVERGENCE",VLOOKUP(Tableau3[[#This Row],[Code Ord. Off.]],#REF!,2,FALSE))</f>
        <v>RC CONVERGENCE</v>
      </c>
      <c r="C156" s="279" t="str">
        <f>IF(OR(LEFT(Tableau3[[#This Row],[Commentaire Client]],2)="L3",LEFT(Tableau3[[#This Row],[No Suivi]],2)="L3"),"L3","")</f>
        <v/>
      </c>
      <c r="D156" s="278" t="str">
        <f>IFERROR(VLOOKUP(Tableau3[[#This Row],[Code Gest Fournisseur]],#REF!,2,FALSE),IF(Tableau3[[#This Row],[Réf Art Fournisseur]]="","NRC","Znon attribuée"))</f>
        <v>NRC</v>
      </c>
      <c r="E156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156" s="280" t="str">
        <f>IF(Tableau3[[#This Row],[Date Demandée]]+15&lt;$DE$11,"oui","non")</f>
        <v>oui</v>
      </c>
      <c r="G156" s="143"/>
      <c r="I156" s="144"/>
      <c r="J156" s="143"/>
      <c r="AQ156" s="144"/>
      <c r="AR156" s="143"/>
      <c r="AV156" s="1"/>
      <c r="AW156" s="1"/>
      <c r="BF156" s="1"/>
      <c r="CH156" s="1"/>
      <c r="CI156" s="1"/>
      <c r="CL156" s="1"/>
      <c r="CM156" s="1"/>
      <c r="CN156" s="242"/>
      <c r="CO156" s="1"/>
      <c r="CP156" s="3"/>
      <c r="CQ156" s="3"/>
      <c r="CR156" s="1"/>
      <c r="CS156" s="3"/>
      <c r="CT156" s="3"/>
      <c r="CU156" s="3"/>
      <c r="CV156" s="1"/>
      <c r="CW156" s="1"/>
      <c r="DC156" s="144"/>
      <c r="DD156" s="149"/>
      <c r="DE156" s="107"/>
      <c r="DF156" s="107"/>
      <c r="DG156" s="107"/>
      <c r="DH156" s="107"/>
      <c r="DI156" s="107"/>
      <c r="DJ156" s="107"/>
      <c r="DK156" s="107"/>
      <c r="DL156" s="107"/>
      <c r="DM156" s="107"/>
      <c r="DN156" s="107"/>
      <c r="DO156" s="107"/>
      <c r="DP156" s="107"/>
      <c r="DQ156" s="107"/>
      <c r="DR156" s="107"/>
      <c r="DS156" s="107"/>
      <c r="DT156" s="107"/>
      <c r="DU156" s="107"/>
      <c r="DV156" s="107"/>
      <c r="DW156" s="107"/>
      <c r="DX156" s="107"/>
      <c r="DY156" s="107"/>
      <c r="DZ156" s="107"/>
      <c r="EA156" s="107"/>
      <c r="EB156" s="107"/>
      <c r="EC156" s="107"/>
      <c r="ED156" s="107"/>
      <c r="EE156" s="107"/>
      <c r="EF156" s="107"/>
      <c r="EG156" s="107"/>
      <c r="EH156" s="107"/>
      <c r="EI156" s="107"/>
      <c r="EJ156" s="150"/>
    </row>
    <row r="157" spans="1:140" x14ac:dyDescent="0.3">
      <c r="A157" s="277" t="str">
        <f>Tableau3[Commande]&amp;Tableau3[Lig Cde]</f>
        <v/>
      </c>
      <c r="B157" s="278" t="str">
        <f>IF(ISERROR(VLOOKUP(Tableau3[[#This Row],[Code Ord. Off.]],#REF!,2,FALSE)),"RC CONVERGENCE",VLOOKUP(Tableau3[[#This Row],[Code Ord. Off.]],#REF!,2,FALSE))</f>
        <v>RC CONVERGENCE</v>
      </c>
      <c r="C157" s="279" t="str">
        <f>IF(OR(LEFT(Tableau3[[#This Row],[Commentaire Client]],2)="L3",LEFT(Tableau3[[#This Row],[No Suivi]],2)="L3"),"L3","")</f>
        <v/>
      </c>
      <c r="D157" s="278" t="str">
        <f>IFERROR(VLOOKUP(Tableau3[[#This Row],[Code Gest Fournisseur]],#REF!,2,FALSE),IF(Tableau3[[#This Row],[Réf Art Fournisseur]]="","NRC","Znon attribuée"))</f>
        <v>NRC</v>
      </c>
      <c r="E157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157" s="280" t="str">
        <f>IF(Tableau3[[#This Row],[Date Demandée]]+15&lt;$DE$11,"oui","non")</f>
        <v>oui</v>
      </c>
      <c r="G157" s="143"/>
      <c r="I157" s="144"/>
      <c r="J157" s="143"/>
      <c r="AQ157" s="144"/>
      <c r="AR157" s="143"/>
      <c r="AV157" s="1"/>
      <c r="AW157" s="1"/>
      <c r="BF157" s="1"/>
      <c r="CH157" s="1"/>
      <c r="CI157" s="1"/>
      <c r="CL157" s="1"/>
      <c r="CM157" s="1"/>
      <c r="CN157" s="241"/>
      <c r="CO157" s="1"/>
      <c r="CP157" s="3"/>
      <c r="CQ157" s="3"/>
      <c r="CR157" s="1"/>
      <c r="CS157" s="3"/>
      <c r="CT157" s="3"/>
      <c r="CU157" s="3"/>
      <c r="CV157" s="1"/>
      <c r="CW157" s="1"/>
      <c r="DC157" s="144"/>
      <c r="DD157" s="149"/>
      <c r="DE157" s="107"/>
      <c r="DF157" s="107"/>
      <c r="DG157" s="107"/>
      <c r="DH157" s="107"/>
      <c r="DI157" s="107"/>
      <c r="DJ157" s="107"/>
      <c r="DK157" s="107"/>
      <c r="DL157" s="107"/>
      <c r="DM157" s="107"/>
      <c r="DN157" s="107"/>
      <c r="DO157" s="107"/>
      <c r="DP157" s="107"/>
      <c r="DQ157" s="107"/>
      <c r="DR157" s="107"/>
      <c r="DS157" s="107"/>
      <c r="DT157" s="107"/>
      <c r="DU157" s="107"/>
      <c r="DV157" s="107"/>
      <c r="DW157" s="107"/>
      <c r="DX157" s="107"/>
      <c r="DY157" s="107"/>
      <c r="DZ157" s="107"/>
      <c r="EA157" s="107"/>
      <c r="EB157" s="107"/>
      <c r="EC157" s="107"/>
      <c r="ED157" s="107"/>
      <c r="EE157" s="107"/>
      <c r="EF157" s="107"/>
      <c r="EG157" s="107"/>
      <c r="EH157" s="107"/>
      <c r="EI157" s="107"/>
      <c r="EJ157" s="150"/>
    </row>
    <row r="158" spans="1:140" x14ac:dyDescent="0.3">
      <c r="A158" s="277" t="str">
        <f>Tableau3[Commande]&amp;Tableau3[Lig Cde]</f>
        <v/>
      </c>
      <c r="B158" s="278" t="str">
        <f>IF(ISERROR(VLOOKUP(Tableau3[[#This Row],[Code Ord. Off.]],#REF!,2,FALSE)),"RC CONVERGENCE",VLOOKUP(Tableau3[[#This Row],[Code Ord. Off.]],#REF!,2,FALSE))</f>
        <v>RC CONVERGENCE</v>
      </c>
      <c r="C158" s="279" t="str">
        <f>IF(OR(LEFT(Tableau3[[#This Row],[Commentaire Client]],2)="L3",LEFT(Tableau3[[#This Row],[No Suivi]],2)="L3"),"L3","")</f>
        <v/>
      </c>
      <c r="D158" s="278" t="str">
        <f>IFERROR(VLOOKUP(Tableau3[[#This Row],[Code Gest Fournisseur]],#REF!,2,FALSE),IF(Tableau3[[#This Row],[Réf Art Fournisseur]]="","NRC","Znon attribuée"))</f>
        <v>NRC</v>
      </c>
      <c r="E158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158" s="280" t="str">
        <f>IF(Tableau3[[#This Row],[Date Demandée]]+15&lt;$DE$11,"oui","non")</f>
        <v>oui</v>
      </c>
      <c r="G158" s="143"/>
      <c r="I158" s="144"/>
      <c r="J158" s="143"/>
      <c r="AQ158" s="144"/>
      <c r="AR158" s="143"/>
      <c r="AV158" s="1"/>
      <c r="AW158" s="1"/>
      <c r="BF158" s="1"/>
      <c r="CH158" s="1"/>
      <c r="CI158" s="1"/>
      <c r="CL158" s="1"/>
      <c r="CM158" s="1"/>
      <c r="CN158" s="241"/>
      <c r="CO158" s="1"/>
      <c r="CP158" s="3"/>
      <c r="CQ158" s="3"/>
      <c r="CR158" s="1"/>
      <c r="CS158" s="3"/>
      <c r="CT158" s="3"/>
      <c r="CU158" s="3"/>
      <c r="CV158" s="1"/>
      <c r="CW158" s="1"/>
      <c r="DC158" s="144"/>
      <c r="DD158" s="149"/>
      <c r="DE158" s="107"/>
      <c r="DF158" s="107"/>
      <c r="DG158" s="107"/>
      <c r="DH158" s="107"/>
      <c r="DI158" s="107"/>
      <c r="DJ158" s="107"/>
      <c r="DK158" s="107"/>
      <c r="DL158" s="107"/>
      <c r="DM158" s="107"/>
      <c r="DN158" s="107"/>
      <c r="DO158" s="107"/>
      <c r="DP158" s="107"/>
      <c r="DQ158" s="107"/>
      <c r="DR158" s="107"/>
      <c r="DS158" s="107"/>
      <c r="DT158" s="107"/>
      <c r="DU158" s="107"/>
      <c r="DV158" s="107"/>
      <c r="DW158" s="107"/>
      <c r="DX158" s="107"/>
      <c r="DY158" s="107"/>
      <c r="DZ158" s="107"/>
      <c r="EA158" s="107"/>
      <c r="EB158" s="107"/>
      <c r="EC158" s="107"/>
      <c r="ED158" s="107"/>
      <c r="EE158" s="107"/>
      <c r="EF158" s="107"/>
      <c r="EG158" s="107"/>
      <c r="EH158" s="107"/>
      <c r="EI158" s="107"/>
      <c r="EJ158" s="150"/>
    </row>
    <row r="159" spans="1:140" x14ac:dyDescent="0.3">
      <c r="A159" s="277" t="str">
        <f>Tableau3[Commande]&amp;Tableau3[Lig Cde]</f>
        <v/>
      </c>
      <c r="B159" s="278" t="str">
        <f>IF(ISERROR(VLOOKUP(Tableau3[[#This Row],[Code Ord. Off.]],#REF!,2,FALSE)),"RC CONVERGENCE",VLOOKUP(Tableau3[[#This Row],[Code Ord. Off.]],#REF!,2,FALSE))</f>
        <v>RC CONVERGENCE</v>
      </c>
      <c r="C159" s="279" t="str">
        <f>IF(OR(LEFT(Tableau3[[#This Row],[Commentaire Client]],2)="L3",LEFT(Tableau3[[#This Row],[No Suivi]],2)="L3"),"L3","")</f>
        <v/>
      </c>
      <c r="D159" s="278" t="str">
        <f>IFERROR(VLOOKUP(Tableau3[[#This Row],[Code Gest Fournisseur]],#REF!,2,FALSE),IF(Tableau3[[#This Row],[Réf Art Fournisseur]]="","NRC","Znon attribuée"))</f>
        <v>NRC</v>
      </c>
      <c r="E159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159" s="280" t="str">
        <f>IF(Tableau3[[#This Row],[Date Demandée]]+15&lt;$DE$11,"oui","non")</f>
        <v>oui</v>
      </c>
      <c r="G159" s="143"/>
      <c r="I159" s="144"/>
      <c r="J159" s="143"/>
      <c r="AQ159" s="144"/>
      <c r="AR159" s="143"/>
      <c r="AV159" s="1"/>
      <c r="AW159" s="1"/>
      <c r="BF159" s="1"/>
      <c r="CH159" s="1"/>
      <c r="CI159" s="1"/>
      <c r="CL159" s="1"/>
      <c r="CM159" s="1"/>
      <c r="CN159" s="241"/>
      <c r="CO159" s="1"/>
      <c r="CP159" s="3"/>
      <c r="CQ159" s="3"/>
      <c r="CR159" s="1"/>
      <c r="CS159" s="3"/>
      <c r="CT159" s="3"/>
      <c r="CU159" s="3"/>
      <c r="CV159" s="1"/>
      <c r="CW159" s="1"/>
      <c r="DC159" s="144"/>
      <c r="DD159" s="149"/>
      <c r="DE159" s="107"/>
      <c r="DF159" s="107"/>
      <c r="DG159" s="107"/>
      <c r="DH159" s="107"/>
      <c r="DI159" s="107"/>
      <c r="DJ159" s="107"/>
      <c r="DK159" s="107"/>
      <c r="DL159" s="107"/>
      <c r="DM159" s="107"/>
      <c r="DN159" s="107"/>
      <c r="DO159" s="107"/>
      <c r="DP159" s="107"/>
      <c r="DQ159" s="107"/>
      <c r="DR159" s="107"/>
      <c r="DS159" s="107"/>
      <c r="DT159" s="107"/>
      <c r="DU159" s="107"/>
      <c r="DV159" s="107"/>
      <c r="DW159" s="107"/>
      <c r="DX159" s="107"/>
      <c r="DY159" s="107"/>
      <c r="DZ159" s="107"/>
      <c r="EA159" s="107"/>
      <c r="EB159" s="107"/>
      <c r="EC159" s="107"/>
      <c r="ED159" s="107"/>
      <c r="EE159" s="107"/>
      <c r="EF159" s="107"/>
      <c r="EG159" s="107"/>
      <c r="EH159" s="107"/>
      <c r="EI159" s="107"/>
      <c r="EJ159" s="150"/>
    </row>
    <row r="160" spans="1:140" x14ac:dyDescent="0.3">
      <c r="A160" s="277" t="str">
        <f>Tableau3[Commande]&amp;Tableau3[Lig Cde]</f>
        <v/>
      </c>
      <c r="B160" s="278" t="str">
        <f>IF(ISERROR(VLOOKUP(Tableau3[[#This Row],[Code Ord. Off.]],#REF!,2,FALSE)),"RC CONVERGENCE",VLOOKUP(Tableau3[[#This Row],[Code Ord. Off.]],#REF!,2,FALSE))</f>
        <v>RC CONVERGENCE</v>
      </c>
      <c r="C160" s="279" t="str">
        <f>IF(OR(LEFT(Tableau3[[#This Row],[Commentaire Client]],2)="L3",LEFT(Tableau3[[#This Row],[No Suivi]],2)="L3"),"L3","")</f>
        <v/>
      </c>
      <c r="D160" s="278" t="str">
        <f>IFERROR(VLOOKUP(Tableau3[[#This Row],[Code Gest Fournisseur]],#REF!,2,FALSE),IF(Tableau3[[#This Row],[Réf Art Fournisseur]]="","NRC","Znon attribuée"))</f>
        <v>NRC</v>
      </c>
      <c r="E160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160" s="280" t="str">
        <f>IF(Tableau3[[#This Row],[Date Demandée]]+15&lt;$DE$11,"oui","non")</f>
        <v>oui</v>
      </c>
      <c r="G160" s="143"/>
      <c r="I160" s="144"/>
      <c r="J160" s="143"/>
      <c r="AQ160" s="144"/>
      <c r="AR160" s="143"/>
      <c r="AV160" s="1"/>
      <c r="AW160" s="1"/>
      <c r="BF160" s="1"/>
      <c r="CH160" s="1"/>
      <c r="CI160" s="1"/>
      <c r="CL160" s="1"/>
      <c r="CM160" s="1"/>
      <c r="CN160" s="241"/>
      <c r="CO160" s="1"/>
      <c r="CP160" s="3"/>
      <c r="CQ160" s="3"/>
      <c r="CR160" s="1"/>
      <c r="CS160" s="3"/>
      <c r="CT160" s="3"/>
      <c r="CU160" s="3"/>
      <c r="CV160" s="1"/>
      <c r="CW160" s="1"/>
      <c r="DC160" s="144"/>
      <c r="DD160" s="149"/>
      <c r="DE160" s="107"/>
      <c r="DF160" s="107"/>
      <c r="DG160" s="107"/>
      <c r="DH160" s="107"/>
      <c r="DI160" s="107"/>
      <c r="DJ160" s="107"/>
      <c r="DK160" s="107"/>
      <c r="DL160" s="107"/>
      <c r="DM160" s="107"/>
      <c r="DN160" s="107"/>
      <c r="DO160" s="107"/>
      <c r="DP160" s="107"/>
      <c r="DQ160" s="107"/>
      <c r="DR160" s="107"/>
      <c r="DS160" s="107"/>
      <c r="DT160" s="107"/>
      <c r="DU160" s="107"/>
      <c r="DV160" s="107"/>
      <c r="DW160" s="107"/>
      <c r="DX160" s="107"/>
      <c r="DY160" s="107"/>
      <c r="DZ160" s="107"/>
      <c r="EA160" s="107"/>
      <c r="EB160" s="107"/>
      <c r="EC160" s="107"/>
      <c r="ED160" s="107"/>
      <c r="EE160" s="107"/>
      <c r="EF160" s="107"/>
      <c r="EG160" s="107"/>
      <c r="EH160" s="107"/>
      <c r="EI160" s="107"/>
      <c r="EJ160" s="150"/>
    </row>
    <row r="161" spans="1:140" x14ac:dyDescent="0.3">
      <c r="A161" s="277" t="str">
        <f>Tableau3[Commande]&amp;Tableau3[Lig Cde]</f>
        <v/>
      </c>
      <c r="B161" s="278" t="str">
        <f>IF(ISERROR(VLOOKUP(Tableau3[[#This Row],[Code Ord. Off.]],#REF!,2,FALSE)),"RC CONVERGENCE",VLOOKUP(Tableau3[[#This Row],[Code Ord. Off.]],#REF!,2,FALSE))</f>
        <v>RC CONVERGENCE</v>
      </c>
      <c r="C161" s="279" t="str">
        <f>IF(OR(LEFT(Tableau3[[#This Row],[Commentaire Client]],2)="L3",LEFT(Tableau3[[#This Row],[No Suivi]],2)="L3"),"L3","")</f>
        <v/>
      </c>
      <c r="D161" s="278" t="str">
        <f>IFERROR(VLOOKUP(Tableau3[[#This Row],[Code Gest Fournisseur]],#REF!,2,FALSE),IF(Tableau3[[#This Row],[Réf Art Fournisseur]]="","NRC","Znon attribuée"))</f>
        <v>NRC</v>
      </c>
      <c r="E161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161" s="280" t="str">
        <f>IF(Tableau3[[#This Row],[Date Demandée]]+15&lt;$DE$11,"oui","non")</f>
        <v>oui</v>
      </c>
      <c r="G161" s="143"/>
      <c r="I161" s="144"/>
      <c r="J161" s="143"/>
      <c r="AQ161" s="144"/>
      <c r="AR161" s="143"/>
      <c r="AV161" s="1"/>
      <c r="AW161" s="1"/>
      <c r="BF161" s="1"/>
      <c r="CH161" s="1"/>
      <c r="CI161" s="1"/>
      <c r="CL161" s="1"/>
      <c r="CM161" s="1"/>
      <c r="CN161" s="241"/>
      <c r="CO161" s="1"/>
      <c r="CP161" s="3"/>
      <c r="CQ161" s="3"/>
      <c r="CR161" s="1"/>
      <c r="CS161" s="3"/>
      <c r="CT161" s="3"/>
      <c r="CU161" s="3"/>
      <c r="CV161" s="1"/>
      <c r="CW161" s="1"/>
      <c r="DC161" s="144"/>
      <c r="DD161" s="149"/>
      <c r="DE161" s="107"/>
      <c r="DF161" s="107"/>
      <c r="DG161" s="107"/>
      <c r="DH161" s="107"/>
      <c r="DI161" s="107"/>
      <c r="DJ161" s="107"/>
      <c r="DK161" s="107"/>
      <c r="DL161" s="107"/>
      <c r="DM161" s="107"/>
      <c r="DN161" s="107"/>
      <c r="DO161" s="107"/>
      <c r="DP161" s="107"/>
      <c r="DQ161" s="107"/>
      <c r="DR161" s="107"/>
      <c r="DS161" s="107"/>
      <c r="DT161" s="107"/>
      <c r="DU161" s="107"/>
      <c r="DV161" s="107"/>
      <c r="DW161" s="107"/>
      <c r="DX161" s="107"/>
      <c r="DY161" s="107"/>
      <c r="DZ161" s="107"/>
      <c r="EA161" s="107"/>
      <c r="EB161" s="107"/>
      <c r="EC161" s="107"/>
      <c r="ED161" s="107"/>
      <c r="EE161" s="107"/>
      <c r="EF161" s="107"/>
      <c r="EG161" s="107"/>
      <c r="EH161" s="107"/>
      <c r="EI161" s="107"/>
      <c r="EJ161" s="150"/>
    </row>
    <row r="162" spans="1:140" x14ac:dyDescent="0.3">
      <c r="A162" s="277" t="str">
        <f>Tableau3[Commande]&amp;Tableau3[Lig Cde]</f>
        <v/>
      </c>
      <c r="B162" s="278" t="str">
        <f>IF(ISERROR(VLOOKUP(Tableau3[[#This Row],[Code Ord. Off.]],#REF!,2,FALSE)),"RC CONVERGENCE",VLOOKUP(Tableau3[[#This Row],[Code Ord. Off.]],#REF!,2,FALSE))</f>
        <v>RC CONVERGENCE</v>
      </c>
      <c r="C162" s="279" t="str">
        <f>IF(OR(LEFT(Tableau3[[#This Row],[Commentaire Client]],2)="L3",LEFT(Tableau3[[#This Row],[No Suivi]],2)="L3"),"L3","")</f>
        <v/>
      </c>
      <c r="D162" s="278" t="str">
        <f>IFERROR(VLOOKUP(Tableau3[[#This Row],[Code Gest Fournisseur]],#REF!,2,FALSE),IF(Tableau3[[#This Row],[Réf Art Fournisseur]]="","NRC","Znon attribuée"))</f>
        <v>NRC</v>
      </c>
      <c r="E162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162" s="280" t="str">
        <f>IF(Tableau3[[#This Row],[Date Demandée]]+15&lt;$DE$11,"oui","non")</f>
        <v>oui</v>
      </c>
      <c r="G162" s="143"/>
      <c r="I162" s="144"/>
      <c r="J162" s="143"/>
      <c r="AQ162" s="144"/>
      <c r="AR162" s="143"/>
      <c r="AV162" s="1"/>
      <c r="AW162" s="1"/>
      <c r="BF162" s="1"/>
      <c r="CH162" s="1"/>
      <c r="CI162" s="1"/>
      <c r="CL162" s="1"/>
      <c r="CM162" s="1"/>
      <c r="CN162" s="241"/>
      <c r="CO162" s="1"/>
      <c r="CP162" s="3"/>
      <c r="CQ162" s="3"/>
      <c r="CR162" s="1"/>
      <c r="CS162" s="3"/>
      <c r="CT162" s="3"/>
      <c r="CU162" s="3"/>
      <c r="CV162" s="1"/>
      <c r="CW162" s="1"/>
      <c r="DC162" s="144"/>
      <c r="DD162" s="149"/>
      <c r="DE162" s="107"/>
      <c r="DF162" s="107"/>
      <c r="DG162" s="107"/>
      <c r="DH162" s="107"/>
      <c r="DI162" s="107"/>
      <c r="DJ162" s="107"/>
      <c r="DK162" s="107"/>
      <c r="DL162" s="107"/>
      <c r="DM162" s="107"/>
      <c r="DN162" s="107"/>
      <c r="DO162" s="107"/>
      <c r="DP162" s="107"/>
      <c r="DQ162" s="107"/>
      <c r="DR162" s="107"/>
      <c r="DS162" s="107"/>
      <c r="DT162" s="107"/>
      <c r="DU162" s="107"/>
      <c r="DV162" s="107"/>
      <c r="DW162" s="107"/>
      <c r="DX162" s="107"/>
      <c r="DY162" s="107"/>
      <c r="DZ162" s="107"/>
      <c r="EA162" s="107"/>
      <c r="EB162" s="107"/>
      <c r="EC162" s="107"/>
      <c r="ED162" s="107"/>
      <c r="EE162" s="107"/>
      <c r="EF162" s="107"/>
      <c r="EG162" s="107"/>
      <c r="EH162" s="107"/>
      <c r="EI162" s="107"/>
      <c r="EJ162" s="150"/>
    </row>
    <row r="163" spans="1:140" x14ac:dyDescent="0.3">
      <c r="A163" s="277" t="str">
        <f>Tableau3[Commande]&amp;Tableau3[Lig Cde]</f>
        <v/>
      </c>
      <c r="B163" s="278" t="str">
        <f>IF(ISERROR(VLOOKUP(Tableau3[[#This Row],[Code Ord. Off.]],#REF!,2,FALSE)),"RC CONVERGENCE",VLOOKUP(Tableau3[[#This Row],[Code Ord. Off.]],#REF!,2,FALSE))</f>
        <v>RC CONVERGENCE</v>
      </c>
      <c r="C163" s="279" t="str">
        <f>IF(OR(LEFT(Tableau3[[#This Row],[Commentaire Client]],2)="L3",LEFT(Tableau3[[#This Row],[No Suivi]],2)="L3"),"L3","")</f>
        <v/>
      </c>
      <c r="D163" s="278" t="str">
        <f>IFERROR(VLOOKUP(Tableau3[[#This Row],[Code Gest Fournisseur]],#REF!,2,FALSE),IF(Tableau3[[#This Row],[Réf Art Fournisseur]]="","NRC","Znon attribuée"))</f>
        <v>NRC</v>
      </c>
      <c r="E163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163" s="280" t="str">
        <f>IF(Tableau3[[#This Row],[Date Demandée]]+15&lt;$DE$11,"oui","non")</f>
        <v>oui</v>
      </c>
      <c r="G163" s="143"/>
      <c r="I163" s="144"/>
      <c r="J163" s="143"/>
      <c r="AQ163" s="144"/>
      <c r="AR163" s="143"/>
      <c r="AV163" s="1"/>
      <c r="AW163" s="1"/>
      <c r="BF163" s="1"/>
      <c r="CH163" s="1"/>
      <c r="CI163" s="1"/>
      <c r="CL163" s="1"/>
      <c r="CM163" s="1"/>
      <c r="CN163" s="241"/>
      <c r="CO163" s="1"/>
      <c r="CP163" s="3"/>
      <c r="CQ163" s="3"/>
      <c r="CR163" s="1"/>
      <c r="CS163" s="3"/>
      <c r="CT163" s="3"/>
      <c r="CU163" s="3"/>
      <c r="CV163" s="1"/>
      <c r="CW163" s="1"/>
      <c r="DC163" s="144"/>
      <c r="DD163" s="149"/>
      <c r="DE163" s="107"/>
      <c r="DF163" s="107"/>
      <c r="DG163" s="107"/>
      <c r="DH163" s="107"/>
      <c r="DI163" s="107"/>
      <c r="DJ163" s="107"/>
      <c r="DK163" s="107"/>
      <c r="DL163" s="107"/>
      <c r="DM163" s="107"/>
      <c r="DN163" s="107"/>
      <c r="DO163" s="107"/>
      <c r="DP163" s="107"/>
      <c r="DQ163" s="107"/>
      <c r="DR163" s="107"/>
      <c r="DS163" s="107"/>
      <c r="DT163" s="107"/>
      <c r="DU163" s="107"/>
      <c r="DV163" s="107"/>
      <c r="DW163" s="107"/>
      <c r="DX163" s="107"/>
      <c r="DY163" s="107"/>
      <c r="DZ163" s="107"/>
      <c r="EA163" s="107"/>
      <c r="EB163" s="107"/>
      <c r="EC163" s="107"/>
      <c r="ED163" s="107"/>
      <c r="EE163" s="107"/>
      <c r="EF163" s="107"/>
      <c r="EG163" s="107"/>
      <c r="EH163" s="107"/>
      <c r="EI163" s="107"/>
      <c r="EJ163" s="150"/>
    </row>
    <row r="164" spans="1:140" x14ac:dyDescent="0.3">
      <c r="A164" s="277" t="str">
        <f>Tableau3[Commande]&amp;Tableau3[Lig Cde]</f>
        <v/>
      </c>
      <c r="B164" s="278" t="str">
        <f>IF(ISERROR(VLOOKUP(Tableau3[[#This Row],[Code Ord. Off.]],#REF!,2,FALSE)),"RC CONVERGENCE",VLOOKUP(Tableau3[[#This Row],[Code Ord. Off.]],#REF!,2,FALSE))</f>
        <v>RC CONVERGENCE</v>
      </c>
      <c r="C164" s="279" t="str">
        <f>IF(OR(LEFT(Tableau3[[#This Row],[Commentaire Client]],2)="L3",LEFT(Tableau3[[#This Row],[No Suivi]],2)="L3"),"L3","")</f>
        <v/>
      </c>
      <c r="D164" s="278" t="str">
        <f>IFERROR(VLOOKUP(Tableau3[[#This Row],[Code Gest Fournisseur]],#REF!,2,FALSE),IF(Tableau3[[#This Row],[Réf Art Fournisseur]]="","NRC","Znon attribuée"))</f>
        <v>NRC</v>
      </c>
      <c r="E164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164" s="280" t="str">
        <f>IF(Tableau3[[#This Row],[Date Demandée]]+15&lt;$DE$11,"oui","non")</f>
        <v>oui</v>
      </c>
      <c r="G164" s="143"/>
      <c r="I164" s="144"/>
      <c r="J164" s="143"/>
      <c r="AQ164" s="144"/>
      <c r="AR164" s="143"/>
      <c r="AV164" s="1"/>
      <c r="AW164" s="1"/>
      <c r="BF164" s="1"/>
      <c r="CH164" s="1"/>
      <c r="CI164" s="1"/>
      <c r="CL164" s="1"/>
      <c r="CM164" s="1"/>
      <c r="CN164" s="241"/>
      <c r="CO164" s="1"/>
      <c r="CP164" s="3"/>
      <c r="CQ164" s="3"/>
      <c r="CR164" s="1"/>
      <c r="CS164" s="3"/>
      <c r="CT164" s="3"/>
      <c r="CU164" s="3"/>
      <c r="CV164" s="1"/>
      <c r="CW164" s="1"/>
      <c r="DC164" s="144"/>
      <c r="DD164" s="149"/>
      <c r="DE164" s="107"/>
      <c r="DF164" s="107"/>
      <c r="DG164" s="107"/>
      <c r="DH164" s="107"/>
      <c r="DI164" s="107"/>
      <c r="DJ164" s="107"/>
      <c r="DK164" s="107"/>
      <c r="DL164" s="107"/>
      <c r="DM164" s="107"/>
      <c r="DN164" s="107"/>
      <c r="DO164" s="107"/>
      <c r="DP164" s="107"/>
      <c r="DQ164" s="107"/>
      <c r="DR164" s="107"/>
      <c r="DS164" s="107"/>
      <c r="DT164" s="107"/>
      <c r="DU164" s="107"/>
      <c r="DV164" s="107"/>
      <c r="DW164" s="107"/>
      <c r="DX164" s="107"/>
      <c r="DY164" s="107"/>
      <c r="DZ164" s="107"/>
      <c r="EA164" s="107"/>
      <c r="EB164" s="107"/>
      <c r="EC164" s="107"/>
      <c r="ED164" s="107"/>
      <c r="EE164" s="107"/>
      <c r="EF164" s="107"/>
      <c r="EG164" s="107"/>
      <c r="EH164" s="107"/>
      <c r="EI164" s="107"/>
      <c r="EJ164" s="150"/>
    </row>
    <row r="165" spans="1:140" x14ac:dyDescent="0.3">
      <c r="A165" s="277" t="str">
        <f>Tableau3[Commande]&amp;Tableau3[Lig Cde]</f>
        <v/>
      </c>
      <c r="B165" s="278" t="str">
        <f>IF(ISERROR(VLOOKUP(Tableau3[[#This Row],[Code Ord. Off.]],#REF!,2,FALSE)),"RC CONVERGENCE",VLOOKUP(Tableau3[[#This Row],[Code Ord. Off.]],#REF!,2,FALSE))</f>
        <v>RC CONVERGENCE</v>
      </c>
      <c r="C165" s="279" t="str">
        <f>IF(OR(LEFT(Tableau3[[#This Row],[Commentaire Client]],2)="L3",LEFT(Tableau3[[#This Row],[No Suivi]],2)="L3"),"L3","")</f>
        <v/>
      </c>
      <c r="D165" s="278" t="str">
        <f>IFERROR(VLOOKUP(Tableau3[[#This Row],[Code Gest Fournisseur]],#REF!,2,FALSE),IF(Tableau3[[#This Row],[Réf Art Fournisseur]]="","NRC","Znon attribuée"))</f>
        <v>NRC</v>
      </c>
      <c r="E165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165" s="280" t="str">
        <f>IF(Tableau3[[#This Row],[Date Demandée]]+15&lt;$DE$11,"oui","non")</f>
        <v>oui</v>
      </c>
      <c r="G165" s="143"/>
      <c r="I165" s="144"/>
      <c r="J165" s="143"/>
      <c r="AQ165" s="144"/>
      <c r="AR165" s="143"/>
      <c r="AV165" s="1"/>
      <c r="AW165" s="1"/>
      <c r="BF165" s="1"/>
      <c r="CH165" s="1"/>
      <c r="CI165" s="1"/>
      <c r="CL165" s="1"/>
      <c r="CM165" s="1"/>
      <c r="CN165" s="241"/>
      <c r="CO165" s="1"/>
      <c r="CP165" s="3"/>
      <c r="CQ165" s="3"/>
      <c r="CR165" s="1"/>
      <c r="CS165" s="3"/>
      <c r="CT165" s="3"/>
      <c r="CU165" s="3"/>
      <c r="CV165" s="1"/>
      <c r="CW165" s="1"/>
      <c r="DC165" s="144"/>
      <c r="DD165" s="149"/>
      <c r="DE165" s="107"/>
      <c r="DF165" s="107"/>
      <c r="DG165" s="107"/>
      <c r="DH165" s="107"/>
      <c r="DI165" s="107"/>
      <c r="DJ165" s="107"/>
      <c r="DK165" s="107"/>
      <c r="DL165" s="107"/>
      <c r="DM165" s="107"/>
      <c r="DN165" s="107"/>
      <c r="DO165" s="107"/>
      <c r="DP165" s="107"/>
      <c r="DQ165" s="107"/>
      <c r="DR165" s="107"/>
      <c r="DS165" s="107"/>
      <c r="DT165" s="107"/>
      <c r="DU165" s="107"/>
      <c r="DV165" s="107"/>
      <c r="DW165" s="107"/>
      <c r="DX165" s="107"/>
      <c r="DY165" s="107"/>
      <c r="DZ165" s="107"/>
      <c r="EA165" s="107"/>
      <c r="EB165" s="107"/>
      <c r="EC165" s="107"/>
      <c r="ED165" s="107"/>
      <c r="EE165" s="107"/>
      <c r="EF165" s="107"/>
      <c r="EG165" s="107"/>
      <c r="EH165" s="107"/>
      <c r="EI165" s="107"/>
      <c r="EJ165" s="150"/>
    </row>
    <row r="166" spans="1:140" x14ac:dyDescent="0.3">
      <c r="A166" s="277" t="str">
        <f>Tableau3[Commande]&amp;Tableau3[Lig Cde]</f>
        <v/>
      </c>
      <c r="B166" s="278" t="str">
        <f>IF(ISERROR(VLOOKUP(Tableau3[[#This Row],[Code Ord. Off.]],#REF!,2,FALSE)),"RC CONVERGENCE",VLOOKUP(Tableau3[[#This Row],[Code Ord. Off.]],#REF!,2,FALSE))</f>
        <v>RC CONVERGENCE</v>
      </c>
      <c r="C166" s="279" t="str">
        <f>IF(OR(LEFT(Tableau3[[#This Row],[Commentaire Client]],2)="L3",LEFT(Tableau3[[#This Row],[No Suivi]],2)="L3"),"L3","")</f>
        <v/>
      </c>
      <c r="D166" s="278" t="str">
        <f>IFERROR(VLOOKUP(Tableau3[[#This Row],[Code Gest Fournisseur]],#REF!,2,FALSE),IF(Tableau3[[#This Row],[Réf Art Fournisseur]]="","NRC","Znon attribuée"))</f>
        <v>NRC</v>
      </c>
      <c r="E166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166" s="280" t="str">
        <f>IF(Tableau3[[#This Row],[Date Demandée]]+15&lt;$DE$11,"oui","non")</f>
        <v>oui</v>
      </c>
      <c r="G166" s="143"/>
      <c r="I166" s="144"/>
      <c r="J166" s="143"/>
      <c r="AQ166" s="144"/>
      <c r="AR166" s="143"/>
      <c r="AV166" s="1"/>
      <c r="AW166" s="1"/>
      <c r="BF166" s="1"/>
      <c r="CH166" s="1"/>
      <c r="CI166" s="1"/>
      <c r="CL166" s="1"/>
      <c r="CM166" s="1"/>
      <c r="CN166" s="241"/>
      <c r="CO166" s="1"/>
      <c r="CP166" s="3"/>
      <c r="CQ166" s="3"/>
      <c r="CR166" s="1"/>
      <c r="CS166" s="3"/>
      <c r="CT166" s="3"/>
      <c r="CU166" s="3"/>
      <c r="CV166" s="1"/>
      <c r="CW166" s="1"/>
      <c r="DC166" s="144"/>
      <c r="DD166" s="149"/>
      <c r="DE166" s="107"/>
      <c r="DF166" s="107"/>
      <c r="DG166" s="107"/>
      <c r="DH166" s="107"/>
      <c r="DI166" s="107"/>
      <c r="DJ166" s="107"/>
      <c r="DK166" s="107"/>
      <c r="DL166" s="107"/>
      <c r="DM166" s="107"/>
      <c r="DN166" s="107"/>
      <c r="DO166" s="107"/>
      <c r="DP166" s="107"/>
      <c r="DQ166" s="107"/>
      <c r="DR166" s="107"/>
      <c r="DS166" s="107"/>
      <c r="DT166" s="107"/>
      <c r="DU166" s="107"/>
      <c r="DV166" s="107"/>
      <c r="DW166" s="107"/>
      <c r="DX166" s="107"/>
      <c r="DY166" s="107"/>
      <c r="DZ166" s="107"/>
      <c r="EA166" s="107"/>
      <c r="EB166" s="107"/>
      <c r="EC166" s="107"/>
      <c r="ED166" s="107"/>
      <c r="EE166" s="107"/>
      <c r="EF166" s="107"/>
      <c r="EG166" s="107"/>
      <c r="EH166" s="107"/>
      <c r="EI166" s="107"/>
      <c r="EJ166" s="150"/>
    </row>
    <row r="167" spans="1:140" x14ac:dyDescent="0.3">
      <c r="A167" s="277" t="str">
        <f>Tableau3[Commande]&amp;Tableau3[Lig Cde]</f>
        <v/>
      </c>
      <c r="B167" s="278" t="str">
        <f>IF(ISERROR(VLOOKUP(Tableau3[[#This Row],[Code Ord. Off.]],#REF!,2,FALSE)),"RC CONVERGENCE",VLOOKUP(Tableau3[[#This Row],[Code Ord. Off.]],#REF!,2,FALSE))</f>
        <v>RC CONVERGENCE</v>
      </c>
      <c r="C167" s="279" t="str">
        <f>IF(OR(LEFT(Tableau3[[#This Row],[Commentaire Client]],2)="L3",LEFT(Tableau3[[#This Row],[No Suivi]],2)="L3"),"L3","")</f>
        <v/>
      </c>
      <c r="D167" s="278" t="str">
        <f>IFERROR(VLOOKUP(Tableau3[[#This Row],[Code Gest Fournisseur]],#REF!,2,FALSE),IF(Tableau3[[#This Row],[Réf Art Fournisseur]]="","NRC","Znon attribuée"))</f>
        <v>NRC</v>
      </c>
      <c r="E167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167" s="280" t="str">
        <f>IF(Tableau3[[#This Row],[Date Demandée]]+15&lt;$DE$11,"oui","non")</f>
        <v>oui</v>
      </c>
      <c r="G167" s="143"/>
      <c r="I167" s="144"/>
      <c r="J167" s="143"/>
      <c r="AQ167" s="144"/>
      <c r="AR167" s="143"/>
      <c r="AV167" s="1"/>
      <c r="AW167" s="1"/>
      <c r="BF167" s="1"/>
      <c r="CH167" s="1"/>
      <c r="CI167" s="1"/>
      <c r="CL167" s="1"/>
      <c r="CM167" s="1"/>
      <c r="CN167" s="241"/>
      <c r="CO167" s="1"/>
      <c r="CP167" s="3"/>
      <c r="CQ167" s="3"/>
      <c r="CR167" s="1"/>
      <c r="CS167" s="3"/>
      <c r="CT167" s="3"/>
      <c r="CU167" s="3"/>
      <c r="CV167" s="1"/>
      <c r="CW167" s="1"/>
      <c r="DC167" s="144"/>
      <c r="DD167" s="149"/>
      <c r="DE167" s="107"/>
      <c r="DF167" s="107"/>
      <c r="DG167" s="107"/>
      <c r="DH167" s="107"/>
      <c r="DI167" s="107"/>
      <c r="DJ167" s="107"/>
      <c r="DK167" s="107"/>
      <c r="DL167" s="107"/>
      <c r="DM167" s="107"/>
      <c r="DN167" s="107"/>
      <c r="DO167" s="107"/>
      <c r="DP167" s="107"/>
      <c r="DQ167" s="107"/>
      <c r="DR167" s="107"/>
      <c r="DS167" s="107"/>
      <c r="DT167" s="107"/>
      <c r="DU167" s="107"/>
      <c r="DV167" s="107"/>
      <c r="DW167" s="107"/>
      <c r="DX167" s="107"/>
      <c r="DY167" s="107"/>
      <c r="DZ167" s="107"/>
      <c r="EA167" s="107"/>
      <c r="EB167" s="107"/>
      <c r="EC167" s="107"/>
      <c r="ED167" s="107"/>
      <c r="EE167" s="107"/>
      <c r="EF167" s="107"/>
      <c r="EG167" s="107"/>
      <c r="EH167" s="107"/>
      <c r="EI167" s="107"/>
      <c r="EJ167" s="150"/>
    </row>
    <row r="168" spans="1:140" x14ac:dyDescent="0.3">
      <c r="A168" s="277" t="str">
        <f>Tableau3[Commande]&amp;Tableau3[Lig Cde]</f>
        <v/>
      </c>
      <c r="B168" s="278" t="str">
        <f>IF(ISERROR(VLOOKUP(Tableau3[[#This Row],[Code Ord. Off.]],#REF!,2,FALSE)),"RC CONVERGENCE",VLOOKUP(Tableau3[[#This Row],[Code Ord. Off.]],#REF!,2,FALSE))</f>
        <v>RC CONVERGENCE</v>
      </c>
      <c r="C168" s="279" t="str">
        <f>IF(OR(LEFT(Tableau3[[#This Row],[Commentaire Client]],2)="L3",LEFT(Tableau3[[#This Row],[No Suivi]],2)="L3"),"L3","")</f>
        <v/>
      </c>
      <c r="D168" s="278" t="str">
        <f>IFERROR(VLOOKUP(Tableau3[[#This Row],[Code Gest Fournisseur]],#REF!,2,FALSE),IF(Tableau3[[#This Row],[Réf Art Fournisseur]]="","NRC","Znon attribuée"))</f>
        <v>NRC</v>
      </c>
      <c r="E168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168" s="280" t="str">
        <f>IF(Tableau3[[#This Row],[Date Demandée]]+15&lt;$DE$11,"oui","non")</f>
        <v>oui</v>
      </c>
      <c r="G168" s="143"/>
      <c r="I168" s="144"/>
      <c r="J168" s="143"/>
      <c r="AQ168" s="144"/>
      <c r="AR168" s="143"/>
      <c r="AV168" s="1"/>
      <c r="AW168" s="1"/>
      <c r="BF168" s="1"/>
      <c r="CH168" s="1"/>
      <c r="CI168" s="1"/>
      <c r="CL168" s="1"/>
      <c r="CM168" s="1"/>
      <c r="CN168" s="241"/>
      <c r="CO168" s="1"/>
      <c r="CP168" s="3"/>
      <c r="CQ168" s="3"/>
      <c r="CR168" s="1"/>
      <c r="CS168" s="3"/>
      <c r="CT168" s="3"/>
      <c r="CU168" s="3"/>
      <c r="CV168" s="1"/>
      <c r="CW168" s="1"/>
      <c r="DC168" s="144"/>
      <c r="DD168" s="149"/>
      <c r="DE168" s="107"/>
      <c r="DF168" s="107"/>
      <c r="DG168" s="107"/>
      <c r="DH168" s="107"/>
      <c r="DI168" s="107"/>
      <c r="DJ168" s="107"/>
      <c r="DK168" s="107"/>
      <c r="DL168" s="107"/>
      <c r="DM168" s="107"/>
      <c r="DN168" s="107"/>
      <c r="DO168" s="107"/>
      <c r="DP168" s="107"/>
      <c r="DQ168" s="107"/>
      <c r="DR168" s="107"/>
      <c r="DS168" s="107"/>
      <c r="DT168" s="107"/>
      <c r="DU168" s="107"/>
      <c r="DV168" s="107"/>
      <c r="DW168" s="107"/>
      <c r="DX168" s="107"/>
      <c r="DY168" s="107"/>
      <c r="DZ168" s="107"/>
      <c r="EA168" s="107"/>
      <c r="EB168" s="107"/>
      <c r="EC168" s="107"/>
      <c r="ED168" s="107"/>
      <c r="EE168" s="107"/>
      <c r="EF168" s="107"/>
      <c r="EG168" s="107"/>
      <c r="EH168" s="107"/>
      <c r="EI168" s="107"/>
      <c r="EJ168" s="150"/>
    </row>
    <row r="169" spans="1:140" x14ac:dyDescent="0.3">
      <c r="A169" s="277" t="str">
        <f>Tableau3[Commande]&amp;Tableau3[Lig Cde]</f>
        <v/>
      </c>
      <c r="B169" s="278" t="str">
        <f>IF(ISERROR(VLOOKUP(Tableau3[[#This Row],[Code Ord. Off.]],#REF!,2,FALSE)),"RC CONVERGENCE",VLOOKUP(Tableau3[[#This Row],[Code Ord. Off.]],#REF!,2,FALSE))</f>
        <v>RC CONVERGENCE</v>
      </c>
      <c r="C169" s="279" t="str">
        <f>IF(OR(LEFT(Tableau3[[#This Row],[Commentaire Client]],2)="L3",LEFT(Tableau3[[#This Row],[No Suivi]],2)="L3"),"L3","")</f>
        <v/>
      </c>
      <c r="D169" s="278" t="str">
        <f>IFERROR(VLOOKUP(Tableau3[[#This Row],[Code Gest Fournisseur]],#REF!,2,FALSE),IF(Tableau3[[#This Row],[Réf Art Fournisseur]]="","NRC","Znon attribuée"))</f>
        <v>NRC</v>
      </c>
      <c r="E169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169" s="280" t="str">
        <f>IF(Tableau3[[#This Row],[Date Demandée]]+15&lt;$DE$11,"oui","non")</f>
        <v>oui</v>
      </c>
      <c r="G169" s="143"/>
      <c r="I169" s="144"/>
      <c r="J169" s="143"/>
      <c r="AQ169" s="144"/>
      <c r="AR169" s="143"/>
      <c r="AV169" s="1"/>
      <c r="AW169" s="1"/>
      <c r="BF169" s="1"/>
      <c r="CH169" s="1"/>
      <c r="CI169" s="1"/>
      <c r="CL169" s="1"/>
      <c r="CM169" s="1"/>
      <c r="CN169" s="241"/>
      <c r="CO169" s="1"/>
      <c r="CP169" s="3"/>
      <c r="CQ169" s="3"/>
      <c r="CR169" s="1"/>
      <c r="CS169" s="3"/>
      <c r="CT169" s="3"/>
      <c r="CU169" s="3"/>
      <c r="CV169" s="1"/>
      <c r="CW169" s="1"/>
      <c r="DC169" s="144"/>
      <c r="DD169" s="149"/>
      <c r="DE169" s="107"/>
      <c r="DF169" s="107"/>
      <c r="DG169" s="107"/>
      <c r="DH169" s="107"/>
      <c r="DI169" s="107"/>
      <c r="DJ169" s="107"/>
      <c r="DK169" s="107"/>
      <c r="DL169" s="107"/>
      <c r="DM169" s="107"/>
      <c r="DN169" s="107"/>
      <c r="DO169" s="107"/>
      <c r="DP169" s="107"/>
      <c r="DQ169" s="107"/>
      <c r="DR169" s="107"/>
      <c r="DS169" s="107"/>
      <c r="DT169" s="107"/>
      <c r="DU169" s="107"/>
      <c r="DV169" s="107"/>
      <c r="DW169" s="107"/>
      <c r="DX169" s="107"/>
      <c r="DY169" s="107"/>
      <c r="DZ169" s="107"/>
      <c r="EA169" s="107"/>
      <c r="EB169" s="107"/>
      <c r="EC169" s="107"/>
      <c r="ED169" s="107"/>
      <c r="EE169" s="107"/>
      <c r="EF169" s="107"/>
      <c r="EG169" s="107"/>
      <c r="EH169" s="107"/>
      <c r="EI169" s="107"/>
      <c r="EJ169" s="150"/>
    </row>
    <row r="170" spans="1:140" x14ac:dyDescent="0.3">
      <c r="A170" s="277" t="str">
        <f>Tableau3[Commande]&amp;Tableau3[Lig Cde]</f>
        <v/>
      </c>
      <c r="B170" s="278" t="str">
        <f>IF(ISERROR(VLOOKUP(Tableau3[[#This Row],[Code Ord. Off.]],#REF!,2,FALSE)),"RC CONVERGENCE",VLOOKUP(Tableau3[[#This Row],[Code Ord. Off.]],#REF!,2,FALSE))</f>
        <v>RC CONVERGENCE</v>
      </c>
      <c r="C170" s="279" t="str">
        <f>IF(OR(LEFT(Tableau3[[#This Row],[Commentaire Client]],2)="L3",LEFT(Tableau3[[#This Row],[No Suivi]],2)="L3"),"L3","")</f>
        <v/>
      </c>
      <c r="D170" s="278" t="str">
        <f>IFERROR(VLOOKUP(Tableau3[[#This Row],[Code Gest Fournisseur]],#REF!,2,FALSE),IF(Tableau3[[#This Row],[Réf Art Fournisseur]]="","NRC","Znon attribuée"))</f>
        <v>NRC</v>
      </c>
      <c r="E170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170" s="280" t="str">
        <f>IF(Tableau3[[#This Row],[Date Demandée]]+15&lt;$DE$11,"oui","non")</f>
        <v>oui</v>
      </c>
      <c r="G170" s="143"/>
      <c r="I170" s="144"/>
      <c r="J170" s="143"/>
      <c r="AQ170" s="144"/>
      <c r="AR170" s="143"/>
      <c r="AV170" s="1"/>
      <c r="AW170" s="1"/>
      <c r="BF170" s="1"/>
      <c r="CH170" s="1"/>
      <c r="CI170" s="1"/>
      <c r="CL170" s="1"/>
      <c r="CM170" s="1"/>
      <c r="CN170" s="241"/>
      <c r="CO170" s="1"/>
      <c r="CP170" s="3"/>
      <c r="CQ170" s="3"/>
      <c r="CR170" s="1"/>
      <c r="CS170" s="3"/>
      <c r="CT170" s="3"/>
      <c r="CU170" s="3"/>
      <c r="CV170" s="1"/>
      <c r="CW170" s="1"/>
      <c r="DC170" s="144"/>
      <c r="DD170" s="149"/>
      <c r="DE170" s="107"/>
      <c r="DF170" s="107"/>
      <c r="DG170" s="107"/>
      <c r="DH170" s="107"/>
      <c r="DI170" s="107"/>
      <c r="DJ170" s="107"/>
      <c r="DK170" s="107"/>
      <c r="DL170" s="107"/>
      <c r="DM170" s="107"/>
      <c r="DN170" s="107"/>
      <c r="DO170" s="107"/>
      <c r="DP170" s="107"/>
      <c r="DQ170" s="107"/>
      <c r="DR170" s="107"/>
      <c r="DS170" s="107"/>
      <c r="DT170" s="107"/>
      <c r="DU170" s="107"/>
      <c r="DV170" s="107"/>
      <c r="DW170" s="107"/>
      <c r="DX170" s="107"/>
      <c r="DY170" s="107"/>
      <c r="DZ170" s="107"/>
      <c r="EA170" s="107"/>
      <c r="EB170" s="107"/>
      <c r="EC170" s="107"/>
      <c r="ED170" s="107"/>
      <c r="EE170" s="107"/>
      <c r="EF170" s="107"/>
      <c r="EG170" s="107"/>
      <c r="EH170" s="107"/>
      <c r="EI170" s="107"/>
      <c r="EJ170" s="150"/>
    </row>
    <row r="171" spans="1:140" x14ac:dyDescent="0.3">
      <c r="A171" s="277" t="str">
        <f>Tableau3[Commande]&amp;Tableau3[Lig Cde]</f>
        <v/>
      </c>
      <c r="B171" s="278" t="str">
        <f>IF(ISERROR(VLOOKUP(Tableau3[[#This Row],[Code Ord. Off.]],#REF!,2,FALSE)),"RC CONVERGENCE",VLOOKUP(Tableau3[[#This Row],[Code Ord. Off.]],#REF!,2,FALSE))</f>
        <v>RC CONVERGENCE</v>
      </c>
      <c r="C171" s="279" t="str">
        <f>IF(OR(LEFT(Tableau3[[#This Row],[Commentaire Client]],2)="L3",LEFT(Tableau3[[#This Row],[No Suivi]],2)="L3"),"L3","")</f>
        <v/>
      </c>
      <c r="D171" s="278" t="str">
        <f>IFERROR(VLOOKUP(Tableau3[[#This Row],[Code Gest Fournisseur]],#REF!,2,FALSE),IF(Tableau3[[#This Row],[Réf Art Fournisseur]]="","NRC","Znon attribuée"))</f>
        <v>NRC</v>
      </c>
      <c r="E171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171" s="280" t="str">
        <f>IF(Tableau3[[#This Row],[Date Demandée]]+15&lt;$DE$11,"oui","non")</f>
        <v>oui</v>
      </c>
      <c r="G171" s="143"/>
      <c r="I171" s="144"/>
      <c r="J171" s="143"/>
      <c r="AQ171" s="144"/>
      <c r="AR171" s="143"/>
      <c r="AV171" s="1"/>
      <c r="AW171" s="1"/>
      <c r="BF171" s="1"/>
      <c r="CH171" s="1"/>
      <c r="CI171" s="1"/>
      <c r="CL171" s="1"/>
      <c r="CM171" s="1"/>
      <c r="CN171" s="241"/>
      <c r="CO171" s="1"/>
      <c r="CP171" s="3"/>
      <c r="CQ171" s="3"/>
      <c r="CR171" s="1"/>
      <c r="CS171" s="3"/>
      <c r="CT171" s="3"/>
      <c r="CU171" s="3"/>
      <c r="CV171" s="1"/>
      <c r="CW171" s="1"/>
      <c r="DC171" s="144"/>
      <c r="DD171" s="149"/>
      <c r="DE171" s="107"/>
      <c r="DF171" s="107"/>
      <c r="DG171" s="107"/>
      <c r="DH171" s="107"/>
      <c r="DI171" s="107"/>
      <c r="DJ171" s="107"/>
      <c r="DK171" s="107"/>
      <c r="DL171" s="107"/>
      <c r="DM171" s="107"/>
      <c r="DN171" s="107"/>
      <c r="DO171" s="107"/>
      <c r="DP171" s="107"/>
      <c r="DQ171" s="107"/>
      <c r="DR171" s="107"/>
      <c r="DS171" s="107"/>
      <c r="DT171" s="107"/>
      <c r="DU171" s="107"/>
      <c r="DV171" s="107"/>
      <c r="DW171" s="107"/>
      <c r="DX171" s="107"/>
      <c r="DY171" s="107"/>
      <c r="DZ171" s="107"/>
      <c r="EA171" s="107"/>
      <c r="EB171" s="107"/>
      <c r="EC171" s="107"/>
      <c r="ED171" s="107"/>
      <c r="EE171" s="107"/>
      <c r="EF171" s="107"/>
      <c r="EG171" s="107"/>
      <c r="EH171" s="107"/>
      <c r="EI171" s="107"/>
      <c r="EJ171" s="150"/>
    </row>
    <row r="172" spans="1:140" x14ac:dyDescent="0.3">
      <c r="A172" s="277" t="str">
        <f>Tableau3[Commande]&amp;Tableau3[Lig Cde]</f>
        <v/>
      </c>
      <c r="B172" s="278" t="str">
        <f>IF(ISERROR(VLOOKUP(Tableau3[[#This Row],[Code Ord. Off.]],#REF!,2,FALSE)),"RC CONVERGENCE",VLOOKUP(Tableau3[[#This Row],[Code Ord. Off.]],#REF!,2,FALSE))</f>
        <v>RC CONVERGENCE</v>
      </c>
      <c r="C172" s="279" t="str">
        <f>IF(OR(LEFT(Tableau3[[#This Row],[Commentaire Client]],2)="L3",LEFT(Tableau3[[#This Row],[No Suivi]],2)="L3"),"L3","")</f>
        <v/>
      </c>
      <c r="D172" s="278" t="str">
        <f>IFERROR(VLOOKUP(Tableau3[[#This Row],[Code Gest Fournisseur]],#REF!,2,FALSE),IF(Tableau3[[#This Row],[Réf Art Fournisseur]]="","NRC","Znon attribuée"))</f>
        <v>NRC</v>
      </c>
      <c r="E172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172" s="280" t="str">
        <f>IF(Tableau3[[#This Row],[Date Demandée]]+15&lt;$DE$11,"oui","non")</f>
        <v>oui</v>
      </c>
      <c r="G172" s="143"/>
      <c r="I172" s="144"/>
      <c r="J172" s="143"/>
      <c r="AQ172" s="144"/>
      <c r="AR172" s="143"/>
      <c r="AV172" s="1"/>
      <c r="AW172" s="1"/>
      <c r="BF172" s="1"/>
      <c r="CH172" s="1"/>
      <c r="CI172" s="1"/>
      <c r="CL172" s="1"/>
      <c r="CM172" s="1"/>
      <c r="CN172" s="241"/>
      <c r="CO172" s="1"/>
      <c r="CP172" s="3"/>
      <c r="CQ172" s="3"/>
      <c r="CR172" s="1"/>
      <c r="CS172" s="3"/>
      <c r="CT172" s="3"/>
      <c r="CU172" s="3"/>
      <c r="CV172" s="1"/>
      <c r="CW172" s="1"/>
      <c r="DC172" s="144"/>
      <c r="DD172" s="149"/>
      <c r="DE172" s="107"/>
      <c r="DF172" s="107"/>
      <c r="DG172" s="107"/>
      <c r="DH172" s="107"/>
      <c r="DI172" s="107"/>
      <c r="DJ172" s="107"/>
      <c r="DK172" s="107"/>
      <c r="DL172" s="107"/>
      <c r="DM172" s="107"/>
      <c r="DN172" s="107"/>
      <c r="DO172" s="107"/>
      <c r="DP172" s="107"/>
      <c r="DQ172" s="107"/>
      <c r="DR172" s="107"/>
      <c r="DS172" s="107"/>
      <c r="DT172" s="107"/>
      <c r="DU172" s="107"/>
      <c r="DV172" s="107"/>
      <c r="DW172" s="107"/>
      <c r="DX172" s="107"/>
      <c r="DY172" s="107"/>
      <c r="DZ172" s="107"/>
      <c r="EA172" s="107"/>
      <c r="EB172" s="107"/>
      <c r="EC172" s="107"/>
      <c r="ED172" s="107"/>
      <c r="EE172" s="107"/>
      <c r="EF172" s="107"/>
      <c r="EG172" s="107"/>
      <c r="EH172" s="107"/>
      <c r="EI172" s="107"/>
      <c r="EJ172" s="150"/>
    </row>
    <row r="173" spans="1:140" x14ac:dyDescent="0.3">
      <c r="A173" s="277" t="str">
        <f>Tableau3[Commande]&amp;Tableau3[Lig Cde]</f>
        <v/>
      </c>
      <c r="B173" s="278" t="str">
        <f>IF(ISERROR(VLOOKUP(Tableau3[[#This Row],[Code Ord. Off.]],#REF!,2,FALSE)),"RC CONVERGENCE",VLOOKUP(Tableau3[[#This Row],[Code Ord. Off.]],#REF!,2,FALSE))</f>
        <v>RC CONVERGENCE</v>
      </c>
      <c r="C173" s="279" t="str">
        <f>IF(OR(LEFT(Tableau3[[#This Row],[Commentaire Client]],2)="L3",LEFT(Tableau3[[#This Row],[No Suivi]],2)="L3"),"L3","")</f>
        <v/>
      </c>
      <c r="D173" s="278" t="str">
        <f>IFERROR(VLOOKUP(Tableau3[[#This Row],[Code Gest Fournisseur]],#REF!,2,FALSE),IF(Tableau3[[#This Row],[Réf Art Fournisseur]]="","NRC","Znon attribuée"))</f>
        <v>NRC</v>
      </c>
      <c r="E173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173" s="280" t="str">
        <f>IF(Tableau3[[#This Row],[Date Demandée]]+15&lt;$DE$11,"oui","non")</f>
        <v>oui</v>
      </c>
      <c r="G173" s="143"/>
      <c r="I173" s="144"/>
      <c r="J173" s="143"/>
      <c r="AQ173" s="144"/>
      <c r="AR173" s="143"/>
      <c r="AV173" s="1"/>
      <c r="AW173" s="1"/>
      <c r="BF173" s="1"/>
      <c r="CH173" s="1"/>
      <c r="CI173" s="1"/>
      <c r="CL173" s="1"/>
      <c r="CM173" s="1"/>
      <c r="CN173" s="241"/>
      <c r="CO173" s="1"/>
      <c r="CP173" s="3"/>
      <c r="CQ173" s="3"/>
      <c r="CR173" s="1"/>
      <c r="CS173" s="3"/>
      <c r="CT173" s="3"/>
      <c r="CU173" s="3"/>
      <c r="CV173" s="1"/>
      <c r="CW173" s="1"/>
      <c r="DC173" s="144"/>
      <c r="DD173" s="149"/>
      <c r="DE173" s="107"/>
      <c r="DF173" s="107"/>
      <c r="DG173" s="107"/>
      <c r="DH173" s="107"/>
      <c r="DI173" s="107"/>
      <c r="DJ173" s="107"/>
      <c r="DK173" s="107"/>
      <c r="DL173" s="107"/>
      <c r="DM173" s="107"/>
      <c r="DN173" s="107"/>
      <c r="DO173" s="107"/>
      <c r="DP173" s="107"/>
      <c r="DQ173" s="107"/>
      <c r="DR173" s="107"/>
      <c r="DS173" s="107"/>
      <c r="DT173" s="107"/>
      <c r="DU173" s="107"/>
      <c r="DV173" s="107"/>
      <c r="DW173" s="107"/>
      <c r="DX173" s="107"/>
      <c r="DY173" s="107"/>
      <c r="DZ173" s="107"/>
      <c r="EA173" s="107"/>
      <c r="EB173" s="107"/>
      <c r="EC173" s="107"/>
      <c r="ED173" s="107"/>
      <c r="EE173" s="107"/>
      <c r="EF173" s="107"/>
      <c r="EG173" s="107"/>
      <c r="EH173" s="107"/>
      <c r="EI173" s="107"/>
      <c r="EJ173" s="150"/>
    </row>
    <row r="174" spans="1:140" x14ac:dyDescent="0.3">
      <c r="A174" s="277" t="str">
        <f>Tableau3[Commande]&amp;Tableau3[Lig Cde]</f>
        <v/>
      </c>
      <c r="B174" s="278" t="str">
        <f>IF(ISERROR(VLOOKUP(Tableau3[[#This Row],[Code Ord. Off.]],#REF!,2,FALSE)),"RC CONVERGENCE",VLOOKUP(Tableau3[[#This Row],[Code Ord. Off.]],#REF!,2,FALSE))</f>
        <v>RC CONVERGENCE</v>
      </c>
      <c r="C174" s="279" t="str">
        <f>IF(OR(LEFT(Tableau3[[#This Row],[Commentaire Client]],2)="L3",LEFT(Tableau3[[#This Row],[No Suivi]],2)="L3"),"L3","")</f>
        <v/>
      </c>
      <c r="D174" s="278" t="str">
        <f>IFERROR(VLOOKUP(Tableau3[[#This Row],[Code Gest Fournisseur]],#REF!,2,FALSE),IF(Tableau3[[#This Row],[Réf Art Fournisseur]]="","NRC","Znon attribuée"))</f>
        <v>NRC</v>
      </c>
      <c r="E174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174" s="280" t="str">
        <f>IF(Tableau3[[#This Row],[Date Demandée]]+15&lt;$DE$11,"oui","non")</f>
        <v>oui</v>
      </c>
      <c r="G174" s="143"/>
      <c r="I174" s="144"/>
      <c r="J174" s="143"/>
      <c r="AQ174" s="144"/>
      <c r="AR174" s="143"/>
      <c r="AV174" s="1"/>
      <c r="AW174" s="1"/>
      <c r="BF174" s="1"/>
      <c r="CH174" s="1"/>
      <c r="CI174" s="1"/>
      <c r="CL174" s="1"/>
      <c r="CM174" s="1"/>
      <c r="CN174" s="241"/>
      <c r="CO174" s="1"/>
      <c r="CP174" s="3"/>
      <c r="CQ174" s="3"/>
      <c r="CR174" s="1"/>
      <c r="CS174" s="3"/>
      <c r="CT174" s="3"/>
      <c r="CU174" s="3"/>
      <c r="CV174" s="1"/>
      <c r="CW174" s="1"/>
      <c r="DC174" s="144"/>
      <c r="DD174" s="149"/>
      <c r="DE174" s="107"/>
      <c r="DF174" s="107"/>
      <c r="DG174" s="107"/>
      <c r="DH174" s="107"/>
      <c r="DI174" s="107"/>
      <c r="DJ174" s="107"/>
      <c r="DK174" s="107"/>
      <c r="DL174" s="107"/>
      <c r="DM174" s="107"/>
      <c r="DN174" s="107"/>
      <c r="DO174" s="107"/>
      <c r="DP174" s="107"/>
      <c r="DQ174" s="107"/>
      <c r="DR174" s="107"/>
      <c r="DS174" s="107"/>
      <c r="DT174" s="107"/>
      <c r="DU174" s="107"/>
      <c r="DV174" s="107"/>
      <c r="DW174" s="107"/>
      <c r="DX174" s="107"/>
      <c r="DY174" s="107"/>
      <c r="DZ174" s="107"/>
      <c r="EA174" s="107"/>
      <c r="EB174" s="107"/>
      <c r="EC174" s="107"/>
      <c r="ED174" s="107"/>
      <c r="EE174" s="107"/>
      <c r="EF174" s="107"/>
      <c r="EG174" s="107"/>
      <c r="EH174" s="107"/>
      <c r="EI174" s="107"/>
      <c r="EJ174" s="150"/>
    </row>
    <row r="175" spans="1:140" x14ac:dyDescent="0.3">
      <c r="A175" s="277" t="str">
        <f>Tableau3[Commande]&amp;Tableau3[Lig Cde]</f>
        <v/>
      </c>
      <c r="B175" s="278" t="str">
        <f>IF(ISERROR(VLOOKUP(Tableau3[[#This Row],[Code Ord. Off.]],#REF!,2,FALSE)),"RC CONVERGENCE",VLOOKUP(Tableau3[[#This Row],[Code Ord. Off.]],#REF!,2,FALSE))</f>
        <v>RC CONVERGENCE</v>
      </c>
      <c r="C175" s="279" t="str">
        <f>IF(OR(LEFT(Tableau3[[#This Row],[Commentaire Client]],2)="L3",LEFT(Tableau3[[#This Row],[No Suivi]],2)="L3"),"L3","")</f>
        <v/>
      </c>
      <c r="D175" s="278" t="str">
        <f>IFERROR(VLOOKUP(Tableau3[[#This Row],[Code Gest Fournisseur]],#REF!,2,FALSE),IF(Tableau3[[#This Row],[Réf Art Fournisseur]]="","NRC","Znon attribuée"))</f>
        <v>NRC</v>
      </c>
      <c r="E175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175" s="280" t="str">
        <f>IF(Tableau3[[#This Row],[Date Demandée]]+15&lt;$DE$11,"oui","non")</f>
        <v>oui</v>
      </c>
      <c r="G175" s="143"/>
      <c r="I175" s="144"/>
      <c r="J175" s="143"/>
      <c r="AQ175" s="144"/>
      <c r="AR175" s="143"/>
      <c r="AV175" s="1"/>
      <c r="AW175" s="1"/>
      <c r="BF175" s="1"/>
      <c r="CH175" s="1"/>
      <c r="CI175" s="1"/>
      <c r="CL175" s="1"/>
      <c r="CM175" s="1"/>
      <c r="CN175" s="241"/>
      <c r="CO175" s="1"/>
      <c r="CP175" s="3"/>
      <c r="CQ175" s="3"/>
      <c r="CR175" s="1"/>
      <c r="CS175" s="3"/>
      <c r="CT175" s="3"/>
      <c r="CU175" s="3"/>
      <c r="CV175" s="1"/>
      <c r="CW175" s="1"/>
      <c r="DC175" s="144"/>
      <c r="DD175" s="149"/>
      <c r="DE175" s="107"/>
      <c r="DF175" s="107"/>
      <c r="DG175" s="107"/>
      <c r="DH175" s="107"/>
      <c r="DI175" s="107"/>
      <c r="DJ175" s="107"/>
      <c r="DK175" s="107"/>
      <c r="DL175" s="107"/>
      <c r="DM175" s="107"/>
      <c r="DN175" s="107"/>
      <c r="DO175" s="107"/>
      <c r="DP175" s="107"/>
      <c r="DQ175" s="107"/>
      <c r="DR175" s="107"/>
      <c r="DS175" s="107"/>
      <c r="DT175" s="107"/>
      <c r="DU175" s="107"/>
      <c r="DV175" s="107"/>
      <c r="DW175" s="107"/>
      <c r="DX175" s="107"/>
      <c r="DY175" s="107"/>
      <c r="DZ175" s="107"/>
      <c r="EA175" s="107"/>
      <c r="EB175" s="107"/>
      <c r="EC175" s="107"/>
      <c r="ED175" s="107"/>
      <c r="EE175" s="107"/>
      <c r="EF175" s="107"/>
      <c r="EG175" s="107"/>
      <c r="EH175" s="107"/>
      <c r="EI175" s="107"/>
      <c r="EJ175" s="150"/>
    </row>
    <row r="176" spans="1:140" x14ac:dyDescent="0.3">
      <c r="A176" s="277" t="str">
        <f>Tableau3[Commande]&amp;Tableau3[Lig Cde]</f>
        <v/>
      </c>
      <c r="B176" s="278" t="str">
        <f>IF(ISERROR(VLOOKUP(Tableau3[[#This Row],[Code Ord. Off.]],#REF!,2,FALSE)),"RC CONVERGENCE",VLOOKUP(Tableau3[[#This Row],[Code Ord. Off.]],#REF!,2,FALSE))</f>
        <v>RC CONVERGENCE</v>
      </c>
      <c r="C176" s="279" t="str">
        <f>IF(OR(LEFT(Tableau3[[#This Row],[Commentaire Client]],2)="L3",LEFT(Tableau3[[#This Row],[No Suivi]],2)="L3"),"L3","")</f>
        <v/>
      </c>
      <c r="D176" s="278" t="str">
        <f>IFERROR(VLOOKUP(Tableau3[[#This Row],[Code Gest Fournisseur]],#REF!,2,FALSE),IF(Tableau3[[#This Row],[Réf Art Fournisseur]]="","NRC","Znon attribuée"))</f>
        <v>NRC</v>
      </c>
      <c r="E176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176" s="280" t="str">
        <f>IF(Tableau3[[#This Row],[Date Demandée]]+15&lt;$DE$11,"oui","non")</f>
        <v>oui</v>
      </c>
      <c r="G176" s="143"/>
      <c r="I176" s="144"/>
      <c r="J176" s="143"/>
      <c r="AQ176" s="144"/>
      <c r="AR176" s="143"/>
      <c r="AV176" s="1"/>
      <c r="AW176" s="1"/>
      <c r="BF176" s="1"/>
      <c r="CH176" s="1"/>
      <c r="CI176" s="1"/>
      <c r="CL176" s="1"/>
      <c r="CM176" s="1"/>
      <c r="CN176" s="241"/>
      <c r="CO176" s="1"/>
      <c r="CP176" s="3"/>
      <c r="CQ176" s="3"/>
      <c r="CR176" s="1"/>
      <c r="CS176" s="3"/>
      <c r="CT176" s="3"/>
      <c r="CU176" s="3"/>
      <c r="CV176" s="1"/>
      <c r="CW176" s="1"/>
      <c r="DC176" s="144"/>
      <c r="DD176" s="149"/>
      <c r="DE176" s="107"/>
      <c r="DF176" s="107"/>
      <c r="DG176" s="107"/>
      <c r="DH176" s="107"/>
      <c r="DI176" s="107"/>
      <c r="DJ176" s="107"/>
      <c r="DK176" s="107"/>
      <c r="DL176" s="107"/>
      <c r="DM176" s="107"/>
      <c r="DN176" s="107"/>
      <c r="DO176" s="107"/>
      <c r="DP176" s="107"/>
      <c r="DQ176" s="107"/>
      <c r="DR176" s="107"/>
      <c r="DS176" s="107"/>
      <c r="DT176" s="107"/>
      <c r="DU176" s="107"/>
      <c r="DV176" s="107"/>
      <c r="DW176" s="107"/>
      <c r="DX176" s="107"/>
      <c r="DY176" s="107"/>
      <c r="DZ176" s="107"/>
      <c r="EA176" s="107"/>
      <c r="EB176" s="107"/>
      <c r="EC176" s="107"/>
      <c r="ED176" s="107"/>
      <c r="EE176" s="107"/>
      <c r="EF176" s="107"/>
      <c r="EG176" s="107"/>
      <c r="EH176" s="107"/>
      <c r="EI176" s="107"/>
      <c r="EJ176" s="150"/>
    </row>
    <row r="177" spans="1:140" x14ac:dyDescent="0.3">
      <c r="A177" s="277" t="str">
        <f>Tableau3[Commande]&amp;Tableau3[Lig Cde]</f>
        <v/>
      </c>
      <c r="B177" s="278" t="str">
        <f>IF(ISERROR(VLOOKUP(Tableau3[[#This Row],[Code Ord. Off.]],#REF!,2,FALSE)),"RC CONVERGENCE",VLOOKUP(Tableau3[[#This Row],[Code Ord. Off.]],#REF!,2,FALSE))</f>
        <v>RC CONVERGENCE</v>
      </c>
      <c r="C177" s="279" t="str">
        <f>IF(OR(LEFT(Tableau3[[#This Row],[Commentaire Client]],2)="L3",LEFT(Tableau3[[#This Row],[No Suivi]],2)="L3"),"L3","")</f>
        <v/>
      </c>
      <c r="D177" s="278" t="str">
        <f>IFERROR(VLOOKUP(Tableau3[[#This Row],[Code Gest Fournisseur]],#REF!,2,FALSE),IF(Tableau3[[#This Row],[Réf Art Fournisseur]]="","NRC","Znon attribuée"))</f>
        <v>NRC</v>
      </c>
      <c r="E177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177" s="280" t="str">
        <f>IF(Tableau3[[#This Row],[Date Demandée]]+15&lt;$DE$11,"oui","non")</f>
        <v>oui</v>
      </c>
      <c r="G177" s="143"/>
      <c r="I177" s="144"/>
      <c r="J177" s="143"/>
      <c r="AQ177" s="144"/>
      <c r="AR177" s="143"/>
      <c r="AV177" s="1"/>
      <c r="AW177" s="1"/>
      <c r="BF177" s="1"/>
      <c r="CH177" s="1"/>
      <c r="CI177" s="1"/>
      <c r="CL177" s="1"/>
      <c r="CM177" s="1"/>
      <c r="CN177" s="241"/>
      <c r="CO177" s="1"/>
      <c r="CP177" s="3"/>
      <c r="CQ177" s="3"/>
      <c r="CR177" s="1"/>
      <c r="CS177" s="3"/>
      <c r="CT177" s="3"/>
      <c r="CU177" s="3"/>
      <c r="CV177" s="1"/>
      <c r="CW177" s="1"/>
      <c r="DC177" s="144"/>
      <c r="DD177" s="149"/>
      <c r="DE177" s="107"/>
      <c r="DF177" s="107"/>
      <c r="DG177" s="107"/>
      <c r="DH177" s="107"/>
      <c r="DI177" s="107"/>
      <c r="DJ177" s="107"/>
      <c r="DK177" s="107"/>
      <c r="DL177" s="107"/>
      <c r="DM177" s="107"/>
      <c r="DN177" s="107"/>
      <c r="DO177" s="107"/>
      <c r="DP177" s="107"/>
      <c r="DQ177" s="107"/>
      <c r="DR177" s="107"/>
      <c r="DS177" s="107"/>
      <c r="DT177" s="107"/>
      <c r="DU177" s="107"/>
      <c r="DV177" s="107"/>
      <c r="DW177" s="107"/>
      <c r="DX177" s="107"/>
      <c r="DY177" s="107"/>
      <c r="DZ177" s="107"/>
      <c r="EA177" s="107"/>
      <c r="EB177" s="107"/>
      <c r="EC177" s="107"/>
      <c r="ED177" s="107"/>
      <c r="EE177" s="107"/>
      <c r="EF177" s="107"/>
      <c r="EG177" s="107"/>
      <c r="EH177" s="107"/>
      <c r="EI177" s="107"/>
      <c r="EJ177" s="150"/>
    </row>
    <row r="178" spans="1:140" x14ac:dyDescent="0.3">
      <c r="A178" s="277" t="str">
        <f>Tableau3[Commande]&amp;Tableau3[Lig Cde]</f>
        <v/>
      </c>
      <c r="B178" s="278" t="str">
        <f>IF(ISERROR(VLOOKUP(Tableau3[[#This Row],[Code Ord. Off.]],#REF!,2,FALSE)),"RC CONVERGENCE",VLOOKUP(Tableau3[[#This Row],[Code Ord. Off.]],#REF!,2,FALSE))</f>
        <v>RC CONVERGENCE</v>
      </c>
      <c r="C178" s="279" t="str">
        <f>IF(OR(LEFT(Tableau3[[#This Row],[Commentaire Client]],2)="L3",LEFT(Tableau3[[#This Row],[No Suivi]],2)="L3"),"L3","")</f>
        <v/>
      </c>
      <c r="D178" s="278" t="str">
        <f>IFERROR(VLOOKUP(Tableau3[[#This Row],[Code Gest Fournisseur]],#REF!,2,FALSE),IF(Tableau3[[#This Row],[Réf Art Fournisseur]]="","NRC","Znon attribuée"))</f>
        <v>NRC</v>
      </c>
      <c r="E178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178" s="280" t="str">
        <f>IF(Tableau3[[#This Row],[Date Demandée]]+15&lt;$DE$11,"oui","non")</f>
        <v>oui</v>
      </c>
      <c r="G178" s="143"/>
      <c r="I178" s="144"/>
      <c r="J178" s="143"/>
      <c r="AQ178" s="144"/>
      <c r="AR178" s="143"/>
      <c r="AV178" s="1"/>
      <c r="AW178" s="1"/>
      <c r="BF178" s="1"/>
      <c r="CH178" s="1"/>
      <c r="CI178" s="1"/>
      <c r="CL178" s="1"/>
      <c r="CM178" s="1"/>
      <c r="CN178" s="241"/>
      <c r="CO178" s="1"/>
      <c r="CP178" s="3"/>
      <c r="CQ178" s="3"/>
      <c r="CR178" s="1"/>
      <c r="CS178" s="3"/>
      <c r="CT178" s="3"/>
      <c r="CU178" s="3"/>
      <c r="CV178" s="1"/>
      <c r="CW178" s="1"/>
      <c r="DC178" s="144"/>
      <c r="DD178" s="149"/>
      <c r="DE178" s="107"/>
      <c r="DF178" s="107"/>
      <c r="DG178" s="107"/>
      <c r="DH178" s="107"/>
      <c r="DI178" s="107"/>
      <c r="DJ178" s="107"/>
      <c r="DK178" s="107"/>
      <c r="DL178" s="107"/>
      <c r="DM178" s="107"/>
      <c r="DN178" s="107"/>
      <c r="DO178" s="107"/>
      <c r="DP178" s="107"/>
      <c r="DQ178" s="107"/>
      <c r="DR178" s="107"/>
      <c r="DS178" s="107"/>
      <c r="DT178" s="107"/>
      <c r="DU178" s="107"/>
      <c r="DV178" s="107"/>
      <c r="DW178" s="107"/>
      <c r="DX178" s="107"/>
      <c r="DY178" s="107"/>
      <c r="DZ178" s="107"/>
      <c r="EA178" s="107"/>
      <c r="EB178" s="107"/>
      <c r="EC178" s="107"/>
      <c r="ED178" s="107"/>
      <c r="EE178" s="107"/>
      <c r="EF178" s="107"/>
      <c r="EG178" s="107"/>
      <c r="EH178" s="107"/>
      <c r="EI178" s="107"/>
      <c r="EJ178" s="150"/>
    </row>
    <row r="179" spans="1:140" x14ac:dyDescent="0.3">
      <c r="A179" s="277" t="str">
        <f>Tableau3[Commande]&amp;Tableau3[Lig Cde]</f>
        <v/>
      </c>
      <c r="B179" s="278" t="str">
        <f>IF(ISERROR(VLOOKUP(Tableau3[[#This Row],[Code Ord. Off.]],#REF!,2,FALSE)),"RC CONVERGENCE",VLOOKUP(Tableau3[[#This Row],[Code Ord. Off.]],#REF!,2,FALSE))</f>
        <v>RC CONVERGENCE</v>
      </c>
      <c r="C179" s="279" t="str">
        <f>IF(OR(LEFT(Tableau3[[#This Row],[Commentaire Client]],2)="L3",LEFT(Tableau3[[#This Row],[No Suivi]],2)="L3"),"L3","")</f>
        <v/>
      </c>
      <c r="D179" s="278" t="str">
        <f>IFERROR(VLOOKUP(Tableau3[[#This Row],[Code Gest Fournisseur]],#REF!,2,FALSE),IF(Tableau3[[#This Row],[Réf Art Fournisseur]]="","NRC","Znon attribuée"))</f>
        <v>NRC</v>
      </c>
      <c r="E179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179" s="280" t="str">
        <f>IF(Tableau3[[#This Row],[Date Demandée]]+15&lt;$DE$11,"oui","non")</f>
        <v>oui</v>
      </c>
      <c r="G179" s="143"/>
      <c r="I179" s="144"/>
      <c r="J179" s="143"/>
      <c r="AQ179" s="144"/>
      <c r="AR179" s="143"/>
      <c r="AV179" s="1"/>
      <c r="AW179" s="1"/>
      <c r="BF179" s="1"/>
      <c r="CH179" s="1"/>
      <c r="CI179" s="1"/>
      <c r="CL179" s="1"/>
      <c r="CM179" s="1"/>
      <c r="CN179" s="241"/>
      <c r="CO179" s="1"/>
      <c r="CP179" s="3"/>
      <c r="CQ179" s="3"/>
      <c r="CR179" s="1"/>
      <c r="CS179" s="3"/>
      <c r="CT179" s="3"/>
      <c r="CU179" s="3"/>
      <c r="CV179" s="1"/>
      <c r="CW179" s="1"/>
      <c r="DC179" s="144"/>
      <c r="DD179" s="149"/>
      <c r="DE179" s="107"/>
      <c r="DF179" s="107"/>
      <c r="DG179" s="107"/>
      <c r="DH179" s="107"/>
      <c r="DI179" s="107"/>
      <c r="DJ179" s="107"/>
      <c r="DK179" s="107"/>
      <c r="DL179" s="107"/>
      <c r="DM179" s="107"/>
      <c r="DN179" s="107"/>
      <c r="DO179" s="107"/>
      <c r="DP179" s="107"/>
      <c r="DQ179" s="107"/>
      <c r="DR179" s="107"/>
      <c r="DS179" s="107"/>
      <c r="DT179" s="107"/>
      <c r="DU179" s="107"/>
      <c r="DV179" s="107"/>
      <c r="DW179" s="107"/>
      <c r="DX179" s="107"/>
      <c r="DY179" s="107"/>
      <c r="DZ179" s="107"/>
      <c r="EA179" s="107"/>
      <c r="EB179" s="107"/>
      <c r="EC179" s="107"/>
      <c r="ED179" s="107"/>
      <c r="EE179" s="107"/>
      <c r="EF179" s="107"/>
      <c r="EG179" s="107"/>
      <c r="EH179" s="107"/>
      <c r="EI179" s="107"/>
      <c r="EJ179" s="150"/>
    </row>
    <row r="180" spans="1:140" x14ac:dyDescent="0.3">
      <c r="A180" s="277" t="str">
        <f>Tableau3[Commande]&amp;Tableau3[Lig Cde]</f>
        <v/>
      </c>
      <c r="B180" s="278" t="str">
        <f>IF(ISERROR(VLOOKUP(Tableau3[[#This Row],[Code Ord. Off.]],#REF!,2,FALSE)),"RC CONVERGENCE",VLOOKUP(Tableau3[[#This Row],[Code Ord. Off.]],#REF!,2,FALSE))</f>
        <v>RC CONVERGENCE</v>
      </c>
      <c r="C180" s="279" t="str">
        <f>IF(OR(LEFT(Tableau3[[#This Row],[Commentaire Client]],2)="L3",LEFT(Tableau3[[#This Row],[No Suivi]],2)="L3"),"L3","")</f>
        <v/>
      </c>
      <c r="D180" s="278" t="str">
        <f>IFERROR(VLOOKUP(Tableau3[[#This Row],[Code Gest Fournisseur]],#REF!,2,FALSE),IF(Tableau3[[#This Row],[Réf Art Fournisseur]]="","NRC","Znon attribuée"))</f>
        <v>NRC</v>
      </c>
      <c r="E180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180" s="280" t="str">
        <f>IF(Tableau3[[#This Row],[Date Demandée]]+15&lt;$DE$11,"oui","non")</f>
        <v>oui</v>
      </c>
      <c r="G180" s="143"/>
      <c r="I180" s="144"/>
      <c r="J180" s="143"/>
      <c r="AQ180" s="144"/>
      <c r="AR180" s="143"/>
      <c r="AV180" s="1"/>
      <c r="AW180" s="1"/>
      <c r="BF180" s="1"/>
      <c r="CH180" s="1"/>
      <c r="CI180" s="1"/>
      <c r="CL180" s="1"/>
      <c r="CM180" s="1"/>
      <c r="CN180" s="241"/>
      <c r="CO180" s="1"/>
      <c r="CP180" s="3"/>
      <c r="CQ180" s="3"/>
      <c r="CR180" s="1"/>
      <c r="CS180" s="3"/>
      <c r="CT180" s="3"/>
      <c r="CU180" s="3"/>
      <c r="CV180" s="1"/>
      <c r="CW180" s="1"/>
      <c r="DC180" s="144"/>
      <c r="DD180" s="149"/>
      <c r="DE180" s="107"/>
      <c r="DF180" s="107"/>
      <c r="DG180" s="107"/>
      <c r="DH180" s="107"/>
      <c r="DI180" s="107"/>
      <c r="DJ180" s="107"/>
      <c r="DK180" s="107"/>
      <c r="DL180" s="107"/>
      <c r="DM180" s="107"/>
      <c r="DN180" s="107"/>
      <c r="DO180" s="107"/>
      <c r="DP180" s="107"/>
      <c r="DQ180" s="107"/>
      <c r="DR180" s="107"/>
      <c r="DS180" s="107"/>
      <c r="DT180" s="107"/>
      <c r="DU180" s="107"/>
      <c r="DV180" s="107"/>
      <c r="DW180" s="107"/>
      <c r="DX180" s="107"/>
      <c r="DY180" s="107"/>
      <c r="DZ180" s="107"/>
      <c r="EA180" s="107"/>
      <c r="EB180" s="107"/>
      <c r="EC180" s="107"/>
      <c r="ED180" s="107"/>
      <c r="EE180" s="107"/>
      <c r="EF180" s="107"/>
      <c r="EG180" s="107"/>
      <c r="EH180" s="107"/>
      <c r="EI180" s="107"/>
      <c r="EJ180" s="150"/>
    </row>
    <row r="181" spans="1:140" x14ac:dyDescent="0.3">
      <c r="A181" s="277" t="str">
        <f>Tableau3[Commande]&amp;Tableau3[Lig Cde]</f>
        <v/>
      </c>
      <c r="B181" s="278" t="str">
        <f>IF(ISERROR(VLOOKUP(Tableau3[[#This Row],[Code Ord. Off.]],#REF!,2,FALSE)),"RC CONVERGENCE",VLOOKUP(Tableau3[[#This Row],[Code Ord. Off.]],#REF!,2,FALSE))</f>
        <v>RC CONVERGENCE</v>
      </c>
      <c r="C181" s="279" t="str">
        <f>IF(OR(LEFT(Tableau3[[#This Row],[Commentaire Client]],2)="L3",LEFT(Tableau3[[#This Row],[No Suivi]],2)="L3"),"L3","")</f>
        <v/>
      </c>
      <c r="D181" s="278" t="str">
        <f>IFERROR(VLOOKUP(Tableau3[[#This Row],[Code Gest Fournisseur]],#REF!,2,FALSE),IF(Tableau3[[#This Row],[Réf Art Fournisseur]]="","NRC","Znon attribuée"))</f>
        <v>NRC</v>
      </c>
      <c r="E181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181" s="280" t="str">
        <f>IF(Tableau3[[#This Row],[Date Demandée]]+15&lt;$DE$11,"oui","non")</f>
        <v>oui</v>
      </c>
      <c r="G181" s="143"/>
      <c r="I181" s="144"/>
      <c r="J181" s="143"/>
      <c r="AQ181" s="144"/>
      <c r="AR181" s="143"/>
      <c r="AV181" s="1"/>
      <c r="AW181" s="1"/>
      <c r="BF181" s="1"/>
      <c r="CH181" s="1"/>
      <c r="CI181" s="1"/>
      <c r="CL181" s="1"/>
      <c r="CM181" s="1"/>
      <c r="CN181" s="241"/>
      <c r="CO181" s="1"/>
      <c r="CP181" s="3"/>
      <c r="CQ181" s="3"/>
      <c r="CR181" s="1"/>
      <c r="CS181" s="3"/>
      <c r="CT181" s="3"/>
      <c r="CU181" s="3"/>
      <c r="CV181" s="1"/>
      <c r="CW181" s="1"/>
      <c r="DC181" s="144"/>
      <c r="DD181" s="149"/>
      <c r="DE181" s="107"/>
      <c r="DF181" s="107"/>
      <c r="DG181" s="107"/>
      <c r="DH181" s="107"/>
      <c r="DI181" s="107"/>
      <c r="DJ181" s="107"/>
      <c r="DK181" s="107"/>
      <c r="DL181" s="107"/>
      <c r="DM181" s="107"/>
      <c r="DN181" s="107"/>
      <c r="DO181" s="107"/>
      <c r="DP181" s="107"/>
      <c r="DQ181" s="107"/>
      <c r="DR181" s="107"/>
      <c r="DS181" s="107"/>
      <c r="DT181" s="107"/>
      <c r="DU181" s="107"/>
      <c r="DV181" s="107"/>
      <c r="DW181" s="107"/>
      <c r="DX181" s="107"/>
      <c r="DY181" s="107"/>
      <c r="DZ181" s="107"/>
      <c r="EA181" s="107"/>
      <c r="EB181" s="107"/>
      <c r="EC181" s="107"/>
      <c r="ED181" s="107"/>
      <c r="EE181" s="107"/>
      <c r="EF181" s="107"/>
      <c r="EG181" s="107"/>
      <c r="EH181" s="107"/>
      <c r="EI181" s="107"/>
      <c r="EJ181" s="150"/>
    </row>
    <row r="182" spans="1:140" x14ac:dyDescent="0.3">
      <c r="A182" s="277" t="str">
        <f>Tableau3[Commande]&amp;Tableau3[Lig Cde]</f>
        <v/>
      </c>
      <c r="B182" s="278" t="str">
        <f>IF(ISERROR(VLOOKUP(Tableau3[[#This Row],[Code Ord. Off.]],#REF!,2,FALSE)),"RC CONVERGENCE",VLOOKUP(Tableau3[[#This Row],[Code Ord. Off.]],#REF!,2,FALSE))</f>
        <v>RC CONVERGENCE</v>
      </c>
      <c r="C182" s="279" t="str">
        <f>IF(OR(LEFT(Tableau3[[#This Row],[Commentaire Client]],2)="L3",LEFT(Tableau3[[#This Row],[No Suivi]],2)="L3"),"L3","")</f>
        <v/>
      </c>
      <c r="D182" s="278" t="str">
        <f>IFERROR(VLOOKUP(Tableau3[[#This Row],[Code Gest Fournisseur]],#REF!,2,FALSE),IF(Tableau3[[#This Row],[Réf Art Fournisseur]]="","NRC","Znon attribuée"))</f>
        <v>NRC</v>
      </c>
      <c r="E182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182" s="280" t="str">
        <f>IF(Tableau3[[#This Row],[Date Demandée]]+15&lt;$DE$11,"oui","non")</f>
        <v>oui</v>
      </c>
      <c r="G182" s="143"/>
      <c r="I182" s="144"/>
      <c r="J182" s="143"/>
      <c r="AQ182" s="144"/>
      <c r="AR182" s="143"/>
      <c r="AV182" s="1"/>
      <c r="AW182" s="1"/>
      <c r="BF182" s="1"/>
      <c r="CH182" s="1"/>
      <c r="CI182" s="1"/>
      <c r="CL182" s="1"/>
      <c r="CM182" s="1"/>
      <c r="CN182" s="241"/>
      <c r="CO182" s="1"/>
      <c r="CP182" s="3"/>
      <c r="CQ182" s="3"/>
      <c r="CR182" s="1"/>
      <c r="CS182" s="3"/>
      <c r="CT182" s="3"/>
      <c r="CU182" s="3"/>
      <c r="CV182" s="1"/>
      <c r="CW182" s="1"/>
      <c r="DC182" s="144"/>
      <c r="DD182" s="149"/>
      <c r="DE182" s="107"/>
      <c r="DF182" s="107"/>
      <c r="DG182" s="107"/>
      <c r="DH182" s="107"/>
      <c r="DI182" s="107"/>
      <c r="DJ182" s="107"/>
      <c r="DK182" s="107"/>
      <c r="DL182" s="107"/>
      <c r="DM182" s="107"/>
      <c r="DN182" s="107"/>
      <c r="DO182" s="107"/>
      <c r="DP182" s="107"/>
      <c r="DQ182" s="107"/>
      <c r="DR182" s="107"/>
      <c r="DS182" s="107"/>
      <c r="DT182" s="107"/>
      <c r="DU182" s="107"/>
      <c r="DV182" s="107"/>
      <c r="DW182" s="107"/>
      <c r="DX182" s="107"/>
      <c r="DY182" s="107"/>
      <c r="DZ182" s="107"/>
      <c r="EA182" s="107"/>
      <c r="EB182" s="107"/>
      <c r="EC182" s="107"/>
      <c r="ED182" s="107"/>
      <c r="EE182" s="107"/>
      <c r="EF182" s="107"/>
      <c r="EG182" s="107"/>
      <c r="EH182" s="107"/>
      <c r="EI182" s="107"/>
      <c r="EJ182" s="150"/>
    </row>
    <row r="183" spans="1:140" x14ac:dyDescent="0.3">
      <c r="A183" s="277" t="str">
        <f>Tableau3[Commande]&amp;Tableau3[Lig Cde]</f>
        <v/>
      </c>
      <c r="B183" s="278" t="str">
        <f>IF(ISERROR(VLOOKUP(Tableau3[[#This Row],[Code Ord. Off.]],#REF!,2,FALSE)),"RC CONVERGENCE",VLOOKUP(Tableau3[[#This Row],[Code Ord. Off.]],#REF!,2,FALSE))</f>
        <v>RC CONVERGENCE</v>
      </c>
      <c r="C183" s="279" t="str">
        <f>IF(OR(LEFT(Tableau3[[#This Row],[Commentaire Client]],2)="L3",LEFT(Tableau3[[#This Row],[No Suivi]],2)="L3"),"L3","")</f>
        <v/>
      </c>
      <c r="D183" s="278" t="str">
        <f>IFERROR(VLOOKUP(Tableau3[[#This Row],[Code Gest Fournisseur]],#REF!,2,FALSE),IF(Tableau3[[#This Row],[Réf Art Fournisseur]]="","NRC","Znon attribuée"))</f>
        <v>NRC</v>
      </c>
      <c r="E183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183" s="280" t="str">
        <f>IF(Tableau3[[#This Row],[Date Demandée]]+15&lt;$DE$11,"oui","non")</f>
        <v>oui</v>
      </c>
      <c r="G183" s="143"/>
      <c r="I183" s="144"/>
      <c r="J183" s="143"/>
      <c r="AQ183" s="144"/>
      <c r="AR183" s="143"/>
      <c r="AV183" s="1"/>
      <c r="AW183" s="1"/>
      <c r="BF183" s="1"/>
      <c r="CH183" s="1"/>
      <c r="CI183" s="1"/>
      <c r="CL183" s="1"/>
      <c r="CM183" s="1"/>
      <c r="CN183" s="241"/>
      <c r="CO183" s="1"/>
      <c r="CP183" s="3"/>
      <c r="CQ183" s="3"/>
      <c r="CR183" s="1"/>
      <c r="CS183" s="3"/>
      <c r="CT183" s="3"/>
      <c r="CU183" s="3"/>
      <c r="CV183" s="1"/>
      <c r="CW183" s="1"/>
      <c r="DC183" s="144"/>
      <c r="DD183" s="149"/>
      <c r="DE183" s="107"/>
      <c r="DF183" s="107"/>
      <c r="DG183" s="107"/>
      <c r="DH183" s="107"/>
      <c r="DI183" s="107"/>
      <c r="DJ183" s="107"/>
      <c r="DK183" s="107"/>
      <c r="DL183" s="107"/>
      <c r="DM183" s="107"/>
      <c r="DN183" s="107"/>
      <c r="DO183" s="107"/>
      <c r="DP183" s="107"/>
      <c r="DQ183" s="107"/>
      <c r="DR183" s="107"/>
      <c r="DS183" s="107"/>
      <c r="DT183" s="107"/>
      <c r="DU183" s="107"/>
      <c r="DV183" s="107"/>
      <c r="DW183" s="107"/>
      <c r="DX183" s="107"/>
      <c r="DY183" s="107"/>
      <c r="DZ183" s="107"/>
      <c r="EA183" s="107"/>
      <c r="EB183" s="107"/>
      <c r="EC183" s="107"/>
      <c r="ED183" s="107"/>
      <c r="EE183" s="107"/>
      <c r="EF183" s="107"/>
      <c r="EG183" s="107"/>
      <c r="EH183" s="107"/>
      <c r="EI183" s="107"/>
      <c r="EJ183" s="150"/>
    </row>
    <row r="184" spans="1:140" x14ac:dyDescent="0.3">
      <c r="A184" s="277" t="str">
        <f>Tableau3[Commande]&amp;Tableau3[Lig Cde]</f>
        <v/>
      </c>
      <c r="B184" s="278" t="str">
        <f>IF(ISERROR(VLOOKUP(Tableau3[[#This Row],[Code Ord. Off.]],#REF!,2,FALSE)),"RC CONVERGENCE",VLOOKUP(Tableau3[[#This Row],[Code Ord. Off.]],#REF!,2,FALSE))</f>
        <v>RC CONVERGENCE</v>
      </c>
      <c r="C184" s="279" t="str">
        <f>IF(OR(LEFT(Tableau3[[#This Row],[Commentaire Client]],2)="L3",LEFT(Tableau3[[#This Row],[No Suivi]],2)="L3"),"L3","")</f>
        <v/>
      </c>
      <c r="D184" s="278" t="str">
        <f>IFERROR(VLOOKUP(Tableau3[[#This Row],[Code Gest Fournisseur]],#REF!,2,FALSE),IF(Tableau3[[#This Row],[Réf Art Fournisseur]]="","NRC","Znon attribuée"))</f>
        <v>NRC</v>
      </c>
      <c r="E184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184" s="280" t="str">
        <f>IF(Tableau3[[#This Row],[Date Demandée]]+15&lt;$DE$11,"oui","non")</f>
        <v>oui</v>
      </c>
      <c r="G184" s="143"/>
      <c r="I184" s="144"/>
      <c r="J184" s="143"/>
      <c r="AQ184" s="144"/>
      <c r="AR184" s="143"/>
      <c r="AV184" s="1"/>
      <c r="AW184" s="1"/>
      <c r="BF184" s="1"/>
      <c r="CH184" s="1"/>
      <c r="CI184" s="1"/>
      <c r="CL184" s="1"/>
      <c r="CM184" s="1"/>
      <c r="CN184" s="241"/>
      <c r="CO184" s="1"/>
      <c r="CP184" s="3"/>
      <c r="CQ184" s="3"/>
      <c r="CR184" s="1"/>
      <c r="CS184" s="3"/>
      <c r="CT184" s="3"/>
      <c r="CU184" s="3"/>
      <c r="CV184" s="1"/>
      <c r="CW184" s="1"/>
      <c r="DC184" s="144"/>
      <c r="DD184" s="149"/>
      <c r="DE184" s="107"/>
      <c r="DF184" s="107"/>
      <c r="DG184" s="107"/>
      <c r="DH184" s="107"/>
      <c r="DI184" s="107"/>
      <c r="DJ184" s="107"/>
      <c r="DK184" s="107"/>
      <c r="DL184" s="107"/>
      <c r="DM184" s="107"/>
      <c r="DN184" s="107"/>
      <c r="DO184" s="107"/>
      <c r="DP184" s="107"/>
      <c r="DQ184" s="107"/>
      <c r="DR184" s="107"/>
      <c r="DS184" s="107"/>
      <c r="DT184" s="107"/>
      <c r="DU184" s="107"/>
      <c r="DV184" s="107"/>
      <c r="DW184" s="107"/>
      <c r="DX184" s="107"/>
      <c r="DY184" s="107"/>
      <c r="DZ184" s="107"/>
      <c r="EA184" s="107"/>
      <c r="EB184" s="107"/>
      <c r="EC184" s="107"/>
      <c r="ED184" s="107"/>
      <c r="EE184" s="107"/>
      <c r="EF184" s="107"/>
      <c r="EG184" s="107"/>
      <c r="EH184" s="107"/>
      <c r="EI184" s="107"/>
      <c r="EJ184" s="150"/>
    </row>
    <row r="185" spans="1:140" x14ac:dyDescent="0.3">
      <c r="A185" s="277" t="str">
        <f>Tableau3[Commande]&amp;Tableau3[Lig Cde]</f>
        <v/>
      </c>
      <c r="B185" s="278" t="str">
        <f>IF(ISERROR(VLOOKUP(Tableau3[[#This Row],[Code Ord. Off.]],#REF!,2,FALSE)),"RC CONVERGENCE",VLOOKUP(Tableau3[[#This Row],[Code Ord. Off.]],#REF!,2,FALSE))</f>
        <v>RC CONVERGENCE</v>
      </c>
      <c r="C185" s="279" t="str">
        <f>IF(OR(LEFT(Tableau3[[#This Row],[Commentaire Client]],2)="L3",LEFT(Tableau3[[#This Row],[No Suivi]],2)="L3"),"L3","")</f>
        <v/>
      </c>
      <c r="D185" s="278" t="str">
        <f>IFERROR(VLOOKUP(Tableau3[[#This Row],[Code Gest Fournisseur]],#REF!,2,FALSE),IF(Tableau3[[#This Row],[Réf Art Fournisseur]]="","NRC","Znon attribuée"))</f>
        <v>NRC</v>
      </c>
      <c r="E185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185" s="280" t="str">
        <f>IF(Tableau3[[#This Row],[Date Demandée]]+15&lt;$DE$11,"oui","non")</f>
        <v>oui</v>
      </c>
      <c r="G185" s="143"/>
      <c r="I185" s="144"/>
      <c r="J185" s="143"/>
      <c r="AQ185" s="144"/>
      <c r="AR185" s="143"/>
      <c r="AV185" s="1"/>
      <c r="AW185" s="1"/>
      <c r="BF185" s="1"/>
      <c r="CH185" s="1"/>
      <c r="CI185" s="1"/>
      <c r="CL185" s="1"/>
      <c r="CM185" s="1"/>
      <c r="CN185" s="241"/>
      <c r="CO185" s="1"/>
      <c r="CP185" s="3"/>
      <c r="CQ185" s="3"/>
      <c r="CR185" s="1"/>
      <c r="CS185" s="3"/>
      <c r="CT185" s="3"/>
      <c r="CU185" s="3"/>
      <c r="CV185" s="1"/>
      <c r="CW185" s="1"/>
      <c r="DC185" s="144"/>
      <c r="DD185" s="149"/>
      <c r="DE185" s="107"/>
      <c r="DF185" s="107"/>
      <c r="DG185" s="107"/>
      <c r="DH185" s="107"/>
      <c r="DI185" s="107"/>
      <c r="DJ185" s="107"/>
      <c r="DK185" s="107"/>
      <c r="DL185" s="107"/>
      <c r="DM185" s="107"/>
      <c r="DN185" s="107"/>
      <c r="DO185" s="107"/>
      <c r="DP185" s="107"/>
      <c r="DQ185" s="107"/>
      <c r="DR185" s="107"/>
      <c r="DS185" s="107"/>
      <c r="DT185" s="107"/>
      <c r="DU185" s="107"/>
      <c r="DV185" s="107"/>
      <c r="DW185" s="107"/>
      <c r="DX185" s="107"/>
      <c r="DY185" s="107"/>
      <c r="DZ185" s="107"/>
      <c r="EA185" s="107"/>
      <c r="EB185" s="107"/>
      <c r="EC185" s="107"/>
      <c r="ED185" s="107"/>
      <c r="EE185" s="107"/>
      <c r="EF185" s="107"/>
      <c r="EG185" s="107"/>
      <c r="EH185" s="107"/>
      <c r="EI185" s="107"/>
      <c r="EJ185" s="150"/>
    </row>
    <row r="186" spans="1:140" x14ac:dyDescent="0.3">
      <c r="A186" s="277" t="str">
        <f>Tableau3[Commande]&amp;Tableau3[Lig Cde]</f>
        <v/>
      </c>
      <c r="B186" s="278" t="str">
        <f>IF(ISERROR(VLOOKUP(Tableau3[[#This Row],[Code Ord. Off.]],#REF!,2,FALSE)),"RC CONVERGENCE",VLOOKUP(Tableau3[[#This Row],[Code Ord. Off.]],#REF!,2,FALSE))</f>
        <v>RC CONVERGENCE</v>
      </c>
      <c r="C186" s="279" t="str">
        <f>IF(OR(LEFT(Tableau3[[#This Row],[Commentaire Client]],2)="L3",LEFT(Tableau3[[#This Row],[No Suivi]],2)="L3"),"L3","")</f>
        <v/>
      </c>
      <c r="D186" s="278" t="str">
        <f>IFERROR(VLOOKUP(Tableau3[[#This Row],[Code Gest Fournisseur]],#REF!,2,FALSE),IF(Tableau3[[#This Row],[Réf Art Fournisseur]]="","NRC","Znon attribuée"))</f>
        <v>NRC</v>
      </c>
      <c r="E186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186" s="280" t="str">
        <f>IF(Tableau3[[#This Row],[Date Demandée]]+15&lt;$DE$11,"oui","non")</f>
        <v>oui</v>
      </c>
      <c r="G186" s="143"/>
      <c r="I186" s="144"/>
      <c r="J186" s="143"/>
      <c r="AQ186" s="144"/>
      <c r="AR186" s="143"/>
      <c r="AV186" s="1"/>
      <c r="AW186" s="1"/>
      <c r="BF186" s="1"/>
      <c r="CH186" s="1"/>
      <c r="CI186" s="1"/>
      <c r="CL186" s="1"/>
      <c r="CM186" s="1"/>
      <c r="CN186" s="241"/>
      <c r="CO186" s="1"/>
      <c r="CP186" s="3"/>
      <c r="CQ186" s="3"/>
      <c r="CR186" s="1"/>
      <c r="CS186" s="3"/>
      <c r="CT186" s="3"/>
      <c r="CU186" s="3"/>
      <c r="CV186" s="1"/>
      <c r="CW186" s="1"/>
      <c r="DC186" s="144"/>
      <c r="DD186" s="149"/>
      <c r="DE186" s="107"/>
      <c r="DF186" s="107"/>
      <c r="DG186" s="107"/>
      <c r="DH186" s="107"/>
      <c r="DI186" s="107"/>
      <c r="DJ186" s="107"/>
      <c r="DK186" s="107"/>
      <c r="DL186" s="107"/>
      <c r="DM186" s="107"/>
      <c r="DN186" s="107"/>
      <c r="DO186" s="107"/>
      <c r="DP186" s="107"/>
      <c r="DQ186" s="107"/>
      <c r="DR186" s="107"/>
      <c r="DS186" s="107"/>
      <c r="DT186" s="107"/>
      <c r="DU186" s="107"/>
      <c r="DV186" s="107"/>
      <c r="DW186" s="107"/>
      <c r="DX186" s="107"/>
      <c r="DY186" s="107"/>
      <c r="DZ186" s="107"/>
      <c r="EA186" s="107"/>
      <c r="EB186" s="107"/>
      <c r="EC186" s="107"/>
      <c r="ED186" s="107"/>
      <c r="EE186" s="107"/>
      <c r="EF186" s="107"/>
      <c r="EG186" s="107"/>
      <c r="EH186" s="107"/>
      <c r="EI186" s="107"/>
      <c r="EJ186" s="150"/>
    </row>
    <row r="187" spans="1:140" x14ac:dyDescent="0.3">
      <c r="A187" s="277" t="str">
        <f>Tableau3[Commande]&amp;Tableau3[Lig Cde]</f>
        <v/>
      </c>
      <c r="B187" s="278" t="str">
        <f>IF(ISERROR(VLOOKUP(Tableau3[[#This Row],[Code Ord. Off.]],#REF!,2,FALSE)),"RC CONVERGENCE",VLOOKUP(Tableau3[[#This Row],[Code Ord. Off.]],#REF!,2,FALSE))</f>
        <v>RC CONVERGENCE</v>
      </c>
      <c r="C187" s="279" t="str">
        <f>IF(OR(LEFT(Tableau3[[#This Row],[Commentaire Client]],2)="L3",LEFT(Tableau3[[#This Row],[No Suivi]],2)="L3"),"L3","")</f>
        <v/>
      </c>
      <c r="D187" s="278" t="str">
        <f>IFERROR(VLOOKUP(Tableau3[[#This Row],[Code Gest Fournisseur]],#REF!,2,FALSE),IF(Tableau3[[#This Row],[Réf Art Fournisseur]]="","NRC","Znon attribuée"))</f>
        <v>NRC</v>
      </c>
      <c r="E187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187" s="280" t="str">
        <f>IF(Tableau3[[#This Row],[Date Demandée]]+15&lt;$DE$11,"oui","non")</f>
        <v>oui</v>
      </c>
      <c r="G187" s="143"/>
      <c r="I187" s="144"/>
      <c r="J187" s="143"/>
      <c r="AQ187" s="144"/>
      <c r="AR187" s="143"/>
      <c r="AV187" s="1"/>
      <c r="AW187" s="1"/>
      <c r="BF187" s="1"/>
      <c r="CH187" s="1"/>
      <c r="CI187" s="1"/>
      <c r="CL187" s="1"/>
      <c r="CM187" s="1"/>
      <c r="CN187" s="241"/>
      <c r="CO187" s="1"/>
      <c r="CP187" s="3"/>
      <c r="CQ187" s="3"/>
      <c r="CR187" s="1"/>
      <c r="CS187" s="3"/>
      <c r="CT187" s="3"/>
      <c r="CU187" s="3"/>
      <c r="CV187" s="1"/>
      <c r="CW187" s="1"/>
      <c r="DC187" s="144"/>
      <c r="DD187" s="149"/>
      <c r="DE187" s="107"/>
      <c r="DF187" s="107"/>
      <c r="DG187" s="107"/>
      <c r="DH187" s="107"/>
      <c r="DI187" s="107"/>
      <c r="DJ187" s="107"/>
      <c r="DK187" s="107"/>
      <c r="DL187" s="107"/>
      <c r="DM187" s="107"/>
      <c r="DN187" s="107"/>
      <c r="DO187" s="107"/>
      <c r="DP187" s="107"/>
      <c r="DQ187" s="107"/>
      <c r="DR187" s="107"/>
      <c r="DS187" s="107"/>
      <c r="DT187" s="107"/>
      <c r="DU187" s="107"/>
      <c r="DV187" s="107"/>
      <c r="DW187" s="107"/>
      <c r="DX187" s="107"/>
      <c r="DY187" s="107"/>
      <c r="DZ187" s="107"/>
      <c r="EA187" s="107"/>
      <c r="EB187" s="107"/>
      <c r="EC187" s="107"/>
      <c r="ED187" s="107"/>
      <c r="EE187" s="107"/>
      <c r="EF187" s="107"/>
      <c r="EG187" s="107"/>
      <c r="EH187" s="107"/>
      <c r="EI187" s="107"/>
      <c r="EJ187" s="150"/>
    </row>
    <row r="188" spans="1:140" x14ac:dyDescent="0.3">
      <c r="A188" s="277" t="str">
        <f>Tableau3[Commande]&amp;Tableau3[Lig Cde]</f>
        <v/>
      </c>
      <c r="B188" s="278" t="str">
        <f>IF(ISERROR(VLOOKUP(Tableau3[[#This Row],[Code Ord. Off.]],#REF!,2,FALSE)),"RC CONVERGENCE",VLOOKUP(Tableau3[[#This Row],[Code Ord. Off.]],#REF!,2,FALSE))</f>
        <v>RC CONVERGENCE</v>
      </c>
      <c r="C188" s="279" t="str">
        <f>IF(OR(LEFT(Tableau3[[#This Row],[Commentaire Client]],2)="L3",LEFT(Tableau3[[#This Row],[No Suivi]],2)="L3"),"L3","")</f>
        <v/>
      </c>
      <c r="D188" s="278" t="str">
        <f>IFERROR(VLOOKUP(Tableau3[[#This Row],[Code Gest Fournisseur]],#REF!,2,FALSE),IF(Tableau3[[#This Row],[Réf Art Fournisseur]]="","NRC","Znon attribuée"))</f>
        <v>NRC</v>
      </c>
      <c r="E188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188" s="280" t="str">
        <f>IF(Tableau3[[#This Row],[Date Demandée]]+15&lt;$DE$11,"oui","non")</f>
        <v>oui</v>
      </c>
      <c r="G188" s="143"/>
      <c r="I188" s="144"/>
      <c r="J188" s="143"/>
      <c r="AQ188" s="144"/>
      <c r="AR188" s="143"/>
      <c r="AV188" s="1"/>
      <c r="AW188" s="1"/>
      <c r="BF188" s="1"/>
      <c r="CH188" s="1"/>
      <c r="CI188" s="1"/>
      <c r="CL188" s="1"/>
      <c r="CM188" s="1"/>
      <c r="CN188" s="241"/>
      <c r="CO188" s="1"/>
      <c r="CP188" s="3"/>
      <c r="CQ188" s="3"/>
      <c r="CR188" s="1"/>
      <c r="CS188" s="3"/>
      <c r="CT188" s="3"/>
      <c r="CU188" s="3"/>
      <c r="CV188" s="1"/>
      <c r="CW188" s="1"/>
      <c r="DC188" s="144"/>
      <c r="DD188" s="149"/>
      <c r="DE188" s="107"/>
      <c r="DF188" s="107"/>
      <c r="DG188" s="107"/>
      <c r="DH188" s="107"/>
      <c r="DI188" s="107"/>
      <c r="DJ188" s="107"/>
      <c r="DK188" s="107"/>
      <c r="DL188" s="107"/>
      <c r="DM188" s="107"/>
      <c r="DN188" s="107"/>
      <c r="DO188" s="107"/>
      <c r="DP188" s="107"/>
      <c r="DQ188" s="107"/>
      <c r="DR188" s="107"/>
      <c r="DS188" s="107"/>
      <c r="DT188" s="107"/>
      <c r="DU188" s="107"/>
      <c r="DV188" s="107"/>
      <c r="DW188" s="107"/>
      <c r="DX188" s="107"/>
      <c r="DY188" s="107"/>
      <c r="DZ188" s="107"/>
      <c r="EA188" s="107"/>
      <c r="EB188" s="107"/>
      <c r="EC188" s="107"/>
      <c r="ED188" s="107"/>
      <c r="EE188" s="107"/>
      <c r="EF188" s="107"/>
      <c r="EG188" s="107"/>
      <c r="EH188" s="107"/>
      <c r="EI188" s="107"/>
      <c r="EJ188" s="150"/>
    </row>
    <row r="189" spans="1:140" x14ac:dyDescent="0.3">
      <c r="A189" s="277" t="str">
        <f>Tableau3[Commande]&amp;Tableau3[Lig Cde]</f>
        <v/>
      </c>
      <c r="B189" s="278" t="str">
        <f>IF(ISERROR(VLOOKUP(Tableau3[[#This Row],[Code Ord. Off.]],#REF!,2,FALSE)),"RC CONVERGENCE",VLOOKUP(Tableau3[[#This Row],[Code Ord. Off.]],#REF!,2,FALSE))</f>
        <v>RC CONVERGENCE</v>
      </c>
      <c r="C189" s="279" t="str">
        <f>IF(OR(LEFT(Tableau3[[#This Row],[Commentaire Client]],2)="L3",LEFT(Tableau3[[#This Row],[No Suivi]],2)="L3"),"L3","")</f>
        <v/>
      </c>
      <c r="D189" s="278" t="str">
        <f>IFERROR(VLOOKUP(Tableau3[[#This Row],[Code Gest Fournisseur]],#REF!,2,FALSE),IF(Tableau3[[#This Row],[Réf Art Fournisseur]]="","NRC","Znon attribuée"))</f>
        <v>NRC</v>
      </c>
      <c r="E189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189" s="280" t="str">
        <f>IF(Tableau3[[#This Row],[Date Demandée]]+15&lt;$DE$11,"oui","non")</f>
        <v>oui</v>
      </c>
      <c r="G189" s="143"/>
      <c r="I189" s="144"/>
      <c r="J189" s="143"/>
      <c r="AQ189" s="144"/>
      <c r="AR189" s="143"/>
      <c r="AV189" s="1"/>
      <c r="AW189" s="1"/>
      <c r="BF189" s="1"/>
      <c r="CH189" s="1"/>
      <c r="CI189" s="1"/>
      <c r="CL189" s="1"/>
      <c r="CM189" s="1"/>
      <c r="CN189" s="241"/>
      <c r="CO189" s="1"/>
      <c r="CP189" s="3"/>
      <c r="CQ189" s="3"/>
      <c r="CR189" s="1"/>
      <c r="CS189" s="3"/>
      <c r="CT189" s="3"/>
      <c r="CU189" s="3"/>
      <c r="CV189" s="1"/>
      <c r="CW189" s="1"/>
      <c r="DC189" s="144"/>
      <c r="DD189" s="149"/>
      <c r="DE189" s="107"/>
      <c r="DF189" s="107"/>
      <c r="DG189" s="107"/>
      <c r="DH189" s="107"/>
      <c r="DI189" s="107"/>
      <c r="DJ189" s="107"/>
      <c r="DK189" s="107"/>
      <c r="DL189" s="107"/>
      <c r="DM189" s="107"/>
      <c r="DN189" s="107"/>
      <c r="DO189" s="107"/>
      <c r="DP189" s="107"/>
      <c r="DQ189" s="107"/>
      <c r="DR189" s="107"/>
      <c r="DS189" s="107"/>
      <c r="DT189" s="107"/>
      <c r="DU189" s="107"/>
      <c r="DV189" s="107"/>
      <c r="DW189" s="107"/>
      <c r="DX189" s="107"/>
      <c r="DY189" s="107"/>
      <c r="DZ189" s="107"/>
      <c r="EA189" s="107"/>
      <c r="EB189" s="107"/>
      <c r="EC189" s="107"/>
      <c r="ED189" s="107"/>
      <c r="EE189" s="107"/>
      <c r="EF189" s="107"/>
      <c r="EG189" s="107"/>
      <c r="EH189" s="107"/>
      <c r="EI189" s="107"/>
      <c r="EJ189" s="150"/>
    </row>
    <row r="190" spans="1:140" x14ac:dyDescent="0.3">
      <c r="A190" s="277" t="str">
        <f>Tableau3[Commande]&amp;Tableau3[Lig Cde]</f>
        <v/>
      </c>
      <c r="B190" s="278" t="str">
        <f>IF(ISERROR(VLOOKUP(Tableau3[[#This Row],[Code Ord. Off.]],#REF!,2,FALSE)),"RC CONVERGENCE",VLOOKUP(Tableau3[[#This Row],[Code Ord. Off.]],#REF!,2,FALSE))</f>
        <v>RC CONVERGENCE</v>
      </c>
      <c r="C190" s="279" t="str">
        <f>IF(OR(LEFT(Tableau3[[#This Row],[Commentaire Client]],2)="L3",LEFT(Tableau3[[#This Row],[No Suivi]],2)="L3"),"L3","")</f>
        <v/>
      </c>
      <c r="D190" s="278" t="str">
        <f>IFERROR(VLOOKUP(Tableau3[[#This Row],[Code Gest Fournisseur]],#REF!,2,FALSE),IF(Tableau3[[#This Row],[Réf Art Fournisseur]]="","NRC","Znon attribuée"))</f>
        <v>NRC</v>
      </c>
      <c r="E190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190" s="280" t="str">
        <f>IF(Tableau3[[#This Row],[Date Demandée]]+15&lt;$DE$11,"oui","non")</f>
        <v>oui</v>
      </c>
      <c r="G190" s="143"/>
      <c r="I190" s="144"/>
      <c r="J190" s="143"/>
      <c r="AQ190" s="144"/>
      <c r="AR190" s="143"/>
      <c r="AV190" s="1"/>
      <c r="AW190" s="1"/>
      <c r="BF190" s="1"/>
      <c r="CH190" s="1"/>
      <c r="CI190" s="1"/>
      <c r="CL190" s="1"/>
      <c r="CM190" s="1"/>
      <c r="CN190" s="241"/>
      <c r="CO190" s="1"/>
      <c r="CP190" s="3"/>
      <c r="CQ190" s="3"/>
      <c r="CR190" s="1"/>
      <c r="CS190" s="3"/>
      <c r="CT190" s="3"/>
      <c r="CU190" s="3"/>
      <c r="CV190" s="1"/>
      <c r="CW190" s="1"/>
      <c r="DC190" s="144"/>
      <c r="DD190" s="149"/>
      <c r="DE190" s="107"/>
      <c r="DF190" s="107"/>
      <c r="DG190" s="107"/>
      <c r="DH190" s="107"/>
      <c r="DI190" s="107"/>
      <c r="DJ190" s="107"/>
      <c r="DK190" s="107"/>
      <c r="DL190" s="107"/>
      <c r="DM190" s="107"/>
      <c r="DN190" s="107"/>
      <c r="DO190" s="107"/>
      <c r="DP190" s="107"/>
      <c r="DQ190" s="107"/>
      <c r="DR190" s="107"/>
      <c r="DS190" s="107"/>
      <c r="DT190" s="107"/>
      <c r="DU190" s="107"/>
      <c r="DV190" s="107"/>
      <c r="DW190" s="107"/>
      <c r="DX190" s="107"/>
      <c r="DY190" s="107"/>
      <c r="DZ190" s="107"/>
      <c r="EA190" s="107"/>
      <c r="EB190" s="107"/>
      <c r="EC190" s="107"/>
      <c r="ED190" s="107"/>
      <c r="EE190" s="107"/>
      <c r="EF190" s="107"/>
      <c r="EG190" s="107"/>
      <c r="EH190" s="107"/>
      <c r="EI190" s="107"/>
      <c r="EJ190" s="150"/>
    </row>
    <row r="191" spans="1:140" x14ac:dyDescent="0.3">
      <c r="A191" s="277" t="str">
        <f>Tableau3[Commande]&amp;Tableau3[Lig Cde]</f>
        <v/>
      </c>
      <c r="B191" s="278" t="str">
        <f>IF(ISERROR(VLOOKUP(Tableau3[[#This Row],[Code Ord. Off.]],#REF!,2,FALSE)),"RC CONVERGENCE",VLOOKUP(Tableau3[[#This Row],[Code Ord. Off.]],#REF!,2,FALSE))</f>
        <v>RC CONVERGENCE</v>
      </c>
      <c r="C191" s="279" t="str">
        <f>IF(OR(LEFT(Tableau3[[#This Row],[Commentaire Client]],2)="L3",LEFT(Tableau3[[#This Row],[No Suivi]],2)="L3"),"L3","")</f>
        <v/>
      </c>
      <c r="D191" s="278" t="str">
        <f>IFERROR(VLOOKUP(Tableau3[[#This Row],[Code Gest Fournisseur]],#REF!,2,FALSE),IF(Tableau3[[#This Row],[Réf Art Fournisseur]]="","NRC","Znon attribuée"))</f>
        <v>NRC</v>
      </c>
      <c r="E191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191" s="280" t="str">
        <f>IF(Tableau3[[#This Row],[Date Demandée]]+15&lt;$DE$11,"oui","non")</f>
        <v>oui</v>
      </c>
      <c r="G191" s="143"/>
      <c r="I191" s="144"/>
      <c r="J191" s="143"/>
      <c r="AQ191" s="144"/>
      <c r="AR191" s="143"/>
      <c r="AV191" s="1"/>
      <c r="AW191" s="1"/>
      <c r="BF191" s="1"/>
      <c r="CH191" s="1"/>
      <c r="CI191" s="1"/>
      <c r="CL191" s="1"/>
      <c r="CM191" s="1"/>
      <c r="CN191" s="241"/>
      <c r="CO191" s="1"/>
      <c r="CP191" s="3"/>
      <c r="CQ191" s="3"/>
      <c r="CR191" s="1"/>
      <c r="CS191" s="3"/>
      <c r="CT191" s="3"/>
      <c r="CU191" s="3"/>
      <c r="CV191" s="1"/>
      <c r="CW191" s="1"/>
      <c r="DC191" s="144"/>
      <c r="DD191" s="149"/>
      <c r="DE191" s="107"/>
      <c r="DF191" s="107"/>
      <c r="DG191" s="107"/>
      <c r="DH191" s="107"/>
      <c r="DI191" s="107"/>
      <c r="DJ191" s="107"/>
      <c r="DK191" s="107"/>
      <c r="DL191" s="107"/>
      <c r="DM191" s="107"/>
      <c r="DN191" s="107"/>
      <c r="DO191" s="107"/>
      <c r="DP191" s="107"/>
      <c r="DQ191" s="107"/>
      <c r="DR191" s="107"/>
      <c r="DS191" s="107"/>
      <c r="DT191" s="107"/>
      <c r="DU191" s="107"/>
      <c r="DV191" s="107"/>
      <c r="DW191" s="107"/>
      <c r="DX191" s="107"/>
      <c r="DY191" s="107"/>
      <c r="DZ191" s="107"/>
      <c r="EA191" s="107"/>
      <c r="EB191" s="107"/>
      <c r="EC191" s="107"/>
      <c r="ED191" s="107"/>
      <c r="EE191" s="107"/>
      <c r="EF191" s="107"/>
      <c r="EG191" s="107"/>
      <c r="EH191" s="107"/>
      <c r="EI191" s="107"/>
      <c r="EJ191" s="150"/>
    </row>
    <row r="192" spans="1:140" x14ac:dyDescent="0.3">
      <c r="A192" s="277" t="str">
        <f>Tableau3[Commande]&amp;Tableau3[Lig Cde]</f>
        <v/>
      </c>
      <c r="B192" s="278" t="str">
        <f>IF(ISERROR(VLOOKUP(Tableau3[[#This Row],[Code Ord. Off.]],#REF!,2,FALSE)),"RC CONVERGENCE",VLOOKUP(Tableau3[[#This Row],[Code Ord. Off.]],#REF!,2,FALSE))</f>
        <v>RC CONVERGENCE</v>
      </c>
      <c r="C192" s="279" t="str">
        <f>IF(OR(LEFT(Tableau3[[#This Row],[Commentaire Client]],2)="L3",LEFT(Tableau3[[#This Row],[No Suivi]],2)="L3"),"L3","")</f>
        <v/>
      </c>
      <c r="D192" s="278" t="str">
        <f>IFERROR(VLOOKUP(Tableau3[[#This Row],[Code Gest Fournisseur]],#REF!,2,FALSE),IF(Tableau3[[#This Row],[Réf Art Fournisseur]]="","NRC","Znon attribuée"))</f>
        <v>NRC</v>
      </c>
      <c r="E192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192" s="280" t="str">
        <f>IF(Tableau3[[#This Row],[Date Demandée]]+15&lt;$DE$11,"oui","non")</f>
        <v>oui</v>
      </c>
      <c r="G192" s="143"/>
      <c r="I192" s="144"/>
      <c r="J192" s="143"/>
      <c r="AQ192" s="144"/>
      <c r="AR192" s="143"/>
      <c r="AV192" s="1"/>
      <c r="AW192" s="1"/>
      <c r="BF192" s="1"/>
      <c r="CH192" s="1"/>
      <c r="CI192" s="1"/>
      <c r="CL192" s="1"/>
      <c r="CM192" s="1"/>
      <c r="CN192" s="241"/>
      <c r="CO192" s="1"/>
      <c r="CP192" s="3"/>
      <c r="CQ192" s="3"/>
      <c r="CR192" s="1"/>
      <c r="CS192" s="3"/>
      <c r="CT192" s="3"/>
      <c r="CU192" s="3"/>
      <c r="CV192" s="1"/>
      <c r="CW192" s="1"/>
      <c r="DC192" s="144"/>
      <c r="DD192" s="149"/>
      <c r="DE192" s="107"/>
      <c r="DF192" s="107"/>
      <c r="DG192" s="107"/>
      <c r="DH192" s="107"/>
      <c r="DI192" s="107"/>
      <c r="DJ192" s="107"/>
      <c r="DK192" s="107"/>
      <c r="DL192" s="107"/>
      <c r="DM192" s="107"/>
      <c r="DN192" s="107"/>
      <c r="DO192" s="107"/>
      <c r="DP192" s="107"/>
      <c r="DQ192" s="107"/>
      <c r="DR192" s="107"/>
      <c r="DS192" s="107"/>
      <c r="DT192" s="107"/>
      <c r="DU192" s="107"/>
      <c r="DV192" s="107"/>
      <c r="DW192" s="107"/>
      <c r="DX192" s="107"/>
      <c r="DY192" s="107"/>
      <c r="DZ192" s="107"/>
      <c r="EA192" s="107"/>
      <c r="EB192" s="107"/>
      <c r="EC192" s="107"/>
      <c r="ED192" s="107"/>
      <c r="EE192" s="107"/>
      <c r="EF192" s="107"/>
      <c r="EG192" s="107"/>
      <c r="EH192" s="107"/>
      <c r="EI192" s="107"/>
      <c r="EJ192" s="150"/>
    </row>
    <row r="193" spans="1:140" x14ac:dyDescent="0.3">
      <c r="A193" s="277" t="str">
        <f>Tableau3[Commande]&amp;Tableau3[Lig Cde]</f>
        <v/>
      </c>
      <c r="B193" s="278" t="str">
        <f>IF(ISERROR(VLOOKUP(Tableau3[[#This Row],[Code Ord. Off.]],#REF!,2,FALSE)),"RC CONVERGENCE",VLOOKUP(Tableau3[[#This Row],[Code Ord. Off.]],#REF!,2,FALSE))</f>
        <v>RC CONVERGENCE</v>
      </c>
      <c r="C193" s="279" t="str">
        <f>IF(OR(LEFT(Tableau3[[#This Row],[Commentaire Client]],2)="L3",LEFT(Tableau3[[#This Row],[No Suivi]],2)="L3"),"L3","")</f>
        <v/>
      </c>
      <c r="D193" s="278" t="str">
        <f>IFERROR(VLOOKUP(Tableau3[[#This Row],[Code Gest Fournisseur]],#REF!,2,FALSE),IF(Tableau3[[#This Row],[Réf Art Fournisseur]]="","NRC","Znon attribuée"))</f>
        <v>NRC</v>
      </c>
      <c r="E193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193" s="280" t="str">
        <f>IF(Tableau3[[#This Row],[Date Demandée]]+15&lt;$DE$11,"oui","non")</f>
        <v>oui</v>
      </c>
      <c r="G193" s="143"/>
      <c r="I193" s="144"/>
      <c r="J193" s="143"/>
      <c r="AQ193" s="144"/>
      <c r="AR193" s="143"/>
      <c r="AV193" s="1"/>
      <c r="AW193" s="1"/>
      <c r="BF193" s="1"/>
      <c r="CH193" s="1"/>
      <c r="CI193" s="1"/>
      <c r="CL193" s="1"/>
      <c r="CM193" s="1"/>
      <c r="CN193" s="241"/>
      <c r="CO193" s="1"/>
      <c r="CP193" s="3"/>
      <c r="CQ193" s="3"/>
      <c r="CR193" s="1"/>
      <c r="CS193" s="3"/>
      <c r="CT193" s="3"/>
      <c r="CU193" s="3"/>
      <c r="CV193" s="1"/>
      <c r="CW193" s="1"/>
      <c r="DC193" s="144"/>
      <c r="DD193" s="149"/>
      <c r="DE193" s="107"/>
      <c r="DF193" s="107"/>
      <c r="DG193" s="107"/>
      <c r="DH193" s="107"/>
      <c r="DI193" s="107"/>
      <c r="DJ193" s="107"/>
      <c r="DK193" s="107"/>
      <c r="DL193" s="107"/>
      <c r="DM193" s="107"/>
      <c r="DN193" s="107"/>
      <c r="DO193" s="107"/>
      <c r="DP193" s="107"/>
      <c r="DQ193" s="107"/>
      <c r="DR193" s="107"/>
      <c r="DS193" s="107"/>
      <c r="DT193" s="107"/>
      <c r="DU193" s="107"/>
      <c r="DV193" s="107"/>
      <c r="DW193" s="107"/>
      <c r="DX193" s="107"/>
      <c r="DY193" s="107"/>
      <c r="DZ193" s="107"/>
      <c r="EA193" s="107"/>
      <c r="EB193" s="107"/>
      <c r="EC193" s="107"/>
      <c r="ED193" s="107"/>
      <c r="EE193" s="107"/>
      <c r="EF193" s="107"/>
      <c r="EG193" s="107"/>
      <c r="EH193" s="107"/>
      <c r="EI193" s="107"/>
      <c r="EJ193" s="150"/>
    </row>
    <row r="194" spans="1:140" x14ac:dyDescent="0.3">
      <c r="A194" s="277" t="str">
        <f>Tableau3[Commande]&amp;Tableau3[Lig Cde]</f>
        <v/>
      </c>
      <c r="B194" s="278" t="str">
        <f>IF(ISERROR(VLOOKUP(Tableau3[[#This Row],[Code Ord. Off.]],#REF!,2,FALSE)),"RC CONVERGENCE",VLOOKUP(Tableau3[[#This Row],[Code Ord. Off.]],#REF!,2,FALSE))</f>
        <v>RC CONVERGENCE</v>
      </c>
      <c r="C194" s="279" t="str">
        <f>IF(OR(LEFT(Tableau3[[#This Row],[Commentaire Client]],2)="L3",LEFT(Tableau3[[#This Row],[No Suivi]],2)="L3"),"L3","")</f>
        <v/>
      </c>
      <c r="D194" s="278" t="str">
        <f>IFERROR(VLOOKUP(Tableau3[[#This Row],[Code Gest Fournisseur]],#REF!,2,FALSE),IF(Tableau3[[#This Row],[Réf Art Fournisseur]]="","NRC","Znon attribuée"))</f>
        <v>NRC</v>
      </c>
      <c r="E194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194" s="280" t="str">
        <f>IF(Tableau3[[#This Row],[Date Demandée]]+15&lt;$DE$11,"oui","non")</f>
        <v>oui</v>
      </c>
      <c r="G194" s="143"/>
      <c r="I194" s="144"/>
      <c r="J194" s="143"/>
      <c r="AQ194" s="144"/>
      <c r="AR194" s="143"/>
      <c r="AV194" s="1"/>
      <c r="AW194" s="1"/>
      <c r="BF194" s="1"/>
      <c r="CH194" s="1"/>
      <c r="CI194" s="1"/>
      <c r="CL194" s="1"/>
      <c r="CM194" s="1"/>
      <c r="CN194" s="241"/>
      <c r="CO194" s="1"/>
      <c r="CP194" s="3"/>
      <c r="CQ194" s="3"/>
      <c r="CR194" s="1"/>
      <c r="CS194" s="3"/>
      <c r="CT194" s="3"/>
      <c r="CU194" s="3"/>
      <c r="CV194" s="1"/>
      <c r="CW194" s="1"/>
      <c r="DC194" s="144"/>
      <c r="DD194" s="149"/>
      <c r="DE194" s="107"/>
      <c r="DF194" s="107"/>
      <c r="DG194" s="107"/>
      <c r="DH194" s="107"/>
      <c r="DI194" s="107"/>
      <c r="DJ194" s="107"/>
      <c r="DK194" s="107"/>
      <c r="DL194" s="107"/>
      <c r="DM194" s="107"/>
      <c r="DN194" s="107"/>
      <c r="DO194" s="107"/>
      <c r="DP194" s="107"/>
      <c r="DQ194" s="107"/>
      <c r="DR194" s="107"/>
      <c r="DS194" s="107"/>
      <c r="DT194" s="107"/>
      <c r="DU194" s="107"/>
      <c r="DV194" s="107"/>
      <c r="DW194" s="107"/>
      <c r="DX194" s="107"/>
      <c r="DY194" s="107"/>
      <c r="DZ194" s="107"/>
      <c r="EA194" s="107"/>
      <c r="EB194" s="107"/>
      <c r="EC194" s="107"/>
      <c r="ED194" s="107"/>
      <c r="EE194" s="107"/>
      <c r="EF194" s="107"/>
      <c r="EG194" s="107"/>
      <c r="EH194" s="107"/>
      <c r="EI194" s="107"/>
      <c r="EJ194" s="150"/>
    </row>
    <row r="195" spans="1:140" x14ac:dyDescent="0.3">
      <c r="A195" s="277" t="str">
        <f>Tableau3[Commande]&amp;Tableau3[Lig Cde]</f>
        <v/>
      </c>
      <c r="B195" s="278" t="str">
        <f>IF(ISERROR(VLOOKUP(Tableau3[[#This Row],[Code Ord. Off.]],#REF!,2,FALSE)),"RC CONVERGENCE",VLOOKUP(Tableau3[[#This Row],[Code Ord. Off.]],#REF!,2,FALSE))</f>
        <v>RC CONVERGENCE</v>
      </c>
      <c r="C195" s="279" t="str">
        <f>IF(OR(LEFT(Tableau3[[#This Row],[Commentaire Client]],2)="L3",LEFT(Tableau3[[#This Row],[No Suivi]],2)="L3"),"L3","")</f>
        <v/>
      </c>
      <c r="D195" s="278" t="str">
        <f>IFERROR(VLOOKUP(Tableau3[[#This Row],[Code Gest Fournisseur]],#REF!,2,FALSE),IF(Tableau3[[#This Row],[Réf Art Fournisseur]]="","NRC","Znon attribuée"))</f>
        <v>NRC</v>
      </c>
      <c r="E195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195" s="280" t="str">
        <f>IF(Tableau3[[#This Row],[Date Demandée]]+15&lt;$DE$11,"oui","non")</f>
        <v>oui</v>
      </c>
      <c r="G195" s="143"/>
      <c r="I195" s="144"/>
      <c r="J195" s="143"/>
      <c r="AQ195" s="144"/>
      <c r="AR195" s="143"/>
      <c r="AV195" s="1"/>
      <c r="AW195" s="1"/>
      <c r="BF195" s="1"/>
      <c r="CH195" s="1"/>
      <c r="CI195" s="1"/>
      <c r="CL195" s="1"/>
      <c r="CM195" s="1"/>
      <c r="CN195" s="241"/>
      <c r="CO195" s="1"/>
      <c r="CP195" s="3"/>
      <c r="CQ195" s="3"/>
      <c r="CR195" s="1"/>
      <c r="CS195" s="3"/>
      <c r="CT195" s="3"/>
      <c r="CU195" s="3"/>
      <c r="CV195" s="1"/>
      <c r="CW195" s="1"/>
      <c r="DC195" s="144"/>
      <c r="DD195" s="149"/>
      <c r="DE195" s="107"/>
      <c r="DF195" s="107"/>
      <c r="DG195" s="107"/>
      <c r="DH195" s="107"/>
      <c r="DI195" s="107"/>
      <c r="DJ195" s="107"/>
      <c r="DK195" s="107"/>
      <c r="DL195" s="107"/>
      <c r="DM195" s="107"/>
      <c r="DN195" s="107"/>
      <c r="DO195" s="107"/>
      <c r="DP195" s="107"/>
      <c r="DQ195" s="107"/>
      <c r="DR195" s="107"/>
      <c r="DS195" s="107"/>
      <c r="DT195" s="107"/>
      <c r="DU195" s="107"/>
      <c r="DV195" s="107"/>
      <c r="DW195" s="107"/>
      <c r="DX195" s="107"/>
      <c r="DY195" s="107"/>
      <c r="DZ195" s="107"/>
      <c r="EA195" s="107"/>
      <c r="EB195" s="107"/>
      <c r="EC195" s="107"/>
      <c r="ED195" s="107"/>
      <c r="EE195" s="107"/>
      <c r="EF195" s="107"/>
      <c r="EG195" s="107"/>
      <c r="EH195" s="107"/>
      <c r="EI195" s="107"/>
      <c r="EJ195" s="150"/>
    </row>
    <row r="196" spans="1:140" x14ac:dyDescent="0.3">
      <c r="A196" s="277" t="str">
        <f>Tableau3[Commande]&amp;Tableau3[Lig Cde]</f>
        <v/>
      </c>
      <c r="B196" s="278" t="str">
        <f>IF(ISERROR(VLOOKUP(Tableau3[[#This Row],[Code Ord. Off.]],#REF!,2,FALSE)),"RC CONVERGENCE",VLOOKUP(Tableau3[[#This Row],[Code Ord. Off.]],#REF!,2,FALSE))</f>
        <v>RC CONVERGENCE</v>
      </c>
      <c r="C196" s="279" t="str">
        <f>IF(OR(LEFT(Tableau3[[#This Row],[Commentaire Client]],2)="L3",LEFT(Tableau3[[#This Row],[No Suivi]],2)="L3"),"L3","")</f>
        <v/>
      </c>
      <c r="D196" s="278" t="str">
        <f>IFERROR(VLOOKUP(Tableau3[[#This Row],[Code Gest Fournisseur]],#REF!,2,FALSE),IF(Tableau3[[#This Row],[Réf Art Fournisseur]]="","NRC","Znon attribuée"))</f>
        <v>NRC</v>
      </c>
      <c r="E196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196" s="280" t="str">
        <f>IF(Tableau3[[#This Row],[Date Demandée]]+15&lt;$DE$11,"oui","non")</f>
        <v>oui</v>
      </c>
      <c r="G196" s="143"/>
      <c r="I196" s="144"/>
      <c r="J196" s="143"/>
      <c r="AQ196" s="144"/>
      <c r="AR196" s="143"/>
      <c r="AV196" s="1"/>
      <c r="AW196" s="1"/>
      <c r="BF196" s="1"/>
      <c r="CH196" s="1"/>
      <c r="CI196" s="1"/>
      <c r="CL196" s="1"/>
      <c r="CM196" s="1"/>
      <c r="CN196" s="241"/>
      <c r="CO196" s="1"/>
      <c r="CP196" s="3"/>
      <c r="CQ196" s="3"/>
      <c r="CR196" s="1"/>
      <c r="CS196" s="3"/>
      <c r="CT196" s="3"/>
      <c r="CU196" s="3"/>
      <c r="CV196" s="1"/>
      <c r="CW196" s="1"/>
      <c r="DC196" s="144"/>
      <c r="DD196" s="149"/>
      <c r="DE196" s="107"/>
      <c r="DF196" s="107"/>
      <c r="DG196" s="107"/>
      <c r="DH196" s="107"/>
      <c r="DI196" s="107"/>
      <c r="DJ196" s="107"/>
      <c r="DK196" s="107"/>
      <c r="DL196" s="107"/>
      <c r="DM196" s="107"/>
      <c r="DN196" s="107"/>
      <c r="DO196" s="107"/>
      <c r="DP196" s="107"/>
      <c r="DQ196" s="107"/>
      <c r="DR196" s="107"/>
      <c r="DS196" s="107"/>
      <c r="DT196" s="107"/>
      <c r="DU196" s="107"/>
      <c r="DV196" s="107"/>
      <c r="DW196" s="107"/>
      <c r="DX196" s="107"/>
      <c r="DY196" s="107"/>
      <c r="DZ196" s="107"/>
      <c r="EA196" s="107"/>
      <c r="EB196" s="107"/>
      <c r="EC196" s="107"/>
      <c r="ED196" s="107"/>
      <c r="EE196" s="107"/>
      <c r="EF196" s="107"/>
      <c r="EG196" s="107"/>
      <c r="EH196" s="107"/>
      <c r="EI196" s="107"/>
      <c r="EJ196" s="150"/>
    </row>
    <row r="197" spans="1:140" x14ac:dyDescent="0.3">
      <c r="A197" s="277" t="str">
        <f>Tableau3[Commande]&amp;Tableau3[Lig Cde]</f>
        <v/>
      </c>
      <c r="B197" s="278" t="str">
        <f>IF(ISERROR(VLOOKUP(Tableau3[[#This Row],[Code Ord. Off.]],#REF!,2,FALSE)),"RC CONVERGENCE",VLOOKUP(Tableau3[[#This Row],[Code Ord. Off.]],#REF!,2,FALSE))</f>
        <v>RC CONVERGENCE</v>
      </c>
      <c r="C197" s="279" t="str">
        <f>IF(OR(LEFT(Tableau3[[#This Row],[Commentaire Client]],2)="L3",LEFT(Tableau3[[#This Row],[No Suivi]],2)="L3"),"L3","")</f>
        <v/>
      </c>
      <c r="D197" s="278" t="str">
        <f>IFERROR(VLOOKUP(Tableau3[[#This Row],[Code Gest Fournisseur]],#REF!,2,FALSE),IF(Tableau3[[#This Row],[Réf Art Fournisseur]]="","NRC","Znon attribuée"))</f>
        <v>NRC</v>
      </c>
      <c r="E197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197" s="280" t="str">
        <f>IF(Tableau3[[#This Row],[Date Demandée]]+15&lt;$DE$11,"oui","non")</f>
        <v>oui</v>
      </c>
      <c r="G197" s="143"/>
      <c r="I197" s="144"/>
      <c r="J197" s="143"/>
      <c r="AQ197" s="144"/>
      <c r="AR197" s="143"/>
      <c r="AV197" s="1"/>
      <c r="AW197" s="1"/>
      <c r="BF197" s="1"/>
      <c r="CH197" s="1"/>
      <c r="CI197" s="1"/>
      <c r="CL197" s="1"/>
      <c r="CM197" s="1"/>
      <c r="CN197" s="241"/>
      <c r="CO197" s="1"/>
      <c r="CP197" s="3"/>
      <c r="CQ197" s="3"/>
      <c r="CR197" s="1"/>
      <c r="CS197" s="3"/>
      <c r="CT197" s="3"/>
      <c r="CU197" s="3"/>
      <c r="CV197" s="1"/>
      <c r="CW197" s="1"/>
      <c r="DC197" s="144"/>
      <c r="DD197" s="149"/>
      <c r="DE197" s="107"/>
      <c r="DF197" s="107"/>
      <c r="DG197" s="107"/>
      <c r="DH197" s="107"/>
      <c r="DI197" s="107"/>
      <c r="DJ197" s="107"/>
      <c r="DK197" s="107"/>
      <c r="DL197" s="107"/>
      <c r="DM197" s="107"/>
      <c r="DN197" s="107"/>
      <c r="DO197" s="107"/>
      <c r="DP197" s="107"/>
      <c r="DQ197" s="107"/>
      <c r="DR197" s="107"/>
      <c r="DS197" s="107"/>
      <c r="DT197" s="107"/>
      <c r="DU197" s="107"/>
      <c r="DV197" s="107"/>
      <c r="DW197" s="107"/>
      <c r="DX197" s="107"/>
      <c r="DY197" s="107"/>
      <c r="DZ197" s="107"/>
      <c r="EA197" s="107"/>
      <c r="EB197" s="107"/>
      <c r="EC197" s="107"/>
      <c r="ED197" s="107"/>
      <c r="EE197" s="107"/>
      <c r="EF197" s="107"/>
      <c r="EG197" s="107"/>
      <c r="EH197" s="107"/>
      <c r="EI197" s="107"/>
      <c r="EJ197" s="150"/>
    </row>
    <row r="198" spans="1:140" x14ac:dyDescent="0.3">
      <c r="A198" s="277" t="str">
        <f>Tableau3[Commande]&amp;Tableau3[Lig Cde]</f>
        <v/>
      </c>
      <c r="B198" s="278" t="str">
        <f>IF(ISERROR(VLOOKUP(Tableau3[[#This Row],[Code Ord. Off.]],#REF!,2,FALSE)),"RC CONVERGENCE",VLOOKUP(Tableau3[[#This Row],[Code Ord. Off.]],#REF!,2,FALSE))</f>
        <v>RC CONVERGENCE</v>
      </c>
      <c r="C198" s="279" t="str">
        <f>IF(OR(LEFT(Tableau3[[#This Row],[Commentaire Client]],2)="L3",LEFT(Tableau3[[#This Row],[No Suivi]],2)="L3"),"L3","")</f>
        <v/>
      </c>
      <c r="D198" s="278" t="str">
        <f>IFERROR(VLOOKUP(Tableau3[[#This Row],[Code Gest Fournisseur]],#REF!,2,FALSE),IF(Tableau3[[#This Row],[Réf Art Fournisseur]]="","NRC","Znon attribuée"))</f>
        <v>NRC</v>
      </c>
      <c r="E198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198" s="280" t="str">
        <f>IF(Tableau3[[#This Row],[Date Demandée]]+15&lt;$DE$11,"oui","non")</f>
        <v>oui</v>
      </c>
      <c r="G198" s="143"/>
      <c r="I198" s="144"/>
      <c r="J198" s="143"/>
      <c r="AQ198" s="144"/>
      <c r="AR198" s="143"/>
      <c r="AV198" s="1"/>
      <c r="AW198" s="1"/>
      <c r="BF198" s="1"/>
      <c r="CH198" s="1"/>
      <c r="CI198" s="1"/>
      <c r="CL198" s="1"/>
      <c r="CM198" s="1"/>
      <c r="CN198" s="241"/>
      <c r="CO198" s="1"/>
      <c r="CP198" s="3"/>
      <c r="CQ198" s="3"/>
      <c r="CR198" s="1"/>
      <c r="CS198" s="3"/>
      <c r="CT198" s="3"/>
      <c r="CU198" s="3"/>
      <c r="CV198" s="1"/>
      <c r="CW198" s="1"/>
      <c r="DC198" s="144"/>
      <c r="DD198" s="149"/>
      <c r="DE198" s="107"/>
      <c r="DF198" s="107"/>
      <c r="DG198" s="107"/>
      <c r="DH198" s="107"/>
      <c r="DI198" s="107"/>
      <c r="DJ198" s="107"/>
      <c r="DK198" s="107"/>
      <c r="DL198" s="107"/>
      <c r="DM198" s="107"/>
      <c r="DN198" s="107"/>
      <c r="DO198" s="107"/>
      <c r="DP198" s="107"/>
      <c r="DQ198" s="107"/>
      <c r="DR198" s="107"/>
      <c r="DS198" s="107"/>
      <c r="DT198" s="107"/>
      <c r="DU198" s="107"/>
      <c r="DV198" s="107"/>
      <c r="DW198" s="107"/>
      <c r="DX198" s="107"/>
      <c r="DY198" s="107"/>
      <c r="DZ198" s="107"/>
      <c r="EA198" s="107"/>
      <c r="EB198" s="107"/>
      <c r="EC198" s="107"/>
      <c r="ED198" s="107"/>
      <c r="EE198" s="107"/>
      <c r="EF198" s="107"/>
      <c r="EG198" s="107"/>
      <c r="EH198" s="107"/>
      <c r="EI198" s="107"/>
      <c r="EJ198" s="150"/>
    </row>
    <row r="199" spans="1:140" x14ac:dyDescent="0.3">
      <c r="A199" s="277" t="str">
        <f>Tableau3[Commande]&amp;Tableau3[Lig Cde]</f>
        <v/>
      </c>
      <c r="B199" s="278" t="str">
        <f>IF(ISERROR(VLOOKUP(Tableau3[[#This Row],[Code Ord. Off.]],#REF!,2,FALSE)),"RC CONVERGENCE",VLOOKUP(Tableau3[[#This Row],[Code Ord. Off.]],#REF!,2,FALSE))</f>
        <v>RC CONVERGENCE</v>
      </c>
      <c r="C199" s="279" t="str">
        <f>IF(OR(LEFT(Tableau3[[#This Row],[Commentaire Client]],2)="L3",LEFT(Tableau3[[#This Row],[No Suivi]],2)="L3"),"L3","")</f>
        <v/>
      </c>
      <c r="D199" s="278" t="str">
        <f>IFERROR(VLOOKUP(Tableau3[[#This Row],[Code Gest Fournisseur]],#REF!,2,FALSE),IF(Tableau3[[#This Row],[Réf Art Fournisseur]]="","NRC","Znon attribuée"))</f>
        <v>NRC</v>
      </c>
      <c r="E199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199" s="280" t="str">
        <f>IF(Tableau3[[#This Row],[Date Demandée]]+15&lt;$DE$11,"oui","non")</f>
        <v>oui</v>
      </c>
      <c r="G199" s="143"/>
      <c r="I199" s="144"/>
      <c r="J199" s="143"/>
      <c r="AQ199" s="144"/>
      <c r="AR199" s="143"/>
      <c r="AV199" s="1"/>
      <c r="AW199" s="1"/>
      <c r="BF199" s="1"/>
      <c r="CH199" s="1"/>
      <c r="CI199" s="1"/>
      <c r="CL199" s="1"/>
      <c r="CM199" s="1"/>
      <c r="CN199" s="241"/>
      <c r="CO199" s="1"/>
      <c r="CP199" s="3"/>
      <c r="CQ199" s="3"/>
      <c r="CR199" s="1"/>
      <c r="CS199" s="3"/>
      <c r="CT199" s="3"/>
      <c r="CU199" s="3"/>
      <c r="CV199" s="1"/>
      <c r="CW199" s="1"/>
      <c r="DC199" s="144"/>
      <c r="DD199" s="149"/>
      <c r="DE199" s="107"/>
      <c r="DF199" s="107"/>
      <c r="DG199" s="107"/>
      <c r="DH199" s="107"/>
      <c r="DI199" s="107"/>
      <c r="DJ199" s="107"/>
      <c r="DK199" s="107"/>
      <c r="DL199" s="107"/>
      <c r="DM199" s="107"/>
      <c r="DN199" s="107"/>
      <c r="DO199" s="107"/>
      <c r="DP199" s="107"/>
      <c r="DQ199" s="107"/>
      <c r="DR199" s="107"/>
      <c r="DS199" s="107"/>
      <c r="DT199" s="107"/>
      <c r="DU199" s="107"/>
      <c r="DV199" s="107"/>
      <c r="DW199" s="107"/>
      <c r="DX199" s="107"/>
      <c r="DY199" s="107"/>
      <c r="DZ199" s="107"/>
      <c r="EA199" s="107"/>
      <c r="EB199" s="107"/>
      <c r="EC199" s="107"/>
      <c r="ED199" s="107"/>
      <c r="EE199" s="107"/>
      <c r="EF199" s="107"/>
      <c r="EG199" s="107"/>
      <c r="EH199" s="107"/>
      <c r="EI199" s="107"/>
      <c r="EJ199" s="150"/>
    </row>
    <row r="200" spans="1:140" x14ac:dyDescent="0.3">
      <c r="A200" s="277" t="str">
        <f>Tableau3[Commande]&amp;Tableau3[Lig Cde]</f>
        <v/>
      </c>
      <c r="B200" s="278" t="str">
        <f>IF(ISERROR(VLOOKUP(Tableau3[[#This Row],[Code Ord. Off.]],#REF!,2,FALSE)),"RC CONVERGENCE",VLOOKUP(Tableau3[[#This Row],[Code Ord. Off.]],#REF!,2,FALSE))</f>
        <v>RC CONVERGENCE</v>
      </c>
      <c r="C200" s="279" t="str">
        <f>IF(OR(LEFT(Tableau3[[#This Row],[Commentaire Client]],2)="L3",LEFT(Tableau3[[#This Row],[No Suivi]],2)="L3"),"L3","")</f>
        <v/>
      </c>
      <c r="D200" s="278" t="str">
        <f>IFERROR(VLOOKUP(Tableau3[[#This Row],[Code Gest Fournisseur]],#REF!,2,FALSE),IF(Tableau3[[#This Row],[Réf Art Fournisseur]]="","NRC","Znon attribuée"))</f>
        <v>NRC</v>
      </c>
      <c r="E200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200" s="280" t="str">
        <f>IF(Tableau3[[#This Row],[Date Demandée]]+15&lt;$DE$11,"oui","non")</f>
        <v>oui</v>
      </c>
      <c r="G200" s="143"/>
      <c r="I200" s="144"/>
      <c r="J200" s="143"/>
      <c r="AQ200" s="144"/>
      <c r="AR200" s="143"/>
      <c r="AV200" s="1"/>
      <c r="AW200" s="1"/>
      <c r="BF200" s="1"/>
      <c r="CH200" s="1"/>
      <c r="CI200" s="1"/>
      <c r="CL200" s="1"/>
      <c r="CM200" s="1"/>
      <c r="CN200" s="241"/>
      <c r="CO200" s="1"/>
      <c r="CP200" s="3"/>
      <c r="CQ200" s="3"/>
      <c r="CR200" s="1"/>
      <c r="CS200" s="3"/>
      <c r="CT200" s="3"/>
      <c r="CU200" s="3"/>
      <c r="CV200" s="1"/>
      <c r="CW200" s="1"/>
      <c r="DC200" s="144"/>
      <c r="DD200" s="149"/>
      <c r="DE200" s="107"/>
      <c r="DF200" s="107"/>
      <c r="DG200" s="107"/>
      <c r="DH200" s="107"/>
      <c r="DI200" s="107"/>
      <c r="DJ200" s="107"/>
      <c r="DK200" s="107"/>
      <c r="DL200" s="107"/>
      <c r="DM200" s="107"/>
      <c r="DN200" s="107"/>
      <c r="DO200" s="107"/>
      <c r="DP200" s="107"/>
      <c r="DQ200" s="107"/>
      <c r="DR200" s="107"/>
      <c r="DS200" s="107"/>
      <c r="DT200" s="107"/>
      <c r="DU200" s="107"/>
      <c r="DV200" s="107"/>
      <c r="DW200" s="107"/>
      <c r="DX200" s="107"/>
      <c r="DY200" s="107"/>
      <c r="DZ200" s="107"/>
      <c r="EA200" s="107"/>
      <c r="EB200" s="107"/>
      <c r="EC200" s="107"/>
      <c r="ED200" s="107"/>
      <c r="EE200" s="107"/>
      <c r="EF200" s="107"/>
      <c r="EG200" s="107"/>
      <c r="EH200" s="107"/>
      <c r="EI200" s="107"/>
      <c r="EJ200" s="150"/>
    </row>
    <row r="201" spans="1:140" x14ac:dyDescent="0.3">
      <c r="A201" s="277" t="str">
        <f>Tableau3[Commande]&amp;Tableau3[Lig Cde]</f>
        <v/>
      </c>
      <c r="B201" s="278" t="str">
        <f>IF(ISERROR(VLOOKUP(Tableau3[[#This Row],[Code Ord. Off.]],#REF!,2,FALSE)),"RC CONVERGENCE",VLOOKUP(Tableau3[[#This Row],[Code Ord. Off.]],#REF!,2,FALSE))</f>
        <v>RC CONVERGENCE</v>
      </c>
      <c r="C201" s="279" t="str">
        <f>IF(OR(LEFT(Tableau3[[#This Row],[Commentaire Client]],2)="L3",LEFT(Tableau3[[#This Row],[No Suivi]],2)="L3"),"L3","")</f>
        <v/>
      </c>
      <c r="D201" s="278" t="str">
        <f>IFERROR(VLOOKUP(Tableau3[[#This Row],[Code Gest Fournisseur]],#REF!,2,FALSE),IF(Tableau3[[#This Row],[Réf Art Fournisseur]]="","NRC","Znon attribuée"))</f>
        <v>NRC</v>
      </c>
      <c r="E201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201" s="280" t="str">
        <f>IF(Tableau3[[#This Row],[Date Demandée]]+15&lt;$DE$11,"oui","non")</f>
        <v>oui</v>
      </c>
      <c r="G201" s="143"/>
      <c r="I201" s="144"/>
      <c r="J201" s="143"/>
      <c r="AQ201" s="144"/>
      <c r="AR201" s="143"/>
      <c r="AV201" s="1"/>
      <c r="AW201" s="1"/>
      <c r="BF201" s="1"/>
      <c r="CH201" s="1"/>
      <c r="CI201" s="1"/>
      <c r="CL201" s="1"/>
      <c r="CM201" s="1"/>
      <c r="CN201" s="241"/>
      <c r="CO201" s="1"/>
      <c r="CP201" s="3"/>
      <c r="CQ201" s="3"/>
      <c r="CR201" s="1"/>
      <c r="CS201" s="3"/>
      <c r="CT201" s="3"/>
      <c r="CU201" s="3"/>
      <c r="CV201" s="1"/>
      <c r="CW201" s="1"/>
      <c r="DC201" s="144"/>
      <c r="DD201" s="149"/>
      <c r="DE201" s="107"/>
      <c r="DF201" s="107"/>
      <c r="DG201" s="107"/>
      <c r="DH201" s="107"/>
      <c r="DI201" s="107"/>
      <c r="DJ201" s="107"/>
      <c r="DK201" s="107"/>
      <c r="DL201" s="107"/>
      <c r="DM201" s="107"/>
      <c r="DN201" s="107"/>
      <c r="DO201" s="107"/>
      <c r="DP201" s="107"/>
      <c r="DQ201" s="107"/>
      <c r="DR201" s="107"/>
      <c r="DS201" s="107"/>
      <c r="DT201" s="107"/>
      <c r="DU201" s="107"/>
      <c r="DV201" s="107"/>
      <c r="DW201" s="107"/>
      <c r="DX201" s="107"/>
      <c r="DY201" s="107"/>
      <c r="DZ201" s="107"/>
      <c r="EA201" s="107"/>
      <c r="EB201" s="107"/>
      <c r="EC201" s="107"/>
      <c r="ED201" s="107"/>
      <c r="EE201" s="107"/>
      <c r="EF201" s="107"/>
      <c r="EG201" s="107"/>
      <c r="EH201" s="107"/>
      <c r="EI201" s="107"/>
      <c r="EJ201" s="150"/>
    </row>
    <row r="202" spans="1:140" x14ac:dyDescent="0.3">
      <c r="A202" s="277" t="str">
        <f>Tableau3[Commande]&amp;Tableau3[Lig Cde]</f>
        <v/>
      </c>
      <c r="B202" s="278" t="str">
        <f>IF(ISERROR(VLOOKUP(Tableau3[[#This Row],[Code Ord. Off.]],#REF!,2,FALSE)),"RC CONVERGENCE",VLOOKUP(Tableau3[[#This Row],[Code Ord. Off.]],#REF!,2,FALSE))</f>
        <v>RC CONVERGENCE</v>
      </c>
      <c r="C202" s="279" t="str">
        <f>IF(OR(LEFT(Tableau3[[#This Row],[Commentaire Client]],2)="L3",LEFT(Tableau3[[#This Row],[No Suivi]],2)="L3"),"L3","")</f>
        <v/>
      </c>
      <c r="D202" s="278" t="str">
        <f>IFERROR(VLOOKUP(Tableau3[[#This Row],[Code Gest Fournisseur]],#REF!,2,FALSE),IF(Tableau3[[#This Row],[Réf Art Fournisseur]]="","NRC","Znon attribuée"))</f>
        <v>NRC</v>
      </c>
      <c r="E202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202" s="280" t="str">
        <f>IF(Tableau3[[#This Row],[Date Demandée]]+15&lt;$DE$11,"oui","non")</f>
        <v>oui</v>
      </c>
      <c r="G202" s="143"/>
      <c r="I202" s="144"/>
      <c r="J202" s="143"/>
      <c r="AQ202" s="144"/>
      <c r="AR202" s="143"/>
      <c r="AV202" s="1"/>
      <c r="AW202" s="1"/>
      <c r="BF202" s="1"/>
      <c r="CH202" s="1"/>
      <c r="CI202" s="1"/>
      <c r="CL202" s="1"/>
      <c r="CM202" s="1"/>
      <c r="CN202" s="241"/>
      <c r="CO202" s="1"/>
      <c r="CP202" s="3"/>
      <c r="CQ202" s="3"/>
      <c r="CR202" s="1"/>
      <c r="CS202" s="3"/>
      <c r="CT202" s="3"/>
      <c r="CU202" s="3"/>
      <c r="CV202" s="1"/>
      <c r="CW202" s="1"/>
      <c r="DC202" s="144"/>
      <c r="DD202" s="149"/>
      <c r="DE202" s="107"/>
      <c r="DF202" s="107"/>
      <c r="DG202" s="107"/>
      <c r="DH202" s="107"/>
      <c r="DI202" s="107"/>
      <c r="DJ202" s="107"/>
      <c r="DK202" s="107"/>
      <c r="DL202" s="107"/>
      <c r="DM202" s="107"/>
      <c r="DN202" s="107"/>
      <c r="DO202" s="107"/>
      <c r="DP202" s="107"/>
      <c r="DQ202" s="107"/>
      <c r="DR202" s="107"/>
      <c r="DS202" s="107"/>
      <c r="DT202" s="107"/>
      <c r="DU202" s="107"/>
      <c r="DV202" s="107"/>
      <c r="DW202" s="107"/>
      <c r="DX202" s="107"/>
      <c r="DY202" s="107"/>
      <c r="DZ202" s="107"/>
      <c r="EA202" s="107"/>
      <c r="EB202" s="107"/>
      <c r="EC202" s="107"/>
      <c r="ED202" s="107"/>
      <c r="EE202" s="107"/>
      <c r="EF202" s="107"/>
      <c r="EG202" s="107"/>
      <c r="EH202" s="107"/>
      <c r="EI202" s="107"/>
      <c r="EJ202" s="150"/>
    </row>
    <row r="203" spans="1:140" x14ac:dyDescent="0.3">
      <c r="A203" s="277" t="str">
        <f>Tableau3[Commande]&amp;Tableau3[Lig Cde]</f>
        <v/>
      </c>
      <c r="B203" s="278" t="str">
        <f>IF(ISERROR(VLOOKUP(Tableau3[[#This Row],[Code Ord. Off.]],#REF!,2,FALSE)),"RC CONVERGENCE",VLOOKUP(Tableau3[[#This Row],[Code Ord. Off.]],#REF!,2,FALSE))</f>
        <v>RC CONVERGENCE</v>
      </c>
      <c r="C203" s="279" t="str">
        <f>IF(OR(LEFT(Tableau3[[#This Row],[Commentaire Client]],2)="L3",LEFT(Tableau3[[#This Row],[No Suivi]],2)="L3"),"L3","")</f>
        <v/>
      </c>
      <c r="D203" s="278" t="str">
        <f>IFERROR(VLOOKUP(Tableau3[[#This Row],[Code Gest Fournisseur]],#REF!,2,FALSE),IF(Tableau3[[#This Row],[Réf Art Fournisseur]]="","NRC","Znon attribuée"))</f>
        <v>NRC</v>
      </c>
      <c r="E203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203" s="280" t="str">
        <f>IF(Tableau3[[#This Row],[Date Demandée]]+15&lt;$DE$11,"oui","non")</f>
        <v>oui</v>
      </c>
      <c r="G203" s="143"/>
      <c r="I203" s="144"/>
      <c r="J203" s="143"/>
      <c r="AQ203" s="144"/>
      <c r="AR203" s="143"/>
      <c r="AV203" s="1"/>
      <c r="AW203" s="1"/>
      <c r="BF203" s="1"/>
      <c r="CH203" s="1"/>
      <c r="CI203" s="1"/>
      <c r="CL203" s="1"/>
      <c r="CM203" s="1"/>
      <c r="CN203" s="241"/>
      <c r="CO203" s="1"/>
      <c r="CP203" s="3"/>
      <c r="CQ203" s="3"/>
      <c r="CR203" s="1"/>
      <c r="CS203" s="3"/>
      <c r="CT203" s="3"/>
      <c r="CU203" s="3"/>
      <c r="CV203" s="1"/>
      <c r="CW203" s="1"/>
      <c r="DC203" s="144"/>
      <c r="DD203" s="149"/>
      <c r="DE203" s="107"/>
      <c r="DF203" s="107"/>
      <c r="DG203" s="107"/>
      <c r="DH203" s="107"/>
      <c r="DI203" s="107"/>
      <c r="DJ203" s="107"/>
      <c r="DK203" s="107"/>
      <c r="DL203" s="107"/>
      <c r="DM203" s="107"/>
      <c r="DN203" s="107"/>
      <c r="DO203" s="107"/>
      <c r="DP203" s="107"/>
      <c r="DQ203" s="107"/>
      <c r="DR203" s="107"/>
      <c r="DS203" s="107"/>
      <c r="DT203" s="107"/>
      <c r="DU203" s="107"/>
      <c r="DV203" s="107"/>
      <c r="DW203" s="107"/>
      <c r="DX203" s="107"/>
      <c r="DY203" s="107"/>
      <c r="DZ203" s="107"/>
      <c r="EA203" s="107"/>
      <c r="EB203" s="107"/>
      <c r="EC203" s="107"/>
      <c r="ED203" s="107"/>
      <c r="EE203" s="107"/>
      <c r="EF203" s="107"/>
      <c r="EG203" s="107"/>
      <c r="EH203" s="107"/>
      <c r="EI203" s="107"/>
      <c r="EJ203" s="150"/>
    </row>
    <row r="204" spans="1:140" x14ac:dyDescent="0.3">
      <c r="A204" s="277" t="str">
        <f>Tableau3[Commande]&amp;Tableau3[Lig Cde]</f>
        <v/>
      </c>
      <c r="B204" s="278" t="str">
        <f>IF(ISERROR(VLOOKUP(Tableau3[[#This Row],[Code Ord. Off.]],#REF!,2,FALSE)),"RC CONVERGENCE",VLOOKUP(Tableau3[[#This Row],[Code Ord. Off.]],#REF!,2,FALSE))</f>
        <v>RC CONVERGENCE</v>
      </c>
      <c r="C204" s="279" t="str">
        <f>IF(OR(LEFT(Tableau3[[#This Row],[Commentaire Client]],2)="L3",LEFT(Tableau3[[#This Row],[No Suivi]],2)="L3"),"L3","")</f>
        <v/>
      </c>
      <c r="D204" s="278" t="str">
        <f>IFERROR(VLOOKUP(Tableau3[[#This Row],[Code Gest Fournisseur]],#REF!,2,FALSE),IF(Tableau3[[#This Row],[Réf Art Fournisseur]]="","NRC","Znon attribuée"))</f>
        <v>NRC</v>
      </c>
      <c r="E204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204" s="280" t="str">
        <f>IF(Tableau3[[#This Row],[Date Demandée]]+15&lt;$DE$11,"oui","non")</f>
        <v>oui</v>
      </c>
      <c r="G204" s="143"/>
      <c r="I204" s="144"/>
      <c r="J204" s="143"/>
      <c r="AQ204" s="144"/>
      <c r="AR204" s="143"/>
      <c r="AV204" s="1"/>
      <c r="AW204" s="1"/>
      <c r="BF204" s="1"/>
      <c r="CH204" s="1"/>
      <c r="CI204" s="1"/>
      <c r="CL204" s="1"/>
      <c r="CM204" s="1"/>
      <c r="CN204" s="241"/>
      <c r="CO204" s="1"/>
      <c r="CP204" s="3"/>
      <c r="CQ204" s="3"/>
      <c r="CR204" s="1"/>
      <c r="CS204" s="3"/>
      <c r="CT204" s="3"/>
      <c r="CU204" s="3"/>
      <c r="CV204" s="1"/>
      <c r="CW204" s="1"/>
      <c r="DC204" s="144"/>
      <c r="DD204" s="149"/>
      <c r="DE204" s="107"/>
      <c r="DF204" s="107"/>
      <c r="DG204" s="107"/>
      <c r="DH204" s="107"/>
      <c r="DI204" s="107"/>
      <c r="DJ204" s="107"/>
      <c r="DK204" s="107"/>
      <c r="DL204" s="107"/>
      <c r="DM204" s="107"/>
      <c r="DN204" s="107"/>
      <c r="DO204" s="107"/>
      <c r="DP204" s="107"/>
      <c r="DQ204" s="107"/>
      <c r="DR204" s="107"/>
      <c r="DS204" s="107"/>
      <c r="DT204" s="107"/>
      <c r="DU204" s="107"/>
      <c r="DV204" s="107"/>
      <c r="DW204" s="107"/>
      <c r="DX204" s="107"/>
      <c r="DY204" s="107"/>
      <c r="DZ204" s="107"/>
      <c r="EA204" s="107"/>
      <c r="EB204" s="107"/>
      <c r="EC204" s="107"/>
      <c r="ED204" s="107"/>
      <c r="EE204" s="107"/>
      <c r="EF204" s="107"/>
      <c r="EG204" s="107"/>
      <c r="EH204" s="107"/>
      <c r="EI204" s="107"/>
      <c r="EJ204" s="150"/>
    </row>
    <row r="205" spans="1:140" x14ac:dyDescent="0.3">
      <c r="A205" s="277" t="str">
        <f>Tableau3[Commande]&amp;Tableau3[Lig Cde]</f>
        <v/>
      </c>
      <c r="B205" s="278" t="str">
        <f>IF(ISERROR(VLOOKUP(Tableau3[[#This Row],[Code Ord. Off.]],#REF!,2,FALSE)),"RC CONVERGENCE",VLOOKUP(Tableau3[[#This Row],[Code Ord. Off.]],#REF!,2,FALSE))</f>
        <v>RC CONVERGENCE</v>
      </c>
      <c r="C205" s="279" t="str">
        <f>IF(OR(LEFT(Tableau3[[#This Row],[Commentaire Client]],2)="L3",LEFT(Tableau3[[#This Row],[No Suivi]],2)="L3"),"L3","")</f>
        <v/>
      </c>
      <c r="D205" s="278" t="str">
        <f>IFERROR(VLOOKUP(Tableau3[[#This Row],[Code Gest Fournisseur]],#REF!,2,FALSE),IF(Tableau3[[#This Row],[Réf Art Fournisseur]]="","NRC","Znon attribuée"))</f>
        <v>NRC</v>
      </c>
      <c r="E205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205" s="280" t="str">
        <f>IF(Tableau3[[#This Row],[Date Demandée]]+15&lt;$DE$11,"oui","non")</f>
        <v>oui</v>
      </c>
      <c r="G205" s="143"/>
      <c r="I205" s="144"/>
      <c r="J205" s="143"/>
      <c r="AQ205" s="144"/>
      <c r="AR205" s="143"/>
      <c r="AV205" s="1"/>
      <c r="AW205" s="1"/>
      <c r="BF205" s="1"/>
      <c r="CH205" s="1"/>
      <c r="CI205" s="1"/>
      <c r="CL205" s="1"/>
      <c r="CM205" s="1"/>
      <c r="CN205" s="244"/>
      <c r="CO205" s="1"/>
      <c r="CP205" s="3"/>
      <c r="CQ205" s="3"/>
      <c r="CR205" s="1"/>
      <c r="CS205" s="3"/>
      <c r="CT205" s="3"/>
      <c r="CU205" s="3"/>
      <c r="CV205" s="1"/>
      <c r="CW205" s="1"/>
      <c r="DC205" s="144"/>
      <c r="DD205" s="149"/>
      <c r="DE205" s="107"/>
      <c r="DF205" s="107"/>
      <c r="DG205" s="107"/>
      <c r="DH205" s="107"/>
      <c r="DI205" s="107"/>
      <c r="DJ205" s="107"/>
      <c r="DK205" s="107"/>
      <c r="DL205" s="107"/>
      <c r="DM205" s="107"/>
      <c r="DN205" s="107"/>
      <c r="DO205" s="107"/>
      <c r="DP205" s="107"/>
      <c r="DQ205" s="107"/>
      <c r="DR205" s="107"/>
      <c r="DS205" s="107"/>
      <c r="DT205" s="107"/>
      <c r="DU205" s="107"/>
      <c r="DV205" s="107"/>
      <c r="DW205" s="107"/>
      <c r="DX205" s="107"/>
      <c r="DY205" s="107"/>
      <c r="DZ205" s="107"/>
      <c r="EA205" s="107"/>
      <c r="EB205" s="107"/>
      <c r="EC205" s="107"/>
      <c r="ED205" s="107"/>
      <c r="EE205" s="107"/>
      <c r="EF205" s="107"/>
      <c r="EG205" s="107"/>
      <c r="EH205" s="107"/>
      <c r="EI205" s="107"/>
      <c r="EJ205" s="150"/>
    </row>
    <row r="206" spans="1:140" x14ac:dyDescent="0.3">
      <c r="A206" s="277" t="str">
        <f>Tableau3[Commande]&amp;Tableau3[Lig Cde]</f>
        <v/>
      </c>
      <c r="B206" s="278" t="str">
        <f>IF(ISERROR(VLOOKUP(Tableau3[[#This Row],[Code Ord. Off.]],#REF!,2,FALSE)),"RC CONVERGENCE",VLOOKUP(Tableau3[[#This Row],[Code Ord. Off.]],#REF!,2,FALSE))</f>
        <v>RC CONVERGENCE</v>
      </c>
      <c r="C206" s="279" t="str">
        <f>IF(OR(LEFT(Tableau3[[#This Row],[Commentaire Client]],2)="L3",LEFT(Tableau3[[#This Row],[No Suivi]],2)="L3"),"L3","")</f>
        <v/>
      </c>
      <c r="D206" s="278" t="str">
        <f>IFERROR(VLOOKUP(Tableau3[[#This Row],[Code Gest Fournisseur]],#REF!,2,FALSE),IF(Tableau3[[#This Row],[Réf Art Fournisseur]]="","NRC","Znon attribuée"))</f>
        <v>NRC</v>
      </c>
      <c r="E206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206" s="280" t="str">
        <f>IF(Tableau3[[#This Row],[Date Demandée]]+15&lt;$DE$11,"oui","non")</f>
        <v>oui</v>
      </c>
      <c r="G206" s="143"/>
      <c r="I206" s="144"/>
      <c r="J206" s="143"/>
      <c r="AQ206" s="144"/>
      <c r="AR206" s="143"/>
      <c r="AV206" s="1"/>
      <c r="AW206" s="1"/>
      <c r="BF206" s="1"/>
      <c r="CH206" s="1"/>
      <c r="CI206" s="1"/>
      <c r="CL206" s="1"/>
      <c r="CM206" s="1"/>
      <c r="CN206" s="244"/>
      <c r="CO206" s="1"/>
      <c r="CP206" s="3"/>
      <c r="CQ206" s="3"/>
      <c r="CR206" s="1"/>
      <c r="CS206" s="3"/>
      <c r="CT206" s="3"/>
      <c r="CU206" s="3"/>
      <c r="CV206" s="1"/>
      <c r="CW206" s="1"/>
      <c r="DC206" s="144"/>
      <c r="DD206" s="149"/>
      <c r="DE206" s="107"/>
      <c r="DF206" s="107"/>
      <c r="DG206" s="107"/>
      <c r="DH206" s="107"/>
      <c r="DI206" s="107"/>
      <c r="DJ206" s="107"/>
      <c r="DK206" s="107"/>
      <c r="DL206" s="107"/>
      <c r="DM206" s="107"/>
      <c r="DN206" s="107"/>
      <c r="DO206" s="107"/>
      <c r="DP206" s="107"/>
      <c r="DQ206" s="107"/>
      <c r="DR206" s="107"/>
      <c r="DS206" s="107"/>
      <c r="DT206" s="107"/>
      <c r="DU206" s="107"/>
      <c r="DV206" s="107"/>
      <c r="DW206" s="107"/>
      <c r="DX206" s="107"/>
      <c r="DY206" s="107"/>
      <c r="DZ206" s="107"/>
      <c r="EA206" s="107"/>
      <c r="EB206" s="107"/>
      <c r="EC206" s="107"/>
      <c r="ED206" s="107"/>
      <c r="EE206" s="107"/>
      <c r="EF206" s="107"/>
      <c r="EG206" s="107"/>
      <c r="EH206" s="107"/>
      <c r="EI206" s="107"/>
      <c r="EJ206" s="150"/>
    </row>
    <row r="207" spans="1:140" x14ac:dyDescent="0.3">
      <c r="A207" s="277" t="str">
        <f>Tableau3[Commande]&amp;Tableau3[Lig Cde]</f>
        <v/>
      </c>
      <c r="B207" s="278" t="str">
        <f>IF(ISERROR(VLOOKUP(Tableau3[[#This Row],[Code Ord. Off.]],#REF!,2,FALSE)),"RC CONVERGENCE",VLOOKUP(Tableau3[[#This Row],[Code Ord. Off.]],#REF!,2,FALSE))</f>
        <v>RC CONVERGENCE</v>
      </c>
      <c r="C207" s="279" t="str">
        <f>IF(OR(LEFT(Tableau3[[#This Row],[Commentaire Client]],2)="L3",LEFT(Tableau3[[#This Row],[No Suivi]],2)="L3"),"L3","")</f>
        <v/>
      </c>
      <c r="D207" s="278" t="str">
        <f>IFERROR(VLOOKUP(Tableau3[[#This Row],[Code Gest Fournisseur]],#REF!,2,FALSE),IF(Tableau3[[#This Row],[Réf Art Fournisseur]]="","NRC","Znon attribuée"))</f>
        <v>NRC</v>
      </c>
      <c r="E207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207" s="280" t="str">
        <f>IF(Tableau3[[#This Row],[Date Demandée]]+15&lt;$DE$11,"oui","non")</f>
        <v>oui</v>
      </c>
      <c r="G207" s="143"/>
      <c r="I207" s="144"/>
      <c r="J207" s="143"/>
      <c r="AQ207" s="144"/>
      <c r="AR207" s="143"/>
      <c r="AV207" s="1"/>
      <c r="AW207" s="1"/>
      <c r="BF207" s="1"/>
      <c r="CH207" s="1"/>
      <c r="CI207" s="1"/>
      <c r="CL207" s="1"/>
      <c r="CM207" s="1"/>
      <c r="CN207" s="241"/>
      <c r="CO207" s="1"/>
      <c r="CP207" s="3"/>
      <c r="CQ207" s="3"/>
      <c r="CR207" s="1"/>
      <c r="CS207" s="3"/>
      <c r="CT207" s="3"/>
      <c r="CU207" s="3"/>
      <c r="CV207" s="1"/>
      <c r="CW207" s="1"/>
      <c r="DC207" s="144"/>
      <c r="DD207" s="149"/>
      <c r="DE207" s="107"/>
      <c r="DF207" s="107"/>
      <c r="DG207" s="107"/>
      <c r="DH207" s="107"/>
      <c r="DI207" s="107"/>
      <c r="DJ207" s="107"/>
      <c r="DK207" s="107"/>
      <c r="DL207" s="107"/>
      <c r="DM207" s="107"/>
      <c r="DN207" s="107"/>
      <c r="DO207" s="107"/>
      <c r="DP207" s="107"/>
      <c r="DQ207" s="107"/>
      <c r="DR207" s="107"/>
      <c r="DS207" s="107"/>
      <c r="DT207" s="107"/>
      <c r="DU207" s="107"/>
      <c r="DV207" s="107"/>
      <c r="DW207" s="107"/>
      <c r="DX207" s="107"/>
      <c r="DY207" s="107"/>
      <c r="DZ207" s="107"/>
      <c r="EA207" s="107"/>
      <c r="EB207" s="107"/>
      <c r="EC207" s="107"/>
      <c r="ED207" s="107"/>
      <c r="EE207" s="107"/>
      <c r="EF207" s="107"/>
      <c r="EG207" s="107"/>
      <c r="EH207" s="107"/>
      <c r="EI207" s="107"/>
      <c r="EJ207" s="150"/>
    </row>
    <row r="208" spans="1:140" x14ac:dyDescent="0.3">
      <c r="A208" s="277" t="str">
        <f>Tableau3[Commande]&amp;Tableau3[Lig Cde]</f>
        <v/>
      </c>
      <c r="B208" s="278" t="str">
        <f>IF(ISERROR(VLOOKUP(Tableau3[[#This Row],[Code Ord. Off.]],#REF!,2,FALSE)),"RC CONVERGENCE",VLOOKUP(Tableau3[[#This Row],[Code Ord. Off.]],#REF!,2,FALSE))</f>
        <v>RC CONVERGENCE</v>
      </c>
      <c r="C208" s="279" t="str">
        <f>IF(OR(LEFT(Tableau3[[#This Row],[Commentaire Client]],2)="L3",LEFT(Tableau3[[#This Row],[No Suivi]],2)="L3"),"L3","")</f>
        <v/>
      </c>
      <c r="D208" s="278" t="str">
        <f>IFERROR(VLOOKUP(Tableau3[[#This Row],[Code Gest Fournisseur]],#REF!,2,FALSE),IF(Tableau3[[#This Row],[Réf Art Fournisseur]]="","NRC","Znon attribuée"))</f>
        <v>NRC</v>
      </c>
      <c r="E208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208" s="280" t="str">
        <f>IF(Tableau3[[#This Row],[Date Demandée]]+15&lt;$DE$11,"oui","non")</f>
        <v>oui</v>
      </c>
      <c r="G208" s="143"/>
      <c r="I208" s="144"/>
      <c r="J208" s="143"/>
      <c r="AQ208" s="144"/>
      <c r="AR208" s="143"/>
      <c r="AV208" s="1"/>
      <c r="AW208" s="1"/>
      <c r="BF208" s="1"/>
      <c r="CH208" s="1"/>
      <c r="CI208" s="1"/>
      <c r="CL208" s="1"/>
      <c r="CM208" s="1"/>
      <c r="CN208" s="241"/>
      <c r="CO208" s="1"/>
      <c r="CP208" s="3"/>
      <c r="CQ208" s="3"/>
      <c r="CR208" s="1"/>
      <c r="CS208" s="3"/>
      <c r="CT208" s="3"/>
      <c r="CU208" s="3"/>
      <c r="CV208" s="1"/>
      <c r="CW208" s="1"/>
      <c r="DC208" s="144"/>
      <c r="DD208" s="149"/>
      <c r="DE208" s="107"/>
      <c r="DF208" s="107"/>
      <c r="DG208" s="107"/>
      <c r="DH208" s="107"/>
      <c r="DI208" s="107"/>
      <c r="DJ208" s="107"/>
      <c r="DK208" s="107"/>
      <c r="DL208" s="107"/>
      <c r="DM208" s="107"/>
      <c r="DN208" s="107"/>
      <c r="DO208" s="107"/>
      <c r="DP208" s="107"/>
      <c r="DQ208" s="107"/>
      <c r="DR208" s="107"/>
      <c r="DS208" s="107"/>
      <c r="DT208" s="107"/>
      <c r="DU208" s="107"/>
      <c r="DV208" s="107"/>
      <c r="DW208" s="107"/>
      <c r="DX208" s="107"/>
      <c r="DY208" s="107"/>
      <c r="DZ208" s="107"/>
      <c r="EA208" s="107"/>
      <c r="EB208" s="107"/>
      <c r="EC208" s="107"/>
      <c r="ED208" s="107"/>
      <c r="EE208" s="107"/>
      <c r="EF208" s="107"/>
      <c r="EG208" s="107"/>
      <c r="EH208" s="107"/>
      <c r="EI208" s="107"/>
      <c r="EJ208" s="150"/>
    </row>
    <row r="209" spans="1:140" x14ac:dyDescent="0.3">
      <c r="A209" s="277" t="str">
        <f>Tableau3[Commande]&amp;Tableau3[Lig Cde]</f>
        <v/>
      </c>
      <c r="B209" s="278" t="str">
        <f>IF(ISERROR(VLOOKUP(Tableau3[[#This Row],[Code Ord. Off.]],#REF!,2,FALSE)),"RC CONVERGENCE",VLOOKUP(Tableau3[[#This Row],[Code Ord. Off.]],#REF!,2,FALSE))</f>
        <v>RC CONVERGENCE</v>
      </c>
      <c r="C209" s="279" t="str">
        <f>IF(OR(LEFT(Tableau3[[#This Row],[Commentaire Client]],2)="L3",LEFT(Tableau3[[#This Row],[No Suivi]],2)="L3"),"L3","")</f>
        <v/>
      </c>
      <c r="D209" s="278" t="str">
        <f>IFERROR(VLOOKUP(Tableau3[[#This Row],[Code Gest Fournisseur]],#REF!,2,FALSE),IF(Tableau3[[#This Row],[Réf Art Fournisseur]]="","NRC","Znon attribuée"))</f>
        <v>NRC</v>
      </c>
      <c r="E209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209" s="280" t="str">
        <f>IF(Tableau3[[#This Row],[Date Demandée]]+15&lt;$DE$11,"oui","non")</f>
        <v>oui</v>
      </c>
      <c r="G209" s="143"/>
      <c r="I209" s="144"/>
      <c r="J209" s="143"/>
      <c r="AQ209" s="144"/>
      <c r="AR209" s="143"/>
      <c r="AV209" s="1"/>
      <c r="AW209" s="1"/>
      <c r="BF209" s="1"/>
      <c r="CH209" s="1"/>
      <c r="CI209" s="1"/>
      <c r="CL209" s="1"/>
      <c r="CM209" s="1"/>
      <c r="CN209" s="241"/>
      <c r="CO209" s="1"/>
      <c r="CP209" s="3"/>
      <c r="CQ209" s="3"/>
      <c r="CR209" s="1"/>
      <c r="CS209" s="3"/>
      <c r="CT209" s="3"/>
      <c r="CU209" s="3"/>
      <c r="CV209" s="1"/>
      <c r="CW209" s="1"/>
      <c r="DC209" s="144"/>
      <c r="DD209" s="149"/>
      <c r="DE209" s="107"/>
      <c r="DF209" s="107"/>
      <c r="DG209" s="107"/>
      <c r="DH209" s="107"/>
      <c r="DI209" s="107"/>
      <c r="DJ209" s="107"/>
      <c r="DK209" s="107"/>
      <c r="DL209" s="107"/>
      <c r="DM209" s="107"/>
      <c r="DN209" s="107"/>
      <c r="DO209" s="107"/>
      <c r="DP209" s="107"/>
      <c r="DQ209" s="107"/>
      <c r="DR209" s="107"/>
      <c r="DS209" s="107"/>
      <c r="DT209" s="107"/>
      <c r="DU209" s="107"/>
      <c r="DV209" s="107"/>
      <c r="DW209" s="107"/>
      <c r="DX209" s="107"/>
      <c r="DY209" s="107"/>
      <c r="DZ209" s="107"/>
      <c r="EA209" s="107"/>
      <c r="EB209" s="107"/>
      <c r="EC209" s="107"/>
      <c r="ED209" s="107"/>
      <c r="EE209" s="107"/>
      <c r="EF209" s="107"/>
      <c r="EG209" s="107"/>
      <c r="EH209" s="107"/>
      <c r="EI209" s="107"/>
      <c r="EJ209" s="150"/>
    </row>
    <row r="210" spans="1:140" x14ac:dyDescent="0.3">
      <c r="A210" s="277" t="str">
        <f>Tableau3[Commande]&amp;Tableau3[Lig Cde]</f>
        <v/>
      </c>
      <c r="B210" s="278" t="str">
        <f>IF(ISERROR(VLOOKUP(Tableau3[[#This Row],[Code Ord. Off.]],#REF!,2,FALSE)),"RC CONVERGENCE",VLOOKUP(Tableau3[[#This Row],[Code Ord. Off.]],#REF!,2,FALSE))</f>
        <v>RC CONVERGENCE</v>
      </c>
      <c r="C210" s="279" t="str">
        <f>IF(OR(LEFT(Tableau3[[#This Row],[Commentaire Client]],2)="L3",LEFT(Tableau3[[#This Row],[No Suivi]],2)="L3"),"L3","")</f>
        <v/>
      </c>
      <c r="D210" s="278" t="str">
        <f>IFERROR(VLOOKUP(Tableau3[[#This Row],[Code Gest Fournisseur]],#REF!,2,FALSE),IF(Tableau3[[#This Row],[Réf Art Fournisseur]]="","NRC","Znon attribuée"))</f>
        <v>NRC</v>
      </c>
      <c r="E210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210" s="280" t="str">
        <f>IF(Tableau3[[#This Row],[Date Demandée]]+15&lt;$DE$11,"oui","non")</f>
        <v>oui</v>
      </c>
      <c r="G210" s="143"/>
      <c r="I210" s="144"/>
      <c r="J210" s="143"/>
      <c r="AQ210" s="144"/>
      <c r="AR210" s="143"/>
      <c r="AV210" s="1"/>
      <c r="AW210" s="1"/>
      <c r="BF210" s="1"/>
      <c r="CH210" s="1"/>
      <c r="CI210" s="1"/>
      <c r="CL210" s="1"/>
      <c r="CM210" s="1"/>
      <c r="CN210" s="241"/>
      <c r="CO210" s="1"/>
      <c r="CP210" s="3"/>
      <c r="CQ210" s="3"/>
      <c r="CR210" s="1"/>
      <c r="CS210" s="3"/>
      <c r="CT210" s="3"/>
      <c r="CU210" s="3"/>
      <c r="CV210" s="1"/>
      <c r="CW210" s="1"/>
      <c r="DC210" s="144"/>
      <c r="DD210" s="149"/>
      <c r="DE210" s="107"/>
      <c r="DF210" s="107"/>
      <c r="DG210" s="107"/>
      <c r="DH210" s="107"/>
      <c r="DI210" s="107"/>
      <c r="DJ210" s="107"/>
      <c r="DK210" s="107"/>
      <c r="DL210" s="107"/>
      <c r="DM210" s="107"/>
      <c r="DN210" s="107"/>
      <c r="DO210" s="107"/>
      <c r="DP210" s="107"/>
      <c r="DQ210" s="107"/>
      <c r="DR210" s="107"/>
      <c r="DS210" s="107"/>
      <c r="DT210" s="107"/>
      <c r="DU210" s="107"/>
      <c r="DV210" s="107"/>
      <c r="DW210" s="107"/>
      <c r="DX210" s="107"/>
      <c r="DY210" s="107"/>
      <c r="DZ210" s="107"/>
      <c r="EA210" s="107"/>
      <c r="EB210" s="107"/>
      <c r="EC210" s="107"/>
      <c r="ED210" s="107"/>
      <c r="EE210" s="107"/>
      <c r="EF210" s="107"/>
      <c r="EG210" s="107"/>
      <c r="EH210" s="107"/>
      <c r="EI210" s="107"/>
      <c r="EJ210" s="150"/>
    </row>
    <row r="211" spans="1:140" x14ac:dyDescent="0.3">
      <c r="A211" s="277" t="str">
        <f>Tableau3[Commande]&amp;Tableau3[Lig Cde]</f>
        <v/>
      </c>
      <c r="B211" s="278" t="str">
        <f>IF(ISERROR(VLOOKUP(Tableau3[[#This Row],[Code Ord. Off.]],#REF!,2,FALSE)),"RC CONVERGENCE",VLOOKUP(Tableau3[[#This Row],[Code Ord. Off.]],#REF!,2,FALSE))</f>
        <v>RC CONVERGENCE</v>
      </c>
      <c r="C211" s="279" t="str">
        <f>IF(OR(LEFT(Tableau3[[#This Row],[Commentaire Client]],2)="L3",LEFT(Tableau3[[#This Row],[No Suivi]],2)="L3"),"L3","")</f>
        <v/>
      </c>
      <c r="D211" s="278" t="str">
        <f>IFERROR(VLOOKUP(Tableau3[[#This Row],[Code Gest Fournisseur]],#REF!,2,FALSE),IF(Tableau3[[#This Row],[Réf Art Fournisseur]]="","NRC","Znon attribuée"))</f>
        <v>NRC</v>
      </c>
      <c r="E211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211" s="280" t="str">
        <f>IF(Tableau3[[#This Row],[Date Demandée]]+15&lt;$DE$11,"oui","non")</f>
        <v>oui</v>
      </c>
      <c r="G211" s="143"/>
      <c r="I211" s="144"/>
      <c r="J211" s="143"/>
      <c r="AQ211" s="144"/>
      <c r="AR211" s="143"/>
      <c r="AV211" s="1"/>
      <c r="AW211" s="1"/>
      <c r="BF211" s="1"/>
      <c r="CH211" s="1"/>
      <c r="CI211" s="1"/>
      <c r="CL211" s="1"/>
      <c r="CM211" s="1"/>
      <c r="CN211" s="241"/>
      <c r="CO211" s="1"/>
      <c r="CP211" s="3"/>
      <c r="CQ211" s="3"/>
      <c r="CR211" s="1"/>
      <c r="CS211" s="3"/>
      <c r="CT211" s="3"/>
      <c r="CU211" s="3"/>
      <c r="CV211" s="1"/>
      <c r="CW211" s="1"/>
      <c r="DC211" s="144"/>
      <c r="DD211" s="149"/>
      <c r="DE211" s="107"/>
      <c r="DF211" s="107"/>
      <c r="DG211" s="107"/>
      <c r="DH211" s="107"/>
      <c r="DI211" s="107"/>
      <c r="DJ211" s="107"/>
      <c r="DK211" s="107"/>
      <c r="DL211" s="107"/>
      <c r="DM211" s="107"/>
      <c r="DN211" s="107"/>
      <c r="DO211" s="107"/>
      <c r="DP211" s="107"/>
      <c r="DQ211" s="107"/>
      <c r="DR211" s="107"/>
      <c r="DS211" s="107"/>
      <c r="DT211" s="107"/>
      <c r="DU211" s="107"/>
      <c r="DV211" s="107"/>
      <c r="DW211" s="107"/>
      <c r="DX211" s="107"/>
      <c r="DY211" s="107"/>
      <c r="DZ211" s="107"/>
      <c r="EA211" s="107"/>
      <c r="EB211" s="107"/>
      <c r="EC211" s="107"/>
      <c r="ED211" s="107"/>
      <c r="EE211" s="107"/>
      <c r="EF211" s="107"/>
      <c r="EG211" s="107"/>
      <c r="EH211" s="107"/>
      <c r="EI211" s="107"/>
      <c r="EJ211" s="150"/>
    </row>
    <row r="212" spans="1:140" x14ac:dyDescent="0.3">
      <c r="A212" s="277" t="str">
        <f>Tableau3[Commande]&amp;Tableau3[Lig Cde]</f>
        <v/>
      </c>
      <c r="B212" s="278" t="str">
        <f>IF(ISERROR(VLOOKUP(Tableau3[[#This Row],[Code Ord. Off.]],#REF!,2,FALSE)),"RC CONVERGENCE",VLOOKUP(Tableau3[[#This Row],[Code Ord. Off.]],#REF!,2,FALSE))</f>
        <v>RC CONVERGENCE</v>
      </c>
      <c r="C212" s="279" t="str">
        <f>IF(OR(LEFT(Tableau3[[#This Row],[Commentaire Client]],2)="L3",LEFT(Tableau3[[#This Row],[No Suivi]],2)="L3"),"L3","")</f>
        <v/>
      </c>
      <c r="D212" s="278" t="str">
        <f>IFERROR(VLOOKUP(Tableau3[[#This Row],[Code Gest Fournisseur]],#REF!,2,FALSE),IF(Tableau3[[#This Row],[Réf Art Fournisseur]]="","NRC","Znon attribuée"))</f>
        <v>NRC</v>
      </c>
      <c r="E212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212" s="280" t="str">
        <f>IF(Tableau3[[#This Row],[Date Demandée]]+15&lt;$DE$11,"oui","non")</f>
        <v>oui</v>
      </c>
      <c r="G212" s="143"/>
      <c r="I212" s="144"/>
      <c r="J212" s="143"/>
      <c r="AQ212" s="144"/>
      <c r="AR212" s="143"/>
      <c r="AV212" s="1"/>
      <c r="AW212" s="1"/>
      <c r="BF212" s="1"/>
      <c r="CH212" s="1"/>
      <c r="CI212" s="1"/>
      <c r="CL212" s="1"/>
      <c r="CM212" s="1"/>
      <c r="CN212" s="241"/>
      <c r="CO212" s="1"/>
      <c r="CP212" s="3"/>
      <c r="CQ212" s="3"/>
      <c r="CR212" s="1"/>
      <c r="CS212" s="3"/>
      <c r="CT212" s="3"/>
      <c r="CU212" s="3"/>
      <c r="CV212" s="1"/>
      <c r="CW212" s="1"/>
      <c r="DC212" s="144"/>
      <c r="DD212" s="149"/>
      <c r="DE212" s="107"/>
      <c r="DF212" s="107"/>
      <c r="DG212" s="107"/>
      <c r="DH212" s="107"/>
      <c r="DI212" s="107"/>
      <c r="DJ212" s="107"/>
      <c r="DK212" s="107"/>
      <c r="DL212" s="107"/>
      <c r="DM212" s="107"/>
      <c r="DN212" s="107"/>
      <c r="DO212" s="107"/>
      <c r="DP212" s="107"/>
      <c r="DQ212" s="107"/>
      <c r="DR212" s="107"/>
      <c r="DS212" s="107"/>
      <c r="DT212" s="107"/>
      <c r="DU212" s="107"/>
      <c r="DV212" s="107"/>
      <c r="DW212" s="107"/>
      <c r="DX212" s="107"/>
      <c r="DY212" s="107"/>
      <c r="DZ212" s="107"/>
      <c r="EA212" s="107"/>
      <c r="EB212" s="107"/>
      <c r="EC212" s="107"/>
      <c r="ED212" s="107"/>
      <c r="EE212" s="107"/>
      <c r="EF212" s="107"/>
      <c r="EG212" s="107"/>
      <c r="EH212" s="107"/>
      <c r="EI212" s="107"/>
      <c r="EJ212" s="150"/>
    </row>
    <row r="213" spans="1:140" x14ac:dyDescent="0.3">
      <c r="A213" s="277" t="str">
        <f>Tableau3[Commande]&amp;Tableau3[Lig Cde]</f>
        <v/>
      </c>
      <c r="B213" s="278" t="str">
        <f>IF(ISERROR(VLOOKUP(Tableau3[[#This Row],[Code Ord. Off.]],#REF!,2,FALSE)),"RC CONVERGENCE",VLOOKUP(Tableau3[[#This Row],[Code Ord. Off.]],#REF!,2,FALSE))</f>
        <v>RC CONVERGENCE</v>
      </c>
      <c r="C213" s="279" t="str">
        <f>IF(OR(LEFT(Tableau3[[#This Row],[Commentaire Client]],2)="L3",LEFT(Tableau3[[#This Row],[No Suivi]],2)="L3"),"L3","")</f>
        <v/>
      </c>
      <c r="D213" s="278" t="str">
        <f>IFERROR(VLOOKUP(Tableau3[[#This Row],[Code Gest Fournisseur]],#REF!,2,FALSE),IF(Tableau3[[#This Row],[Réf Art Fournisseur]]="","NRC","Znon attribuée"))</f>
        <v>NRC</v>
      </c>
      <c r="E213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213" s="280" t="str">
        <f>IF(Tableau3[[#This Row],[Date Demandée]]+15&lt;$DE$11,"oui","non")</f>
        <v>oui</v>
      </c>
      <c r="G213" s="143"/>
      <c r="I213" s="144"/>
      <c r="J213" s="143"/>
      <c r="AQ213" s="144"/>
      <c r="AR213" s="143"/>
      <c r="AV213" s="1"/>
      <c r="AW213" s="1"/>
      <c r="BF213" s="1"/>
      <c r="CH213" s="1"/>
      <c r="CI213" s="1"/>
      <c r="CL213" s="1"/>
      <c r="CM213" s="1"/>
      <c r="CN213" s="244"/>
      <c r="CO213" s="1"/>
      <c r="CP213" s="3"/>
      <c r="CQ213" s="3"/>
      <c r="CR213" s="1"/>
      <c r="CS213" s="3"/>
      <c r="CT213" s="3"/>
      <c r="CU213" s="3"/>
      <c r="CV213" s="1"/>
      <c r="CW213" s="1"/>
      <c r="DC213" s="144"/>
      <c r="DD213" s="149"/>
      <c r="DE213" s="107"/>
      <c r="DF213" s="107"/>
      <c r="DG213" s="107"/>
      <c r="DH213" s="107"/>
      <c r="DI213" s="107"/>
      <c r="DJ213" s="107"/>
      <c r="DK213" s="107"/>
      <c r="DL213" s="107"/>
      <c r="DM213" s="107"/>
      <c r="DN213" s="107"/>
      <c r="DO213" s="107"/>
      <c r="DP213" s="107"/>
      <c r="DQ213" s="107"/>
      <c r="DR213" s="107"/>
      <c r="DS213" s="107"/>
      <c r="DT213" s="107"/>
      <c r="DU213" s="107"/>
      <c r="DV213" s="107"/>
      <c r="DW213" s="107"/>
      <c r="DX213" s="107"/>
      <c r="DY213" s="107"/>
      <c r="DZ213" s="107"/>
      <c r="EA213" s="107"/>
      <c r="EB213" s="107"/>
      <c r="EC213" s="107"/>
      <c r="ED213" s="107"/>
      <c r="EE213" s="107"/>
      <c r="EF213" s="107"/>
      <c r="EG213" s="107"/>
      <c r="EH213" s="107"/>
      <c r="EI213" s="107"/>
      <c r="EJ213" s="150"/>
    </row>
    <row r="214" spans="1:140" x14ac:dyDescent="0.3">
      <c r="A214" s="277" t="str">
        <f>Tableau3[Commande]&amp;Tableau3[Lig Cde]</f>
        <v/>
      </c>
      <c r="B214" s="278" t="str">
        <f>IF(ISERROR(VLOOKUP(Tableau3[[#This Row],[Code Ord. Off.]],#REF!,2,FALSE)),"RC CONVERGENCE",VLOOKUP(Tableau3[[#This Row],[Code Ord. Off.]],#REF!,2,FALSE))</f>
        <v>RC CONVERGENCE</v>
      </c>
      <c r="C214" s="279" t="str">
        <f>IF(OR(LEFT(Tableau3[[#This Row],[Commentaire Client]],2)="L3",LEFT(Tableau3[[#This Row],[No Suivi]],2)="L3"),"L3","")</f>
        <v/>
      </c>
      <c r="D214" s="278" t="str">
        <f>IFERROR(VLOOKUP(Tableau3[[#This Row],[Code Gest Fournisseur]],#REF!,2,FALSE),IF(Tableau3[[#This Row],[Réf Art Fournisseur]]="","NRC","Znon attribuée"))</f>
        <v>NRC</v>
      </c>
      <c r="E214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214" s="280" t="str">
        <f>IF(Tableau3[[#This Row],[Date Demandée]]+15&lt;$DE$11,"oui","non")</f>
        <v>oui</v>
      </c>
      <c r="G214" s="143"/>
      <c r="I214" s="144"/>
      <c r="J214" s="143"/>
      <c r="AQ214" s="144"/>
      <c r="AR214" s="143"/>
      <c r="AV214" s="1"/>
      <c r="AW214" s="1"/>
      <c r="BF214" s="1"/>
      <c r="CH214" s="1"/>
      <c r="CI214" s="1"/>
      <c r="CL214" s="1"/>
      <c r="CM214" s="1"/>
      <c r="CN214" s="244"/>
      <c r="CO214" s="1"/>
      <c r="CP214" s="3"/>
      <c r="CQ214" s="3"/>
      <c r="CR214" s="1"/>
      <c r="CS214" s="3"/>
      <c r="CT214" s="3"/>
      <c r="CU214" s="3"/>
      <c r="CV214" s="1"/>
      <c r="CW214" s="1"/>
      <c r="DC214" s="144"/>
      <c r="DD214" s="149"/>
      <c r="DE214" s="107"/>
      <c r="DF214" s="107"/>
      <c r="DG214" s="107"/>
      <c r="DH214" s="107"/>
      <c r="DI214" s="107"/>
      <c r="DJ214" s="107"/>
      <c r="DK214" s="107"/>
      <c r="DL214" s="107"/>
      <c r="DM214" s="107"/>
      <c r="DN214" s="107"/>
      <c r="DO214" s="107"/>
      <c r="DP214" s="107"/>
      <c r="DQ214" s="107"/>
      <c r="DR214" s="107"/>
      <c r="DS214" s="107"/>
      <c r="DT214" s="107"/>
      <c r="DU214" s="107"/>
      <c r="DV214" s="107"/>
      <c r="DW214" s="107"/>
      <c r="DX214" s="107"/>
      <c r="DY214" s="107"/>
      <c r="DZ214" s="107"/>
      <c r="EA214" s="107"/>
      <c r="EB214" s="107"/>
      <c r="EC214" s="107"/>
      <c r="ED214" s="107"/>
      <c r="EE214" s="107"/>
      <c r="EF214" s="107"/>
      <c r="EG214" s="107"/>
      <c r="EH214" s="107"/>
      <c r="EI214" s="107"/>
      <c r="EJ214" s="150"/>
    </row>
    <row r="215" spans="1:140" x14ac:dyDescent="0.3">
      <c r="A215" s="277" t="str">
        <f>Tableau3[Commande]&amp;Tableau3[Lig Cde]</f>
        <v/>
      </c>
      <c r="B215" s="278" t="str">
        <f>IF(ISERROR(VLOOKUP(Tableau3[[#This Row],[Code Ord. Off.]],#REF!,2,FALSE)),"RC CONVERGENCE",VLOOKUP(Tableau3[[#This Row],[Code Ord. Off.]],#REF!,2,FALSE))</f>
        <v>RC CONVERGENCE</v>
      </c>
      <c r="C215" s="279" t="str">
        <f>IF(OR(LEFT(Tableau3[[#This Row],[Commentaire Client]],2)="L3",LEFT(Tableau3[[#This Row],[No Suivi]],2)="L3"),"L3","")</f>
        <v/>
      </c>
      <c r="D215" s="278" t="str">
        <f>IFERROR(VLOOKUP(Tableau3[[#This Row],[Code Gest Fournisseur]],#REF!,2,FALSE),IF(Tableau3[[#This Row],[Réf Art Fournisseur]]="","NRC","Znon attribuée"))</f>
        <v>NRC</v>
      </c>
      <c r="E215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215" s="280" t="str">
        <f>IF(Tableau3[[#This Row],[Date Demandée]]+15&lt;$DE$11,"oui","non")</f>
        <v>oui</v>
      </c>
      <c r="G215" s="143"/>
      <c r="I215" s="144"/>
      <c r="J215" s="143"/>
      <c r="AQ215" s="144"/>
      <c r="AR215" s="143"/>
      <c r="AV215" s="1"/>
      <c r="AW215" s="1"/>
      <c r="BF215" s="1"/>
      <c r="CH215" s="1"/>
      <c r="CI215" s="1"/>
      <c r="CL215" s="1"/>
      <c r="CM215" s="1"/>
      <c r="CN215" s="244"/>
      <c r="CO215" s="1"/>
      <c r="CP215" s="3"/>
      <c r="CQ215" s="3"/>
      <c r="CR215" s="1"/>
      <c r="CS215" s="3"/>
      <c r="CT215" s="3"/>
      <c r="CU215" s="3"/>
      <c r="CV215" s="1"/>
      <c r="CW215" s="1"/>
      <c r="DC215" s="144"/>
      <c r="DD215" s="149"/>
      <c r="DE215" s="107"/>
      <c r="DF215" s="107"/>
      <c r="DG215" s="107"/>
      <c r="DH215" s="107"/>
      <c r="DI215" s="107"/>
      <c r="DJ215" s="107"/>
      <c r="DK215" s="107"/>
      <c r="DL215" s="107"/>
      <c r="DM215" s="107"/>
      <c r="DN215" s="107"/>
      <c r="DO215" s="107"/>
      <c r="DP215" s="107"/>
      <c r="DQ215" s="107"/>
      <c r="DR215" s="107"/>
      <c r="DS215" s="107"/>
      <c r="DT215" s="107"/>
      <c r="DU215" s="107"/>
      <c r="DV215" s="107"/>
      <c r="DW215" s="107"/>
      <c r="DX215" s="107"/>
      <c r="DY215" s="107"/>
      <c r="DZ215" s="107"/>
      <c r="EA215" s="107"/>
      <c r="EB215" s="107"/>
      <c r="EC215" s="107"/>
      <c r="ED215" s="107"/>
      <c r="EE215" s="107"/>
      <c r="EF215" s="107"/>
      <c r="EG215" s="107"/>
      <c r="EH215" s="107"/>
      <c r="EI215" s="107"/>
      <c r="EJ215" s="150"/>
    </row>
    <row r="216" spans="1:140" x14ac:dyDescent="0.3">
      <c r="A216" s="277" t="str">
        <f>Tableau3[Commande]&amp;Tableau3[Lig Cde]</f>
        <v/>
      </c>
      <c r="B216" s="278" t="str">
        <f>IF(ISERROR(VLOOKUP(Tableau3[[#This Row],[Code Ord. Off.]],#REF!,2,FALSE)),"RC CONVERGENCE",VLOOKUP(Tableau3[[#This Row],[Code Ord. Off.]],#REF!,2,FALSE))</f>
        <v>RC CONVERGENCE</v>
      </c>
      <c r="C216" s="279" t="str">
        <f>IF(OR(LEFT(Tableau3[[#This Row],[Commentaire Client]],2)="L3",LEFT(Tableau3[[#This Row],[No Suivi]],2)="L3"),"L3","")</f>
        <v/>
      </c>
      <c r="D216" s="278" t="str">
        <f>IFERROR(VLOOKUP(Tableau3[[#This Row],[Code Gest Fournisseur]],#REF!,2,FALSE),IF(Tableau3[[#This Row],[Réf Art Fournisseur]]="","NRC","Znon attribuée"))</f>
        <v>NRC</v>
      </c>
      <c r="E216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216" s="280" t="str">
        <f>IF(Tableau3[[#This Row],[Date Demandée]]+15&lt;$DE$11,"oui","non")</f>
        <v>oui</v>
      </c>
      <c r="G216" s="143"/>
      <c r="I216" s="144"/>
      <c r="J216" s="143"/>
      <c r="AQ216" s="144"/>
      <c r="AR216" s="143"/>
      <c r="AV216" s="1"/>
      <c r="AW216" s="1"/>
      <c r="BF216" s="1"/>
      <c r="CH216" s="1"/>
      <c r="CI216" s="1"/>
      <c r="CL216" s="1"/>
      <c r="CM216" s="1"/>
      <c r="CN216" s="244"/>
      <c r="CO216" s="1"/>
      <c r="CP216" s="3"/>
      <c r="CQ216" s="3"/>
      <c r="CR216" s="1"/>
      <c r="CS216" s="3"/>
      <c r="CT216" s="3"/>
      <c r="CU216" s="3"/>
      <c r="CV216" s="1"/>
      <c r="CW216" s="1"/>
      <c r="DC216" s="144"/>
      <c r="DD216" s="149"/>
      <c r="DE216" s="107"/>
      <c r="DF216" s="107"/>
      <c r="DG216" s="107"/>
      <c r="DH216" s="107"/>
      <c r="DI216" s="107"/>
      <c r="DJ216" s="107"/>
      <c r="DK216" s="107"/>
      <c r="DL216" s="107"/>
      <c r="DM216" s="107"/>
      <c r="DN216" s="107"/>
      <c r="DO216" s="107"/>
      <c r="DP216" s="107"/>
      <c r="DQ216" s="107"/>
      <c r="DR216" s="107"/>
      <c r="DS216" s="107"/>
      <c r="DT216" s="107"/>
      <c r="DU216" s="107"/>
      <c r="DV216" s="107"/>
      <c r="DW216" s="107"/>
      <c r="DX216" s="107"/>
      <c r="DY216" s="107"/>
      <c r="DZ216" s="107"/>
      <c r="EA216" s="107"/>
      <c r="EB216" s="107"/>
      <c r="EC216" s="107"/>
      <c r="ED216" s="107"/>
      <c r="EE216" s="107"/>
      <c r="EF216" s="107"/>
      <c r="EG216" s="107"/>
      <c r="EH216" s="107"/>
      <c r="EI216" s="107"/>
      <c r="EJ216" s="150"/>
    </row>
    <row r="217" spans="1:140" x14ac:dyDescent="0.3">
      <c r="A217" s="277" t="str">
        <f>Tableau3[Commande]&amp;Tableau3[Lig Cde]</f>
        <v/>
      </c>
      <c r="B217" s="278" t="str">
        <f>IF(ISERROR(VLOOKUP(Tableau3[[#This Row],[Code Ord. Off.]],#REF!,2,FALSE)),"RC CONVERGENCE",VLOOKUP(Tableau3[[#This Row],[Code Ord. Off.]],#REF!,2,FALSE))</f>
        <v>RC CONVERGENCE</v>
      </c>
      <c r="C217" s="279" t="str">
        <f>IF(OR(LEFT(Tableau3[[#This Row],[Commentaire Client]],2)="L3",LEFT(Tableau3[[#This Row],[No Suivi]],2)="L3"),"L3","")</f>
        <v/>
      </c>
      <c r="D217" s="278" t="str">
        <f>IFERROR(VLOOKUP(Tableau3[[#This Row],[Code Gest Fournisseur]],#REF!,2,FALSE),IF(Tableau3[[#This Row],[Réf Art Fournisseur]]="","NRC","Znon attribuée"))</f>
        <v>NRC</v>
      </c>
      <c r="E217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217" s="280" t="str">
        <f>IF(Tableau3[[#This Row],[Date Demandée]]+15&lt;$DE$11,"oui","non")</f>
        <v>oui</v>
      </c>
      <c r="G217" s="143"/>
      <c r="I217" s="144"/>
      <c r="J217" s="143"/>
      <c r="AQ217" s="144"/>
      <c r="AR217" s="143"/>
      <c r="AV217" s="1"/>
      <c r="AW217" s="1"/>
      <c r="BF217" s="1"/>
      <c r="CH217" s="1"/>
      <c r="CI217" s="1"/>
      <c r="CL217" s="1"/>
      <c r="CM217" s="1"/>
      <c r="CN217" s="244"/>
      <c r="CO217" s="1"/>
      <c r="CP217" s="3"/>
      <c r="CQ217" s="3"/>
      <c r="CR217" s="1"/>
      <c r="CS217" s="3"/>
      <c r="CT217" s="3"/>
      <c r="CU217" s="3"/>
      <c r="CV217" s="1"/>
      <c r="CW217" s="1"/>
      <c r="DC217" s="144"/>
      <c r="DD217" s="149"/>
      <c r="DE217" s="107"/>
      <c r="DF217" s="107"/>
      <c r="DG217" s="107"/>
      <c r="DH217" s="107"/>
      <c r="DI217" s="107"/>
      <c r="DJ217" s="107"/>
      <c r="DK217" s="107"/>
      <c r="DL217" s="107"/>
      <c r="DM217" s="107"/>
      <c r="DN217" s="107"/>
      <c r="DO217" s="107"/>
      <c r="DP217" s="107"/>
      <c r="DQ217" s="107"/>
      <c r="DR217" s="107"/>
      <c r="DS217" s="107"/>
      <c r="DT217" s="107"/>
      <c r="DU217" s="107"/>
      <c r="DV217" s="107"/>
      <c r="DW217" s="107"/>
      <c r="DX217" s="107"/>
      <c r="DY217" s="107"/>
      <c r="DZ217" s="107"/>
      <c r="EA217" s="107"/>
      <c r="EB217" s="107"/>
      <c r="EC217" s="107"/>
      <c r="ED217" s="107"/>
      <c r="EE217" s="107"/>
      <c r="EF217" s="107"/>
      <c r="EG217" s="107"/>
      <c r="EH217" s="107"/>
      <c r="EI217" s="107"/>
      <c r="EJ217" s="150"/>
    </row>
    <row r="218" spans="1:140" x14ac:dyDescent="0.3">
      <c r="A218" s="277" t="str">
        <f>Tableau3[Commande]&amp;Tableau3[Lig Cde]</f>
        <v/>
      </c>
      <c r="B218" s="278" t="str">
        <f>IF(ISERROR(VLOOKUP(Tableau3[[#This Row],[Code Ord. Off.]],#REF!,2,FALSE)),"RC CONVERGENCE",VLOOKUP(Tableau3[[#This Row],[Code Ord. Off.]],#REF!,2,FALSE))</f>
        <v>RC CONVERGENCE</v>
      </c>
      <c r="C218" s="279" t="str">
        <f>IF(OR(LEFT(Tableau3[[#This Row],[Commentaire Client]],2)="L3",LEFT(Tableau3[[#This Row],[No Suivi]],2)="L3"),"L3","")</f>
        <v/>
      </c>
      <c r="D218" s="278" t="str">
        <f>IFERROR(VLOOKUP(Tableau3[[#This Row],[Code Gest Fournisseur]],#REF!,2,FALSE),IF(Tableau3[[#This Row],[Réf Art Fournisseur]]="","NRC","Znon attribuée"))</f>
        <v>NRC</v>
      </c>
      <c r="E218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218" s="280" t="str">
        <f>IF(Tableau3[[#This Row],[Date Demandée]]+15&lt;$DE$11,"oui","non")</f>
        <v>oui</v>
      </c>
      <c r="G218" s="143"/>
      <c r="I218" s="144"/>
      <c r="J218" s="143"/>
      <c r="AQ218" s="144"/>
      <c r="AR218" s="143"/>
      <c r="AV218" s="1"/>
      <c r="AW218" s="1"/>
      <c r="BF218" s="1"/>
      <c r="CH218" s="1"/>
      <c r="CI218" s="1"/>
      <c r="CL218" s="1"/>
      <c r="CM218" s="1"/>
      <c r="CN218" s="241"/>
      <c r="CO218" s="1"/>
      <c r="CP218" s="3"/>
      <c r="CQ218" s="3"/>
      <c r="CR218" s="1"/>
      <c r="CS218" s="3"/>
      <c r="CT218" s="3"/>
      <c r="CU218" s="3"/>
      <c r="CV218" s="1"/>
      <c r="CW218" s="1"/>
      <c r="DC218" s="144"/>
      <c r="DD218" s="149"/>
      <c r="DE218" s="107"/>
      <c r="DF218" s="107"/>
      <c r="DG218" s="107"/>
      <c r="DH218" s="107"/>
      <c r="DI218" s="107"/>
      <c r="DJ218" s="107"/>
      <c r="DK218" s="107"/>
      <c r="DL218" s="107"/>
      <c r="DM218" s="107"/>
      <c r="DN218" s="107"/>
      <c r="DO218" s="107"/>
      <c r="DP218" s="107"/>
      <c r="DQ218" s="107"/>
      <c r="DR218" s="107"/>
      <c r="DS218" s="107"/>
      <c r="DT218" s="107"/>
      <c r="DU218" s="107"/>
      <c r="DV218" s="107"/>
      <c r="DW218" s="107"/>
      <c r="DX218" s="107"/>
      <c r="DY218" s="107"/>
      <c r="DZ218" s="107"/>
      <c r="EA218" s="107"/>
      <c r="EB218" s="107"/>
      <c r="EC218" s="107"/>
      <c r="ED218" s="107"/>
      <c r="EE218" s="107"/>
      <c r="EF218" s="107"/>
      <c r="EG218" s="107"/>
      <c r="EH218" s="107"/>
      <c r="EI218" s="107"/>
      <c r="EJ218" s="150"/>
    </row>
    <row r="219" spans="1:140" x14ac:dyDescent="0.3">
      <c r="A219" s="277" t="str">
        <f>Tableau3[Commande]&amp;Tableau3[Lig Cde]</f>
        <v/>
      </c>
      <c r="B219" s="278" t="str">
        <f>IF(ISERROR(VLOOKUP(Tableau3[[#This Row],[Code Ord. Off.]],#REF!,2,FALSE)),"RC CONVERGENCE",VLOOKUP(Tableau3[[#This Row],[Code Ord. Off.]],#REF!,2,FALSE))</f>
        <v>RC CONVERGENCE</v>
      </c>
      <c r="C219" s="279" t="str">
        <f>IF(OR(LEFT(Tableau3[[#This Row],[Commentaire Client]],2)="L3",LEFT(Tableau3[[#This Row],[No Suivi]],2)="L3"),"L3","")</f>
        <v/>
      </c>
      <c r="D219" s="278" t="str">
        <f>IFERROR(VLOOKUP(Tableau3[[#This Row],[Code Gest Fournisseur]],#REF!,2,FALSE),IF(Tableau3[[#This Row],[Réf Art Fournisseur]]="","NRC","Znon attribuée"))</f>
        <v>NRC</v>
      </c>
      <c r="E219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219" s="280" t="str">
        <f>IF(Tableau3[[#This Row],[Date Demandée]]+15&lt;$DE$11,"oui","non")</f>
        <v>oui</v>
      </c>
      <c r="G219" s="143"/>
      <c r="I219" s="144"/>
      <c r="J219" s="143"/>
      <c r="AQ219" s="144"/>
      <c r="AR219" s="143"/>
      <c r="AV219" s="1"/>
      <c r="AW219" s="1"/>
      <c r="BF219" s="1"/>
      <c r="CH219" s="1"/>
      <c r="CI219" s="1"/>
      <c r="CL219" s="1"/>
      <c r="CM219" s="1"/>
      <c r="CN219" s="241"/>
      <c r="CO219" s="1"/>
      <c r="CP219" s="3"/>
      <c r="CQ219" s="3"/>
      <c r="CR219" s="1"/>
      <c r="CS219" s="3"/>
      <c r="CT219" s="3"/>
      <c r="CU219" s="3"/>
      <c r="CV219" s="1"/>
      <c r="CW219" s="1"/>
      <c r="DC219" s="144"/>
      <c r="DD219" s="149"/>
      <c r="DE219" s="107"/>
      <c r="DF219" s="107"/>
      <c r="DG219" s="107"/>
      <c r="DH219" s="107"/>
      <c r="DI219" s="107"/>
      <c r="DJ219" s="107"/>
      <c r="DK219" s="107"/>
      <c r="DL219" s="107"/>
      <c r="DM219" s="107"/>
      <c r="DN219" s="107"/>
      <c r="DO219" s="107"/>
      <c r="DP219" s="107"/>
      <c r="DQ219" s="107"/>
      <c r="DR219" s="107"/>
      <c r="DS219" s="107"/>
      <c r="DT219" s="107"/>
      <c r="DU219" s="107"/>
      <c r="DV219" s="107"/>
      <c r="DW219" s="107"/>
      <c r="DX219" s="107"/>
      <c r="DY219" s="107"/>
      <c r="DZ219" s="107"/>
      <c r="EA219" s="107"/>
      <c r="EB219" s="107"/>
      <c r="EC219" s="107"/>
      <c r="ED219" s="107"/>
      <c r="EE219" s="107"/>
      <c r="EF219" s="107"/>
      <c r="EG219" s="107"/>
      <c r="EH219" s="107"/>
      <c r="EI219" s="107"/>
      <c r="EJ219" s="150"/>
    </row>
    <row r="220" spans="1:140" x14ac:dyDescent="0.3">
      <c r="A220" s="277" t="str">
        <f>Tableau3[Commande]&amp;Tableau3[Lig Cde]</f>
        <v/>
      </c>
      <c r="B220" s="278" t="str">
        <f>IF(ISERROR(VLOOKUP(Tableau3[[#This Row],[Code Ord. Off.]],#REF!,2,FALSE)),"RC CONVERGENCE",VLOOKUP(Tableau3[[#This Row],[Code Ord. Off.]],#REF!,2,FALSE))</f>
        <v>RC CONVERGENCE</v>
      </c>
      <c r="C220" s="279" t="str">
        <f>IF(OR(LEFT(Tableau3[[#This Row],[Commentaire Client]],2)="L3",LEFT(Tableau3[[#This Row],[No Suivi]],2)="L3"),"L3","")</f>
        <v/>
      </c>
      <c r="D220" s="278" t="str">
        <f>IFERROR(VLOOKUP(Tableau3[[#This Row],[Code Gest Fournisseur]],#REF!,2,FALSE),IF(Tableau3[[#This Row],[Réf Art Fournisseur]]="","NRC","Znon attribuée"))</f>
        <v>NRC</v>
      </c>
      <c r="E220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220" s="280" t="str">
        <f>IF(Tableau3[[#This Row],[Date Demandée]]+15&lt;$DE$11,"oui","non")</f>
        <v>oui</v>
      </c>
      <c r="G220" s="143"/>
      <c r="I220" s="144"/>
      <c r="J220" s="143"/>
      <c r="AQ220" s="144"/>
      <c r="AR220" s="143"/>
      <c r="AV220" s="1"/>
      <c r="AW220" s="1"/>
      <c r="BF220" s="1"/>
      <c r="CH220" s="1"/>
      <c r="CI220" s="1"/>
      <c r="CL220" s="1"/>
      <c r="CM220" s="1"/>
      <c r="CN220" s="241"/>
      <c r="CO220" s="1"/>
      <c r="CP220" s="3"/>
      <c r="CQ220" s="3"/>
      <c r="CR220" s="1"/>
      <c r="CS220" s="3"/>
      <c r="CT220" s="3"/>
      <c r="CU220" s="3"/>
      <c r="CV220" s="1"/>
      <c r="CW220" s="1"/>
      <c r="DC220" s="144"/>
      <c r="DD220" s="149"/>
      <c r="DE220" s="107"/>
      <c r="DF220" s="107"/>
      <c r="DG220" s="107"/>
      <c r="DH220" s="107"/>
      <c r="DI220" s="107"/>
      <c r="DJ220" s="107"/>
      <c r="DK220" s="107"/>
      <c r="DL220" s="107"/>
      <c r="DM220" s="107"/>
      <c r="DN220" s="107"/>
      <c r="DO220" s="107"/>
      <c r="DP220" s="107"/>
      <c r="DQ220" s="107"/>
      <c r="DR220" s="107"/>
      <c r="DS220" s="107"/>
      <c r="DT220" s="107"/>
      <c r="DU220" s="107"/>
      <c r="DV220" s="107"/>
      <c r="DW220" s="107"/>
      <c r="DX220" s="107"/>
      <c r="DY220" s="107"/>
      <c r="DZ220" s="107"/>
      <c r="EA220" s="107"/>
      <c r="EB220" s="107"/>
      <c r="EC220" s="107"/>
      <c r="ED220" s="107"/>
      <c r="EE220" s="107"/>
      <c r="EF220" s="107"/>
      <c r="EG220" s="107"/>
      <c r="EH220" s="107"/>
      <c r="EI220" s="107"/>
      <c r="EJ220" s="150"/>
    </row>
    <row r="221" spans="1:140" x14ac:dyDescent="0.3">
      <c r="A221" s="277" t="str">
        <f>Tableau3[Commande]&amp;Tableau3[Lig Cde]</f>
        <v/>
      </c>
      <c r="B221" s="278" t="str">
        <f>IF(ISERROR(VLOOKUP(Tableau3[[#This Row],[Code Ord. Off.]],#REF!,2,FALSE)),"RC CONVERGENCE",VLOOKUP(Tableau3[[#This Row],[Code Ord. Off.]],#REF!,2,FALSE))</f>
        <v>RC CONVERGENCE</v>
      </c>
      <c r="C221" s="279" t="str">
        <f>IF(OR(LEFT(Tableau3[[#This Row],[Commentaire Client]],2)="L3",LEFT(Tableau3[[#This Row],[No Suivi]],2)="L3"),"L3","")</f>
        <v/>
      </c>
      <c r="D221" s="278" t="str">
        <f>IFERROR(VLOOKUP(Tableau3[[#This Row],[Code Gest Fournisseur]],#REF!,2,FALSE),IF(Tableau3[[#This Row],[Réf Art Fournisseur]]="","NRC","Znon attribuée"))</f>
        <v>NRC</v>
      </c>
      <c r="E221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221" s="280" t="str">
        <f>IF(Tableau3[[#This Row],[Date Demandée]]+15&lt;$DE$11,"oui","non")</f>
        <v>oui</v>
      </c>
      <c r="G221" s="143"/>
      <c r="I221" s="144"/>
      <c r="J221" s="143"/>
      <c r="AQ221" s="144"/>
      <c r="AR221" s="143"/>
      <c r="AV221" s="1"/>
      <c r="AW221" s="1"/>
      <c r="BF221" s="1"/>
      <c r="CH221" s="1"/>
      <c r="CI221" s="1"/>
      <c r="CL221" s="1"/>
      <c r="CM221" s="1"/>
      <c r="CN221" s="241"/>
      <c r="CO221" s="1"/>
      <c r="CP221" s="3"/>
      <c r="CQ221" s="3"/>
      <c r="CR221" s="1"/>
      <c r="CS221" s="3"/>
      <c r="CT221" s="3"/>
      <c r="CU221" s="3"/>
      <c r="CV221" s="1"/>
      <c r="CW221" s="1"/>
      <c r="DC221" s="144"/>
      <c r="DD221" s="149"/>
      <c r="DE221" s="107"/>
      <c r="DF221" s="107"/>
      <c r="DG221" s="107"/>
      <c r="DH221" s="107"/>
      <c r="DI221" s="107"/>
      <c r="DJ221" s="107"/>
      <c r="DK221" s="107"/>
      <c r="DL221" s="107"/>
      <c r="DM221" s="107"/>
      <c r="DN221" s="107"/>
      <c r="DO221" s="107"/>
      <c r="DP221" s="107"/>
      <c r="DQ221" s="107"/>
      <c r="DR221" s="107"/>
      <c r="DS221" s="107"/>
      <c r="DT221" s="107"/>
      <c r="DU221" s="107"/>
      <c r="DV221" s="107"/>
      <c r="DW221" s="107"/>
      <c r="DX221" s="107"/>
      <c r="DY221" s="107"/>
      <c r="DZ221" s="107"/>
      <c r="EA221" s="107"/>
      <c r="EB221" s="107"/>
      <c r="EC221" s="107"/>
      <c r="ED221" s="107"/>
      <c r="EE221" s="107"/>
      <c r="EF221" s="107"/>
      <c r="EG221" s="107"/>
      <c r="EH221" s="107"/>
      <c r="EI221" s="107"/>
      <c r="EJ221" s="150"/>
    </row>
    <row r="222" spans="1:140" x14ac:dyDescent="0.3">
      <c r="A222" s="277" t="str">
        <f>Tableau3[Commande]&amp;Tableau3[Lig Cde]</f>
        <v/>
      </c>
      <c r="B222" s="278" t="str">
        <f>IF(ISERROR(VLOOKUP(Tableau3[[#This Row],[Code Ord. Off.]],#REF!,2,FALSE)),"RC CONVERGENCE",VLOOKUP(Tableau3[[#This Row],[Code Ord. Off.]],#REF!,2,FALSE))</f>
        <v>RC CONVERGENCE</v>
      </c>
      <c r="C222" s="279" t="str">
        <f>IF(OR(LEFT(Tableau3[[#This Row],[Commentaire Client]],2)="L3",LEFT(Tableau3[[#This Row],[No Suivi]],2)="L3"),"L3","")</f>
        <v/>
      </c>
      <c r="D222" s="278" t="str">
        <f>IFERROR(VLOOKUP(Tableau3[[#This Row],[Code Gest Fournisseur]],#REF!,2,FALSE),IF(Tableau3[[#This Row],[Réf Art Fournisseur]]="","NRC","Znon attribuée"))</f>
        <v>NRC</v>
      </c>
      <c r="E222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222" s="280" t="str">
        <f>IF(Tableau3[[#This Row],[Date Demandée]]+15&lt;$DE$11,"oui","non")</f>
        <v>oui</v>
      </c>
      <c r="G222" s="143"/>
      <c r="I222" s="144"/>
      <c r="J222" s="143"/>
      <c r="AQ222" s="144"/>
      <c r="AR222" s="143"/>
      <c r="AV222" s="1"/>
      <c r="AW222" s="1"/>
      <c r="BF222" s="1"/>
      <c r="CH222" s="1"/>
      <c r="CI222" s="1"/>
      <c r="CL222" s="1"/>
      <c r="CM222" s="1"/>
      <c r="CN222" s="243"/>
      <c r="CO222" s="1"/>
      <c r="CP222" s="3"/>
      <c r="CQ222" s="3"/>
      <c r="CR222" s="1"/>
      <c r="CS222" s="3"/>
      <c r="CT222" s="3"/>
      <c r="CU222" s="3"/>
      <c r="CV222" s="1"/>
      <c r="CW222" s="1"/>
      <c r="DC222" s="144"/>
      <c r="DD222" s="149"/>
      <c r="DE222" s="107"/>
      <c r="DF222" s="107"/>
      <c r="DG222" s="107"/>
      <c r="DH222" s="107"/>
      <c r="DI222" s="107"/>
      <c r="DJ222" s="107"/>
      <c r="DK222" s="107"/>
      <c r="DL222" s="107"/>
      <c r="DM222" s="107"/>
      <c r="DN222" s="107"/>
      <c r="DO222" s="107"/>
      <c r="DP222" s="107"/>
      <c r="DQ222" s="107"/>
      <c r="DR222" s="107"/>
      <c r="DS222" s="107"/>
      <c r="DT222" s="107"/>
      <c r="DU222" s="107"/>
      <c r="DV222" s="107"/>
      <c r="DW222" s="107"/>
      <c r="DX222" s="107"/>
      <c r="DY222" s="107"/>
      <c r="DZ222" s="107"/>
      <c r="EA222" s="107"/>
      <c r="EB222" s="107"/>
      <c r="EC222" s="107"/>
      <c r="ED222" s="107"/>
      <c r="EE222" s="107"/>
      <c r="EF222" s="107"/>
      <c r="EG222" s="107"/>
      <c r="EH222" s="107"/>
      <c r="EI222" s="107"/>
      <c r="EJ222" s="150"/>
    </row>
    <row r="223" spans="1:140" x14ac:dyDescent="0.3">
      <c r="A223" s="277" t="str">
        <f>Tableau3[Commande]&amp;Tableau3[Lig Cde]</f>
        <v/>
      </c>
      <c r="B223" s="278" t="str">
        <f>IF(ISERROR(VLOOKUP(Tableau3[[#This Row],[Code Ord. Off.]],#REF!,2,FALSE)),"RC CONVERGENCE",VLOOKUP(Tableau3[[#This Row],[Code Ord. Off.]],#REF!,2,FALSE))</f>
        <v>RC CONVERGENCE</v>
      </c>
      <c r="C223" s="279" t="str">
        <f>IF(OR(LEFT(Tableau3[[#This Row],[Commentaire Client]],2)="L3",LEFT(Tableau3[[#This Row],[No Suivi]],2)="L3"),"L3","")</f>
        <v/>
      </c>
      <c r="D223" s="278" t="str">
        <f>IFERROR(VLOOKUP(Tableau3[[#This Row],[Code Gest Fournisseur]],#REF!,2,FALSE),IF(Tableau3[[#This Row],[Réf Art Fournisseur]]="","NRC","Znon attribuée"))</f>
        <v>NRC</v>
      </c>
      <c r="E223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223" s="280" t="str">
        <f>IF(Tableau3[[#This Row],[Date Demandée]]+15&lt;$DE$11,"oui","non")</f>
        <v>oui</v>
      </c>
      <c r="G223" s="143"/>
      <c r="I223" s="144"/>
      <c r="J223" s="143"/>
      <c r="AQ223" s="144"/>
      <c r="AR223" s="143"/>
      <c r="AV223" s="1"/>
      <c r="AW223" s="1"/>
      <c r="BF223" s="1"/>
      <c r="CH223" s="1"/>
      <c r="CI223" s="1"/>
      <c r="CL223" s="1"/>
      <c r="CM223" s="1"/>
      <c r="CN223" s="241"/>
      <c r="CO223" s="1"/>
      <c r="CP223" s="3"/>
      <c r="CQ223" s="3"/>
      <c r="CR223" s="1"/>
      <c r="CS223" s="3"/>
      <c r="CT223" s="3"/>
      <c r="CU223" s="3"/>
      <c r="CV223" s="1"/>
      <c r="CW223" s="1"/>
      <c r="DC223" s="144"/>
      <c r="DD223" s="149"/>
      <c r="DE223" s="107"/>
      <c r="DF223" s="107"/>
      <c r="DG223" s="107"/>
      <c r="DH223" s="107"/>
      <c r="DI223" s="107"/>
      <c r="DJ223" s="107"/>
      <c r="DK223" s="107"/>
      <c r="DL223" s="107"/>
      <c r="DM223" s="107"/>
      <c r="DN223" s="107"/>
      <c r="DO223" s="107"/>
      <c r="DP223" s="107"/>
      <c r="DQ223" s="107"/>
      <c r="DR223" s="107"/>
      <c r="DS223" s="107"/>
      <c r="DT223" s="107"/>
      <c r="DU223" s="107"/>
      <c r="DV223" s="107"/>
      <c r="DW223" s="107"/>
      <c r="DX223" s="107"/>
      <c r="DY223" s="107"/>
      <c r="DZ223" s="107"/>
      <c r="EA223" s="107"/>
      <c r="EB223" s="107"/>
      <c r="EC223" s="107"/>
      <c r="ED223" s="107"/>
      <c r="EE223" s="107"/>
      <c r="EF223" s="107"/>
      <c r="EG223" s="107"/>
      <c r="EH223" s="107"/>
      <c r="EI223" s="107"/>
      <c r="EJ223" s="150"/>
    </row>
    <row r="224" spans="1:140" x14ac:dyDescent="0.3">
      <c r="A224" s="277" t="str">
        <f>Tableau3[Commande]&amp;Tableau3[Lig Cde]</f>
        <v/>
      </c>
      <c r="B224" s="278" t="str">
        <f>IF(ISERROR(VLOOKUP(Tableau3[[#This Row],[Code Ord. Off.]],#REF!,2,FALSE)),"RC CONVERGENCE",VLOOKUP(Tableau3[[#This Row],[Code Ord. Off.]],#REF!,2,FALSE))</f>
        <v>RC CONVERGENCE</v>
      </c>
      <c r="C224" s="279" t="str">
        <f>IF(OR(LEFT(Tableau3[[#This Row],[Commentaire Client]],2)="L3",LEFT(Tableau3[[#This Row],[No Suivi]],2)="L3"),"L3","")</f>
        <v/>
      </c>
      <c r="D224" s="278" t="str">
        <f>IFERROR(VLOOKUP(Tableau3[[#This Row],[Code Gest Fournisseur]],#REF!,2,FALSE),IF(Tableau3[[#This Row],[Réf Art Fournisseur]]="","NRC","Znon attribuée"))</f>
        <v>NRC</v>
      </c>
      <c r="E224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224" s="280" t="str">
        <f>IF(Tableau3[[#This Row],[Date Demandée]]+15&lt;$DE$11,"oui","non")</f>
        <v>oui</v>
      </c>
      <c r="G224" s="143"/>
      <c r="I224" s="144"/>
      <c r="J224" s="143"/>
      <c r="AQ224" s="144"/>
      <c r="AR224" s="143"/>
      <c r="AV224" s="1"/>
      <c r="AW224" s="1"/>
      <c r="BF224" s="1"/>
      <c r="CH224" s="1"/>
      <c r="CI224" s="1"/>
      <c r="CL224" s="1"/>
      <c r="CM224" s="1"/>
      <c r="CN224" s="241"/>
      <c r="CO224" s="1"/>
      <c r="CP224" s="3"/>
      <c r="CQ224" s="3"/>
      <c r="CR224" s="1"/>
      <c r="CS224" s="3"/>
      <c r="CT224" s="3"/>
      <c r="CU224" s="3"/>
      <c r="CV224" s="1"/>
      <c r="CW224" s="1"/>
      <c r="DC224" s="144"/>
      <c r="DD224" s="149"/>
      <c r="DE224" s="107"/>
      <c r="DF224" s="107"/>
      <c r="DG224" s="107"/>
      <c r="DH224" s="107"/>
      <c r="DI224" s="107"/>
      <c r="DJ224" s="107"/>
      <c r="DK224" s="107"/>
      <c r="DL224" s="107"/>
      <c r="DM224" s="107"/>
      <c r="DN224" s="107"/>
      <c r="DO224" s="107"/>
      <c r="DP224" s="107"/>
      <c r="DQ224" s="107"/>
      <c r="DR224" s="107"/>
      <c r="DS224" s="107"/>
      <c r="DT224" s="107"/>
      <c r="DU224" s="107"/>
      <c r="DV224" s="107"/>
      <c r="DW224" s="107"/>
      <c r="DX224" s="107"/>
      <c r="DY224" s="107"/>
      <c r="DZ224" s="107"/>
      <c r="EA224" s="107"/>
      <c r="EB224" s="107"/>
      <c r="EC224" s="107"/>
      <c r="ED224" s="107"/>
      <c r="EE224" s="107"/>
      <c r="EF224" s="107"/>
      <c r="EG224" s="107"/>
      <c r="EH224" s="107"/>
      <c r="EI224" s="107"/>
      <c r="EJ224" s="150"/>
    </row>
    <row r="225" spans="1:140" x14ac:dyDescent="0.3">
      <c r="A225" s="277" t="str">
        <f>Tableau3[Commande]&amp;Tableau3[Lig Cde]</f>
        <v/>
      </c>
      <c r="B225" s="278" t="str">
        <f>IF(ISERROR(VLOOKUP(Tableau3[[#This Row],[Code Ord. Off.]],#REF!,2,FALSE)),"RC CONVERGENCE",VLOOKUP(Tableau3[[#This Row],[Code Ord. Off.]],#REF!,2,FALSE))</f>
        <v>RC CONVERGENCE</v>
      </c>
      <c r="C225" s="279" t="str">
        <f>IF(OR(LEFT(Tableau3[[#This Row],[Commentaire Client]],2)="L3",LEFT(Tableau3[[#This Row],[No Suivi]],2)="L3"),"L3","")</f>
        <v/>
      </c>
      <c r="D225" s="278" t="str">
        <f>IFERROR(VLOOKUP(Tableau3[[#This Row],[Code Gest Fournisseur]],#REF!,2,FALSE),IF(Tableau3[[#This Row],[Réf Art Fournisseur]]="","NRC","Znon attribuée"))</f>
        <v>NRC</v>
      </c>
      <c r="E225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225" s="280" t="str">
        <f>IF(Tableau3[[#This Row],[Date Demandée]]+15&lt;$DE$11,"oui","non")</f>
        <v>oui</v>
      </c>
      <c r="G225" s="143"/>
      <c r="I225" s="144"/>
      <c r="J225" s="143"/>
      <c r="AQ225" s="144"/>
      <c r="AR225" s="143"/>
      <c r="AV225" s="1"/>
      <c r="AW225" s="1"/>
      <c r="BF225" s="1"/>
      <c r="CH225" s="1"/>
      <c r="CI225" s="1"/>
      <c r="CL225" s="1"/>
      <c r="CM225" s="1"/>
      <c r="CN225" s="241"/>
      <c r="CO225" s="1"/>
      <c r="CP225" s="3"/>
      <c r="CQ225" s="3"/>
      <c r="CR225" s="1"/>
      <c r="CS225" s="3"/>
      <c r="CT225" s="3"/>
      <c r="CU225" s="3"/>
      <c r="CV225" s="1"/>
      <c r="CW225" s="1"/>
      <c r="DC225" s="144"/>
      <c r="DD225" s="149"/>
      <c r="DE225" s="107"/>
      <c r="DF225" s="107"/>
      <c r="DG225" s="107"/>
      <c r="DH225" s="107"/>
      <c r="DI225" s="107"/>
      <c r="DJ225" s="107"/>
      <c r="DK225" s="107"/>
      <c r="DL225" s="107"/>
      <c r="DM225" s="107"/>
      <c r="DN225" s="107"/>
      <c r="DO225" s="107"/>
      <c r="DP225" s="107"/>
      <c r="DQ225" s="107"/>
      <c r="DR225" s="107"/>
      <c r="DS225" s="107"/>
      <c r="DT225" s="107"/>
      <c r="DU225" s="107"/>
      <c r="DV225" s="107"/>
      <c r="DW225" s="107"/>
      <c r="DX225" s="107"/>
      <c r="DY225" s="107"/>
      <c r="DZ225" s="107"/>
      <c r="EA225" s="107"/>
      <c r="EB225" s="107"/>
      <c r="EC225" s="107"/>
      <c r="ED225" s="107"/>
      <c r="EE225" s="107"/>
      <c r="EF225" s="107"/>
      <c r="EG225" s="107"/>
      <c r="EH225" s="107"/>
      <c r="EI225" s="107"/>
      <c r="EJ225" s="150"/>
    </row>
    <row r="226" spans="1:140" x14ac:dyDescent="0.3">
      <c r="A226" s="277" t="str">
        <f>Tableau3[Commande]&amp;Tableau3[Lig Cde]</f>
        <v/>
      </c>
      <c r="B226" s="278" t="str">
        <f>IF(ISERROR(VLOOKUP(Tableau3[[#This Row],[Code Ord. Off.]],#REF!,2,FALSE)),"RC CONVERGENCE",VLOOKUP(Tableau3[[#This Row],[Code Ord. Off.]],#REF!,2,FALSE))</f>
        <v>RC CONVERGENCE</v>
      </c>
      <c r="C226" s="279" t="str">
        <f>IF(OR(LEFT(Tableau3[[#This Row],[Commentaire Client]],2)="L3",LEFT(Tableau3[[#This Row],[No Suivi]],2)="L3"),"L3","")</f>
        <v/>
      </c>
      <c r="D226" s="278" t="str">
        <f>IFERROR(VLOOKUP(Tableau3[[#This Row],[Code Gest Fournisseur]],#REF!,2,FALSE),IF(Tableau3[[#This Row],[Réf Art Fournisseur]]="","NRC","Znon attribuée"))</f>
        <v>NRC</v>
      </c>
      <c r="E226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226" s="280" t="str">
        <f>IF(Tableau3[[#This Row],[Date Demandée]]+15&lt;$DE$11,"oui","non")</f>
        <v>oui</v>
      </c>
      <c r="G226" s="143"/>
      <c r="I226" s="144"/>
      <c r="J226" s="143"/>
      <c r="AQ226" s="144"/>
      <c r="AR226" s="143"/>
      <c r="AV226" s="1"/>
      <c r="AW226" s="1"/>
      <c r="BF226" s="1"/>
      <c r="CH226" s="1"/>
      <c r="CI226" s="1"/>
      <c r="CL226" s="1"/>
      <c r="CM226" s="1"/>
      <c r="CN226" s="241"/>
      <c r="CO226" s="1"/>
      <c r="CP226" s="3"/>
      <c r="CQ226" s="3"/>
      <c r="CR226" s="1"/>
      <c r="CS226" s="3"/>
      <c r="CT226" s="3"/>
      <c r="CU226" s="3"/>
      <c r="CV226" s="1"/>
      <c r="CW226" s="1"/>
      <c r="DC226" s="144"/>
      <c r="DD226" s="149"/>
      <c r="DE226" s="107"/>
      <c r="DF226" s="107"/>
      <c r="DG226" s="107"/>
      <c r="DH226" s="107"/>
      <c r="DI226" s="107"/>
      <c r="DJ226" s="107"/>
      <c r="DK226" s="107"/>
      <c r="DL226" s="107"/>
      <c r="DM226" s="107"/>
      <c r="DN226" s="107"/>
      <c r="DO226" s="107"/>
      <c r="DP226" s="107"/>
      <c r="DQ226" s="107"/>
      <c r="DR226" s="107"/>
      <c r="DS226" s="107"/>
      <c r="DT226" s="107"/>
      <c r="DU226" s="107"/>
      <c r="DV226" s="107"/>
      <c r="DW226" s="107"/>
      <c r="DX226" s="107"/>
      <c r="DY226" s="107"/>
      <c r="DZ226" s="107"/>
      <c r="EA226" s="107"/>
      <c r="EB226" s="107"/>
      <c r="EC226" s="107"/>
      <c r="ED226" s="107"/>
      <c r="EE226" s="107"/>
      <c r="EF226" s="107"/>
      <c r="EG226" s="107"/>
      <c r="EH226" s="107"/>
      <c r="EI226" s="107"/>
      <c r="EJ226" s="150"/>
    </row>
    <row r="227" spans="1:140" x14ac:dyDescent="0.3">
      <c r="A227" s="277" t="str">
        <f>Tableau3[Commande]&amp;Tableau3[Lig Cde]</f>
        <v/>
      </c>
      <c r="B227" s="278" t="str">
        <f>IF(ISERROR(VLOOKUP(Tableau3[[#This Row],[Code Ord. Off.]],#REF!,2,FALSE)),"RC CONVERGENCE",VLOOKUP(Tableau3[[#This Row],[Code Ord. Off.]],#REF!,2,FALSE))</f>
        <v>RC CONVERGENCE</v>
      </c>
      <c r="C227" s="279" t="str">
        <f>IF(OR(LEFT(Tableau3[[#This Row],[Commentaire Client]],2)="L3",LEFT(Tableau3[[#This Row],[No Suivi]],2)="L3"),"L3","")</f>
        <v/>
      </c>
      <c r="D227" s="278" t="str">
        <f>IFERROR(VLOOKUP(Tableau3[[#This Row],[Code Gest Fournisseur]],#REF!,2,FALSE),IF(Tableau3[[#This Row],[Réf Art Fournisseur]]="","NRC","Znon attribuée"))</f>
        <v>NRC</v>
      </c>
      <c r="E227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227" s="280" t="str">
        <f>IF(Tableau3[[#This Row],[Date Demandée]]+15&lt;$DE$11,"oui","non")</f>
        <v>oui</v>
      </c>
      <c r="G227" s="143"/>
      <c r="I227" s="144"/>
      <c r="J227" s="143"/>
      <c r="AQ227" s="144"/>
      <c r="AR227" s="143"/>
      <c r="AV227" s="1"/>
      <c r="AW227" s="1"/>
      <c r="BF227" s="1"/>
      <c r="CH227" s="1"/>
      <c r="CI227" s="1"/>
      <c r="CL227" s="1"/>
      <c r="CM227" s="1"/>
      <c r="CN227" s="241"/>
      <c r="CO227" s="1"/>
      <c r="CP227" s="3"/>
      <c r="CQ227" s="3"/>
      <c r="CR227" s="1"/>
      <c r="CS227" s="3"/>
      <c r="CT227" s="3"/>
      <c r="CU227" s="3"/>
      <c r="CV227" s="1"/>
      <c r="CW227" s="1"/>
      <c r="DC227" s="144"/>
      <c r="DD227" s="149"/>
      <c r="DE227" s="107"/>
      <c r="DF227" s="107"/>
      <c r="DG227" s="107"/>
      <c r="DH227" s="107"/>
      <c r="DI227" s="107"/>
      <c r="DJ227" s="107"/>
      <c r="DK227" s="107"/>
      <c r="DL227" s="107"/>
      <c r="DM227" s="107"/>
      <c r="DN227" s="107"/>
      <c r="DO227" s="107"/>
      <c r="DP227" s="107"/>
      <c r="DQ227" s="107"/>
      <c r="DR227" s="107"/>
      <c r="DS227" s="107"/>
      <c r="DT227" s="107"/>
      <c r="DU227" s="107"/>
      <c r="DV227" s="107"/>
      <c r="DW227" s="107"/>
      <c r="DX227" s="107"/>
      <c r="DY227" s="107"/>
      <c r="DZ227" s="107"/>
      <c r="EA227" s="107"/>
      <c r="EB227" s="107"/>
      <c r="EC227" s="107"/>
      <c r="ED227" s="107"/>
      <c r="EE227" s="107"/>
      <c r="EF227" s="107"/>
      <c r="EG227" s="107"/>
      <c r="EH227" s="107"/>
      <c r="EI227" s="107"/>
      <c r="EJ227" s="150"/>
    </row>
    <row r="228" spans="1:140" x14ac:dyDescent="0.3">
      <c r="A228" s="277" t="str">
        <f>Tableau3[Commande]&amp;Tableau3[Lig Cde]</f>
        <v/>
      </c>
      <c r="B228" s="278" t="str">
        <f>IF(ISERROR(VLOOKUP(Tableau3[[#This Row],[Code Ord. Off.]],#REF!,2,FALSE)),"RC CONVERGENCE",VLOOKUP(Tableau3[[#This Row],[Code Ord. Off.]],#REF!,2,FALSE))</f>
        <v>RC CONVERGENCE</v>
      </c>
      <c r="C228" s="279" t="str">
        <f>IF(OR(LEFT(Tableau3[[#This Row],[Commentaire Client]],2)="L3",LEFT(Tableau3[[#This Row],[No Suivi]],2)="L3"),"L3","")</f>
        <v/>
      </c>
      <c r="D228" s="278" t="str">
        <f>IFERROR(VLOOKUP(Tableau3[[#This Row],[Code Gest Fournisseur]],#REF!,2,FALSE),IF(Tableau3[[#This Row],[Réf Art Fournisseur]]="","NRC","Znon attribuée"))</f>
        <v>NRC</v>
      </c>
      <c r="E228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228" s="280" t="str">
        <f>IF(Tableau3[[#This Row],[Date Demandée]]+15&lt;$DE$11,"oui","non")</f>
        <v>oui</v>
      </c>
      <c r="G228" s="143"/>
      <c r="I228" s="144"/>
      <c r="J228" s="143"/>
      <c r="AQ228" s="144"/>
      <c r="AR228" s="143"/>
      <c r="AV228" s="1"/>
      <c r="AW228" s="1"/>
      <c r="BF228" s="1"/>
      <c r="CH228" s="1"/>
      <c r="CI228" s="1"/>
      <c r="CL228" s="1"/>
      <c r="CM228" s="1"/>
      <c r="CN228" s="241"/>
      <c r="CO228" s="1"/>
      <c r="CP228" s="3"/>
      <c r="CQ228" s="3"/>
      <c r="CR228" s="1"/>
      <c r="CS228" s="3"/>
      <c r="CT228" s="3"/>
      <c r="CU228" s="3"/>
      <c r="CV228" s="1"/>
      <c r="CW228" s="1"/>
      <c r="DC228" s="144"/>
      <c r="DD228" s="149"/>
      <c r="DE228" s="107"/>
      <c r="DF228" s="107"/>
      <c r="DG228" s="107"/>
      <c r="DH228" s="107"/>
      <c r="DI228" s="107"/>
      <c r="DJ228" s="107"/>
      <c r="DK228" s="107"/>
      <c r="DL228" s="107"/>
      <c r="DM228" s="107"/>
      <c r="DN228" s="107"/>
      <c r="DO228" s="107"/>
      <c r="DP228" s="107"/>
      <c r="DQ228" s="107"/>
      <c r="DR228" s="107"/>
      <c r="DS228" s="107"/>
      <c r="DT228" s="107"/>
      <c r="DU228" s="107"/>
      <c r="DV228" s="107"/>
      <c r="DW228" s="107"/>
      <c r="DX228" s="107"/>
      <c r="DY228" s="107"/>
      <c r="DZ228" s="107"/>
      <c r="EA228" s="107"/>
      <c r="EB228" s="107"/>
      <c r="EC228" s="107"/>
      <c r="ED228" s="107"/>
      <c r="EE228" s="107"/>
      <c r="EF228" s="107"/>
      <c r="EG228" s="107"/>
      <c r="EH228" s="107"/>
      <c r="EI228" s="107"/>
      <c r="EJ228" s="150"/>
    </row>
    <row r="229" spans="1:140" x14ac:dyDescent="0.3">
      <c r="A229" s="277" t="str">
        <f>Tableau3[Commande]&amp;Tableau3[Lig Cde]</f>
        <v/>
      </c>
      <c r="B229" s="278" t="str">
        <f>IF(ISERROR(VLOOKUP(Tableau3[[#This Row],[Code Ord. Off.]],#REF!,2,FALSE)),"RC CONVERGENCE",VLOOKUP(Tableau3[[#This Row],[Code Ord. Off.]],#REF!,2,FALSE))</f>
        <v>RC CONVERGENCE</v>
      </c>
      <c r="C229" s="279" t="str">
        <f>IF(OR(LEFT(Tableau3[[#This Row],[Commentaire Client]],2)="L3",LEFT(Tableau3[[#This Row],[No Suivi]],2)="L3"),"L3","")</f>
        <v/>
      </c>
      <c r="D229" s="278" t="str">
        <f>IFERROR(VLOOKUP(Tableau3[[#This Row],[Code Gest Fournisseur]],#REF!,2,FALSE),IF(Tableau3[[#This Row],[Réf Art Fournisseur]]="","NRC","Znon attribuée"))</f>
        <v>NRC</v>
      </c>
      <c r="E229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229" s="280" t="str">
        <f>IF(Tableau3[[#This Row],[Date Demandée]]+15&lt;$DE$11,"oui","non")</f>
        <v>oui</v>
      </c>
      <c r="G229" s="143"/>
      <c r="I229" s="144"/>
      <c r="J229" s="143"/>
      <c r="AQ229" s="144"/>
      <c r="AR229" s="143"/>
      <c r="AV229" s="1"/>
      <c r="AW229" s="1"/>
      <c r="BF229" s="1"/>
      <c r="CH229" s="1"/>
      <c r="CI229" s="1"/>
      <c r="CL229" s="1"/>
      <c r="CM229" s="1"/>
      <c r="CN229" s="241"/>
      <c r="CO229" s="1"/>
      <c r="CP229" s="3"/>
      <c r="CQ229" s="3"/>
      <c r="CR229" s="1"/>
      <c r="CS229" s="3"/>
      <c r="CT229" s="3"/>
      <c r="CU229" s="3"/>
      <c r="CV229" s="1"/>
      <c r="CW229" s="1"/>
      <c r="DC229" s="144"/>
      <c r="DD229" s="149"/>
      <c r="DE229" s="107"/>
      <c r="DF229" s="107"/>
      <c r="DG229" s="107"/>
      <c r="DH229" s="107"/>
      <c r="DI229" s="107"/>
      <c r="DJ229" s="107"/>
      <c r="DK229" s="107"/>
      <c r="DL229" s="107"/>
      <c r="DM229" s="107"/>
      <c r="DN229" s="107"/>
      <c r="DO229" s="107"/>
      <c r="DP229" s="107"/>
      <c r="DQ229" s="107"/>
      <c r="DR229" s="107"/>
      <c r="DS229" s="107"/>
      <c r="DT229" s="107"/>
      <c r="DU229" s="107"/>
      <c r="DV229" s="107"/>
      <c r="DW229" s="107"/>
      <c r="DX229" s="107"/>
      <c r="DY229" s="107"/>
      <c r="DZ229" s="107"/>
      <c r="EA229" s="107"/>
      <c r="EB229" s="107"/>
      <c r="EC229" s="107"/>
      <c r="ED229" s="107"/>
      <c r="EE229" s="107"/>
      <c r="EF229" s="107"/>
      <c r="EG229" s="107"/>
      <c r="EH229" s="107"/>
      <c r="EI229" s="107"/>
      <c r="EJ229" s="150"/>
    </row>
    <row r="230" spans="1:140" x14ac:dyDescent="0.3">
      <c r="A230" s="277" t="str">
        <f>Tableau3[Commande]&amp;Tableau3[Lig Cde]</f>
        <v/>
      </c>
      <c r="B230" s="278" t="str">
        <f>IF(ISERROR(VLOOKUP(Tableau3[[#This Row],[Code Ord. Off.]],#REF!,2,FALSE)),"RC CONVERGENCE",VLOOKUP(Tableau3[[#This Row],[Code Ord. Off.]],#REF!,2,FALSE))</f>
        <v>RC CONVERGENCE</v>
      </c>
      <c r="C230" s="279" t="str">
        <f>IF(OR(LEFT(Tableau3[[#This Row],[Commentaire Client]],2)="L3",LEFT(Tableau3[[#This Row],[No Suivi]],2)="L3"),"L3","")</f>
        <v/>
      </c>
      <c r="D230" s="278" t="str">
        <f>IFERROR(VLOOKUP(Tableau3[[#This Row],[Code Gest Fournisseur]],#REF!,2,FALSE),IF(Tableau3[[#This Row],[Réf Art Fournisseur]]="","NRC","Znon attribuée"))</f>
        <v>NRC</v>
      </c>
      <c r="E230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230" s="280" t="str">
        <f>IF(Tableau3[[#This Row],[Date Demandée]]+15&lt;$DE$11,"oui","non")</f>
        <v>oui</v>
      </c>
      <c r="G230" s="143"/>
      <c r="I230" s="144"/>
      <c r="J230" s="143"/>
      <c r="AQ230" s="144"/>
      <c r="AR230" s="143"/>
      <c r="AV230" s="1"/>
      <c r="AW230" s="1"/>
      <c r="BF230" s="1"/>
      <c r="CH230" s="1"/>
      <c r="CI230" s="1"/>
      <c r="CL230" s="1"/>
      <c r="CM230" s="1"/>
      <c r="CN230" s="241"/>
      <c r="CO230" s="1"/>
      <c r="CP230" s="3"/>
      <c r="CQ230" s="3"/>
      <c r="CR230" s="1"/>
      <c r="CS230" s="3"/>
      <c r="CT230" s="3"/>
      <c r="CU230" s="3"/>
      <c r="CV230" s="1"/>
      <c r="CW230" s="1"/>
      <c r="DC230" s="144"/>
      <c r="DD230" s="149"/>
      <c r="DE230" s="107"/>
      <c r="DF230" s="107"/>
      <c r="DG230" s="107"/>
      <c r="DH230" s="107"/>
      <c r="DI230" s="107"/>
      <c r="DJ230" s="107"/>
      <c r="DK230" s="107"/>
      <c r="DL230" s="107"/>
      <c r="DM230" s="107"/>
      <c r="DN230" s="107"/>
      <c r="DO230" s="107"/>
      <c r="DP230" s="107"/>
      <c r="DQ230" s="107"/>
      <c r="DR230" s="107"/>
      <c r="DS230" s="107"/>
      <c r="DT230" s="107"/>
      <c r="DU230" s="107"/>
      <c r="DV230" s="107"/>
      <c r="DW230" s="107"/>
      <c r="DX230" s="107"/>
      <c r="DY230" s="107"/>
      <c r="DZ230" s="107"/>
      <c r="EA230" s="107"/>
      <c r="EB230" s="107"/>
      <c r="EC230" s="107"/>
      <c r="ED230" s="107"/>
      <c r="EE230" s="107"/>
      <c r="EF230" s="107"/>
      <c r="EG230" s="107"/>
      <c r="EH230" s="107"/>
      <c r="EI230" s="107"/>
      <c r="EJ230" s="150"/>
    </row>
    <row r="231" spans="1:140" x14ac:dyDescent="0.3">
      <c r="A231" s="277" t="str">
        <f>Tableau3[Commande]&amp;Tableau3[Lig Cde]</f>
        <v/>
      </c>
      <c r="B231" s="278" t="str">
        <f>IF(ISERROR(VLOOKUP(Tableau3[[#This Row],[Code Ord. Off.]],#REF!,2,FALSE)),"RC CONVERGENCE",VLOOKUP(Tableau3[[#This Row],[Code Ord. Off.]],#REF!,2,FALSE))</f>
        <v>RC CONVERGENCE</v>
      </c>
      <c r="C231" s="279" t="str">
        <f>IF(OR(LEFT(Tableau3[[#This Row],[Commentaire Client]],2)="L3",LEFT(Tableau3[[#This Row],[No Suivi]],2)="L3"),"L3","")</f>
        <v/>
      </c>
      <c r="D231" s="278" t="str">
        <f>IFERROR(VLOOKUP(Tableau3[[#This Row],[Code Gest Fournisseur]],#REF!,2,FALSE),IF(Tableau3[[#This Row],[Réf Art Fournisseur]]="","NRC","Znon attribuée"))</f>
        <v>NRC</v>
      </c>
      <c r="E231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231" s="280" t="str">
        <f>IF(Tableau3[[#This Row],[Date Demandée]]+15&lt;$DE$11,"oui","non")</f>
        <v>oui</v>
      </c>
      <c r="G231" s="143"/>
      <c r="I231" s="144"/>
      <c r="J231" s="143"/>
      <c r="AQ231" s="144"/>
      <c r="AR231" s="143"/>
      <c r="AV231" s="1"/>
      <c r="AW231" s="1"/>
      <c r="BF231" s="1"/>
      <c r="CH231" s="1"/>
      <c r="CI231" s="1"/>
      <c r="CL231" s="1"/>
      <c r="CM231" s="1"/>
      <c r="CN231" s="244"/>
      <c r="CO231" s="1"/>
      <c r="CP231" s="3"/>
      <c r="CQ231" s="3"/>
      <c r="CR231" s="1"/>
      <c r="CS231" s="3"/>
      <c r="CT231" s="3"/>
      <c r="CU231" s="3"/>
      <c r="CV231" s="1"/>
      <c r="CW231" s="1"/>
      <c r="DC231" s="144"/>
      <c r="DD231" s="149"/>
      <c r="DE231" s="107"/>
      <c r="DF231" s="107"/>
      <c r="DG231" s="107"/>
      <c r="DH231" s="107"/>
      <c r="DI231" s="107"/>
      <c r="DJ231" s="107"/>
      <c r="DK231" s="107"/>
      <c r="DL231" s="107"/>
      <c r="DM231" s="107"/>
      <c r="DN231" s="107"/>
      <c r="DO231" s="107"/>
      <c r="DP231" s="107"/>
      <c r="DQ231" s="107"/>
      <c r="DR231" s="107"/>
      <c r="DS231" s="107"/>
      <c r="DT231" s="107"/>
      <c r="DU231" s="107"/>
      <c r="DV231" s="107"/>
      <c r="DW231" s="107"/>
      <c r="DX231" s="107"/>
      <c r="DY231" s="107"/>
      <c r="DZ231" s="107"/>
      <c r="EA231" s="107"/>
      <c r="EB231" s="107"/>
      <c r="EC231" s="107"/>
      <c r="ED231" s="107"/>
      <c r="EE231" s="107"/>
      <c r="EF231" s="107"/>
      <c r="EG231" s="107"/>
      <c r="EH231" s="107"/>
      <c r="EI231" s="107"/>
      <c r="EJ231" s="150"/>
    </row>
    <row r="232" spans="1:140" x14ac:dyDescent="0.3">
      <c r="A232" s="277" t="str">
        <f>Tableau3[Commande]&amp;Tableau3[Lig Cde]</f>
        <v/>
      </c>
      <c r="B232" s="278" t="str">
        <f>IF(ISERROR(VLOOKUP(Tableau3[[#This Row],[Code Ord. Off.]],#REF!,2,FALSE)),"RC CONVERGENCE",VLOOKUP(Tableau3[[#This Row],[Code Ord. Off.]],#REF!,2,FALSE))</f>
        <v>RC CONVERGENCE</v>
      </c>
      <c r="C232" s="279" t="str">
        <f>IF(OR(LEFT(Tableau3[[#This Row],[Commentaire Client]],2)="L3",LEFT(Tableau3[[#This Row],[No Suivi]],2)="L3"),"L3","")</f>
        <v/>
      </c>
      <c r="D232" s="278" t="str">
        <f>IFERROR(VLOOKUP(Tableau3[[#This Row],[Code Gest Fournisseur]],#REF!,2,FALSE),IF(Tableau3[[#This Row],[Réf Art Fournisseur]]="","NRC","Znon attribuée"))</f>
        <v>NRC</v>
      </c>
      <c r="E232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232" s="280" t="str">
        <f>IF(Tableau3[[#This Row],[Date Demandée]]+15&lt;$DE$11,"oui","non")</f>
        <v>oui</v>
      </c>
      <c r="G232" s="143"/>
      <c r="I232" s="144"/>
      <c r="J232" s="143"/>
      <c r="AQ232" s="144"/>
      <c r="AR232" s="143"/>
      <c r="AV232" s="1"/>
      <c r="AW232" s="1"/>
      <c r="BF232" s="1"/>
      <c r="CH232" s="1"/>
      <c r="CI232" s="1"/>
      <c r="CL232" s="1"/>
      <c r="CM232" s="1"/>
      <c r="CN232" s="244"/>
      <c r="CO232" s="1"/>
      <c r="CP232" s="3"/>
      <c r="CQ232" s="3"/>
      <c r="CR232" s="1"/>
      <c r="CS232" s="3"/>
      <c r="CT232" s="3"/>
      <c r="CU232" s="3"/>
      <c r="CV232" s="1"/>
      <c r="CW232" s="1"/>
      <c r="DC232" s="144"/>
      <c r="DD232" s="149"/>
      <c r="DE232" s="107"/>
      <c r="DF232" s="107"/>
      <c r="DG232" s="107"/>
      <c r="DH232" s="107"/>
      <c r="DI232" s="107"/>
      <c r="DJ232" s="107"/>
      <c r="DK232" s="107"/>
      <c r="DL232" s="107"/>
      <c r="DM232" s="107"/>
      <c r="DN232" s="107"/>
      <c r="DO232" s="107"/>
      <c r="DP232" s="107"/>
      <c r="DQ232" s="107"/>
      <c r="DR232" s="107"/>
      <c r="DS232" s="107"/>
      <c r="DT232" s="107"/>
      <c r="DU232" s="107"/>
      <c r="DV232" s="107"/>
      <c r="DW232" s="107"/>
      <c r="DX232" s="107"/>
      <c r="DY232" s="107"/>
      <c r="DZ232" s="107"/>
      <c r="EA232" s="107"/>
      <c r="EB232" s="107"/>
      <c r="EC232" s="107"/>
      <c r="ED232" s="107"/>
      <c r="EE232" s="107"/>
      <c r="EF232" s="107"/>
      <c r="EG232" s="107"/>
      <c r="EH232" s="107"/>
      <c r="EI232" s="107"/>
      <c r="EJ232" s="150"/>
    </row>
    <row r="233" spans="1:140" x14ac:dyDescent="0.3">
      <c r="A233" s="277" t="str">
        <f>Tableau3[Commande]&amp;Tableau3[Lig Cde]</f>
        <v/>
      </c>
      <c r="B233" s="278" t="str">
        <f>IF(ISERROR(VLOOKUP(Tableau3[[#This Row],[Code Ord. Off.]],#REF!,2,FALSE)),"RC CONVERGENCE",VLOOKUP(Tableau3[[#This Row],[Code Ord. Off.]],#REF!,2,FALSE))</f>
        <v>RC CONVERGENCE</v>
      </c>
      <c r="C233" s="279" t="str">
        <f>IF(OR(LEFT(Tableau3[[#This Row],[Commentaire Client]],2)="L3",LEFT(Tableau3[[#This Row],[No Suivi]],2)="L3"),"L3","")</f>
        <v/>
      </c>
      <c r="D233" s="278" t="str">
        <f>IFERROR(VLOOKUP(Tableau3[[#This Row],[Code Gest Fournisseur]],#REF!,2,FALSE),IF(Tableau3[[#This Row],[Réf Art Fournisseur]]="","NRC","Znon attribuée"))</f>
        <v>NRC</v>
      </c>
      <c r="E233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233" s="280" t="str">
        <f>IF(Tableau3[[#This Row],[Date Demandée]]+15&lt;$DE$11,"oui","non")</f>
        <v>oui</v>
      </c>
      <c r="G233" s="143"/>
      <c r="I233" s="144"/>
      <c r="J233" s="143"/>
      <c r="AQ233" s="144"/>
      <c r="AR233" s="143"/>
      <c r="AV233" s="1"/>
      <c r="AW233" s="1"/>
      <c r="BF233" s="1"/>
      <c r="CH233" s="1"/>
      <c r="CI233" s="1"/>
      <c r="CL233" s="1"/>
      <c r="CM233" s="1"/>
      <c r="CN233" s="241"/>
      <c r="CO233" s="1"/>
      <c r="CP233" s="3"/>
      <c r="CQ233" s="3"/>
      <c r="CR233" s="1"/>
      <c r="CS233" s="3"/>
      <c r="CT233" s="3"/>
      <c r="CU233" s="3"/>
      <c r="CV233" s="1"/>
      <c r="CW233" s="1"/>
      <c r="DC233" s="144"/>
      <c r="DD233" s="149"/>
      <c r="DE233" s="107"/>
      <c r="DF233" s="107"/>
      <c r="DG233" s="107"/>
      <c r="DH233" s="107"/>
      <c r="DI233" s="107"/>
      <c r="DJ233" s="107"/>
      <c r="DK233" s="107"/>
      <c r="DL233" s="107"/>
      <c r="DM233" s="107"/>
      <c r="DN233" s="107"/>
      <c r="DO233" s="107"/>
      <c r="DP233" s="107"/>
      <c r="DQ233" s="107"/>
      <c r="DR233" s="107"/>
      <c r="DS233" s="107"/>
      <c r="DT233" s="107"/>
      <c r="DU233" s="107"/>
      <c r="DV233" s="107"/>
      <c r="DW233" s="107"/>
      <c r="DX233" s="107"/>
      <c r="DY233" s="107"/>
      <c r="DZ233" s="107"/>
      <c r="EA233" s="107"/>
      <c r="EB233" s="107"/>
      <c r="EC233" s="107"/>
      <c r="ED233" s="107"/>
      <c r="EE233" s="107"/>
      <c r="EF233" s="107"/>
      <c r="EG233" s="107"/>
      <c r="EH233" s="107"/>
      <c r="EI233" s="107"/>
      <c r="EJ233" s="150"/>
    </row>
    <row r="234" spans="1:140" x14ac:dyDescent="0.3">
      <c r="A234" s="277" t="str">
        <f>Tableau3[Commande]&amp;Tableau3[Lig Cde]</f>
        <v/>
      </c>
      <c r="B234" s="278" t="str">
        <f>IF(ISERROR(VLOOKUP(Tableau3[[#This Row],[Code Ord. Off.]],#REF!,2,FALSE)),"RC CONVERGENCE",VLOOKUP(Tableau3[[#This Row],[Code Ord. Off.]],#REF!,2,FALSE))</f>
        <v>RC CONVERGENCE</v>
      </c>
      <c r="C234" s="279" t="str">
        <f>IF(OR(LEFT(Tableau3[[#This Row],[Commentaire Client]],2)="L3",LEFT(Tableau3[[#This Row],[No Suivi]],2)="L3"),"L3","")</f>
        <v/>
      </c>
      <c r="D234" s="278" t="str">
        <f>IFERROR(VLOOKUP(Tableau3[[#This Row],[Code Gest Fournisseur]],#REF!,2,FALSE),IF(Tableau3[[#This Row],[Réf Art Fournisseur]]="","NRC","Znon attribuée"))</f>
        <v>NRC</v>
      </c>
      <c r="E234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234" s="280" t="str">
        <f>IF(Tableau3[[#This Row],[Date Demandée]]+15&lt;$DE$11,"oui","non")</f>
        <v>oui</v>
      </c>
      <c r="G234" s="143"/>
      <c r="I234" s="144"/>
      <c r="J234" s="143"/>
      <c r="AQ234" s="144"/>
      <c r="AR234" s="143"/>
      <c r="AV234" s="1"/>
      <c r="AW234" s="1"/>
      <c r="BF234" s="1"/>
      <c r="CH234" s="1"/>
      <c r="CI234" s="1"/>
      <c r="CL234" s="1"/>
      <c r="CM234" s="1"/>
      <c r="CN234" s="244"/>
      <c r="CO234" s="1"/>
      <c r="CP234" s="3"/>
      <c r="CQ234" s="3"/>
      <c r="CR234" s="1"/>
      <c r="CS234" s="3"/>
      <c r="CT234" s="3"/>
      <c r="CU234" s="3"/>
      <c r="CV234" s="1"/>
      <c r="CW234" s="1"/>
      <c r="DC234" s="144"/>
      <c r="DD234" s="149"/>
      <c r="DE234" s="107"/>
      <c r="DF234" s="107"/>
      <c r="DG234" s="107"/>
      <c r="DH234" s="107"/>
      <c r="DI234" s="107"/>
      <c r="DJ234" s="107"/>
      <c r="DK234" s="107"/>
      <c r="DL234" s="107"/>
      <c r="DM234" s="107"/>
      <c r="DN234" s="107"/>
      <c r="DO234" s="107"/>
      <c r="DP234" s="107"/>
      <c r="DQ234" s="107"/>
      <c r="DR234" s="107"/>
      <c r="DS234" s="107"/>
      <c r="DT234" s="107"/>
      <c r="DU234" s="107"/>
      <c r="DV234" s="107"/>
      <c r="DW234" s="107"/>
      <c r="DX234" s="107"/>
      <c r="DY234" s="107"/>
      <c r="DZ234" s="107"/>
      <c r="EA234" s="107"/>
      <c r="EB234" s="107"/>
      <c r="EC234" s="107"/>
      <c r="ED234" s="107"/>
      <c r="EE234" s="107"/>
      <c r="EF234" s="107"/>
      <c r="EG234" s="107"/>
      <c r="EH234" s="107"/>
      <c r="EI234" s="107"/>
      <c r="EJ234" s="150"/>
    </row>
    <row r="235" spans="1:140" x14ac:dyDescent="0.3">
      <c r="A235" s="277" t="str">
        <f>Tableau3[Commande]&amp;Tableau3[Lig Cde]</f>
        <v/>
      </c>
      <c r="B235" s="278" t="str">
        <f>IF(ISERROR(VLOOKUP(Tableau3[[#This Row],[Code Ord. Off.]],#REF!,2,FALSE)),"RC CONVERGENCE",VLOOKUP(Tableau3[[#This Row],[Code Ord. Off.]],#REF!,2,FALSE))</f>
        <v>RC CONVERGENCE</v>
      </c>
      <c r="C235" s="279" t="str">
        <f>IF(OR(LEFT(Tableau3[[#This Row],[Commentaire Client]],2)="L3",LEFT(Tableau3[[#This Row],[No Suivi]],2)="L3"),"L3","")</f>
        <v/>
      </c>
      <c r="D235" s="278" t="str">
        <f>IFERROR(VLOOKUP(Tableau3[[#This Row],[Code Gest Fournisseur]],#REF!,2,FALSE),IF(Tableau3[[#This Row],[Réf Art Fournisseur]]="","NRC","Znon attribuée"))</f>
        <v>NRC</v>
      </c>
      <c r="E235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235" s="280" t="str">
        <f>IF(Tableau3[[#This Row],[Date Demandée]]+15&lt;$DE$11,"oui","non")</f>
        <v>oui</v>
      </c>
      <c r="G235" s="143"/>
      <c r="I235" s="144"/>
      <c r="J235" s="143"/>
      <c r="AQ235" s="144"/>
      <c r="AR235" s="143"/>
      <c r="AV235" s="1"/>
      <c r="AW235" s="1"/>
      <c r="BF235" s="1"/>
      <c r="CH235" s="1"/>
      <c r="CI235" s="1"/>
      <c r="CL235" s="1"/>
      <c r="CM235" s="1"/>
      <c r="CN235" s="241"/>
      <c r="CO235" s="1"/>
      <c r="CP235" s="3"/>
      <c r="CQ235" s="3"/>
      <c r="CR235" s="1"/>
      <c r="CS235" s="3"/>
      <c r="CT235" s="3"/>
      <c r="CU235" s="3"/>
      <c r="CV235" s="1"/>
      <c r="CW235" s="1"/>
      <c r="DC235" s="144"/>
      <c r="DD235" s="149"/>
      <c r="DE235" s="107"/>
      <c r="DF235" s="107"/>
      <c r="DG235" s="107"/>
      <c r="DH235" s="107"/>
      <c r="DI235" s="107"/>
      <c r="DJ235" s="107"/>
      <c r="DK235" s="107"/>
      <c r="DL235" s="107"/>
      <c r="DM235" s="107"/>
      <c r="DN235" s="107"/>
      <c r="DO235" s="107"/>
      <c r="DP235" s="107"/>
      <c r="DQ235" s="107"/>
      <c r="DR235" s="107"/>
      <c r="DS235" s="107"/>
      <c r="DT235" s="107"/>
      <c r="DU235" s="107"/>
      <c r="DV235" s="107"/>
      <c r="DW235" s="107"/>
      <c r="DX235" s="107"/>
      <c r="DY235" s="107"/>
      <c r="DZ235" s="107"/>
      <c r="EA235" s="107"/>
      <c r="EB235" s="107"/>
      <c r="EC235" s="107"/>
      <c r="ED235" s="107"/>
      <c r="EE235" s="107"/>
      <c r="EF235" s="107"/>
      <c r="EG235" s="107"/>
      <c r="EH235" s="107"/>
      <c r="EI235" s="107"/>
      <c r="EJ235" s="150"/>
    </row>
    <row r="236" spans="1:140" x14ac:dyDescent="0.3">
      <c r="A236" s="277" t="str">
        <f>Tableau3[Commande]&amp;Tableau3[Lig Cde]</f>
        <v/>
      </c>
      <c r="B236" s="278" t="str">
        <f>IF(ISERROR(VLOOKUP(Tableau3[[#This Row],[Code Ord. Off.]],#REF!,2,FALSE)),"RC CONVERGENCE",VLOOKUP(Tableau3[[#This Row],[Code Ord. Off.]],#REF!,2,FALSE))</f>
        <v>RC CONVERGENCE</v>
      </c>
      <c r="C236" s="279" t="str">
        <f>IF(OR(LEFT(Tableau3[[#This Row],[Commentaire Client]],2)="L3",LEFT(Tableau3[[#This Row],[No Suivi]],2)="L3"),"L3","")</f>
        <v/>
      </c>
      <c r="D236" s="278" t="str">
        <f>IFERROR(VLOOKUP(Tableau3[[#This Row],[Code Gest Fournisseur]],#REF!,2,FALSE),IF(Tableau3[[#This Row],[Réf Art Fournisseur]]="","NRC","Znon attribuée"))</f>
        <v>NRC</v>
      </c>
      <c r="E236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236" s="280" t="str">
        <f>IF(Tableau3[[#This Row],[Date Demandée]]+15&lt;$DE$11,"oui","non")</f>
        <v>oui</v>
      </c>
      <c r="G236" s="143"/>
      <c r="I236" s="144"/>
      <c r="J236" s="143"/>
      <c r="AQ236" s="144"/>
      <c r="AR236" s="143"/>
      <c r="AV236" s="1"/>
      <c r="AW236" s="1"/>
      <c r="BF236" s="1"/>
      <c r="CH236" s="1"/>
      <c r="CI236" s="1"/>
      <c r="CL236" s="1"/>
      <c r="CM236" s="1"/>
      <c r="CN236" s="244"/>
      <c r="CO236" s="1"/>
      <c r="CP236" s="3"/>
      <c r="CQ236" s="3"/>
      <c r="CR236" s="1"/>
      <c r="CS236" s="3"/>
      <c r="CT236" s="3"/>
      <c r="CU236" s="3"/>
      <c r="CV236" s="1"/>
      <c r="CW236" s="1"/>
      <c r="DC236" s="144"/>
      <c r="DD236" s="149"/>
      <c r="DE236" s="107"/>
      <c r="DF236" s="107"/>
      <c r="DG236" s="107"/>
      <c r="DH236" s="107"/>
      <c r="DI236" s="107"/>
      <c r="DJ236" s="107"/>
      <c r="DK236" s="107"/>
      <c r="DL236" s="107"/>
      <c r="DM236" s="107"/>
      <c r="DN236" s="107"/>
      <c r="DO236" s="107"/>
      <c r="DP236" s="107"/>
      <c r="DQ236" s="107"/>
      <c r="DR236" s="107"/>
      <c r="DS236" s="107"/>
      <c r="DT236" s="107"/>
      <c r="DU236" s="107"/>
      <c r="DV236" s="107"/>
      <c r="DW236" s="107"/>
      <c r="DX236" s="107"/>
      <c r="DY236" s="107"/>
      <c r="DZ236" s="107"/>
      <c r="EA236" s="107"/>
      <c r="EB236" s="107"/>
      <c r="EC236" s="107"/>
      <c r="ED236" s="107"/>
      <c r="EE236" s="107"/>
      <c r="EF236" s="107"/>
      <c r="EG236" s="107"/>
      <c r="EH236" s="107"/>
      <c r="EI236" s="107"/>
      <c r="EJ236" s="150"/>
    </row>
    <row r="237" spans="1:140" x14ac:dyDescent="0.3">
      <c r="A237" s="277" t="str">
        <f>Tableau3[Commande]&amp;Tableau3[Lig Cde]</f>
        <v/>
      </c>
      <c r="B237" s="278" t="str">
        <f>IF(ISERROR(VLOOKUP(Tableau3[[#This Row],[Code Ord. Off.]],#REF!,2,FALSE)),"RC CONVERGENCE",VLOOKUP(Tableau3[[#This Row],[Code Ord. Off.]],#REF!,2,FALSE))</f>
        <v>RC CONVERGENCE</v>
      </c>
      <c r="C237" s="279" t="str">
        <f>IF(OR(LEFT(Tableau3[[#This Row],[Commentaire Client]],2)="L3",LEFT(Tableau3[[#This Row],[No Suivi]],2)="L3"),"L3","")</f>
        <v/>
      </c>
      <c r="D237" s="278" t="str">
        <f>IFERROR(VLOOKUP(Tableau3[[#This Row],[Code Gest Fournisseur]],#REF!,2,FALSE),IF(Tableau3[[#This Row],[Réf Art Fournisseur]]="","NRC","Znon attribuée"))</f>
        <v>NRC</v>
      </c>
      <c r="E237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237" s="280" t="str">
        <f>IF(Tableau3[[#This Row],[Date Demandée]]+15&lt;$DE$11,"oui","non")</f>
        <v>oui</v>
      </c>
      <c r="G237" s="143"/>
      <c r="I237" s="144"/>
      <c r="J237" s="143"/>
      <c r="AQ237" s="144"/>
      <c r="AR237" s="143"/>
      <c r="AV237" s="1"/>
      <c r="AW237" s="1"/>
      <c r="BF237" s="1"/>
      <c r="CH237" s="1"/>
      <c r="CI237" s="1"/>
      <c r="CL237" s="1"/>
      <c r="CM237" s="1"/>
      <c r="CN237" s="244"/>
      <c r="CO237" s="1"/>
      <c r="CP237" s="3"/>
      <c r="CQ237" s="3"/>
      <c r="CR237" s="1"/>
      <c r="CS237" s="3"/>
      <c r="CT237" s="3"/>
      <c r="CU237" s="3"/>
      <c r="CV237" s="1"/>
      <c r="CW237" s="1"/>
      <c r="DC237" s="144"/>
      <c r="DD237" s="149"/>
      <c r="DE237" s="107"/>
      <c r="DF237" s="107"/>
      <c r="DG237" s="107"/>
      <c r="DH237" s="107"/>
      <c r="DI237" s="107"/>
      <c r="DJ237" s="107"/>
      <c r="DK237" s="107"/>
      <c r="DL237" s="107"/>
      <c r="DM237" s="107"/>
      <c r="DN237" s="107"/>
      <c r="DO237" s="107"/>
      <c r="DP237" s="107"/>
      <c r="DQ237" s="107"/>
      <c r="DR237" s="107"/>
      <c r="DS237" s="107"/>
      <c r="DT237" s="107"/>
      <c r="DU237" s="107"/>
      <c r="DV237" s="107"/>
      <c r="DW237" s="107"/>
      <c r="DX237" s="107"/>
      <c r="DY237" s="107"/>
      <c r="DZ237" s="107"/>
      <c r="EA237" s="107"/>
      <c r="EB237" s="107"/>
      <c r="EC237" s="107"/>
      <c r="ED237" s="107"/>
      <c r="EE237" s="107"/>
      <c r="EF237" s="107"/>
      <c r="EG237" s="107"/>
      <c r="EH237" s="107"/>
      <c r="EI237" s="107"/>
      <c r="EJ237" s="150"/>
    </row>
    <row r="238" spans="1:140" x14ac:dyDescent="0.3">
      <c r="A238" s="277" t="str">
        <f>Tableau3[Commande]&amp;Tableau3[Lig Cde]</f>
        <v/>
      </c>
      <c r="B238" s="278" t="str">
        <f>IF(ISERROR(VLOOKUP(Tableau3[[#This Row],[Code Ord. Off.]],#REF!,2,FALSE)),"RC CONVERGENCE",VLOOKUP(Tableau3[[#This Row],[Code Ord. Off.]],#REF!,2,FALSE))</f>
        <v>RC CONVERGENCE</v>
      </c>
      <c r="C238" s="279" t="str">
        <f>IF(OR(LEFT(Tableau3[[#This Row],[Commentaire Client]],2)="L3",LEFT(Tableau3[[#This Row],[No Suivi]],2)="L3"),"L3","")</f>
        <v/>
      </c>
      <c r="D238" s="278" t="str">
        <f>IFERROR(VLOOKUP(Tableau3[[#This Row],[Code Gest Fournisseur]],#REF!,2,FALSE),IF(Tableau3[[#This Row],[Réf Art Fournisseur]]="","NRC","Znon attribuée"))</f>
        <v>NRC</v>
      </c>
      <c r="E238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238" s="280" t="str">
        <f>IF(Tableau3[[#This Row],[Date Demandée]]+15&lt;$DE$11,"oui","non")</f>
        <v>oui</v>
      </c>
      <c r="G238" s="143"/>
      <c r="I238" s="144"/>
      <c r="J238" s="143"/>
      <c r="AQ238" s="144"/>
      <c r="AR238" s="143"/>
      <c r="AV238" s="1"/>
      <c r="AW238" s="1"/>
      <c r="BF238" s="1"/>
      <c r="CH238" s="1"/>
      <c r="CI238" s="1"/>
      <c r="CL238" s="1"/>
      <c r="CM238" s="1"/>
      <c r="CN238" s="244"/>
      <c r="CO238" s="1"/>
      <c r="CP238" s="3"/>
      <c r="CQ238" s="3"/>
      <c r="CR238" s="1"/>
      <c r="CS238" s="3"/>
      <c r="CT238" s="3"/>
      <c r="CU238" s="3"/>
      <c r="CV238" s="1"/>
      <c r="CW238" s="1"/>
      <c r="DC238" s="144"/>
      <c r="DD238" s="149"/>
      <c r="DE238" s="107"/>
      <c r="DF238" s="107"/>
      <c r="DG238" s="107"/>
      <c r="DH238" s="107"/>
      <c r="DI238" s="107"/>
      <c r="DJ238" s="107"/>
      <c r="DK238" s="107"/>
      <c r="DL238" s="107"/>
      <c r="DM238" s="107"/>
      <c r="DN238" s="107"/>
      <c r="DO238" s="107"/>
      <c r="DP238" s="107"/>
      <c r="DQ238" s="107"/>
      <c r="DR238" s="107"/>
      <c r="DS238" s="107"/>
      <c r="DT238" s="107"/>
      <c r="DU238" s="107"/>
      <c r="DV238" s="107"/>
      <c r="DW238" s="107"/>
      <c r="DX238" s="107"/>
      <c r="DY238" s="107"/>
      <c r="DZ238" s="107"/>
      <c r="EA238" s="107"/>
      <c r="EB238" s="107"/>
      <c r="EC238" s="107"/>
      <c r="ED238" s="107"/>
      <c r="EE238" s="107"/>
      <c r="EF238" s="107"/>
      <c r="EG238" s="107"/>
      <c r="EH238" s="107"/>
      <c r="EI238" s="107"/>
      <c r="EJ238" s="150"/>
    </row>
    <row r="239" spans="1:140" x14ac:dyDescent="0.3">
      <c r="A239" s="277" t="str">
        <f>Tableau3[Commande]&amp;Tableau3[Lig Cde]</f>
        <v/>
      </c>
      <c r="B239" s="278" t="str">
        <f>IF(ISERROR(VLOOKUP(Tableau3[[#This Row],[Code Ord. Off.]],#REF!,2,FALSE)),"RC CONVERGENCE",VLOOKUP(Tableau3[[#This Row],[Code Ord. Off.]],#REF!,2,FALSE))</f>
        <v>RC CONVERGENCE</v>
      </c>
      <c r="C239" s="279" t="str">
        <f>IF(OR(LEFT(Tableau3[[#This Row],[Commentaire Client]],2)="L3",LEFT(Tableau3[[#This Row],[No Suivi]],2)="L3"),"L3","")</f>
        <v/>
      </c>
      <c r="D239" s="278" t="str">
        <f>IFERROR(VLOOKUP(Tableau3[[#This Row],[Code Gest Fournisseur]],#REF!,2,FALSE),IF(Tableau3[[#This Row],[Réf Art Fournisseur]]="","NRC","Znon attribuée"))</f>
        <v>NRC</v>
      </c>
      <c r="E239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239" s="280" t="str">
        <f>IF(Tableau3[[#This Row],[Date Demandée]]+15&lt;$DE$11,"oui","non")</f>
        <v>oui</v>
      </c>
      <c r="G239" s="143"/>
      <c r="I239" s="144"/>
      <c r="J239" s="143"/>
      <c r="AQ239" s="144"/>
      <c r="AR239" s="143"/>
      <c r="AV239" s="1"/>
      <c r="AW239" s="1"/>
      <c r="BF239" s="1"/>
      <c r="CH239" s="1"/>
      <c r="CI239" s="1"/>
      <c r="CL239" s="1"/>
      <c r="CM239" s="1"/>
      <c r="CN239" s="244"/>
      <c r="CO239" s="1"/>
      <c r="CP239" s="3"/>
      <c r="CQ239" s="3"/>
      <c r="CR239" s="1"/>
      <c r="CS239" s="3"/>
      <c r="CT239" s="3"/>
      <c r="CU239" s="3"/>
      <c r="CV239" s="1"/>
      <c r="CW239" s="1"/>
      <c r="DC239" s="144"/>
      <c r="DD239" s="149"/>
      <c r="DE239" s="107"/>
      <c r="DF239" s="107"/>
      <c r="DG239" s="107"/>
      <c r="DH239" s="107"/>
      <c r="DI239" s="107"/>
      <c r="DJ239" s="107"/>
      <c r="DK239" s="107"/>
      <c r="DL239" s="107"/>
      <c r="DM239" s="107"/>
      <c r="DN239" s="107"/>
      <c r="DO239" s="107"/>
      <c r="DP239" s="107"/>
      <c r="DQ239" s="107"/>
      <c r="DR239" s="107"/>
      <c r="DS239" s="107"/>
      <c r="DT239" s="107"/>
      <c r="DU239" s="107"/>
      <c r="DV239" s="107"/>
      <c r="DW239" s="107"/>
      <c r="DX239" s="107"/>
      <c r="DY239" s="107"/>
      <c r="DZ239" s="107"/>
      <c r="EA239" s="107"/>
      <c r="EB239" s="107"/>
      <c r="EC239" s="107"/>
      <c r="ED239" s="107"/>
      <c r="EE239" s="107"/>
      <c r="EF239" s="107"/>
      <c r="EG239" s="107"/>
      <c r="EH239" s="107"/>
      <c r="EI239" s="107"/>
      <c r="EJ239" s="150"/>
    </row>
    <row r="240" spans="1:140" x14ac:dyDescent="0.3">
      <c r="A240" s="277" t="str">
        <f>Tableau3[Commande]&amp;Tableau3[Lig Cde]</f>
        <v/>
      </c>
      <c r="B240" s="278" t="str">
        <f>IF(ISERROR(VLOOKUP(Tableau3[[#This Row],[Code Ord. Off.]],#REF!,2,FALSE)),"RC CONVERGENCE",VLOOKUP(Tableau3[[#This Row],[Code Ord. Off.]],#REF!,2,FALSE))</f>
        <v>RC CONVERGENCE</v>
      </c>
      <c r="C240" s="279" t="str">
        <f>IF(OR(LEFT(Tableau3[[#This Row],[Commentaire Client]],2)="L3",LEFT(Tableau3[[#This Row],[No Suivi]],2)="L3"),"L3","")</f>
        <v/>
      </c>
      <c r="D240" s="278" t="str">
        <f>IFERROR(VLOOKUP(Tableau3[[#This Row],[Code Gest Fournisseur]],#REF!,2,FALSE),IF(Tableau3[[#This Row],[Réf Art Fournisseur]]="","NRC","Znon attribuée"))</f>
        <v>NRC</v>
      </c>
      <c r="E240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240" s="280" t="str">
        <f>IF(Tableau3[[#This Row],[Date Demandée]]+15&lt;$DE$11,"oui","non")</f>
        <v>oui</v>
      </c>
      <c r="G240" s="143"/>
      <c r="I240" s="144"/>
      <c r="J240" s="143"/>
      <c r="AQ240" s="144"/>
      <c r="AR240" s="143"/>
      <c r="AV240" s="1"/>
      <c r="AW240" s="1"/>
      <c r="BF240" s="1"/>
      <c r="CH240" s="1"/>
      <c r="CI240" s="1"/>
      <c r="CL240" s="1"/>
      <c r="CM240" s="1"/>
      <c r="CN240" s="244"/>
      <c r="CO240" s="1"/>
      <c r="CP240" s="3"/>
      <c r="CQ240" s="3"/>
      <c r="CR240" s="1"/>
      <c r="CS240" s="3"/>
      <c r="CT240" s="3"/>
      <c r="CU240" s="3"/>
      <c r="CV240" s="1"/>
      <c r="CW240" s="1"/>
      <c r="DC240" s="144"/>
      <c r="DD240" s="149"/>
      <c r="DE240" s="107"/>
      <c r="DF240" s="107"/>
      <c r="DG240" s="107"/>
      <c r="DH240" s="107"/>
      <c r="DI240" s="107"/>
      <c r="DJ240" s="107"/>
      <c r="DK240" s="107"/>
      <c r="DL240" s="107"/>
      <c r="DM240" s="107"/>
      <c r="DN240" s="107"/>
      <c r="DO240" s="107"/>
      <c r="DP240" s="107"/>
      <c r="DQ240" s="107"/>
      <c r="DR240" s="107"/>
      <c r="DS240" s="107"/>
      <c r="DT240" s="107"/>
      <c r="DU240" s="107"/>
      <c r="DV240" s="107"/>
      <c r="DW240" s="107"/>
      <c r="DX240" s="107"/>
      <c r="DY240" s="107"/>
      <c r="DZ240" s="107"/>
      <c r="EA240" s="107"/>
      <c r="EB240" s="107"/>
      <c r="EC240" s="107"/>
      <c r="ED240" s="107"/>
      <c r="EE240" s="107"/>
      <c r="EF240" s="107"/>
      <c r="EG240" s="107"/>
      <c r="EH240" s="107"/>
      <c r="EI240" s="107"/>
      <c r="EJ240" s="150"/>
    </row>
    <row r="241" spans="1:140" x14ac:dyDescent="0.3">
      <c r="A241" s="277" t="str">
        <f>Tableau3[Commande]&amp;Tableau3[Lig Cde]</f>
        <v/>
      </c>
      <c r="B241" s="278" t="str">
        <f>IF(ISERROR(VLOOKUP(Tableau3[[#This Row],[Code Ord. Off.]],#REF!,2,FALSE)),"RC CONVERGENCE",VLOOKUP(Tableau3[[#This Row],[Code Ord. Off.]],#REF!,2,FALSE))</f>
        <v>RC CONVERGENCE</v>
      </c>
      <c r="C241" s="279" t="str">
        <f>IF(OR(LEFT(Tableau3[[#This Row],[Commentaire Client]],2)="L3",LEFT(Tableau3[[#This Row],[No Suivi]],2)="L3"),"L3","")</f>
        <v/>
      </c>
      <c r="D241" s="278" t="str">
        <f>IFERROR(VLOOKUP(Tableau3[[#This Row],[Code Gest Fournisseur]],#REF!,2,FALSE),IF(Tableau3[[#This Row],[Réf Art Fournisseur]]="","NRC","Znon attribuée"))</f>
        <v>NRC</v>
      </c>
      <c r="E241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241" s="280" t="str">
        <f>IF(Tableau3[[#This Row],[Date Demandée]]+15&lt;$DE$11,"oui","non")</f>
        <v>oui</v>
      </c>
      <c r="G241" s="143"/>
      <c r="I241" s="144"/>
      <c r="J241" s="143"/>
      <c r="AQ241" s="144"/>
      <c r="AR241" s="143"/>
      <c r="AV241" s="1"/>
      <c r="AW241" s="1"/>
      <c r="BF241" s="1"/>
      <c r="CH241" s="1"/>
      <c r="CI241" s="1"/>
      <c r="CL241" s="1"/>
      <c r="CM241" s="1"/>
      <c r="CN241" s="244"/>
      <c r="CO241" s="1"/>
      <c r="CP241" s="3"/>
      <c r="CQ241" s="3"/>
      <c r="CR241" s="1"/>
      <c r="CS241" s="3"/>
      <c r="CT241" s="3"/>
      <c r="CU241" s="3"/>
      <c r="CV241" s="1"/>
      <c r="CW241" s="1"/>
      <c r="DC241" s="144"/>
      <c r="DD241" s="149"/>
      <c r="DE241" s="107"/>
      <c r="DF241" s="107"/>
      <c r="DG241" s="107"/>
      <c r="DH241" s="107"/>
      <c r="DI241" s="107"/>
      <c r="DJ241" s="107"/>
      <c r="DK241" s="107"/>
      <c r="DL241" s="107"/>
      <c r="DM241" s="107"/>
      <c r="DN241" s="107"/>
      <c r="DO241" s="107"/>
      <c r="DP241" s="107"/>
      <c r="DQ241" s="107"/>
      <c r="DR241" s="107"/>
      <c r="DS241" s="107"/>
      <c r="DT241" s="107"/>
      <c r="DU241" s="107"/>
      <c r="DV241" s="107"/>
      <c r="DW241" s="107"/>
      <c r="DX241" s="107"/>
      <c r="DY241" s="107"/>
      <c r="DZ241" s="107"/>
      <c r="EA241" s="107"/>
      <c r="EB241" s="107"/>
      <c r="EC241" s="107"/>
      <c r="ED241" s="107"/>
      <c r="EE241" s="107"/>
      <c r="EF241" s="107"/>
      <c r="EG241" s="107"/>
      <c r="EH241" s="107"/>
      <c r="EI241" s="107"/>
      <c r="EJ241" s="150"/>
    </row>
    <row r="242" spans="1:140" x14ac:dyDescent="0.3">
      <c r="A242" s="277" t="str">
        <f>Tableau3[Commande]&amp;Tableau3[Lig Cde]</f>
        <v/>
      </c>
      <c r="B242" s="278" t="str">
        <f>IF(ISERROR(VLOOKUP(Tableau3[[#This Row],[Code Ord. Off.]],#REF!,2,FALSE)),"RC CONVERGENCE",VLOOKUP(Tableau3[[#This Row],[Code Ord. Off.]],#REF!,2,FALSE))</f>
        <v>RC CONVERGENCE</v>
      </c>
      <c r="C242" s="279" t="str">
        <f>IF(OR(LEFT(Tableau3[[#This Row],[Commentaire Client]],2)="L3",LEFT(Tableau3[[#This Row],[No Suivi]],2)="L3"),"L3","")</f>
        <v/>
      </c>
      <c r="D242" s="278" t="str">
        <f>IFERROR(VLOOKUP(Tableau3[[#This Row],[Code Gest Fournisseur]],#REF!,2,FALSE),IF(Tableau3[[#This Row],[Réf Art Fournisseur]]="","NRC","Znon attribuée"))</f>
        <v>NRC</v>
      </c>
      <c r="E242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242" s="280" t="str">
        <f>IF(Tableau3[[#This Row],[Date Demandée]]+15&lt;$DE$11,"oui","non")</f>
        <v>oui</v>
      </c>
      <c r="G242" s="143"/>
      <c r="I242" s="144"/>
      <c r="J242" s="143"/>
      <c r="AQ242" s="144"/>
      <c r="AR242" s="143"/>
      <c r="AV242" s="1"/>
      <c r="AW242" s="1"/>
      <c r="BF242" s="1"/>
      <c r="CH242" s="1"/>
      <c r="CI242" s="1"/>
      <c r="CL242" s="1"/>
      <c r="CM242" s="1"/>
      <c r="CN242" s="244"/>
      <c r="CO242" s="1"/>
      <c r="CP242" s="3"/>
      <c r="CQ242" s="3"/>
      <c r="CR242" s="1"/>
      <c r="CS242" s="3"/>
      <c r="CT242" s="3"/>
      <c r="CU242" s="3"/>
      <c r="CV242" s="1"/>
      <c r="CW242" s="1"/>
      <c r="DC242" s="144"/>
      <c r="DD242" s="149"/>
      <c r="DE242" s="107"/>
      <c r="DF242" s="107"/>
      <c r="DG242" s="107"/>
      <c r="DH242" s="107"/>
      <c r="DI242" s="107"/>
      <c r="DJ242" s="107"/>
      <c r="DK242" s="107"/>
      <c r="DL242" s="107"/>
      <c r="DM242" s="107"/>
      <c r="DN242" s="107"/>
      <c r="DO242" s="107"/>
      <c r="DP242" s="107"/>
      <c r="DQ242" s="107"/>
      <c r="DR242" s="107"/>
      <c r="DS242" s="107"/>
      <c r="DT242" s="107"/>
      <c r="DU242" s="107"/>
      <c r="DV242" s="107"/>
      <c r="DW242" s="107"/>
      <c r="DX242" s="107"/>
      <c r="DY242" s="107"/>
      <c r="DZ242" s="107"/>
      <c r="EA242" s="107"/>
      <c r="EB242" s="107"/>
      <c r="EC242" s="107"/>
      <c r="ED242" s="107"/>
      <c r="EE242" s="107"/>
      <c r="EF242" s="107"/>
      <c r="EG242" s="107"/>
      <c r="EH242" s="107"/>
      <c r="EI242" s="107"/>
      <c r="EJ242" s="150"/>
    </row>
    <row r="243" spans="1:140" x14ac:dyDescent="0.3">
      <c r="A243" s="277" t="str">
        <f>Tableau3[Commande]&amp;Tableau3[Lig Cde]</f>
        <v/>
      </c>
      <c r="B243" s="278" t="str">
        <f>IF(ISERROR(VLOOKUP(Tableau3[[#This Row],[Code Ord. Off.]],#REF!,2,FALSE)),"RC CONVERGENCE",VLOOKUP(Tableau3[[#This Row],[Code Ord. Off.]],#REF!,2,FALSE))</f>
        <v>RC CONVERGENCE</v>
      </c>
      <c r="C243" s="279" t="str">
        <f>IF(OR(LEFT(Tableau3[[#This Row],[Commentaire Client]],2)="L3",LEFT(Tableau3[[#This Row],[No Suivi]],2)="L3"),"L3","")</f>
        <v/>
      </c>
      <c r="D243" s="278" t="str">
        <f>IFERROR(VLOOKUP(Tableau3[[#This Row],[Code Gest Fournisseur]],#REF!,2,FALSE),IF(Tableau3[[#This Row],[Réf Art Fournisseur]]="","NRC","Znon attribuée"))</f>
        <v>NRC</v>
      </c>
      <c r="E243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243" s="280" t="str">
        <f>IF(Tableau3[[#This Row],[Date Demandée]]+15&lt;$DE$11,"oui","non")</f>
        <v>oui</v>
      </c>
      <c r="G243" s="143"/>
      <c r="I243" s="144"/>
      <c r="J243" s="143"/>
      <c r="AQ243" s="144"/>
      <c r="AR243" s="143"/>
      <c r="AV243" s="1"/>
      <c r="AW243" s="1"/>
      <c r="BF243" s="1"/>
      <c r="CH243" s="1"/>
      <c r="CI243" s="1"/>
      <c r="CL243" s="1"/>
      <c r="CM243" s="1"/>
      <c r="CN243" s="241"/>
      <c r="CO243" s="1"/>
      <c r="CP243" s="3"/>
      <c r="CQ243" s="3"/>
      <c r="CR243" s="1"/>
      <c r="CS243" s="3"/>
      <c r="CT243" s="3"/>
      <c r="CU243" s="3"/>
      <c r="CV243" s="1"/>
      <c r="CW243" s="1"/>
      <c r="DC243" s="144"/>
      <c r="DD243" s="149"/>
      <c r="DE243" s="107"/>
      <c r="DF243" s="107"/>
      <c r="DG243" s="107"/>
      <c r="DH243" s="107"/>
      <c r="DI243" s="107"/>
      <c r="DJ243" s="107"/>
      <c r="DK243" s="107"/>
      <c r="DL243" s="107"/>
      <c r="DM243" s="107"/>
      <c r="DN243" s="107"/>
      <c r="DO243" s="107"/>
      <c r="DP243" s="107"/>
      <c r="DQ243" s="107"/>
      <c r="DR243" s="107"/>
      <c r="DS243" s="107"/>
      <c r="DT243" s="107"/>
      <c r="DU243" s="107"/>
      <c r="DV243" s="107"/>
      <c r="DW243" s="107"/>
      <c r="DX243" s="107"/>
      <c r="DY243" s="107"/>
      <c r="DZ243" s="107"/>
      <c r="EA243" s="107"/>
      <c r="EB243" s="107"/>
      <c r="EC243" s="107"/>
      <c r="ED243" s="107"/>
      <c r="EE243" s="107"/>
      <c r="EF243" s="107"/>
      <c r="EG243" s="107"/>
      <c r="EH243" s="107"/>
      <c r="EI243" s="107"/>
      <c r="EJ243" s="150"/>
    </row>
    <row r="244" spans="1:140" x14ac:dyDescent="0.3">
      <c r="A244" s="277" t="str">
        <f>Tableau3[Commande]&amp;Tableau3[Lig Cde]</f>
        <v/>
      </c>
      <c r="B244" s="278" t="str">
        <f>IF(ISERROR(VLOOKUP(Tableau3[[#This Row],[Code Ord. Off.]],#REF!,2,FALSE)),"RC CONVERGENCE",VLOOKUP(Tableau3[[#This Row],[Code Ord. Off.]],#REF!,2,FALSE))</f>
        <v>RC CONVERGENCE</v>
      </c>
      <c r="C244" s="279" t="str">
        <f>IF(OR(LEFT(Tableau3[[#This Row],[Commentaire Client]],2)="L3",LEFT(Tableau3[[#This Row],[No Suivi]],2)="L3"),"L3","")</f>
        <v/>
      </c>
      <c r="D244" s="278" t="str">
        <f>IFERROR(VLOOKUP(Tableau3[[#This Row],[Code Gest Fournisseur]],#REF!,2,FALSE),IF(Tableau3[[#This Row],[Réf Art Fournisseur]]="","NRC","Znon attribuée"))</f>
        <v>NRC</v>
      </c>
      <c r="E244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244" s="280" t="str">
        <f>IF(Tableau3[[#This Row],[Date Demandée]]+15&lt;$DE$11,"oui","non")</f>
        <v>oui</v>
      </c>
      <c r="G244" s="143"/>
      <c r="I244" s="144"/>
      <c r="J244" s="143"/>
      <c r="AQ244" s="144"/>
      <c r="AR244" s="143"/>
      <c r="AV244" s="1"/>
      <c r="AW244" s="1"/>
      <c r="BF244" s="1"/>
      <c r="CH244" s="1"/>
      <c r="CI244" s="1"/>
      <c r="CL244" s="1"/>
      <c r="CM244" s="1"/>
      <c r="CN244" s="244"/>
      <c r="CO244" s="1"/>
      <c r="CP244" s="3"/>
      <c r="CQ244" s="3"/>
      <c r="CR244" s="1"/>
      <c r="CS244" s="3"/>
      <c r="CT244" s="3"/>
      <c r="CU244" s="3"/>
      <c r="CV244" s="1"/>
      <c r="CW244" s="1"/>
      <c r="DC244" s="144"/>
      <c r="DD244" s="149"/>
      <c r="DE244" s="107"/>
      <c r="DF244" s="107"/>
      <c r="DG244" s="107"/>
      <c r="DH244" s="107"/>
      <c r="DI244" s="107"/>
      <c r="DJ244" s="107"/>
      <c r="DK244" s="107"/>
      <c r="DL244" s="107"/>
      <c r="DM244" s="107"/>
      <c r="DN244" s="107"/>
      <c r="DO244" s="107"/>
      <c r="DP244" s="107"/>
      <c r="DQ244" s="107"/>
      <c r="DR244" s="107"/>
      <c r="DS244" s="107"/>
      <c r="DT244" s="107"/>
      <c r="DU244" s="107"/>
      <c r="DV244" s="107"/>
      <c r="DW244" s="107"/>
      <c r="DX244" s="107"/>
      <c r="DY244" s="107"/>
      <c r="DZ244" s="107"/>
      <c r="EA244" s="107"/>
      <c r="EB244" s="107"/>
      <c r="EC244" s="107"/>
      <c r="ED244" s="107"/>
      <c r="EE244" s="107"/>
      <c r="EF244" s="107"/>
      <c r="EG244" s="107"/>
      <c r="EH244" s="107"/>
      <c r="EI244" s="107"/>
      <c r="EJ244" s="150"/>
    </row>
    <row r="245" spans="1:140" x14ac:dyDescent="0.3">
      <c r="A245" s="277" t="str">
        <f>Tableau3[Commande]&amp;Tableau3[Lig Cde]</f>
        <v/>
      </c>
      <c r="B245" s="278" t="str">
        <f>IF(ISERROR(VLOOKUP(Tableau3[[#This Row],[Code Ord. Off.]],#REF!,2,FALSE)),"RC CONVERGENCE",VLOOKUP(Tableau3[[#This Row],[Code Ord. Off.]],#REF!,2,FALSE))</f>
        <v>RC CONVERGENCE</v>
      </c>
      <c r="C245" s="279" t="str">
        <f>IF(OR(LEFT(Tableau3[[#This Row],[Commentaire Client]],2)="L3",LEFT(Tableau3[[#This Row],[No Suivi]],2)="L3"),"L3","")</f>
        <v/>
      </c>
      <c r="D245" s="278" t="str">
        <f>IFERROR(VLOOKUP(Tableau3[[#This Row],[Code Gest Fournisseur]],#REF!,2,FALSE),IF(Tableau3[[#This Row],[Réf Art Fournisseur]]="","NRC","Znon attribuée"))</f>
        <v>NRC</v>
      </c>
      <c r="E245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245" s="280" t="str">
        <f>IF(Tableau3[[#This Row],[Date Demandée]]+15&lt;$DE$11,"oui","non")</f>
        <v>oui</v>
      </c>
      <c r="G245" s="143"/>
      <c r="I245" s="144"/>
      <c r="J245" s="143"/>
      <c r="AQ245" s="144"/>
      <c r="AR245" s="143"/>
      <c r="AV245" s="1"/>
      <c r="AW245" s="1"/>
      <c r="BF245" s="1"/>
      <c r="CH245" s="1"/>
      <c r="CI245" s="1"/>
      <c r="CL245" s="1"/>
      <c r="CM245" s="1"/>
      <c r="CN245" s="244"/>
      <c r="CO245" s="1"/>
      <c r="CP245" s="3"/>
      <c r="CQ245" s="3"/>
      <c r="CR245" s="1"/>
      <c r="CS245" s="3"/>
      <c r="CT245" s="3"/>
      <c r="CU245" s="3"/>
      <c r="CV245" s="1"/>
      <c r="CW245" s="1"/>
      <c r="DC245" s="144"/>
      <c r="DD245" s="149"/>
      <c r="DE245" s="107"/>
      <c r="DF245" s="107"/>
      <c r="DG245" s="107"/>
      <c r="DH245" s="107"/>
      <c r="DI245" s="107"/>
      <c r="DJ245" s="107"/>
      <c r="DK245" s="107"/>
      <c r="DL245" s="107"/>
      <c r="DM245" s="107"/>
      <c r="DN245" s="107"/>
      <c r="DO245" s="107"/>
      <c r="DP245" s="107"/>
      <c r="DQ245" s="107"/>
      <c r="DR245" s="107"/>
      <c r="DS245" s="107"/>
      <c r="DT245" s="107"/>
      <c r="DU245" s="107"/>
      <c r="DV245" s="107"/>
      <c r="DW245" s="107"/>
      <c r="DX245" s="107"/>
      <c r="DY245" s="107"/>
      <c r="DZ245" s="107"/>
      <c r="EA245" s="107"/>
      <c r="EB245" s="107"/>
      <c r="EC245" s="107"/>
      <c r="ED245" s="107"/>
      <c r="EE245" s="107"/>
      <c r="EF245" s="107"/>
      <c r="EG245" s="107"/>
      <c r="EH245" s="107"/>
      <c r="EI245" s="107"/>
      <c r="EJ245" s="150"/>
    </row>
    <row r="246" spans="1:140" x14ac:dyDescent="0.3">
      <c r="A246" s="277" t="str">
        <f>Tableau3[Commande]&amp;Tableau3[Lig Cde]</f>
        <v/>
      </c>
      <c r="B246" s="278" t="str">
        <f>IF(ISERROR(VLOOKUP(Tableau3[[#This Row],[Code Ord. Off.]],#REF!,2,FALSE)),"RC CONVERGENCE",VLOOKUP(Tableau3[[#This Row],[Code Ord. Off.]],#REF!,2,FALSE))</f>
        <v>RC CONVERGENCE</v>
      </c>
      <c r="C246" s="279" t="str">
        <f>IF(OR(LEFT(Tableau3[[#This Row],[Commentaire Client]],2)="L3",LEFT(Tableau3[[#This Row],[No Suivi]],2)="L3"),"L3","")</f>
        <v/>
      </c>
      <c r="D246" s="278" t="str">
        <f>IFERROR(VLOOKUP(Tableau3[[#This Row],[Code Gest Fournisseur]],#REF!,2,FALSE),IF(Tableau3[[#This Row],[Réf Art Fournisseur]]="","NRC","Znon attribuée"))</f>
        <v>NRC</v>
      </c>
      <c r="E246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246" s="280" t="str">
        <f>IF(Tableau3[[#This Row],[Date Demandée]]+15&lt;$DE$11,"oui","non")</f>
        <v>oui</v>
      </c>
      <c r="G246" s="143"/>
      <c r="I246" s="144"/>
      <c r="J246" s="143"/>
      <c r="AQ246" s="144"/>
      <c r="AR246" s="143"/>
      <c r="AV246" s="1"/>
      <c r="AW246" s="1"/>
      <c r="BF246" s="1"/>
      <c r="CH246" s="1"/>
      <c r="CI246" s="1"/>
      <c r="CL246" s="1"/>
      <c r="CM246" s="1"/>
      <c r="CN246" s="241"/>
      <c r="CO246" s="1"/>
      <c r="CP246" s="3"/>
      <c r="CQ246" s="3"/>
      <c r="CR246" s="1"/>
      <c r="CS246" s="3"/>
      <c r="CT246" s="3"/>
      <c r="CU246" s="3"/>
      <c r="CV246" s="1"/>
      <c r="CW246" s="1"/>
      <c r="DC246" s="144"/>
      <c r="DD246" s="149"/>
      <c r="DE246" s="107"/>
      <c r="DF246" s="107"/>
      <c r="DG246" s="107"/>
      <c r="DH246" s="107"/>
      <c r="DI246" s="107"/>
      <c r="DJ246" s="107"/>
      <c r="DK246" s="107"/>
      <c r="DL246" s="107"/>
      <c r="DM246" s="107"/>
      <c r="DN246" s="107"/>
      <c r="DO246" s="107"/>
      <c r="DP246" s="107"/>
      <c r="DQ246" s="107"/>
      <c r="DR246" s="107"/>
      <c r="DS246" s="107"/>
      <c r="DT246" s="107"/>
      <c r="DU246" s="107"/>
      <c r="DV246" s="107"/>
      <c r="DW246" s="107"/>
      <c r="DX246" s="107"/>
      <c r="DY246" s="107"/>
      <c r="DZ246" s="107"/>
      <c r="EA246" s="107"/>
      <c r="EB246" s="107"/>
      <c r="EC246" s="107"/>
      <c r="ED246" s="107"/>
      <c r="EE246" s="107"/>
      <c r="EF246" s="107"/>
      <c r="EG246" s="107"/>
      <c r="EH246" s="107"/>
      <c r="EI246" s="107"/>
      <c r="EJ246" s="150"/>
    </row>
    <row r="247" spans="1:140" x14ac:dyDescent="0.3">
      <c r="A247" s="277" t="str">
        <f>Tableau3[Commande]&amp;Tableau3[Lig Cde]</f>
        <v/>
      </c>
      <c r="B247" s="278" t="str">
        <f>IF(ISERROR(VLOOKUP(Tableau3[[#This Row],[Code Ord. Off.]],#REF!,2,FALSE)),"RC CONVERGENCE",VLOOKUP(Tableau3[[#This Row],[Code Ord. Off.]],#REF!,2,FALSE))</f>
        <v>RC CONVERGENCE</v>
      </c>
      <c r="C247" s="279" t="str">
        <f>IF(OR(LEFT(Tableau3[[#This Row],[Commentaire Client]],2)="L3",LEFT(Tableau3[[#This Row],[No Suivi]],2)="L3"),"L3","")</f>
        <v/>
      </c>
      <c r="D247" s="278" t="str">
        <f>IFERROR(VLOOKUP(Tableau3[[#This Row],[Code Gest Fournisseur]],#REF!,2,FALSE),IF(Tableau3[[#This Row],[Réf Art Fournisseur]]="","NRC","Znon attribuée"))</f>
        <v>NRC</v>
      </c>
      <c r="E247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247" s="280" t="str">
        <f>IF(Tableau3[[#This Row],[Date Demandée]]+15&lt;$DE$11,"oui","non")</f>
        <v>oui</v>
      </c>
      <c r="G247" s="143"/>
      <c r="I247" s="144"/>
      <c r="J247" s="143"/>
      <c r="AQ247" s="144"/>
      <c r="AR247" s="143"/>
      <c r="AV247" s="1"/>
      <c r="AW247" s="1"/>
      <c r="BF247" s="1"/>
      <c r="CH247" s="1"/>
      <c r="CI247" s="1"/>
      <c r="CL247" s="1"/>
      <c r="CM247" s="1"/>
      <c r="CN247" s="241"/>
      <c r="CO247" s="1"/>
      <c r="CP247" s="3"/>
      <c r="CQ247" s="3"/>
      <c r="CR247" s="1"/>
      <c r="CS247" s="3"/>
      <c r="CT247" s="3"/>
      <c r="CU247" s="3"/>
      <c r="CV247" s="1"/>
      <c r="CW247" s="1"/>
      <c r="DC247" s="144"/>
      <c r="DD247" s="149"/>
      <c r="DE247" s="107"/>
      <c r="DF247" s="107"/>
      <c r="DG247" s="107"/>
      <c r="DH247" s="107"/>
      <c r="DI247" s="107"/>
      <c r="DJ247" s="107"/>
      <c r="DK247" s="107"/>
      <c r="DL247" s="107"/>
      <c r="DM247" s="107"/>
      <c r="DN247" s="107"/>
      <c r="DO247" s="107"/>
      <c r="DP247" s="107"/>
      <c r="DQ247" s="107"/>
      <c r="DR247" s="107"/>
      <c r="DS247" s="107"/>
      <c r="DT247" s="107"/>
      <c r="DU247" s="107"/>
      <c r="DV247" s="107"/>
      <c r="DW247" s="107"/>
      <c r="DX247" s="107"/>
      <c r="DY247" s="107"/>
      <c r="DZ247" s="107"/>
      <c r="EA247" s="107"/>
      <c r="EB247" s="107"/>
      <c r="EC247" s="107"/>
      <c r="ED247" s="107"/>
      <c r="EE247" s="107"/>
      <c r="EF247" s="107"/>
      <c r="EG247" s="107"/>
      <c r="EH247" s="107"/>
      <c r="EI247" s="107"/>
      <c r="EJ247" s="150"/>
    </row>
    <row r="248" spans="1:140" x14ac:dyDescent="0.3">
      <c r="A248" s="277" t="str">
        <f>Tableau3[Commande]&amp;Tableau3[Lig Cde]</f>
        <v/>
      </c>
      <c r="B248" s="278" t="str">
        <f>IF(ISERROR(VLOOKUP(Tableau3[[#This Row],[Code Ord. Off.]],#REF!,2,FALSE)),"RC CONVERGENCE",VLOOKUP(Tableau3[[#This Row],[Code Ord. Off.]],#REF!,2,FALSE))</f>
        <v>RC CONVERGENCE</v>
      </c>
      <c r="C248" s="279" t="str">
        <f>IF(OR(LEFT(Tableau3[[#This Row],[Commentaire Client]],2)="L3",LEFT(Tableau3[[#This Row],[No Suivi]],2)="L3"),"L3","")</f>
        <v/>
      </c>
      <c r="D248" s="278" t="str">
        <f>IFERROR(VLOOKUP(Tableau3[[#This Row],[Code Gest Fournisseur]],#REF!,2,FALSE),IF(Tableau3[[#This Row],[Réf Art Fournisseur]]="","NRC","Znon attribuée"))</f>
        <v>NRC</v>
      </c>
      <c r="E248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248" s="280" t="str">
        <f>IF(Tableau3[[#This Row],[Date Demandée]]+15&lt;$DE$11,"oui","non")</f>
        <v>oui</v>
      </c>
      <c r="G248" s="143"/>
      <c r="I248" s="144"/>
      <c r="J248" s="143"/>
      <c r="AQ248" s="144"/>
      <c r="AR248" s="143"/>
      <c r="AV248" s="1"/>
      <c r="AW248" s="1"/>
      <c r="BF248" s="1"/>
      <c r="CH248" s="1"/>
      <c r="CI248" s="1"/>
      <c r="CL248" s="1"/>
      <c r="CM248" s="1"/>
      <c r="CN248" s="244"/>
      <c r="CO248" s="1"/>
      <c r="CP248" s="3"/>
      <c r="CQ248" s="3"/>
      <c r="CR248" s="1"/>
      <c r="CS248" s="3"/>
      <c r="CT248" s="3"/>
      <c r="CU248" s="3"/>
      <c r="CV248" s="1"/>
      <c r="CW248" s="1"/>
      <c r="DC248" s="144"/>
      <c r="DD248" s="149"/>
      <c r="DE248" s="107"/>
      <c r="DF248" s="107"/>
      <c r="DG248" s="107"/>
      <c r="DH248" s="107"/>
      <c r="DI248" s="107"/>
      <c r="DJ248" s="107"/>
      <c r="DK248" s="107"/>
      <c r="DL248" s="107"/>
      <c r="DM248" s="107"/>
      <c r="DN248" s="107"/>
      <c r="DO248" s="107"/>
      <c r="DP248" s="107"/>
      <c r="DQ248" s="107"/>
      <c r="DR248" s="107"/>
      <c r="DS248" s="107"/>
      <c r="DT248" s="107"/>
      <c r="DU248" s="107"/>
      <c r="DV248" s="107"/>
      <c r="DW248" s="107"/>
      <c r="DX248" s="107"/>
      <c r="DY248" s="107"/>
      <c r="DZ248" s="107"/>
      <c r="EA248" s="107"/>
      <c r="EB248" s="107"/>
      <c r="EC248" s="107"/>
      <c r="ED248" s="107"/>
      <c r="EE248" s="107"/>
      <c r="EF248" s="107"/>
      <c r="EG248" s="107"/>
      <c r="EH248" s="107"/>
      <c r="EI248" s="107"/>
      <c r="EJ248" s="150"/>
    </row>
    <row r="249" spans="1:140" x14ac:dyDescent="0.3">
      <c r="A249" s="277" t="str">
        <f>Tableau3[Commande]&amp;Tableau3[Lig Cde]</f>
        <v/>
      </c>
      <c r="B249" s="278" t="str">
        <f>IF(ISERROR(VLOOKUP(Tableau3[[#This Row],[Code Ord. Off.]],#REF!,2,FALSE)),"RC CONVERGENCE",VLOOKUP(Tableau3[[#This Row],[Code Ord. Off.]],#REF!,2,FALSE))</f>
        <v>RC CONVERGENCE</v>
      </c>
      <c r="C249" s="279" t="str">
        <f>IF(OR(LEFT(Tableau3[[#This Row],[Commentaire Client]],2)="L3",LEFT(Tableau3[[#This Row],[No Suivi]],2)="L3"),"L3","")</f>
        <v/>
      </c>
      <c r="D249" s="278" t="str">
        <f>IFERROR(VLOOKUP(Tableau3[[#This Row],[Code Gest Fournisseur]],#REF!,2,FALSE),IF(Tableau3[[#This Row],[Réf Art Fournisseur]]="","NRC","Znon attribuée"))</f>
        <v>NRC</v>
      </c>
      <c r="E249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249" s="280" t="str">
        <f>IF(Tableau3[[#This Row],[Date Demandée]]+15&lt;$DE$11,"oui","non")</f>
        <v>oui</v>
      </c>
      <c r="G249" s="143"/>
      <c r="I249" s="144"/>
      <c r="J249" s="143"/>
      <c r="AQ249" s="144"/>
      <c r="AR249" s="143"/>
      <c r="AV249" s="1"/>
      <c r="AW249" s="1"/>
      <c r="BF249" s="1"/>
      <c r="CH249" s="1"/>
      <c r="CI249" s="1"/>
      <c r="CL249" s="1"/>
      <c r="CM249" s="1"/>
      <c r="CN249" s="244"/>
      <c r="CO249" s="1"/>
      <c r="CP249" s="3"/>
      <c r="CQ249" s="3"/>
      <c r="CR249" s="1"/>
      <c r="CS249" s="3"/>
      <c r="CT249" s="3"/>
      <c r="CU249" s="3"/>
      <c r="CV249" s="1"/>
      <c r="CW249" s="1"/>
      <c r="DC249" s="144"/>
      <c r="DD249" s="149"/>
      <c r="DE249" s="107"/>
      <c r="DF249" s="107"/>
      <c r="DG249" s="107"/>
      <c r="DH249" s="107"/>
      <c r="DI249" s="107"/>
      <c r="DJ249" s="107"/>
      <c r="DK249" s="107"/>
      <c r="DL249" s="107"/>
      <c r="DM249" s="107"/>
      <c r="DN249" s="107"/>
      <c r="DO249" s="107"/>
      <c r="DP249" s="107"/>
      <c r="DQ249" s="107"/>
      <c r="DR249" s="107"/>
      <c r="DS249" s="107"/>
      <c r="DT249" s="107"/>
      <c r="DU249" s="107"/>
      <c r="DV249" s="107"/>
      <c r="DW249" s="107"/>
      <c r="DX249" s="107"/>
      <c r="DY249" s="107"/>
      <c r="DZ249" s="107"/>
      <c r="EA249" s="107"/>
      <c r="EB249" s="107"/>
      <c r="EC249" s="107"/>
      <c r="ED249" s="107"/>
      <c r="EE249" s="107"/>
      <c r="EF249" s="107"/>
      <c r="EG249" s="107"/>
      <c r="EH249" s="107"/>
      <c r="EI249" s="107"/>
      <c r="EJ249" s="150"/>
    </row>
    <row r="250" spans="1:140" x14ac:dyDescent="0.3">
      <c r="A250" s="277" t="str">
        <f>Tableau3[Commande]&amp;Tableau3[Lig Cde]</f>
        <v/>
      </c>
      <c r="B250" s="278" t="str">
        <f>IF(ISERROR(VLOOKUP(Tableau3[[#This Row],[Code Ord. Off.]],#REF!,2,FALSE)),"RC CONVERGENCE",VLOOKUP(Tableau3[[#This Row],[Code Ord. Off.]],#REF!,2,FALSE))</f>
        <v>RC CONVERGENCE</v>
      </c>
      <c r="C250" s="279" t="str">
        <f>IF(OR(LEFT(Tableau3[[#This Row],[Commentaire Client]],2)="L3",LEFT(Tableau3[[#This Row],[No Suivi]],2)="L3"),"L3","")</f>
        <v/>
      </c>
      <c r="D250" s="278" t="str">
        <f>IFERROR(VLOOKUP(Tableau3[[#This Row],[Code Gest Fournisseur]],#REF!,2,FALSE),IF(Tableau3[[#This Row],[Réf Art Fournisseur]]="","NRC","Znon attribuée"))</f>
        <v>NRC</v>
      </c>
      <c r="E250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250" s="280" t="str">
        <f>IF(Tableau3[[#This Row],[Date Demandée]]+15&lt;$DE$11,"oui","non")</f>
        <v>oui</v>
      </c>
      <c r="G250" s="143"/>
      <c r="I250" s="144"/>
      <c r="J250" s="143"/>
      <c r="AQ250" s="144"/>
      <c r="AR250" s="143"/>
      <c r="AV250" s="1"/>
      <c r="AW250" s="1"/>
      <c r="BF250" s="1"/>
      <c r="CH250" s="1"/>
      <c r="CI250" s="1"/>
      <c r="CL250" s="1"/>
      <c r="CM250" s="1"/>
      <c r="CN250" s="241"/>
      <c r="CO250" s="1"/>
      <c r="CP250" s="3"/>
      <c r="CQ250" s="3"/>
      <c r="CR250" s="1"/>
      <c r="CS250" s="3"/>
      <c r="CT250" s="3"/>
      <c r="CU250" s="3"/>
      <c r="CV250" s="1"/>
      <c r="CW250" s="1"/>
      <c r="DC250" s="144"/>
      <c r="DD250" s="149"/>
      <c r="DE250" s="107"/>
      <c r="DF250" s="107"/>
      <c r="DG250" s="107"/>
      <c r="DH250" s="107"/>
      <c r="DI250" s="107"/>
      <c r="DJ250" s="107"/>
      <c r="DK250" s="107"/>
      <c r="DL250" s="107"/>
      <c r="DM250" s="107"/>
      <c r="DN250" s="107"/>
      <c r="DO250" s="107"/>
      <c r="DP250" s="107"/>
      <c r="DQ250" s="107"/>
      <c r="DR250" s="107"/>
      <c r="DS250" s="107"/>
      <c r="DT250" s="107"/>
      <c r="DU250" s="107"/>
      <c r="DV250" s="107"/>
      <c r="DW250" s="107"/>
      <c r="DX250" s="107"/>
      <c r="DY250" s="107"/>
      <c r="DZ250" s="107"/>
      <c r="EA250" s="107"/>
      <c r="EB250" s="107"/>
      <c r="EC250" s="107"/>
      <c r="ED250" s="107"/>
      <c r="EE250" s="107"/>
      <c r="EF250" s="107"/>
      <c r="EG250" s="107"/>
      <c r="EH250" s="107"/>
      <c r="EI250" s="107"/>
      <c r="EJ250" s="150"/>
    </row>
    <row r="251" spans="1:140" x14ac:dyDescent="0.3">
      <c r="A251" s="277" t="str">
        <f>Tableau3[Commande]&amp;Tableau3[Lig Cde]</f>
        <v/>
      </c>
      <c r="B251" s="278" t="str">
        <f>IF(ISERROR(VLOOKUP(Tableau3[[#This Row],[Code Ord. Off.]],#REF!,2,FALSE)),"RC CONVERGENCE",VLOOKUP(Tableau3[[#This Row],[Code Ord. Off.]],#REF!,2,FALSE))</f>
        <v>RC CONVERGENCE</v>
      </c>
      <c r="C251" s="279" t="str">
        <f>IF(OR(LEFT(Tableau3[[#This Row],[Commentaire Client]],2)="L3",LEFT(Tableau3[[#This Row],[No Suivi]],2)="L3"),"L3","")</f>
        <v/>
      </c>
      <c r="D251" s="278" t="str">
        <f>IFERROR(VLOOKUP(Tableau3[[#This Row],[Code Gest Fournisseur]],#REF!,2,FALSE),IF(Tableau3[[#This Row],[Réf Art Fournisseur]]="","NRC","Znon attribuée"))</f>
        <v>NRC</v>
      </c>
      <c r="E251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251" s="280" t="str">
        <f>IF(Tableau3[[#This Row],[Date Demandée]]+15&lt;$DE$11,"oui","non")</f>
        <v>oui</v>
      </c>
      <c r="G251" s="143"/>
      <c r="I251" s="144"/>
      <c r="J251" s="143"/>
      <c r="AQ251" s="144"/>
      <c r="AR251" s="143"/>
      <c r="AV251" s="1"/>
      <c r="AW251" s="1"/>
      <c r="BF251" s="1"/>
      <c r="CH251" s="1"/>
      <c r="CI251" s="1"/>
      <c r="CL251" s="1"/>
      <c r="CM251" s="1"/>
      <c r="CN251" s="243"/>
      <c r="CO251" s="1"/>
      <c r="CP251" s="3"/>
      <c r="CQ251" s="3"/>
      <c r="CR251" s="1"/>
      <c r="CS251" s="3"/>
      <c r="CT251" s="3"/>
      <c r="CU251" s="3"/>
      <c r="CV251" s="1"/>
      <c r="CW251" s="1"/>
      <c r="DC251" s="144"/>
      <c r="DD251" s="149"/>
      <c r="DE251" s="107"/>
      <c r="DF251" s="107"/>
      <c r="DG251" s="107"/>
      <c r="DH251" s="107"/>
      <c r="DI251" s="107"/>
      <c r="DJ251" s="107"/>
      <c r="DK251" s="107"/>
      <c r="DL251" s="107"/>
      <c r="DM251" s="107"/>
      <c r="DN251" s="107"/>
      <c r="DO251" s="107"/>
      <c r="DP251" s="107"/>
      <c r="DQ251" s="107"/>
      <c r="DR251" s="107"/>
      <c r="DS251" s="107"/>
      <c r="DT251" s="107"/>
      <c r="DU251" s="107"/>
      <c r="DV251" s="107"/>
      <c r="DW251" s="107"/>
      <c r="DX251" s="107"/>
      <c r="DY251" s="107"/>
      <c r="DZ251" s="107"/>
      <c r="EA251" s="107"/>
      <c r="EB251" s="107"/>
      <c r="EC251" s="107"/>
      <c r="ED251" s="107"/>
      <c r="EE251" s="107"/>
      <c r="EF251" s="107"/>
      <c r="EG251" s="107"/>
      <c r="EH251" s="107"/>
      <c r="EI251" s="107"/>
      <c r="EJ251" s="150"/>
    </row>
    <row r="252" spans="1:140" x14ac:dyDescent="0.3">
      <c r="A252" s="277" t="str">
        <f>Tableau3[Commande]&amp;Tableau3[Lig Cde]</f>
        <v/>
      </c>
      <c r="B252" s="278" t="str">
        <f>IF(ISERROR(VLOOKUP(Tableau3[[#This Row],[Code Ord. Off.]],#REF!,2,FALSE)),"RC CONVERGENCE",VLOOKUP(Tableau3[[#This Row],[Code Ord. Off.]],#REF!,2,FALSE))</f>
        <v>RC CONVERGENCE</v>
      </c>
      <c r="C252" s="279" t="str">
        <f>IF(OR(LEFT(Tableau3[[#This Row],[Commentaire Client]],2)="L3",LEFT(Tableau3[[#This Row],[No Suivi]],2)="L3"),"L3","")</f>
        <v/>
      </c>
      <c r="D252" s="278" t="str">
        <f>IFERROR(VLOOKUP(Tableau3[[#This Row],[Code Gest Fournisseur]],#REF!,2,FALSE),IF(Tableau3[[#This Row],[Réf Art Fournisseur]]="","NRC","Znon attribuée"))</f>
        <v>NRC</v>
      </c>
      <c r="E252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252" s="280" t="str">
        <f>IF(Tableau3[[#This Row],[Date Demandée]]+15&lt;$DE$11,"oui","non")</f>
        <v>oui</v>
      </c>
      <c r="G252" s="143"/>
      <c r="I252" s="144"/>
      <c r="J252" s="143"/>
      <c r="AQ252" s="144"/>
      <c r="AR252" s="143"/>
      <c r="AV252" s="1"/>
      <c r="AW252" s="1"/>
      <c r="BF252" s="1"/>
      <c r="CH252" s="1"/>
      <c r="CI252" s="1"/>
      <c r="CL252" s="1"/>
      <c r="CM252" s="1"/>
      <c r="CN252" s="245"/>
      <c r="CO252" s="1"/>
      <c r="CP252" s="3"/>
      <c r="CQ252" s="3"/>
      <c r="CR252" s="1"/>
      <c r="CS252" s="3"/>
      <c r="CT252" s="3"/>
      <c r="CU252" s="3"/>
      <c r="CV252" s="1"/>
      <c r="CW252" s="1"/>
      <c r="DC252" s="144"/>
      <c r="DD252" s="149"/>
      <c r="DE252" s="107"/>
      <c r="DF252" s="107"/>
      <c r="DG252" s="107"/>
      <c r="DH252" s="107"/>
      <c r="DI252" s="107"/>
      <c r="DJ252" s="107"/>
      <c r="DK252" s="107"/>
      <c r="DL252" s="107"/>
      <c r="DM252" s="107"/>
      <c r="DN252" s="107"/>
      <c r="DO252" s="107"/>
      <c r="DP252" s="107"/>
      <c r="DQ252" s="107"/>
      <c r="DR252" s="107"/>
      <c r="DS252" s="107"/>
      <c r="DT252" s="107"/>
      <c r="DU252" s="107"/>
      <c r="DV252" s="107"/>
      <c r="DW252" s="107"/>
      <c r="DX252" s="107"/>
      <c r="DY252" s="107"/>
      <c r="DZ252" s="107"/>
      <c r="EA252" s="107"/>
      <c r="EB252" s="107"/>
      <c r="EC252" s="107"/>
      <c r="ED252" s="107"/>
      <c r="EE252" s="107"/>
      <c r="EF252" s="107"/>
      <c r="EG252" s="107"/>
      <c r="EH252" s="107"/>
      <c r="EI252" s="107"/>
      <c r="EJ252" s="150"/>
    </row>
    <row r="253" spans="1:140" x14ac:dyDescent="0.3">
      <c r="A253" s="277" t="str">
        <f>Tableau3[Commande]&amp;Tableau3[Lig Cde]</f>
        <v/>
      </c>
      <c r="B253" s="278" t="str">
        <f>IF(ISERROR(VLOOKUP(Tableau3[[#This Row],[Code Ord. Off.]],#REF!,2,FALSE)),"RC CONVERGENCE",VLOOKUP(Tableau3[[#This Row],[Code Ord. Off.]],#REF!,2,FALSE))</f>
        <v>RC CONVERGENCE</v>
      </c>
      <c r="C253" s="279" t="str">
        <f>IF(OR(LEFT(Tableau3[[#This Row],[Commentaire Client]],2)="L3",LEFT(Tableau3[[#This Row],[No Suivi]],2)="L3"),"L3","")</f>
        <v/>
      </c>
      <c r="D253" s="278" t="str">
        <f>IFERROR(VLOOKUP(Tableau3[[#This Row],[Code Gest Fournisseur]],#REF!,2,FALSE),IF(Tableau3[[#This Row],[Réf Art Fournisseur]]="","NRC","Znon attribuée"))</f>
        <v>NRC</v>
      </c>
      <c r="E253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253" s="280" t="str">
        <f>IF(Tableau3[[#This Row],[Date Demandée]]+15&lt;$DE$11,"oui","non")</f>
        <v>oui</v>
      </c>
      <c r="G253" s="143"/>
      <c r="I253" s="144"/>
      <c r="J253" s="143"/>
      <c r="AQ253" s="144"/>
      <c r="AR253" s="143"/>
      <c r="AV253" s="1"/>
      <c r="AW253" s="1"/>
      <c r="BF253" s="1"/>
      <c r="CH253" s="1"/>
      <c r="CI253" s="1"/>
      <c r="CL253" s="1"/>
      <c r="CM253" s="1"/>
      <c r="CN253" s="241"/>
      <c r="CO253" s="1"/>
      <c r="CP253" s="3"/>
      <c r="CQ253" s="3"/>
      <c r="CR253" s="1"/>
      <c r="CS253" s="3"/>
      <c r="CT253" s="3"/>
      <c r="CU253" s="3"/>
      <c r="CV253" s="1"/>
      <c r="CW253" s="1"/>
      <c r="DC253" s="144"/>
      <c r="DD253" s="149"/>
      <c r="DE253" s="107"/>
      <c r="DF253" s="107"/>
      <c r="DG253" s="107"/>
      <c r="DH253" s="107"/>
      <c r="DI253" s="107"/>
      <c r="DJ253" s="107"/>
      <c r="DK253" s="107"/>
      <c r="DL253" s="107"/>
      <c r="DM253" s="107"/>
      <c r="DN253" s="107"/>
      <c r="DO253" s="107"/>
      <c r="DP253" s="107"/>
      <c r="DQ253" s="107"/>
      <c r="DR253" s="107"/>
      <c r="DS253" s="107"/>
      <c r="DT253" s="107"/>
      <c r="DU253" s="107"/>
      <c r="DV253" s="107"/>
      <c r="DW253" s="107"/>
      <c r="DX253" s="107"/>
      <c r="DY253" s="107"/>
      <c r="DZ253" s="107"/>
      <c r="EA253" s="107"/>
      <c r="EB253" s="107"/>
      <c r="EC253" s="107"/>
      <c r="ED253" s="107"/>
      <c r="EE253" s="107"/>
      <c r="EF253" s="107"/>
      <c r="EG253" s="107"/>
      <c r="EH253" s="107"/>
      <c r="EI253" s="107"/>
      <c r="EJ253" s="150"/>
    </row>
    <row r="254" spans="1:140" x14ac:dyDescent="0.3">
      <c r="A254" s="277" t="str">
        <f>Tableau3[Commande]&amp;Tableau3[Lig Cde]</f>
        <v/>
      </c>
      <c r="B254" s="278" t="str">
        <f>IF(ISERROR(VLOOKUP(Tableau3[[#This Row],[Code Ord. Off.]],#REF!,2,FALSE)),"RC CONVERGENCE",VLOOKUP(Tableau3[[#This Row],[Code Ord. Off.]],#REF!,2,FALSE))</f>
        <v>RC CONVERGENCE</v>
      </c>
      <c r="C254" s="279" t="str">
        <f>IF(OR(LEFT(Tableau3[[#This Row],[Commentaire Client]],2)="L3",LEFT(Tableau3[[#This Row],[No Suivi]],2)="L3"),"L3","")</f>
        <v/>
      </c>
      <c r="D254" s="278" t="str">
        <f>IFERROR(VLOOKUP(Tableau3[[#This Row],[Code Gest Fournisseur]],#REF!,2,FALSE),IF(Tableau3[[#This Row],[Réf Art Fournisseur]]="","NRC","Znon attribuée"))</f>
        <v>NRC</v>
      </c>
      <c r="E254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254" s="280" t="str">
        <f>IF(Tableau3[[#This Row],[Date Demandée]]+15&lt;$DE$11,"oui","non")</f>
        <v>oui</v>
      </c>
      <c r="G254" s="143"/>
      <c r="I254" s="144"/>
      <c r="J254" s="143"/>
      <c r="AQ254" s="144"/>
      <c r="AR254" s="143"/>
      <c r="AV254" s="1"/>
      <c r="AW254" s="1"/>
      <c r="BF254" s="1"/>
      <c r="CH254" s="1"/>
      <c r="CI254" s="1"/>
      <c r="CL254" s="1"/>
      <c r="CM254" s="1"/>
      <c r="CN254" s="241"/>
      <c r="CO254" s="1"/>
      <c r="CP254" s="3"/>
      <c r="CQ254" s="3"/>
      <c r="CR254" s="1"/>
      <c r="CS254" s="3"/>
      <c r="CT254" s="3"/>
      <c r="CU254" s="3"/>
      <c r="CV254" s="1"/>
      <c r="CW254" s="1"/>
      <c r="DC254" s="144"/>
      <c r="DD254" s="149"/>
      <c r="DE254" s="107"/>
      <c r="DF254" s="107"/>
      <c r="DG254" s="107"/>
      <c r="DH254" s="107"/>
      <c r="DI254" s="107"/>
      <c r="DJ254" s="107"/>
      <c r="DK254" s="107"/>
      <c r="DL254" s="107"/>
      <c r="DM254" s="107"/>
      <c r="DN254" s="107"/>
      <c r="DO254" s="107"/>
      <c r="DP254" s="107"/>
      <c r="DQ254" s="107"/>
      <c r="DR254" s="107"/>
      <c r="DS254" s="107"/>
      <c r="DT254" s="107"/>
      <c r="DU254" s="107"/>
      <c r="DV254" s="107"/>
      <c r="DW254" s="107"/>
      <c r="DX254" s="107"/>
      <c r="DY254" s="107"/>
      <c r="DZ254" s="107"/>
      <c r="EA254" s="107"/>
      <c r="EB254" s="107"/>
      <c r="EC254" s="107"/>
      <c r="ED254" s="107"/>
      <c r="EE254" s="107"/>
      <c r="EF254" s="107"/>
      <c r="EG254" s="107"/>
      <c r="EH254" s="107"/>
      <c r="EI254" s="107"/>
      <c r="EJ254" s="150"/>
    </row>
    <row r="255" spans="1:140" x14ac:dyDescent="0.3">
      <c r="A255" s="277" t="str">
        <f>Tableau3[Commande]&amp;Tableau3[Lig Cde]</f>
        <v/>
      </c>
      <c r="B255" s="278" t="str">
        <f>IF(ISERROR(VLOOKUP(Tableau3[[#This Row],[Code Ord. Off.]],#REF!,2,FALSE)),"RC CONVERGENCE",VLOOKUP(Tableau3[[#This Row],[Code Ord. Off.]],#REF!,2,FALSE))</f>
        <v>RC CONVERGENCE</v>
      </c>
      <c r="C255" s="279" t="str">
        <f>IF(OR(LEFT(Tableau3[[#This Row],[Commentaire Client]],2)="L3",LEFT(Tableau3[[#This Row],[No Suivi]],2)="L3"),"L3","")</f>
        <v/>
      </c>
      <c r="D255" s="278" t="str">
        <f>IFERROR(VLOOKUP(Tableau3[[#This Row],[Code Gest Fournisseur]],#REF!,2,FALSE),IF(Tableau3[[#This Row],[Réf Art Fournisseur]]="","NRC","Znon attribuée"))</f>
        <v>NRC</v>
      </c>
      <c r="E255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255" s="280" t="str">
        <f>IF(Tableau3[[#This Row],[Date Demandée]]+15&lt;$DE$11,"oui","non")</f>
        <v>oui</v>
      </c>
      <c r="G255" s="143"/>
      <c r="I255" s="144"/>
      <c r="J255" s="143"/>
      <c r="AQ255" s="144"/>
      <c r="AR255" s="143"/>
      <c r="AV255" s="1"/>
      <c r="AW255" s="1"/>
      <c r="BF255" s="1"/>
      <c r="CH255" s="1"/>
      <c r="CI255" s="1"/>
      <c r="CL255" s="1"/>
      <c r="CM255" s="1"/>
      <c r="CN255" s="241"/>
      <c r="CO255" s="1"/>
      <c r="CP255" s="3"/>
      <c r="CQ255" s="3"/>
      <c r="CR255" s="1"/>
      <c r="CS255" s="3"/>
      <c r="CT255" s="3"/>
      <c r="CU255" s="3"/>
      <c r="CV255" s="1"/>
      <c r="CW255" s="1"/>
      <c r="DC255" s="144"/>
      <c r="DD255" s="149"/>
      <c r="DE255" s="107"/>
      <c r="DF255" s="107"/>
      <c r="DG255" s="107"/>
      <c r="DH255" s="107"/>
      <c r="DI255" s="107"/>
      <c r="DJ255" s="107"/>
      <c r="DK255" s="107"/>
      <c r="DL255" s="107"/>
      <c r="DM255" s="107"/>
      <c r="DN255" s="107"/>
      <c r="DO255" s="107"/>
      <c r="DP255" s="107"/>
      <c r="DQ255" s="107"/>
      <c r="DR255" s="107"/>
      <c r="DS255" s="107"/>
      <c r="DT255" s="107"/>
      <c r="DU255" s="107"/>
      <c r="DV255" s="107"/>
      <c r="DW255" s="107"/>
      <c r="DX255" s="107"/>
      <c r="DY255" s="107"/>
      <c r="DZ255" s="107"/>
      <c r="EA255" s="107"/>
      <c r="EB255" s="107"/>
      <c r="EC255" s="107"/>
      <c r="ED255" s="107"/>
      <c r="EE255" s="107"/>
      <c r="EF255" s="107"/>
      <c r="EG255" s="107"/>
      <c r="EH255" s="107"/>
      <c r="EI255" s="107"/>
      <c r="EJ255" s="150"/>
    </row>
    <row r="256" spans="1:140" x14ac:dyDescent="0.3">
      <c r="A256" s="277" t="str">
        <f>Tableau3[Commande]&amp;Tableau3[Lig Cde]</f>
        <v/>
      </c>
      <c r="B256" s="278" t="str">
        <f>IF(ISERROR(VLOOKUP(Tableau3[[#This Row],[Code Ord. Off.]],#REF!,2,FALSE)),"RC CONVERGENCE",VLOOKUP(Tableau3[[#This Row],[Code Ord. Off.]],#REF!,2,FALSE))</f>
        <v>RC CONVERGENCE</v>
      </c>
      <c r="C256" s="279" t="str">
        <f>IF(OR(LEFT(Tableau3[[#This Row],[Commentaire Client]],2)="L3",LEFT(Tableau3[[#This Row],[No Suivi]],2)="L3"),"L3","")</f>
        <v/>
      </c>
      <c r="D256" s="278" t="str">
        <f>IFERROR(VLOOKUP(Tableau3[[#This Row],[Code Gest Fournisseur]],#REF!,2,FALSE),IF(Tableau3[[#This Row],[Réf Art Fournisseur]]="","NRC","Znon attribuée"))</f>
        <v>NRC</v>
      </c>
      <c r="E256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256" s="280" t="str">
        <f>IF(Tableau3[[#This Row],[Date Demandée]]+15&lt;$DE$11,"oui","non")</f>
        <v>oui</v>
      </c>
      <c r="G256" s="143"/>
      <c r="I256" s="144"/>
      <c r="J256" s="143"/>
      <c r="AQ256" s="144"/>
      <c r="AR256" s="143"/>
      <c r="AV256" s="1"/>
      <c r="AW256" s="1"/>
      <c r="BF256" s="1"/>
      <c r="CH256" s="1"/>
      <c r="CI256" s="1"/>
      <c r="CL256" s="1"/>
      <c r="CM256" s="1"/>
      <c r="CN256" s="241"/>
      <c r="CO256" s="1"/>
      <c r="CP256" s="3"/>
      <c r="CQ256" s="3"/>
      <c r="CR256" s="1"/>
      <c r="CS256" s="3"/>
      <c r="CT256" s="3"/>
      <c r="CU256" s="3"/>
      <c r="CV256" s="1"/>
      <c r="CW256" s="1"/>
      <c r="DC256" s="144"/>
      <c r="DD256" s="149"/>
      <c r="DE256" s="107"/>
      <c r="DF256" s="107"/>
      <c r="DG256" s="107"/>
      <c r="DH256" s="107"/>
      <c r="DI256" s="107"/>
      <c r="DJ256" s="107"/>
      <c r="DK256" s="107"/>
      <c r="DL256" s="107"/>
      <c r="DM256" s="107"/>
      <c r="DN256" s="107"/>
      <c r="DO256" s="107"/>
      <c r="DP256" s="107"/>
      <c r="DQ256" s="107"/>
      <c r="DR256" s="107"/>
      <c r="DS256" s="107"/>
      <c r="DT256" s="107"/>
      <c r="DU256" s="107"/>
      <c r="DV256" s="107"/>
      <c r="DW256" s="107"/>
      <c r="DX256" s="107"/>
      <c r="DY256" s="107"/>
      <c r="DZ256" s="107"/>
      <c r="EA256" s="107"/>
      <c r="EB256" s="107"/>
      <c r="EC256" s="107"/>
      <c r="ED256" s="107"/>
      <c r="EE256" s="107"/>
      <c r="EF256" s="107"/>
      <c r="EG256" s="107"/>
      <c r="EH256" s="107"/>
      <c r="EI256" s="107"/>
      <c r="EJ256" s="150"/>
    </row>
    <row r="257" spans="1:140" x14ac:dyDescent="0.3">
      <c r="A257" s="277" t="str">
        <f>Tableau3[Commande]&amp;Tableau3[Lig Cde]</f>
        <v/>
      </c>
      <c r="B257" s="278" t="str">
        <f>IF(ISERROR(VLOOKUP(Tableau3[[#This Row],[Code Ord. Off.]],#REF!,2,FALSE)),"RC CONVERGENCE",VLOOKUP(Tableau3[[#This Row],[Code Ord. Off.]],#REF!,2,FALSE))</f>
        <v>RC CONVERGENCE</v>
      </c>
      <c r="C257" s="279" t="str">
        <f>IF(OR(LEFT(Tableau3[[#This Row],[Commentaire Client]],2)="L3",LEFT(Tableau3[[#This Row],[No Suivi]],2)="L3"),"L3","")</f>
        <v/>
      </c>
      <c r="D257" s="278" t="str">
        <f>IFERROR(VLOOKUP(Tableau3[[#This Row],[Code Gest Fournisseur]],#REF!,2,FALSE),IF(Tableau3[[#This Row],[Réf Art Fournisseur]]="","NRC","Znon attribuée"))</f>
        <v>NRC</v>
      </c>
      <c r="E257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257" s="280" t="str">
        <f>IF(Tableau3[[#This Row],[Date Demandée]]+15&lt;$DE$11,"oui","non")</f>
        <v>oui</v>
      </c>
      <c r="G257" s="143"/>
      <c r="I257" s="144"/>
      <c r="J257" s="143"/>
      <c r="AQ257" s="144"/>
      <c r="AR257" s="143"/>
      <c r="AV257" s="1"/>
      <c r="AW257" s="1"/>
      <c r="BF257" s="1"/>
      <c r="CH257" s="1"/>
      <c r="CI257" s="1"/>
      <c r="CL257" s="1"/>
      <c r="CM257" s="1"/>
      <c r="CN257" s="244"/>
      <c r="CO257" s="1"/>
      <c r="CP257" s="3"/>
      <c r="CQ257" s="3"/>
      <c r="CR257" s="1"/>
      <c r="CS257" s="3"/>
      <c r="CT257" s="3"/>
      <c r="CU257" s="3"/>
      <c r="CV257" s="1"/>
      <c r="CW257" s="1"/>
      <c r="DC257" s="144"/>
      <c r="DD257" s="149"/>
      <c r="DE257" s="107"/>
      <c r="DF257" s="107"/>
      <c r="DG257" s="107"/>
      <c r="DH257" s="107"/>
      <c r="DI257" s="107"/>
      <c r="DJ257" s="107"/>
      <c r="DK257" s="107"/>
      <c r="DL257" s="107"/>
      <c r="DM257" s="107"/>
      <c r="DN257" s="107"/>
      <c r="DO257" s="107"/>
      <c r="DP257" s="107"/>
      <c r="DQ257" s="107"/>
      <c r="DR257" s="107"/>
      <c r="DS257" s="107"/>
      <c r="DT257" s="107"/>
      <c r="DU257" s="107"/>
      <c r="DV257" s="107"/>
      <c r="DW257" s="107"/>
      <c r="DX257" s="107"/>
      <c r="DY257" s="107"/>
      <c r="DZ257" s="107"/>
      <c r="EA257" s="107"/>
      <c r="EB257" s="107"/>
      <c r="EC257" s="107"/>
      <c r="ED257" s="107"/>
      <c r="EE257" s="107"/>
      <c r="EF257" s="107"/>
      <c r="EG257" s="107"/>
      <c r="EH257" s="107"/>
      <c r="EI257" s="107"/>
      <c r="EJ257" s="150"/>
    </row>
    <row r="258" spans="1:140" x14ac:dyDescent="0.3">
      <c r="A258" s="277" t="str">
        <f>Tableau3[Commande]&amp;Tableau3[Lig Cde]</f>
        <v/>
      </c>
      <c r="B258" s="278" t="str">
        <f>IF(ISERROR(VLOOKUP(Tableau3[[#This Row],[Code Ord. Off.]],#REF!,2,FALSE)),"RC CONVERGENCE",VLOOKUP(Tableau3[[#This Row],[Code Ord. Off.]],#REF!,2,FALSE))</f>
        <v>RC CONVERGENCE</v>
      </c>
      <c r="C258" s="279" t="str">
        <f>IF(OR(LEFT(Tableau3[[#This Row],[Commentaire Client]],2)="L3",LEFT(Tableau3[[#This Row],[No Suivi]],2)="L3"),"L3","")</f>
        <v/>
      </c>
      <c r="D258" s="278" t="str">
        <f>IFERROR(VLOOKUP(Tableau3[[#This Row],[Code Gest Fournisseur]],#REF!,2,FALSE),IF(Tableau3[[#This Row],[Réf Art Fournisseur]]="","NRC","Znon attribuée"))</f>
        <v>NRC</v>
      </c>
      <c r="E258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258" s="280" t="str">
        <f>IF(Tableau3[[#This Row],[Date Demandée]]+15&lt;$DE$11,"oui","non")</f>
        <v>oui</v>
      </c>
      <c r="G258" s="143"/>
      <c r="I258" s="144"/>
      <c r="J258" s="143"/>
      <c r="AQ258" s="144"/>
      <c r="AR258" s="143"/>
      <c r="AV258" s="1"/>
      <c r="AW258" s="1"/>
      <c r="BF258" s="1"/>
      <c r="CH258" s="1"/>
      <c r="CI258" s="1"/>
      <c r="CL258" s="1"/>
      <c r="CM258" s="1"/>
      <c r="CN258" s="244"/>
      <c r="CO258" s="1"/>
      <c r="CP258" s="3"/>
      <c r="CQ258" s="3"/>
      <c r="CR258" s="1"/>
      <c r="CS258" s="3"/>
      <c r="CT258" s="3"/>
      <c r="CU258" s="3"/>
      <c r="CV258" s="1"/>
      <c r="CW258" s="1"/>
      <c r="DC258" s="144"/>
      <c r="DD258" s="149"/>
      <c r="DE258" s="107"/>
      <c r="DF258" s="107"/>
      <c r="DG258" s="107"/>
      <c r="DH258" s="107"/>
      <c r="DI258" s="107"/>
      <c r="DJ258" s="107"/>
      <c r="DK258" s="107"/>
      <c r="DL258" s="107"/>
      <c r="DM258" s="107"/>
      <c r="DN258" s="107"/>
      <c r="DO258" s="107"/>
      <c r="DP258" s="107"/>
      <c r="DQ258" s="107"/>
      <c r="DR258" s="107"/>
      <c r="DS258" s="107"/>
      <c r="DT258" s="107"/>
      <c r="DU258" s="107"/>
      <c r="DV258" s="107"/>
      <c r="DW258" s="107"/>
      <c r="DX258" s="107"/>
      <c r="DY258" s="107"/>
      <c r="DZ258" s="107"/>
      <c r="EA258" s="107"/>
      <c r="EB258" s="107"/>
      <c r="EC258" s="107"/>
      <c r="ED258" s="107"/>
      <c r="EE258" s="107"/>
      <c r="EF258" s="107"/>
      <c r="EG258" s="107"/>
      <c r="EH258" s="107"/>
      <c r="EI258" s="107"/>
      <c r="EJ258" s="150"/>
    </row>
    <row r="259" spans="1:140" x14ac:dyDescent="0.3">
      <c r="A259" s="277" t="str">
        <f>Tableau3[Commande]&amp;Tableau3[Lig Cde]</f>
        <v/>
      </c>
      <c r="B259" s="278" t="str">
        <f>IF(ISERROR(VLOOKUP(Tableau3[[#This Row],[Code Ord. Off.]],#REF!,2,FALSE)),"RC CONVERGENCE",VLOOKUP(Tableau3[[#This Row],[Code Ord. Off.]],#REF!,2,FALSE))</f>
        <v>RC CONVERGENCE</v>
      </c>
      <c r="C259" s="279" t="str">
        <f>IF(OR(LEFT(Tableau3[[#This Row],[Commentaire Client]],2)="L3",LEFT(Tableau3[[#This Row],[No Suivi]],2)="L3"),"L3","")</f>
        <v/>
      </c>
      <c r="D259" s="278" t="str">
        <f>IFERROR(VLOOKUP(Tableau3[[#This Row],[Code Gest Fournisseur]],#REF!,2,FALSE),IF(Tableau3[[#This Row],[Réf Art Fournisseur]]="","NRC","Znon attribuée"))</f>
        <v>NRC</v>
      </c>
      <c r="E259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259" s="280" t="str">
        <f>IF(Tableau3[[#This Row],[Date Demandée]]+15&lt;$DE$11,"oui","non")</f>
        <v>oui</v>
      </c>
      <c r="G259" s="143"/>
      <c r="I259" s="144"/>
      <c r="J259" s="143"/>
      <c r="AQ259" s="144"/>
      <c r="AR259" s="143"/>
      <c r="AV259" s="1"/>
      <c r="AW259" s="1"/>
      <c r="BF259" s="1"/>
      <c r="CH259" s="1"/>
      <c r="CI259" s="1"/>
      <c r="CL259" s="1"/>
      <c r="CM259" s="1"/>
      <c r="CN259" s="244"/>
      <c r="CO259" s="1"/>
      <c r="CP259" s="3"/>
      <c r="CQ259" s="3"/>
      <c r="CR259" s="1"/>
      <c r="CS259" s="3"/>
      <c r="CT259" s="3"/>
      <c r="CU259" s="3"/>
      <c r="CV259" s="1"/>
      <c r="CW259" s="1"/>
      <c r="DC259" s="144"/>
      <c r="DD259" s="149"/>
      <c r="DE259" s="107"/>
      <c r="DF259" s="107"/>
      <c r="DG259" s="107"/>
      <c r="DH259" s="107"/>
      <c r="DI259" s="107"/>
      <c r="DJ259" s="107"/>
      <c r="DK259" s="107"/>
      <c r="DL259" s="107"/>
      <c r="DM259" s="107"/>
      <c r="DN259" s="107"/>
      <c r="DO259" s="107"/>
      <c r="DP259" s="107"/>
      <c r="DQ259" s="107"/>
      <c r="DR259" s="107"/>
      <c r="DS259" s="107"/>
      <c r="DT259" s="107"/>
      <c r="DU259" s="107"/>
      <c r="DV259" s="107"/>
      <c r="DW259" s="107"/>
      <c r="DX259" s="107"/>
      <c r="DY259" s="107"/>
      <c r="DZ259" s="107"/>
      <c r="EA259" s="107"/>
      <c r="EB259" s="107"/>
      <c r="EC259" s="107"/>
      <c r="ED259" s="107"/>
      <c r="EE259" s="107"/>
      <c r="EF259" s="107"/>
      <c r="EG259" s="107"/>
      <c r="EH259" s="107"/>
      <c r="EI259" s="107"/>
      <c r="EJ259" s="150"/>
    </row>
    <row r="260" spans="1:140" x14ac:dyDescent="0.3">
      <c r="A260" s="277" t="str">
        <f>Tableau3[Commande]&amp;Tableau3[Lig Cde]</f>
        <v/>
      </c>
      <c r="B260" s="278" t="str">
        <f>IF(ISERROR(VLOOKUP(Tableau3[[#This Row],[Code Ord. Off.]],#REF!,2,FALSE)),"RC CONVERGENCE",VLOOKUP(Tableau3[[#This Row],[Code Ord. Off.]],#REF!,2,FALSE))</f>
        <v>RC CONVERGENCE</v>
      </c>
      <c r="C260" s="279" t="str">
        <f>IF(OR(LEFT(Tableau3[[#This Row],[Commentaire Client]],2)="L3",LEFT(Tableau3[[#This Row],[No Suivi]],2)="L3"),"L3","")</f>
        <v/>
      </c>
      <c r="D260" s="278" t="str">
        <f>IFERROR(VLOOKUP(Tableau3[[#This Row],[Code Gest Fournisseur]],#REF!,2,FALSE),IF(Tableau3[[#This Row],[Réf Art Fournisseur]]="","NRC","Znon attribuée"))</f>
        <v>NRC</v>
      </c>
      <c r="E260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260" s="280" t="str">
        <f>IF(Tableau3[[#This Row],[Date Demandée]]+15&lt;$DE$11,"oui","non")</f>
        <v>oui</v>
      </c>
      <c r="G260" s="143"/>
      <c r="I260" s="144"/>
      <c r="J260" s="143"/>
      <c r="AQ260" s="144"/>
      <c r="AR260" s="143"/>
      <c r="AV260" s="1"/>
      <c r="AW260" s="1"/>
      <c r="BF260" s="1"/>
      <c r="CH260" s="1"/>
      <c r="CI260" s="1"/>
      <c r="CL260" s="1"/>
      <c r="CM260" s="1"/>
      <c r="CN260" s="244"/>
      <c r="CO260" s="1"/>
      <c r="CP260" s="3"/>
      <c r="CQ260" s="3"/>
      <c r="CR260" s="1"/>
      <c r="CS260" s="3"/>
      <c r="CT260" s="3"/>
      <c r="CU260" s="3"/>
      <c r="CV260" s="1"/>
      <c r="CW260" s="1"/>
      <c r="DC260" s="144"/>
      <c r="DD260" s="149"/>
      <c r="DE260" s="107"/>
      <c r="DF260" s="107"/>
      <c r="DG260" s="107"/>
      <c r="DH260" s="107"/>
      <c r="DI260" s="107"/>
      <c r="DJ260" s="107"/>
      <c r="DK260" s="107"/>
      <c r="DL260" s="107"/>
      <c r="DM260" s="107"/>
      <c r="DN260" s="107"/>
      <c r="DO260" s="107"/>
      <c r="DP260" s="107"/>
      <c r="DQ260" s="107"/>
      <c r="DR260" s="107"/>
      <c r="DS260" s="107"/>
      <c r="DT260" s="107"/>
      <c r="DU260" s="107"/>
      <c r="DV260" s="107"/>
      <c r="DW260" s="107"/>
      <c r="DX260" s="107"/>
      <c r="DY260" s="107"/>
      <c r="DZ260" s="107"/>
      <c r="EA260" s="107"/>
      <c r="EB260" s="107"/>
      <c r="EC260" s="107"/>
      <c r="ED260" s="107"/>
      <c r="EE260" s="107"/>
      <c r="EF260" s="107"/>
      <c r="EG260" s="107"/>
      <c r="EH260" s="107"/>
      <c r="EI260" s="107"/>
      <c r="EJ260" s="150"/>
    </row>
    <row r="261" spans="1:140" x14ac:dyDescent="0.3">
      <c r="A261" s="277" t="str">
        <f>Tableau3[Commande]&amp;Tableau3[Lig Cde]</f>
        <v/>
      </c>
      <c r="B261" s="278" t="str">
        <f>IF(ISERROR(VLOOKUP(Tableau3[[#This Row],[Code Ord. Off.]],#REF!,2,FALSE)),"RC CONVERGENCE",VLOOKUP(Tableau3[[#This Row],[Code Ord. Off.]],#REF!,2,FALSE))</f>
        <v>RC CONVERGENCE</v>
      </c>
      <c r="C261" s="279" t="str">
        <f>IF(OR(LEFT(Tableau3[[#This Row],[Commentaire Client]],2)="L3",LEFT(Tableau3[[#This Row],[No Suivi]],2)="L3"),"L3","")</f>
        <v/>
      </c>
      <c r="D261" s="278" t="str">
        <f>IFERROR(VLOOKUP(Tableau3[[#This Row],[Code Gest Fournisseur]],#REF!,2,FALSE),IF(Tableau3[[#This Row],[Réf Art Fournisseur]]="","NRC","Znon attribuée"))</f>
        <v>NRC</v>
      </c>
      <c r="E261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261" s="280" t="str">
        <f>IF(Tableau3[[#This Row],[Date Demandée]]+15&lt;$DE$11,"oui","non")</f>
        <v>oui</v>
      </c>
      <c r="G261" s="143"/>
      <c r="I261" s="144"/>
      <c r="J261" s="143"/>
      <c r="AQ261" s="144"/>
      <c r="AR261" s="143"/>
      <c r="AV261" s="1"/>
      <c r="AW261" s="1"/>
      <c r="BF261" s="1"/>
      <c r="CH261" s="1"/>
      <c r="CI261" s="1"/>
      <c r="CL261" s="1"/>
      <c r="CM261" s="1"/>
      <c r="CN261" s="241"/>
      <c r="CO261" s="1"/>
      <c r="CP261" s="3"/>
      <c r="CQ261" s="3"/>
      <c r="CR261" s="1"/>
      <c r="CS261" s="3"/>
      <c r="CT261" s="3"/>
      <c r="CU261" s="3"/>
      <c r="CV261" s="1"/>
      <c r="CW261" s="1"/>
      <c r="DC261" s="144"/>
      <c r="DD261" s="149"/>
      <c r="DE261" s="107"/>
      <c r="DF261" s="107"/>
      <c r="DG261" s="107"/>
      <c r="DH261" s="107"/>
      <c r="DI261" s="107"/>
      <c r="DJ261" s="107"/>
      <c r="DK261" s="107"/>
      <c r="DL261" s="107"/>
      <c r="DM261" s="107"/>
      <c r="DN261" s="107"/>
      <c r="DO261" s="107"/>
      <c r="DP261" s="107"/>
      <c r="DQ261" s="107"/>
      <c r="DR261" s="107"/>
      <c r="DS261" s="107"/>
      <c r="DT261" s="107"/>
      <c r="DU261" s="107"/>
      <c r="DV261" s="107"/>
      <c r="DW261" s="107"/>
      <c r="DX261" s="107"/>
      <c r="DY261" s="107"/>
      <c r="DZ261" s="107"/>
      <c r="EA261" s="107"/>
      <c r="EB261" s="107"/>
      <c r="EC261" s="107"/>
      <c r="ED261" s="107"/>
      <c r="EE261" s="107"/>
      <c r="EF261" s="107"/>
      <c r="EG261" s="107"/>
      <c r="EH261" s="107"/>
      <c r="EI261" s="107"/>
      <c r="EJ261" s="150"/>
    </row>
    <row r="262" spans="1:140" x14ac:dyDescent="0.3">
      <c r="A262" s="277" t="str">
        <f>Tableau3[Commande]&amp;Tableau3[Lig Cde]</f>
        <v/>
      </c>
      <c r="B262" s="278" t="str">
        <f>IF(ISERROR(VLOOKUP(Tableau3[[#This Row],[Code Ord. Off.]],#REF!,2,FALSE)),"RC CONVERGENCE",VLOOKUP(Tableau3[[#This Row],[Code Ord. Off.]],#REF!,2,FALSE))</f>
        <v>RC CONVERGENCE</v>
      </c>
      <c r="C262" s="279" t="str">
        <f>IF(OR(LEFT(Tableau3[[#This Row],[Commentaire Client]],2)="L3",LEFT(Tableau3[[#This Row],[No Suivi]],2)="L3"),"L3","")</f>
        <v/>
      </c>
      <c r="D262" s="278" t="str">
        <f>IFERROR(VLOOKUP(Tableau3[[#This Row],[Code Gest Fournisseur]],#REF!,2,FALSE),IF(Tableau3[[#This Row],[Réf Art Fournisseur]]="","NRC","Znon attribuée"))</f>
        <v>NRC</v>
      </c>
      <c r="E262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262" s="280" t="str">
        <f>IF(Tableau3[[#This Row],[Date Demandée]]+15&lt;$DE$11,"oui","non")</f>
        <v>oui</v>
      </c>
      <c r="G262" s="143"/>
      <c r="I262" s="144"/>
      <c r="J262" s="143"/>
      <c r="AQ262" s="144"/>
      <c r="AR262" s="143"/>
      <c r="AV262" s="1"/>
      <c r="AW262" s="1"/>
      <c r="BF262" s="1"/>
      <c r="CH262" s="1"/>
      <c r="CI262" s="1"/>
      <c r="CL262" s="1"/>
      <c r="CM262" s="1"/>
      <c r="CN262" s="244"/>
      <c r="CO262" s="1"/>
      <c r="CP262" s="3"/>
      <c r="CQ262" s="3"/>
      <c r="CR262" s="1"/>
      <c r="CS262" s="3"/>
      <c r="CT262" s="3"/>
      <c r="CU262" s="3"/>
      <c r="CV262" s="1"/>
      <c r="CW262" s="1"/>
      <c r="DC262" s="144"/>
      <c r="DD262" s="149"/>
      <c r="DE262" s="107"/>
      <c r="DF262" s="107"/>
      <c r="DG262" s="107"/>
      <c r="DH262" s="107"/>
      <c r="DI262" s="107"/>
      <c r="DJ262" s="107"/>
      <c r="DK262" s="107"/>
      <c r="DL262" s="107"/>
      <c r="DM262" s="107"/>
      <c r="DN262" s="107"/>
      <c r="DO262" s="107"/>
      <c r="DP262" s="107"/>
      <c r="DQ262" s="107"/>
      <c r="DR262" s="107"/>
      <c r="DS262" s="107"/>
      <c r="DT262" s="107"/>
      <c r="DU262" s="107"/>
      <c r="DV262" s="107"/>
      <c r="DW262" s="107"/>
      <c r="DX262" s="107"/>
      <c r="DY262" s="107"/>
      <c r="DZ262" s="107"/>
      <c r="EA262" s="107"/>
      <c r="EB262" s="107"/>
      <c r="EC262" s="107"/>
      <c r="ED262" s="107"/>
      <c r="EE262" s="107"/>
      <c r="EF262" s="107"/>
      <c r="EG262" s="107"/>
      <c r="EH262" s="107"/>
      <c r="EI262" s="107"/>
      <c r="EJ262" s="150"/>
    </row>
    <row r="263" spans="1:140" x14ac:dyDescent="0.3">
      <c r="A263" s="277" t="str">
        <f>Tableau3[Commande]&amp;Tableau3[Lig Cde]</f>
        <v/>
      </c>
      <c r="B263" s="278" t="str">
        <f>IF(ISERROR(VLOOKUP(Tableau3[[#This Row],[Code Ord. Off.]],#REF!,2,FALSE)),"RC CONVERGENCE",VLOOKUP(Tableau3[[#This Row],[Code Ord. Off.]],#REF!,2,FALSE))</f>
        <v>RC CONVERGENCE</v>
      </c>
      <c r="C263" s="279" t="str">
        <f>IF(OR(LEFT(Tableau3[[#This Row],[Commentaire Client]],2)="L3",LEFT(Tableau3[[#This Row],[No Suivi]],2)="L3"),"L3","")</f>
        <v/>
      </c>
      <c r="D263" s="278" t="str">
        <f>IFERROR(VLOOKUP(Tableau3[[#This Row],[Code Gest Fournisseur]],#REF!,2,FALSE),IF(Tableau3[[#This Row],[Réf Art Fournisseur]]="","NRC","Znon attribuée"))</f>
        <v>NRC</v>
      </c>
      <c r="E263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263" s="280" t="str">
        <f>IF(Tableau3[[#This Row],[Date Demandée]]+15&lt;$DE$11,"oui","non")</f>
        <v>oui</v>
      </c>
      <c r="G263" s="143"/>
      <c r="I263" s="144"/>
      <c r="J263" s="143"/>
      <c r="AQ263" s="144"/>
      <c r="AR263" s="143"/>
      <c r="AV263" s="1"/>
      <c r="AW263" s="1"/>
      <c r="BF263" s="1"/>
      <c r="CH263" s="1"/>
      <c r="CI263" s="1"/>
      <c r="CL263" s="1"/>
      <c r="CM263" s="1"/>
      <c r="CN263" s="244"/>
      <c r="CO263" s="1"/>
      <c r="CP263" s="3"/>
      <c r="CQ263" s="3"/>
      <c r="CR263" s="1"/>
      <c r="CS263" s="3"/>
      <c r="CT263" s="3"/>
      <c r="CU263" s="3"/>
      <c r="CV263" s="1"/>
      <c r="CW263" s="1"/>
      <c r="DC263" s="144"/>
      <c r="DD263" s="149"/>
      <c r="DE263" s="107"/>
      <c r="DF263" s="107"/>
      <c r="DG263" s="107"/>
      <c r="DH263" s="107"/>
      <c r="DI263" s="107"/>
      <c r="DJ263" s="107"/>
      <c r="DK263" s="107"/>
      <c r="DL263" s="107"/>
      <c r="DM263" s="107"/>
      <c r="DN263" s="107"/>
      <c r="DO263" s="107"/>
      <c r="DP263" s="107"/>
      <c r="DQ263" s="107"/>
      <c r="DR263" s="107"/>
      <c r="DS263" s="107"/>
      <c r="DT263" s="107"/>
      <c r="DU263" s="107"/>
      <c r="DV263" s="107"/>
      <c r="DW263" s="107"/>
      <c r="DX263" s="107"/>
      <c r="DY263" s="107"/>
      <c r="DZ263" s="107"/>
      <c r="EA263" s="107"/>
      <c r="EB263" s="107"/>
      <c r="EC263" s="107"/>
      <c r="ED263" s="107"/>
      <c r="EE263" s="107"/>
      <c r="EF263" s="107"/>
      <c r="EG263" s="107"/>
      <c r="EH263" s="107"/>
      <c r="EI263" s="107"/>
      <c r="EJ263" s="150"/>
    </row>
    <row r="264" spans="1:140" x14ac:dyDescent="0.3">
      <c r="A264" s="277" t="str">
        <f>Tableau3[Commande]&amp;Tableau3[Lig Cde]</f>
        <v/>
      </c>
      <c r="B264" s="278" t="str">
        <f>IF(ISERROR(VLOOKUP(Tableau3[[#This Row],[Code Ord. Off.]],#REF!,2,FALSE)),"RC CONVERGENCE",VLOOKUP(Tableau3[[#This Row],[Code Ord. Off.]],#REF!,2,FALSE))</f>
        <v>RC CONVERGENCE</v>
      </c>
      <c r="C264" s="279" t="str">
        <f>IF(OR(LEFT(Tableau3[[#This Row],[Commentaire Client]],2)="L3",LEFT(Tableau3[[#This Row],[No Suivi]],2)="L3"),"L3","")</f>
        <v/>
      </c>
      <c r="D264" s="278" t="str">
        <f>IFERROR(VLOOKUP(Tableau3[[#This Row],[Code Gest Fournisseur]],#REF!,2,FALSE),IF(Tableau3[[#This Row],[Réf Art Fournisseur]]="","NRC","Znon attribuée"))</f>
        <v>NRC</v>
      </c>
      <c r="E264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264" s="280" t="str">
        <f>IF(Tableau3[[#This Row],[Date Demandée]]+15&lt;$DE$11,"oui","non")</f>
        <v>oui</v>
      </c>
      <c r="G264" s="143"/>
      <c r="I264" s="144"/>
      <c r="J264" s="143"/>
      <c r="AQ264" s="144"/>
      <c r="AR264" s="143"/>
      <c r="AV264" s="1"/>
      <c r="AW264" s="1"/>
      <c r="BF264" s="1"/>
      <c r="CH264" s="1"/>
      <c r="CI264" s="1"/>
      <c r="CL264" s="1"/>
      <c r="CM264" s="1"/>
      <c r="CN264" s="244"/>
      <c r="CO264" s="1"/>
      <c r="CP264" s="3"/>
      <c r="CQ264" s="3"/>
      <c r="CR264" s="1"/>
      <c r="CS264" s="3"/>
      <c r="CT264" s="3"/>
      <c r="CU264" s="3"/>
      <c r="CV264" s="1"/>
      <c r="CW264" s="1"/>
      <c r="DC264" s="144"/>
      <c r="DD264" s="149"/>
      <c r="DE264" s="107"/>
      <c r="DF264" s="107"/>
      <c r="DG264" s="107"/>
      <c r="DH264" s="107"/>
      <c r="DI264" s="107"/>
      <c r="DJ264" s="107"/>
      <c r="DK264" s="107"/>
      <c r="DL264" s="107"/>
      <c r="DM264" s="107"/>
      <c r="DN264" s="107"/>
      <c r="DO264" s="107"/>
      <c r="DP264" s="107"/>
      <c r="DQ264" s="107"/>
      <c r="DR264" s="107"/>
      <c r="DS264" s="107"/>
      <c r="DT264" s="107"/>
      <c r="DU264" s="107"/>
      <c r="DV264" s="107"/>
      <c r="DW264" s="107"/>
      <c r="DX264" s="107"/>
      <c r="DY264" s="107"/>
      <c r="DZ264" s="107"/>
      <c r="EA264" s="107"/>
      <c r="EB264" s="107"/>
      <c r="EC264" s="107"/>
      <c r="ED264" s="107"/>
      <c r="EE264" s="107"/>
      <c r="EF264" s="107"/>
      <c r="EG264" s="107"/>
      <c r="EH264" s="107"/>
      <c r="EI264" s="107"/>
      <c r="EJ264" s="150"/>
    </row>
    <row r="265" spans="1:140" x14ac:dyDescent="0.3">
      <c r="A265" s="277" t="str">
        <f>Tableau3[Commande]&amp;Tableau3[Lig Cde]</f>
        <v/>
      </c>
      <c r="B265" s="278" t="str">
        <f>IF(ISERROR(VLOOKUP(Tableau3[[#This Row],[Code Ord. Off.]],#REF!,2,FALSE)),"RC CONVERGENCE",VLOOKUP(Tableau3[[#This Row],[Code Ord. Off.]],#REF!,2,FALSE))</f>
        <v>RC CONVERGENCE</v>
      </c>
      <c r="C265" s="279" t="str">
        <f>IF(OR(LEFT(Tableau3[[#This Row],[Commentaire Client]],2)="L3",LEFT(Tableau3[[#This Row],[No Suivi]],2)="L3"),"L3","")</f>
        <v/>
      </c>
      <c r="D265" s="278" t="str">
        <f>IFERROR(VLOOKUP(Tableau3[[#This Row],[Code Gest Fournisseur]],#REF!,2,FALSE),IF(Tableau3[[#This Row],[Réf Art Fournisseur]]="","NRC","Znon attribuée"))</f>
        <v>NRC</v>
      </c>
      <c r="E265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265" s="280" t="str">
        <f>IF(Tableau3[[#This Row],[Date Demandée]]+15&lt;$DE$11,"oui","non")</f>
        <v>oui</v>
      </c>
      <c r="G265" s="143"/>
      <c r="I265" s="144"/>
      <c r="J265" s="143"/>
      <c r="AQ265" s="144"/>
      <c r="AR265" s="143"/>
      <c r="AV265" s="1"/>
      <c r="AW265" s="1"/>
      <c r="BF265" s="1"/>
      <c r="CH265" s="1"/>
      <c r="CI265" s="1"/>
      <c r="CL265" s="1"/>
      <c r="CM265" s="1"/>
      <c r="CN265" s="244"/>
      <c r="CO265" s="1"/>
      <c r="CP265" s="3"/>
      <c r="CQ265" s="3"/>
      <c r="CR265" s="1"/>
      <c r="CS265" s="3"/>
      <c r="CT265" s="3"/>
      <c r="CU265" s="3"/>
      <c r="CV265" s="1"/>
      <c r="CW265" s="1"/>
      <c r="DC265" s="144"/>
      <c r="DD265" s="149"/>
      <c r="DE265" s="107"/>
      <c r="DF265" s="107"/>
      <c r="DG265" s="107"/>
      <c r="DH265" s="107"/>
      <c r="DI265" s="107"/>
      <c r="DJ265" s="107"/>
      <c r="DK265" s="107"/>
      <c r="DL265" s="107"/>
      <c r="DM265" s="107"/>
      <c r="DN265" s="107"/>
      <c r="DO265" s="107"/>
      <c r="DP265" s="107"/>
      <c r="DQ265" s="107"/>
      <c r="DR265" s="107"/>
      <c r="DS265" s="107"/>
      <c r="DT265" s="107"/>
      <c r="DU265" s="107"/>
      <c r="DV265" s="107"/>
      <c r="DW265" s="107"/>
      <c r="DX265" s="107"/>
      <c r="DY265" s="107"/>
      <c r="DZ265" s="107"/>
      <c r="EA265" s="107"/>
      <c r="EB265" s="107"/>
      <c r="EC265" s="107"/>
      <c r="ED265" s="107"/>
      <c r="EE265" s="107"/>
      <c r="EF265" s="107"/>
      <c r="EG265" s="107"/>
      <c r="EH265" s="107"/>
      <c r="EI265" s="107"/>
      <c r="EJ265" s="150"/>
    </row>
    <row r="266" spans="1:140" x14ac:dyDescent="0.3">
      <c r="A266" s="277" t="str">
        <f>Tableau3[Commande]&amp;Tableau3[Lig Cde]</f>
        <v/>
      </c>
      <c r="B266" s="278" t="str">
        <f>IF(ISERROR(VLOOKUP(Tableau3[[#This Row],[Code Ord. Off.]],#REF!,2,FALSE)),"RC CONVERGENCE",VLOOKUP(Tableau3[[#This Row],[Code Ord. Off.]],#REF!,2,FALSE))</f>
        <v>RC CONVERGENCE</v>
      </c>
      <c r="C266" s="279" t="str">
        <f>IF(OR(LEFT(Tableau3[[#This Row],[Commentaire Client]],2)="L3",LEFT(Tableau3[[#This Row],[No Suivi]],2)="L3"),"L3","")</f>
        <v/>
      </c>
      <c r="D266" s="278" t="str">
        <f>IFERROR(VLOOKUP(Tableau3[[#This Row],[Code Gest Fournisseur]],#REF!,2,FALSE),IF(Tableau3[[#This Row],[Réf Art Fournisseur]]="","NRC","Znon attribuée"))</f>
        <v>NRC</v>
      </c>
      <c r="E266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266" s="280" t="str">
        <f>IF(Tableau3[[#This Row],[Date Demandée]]+15&lt;$DE$11,"oui","non")</f>
        <v>oui</v>
      </c>
      <c r="G266" s="143"/>
      <c r="I266" s="144"/>
      <c r="J266" s="143"/>
      <c r="AQ266" s="144"/>
      <c r="AR266" s="143"/>
      <c r="AV266" s="1"/>
      <c r="AW266" s="1"/>
      <c r="BF266" s="1"/>
      <c r="CH266" s="1"/>
      <c r="CI266" s="1"/>
      <c r="CL266" s="1"/>
      <c r="CM266" s="1"/>
      <c r="CN266" s="244"/>
      <c r="CO266" s="1"/>
      <c r="CP266" s="3"/>
      <c r="CQ266" s="3"/>
      <c r="CR266" s="1"/>
      <c r="CS266" s="3"/>
      <c r="CT266" s="3"/>
      <c r="CU266" s="3"/>
      <c r="CV266" s="1"/>
      <c r="CW266" s="1"/>
      <c r="DC266" s="144"/>
      <c r="DD266" s="149"/>
      <c r="DE266" s="107"/>
      <c r="DF266" s="107"/>
      <c r="DG266" s="107"/>
      <c r="DH266" s="107"/>
      <c r="DI266" s="107"/>
      <c r="DJ266" s="107"/>
      <c r="DK266" s="107"/>
      <c r="DL266" s="107"/>
      <c r="DM266" s="107"/>
      <c r="DN266" s="107"/>
      <c r="DO266" s="107"/>
      <c r="DP266" s="107"/>
      <c r="DQ266" s="107"/>
      <c r="DR266" s="107"/>
      <c r="DS266" s="107"/>
      <c r="DT266" s="107"/>
      <c r="DU266" s="107"/>
      <c r="DV266" s="107"/>
      <c r="DW266" s="107"/>
      <c r="DX266" s="107"/>
      <c r="DY266" s="107"/>
      <c r="DZ266" s="107"/>
      <c r="EA266" s="107"/>
      <c r="EB266" s="107"/>
      <c r="EC266" s="107"/>
      <c r="ED266" s="107"/>
      <c r="EE266" s="107"/>
      <c r="EF266" s="107"/>
      <c r="EG266" s="107"/>
      <c r="EH266" s="107"/>
      <c r="EI266" s="107"/>
      <c r="EJ266" s="150"/>
    </row>
    <row r="267" spans="1:140" x14ac:dyDescent="0.3">
      <c r="A267" s="277" t="str">
        <f>Tableau3[Commande]&amp;Tableau3[Lig Cde]</f>
        <v/>
      </c>
      <c r="B267" s="278" t="str">
        <f>IF(ISERROR(VLOOKUP(Tableau3[[#This Row],[Code Ord. Off.]],#REF!,2,FALSE)),"RC CONVERGENCE",VLOOKUP(Tableau3[[#This Row],[Code Ord. Off.]],#REF!,2,FALSE))</f>
        <v>RC CONVERGENCE</v>
      </c>
      <c r="C267" s="279" t="str">
        <f>IF(OR(LEFT(Tableau3[[#This Row],[Commentaire Client]],2)="L3",LEFT(Tableau3[[#This Row],[No Suivi]],2)="L3"),"L3","")</f>
        <v/>
      </c>
      <c r="D267" s="278" t="str">
        <f>IFERROR(VLOOKUP(Tableau3[[#This Row],[Code Gest Fournisseur]],#REF!,2,FALSE),IF(Tableau3[[#This Row],[Réf Art Fournisseur]]="","NRC","Znon attribuée"))</f>
        <v>NRC</v>
      </c>
      <c r="E267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267" s="280" t="str">
        <f>IF(Tableau3[[#This Row],[Date Demandée]]+15&lt;$DE$11,"oui","non")</f>
        <v>oui</v>
      </c>
      <c r="G267" s="143"/>
      <c r="I267" s="144"/>
      <c r="J267" s="143"/>
      <c r="AQ267" s="144"/>
      <c r="AR267" s="143"/>
      <c r="AV267" s="1"/>
      <c r="AW267" s="1"/>
      <c r="BF267" s="1"/>
      <c r="CH267" s="1"/>
      <c r="CI267" s="1"/>
      <c r="CL267" s="1"/>
      <c r="CM267" s="1"/>
      <c r="CN267" s="244"/>
      <c r="CO267" s="1"/>
      <c r="CP267" s="3"/>
      <c r="CQ267" s="3"/>
      <c r="CR267" s="1"/>
      <c r="CS267" s="3"/>
      <c r="CT267" s="3"/>
      <c r="CU267" s="3"/>
      <c r="CV267" s="1"/>
      <c r="CW267" s="1"/>
      <c r="DC267" s="144"/>
      <c r="DD267" s="149"/>
      <c r="DE267" s="107"/>
      <c r="DF267" s="107"/>
      <c r="DG267" s="107"/>
      <c r="DH267" s="107"/>
      <c r="DI267" s="107"/>
      <c r="DJ267" s="107"/>
      <c r="DK267" s="107"/>
      <c r="DL267" s="107"/>
      <c r="DM267" s="107"/>
      <c r="DN267" s="107"/>
      <c r="DO267" s="107"/>
      <c r="DP267" s="107"/>
      <c r="DQ267" s="107"/>
      <c r="DR267" s="107"/>
      <c r="DS267" s="107"/>
      <c r="DT267" s="107"/>
      <c r="DU267" s="107"/>
      <c r="DV267" s="107"/>
      <c r="DW267" s="107"/>
      <c r="DX267" s="107"/>
      <c r="DY267" s="107"/>
      <c r="DZ267" s="107"/>
      <c r="EA267" s="107"/>
      <c r="EB267" s="107"/>
      <c r="EC267" s="107"/>
      <c r="ED267" s="107"/>
      <c r="EE267" s="107"/>
      <c r="EF267" s="107"/>
      <c r="EG267" s="107"/>
      <c r="EH267" s="107"/>
      <c r="EI267" s="107"/>
      <c r="EJ267" s="150"/>
    </row>
    <row r="268" spans="1:140" x14ac:dyDescent="0.3">
      <c r="A268" s="277" t="str">
        <f>Tableau3[Commande]&amp;Tableau3[Lig Cde]</f>
        <v/>
      </c>
      <c r="B268" s="278" t="str">
        <f>IF(ISERROR(VLOOKUP(Tableau3[[#This Row],[Code Ord. Off.]],#REF!,2,FALSE)),"RC CONVERGENCE",VLOOKUP(Tableau3[[#This Row],[Code Ord. Off.]],#REF!,2,FALSE))</f>
        <v>RC CONVERGENCE</v>
      </c>
      <c r="C268" s="279" t="str">
        <f>IF(OR(LEFT(Tableau3[[#This Row],[Commentaire Client]],2)="L3",LEFT(Tableau3[[#This Row],[No Suivi]],2)="L3"),"L3","")</f>
        <v/>
      </c>
      <c r="D268" s="278" t="str">
        <f>IFERROR(VLOOKUP(Tableau3[[#This Row],[Code Gest Fournisseur]],#REF!,2,FALSE),IF(Tableau3[[#This Row],[Réf Art Fournisseur]]="","NRC","Znon attribuée"))</f>
        <v>NRC</v>
      </c>
      <c r="E268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268" s="280" t="str">
        <f>IF(Tableau3[[#This Row],[Date Demandée]]+15&lt;$DE$11,"oui","non")</f>
        <v>oui</v>
      </c>
      <c r="G268" s="143"/>
      <c r="I268" s="144"/>
      <c r="J268" s="143"/>
      <c r="AQ268" s="144"/>
      <c r="AR268" s="143"/>
      <c r="AV268" s="1"/>
      <c r="AW268" s="1"/>
      <c r="BF268" s="1"/>
      <c r="CH268" s="1"/>
      <c r="CI268" s="1"/>
      <c r="CL268" s="1"/>
      <c r="CM268" s="1"/>
      <c r="CN268" s="244"/>
      <c r="CO268" s="1"/>
      <c r="CP268" s="3"/>
      <c r="CQ268" s="3"/>
      <c r="CR268" s="1"/>
      <c r="CS268" s="3"/>
      <c r="CT268" s="3"/>
      <c r="CU268" s="3"/>
      <c r="CV268" s="1"/>
      <c r="CW268" s="1"/>
      <c r="DC268" s="144"/>
      <c r="DD268" s="149"/>
      <c r="DE268" s="107"/>
      <c r="DF268" s="107"/>
      <c r="DG268" s="107"/>
      <c r="DH268" s="107"/>
      <c r="DI268" s="107"/>
      <c r="DJ268" s="107"/>
      <c r="DK268" s="107"/>
      <c r="DL268" s="107"/>
      <c r="DM268" s="107"/>
      <c r="DN268" s="107"/>
      <c r="DO268" s="107"/>
      <c r="DP268" s="107"/>
      <c r="DQ268" s="107"/>
      <c r="DR268" s="107"/>
      <c r="DS268" s="107"/>
      <c r="DT268" s="107"/>
      <c r="DU268" s="107"/>
      <c r="DV268" s="107"/>
      <c r="DW268" s="107"/>
      <c r="DX268" s="107"/>
      <c r="DY268" s="107"/>
      <c r="DZ268" s="107"/>
      <c r="EA268" s="107"/>
      <c r="EB268" s="107"/>
      <c r="EC268" s="107"/>
      <c r="ED268" s="107"/>
      <c r="EE268" s="107"/>
      <c r="EF268" s="107"/>
      <c r="EG268" s="107"/>
      <c r="EH268" s="107"/>
      <c r="EI268" s="107"/>
      <c r="EJ268" s="150"/>
    </row>
    <row r="269" spans="1:140" x14ac:dyDescent="0.3">
      <c r="A269" s="277" t="str">
        <f>Tableau3[Commande]&amp;Tableau3[Lig Cde]</f>
        <v/>
      </c>
      <c r="B269" s="278" t="str">
        <f>IF(ISERROR(VLOOKUP(Tableau3[[#This Row],[Code Ord. Off.]],#REF!,2,FALSE)),"RC CONVERGENCE",VLOOKUP(Tableau3[[#This Row],[Code Ord. Off.]],#REF!,2,FALSE))</f>
        <v>RC CONVERGENCE</v>
      </c>
      <c r="C269" s="279" t="str">
        <f>IF(OR(LEFT(Tableau3[[#This Row],[Commentaire Client]],2)="L3",LEFT(Tableau3[[#This Row],[No Suivi]],2)="L3"),"L3","")</f>
        <v/>
      </c>
      <c r="D269" s="278" t="str">
        <f>IFERROR(VLOOKUP(Tableau3[[#This Row],[Code Gest Fournisseur]],#REF!,2,FALSE),IF(Tableau3[[#This Row],[Réf Art Fournisseur]]="","NRC","Znon attribuée"))</f>
        <v>NRC</v>
      </c>
      <c r="E269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269" s="280" t="str">
        <f>IF(Tableau3[[#This Row],[Date Demandée]]+15&lt;$DE$11,"oui","non")</f>
        <v>oui</v>
      </c>
      <c r="G269" s="143"/>
      <c r="I269" s="144"/>
      <c r="J269" s="143"/>
      <c r="AQ269" s="144"/>
      <c r="AR269" s="143"/>
      <c r="AV269" s="1"/>
      <c r="AW269" s="1"/>
      <c r="BF269" s="1"/>
      <c r="CH269" s="1"/>
      <c r="CI269" s="1"/>
      <c r="CL269" s="1"/>
      <c r="CM269" s="1"/>
      <c r="CN269" s="244"/>
      <c r="CO269" s="1"/>
      <c r="CP269" s="3"/>
      <c r="CQ269" s="3"/>
      <c r="CR269" s="1"/>
      <c r="CS269" s="3"/>
      <c r="CT269" s="3"/>
      <c r="CU269" s="3"/>
      <c r="CV269" s="1"/>
      <c r="CW269" s="1"/>
      <c r="DC269" s="144"/>
      <c r="DD269" s="149"/>
      <c r="DE269" s="107"/>
      <c r="DF269" s="107"/>
      <c r="DG269" s="107"/>
      <c r="DH269" s="107"/>
      <c r="DI269" s="107"/>
      <c r="DJ269" s="107"/>
      <c r="DK269" s="107"/>
      <c r="DL269" s="107"/>
      <c r="DM269" s="107"/>
      <c r="DN269" s="107"/>
      <c r="DO269" s="107"/>
      <c r="DP269" s="107"/>
      <c r="DQ269" s="107"/>
      <c r="DR269" s="107"/>
      <c r="DS269" s="107"/>
      <c r="DT269" s="107"/>
      <c r="DU269" s="107"/>
      <c r="DV269" s="107"/>
      <c r="DW269" s="107"/>
      <c r="DX269" s="107"/>
      <c r="DY269" s="107"/>
      <c r="DZ269" s="107"/>
      <c r="EA269" s="107"/>
      <c r="EB269" s="107"/>
      <c r="EC269" s="107"/>
      <c r="ED269" s="107"/>
      <c r="EE269" s="107"/>
      <c r="EF269" s="107"/>
      <c r="EG269" s="107"/>
      <c r="EH269" s="107"/>
      <c r="EI269" s="107"/>
      <c r="EJ269" s="150"/>
    </row>
    <row r="270" spans="1:140" x14ac:dyDescent="0.3">
      <c r="A270" s="277" t="str">
        <f>Tableau3[Commande]&amp;Tableau3[Lig Cde]</f>
        <v/>
      </c>
      <c r="B270" s="278" t="str">
        <f>IF(ISERROR(VLOOKUP(Tableau3[[#This Row],[Code Ord. Off.]],#REF!,2,FALSE)),"RC CONVERGENCE",VLOOKUP(Tableau3[[#This Row],[Code Ord. Off.]],#REF!,2,FALSE))</f>
        <v>RC CONVERGENCE</v>
      </c>
      <c r="C270" s="279" t="str">
        <f>IF(OR(LEFT(Tableau3[[#This Row],[Commentaire Client]],2)="L3",LEFT(Tableau3[[#This Row],[No Suivi]],2)="L3"),"L3","")</f>
        <v/>
      </c>
      <c r="D270" s="278" t="str">
        <f>IFERROR(VLOOKUP(Tableau3[[#This Row],[Code Gest Fournisseur]],#REF!,2,FALSE),IF(Tableau3[[#This Row],[Réf Art Fournisseur]]="","NRC","Znon attribuée"))</f>
        <v>NRC</v>
      </c>
      <c r="E270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270" s="280" t="str">
        <f>IF(Tableau3[[#This Row],[Date Demandée]]+15&lt;$DE$11,"oui","non")</f>
        <v>oui</v>
      </c>
      <c r="G270" s="143"/>
      <c r="I270" s="144"/>
      <c r="J270" s="143"/>
      <c r="AQ270" s="144"/>
      <c r="AR270" s="143"/>
      <c r="AV270" s="1"/>
      <c r="AW270" s="1"/>
      <c r="BF270" s="1"/>
      <c r="CH270" s="1"/>
      <c r="CI270" s="1"/>
      <c r="CL270" s="1"/>
      <c r="CM270" s="1"/>
      <c r="CN270" s="244"/>
      <c r="CO270" s="1"/>
      <c r="CP270" s="3"/>
      <c r="CQ270" s="3"/>
      <c r="CR270" s="1"/>
      <c r="CS270" s="3"/>
      <c r="CT270" s="3"/>
      <c r="CU270" s="3"/>
      <c r="CV270" s="1"/>
      <c r="CW270" s="1"/>
      <c r="DC270" s="144"/>
      <c r="DD270" s="149"/>
      <c r="DE270" s="107"/>
      <c r="DF270" s="107"/>
      <c r="DG270" s="107"/>
      <c r="DH270" s="107"/>
      <c r="DI270" s="107"/>
      <c r="DJ270" s="107"/>
      <c r="DK270" s="107"/>
      <c r="DL270" s="107"/>
      <c r="DM270" s="107"/>
      <c r="DN270" s="107"/>
      <c r="DO270" s="107"/>
      <c r="DP270" s="107"/>
      <c r="DQ270" s="107"/>
      <c r="DR270" s="107"/>
      <c r="DS270" s="107"/>
      <c r="DT270" s="107"/>
      <c r="DU270" s="107"/>
      <c r="DV270" s="107"/>
      <c r="DW270" s="107"/>
      <c r="DX270" s="107"/>
      <c r="DY270" s="107"/>
      <c r="DZ270" s="107"/>
      <c r="EA270" s="107"/>
      <c r="EB270" s="107"/>
      <c r="EC270" s="107"/>
      <c r="ED270" s="107"/>
      <c r="EE270" s="107"/>
      <c r="EF270" s="107"/>
      <c r="EG270" s="107"/>
      <c r="EH270" s="107"/>
      <c r="EI270" s="107"/>
      <c r="EJ270" s="150"/>
    </row>
    <row r="271" spans="1:140" x14ac:dyDescent="0.3">
      <c r="A271" s="277" t="str">
        <f>Tableau3[Commande]&amp;Tableau3[Lig Cde]</f>
        <v/>
      </c>
      <c r="B271" s="278" t="str">
        <f>IF(ISERROR(VLOOKUP(Tableau3[[#This Row],[Code Ord. Off.]],#REF!,2,FALSE)),"RC CONVERGENCE",VLOOKUP(Tableau3[[#This Row],[Code Ord. Off.]],#REF!,2,FALSE))</f>
        <v>RC CONVERGENCE</v>
      </c>
      <c r="C271" s="279" t="str">
        <f>IF(OR(LEFT(Tableau3[[#This Row],[Commentaire Client]],2)="L3",LEFT(Tableau3[[#This Row],[No Suivi]],2)="L3"),"L3","")</f>
        <v/>
      </c>
      <c r="D271" s="278" t="str">
        <f>IFERROR(VLOOKUP(Tableau3[[#This Row],[Code Gest Fournisseur]],#REF!,2,FALSE),IF(Tableau3[[#This Row],[Réf Art Fournisseur]]="","NRC","Znon attribuée"))</f>
        <v>NRC</v>
      </c>
      <c r="E271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271" s="280" t="str">
        <f>IF(Tableau3[[#This Row],[Date Demandée]]+15&lt;$DE$11,"oui","non")</f>
        <v>oui</v>
      </c>
      <c r="G271" s="143"/>
      <c r="I271" s="144"/>
      <c r="J271" s="143"/>
      <c r="AQ271" s="144"/>
      <c r="AR271" s="143"/>
      <c r="AV271" s="1"/>
      <c r="AW271" s="1"/>
      <c r="BF271" s="1"/>
      <c r="CH271" s="1"/>
      <c r="CI271" s="1"/>
      <c r="CL271" s="1"/>
      <c r="CM271" s="1"/>
      <c r="CN271" s="244"/>
      <c r="CO271" s="1"/>
      <c r="CP271" s="3"/>
      <c r="CQ271" s="3"/>
      <c r="CR271" s="1"/>
      <c r="CS271" s="3"/>
      <c r="CT271" s="3"/>
      <c r="CU271" s="3"/>
      <c r="CV271" s="1"/>
      <c r="CW271" s="1"/>
      <c r="DC271" s="144"/>
      <c r="DD271" s="149"/>
      <c r="DE271" s="107"/>
      <c r="DF271" s="107"/>
      <c r="DG271" s="107"/>
      <c r="DH271" s="107"/>
      <c r="DI271" s="107"/>
      <c r="DJ271" s="107"/>
      <c r="DK271" s="107"/>
      <c r="DL271" s="107"/>
      <c r="DM271" s="107"/>
      <c r="DN271" s="107"/>
      <c r="DO271" s="107"/>
      <c r="DP271" s="107"/>
      <c r="DQ271" s="107"/>
      <c r="DR271" s="107"/>
      <c r="DS271" s="107"/>
      <c r="DT271" s="107"/>
      <c r="DU271" s="107"/>
      <c r="DV271" s="107"/>
      <c r="DW271" s="107"/>
      <c r="DX271" s="107"/>
      <c r="DY271" s="107"/>
      <c r="DZ271" s="107"/>
      <c r="EA271" s="107"/>
      <c r="EB271" s="107"/>
      <c r="EC271" s="107"/>
      <c r="ED271" s="107"/>
      <c r="EE271" s="107"/>
      <c r="EF271" s="107"/>
      <c r="EG271" s="107"/>
      <c r="EH271" s="107"/>
      <c r="EI271" s="107"/>
      <c r="EJ271" s="150"/>
    </row>
    <row r="272" spans="1:140" x14ac:dyDescent="0.3">
      <c r="A272" s="277" t="str">
        <f>Tableau3[Commande]&amp;Tableau3[Lig Cde]</f>
        <v/>
      </c>
      <c r="B272" s="278" t="str">
        <f>IF(ISERROR(VLOOKUP(Tableau3[[#This Row],[Code Ord. Off.]],#REF!,2,FALSE)),"RC CONVERGENCE",VLOOKUP(Tableau3[[#This Row],[Code Ord. Off.]],#REF!,2,FALSE))</f>
        <v>RC CONVERGENCE</v>
      </c>
      <c r="C272" s="279" t="str">
        <f>IF(OR(LEFT(Tableau3[[#This Row],[Commentaire Client]],2)="L3",LEFT(Tableau3[[#This Row],[No Suivi]],2)="L3"),"L3","")</f>
        <v/>
      </c>
      <c r="D272" s="278" t="str">
        <f>IFERROR(VLOOKUP(Tableau3[[#This Row],[Code Gest Fournisseur]],#REF!,2,FALSE),IF(Tableau3[[#This Row],[Réf Art Fournisseur]]="","NRC","Znon attribuée"))</f>
        <v>NRC</v>
      </c>
      <c r="E272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272" s="280" t="str">
        <f>IF(Tableau3[[#This Row],[Date Demandée]]+15&lt;$DE$11,"oui","non")</f>
        <v>oui</v>
      </c>
      <c r="G272" s="143"/>
      <c r="I272" s="144"/>
      <c r="J272" s="143"/>
      <c r="AQ272" s="144"/>
      <c r="AR272" s="143"/>
      <c r="AV272" s="1"/>
      <c r="AW272" s="1"/>
      <c r="BF272" s="1"/>
      <c r="CH272" s="1"/>
      <c r="CI272" s="1"/>
      <c r="CL272" s="1"/>
      <c r="CM272" s="1"/>
      <c r="CN272" s="244"/>
      <c r="CO272" s="1"/>
      <c r="CP272" s="3"/>
      <c r="CQ272" s="3"/>
      <c r="CR272" s="1"/>
      <c r="CS272" s="3"/>
      <c r="CT272" s="3"/>
      <c r="CU272" s="3"/>
      <c r="CV272" s="1"/>
      <c r="CW272" s="1"/>
      <c r="DC272" s="144"/>
      <c r="DD272" s="149"/>
      <c r="DE272" s="107"/>
      <c r="DF272" s="107"/>
      <c r="DG272" s="107"/>
      <c r="DH272" s="107"/>
      <c r="DI272" s="107"/>
      <c r="DJ272" s="107"/>
      <c r="DK272" s="107"/>
      <c r="DL272" s="107"/>
      <c r="DM272" s="107"/>
      <c r="DN272" s="107"/>
      <c r="DO272" s="107"/>
      <c r="DP272" s="107"/>
      <c r="DQ272" s="107"/>
      <c r="DR272" s="107"/>
      <c r="DS272" s="107"/>
      <c r="DT272" s="107"/>
      <c r="DU272" s="107"/>
      <c r="DV272" s="107"/>
      <c r="DW272" s="107"/>
      <c r="DX272" s="107"/>
      <c r="DY272" s="107"/>
      <c r="DZ272" s="107"/>
      <c r="EA272" s="107"/>
      <c r="EB272" s="107"/>
      <c r="EC272" s="107"/>
      <c r="ED272" s="107"/>
      <c r="EE272" s="107"/>
      <c r="EF272" s="107"/>
      <c r="EG272" s="107"/>
      <c r="EH272" s="107"/>
      <c r="EI272" s="107"/>
      <c r="EJ272" s="150"/>
    </row>
    <row r="273" spans="1:140" x14ac:dyDescent="0.3">
      <c r="A273" s="277" t="str">
        <f>Tableau3[Commande]&amp;Tableau3[Lig Cde]</f>
        <v/>
      </c>
      <c r="B273" s="278" t="str">
        <f>IF(ISERROR(VLOOKUP(Tableau3[[#This Row],[Code Ord. Off.]],#REF!,2,FALSE)),"RC CONVERGENCE",VLOOKUP(Tableau3[[#This Row],[Code Ord. Off.]],#REF!,2,FALSE))</f>
        <v>RC CONVERGENCE</v>
      </c>
      <c r="C273" s="279" t="str">
        <f>IF(OR(LEFT(Tableau3[[#This Row],[Commentaire Client]],2)="L3",LEFT(Tableau3[[#This Row],[No Suivi]],2)="L3"),"L3","")</f>
        <v/>
      </c>
      <c r="D273" s="278" t="str">
        <f>IFERROR(VLOOKUP(Tableau3[[#This Row],[Code Gest Fournisseur]],#REF!,2,FALSE),IF(Tableau3[[#This Row],[Réf Art Fournisseur]]="","NRC","Znon attribuée"))</f>
        <v>NRC</v>
      </c>
      <c r="E273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273" s="280" t="str">
        <f>IF(Tableau3[[#This Row],[Date Demandée]]+15&lt;$DE$11,"oui","non")</f>
        <v>oui</v>
      </c>
      <c r="G273" s="143"/>
      <c r="I273" s="144"/>
      <c r="J273" s="143"/>
      <c r="AQ273" s="144"/>
      <c r="AR273" s="143"/>
      <c r="AV273" s="1"/>
      <c r="AW273" s="1"/>
      <c r="BF273" s="1"/>
      <c r="CH273" s="1"/>
      <c r="CI273" s="1"/>
      <c r="CL273" s="1"/>
      <c r="CM273" s="1"/>
      <c r="CN273" s="244"/>
      <c r="CO273" s="1"/>
      <c r="CP273" s="3"/>
      <c r="CQ273" s="3"/>
      <c r="CR273" s="1"/>
      <c r="CS273" s="3"/>
      <c r="CT273" s="3"/>
      <c r="CU273" s="3"/>
      <c r="CV273" s="1"/>
      <c r="CW273" s="1"/>
      <c r="DC273" s="144"/>
      <c r="DD273" s="149"/>
      <c r="DE273" s="107"/>
      <c r="DF273" s="107"/>
      <c r="DG273" s="107"/>
      <c r="DH273" s="107"/>
      <c r="DI273" s="107"/>
      <c r="DJ273" s="107"/>
      <c r="DK273" s="107"/>
      <c r="DL273" s="107"/>
      <c r="DM273" s="107"/>
      <c r="DN273" s="107"/>
      <c r="DO273" s="107"/>
      <c r="DP273" s="107"/>
      <c r="DQ273" s="107"/>
      <c r="DR273" s="107"/>
      <c r="DS273" s="107"/>
      <c r="DT273" s="107"/>
      <c r="DU273" s="107"/>
      <c r="DV273" s="107"/>
      <c r="DW273" s="107"/>
      <c r="DX273" s="107"/>
      <c r="DY273" s="107"/>
      <c r="DZ273" s="107"/>
      <c r="EA273" s="107"/>
      <c r="EB273" s="107"/>
      <c r="EC273" s="107"/>
      <c r="ED273" s="107"/>
      <c r="EE273" s="107"/>
      <c r="EF273" s="107"/>
      <c r="EG273" s="107"/>
      <c r="EH273" s="107"/>
      <c r="EI273" s="107"/>
      <c r="EJ273" s="150"/>
    </row>
    <row r="274" spans="1:140" x14ac:dyDescent="0.3">
      <c r="A274" s="277" t="str">
        <f>Tableau3[Commande]&amp;Tableau3[Lig Cde]</f>
        <v/>
      </c>
      <c r="B274" s="278" t="str">
        <f>IF(ISERROR(VLOOKUP(Tableau3[[#This Row],[Code Ord. Off.]],#REF!,2,FALSE)),"RC CONVERGENCE",VLOOKUP(Tableau3[[#This Row],[Code Ord. Off.]],#REF!,2,FALSE))</f>
        <v>RC CONVERGENCE</v>
      </c>
      <c r="C274" s="279" t="str">
        <f>IF(OR(LEFT(Tableau3[[#This Row],[Commentaire Client]],2)="L3",LEFT(Tableau3[[#This Row],[No Suivi]],2)="L3"),"L3","")</f>
        <v/>
      </c>
      <c r="D274" s="278" t="str">
        <f>IFERROR(VLOOKUP(Tableau3[[#This Row],[Code Gest Fournisseur]],#REF!,2,FALSE),IF(Tableau3[[#This Row],[Réf Art Fournisseur]]="","NRC","Znon attribuée"))</f>
        <v>NRC</v>
      </c>
      <c r="E274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274" s="280" t="str">
        <f>IF(Tableau3[[#This Row],[Date Demandée]]+15&lt;$DE$11,"oui","non")</f>
        <v>oui</v>
      </c>
      <c r="G274" s="143"/>
      <c r="I274" s="144"/>
      <c r="J274" s="143"/>
      <c r="AQ274" s="144"/>
      <c r="AR274" s="143"/>
      <c r="AV274" s="1"/>
      <c r="AW274" s="1"/>
      <c r="BF274" s="1"/>
      <c r="CH274" s="1"/>
      <c r="CI274" s="1"/>
      <c r="CL274" s="1"/>
      <c r="CM274" s="1"/>
      <c r="CN274" s="244"/>
      <c r="CO274" s="1"/>
      <c r="CP274" s="3"/>
      <c r="CQ274" s="3"/>
      <c r="CR274" s="1"/>
      <c r="CS274" s="3"/>
      <c r="CT274" s="3"/>
      <c r="CU274" s="3"/>
      <c r="CV274" s="1"/>
      <c r="CW274" s="1"/>
      <c r="DC274" s="144"/>
      <c r="DD274" s="149"/>
      <c r="DE274" s="107"/>
      <c r="DF274" s="107"/>
      <c r="DG274" s="107"/>
      <c r="DH274" s="107"/>
      <c r="DI274" s="107"/>
      <c r="DJ274" s="107"/>
      <c r="DK274" s="107"/>
      <c r="DL274" s="107"/>
      <c r="DM274" s="107"/>
      <c r="DN274" s="107"/>
      <c r="DO274" s="107"/>
      <c r="DP274" s="107"/>
      <c r="DQ274" s="107"/>
      <c r="DR274" s="107"/>
      <c r="DS274" s="107"/>
      <c r="DT274" s="107"/>
      <c r="DU274" s="107"/>
      <c r="DV274" s="107"/>
      <c r="DW274" s="107"/>
      <c r="DX274" s="107"/>
      <c r="DY274" s="107"/>
      <c r="DZ274" s="107"/>
      <c r="EA274" s="107"/>
      <c r="EB274" s="107"/>
      <c r="EC274" s="107"/>
      <c r="ED274" s="107"/>
      <c r="EE274" s="107"/>
      <c r="EF274" s="107"/>
      <c r="EG274" s="107"/>
      <c r="EH274" s="107"/>
      <c r="EI274" s="107"/>
      <c r="EJ274" s="150"/>
    </row>
    <row r="275" spans="1:140" x14ac:dyDescent="0.3">
      <c r="A275" s="277" t="str">
        <f>Tableau3[Commande]&amp;Tableau3[Lig Cde]</f>
        <v/>
      </c>
      <c r="B275" s="278" t="str">
        <f>IF(ISERROR(VLOOKUP(Tableau3[[#This Row],[Code Ord. Off.]],#REF!,2,FALSE)),"RC CONVERGENCE",VLOOKUP(Tableau3[[#This Row],[Code Ord. Off.]],#REF!,2,FALSE))</f>
        <v>RC CONVERGENCE</v>
      </c>
      <c r="C275" s="279" t="str">
        <f>IF(OR(LEFT(Tableau3[[#This Row],[Commentaire Client]],2)="L3",LEFT(Tableau3[[#This Row],[No Suivi]],2)="L3"),"L3","")</f>
        <v/>
      </c>
      <c r="D275" s="278" t="str">
        <f>IFERROR(VLOOKUP(Tableau3[[#This Row],[Code Gest Fournisseur]],#REF!,2,FALSE),IF(Tableau3[[#This Row],[Réf Art Fournisseur]]="","NRC","Znon attribuée"))</f>
        <v>NRC</v>
      </c>
      <c r="E275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275" s="280" t="str">
        <f>IF(Tableau3[[#This Row],[Date Demandée]]+15&lt;$DE$11,"oui","non")</f>
        <v>oui</v>
      </c>
      <c r="G275" s="143"/>
      <c r="I275" s="144"/>
      <c r="J275" s="143"/>
      <c r="AQ275" s="144"/>
      <c r="AR275" s="143"/>
      <c r="AV275" s="1"/>
      <c r="AW275" s="1"/>
      <c r="BF275" s="1"/>
      <c r="CH275" s="1"/>
      <c r="CI275" s="1"/>
      <c r="CL275" s="1"/>
      <c r="CM275" s="1"/>
      <c r="CN275" s="244"/>
      <c r="CO275" s="1"/>
      <c r="CP275" s="3"/>
      <c r="CQ275" s="3"/>
      <c r="CR275" s="1"/>
      <c r="CS275" s="3"/>
      <c r="CT275" s="3"/>
      <c r="CU275" s="3"/>
      <c r="CV275" s="1"/>
      <c r="CW275" s="1"/>
      <c r="DC275" s="144"/>
      <c r="DD275" s="149"/>
      <c r="DE275" s="107"/>
      <c r="DF275" s="107"/>
      <c r="DG275" s="107"/>
      <c r="DH275" s="107"/>
      <c r="DI275" s="107"/>
      <c r="DJ275" s="107"/>
      <c r="DK275" s="107"/>
      <c r="DL275" s="107"/>
      <c r="DM275" s="107"/>
      <c r="DN275" s="107"/>
      <c r="DO275" s="107"/>
      <c r="DP275" s="107"/>
      <c r="DQ275" s="107"/>
      <c r="DR275" s="107"/>
      <c r="DS275" s="107"/>
      <c r="DT275" s="107"/>
      <c r="DU275" s="107"/>
      <c r="DV275" s="107"/>
      <c r="DW275" s="107"/>
      <c r="DX275" s="107"/>
      <c r="DY275" s="107"/>
      <c r="DZ275" s="107"/>
      <c r="EA275" s="107"/>
      <c r="EB275" s="107"/>
      <c r="EC275" s="107"/>
      <c r="ED275" s="107"/>
      <c r="EE275" s="107"/>
      <c r="EF275" s="107"/>
      <c r="EG275" s="107"/>
      <c r="EH275" s="107"/>
      <c r="EI275" s="107"/>
      <c r="EJ275" s="150"/>
    </row>
    <row r="276" spans="1:140" x14ac:dyDescent="0.3">
      <c r="A276" s="277" t="str">
        <f>Tableau3[Commande]&amp;Tableau3[Lig Cde]</f>
        <v/>
      </c>
      <c r="B276" s="278" t="str">
        <f>IF(ISERROR(VLOOKUP(Tableau3[[#This Row],[Code Ord. Off.]],#REF!,2,FALSE)),"RC CONVERGENCE",VLOOKUP(Tableau3[[#This Row],[Code Ord. Off.]],#REF!,2,FALSE))</f>
        <v>RC CONVERGENCE</v>
      </c>
      <c r="C276" s="279" t="str">
        <f>IF(OR(LEFT(Tableau3[[#This Row],[Commentaire Client]],2)="L3",LEFT(Tableau3[[#This Row],[No Suivi]],2)="L3"),"L3","")</f>
        <v/>
      </c>
      <c r="D276" s="278" t="str">
        <f>IFERROR(VLOOKUP(Tableau3[[#This Row],[Code Gest Fournisseur]],#REF!,2,FALSE),IF(Tableau3[[#This Row],[Réf Art Fournisseur]]="","NRC","Znon attribuée"))</f>
        <v>NRC</v>
      </c>
      <c r="E276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276" s="280" t="str">
        <f>IF(Tableau3[[#This Row],[Date Demandée]]+15&lt;$DE$11,"oui","non")</f>
        <v>oui</v>
      </c>
      <c r="G276" s="143"/>
      <c r="I276" s="144"/>
      <c r="J276" s="143"/>
      <c r="AQ276" s="144"/>
      <c r="AR276" s="143"/>
      <c r="AV276" s="1"/>
      <c r="AW276" s="1"/>
      <c r="BF276" s="1"/>
      <c r="CH276" s="1"/>
      <c r="CI276" s="1"/>
      <c r="CL276" s="1"/>
      <c r="CM276" s="1"/>
      <c r="CN276" s="244"/>
      <c r="CO276" s="1"/>
      <c r="CP276" s="3"/>
      <c r="CQ276" s="3"/>
      <c r="CR276" s="1"/>
      <c r="CS276" s="3"/>
      <c r="CT276" s="3"/>
      <c r="CU276" s="3"/>
      <c r="CV276" s="1"/>
      <c r="CW276" s="1"/>
      <c r="DC276" s="144"/>
      <c r="DD276" s="149"/>
      <c r="DE276" s="107"/>
      <c r="DF276" s="107"/>
      <c r="DG276" s="107"/>
      <c r="DH276" s="107"/>
      <c r="DI276" s="107"/>
      <c r="DJ276" s="107"/>
      <c r="DK276" s="107"/>
      <c r="DL276" s="107"/>
      <c r="DM276" s="107"/>
      <c r="DN276" s="107"/>
      <c r="DO276" s="107"/>
      <c r="DP276" s="107"/>
      <c r="DQ276" s="107"/>
      <c r="DR276" s="107"/>
      <c r="DS276" s="107"/>
      <c r="DT276" s="107"/>
      <c r="DU276" s="107"/>
      <c r="DV276" s="107"/>
      <c r="DW276" s="107"/>
      <c r="DX276" s="107"/>
      <c r="DY276" s="107"/>
      <c r="DZ276" s="107"/>
      <c r="EA276" s="107"/>
      <c r="EB276" s="107"/>
      <c r="EC276" s="107"/>
      <c r="ED276" s="107"/>
      <c r="EE276" s="107"/>
      <c r="EF276" s="107"/>
      <c r="EG276" s="107"/>
      <c r="EH276" s="107"/>
      <c r="EI276" s="107"/>
      <c r="EJ276" s="150"/>
    </row>
    <row r="277" spans="1:140" x14ac:dyDescent="0.3">
      <c r="A277" s="277" t="str">
        <f>Tableau3[Commande]&amp;Tableau3[Lig Cde]</f>
        <v/>
      </c>
      <c r="B277" s="278" t="str">
        <f>IF(ISERROR(VLOOKUP(Tableau3[[#This Row],[Code Ord. Off.]],#REF!,2,FALSE)),"RC CONVERGENCE",VLOOKUP(Tableau3[[#This Row],[Code Ord. Off.]],#REF!,2,FALSE))</f>
        <v>RC CONVERGENCE</v>
      </c>
      <c r="C277" s="279" t="str">
        <f>IF(OR(LEFT(Tableau3[[#This Row],[Commentaire Client]],2)="L3",LEFT(Tableau3[[#This Row],[No Suivi]],2)="L3"),"L3","")</f>
        <v/>
      </c>
      <c r="D277" s="278" t="str">
        <f>IFERROR(VLOOKUP(Tableau3[[#This Row],[Code Gest Fournisseur]],#REF!,2,FALSE),IF(Tableau3[[#This Row],[Réf Art Fournisseur]]="","NRC","Znon attribuée"))</f>
        <v>NRC</v>
      </c>
      <c r="E277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277" s="280" t="str">
        <f>IF(Tableau3[[#This Row],[Date Demandée]]+15&lt;$DE$11,"oui","non")</f>
        <v>oui</v>
      </c>
      <c r="G277" s="143"/>
      <c r="I277" s="144"/>
      <c r="J277" s="143"/>
      <c r="AQ277" s="144"/>
      <c r="AR277" s="143"/>
      <c r="AV277" s="1"/>
      <c r="AW277" s="1"/>
      <c r="BF277" s="1"/>
      <c r="CH277" s="1"/>
      <c r="CI277" s="1"/>
      <c r="CL277" s="1"/>
      <c r="CM277" s="1"/>
      <c r="CN277" s="243"/>
      <c r="CO277" s="1"/>
      <c r="CP277" s="3"/>
      <c r="CQ277" s="3"/>
      <c r="CR277" s="1"/>
      <c r="CS277" s="3"/>
      <c r="CT277" s="3"/>
      <c r="CU277" s="3"/>
      <c r="CV277" s="1"/>
      <c r="CW277" s="1"/>
      <c r="DC277" s="144"/>
      <c r="DD277" s="149"/>
      <c r="DE277" s="107"/>
      <c r="DF277" s="107"/>
      <c r="DG277" s="107"/>
      <c r="DH277" s="107"/>
      <c r="DI277" s="107"/>
      <c r="DJ277" s="107"/>
      <c r="DK277" s="107"/>
      <c r="DL277" s="107"/>
      <c r="DM277" s="107"/>
      <c r="DN277" s="107"/>
      <c r="DO277" s="107"/>
      <c r="DP277" s="107"/>
      <c r="DQ277" s="107"/>
      <c r="DR277" s="107"/>
      <c r="DS277" s="107"/>
      <c r="DT277" s="107"/>
      <c r="DU277" s="107"/>
      <c r="DV277" s="107"/>
      <c r="DW277" s="107"/>
      <c r="DX277" s="107"/>
      <c r="DY277" s="107"/>
      <c r="DZ277" s="107"/>
      <c r="EA277" s="107"/>
      <c r="EB277" s="107"/>
      <c r="EC277" s="107"/>
      <c r="ED277" s="107"/>
      <c r="EE277" s="107"/>
      <c r="EF277" s="107"/>
      <c r="EG277" s="107"/>
      <c r="EH277" s="107"/>
      <c r="EI277" s="107"/>
      <c r="EJ277" s="150"/>
    </row>
    <row r="278" spans="1:140" x14ac:dyDescent="0.3">
      <c r="A278" s="277" t="str">
        <f>Tableau3[Commande]&amp;Tableau3[Lig Cde]</f>
        <v/>
      </c>
      <c r="B278" s="278" t="str">
        <f>IF(ISERROR(VLOOKUP(Tableau3[[#This Row],[Code Ord. Off.]],#REF!,2,FALSE)),"RC CONVERGENCE",VLOOKUP(Tableau3[[#This Row],[Code Ord. Off.]],#REF!,2,FALSE))</f>
        <v>RC CONVERGENCE</v>
      </c>
      <c r="C278" s="279" t="str">
        <f>IF(OR(LEFT(Tableau3[[#This Row],[Commentaire Client]],2)="L3",LEFT(Tableau3[[#This Row],[No Suivi]],2)="L3"),"L3","")</f>
        <v/>
      </c>
      <c r="D278" s="278" t="str">
        <f>IFERROR(VLOOKUP(Tableau3[[#This Row],[Code Gest Fournisseur]],#REF!,2,FALSE),IF(Tableau3[[#This Row],[Réf Art Fournisseur]]="","NRC","Znon attribuée"))</f>
        <v>NRC</v>
      </c>
      <c r="E278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278" s="280" t="str">
        <f>IF(Tableau3[[#This Row],[Date Demandée]]+15&lt;$DE$11,"oui","non")</f>
        <v>oui</v>
      </c>
      <c r="G278" s="143"/>
      <c r="I278" s="144"/>
      <c r="J278" s="143"/>
      <c r="AQ278" s="144"/>
      <c r="AR278" s="143"/>
      <c r="AV278" s="1"/>
      <c r="AW278" s="1"/>
      <c r="BF278" s="1"/>
      <c r="CH278" s="1"/>
      <c r="CI278" s="1"/>
      <c r="CL278" s="1"/>
      <c r="CM278" s="1"/>
      <c r="CN278" s="244"/>
      <c r="CO278" s="1"/>
      <c r="CP278" s="3"/>
      <c r="CQ278" s="3"/>
      <c r="CR278" s="1"/>
      <c r="CS278" s="3"/>
      <c r="CT278" s="3"/>
      <c r="CU278" s="3"/>
      <c r="CV278" s="1"/>
      <c r="CW278" s="1"/>
      <c r="DC278" s="144"/>
      <c r="DD278" s="149"/>
      <c r="DE278" s="107"/>
      <c r="DF278" s="107"/>
      <c r="DG278" s="107"/>
      <c r="DH278" s="107"/>
      <c r="DI278" s="107"/>
      <c r="DJ278" s="107"/>
      <c r="DK278" s="107"/>
      <c r="DL278" s="107"/>
      <c r="DM278" s="107"/>
      <c r="DN278" s="107"/>
      <c r="DO278" s="107"/>
      <c r="DP278" s="107"/>
      <c r="DQ278" s="107"/>
      <c r="DR278" s="107"/>
      <c r="DS278" s="107"/>
      <c r="DT278" s="107"/>
      <c r="DU278" s="107"/>
      <c r="DV278" s="107"/>
      <c r="DW278" s="107"/>
      <c r="DX278" s="107"/>
      <c r="DY278" s="107"/>
      <c r="DZ278" s="107"/>
      <c r="EA278" s="107"/>
      <c r="EB278" s="107"/>
      <c r="EC278" s="107"/>
      <c r="ED278" s="107"/>
      <c r="EE278" s="107"/>
      <c r="EF278" s="107"/>
      <c r="EG278" s="107"/>
      <c r="EH278" s="107"/>
      <c r="EI278" s="107"/>
      <c r="EJ278" s="150"/>
    </row>
    <row r="279" spans="1:140" x14ac:dyDescent="0.3">
      <c r="A279" s="277" t="str">
        <f>Tableau3[Commande]&amp;Tableau3[Lig Cde]</f>
        <v/>
      </c>
      <c r="B279" s="278" t="str">
        <f>IF(ISERROR(VLOOKUP(Tableau3[[#This Row],[Code Ord. Off.]],#REF!,2,FALSE)),"RC CONVERGENCE",VLOOKUP(Tableau3[[#This Row],[Code Ord. Off.]],#REF!,2,FALSE))</f>
        <v>RC CONVERGENCE</v>
      </c>
      <c r="C279" s="279" t="str">
        <f>IF(OR(LEFT(Tableau3[[#This Row],[Commentaire Client]],2)="L3",LEFT(Tableau3[[#This Row],[No Suivi]],2)="L3"),"L3","")</f>
        <v/>
      </c>
      <c r="D279" s="278" t="str">
        <f>IFERROR(VLOOKUP(Tableau3[[#This Row],[Code Gest Fournisseur]],#REF!,2,FALSE),IF(Tableau3[[#This Row],[Réf Art Fournisseur]]="","NRC","Znon attribuée"))</f>
        <v>NRC</v>
      </c>
      <c r="E279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279" s="280" t="str">
        <f>IF(Tableau3[[#This Row],[Date Demandée]]+15&lt;$DE$11,"oui","non")</f>
        <v>oui</v>
      </c>
      <c r="G279" s="143"/>
      <c r="I279" s="144"/>
      <c r="J279" s="143"/>
      <c r="AQ279" s="144"/>
      <c r="AR279" s="143"/>
      <c r="AV279" s="1"/>
      <c r="AW279" s="1"/>
      <c r="BF279" s="1"/>
      <c r="CH279" s="1"/>
      <c r="CI279" s="1"/>
      <c r="CL279" s="1"/>
      <c r="CM279" s="1"/>
      <c r="CN279" s="244"/>
      <c r="CO279" s="1"/>
      <c r="CP279" s="3"/>
      <c r="CQ279" s="3"/>
      <c r="CR279" s="1"/>
      <c r="CS279" s="3"/>
      <c r="CT279" s="3"/>
      <c r="CU279" s="3"/>
      <c r="CV279" s="1"/>
      <c r="CW279" s="1"/>
      <c r="DC279" s="144"/>
      <c r="DD279" s="149"/>
      <c r="DE279" s="107"/>
      <c r="DF279" s="107"/>
      <c r="DG279" s="107"/>
      <c r="DH279" s="107"/>
      <c r="DI279" s="107"/>
      <c r="DJ279" s="107"/>
      <c r="DK279" s="107"/>
      <c r="DL279" s="107"/>
      <c r="DM279" s="107"/>
      <c r="DN279" s="107"/>
      <c r="DO279" s="107"/>
      <c r="DP279" s="107"/>
      <c r="DQ279" s="107"/>
      <c r="DR279" s="107"/>
      <c r="DS279" s="107"/>
      <c r="DT279" s="107"/>
      <c r="DU279" s="107"/>
      <c r="DV279" s="107"/>
      <c r="DW279" s="107"/>
      <c r="DX279" s="107"/>
      <c r="DY279" s="107"/>
      <c r="DZ279" s="107"/>
      <c r="EA279" s="107"/>
      <c r="EB279" s="107"/>
      <c r="EC279" s="107"/>
      <c r="ED279" s="107"/>
      <c r="EE279" s="107"/>
      <c r="EF279" s="107"/>
      <c r="EG279" s="107"/>
      <c r="EH279" s="107"/>
      <c r="EI279" s="107"/>
      <c r="EJ279" s="150"/>
    </row>
    <row r="280" spans="1:140" x14ac:dyDescent="0.3">
      <c r="A280" s="277" t="str">
        <f>Tableau3[Commande]&amp;Tableau3[Lig Cde]</f>
        <v/>
      </c>
      <c r="B280" s="278" t="str">
        <f>IF(ISERROR(VLOOKUP(Tableau3[[#This Row],[Code Ord. Off.]],#REF!,2,FALSE)),"RC CONVERGENCE",VLOOKUP(Tableau3[[#This Row],[Code Ord. Off.]],#REF!,2,FALSE))</f>
        <v>RC CONVERGENCE</v>
      </c>
      <c r="C280" s="279" t="str">
        <f>IF(OR(LEFT(Tableau3[[#This Row],[Commentaire Client]],2)="L3",LEFT(Tableau3[[#This Row],[No Suivi]],2)="L3"),"L3","")</f>
        <v/>
      </c>
      <c r="D280" s="278" t="str">
        <f>IFERROR(VLOOKUP(Tableau3[[#This Row],[Code Gest Fournisseur]],#REF!,2,FALSE),IF(Tableau3[[#This Row],[Réf Art Fournisseur]]="","NRC","Znon attribuée"))</f>
        <v>NRC</v>
      </c>
      <c r="E280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280" s="280" t="str">
        <f>IF(Tableau3[[#This Row],[Date Demandée]]+15&lt;$DE$11,"oui","non")</f>
        <v>oui</v>
      </c>
      <c r="G280" s="143"/>
      <c r="I280" s="144"/>
      <c r="J280" s="143"/>
      <c r="AQ280" s="144"/>
      <c r="AR280" s="143"/>
      <c r="AV280" s="1"/>
      <c r="AW280" s="1"/>
      <c r="BF280" s="1"/>
      <c r="CH280" s="1"/>
      <c r="CI280" s="1"/>
      <c r="CL280" s="1"/>
      <c r="CM280" s="1"/>
      <c r="CN280" s="244"/>
      <c r="CO280" s="1"/>
      <c r="CP280" s="3"/>
      <c r="CQ280" s="3"/>
      <c r="CR280" s="1"/>
      <c r="CS280" s="3"/>
      <c r="CT280" s="3"/>
      <c r="CU280" s="3"/>
      <c r="CV280" s="1"/>
      <c r="CW280" s="1"/>
      <c r="DC280" s="144"/>
      <c r="DD280" s="149"/>
      <c r="DE280" s="107"/>
      <c r="DF280" s="107"/>
      <c r="DG280" s="107"/>
      <c r="DH280" s="107"/>
      <c r="DI280" s="107"/>
      <c r="DJ280" s="107"/>
      <c r="DK280" s="107"/>
      <c r="DL280" s="107"/>
      <c r="DM280" s="107"/>
      <c r="DN280" s="107"/>
      <c r="DO280" s="107"/>
      <c r="DP280" s="107"/>
      <c r="DQ280" s="107"/>
      <c r="DR280" s="107"/>
      <c r="DS280" s="107"/>
      <c r="DT280" s="107"/>
      <c r="DU280" s="107"/>
      <c r="DV280" s="107"/>
      <c r="DW280" s="107"/>
      <c r="DX280" s="107"/>
      <c r="DY280" s="107"/>
      <c r="DZ280" s="107"/>
      <c r="EA280" s="107"/>
      <c r="EB280" s="107"/>
      <c r="EC280" s="107"/>
      <c r="ED280" s="107"/>
      <c r="EE280" s="107"/>
      <c r="EF280" s="107"/>
      <c r="EG280" s="107"/>
      <c r="EH280" s="107"/>
      <c r="EI280" s="107"/>
      <c r="EJ280" s="150"/>
    </row>
    <row r="281" spans="1:140" x14ac:dyDescent="0.3">
      <c r="A281" s="277" t="str">
        <f>Tableau3[Commande]&amp;Tableau3[Lig Cde]</f>
        <v/>
      </c>
      <c r="B281" s="278" t="str">
        <f>IF(ISERROR(VLOOKUP(Tableau3[[#This Row],[Code Ord. Off.]],#REF!,2,FALSE)),"RC CONVERGENCE",VLOOKUP(Tableau3[[#This Row],[Code Ord. Off.]],#REF!,2,FALSE))</f>
        <v>RC CONVERGENCE</v>
      </c>
      <c r="C281" s="279" t="str">
        <f>IF(OR(LEFT(Tableau3[[#This Row],[Commentaire Client]],2)="L3",LEFT(Tableau3[[#This Row],[No Suivi]],2)="L3"),"L3","")</f>
        <v/>
      </c>
      <c r="D281" s="278" t="str">
        <f>IFERROR(VLOOKUP(Tableau3[[#This Row],[Code Gest Fournisseur]],#REF!,2,FALSE),IF(Tableau3[[#This Row],[Réf Art Fournisseur]]="","NRC","Znon attribuée"))</f>
        <v>NRC</v>
      </c>
      <c r="E281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281" s="280" t="str">
        <f>IF(Tableau3[[#This Row],[Date Demandée]]+15&lt;$DE$11,"oui","non")</f>
        <v>oui</v>
      </c>
      <c r="G281" s="143"/>
      <c r="I281" s="144"/>
      <c r="J281" s="143"/>
      <c r="AQ281" s="144"/>
      <c r="AR281" s="143"/>
      <c r="AV281" s="1"/>
      <c r="AW281" s="1"/>
      <c r="BF281" s="1"/>
      <c r="CH281" s="1"/>
      <c r="CI281" s="1"/>
      <c r="CL281" s="1"/>
      <c r="CM281" s="1"/>
      <c r="CN281" s="244"/>
      <c r="CO281" s="1"/>
      <c r="CP281" s="3"/>
      <c r="CQ281" s="3"/>
      <c r="CR281" s="1"/>
      <c r="CS281" s="3"/>
      <c r="CT281" s="3"/>
      <c r="CU281" s="3"/>
      <c r="CV281" s="1"/>
      <c r="CW281" s="1"/>
      <c r="DC281" s="144"/>
      <c r="DD281" s="149"/>
      <c r="DE281" s="107"/>
      <c r="DF281" s="107"/>
      <c r="DG281" s="107"/>
      <c r="DH281" s="107"/>
      <c r="DI281" s="107"/>
      <c r="DJ281" s="107"/>
      <c r="DK281" s="107"/>
      <c r="DL281" s="107"/>
      <c r="DM281" s="107"/>
      <c r="DN281" s="107"/>
      <c r="DO281" s="107"/>
      <c r="DP281" s="107"/>
      <c r="DQ281" s="107"/>
      <c r="DR281" s="107"/>
      <c r="DS281" s="107"/>
      <c r="DT281" s="107"/>
      <c r="DU281" s="107"/>
      <c r="DV281" s="107"/>
      <c r="DW281" s="107"/>
      <c r="DX281" s="107"/>
      <c r="DY281" s="107"/>
      <c r="DZ281" s="107"/>
      <c r="EA281" s="107"/>
      <c r="EB281" s="107"/>
      <c r="EC281" s="107"/>
      <c r="ED281" s="107"/>
      <c r="EE281" s="107"/>
      <c r="EF281" s="107"/>
      <c r="EG281" s="107"/>
      <c r="EH281" s="107"/>
      <c r="EI281" s="107"/>
      <c r="EJ281" s="150"/>
    </row>
    <row r="282" spans="1:140" x14ac:dyDescent="0.3">
      <c r="A282" s="277" t="str">
        <f>Tableau3[Commande]&amp;Tableau3[Lig Cde]</f>
        <v/>
      </c>
      <c r="B282" s="278" t="str">
        <f>IF(ISERROR(VLOOKUP(Tableau3[[#This Row],[Code Ord. Off.]],#REF!,2,FALSE)),"RC CONVERGENCE",VLOOKUP(Tableau3[[#This Row],[Code Ord. Off.]],#REF!,2,FALSE))</f>
        <v>RC CONVERGENCE</v>
      </c>
      <c r="C282" s="279" t="str">
        <f>IF(OR(LEFT(Tableau3[[#This Row],[Commentaire Client]],2)="L3",LEFT(Tableau3[[#This Row],[No Suivi]],2)="L3"),"L3","")</f>
        <v/>
      </c>
      <c r="D282" s="278" t="str">
        <f>IFERROR(VLOOKUP(Tableau3[[#This Row],[Code Gest Fournisseur]],#REF!,2,FALSE),IF(Tableau3[[#This Row],[Réf Art Fournisseur]]="","NRC","Znon attribuée"))</f>
        <v>NRC</v>
      </c>
      <c r="E282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282" s="280" t="str">
        <f>IF(Tableau3[[#This Row],[Date Demandée]]+15&lt;$DE$11,"oui","non")</f>
        <v>oui</v>
      </c>
      <c r="G282" s="143"/>
      <c r="I282" s="144"/>
      <c r="J282" s="143"/>
      <c r="AQ282" s="144"/>
      <c r="AR282" s="143"/>
      <c r="AV282" s="1"/>
      <c r="AW282" s="1"/>
      <c r="BF282" s="1"/>
      <c r="CH282" s="1"/>
      <c r="CI282" s="1"/>
      <c r="CL282" s="1"/>
      <c r="CM282" s="1"/>
      <c r="CN282" s="244"/>
      <c r="CO282" s="1"/>
      <c r="CP282" s="3"/>
      <c r="CQ282" s="3"/>
      <c r="CR282" s="1"/>
      <c r="CS282" s="3"/>
      <c r="CT282" s="3"/>
      <c r="CU282" s="3"/>
      <c r="CV282" s="1"/>
      <c r="CW282" s="1"/>
      <c r="DC282" s="144"/>
      <c r="DD282" s="149"/>
      <c r="DE282" s="107"/>
      <c r="DF282" s="107"/>
      <c r="DG282" s="107"/>
      <c r="DH282" s="107"/>
      <c r="DI282" s="107"/>
      <c r="DJ282" s="107"/>
      <c r="DK282" s="107"/>
      <c r="DL282" s="107"/>
      <c r="DM282" s="107"/>
      <c r="DN282" s="107"/>
      <c r="DO282" s="107"/>
      <c r="DP282" s="107"/>
      <c r="DQ282" s="107"/>
      <c r="DR282" s="107"/>
      <c r="DS282" s="107"/>
      <c r="DT282" s="107"/>
      <c r="DU282" s="107"/>
      <c r="DV282" s="107"/>
      <c r="DW282" s="107"/>
      <c r="DX282" s="107"/>
      <c r="DY282" s="107"/>
      <c r="DZ282" s="107"/>
      <c r="EA282" s="107"/>
      <c r="EB282" s="107"/>
      <c r="EC282" s="107"/>
      <c r="ED282" s="107"/>
      <c r="EE282" s="107"/>
      <c r="EF282" s="107"/>
      <c r="EG282" s="107"/>
      <c r="EH282" s="107"/>
      <c r="EI282" s="107"/>
      <c r="EJ282" s="150"/>
    </row>
    <row r="283" spans="1:140" x14ac:dyDescent="0.3">
      <c r="A283" s="277" t="str">
        <f>Tableau3[Commande]&amp;Tableau3[Lig Cde]</f>
        <v/>
      </c>
      <c r="B283" s="278" t="str">
        <f>IF(ISERROR(VLOOKUP(Tableau3[[#This Row],[Code Ord. Off.]],#REF!,2,FALSE)),"RC CONVERGENCE",VLOOKUP(Tableau3[[#This Row],[Code Ord. Off.]],#REF!,2,FALSE))</f>
        <v>RC CONVERGENCE</v>
      </c>
      <c r="C283" s="279" t="str">
        <f>IF(OR(LEFT(Tableau3[[#This Row],[Commentaire Client]],2)="L3",LEFT(Tableau3[[#This Row],[No Suivi]],2)="L3"),"L3","")</f>
        <v/>
      </c>
      <c r="D283" s="278" t="str">
        <f>IFERROR(VLOOKUP(Tableau3[[#This Row],[Code Gest Fournisseur]],#REF!,2,FALSE),IF(Tableau3[[#This Row],[Réf Art Fournisseur]]="","NRC","Znon attribuée"))</f>
        <v>NRC</v>
      </c>
      <c r="E283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283" s="280" t="str">
        <f>IF(Tableau3[[#This Row],[Date Demandée]]+15&lt;$DE$11,"oui","non")</f>
        <v>oui</v>
      </c>
      <c r="G283" s="143"/>
      <c r="I283" s="144"/>
      <c r="J283" s="143"/>
      <c r="AQ283" s="144"/>
      <c r="AR283" s="143"/>
      <c r="AV283" s="1"/>
      <c r="AW283" s="1"/>
      <c r="BF283" s="1"/>
      <c r="CH283" s="1"/>
      <c r="CI283" s="1"/>
      <c r="CL283" s="1"/>
      <c r="CM283" s="1"/>
      <c r="CN283" s="244"/>
      <c r="CO283" s="1"/>
      <c r="CP283" s="3"/>
      <c r="CQ283" s="3"/>
      <c r="CR283" s="1"/>
      <c r="CS283" s="3"/>
      <c r="CT283" s="3"/>
      <c r="CU283" s="3"/>
      <c r="CV283" s="1"/>
      <c r="CW283" s="1"/>
      <c r="DC283" s="144"/>
      <c r="DD283" s="149"/>
      <c r="DE283" s="107"/>
      <c r="DF283" s="107"/>
      <c r="DG283" s="107"/>
      <c r="DH283" s="107"/>
      <c r="DI283" s="107"/>
      <c r="DJ283" s="107"/>
      <c r="DK283" s="107"/>
      <c r="DL283" s="107"/>
      <c r="DM283" s="107"/>
      <c r="DN283" s="107"/>
      <c r="DO283" s="107"/>
      <c r="DP283" s="107"/>
      <c r="DQ283" s="107"/>
      <c r="DR283" s="107"/>
      <c r="DS283" s="107"/>
      <c r="DT283" s="107"/>
      <c r="DU283" s="107"/>
      <c r="DV283" s="107"/>
      <c r="DW283" s="107"/>
      <c r="DX283" s="107"/>
      <c r="DY283" s="107"/>
      <c r="DZ283" s="107"/>
      <c r="EA283" s="107"/>
      <c r="EB283" s="107"/>
      <c r="EC283" s="107"/>
      <c r="ED283" s="107"/>
      <c r="EE283" s="107"/>
      <c r="EF283" s="107"/>
      <c r="EG283" s="107"/>
      <c r="EH283" s="107"/>
      <c r="EI283" s="107"/>
      <c r="EJ283" s="150"/>
    </row>
    <row r="284" spans="1:140" x14ac:dyDescent="0.3">
      <c r="A284" s="277" t="str">
        <f>Tableau3[Commande]&amp;Tableau3[Lig Cde]</f>
        <v/>
      </c>
      <c r="B284" s="278" t="str">
        <f>IF(ISERROR(VLOOKUP(Tableau3[[#This Row],[Code Ord. Off.]],#REF!,2,FALSE)),"RC CONVERGENCE",VLOOKUP(Tableau3[[#This Row],[Code Ord. Off.]],#REF!,2,FALSE))</f>
        <v>RC CONVERGENCE</v>
      </c>
      <c r="C284" s="279" t="str">
        <f>IF(OR(LEFT(Tableau3[[#This Row],[Commentaire Client]],2)="L3",LEFT(Tableau3[[#This Row],[No Suivi]],2)="L3"),"L3","")</f>
        <v/>
      </c>
      <c r="D284" s="278" t="str">
        <f>IFERROR(VLOOKUP(Tableau3[[#This Row],[Code Gest Fournisseur]],#REF!,2,FALSE),IF(Tableau3[[#This Row],[Réf Art Fournisseur]]="","NRC","Znon attribuée"))</f>
        <v>NRC</v>
      </c>
      <c r="E284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284" s="280" t="str">
        <f>IF(Tableau3[[#This Row],[Date Demandée]]+15&lt;$DE$11,"oui","non")</f>
        <v>oui</v>
      </c>
      <c r="G284" s="143"/>
      <c r="I284" s="144"/>
      <c r="J284" s="143"/>
      <c r="AQ284" s="144"/>
      <c r="AR284" s="143"/>
      <c r="AV284" s="1"/>
      <c r="AW284" s="1"/>
      <c r="BF284" s="1"/>
      <c r="CH284" s="1"/>
      <c r="CI284" s="1"/>
      <c r="CL284" s="1"/>
      <c r="CM284" s="1"/>
      <c r="CN284" s="244"/>
      <c r="CO284" s="1"/>
      <c r="CP284" s="3"/>
      <c r="CQ284" s="3"/>
      <c r="CR284" s="1"/>
      <c r="CS284" s="3"/>
      <c r="CT284" s="3"/>
      <c r="CU284" s="3"/>
      <c r="CV284" s="1"/>
      <c r="CW284" s="1"/>
      <c r="DC284" s="144"/>
      <c r="DD284" s="149"/>
      <c r="DE284" s="107"/>
      <c r="DF284" s="107"/>
      <c r="DG284" s="107"/>
      <c r="DH284" s="107"/>
      <c r="DI284" s="107"/>
      <c r="DJ284" s="107"/>
      <c r="DK284" s="107"/>
      <c r="DL284" s="107"/>
      <c r="DM284" s="107"/>
      <c r="DN284" s="107"/>
      <c r="DO284" s="107"/>
      <c r="DP284" s="107"/>
      <c r="DQ284" s="107"/>
      <c r="DR284" s="107"/>
      <c r="DS284" s="107"/>
      <c r="DT284" s="107"/>
      <c r="DU284" s="107"/>
      <c r="DV284" s="107"/>
      <c r="DW284" s="107"/>
      <c r="DX284" s="107"/>
      <c r="DY284" s="107"/>
      <c r="DZ284" s="107"/>
      <c r="EA284" s="107"/>
      <c r="EB284" s="107"/>
      <c r="EC284" s="107"/>
      <c r="ED284" s="107"/>
      <c r="EE284" s="107"/>
      <c r="EF284" s="107"/>
      <c r="EG284" s="107"/>
      <c r="EH284" s="107"/>
      <c r="EI284" s="107"/>
      <c r="EJ284" s="150"/>
    </row>
    <row r="285" spans="1:140" x14ac:dyDescent="0.3">
      <c r="A285" s="277" t="str">
        <f>Tableau3[Commande]&amp;Tableau3[Lig Cde]</f>
        <v/>
      </c>
      <c r="B285" s="278" t="str">
        <f>IF(ISERROR(VLOOKUP(Tableau3[[#This Row],[Code Ord. Off.]],#REF!,2,FALSE)),"RC CONVERGENCE",VLOOKUP(Tableau3[[#This Row],[Code Ord. Off.]],#REF!,2,FALSE))</f>
        <v>RC CONVERGENCE</v>
      </c>
      <c r="C285" s="279" t="str">
        <f>IF(OR(LEFT(Tableau3[[#This Row],[Commentaire Client]],2)="L3",LEFT(Tableau3[[#This Row],[No Suivi]],2)="L3"),"L3","")</f>
        <v/>
      </c>
      <c r="D285" s="278" t="str">
        <f>IFERROR(VLOOKUP(Tableau3[[#This Row],[Code Gest Fournisseur]],#REF!,2,FALSE),IF(Tableau3[[#This Row],[Réf Art Fournisseur]]="","NRC","Znon attribuée"))</f>
        <v>NRC</v>
      </c>
      <c r="E285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285" s="280" t="str">
        <f>IF(Tableau3[[#This Row],[Date Demandée]]+15&lt;$DE$11,"oui","non")</f>
        <v>oui</v>
      </c>
      <c r="G285" s="143"/>
      <c r="I285" s="144"/>
      <c r="J285" s="143"/>
      <c r="AQ285" s="144"/>
      <c r="AR285" s="143"/>
      <c r="AV285" s="1"/>
      <c r="AW285" s="1"/>
      <c r="BF285" s="1"/>
      <c r="CH285" s="1"/>
      <c r="CI285" s="1"/>
      <c r="CL285" s="1"/>
      <c r="CM285" s="1"/>
      <c r="CN285" s="241"/>
      <c r="CO285" s="1"/>
      <c r="CP285" s="3"/>
      <c r="CQ285" s="3"/>
      <c r="CR285" s="1"/>
      <c r="CS285" s="3"/>
      <c r="CT285" s="3"/>
      <c r="CU285" s="3"/>
      <c r="CV285" s="1"/>
      <c r="CW285" s="1"/>
      <c r="DC285" s="144"/>
      <c r="DD285" s="149"/>
      <c r="DE285" s="107"/>
      <c r="DF285" s="107"/>
      <c r="DG285" s="107"/>
      <c r="DH285" s="107"/>
      <c r="DI285" s="107"/>
      <c r="DJ285" s="107"/>
      <c r="DK285" s="107"/>
      <c r="DL285" s="107"/>
      <c r="DM285" s="107"/>
      <c r="DN285" s="107"/>
      <c r="DO285" s="107"/>
      <c r="DP285" s="107"/>
      <c r="DQ285" s="107"/>
      <c r="DR285" s="107"/>
      <c r="DS285" s="107"/>
      <c r="DT285" s="107"/>
      <c r="DU285" s="107"/>
      <c r="DV285" s="107"/>
      <c r="DW285" s="107"/>
      <c r="DX285" s="107"/>
      <c r="DY285" s="107"/>
      <c r="DZ285" s="107"/>
      <c r="EA285" s="107"/>
      <c r="EB285" s="107"/>
      <c r="EC285" s="107"/>
      <c r="ED285" s="107"/>
      <c r="EE285" s="107"/>
      <c r="EF285" s="107"/>
      <c r="EG285" s="107"/>
      <c r="EH285" s="107"/>
      <c r="EI285" s="107"/>
      <c r="EJ285" s="150"/>
    </row>
    <row r="286" spans="1:140" x14ac:dyDescent="0.3">
      <c r="A286" s="277" t="str">
        <f>Tableau3[Commande]&amp;Tableau3[Lig Cde]</f>
        <v/>
      </c>
      <c r="B286" s="278" t="str">
        <f>IF(ISERROR(VLOOKUP(Tableau3[[#This Row],[Code Ord. Off.]],#REF!,2,FALSE)),"RC CONVERGENCE",VLOOKUP(Tableau3[[#This Row],[Code Ord. Off.]],#REF!,2,FALSE))</f>
        <v>RC CONVERGENCE</v>
      </c>
      <c r="C286" s="279" t="str">
        <f>IF(OR(LEFT(Tableau3[[#This Row],[Commentaire Client]],2)="L3",LEFT(Tableau3[[#This Row],[No Suivi]],2)="L3"),"L3","")</f>
        <v/>
      </c>
      <c r="D286" s="278" t="str">
        <f>IFERROR(VLOOKUP(Tableau3[[#This Row],[Code Gest Fournisseur]],#REF!,2,FALSE),IF(Tableau3[[#This Row],[Réf Art Fournisseur]]="","NRC","Znon attribuée"))</f>
        <v>NRC</v>
      </c>
      <c r="E286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286" s="280" t="str">
        <f>IF(Tableau3[[#This Row],[Date Demandée]]+15&lt;$DE$11,"oui","non")</f>
        <v>oui</v>
      </c>
      <c r="G286" s="143"/>
      <c r="I286" s="144"/>
      <c r="J286" s="143"/>
      <c r="AQ286" s="144"/>
      <c r="AR286" s="143"/>
      <c r="AV286" s="1"/>
      <c r="AW286" s="1"/>
      <c r="BF286" s="1"/>
      <c r="CH286" s="1"/>
      <c r="CI286" s="1"/>
      <c r="CL286" s="1"/>
      <c r="CM286" s="1"/>
      <c r="CN286" s="244"/>
      <c r="CO286" s="1"/>
      <c r="CP286" s="3"/>
      <c r="CQ286" s="3"/>
      <c r="CR286" s="1"/>
      <c r="CS286" s="3"/>
      <c r="CT286" s="3"/>
      <c r="CU286" s="3"/>
      <c r="CV286" s="1"/>
      <c r="CW286" s="1"/>
      <c r="DC286" s="144"/>
      <c r="DD286" s="149"/>
      <c r="DE286" s="107"/>
      <c r="DF286" s="107"/>
      <c r="DG286" s="107"/>
      <c r="DH286" s="107"/>
      <c r="DI286" s="107"/>
      <c r="DJ286" s="107"/>
      <c r="DK286" s="107"/>
      <c r="DL286" s="107"/>
      <c r="DM286" s="107"/>
      <c r="DN286" s="107"/>
      <c r="DO286" s="107"/>
      <c r="DP286" s="107"/>
      <c r="DQ286" s="107"/>
      <c r="DR286" s="107"/>
      <c r="DS286" s="107"/>
      <c r="DT286" s="107"/>
      <c r="DU286" s="107"/>
      <c r="DV286" s="107"/>
      <c r="DW286" s="107"/>
      <c r="DX286" s="107"/>
      <c r="DY286" s="107"/>
      <c r="DZ286" s="107"/>
      <c r="EA286" s="107"/>
      <c r="EB286" s="107"/>
      <c r="EC286" s="107"/>
      <c r="ED286" s="107"/>
      <c r="EE286" s="107"/>
      <c r="EF286" s="107"/>
      <c r="EG286" s="107"/>
      <c r="EH286" s="107"/>
      <c r="EI286" s="107"/>
      <c r="EJ286" s="150"/>
    </row>
    <row r="287" spans="1:140" x14ac:dyDescent="0.3">
      <c r="A287" s="277" t="str">
        <f>Tableau3[Commande]&amp;Tableau3[Lig Cde]</f>
        <v/>
      </c>
      <c r="B287" s="278" t="str">
        <f>IF(ISERROR(VLOOKUP(Tableau3[[#This Row],[Code Ord. Off.]],#REF!,2,FALSE)),"RC CONVERGENCE",VLOOKUP(Tableau3[[#This Row],[Code Ord. Off.]],#REF!,2,FALSE))</f>
        <v>RC CONVERGENCE</v>
      </c>
      <c r="C287" s="279" t="str">
        <f>IF(OR(LEFT(Tableau3[[#This Row],[Commentaire Client]],2)="L3",LEFT(Tableau3[[#This Row],[No Suivi]],2)="L3"),"L3","")</f>
        <v/>
      </c>
      <c r="D287" s="278" t="str">
        <f>IFERROR(VLOOKUP(Tableau3[[#This Row],[Code Gest Fournisseur]],#REF!,2,FALSE),IF(Tableau3[[#This Row],[Réf Art Fournisseur]]="","NRC","Znon attribuée"))</f>
        <v>NRC</v>
      </c>
      <c r="E287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287" s="280" t="str">
        <f>IF(Tableau3[[#This Row],[Date Demandée]]+15&lt;$DE$11,"oui","non")</f>
        <v>oui</v>
      </c>
      <c r="G287" s="143"/>
      <c r="I287" s="144"/>
      <c r="J287" s="143"/>
      <c r="AQ287" s="144"/>
      <c r="AR287" s="143"/>
      <c r="AV287" s="1"/>
      <c r="AW287" s="1"/>
      <c r="BF287" s="1"/>
      <c r="CH287" s="1"/>
      <c r="CI287" s="1"/>
      <c r="CL287" s="1"/>
      <c r="CM287" s="1"/>
      <c r="CN287" s="244"/>
      <c r="CO287" s="1"/>
      <c r="CP287" s="3"/>
      <c r="CQ287" s="3"/>
      <c r="CR287" s="1"/>
      <c r="CS287" s="3"/>
      <c r="CT287" s="3"/>
      <c r="CU287" s="3"/>
      <c r="CV287" s="1"/>
      <c r="CW287" s="1"/>
      <c r="DC287" s="144"/>
      <c r="DD287" s="149"/>
      <c r="DE287" s="107"/>
      <c r="DF287" s="107"/>
      <c r="DG287" s="107"/>
      <c r="DH287" s="107"/>
      <c r="DI287" s="107"/>
      <c r="DJ287" s="107"/>
      <c r="DK287" s="107"/>
      <c r="DL287" s="107"/>
      <c r="DM287" s="107"/>
      <c r="DN287" s="107"/>
      <c r="DO287" s="107"/>
      <c r="DP287" s="107"/>
      <c r="DQ287" s="107"/>
      <c r="DR287" s="107"/>
      <c r="DS287" s="107"/>
      <c r="DT287" s="107"/>
      <c r="DU287" s="107"/>
      <c r="DV287" s="107"/>
      <c r="DW287" s="107"/>
      <c r="DX287" s="107"/>
      <c r="DY287" s="107"/>
      <c r="DZ287" s="107"/>
      <c r="EA287" s="107"/>
      <c r="EB287" s="107"/>
      <c r="EC287" s="107"/>
      <c r="ED287" s="107"/>
      <c r="EE287" s="107"/>
      <c r="EF287" s="107"/>
      <c r="EG287" s="107"/>
      <c r="EH287" s="107"/>
      <c r="EI287" s="107"/>
      <c r="EJ287" s="150"/>
    </row>
    <row r="288" spans="1:140" x14ac:dyDescent="0.3">
      <c r="A288" s="277" t="str">
        <f>Tableau3[Commande]&amp;Tableau3[Lig Cde]</f>
        <v/>
      </c>
      <c r="B288" s="278" t="str">
        <f>IF(ISERROR(VLOOKUP(Tableau3[[#This Row],[Code Ord. Off.]],#REF!,2,FALSE)),"RC CONVERGENCE",VLOOKUP(Tableau3[[#This Row],[Code Ord. Off.]],#REF!,2,FALSE))</f>
        <v>RC CONVERGENCE</v>
      </c>
      <c r="C288" s="279" t="str">
        <f>IF(OR(LEFT(Tableau3[[#This Row],[Commentaire Client]],2)="L3",LEFT(Tableau3[[#This Row],[No Suivi]],2)="L3"),"L3","")</f>
        <v/>
      </c>
      <c r="D288" s="278" t="str">
        <f>IFERROR(VLOOKUP(Tableau3[[#This Row],[Code Gest Fournisseur]],#REF!,2,FALSE),IF(Tableau3[[#This Row],[Réf Art Fournisseur]]="","NRC","Znon attribuée"))</f>
        <v>NRC</v>
      </c>
      <c r="E288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288" s="280" t="str">
        <f>IF(Tableau3[[#This Row],[Date Demandée]]+15&lt;$DE$11,"oui","non")</f>
        <v>oui</v>
      </c>
      <c r="G288" s="143"/>
      <c r="I288" s="144"/>
      <c r="J288" s="143"/>
      <c r="AQ288" s="144"/>
      <c r="AR288" s="143"/>
      <c r="AV288" s="1"/>
      <c r="AW288" s="1"/>
      <c r="BF288" s="1"/>
      <c r="CH288" s="1"/>
      <c r="CI288" s="1"/>
      <c r="CL288" s="1"/>
      <c r="CM288" s="1"/>
      <c r="CN288" s="244"/>
      <c r="CO288" s="1"/>
      <c r="CP288" s="3"/>
      <c r="CQ288" s="3"/>
      <c r="CR288" s="1"/>
      <c r="CS288" s="3"/>
      <c r="CT288" s="3"/>
      <c r="CU288" s="3"/>
      <c r="CV288" s="1"/>
      <c r="CW288" s="1"/>
      <c r="DC288" s="144"/>
      <c r="DD288" s="149"/>
      <c r="DE288" s="107"/>
      <c r="DF288" s="107"/>
      <c r="DG288" s="107"/>
      <c r="DH288" s="107"/>
      <c r="DI288" s="107"/>
      <c r="DJ288" s="107"/>
      <c r="DK288" s="107"/>
      <c r="DL288" s="107"/>
      <c r="DM288" s="107"/>
      <c r="DN288" s="107"/>
      <c r="DO288" s="107"/>
      <c r="DP288" s="107"/>
      <c r="DQ288" s="107"/>
      <c r="DR288" s="107"/>
      <c r="DS288" s="107"/>
      <c r="DT288" s="107"/>
      <c r="DU288" s="107"/>
      <c r="DV288" s="107"/>
      <c r="DW288" s="107"/>
      <c r="DX288" s="107"/>
      <c r="DY288" s="107"/>
      <c r="DZ288" s="107"/>
      <c r="EA288" s="107"/>
      <c r="EB288" s="107"/>
      <c r="EC288" s="107"/>
      <c r="ED288" s="107"/>
      <c r="EE288" s="107"/>
      <c r="EF288" s="107"/>
      <c r="EG288" s="107"/>
      <c r="EH288" s="107"/>
      <c r="EI288" s="107"/>
      <c r="EJ288" s="150"/>
    </row>
    <row r="289" spans="1:140" x14ac:dyDescent="0.3">
      <c r="A289" s="277" t="str">
        <f>Tableau3[Commande]&amp;Tableau3[Lig Cde]</f>
        <v/>
      </c>
      <c r="B289" s="278" t="str">
        <f>IF(ISERROR(VLOOKUP(Tableau3[[#This Row],[Code Ord. Off.]],#REF!,2,FALSE)),"RC CONVERGENCE",VLOOKUP(Tableau3[[#This Row],[Code Ord. Off.]],#REF!,2,FALSE))</f>
        <v>RC CONVERGENCE</v>
      </c>
      <c r="C289" s="279" t="str">
        <f>IF(OR(LEFT(Tableau3[[#This Row],[Commentaire Client]],2)="L3",LEFT(Tableau3[[#This Row],[No Suivi]],2)="L3"),"L3","")</f>
        <v/>
      </c>
      <c r="D289" s="278" t="str">
        <f>IFERROR(VLOOKUP(Tableau3[[#This Row],[Code Gest Fournisseur]],#REF!,2,FALSE),IF(Tableau3[[#This Row],[Réf Art Fournisseur]]="","NRC","Znon attribuée"))</f>
        <v>NRC</v>
      </c>
      <c r="E289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289" s="280" t="str">
        <f>IF(Tableau3[[#This Row],[Date Demandée]]+15&lt;$DE$11,"oui","non")</f>
        <v>oui</v>
      </c>
      <c r="G289" s="143"/>
      <c r="I289" s="144"/>
      <c r="J289" s="143"/>
      <c r="AQ289" s="144"/>
      <c r="AR289" s="143"/>
      <c r="AV289" s="1"/>
      <c r="AW289" s="1"/>
      <c r="BF289" s="1"/>
      <c r="CH289" s="1"/>
      <c r="CI289" s="1"/>
      <c r="CL289" s="1"/>
      <c r="CM289" s="1"/>
      <c r="CN289" s="244"/>
      <c r="CO289" s="1"/>
      <c r="CP289" s="3"/>
      <c r="CQ289" s="3"/>
      <c r="CR289" s="1"/>
      <c r="CS289" s="3"/>
      <c r="CT289" s="3"/>
      <c r="CU289" s="3"/>
      <c r="CV289" s="1"/>
      <c r="CW289" s="1"/>
      <c r="DC289" s="144"/>
      <c r="DD289" s="149"/>
      <c r="DE289" s="107"/>
      <c r="DF289" s="107"/>
      <c r="DG289" s="107"/>
      <c r="DH289" s="107"/>
      <c r="DI289" s="107"/>
      <c r="DJ289" s="107"/>
      <c r="DK289" s="107"/>
      <c r="DL289" s="107"/>
      <c r="DM289" s="107"/>
      <c r="DN289" s="107"/>
      <c r="DO289" s="107"/>
      <c r="DP289" s="107"/>
      <c r="DQ289" s="107"/>
      <c r="DR289" s="107"/>
      <c r="DS289" s="107"/>
      <c r="DT289" s="107"/>
      <c r="DU289" s="107"/>
      <c r="DV289" s="107"/>
      <c r="DW289" s="107"/>
      <c r="DX289" s="107"/>
      <c r="DY289" s="107"/>
      <c r="DZ289" s="107"/>
      <c r="EA289" s="107"/>
      <c r="EB289" s="107"/>
      <c r="EC289" s="107"/>
      <c r="ED289" s="107"/>
      <c r="EE289" s="107"/>
      <c r="EF289" s="107"/>
      <c r="EG289" s="107"/>
      <c r="EH289" s="107"/>
      <c r="EI289" s="107"/>
      <c r="EJ289" s="150"/>
    </row>
    <row r="290" spans="1:140" x14ac:dyDescent="0.3">
      <c r="A290" s="277" t="str">
        <f>Tableau3[Commande]&amp;Tableau3[Lig Cde]</f>
        <v/>
      </c>
      <c r="B290" s="278" t="str">
        <f>IF(ISERROR(VLOOKUP(Tableau3[[#This Row],[Code Ord. Off.]],#REF!,2,FALSE)),"RC CONVERGENCE",VLOOKUP(Tableau3[[#This Row],[Code Ord. Off.]],#REF!,2,FALSE))</f>
        <v>RC CONVERGENCE</v>
      </c>
      <c r="C290" s="279" t="str">
        <f>IF(OR(LEFT(Tableau3[[#This Row],[Commentaire Client]],2)="L3",LEFT(Tableau3[[#This Row],[No Suivi]],2)="L3"),"L3","")</f>
        <v/>
      </c>
      <c r="D290" s="278" t="str">
        <f>IFERROR(VLOOKUP(Tableau3[[#This Row],[Code Gest Fournisseur]],#REF!,2,FALSE),IF(Tableau3[[#This Row],[Réf Art Fournisseur]]="","NRC","Znon attribuée"))</f>
        <v>NRC</v>
      </c>
      <c r="E290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290" s="280" t="str">
        <f>IF(Tableau3[[#This Row],[Date Demandée]]+15&lt;$DE$11,"oui","non")</f>
        <v>oui</v>
      </c>
      <c r="G290" s="143"/>
      <c r="I290" s="144"/>
      <c r="J290" s="143"/>
      <c r="AQ290" s="144"/>
      <c r="AR290" s="143"/>
      <c r="AV290" s="1"/>
      <c r="AW290" s="1"/>
      <c r="BF290" s="1"/>
      <c r="CH290" s="1"/>
      <c r="CI290" s="1"/>
      <c r="CL290" s="1"/>
      <c r="CM290" s="1"/>
      <c r="CN290" s="244"/>
      <c r="CO290" s="1"/>
      <c r="CP290" s="3"/>
      <c r="CQ290" s="3"/>
      <c r="CR290" s="1"/>
      <c r="CS290" s="3"/>
      <c r="CT290" s="3"/>
      <c r="CU290" s="3"/>
      <c r="CV290" s="1"/>
      <c r="CW290" s="1"/>
      <c r="DC290" s="144"/>
      <c r="DD290" s="149"/>
      <c r="DE290" s="107"/>
      <c r="DF290" s="107"/>
      <c r="DG290" s="107"/>
      <c r="DH290" s="107"/>
      <c r="DI290" s="107"/>
      <c r="DJ290" s="107"/>
      <c r="DK290" s="107"/>
      <c r="DL290" s="107"/>
      <c r="DM290" s="107"/>
      <c r="DN290" s="107"/>
      <c r="DO290" s="107"/>
      <c r="DP290" s="107"/>
      <c r="DQ290" s="107"/>
      <c r="DR290" s="107"/>
      <c r="DS290" s="107"/>
      <c r="DT290" s="107"/>
      <c r="DU290" s="107"/>
      <c r="DV290" s="107"/>
      <c r="DW290" s="107"/>
      <c r="DX290" s="107"/>
      <c r="DY290" s="107"/>
      <c r="DZ290" s="107"/>
      <c r="EA290" s="107"/>
      <c r="EB290" s="107"/>
      <c r="EC290" s="107"/>
      <c r="ED290" s="107"/>
      <c r="EE290" s="107"/>
      <c r="EF290" s="107"/>
      <c r="EG290" s="107"/>
      <c r="EH290" s="107"/>
      <c r="EI290" s="107"/>
      <c r="EJ290" s="150"/>
    </row>
    <row r="291" spans="1:140" x14ac:dyDescent="0.3">
      <c r="A291" s="277" t="str">
        <f>Tableau3[Commande]&amp;Tableau3[Lig Cde]</f>
        <v/>
      </c>
      <c r="B291" s="278" t="str">
        <f>IF(ISERROR(VLOOKUP(Tableau3[[#This Row],[Code Ord. Off.]],#REF!,2,FALSE)),"RC CONVERGENCE",VLOOKUP(Tableau3[[#This Row],[Code Ord. Off.]],#REF!,2,FALSE))</f>
        <v>RC CONVERGENCE</v>
      </c>
      <c r="C291" s="279" t="str">
        <f>IF(OR(LEFT(Tableau3[[#This Row],[Commentaire Client]],2)="L3",LEFT(Tableau3[[#This Row],[No Suivi]],2)="L3"),"L3","")</f>
        <v/>
      </c>
      <c r="D291" s="278" t="str">
        <f>IFERROR(VLOOKUP(Tableau3[[#This Row],[Code Gest Fournisseur]],#REF!,2,FALSE),IF(Tableau3[[#This Row],[Réf Art Fournisseur]]="","NRC","Znon attribuée"))</f>
        <v>NRC</v>
      </c>
      <c r="E291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291" s="280" t="str">
        <f>IF(Tableau3[[#This Row],[Date Demandée]]+15&lt;$DE$11,"oui","non")</f>
        <v>oui</v>
      </c>
      <c r="G291" s="143"/>
      <c r="I291" s="144"/>
      <c r="J291" s="143"/>
      <c r="AQ291" s="144"/>
      <c r="AR291" s="143"/>
      <c r="AV291" s="1"/>
      <c r="AW291" s="1"/>
      <c r="BF291" s="1"/>
      <c r="CH291" s="1"/>
      <c r="CI291" s="1"/>
      <c r="CL291" s="1"/>
      <c r="CM291" s="1"/>
      <c r="CN291" s="244"/>
      <c r="CO291" s="1"/>
      <c r="CP291" s="3"/>
      <c r="CQ291" s="3"/>
      <c r="CR291" s="1"/>
      <c r="CS291" s="3"/>
      <c r="CT291" s="3"/>
      <c r="CU291" s="3"/>
      <c r="CV291" s="1"/>
      <c r="CW291" s="1"/>
      <c r="DC291" s="144"/>
      <c r="DD291" s="149"/>
      <c r="DE291" s="107"/>
      <c r="DF291" s="107"/>
      <c r="DG291" s="107"/>
      <c r="DH291" s="107"/>
      <c r="DI291" s="107"/>
      <c r="DJ291" s="107"/>
      <c r="DK291" s="107"/>
      <c r="DL291" s="107"/>
      <c r="DM291" s="107"/>
      <c r="DN291" s="107"/>
      <c r="DO291" s="107"/>
      <c r="DP291" s="107"/>
      <c r="DQ291" s="107"/>
      <c r="DR291" s="107"/>
      <c r="DS291" s="107"/>
      <c r="DT291" s="107"/>
      <c r="DU291" s="107"/>
      <c r="DV291" s="107"/>
      <c r="DW291" s="107"/>
      <c r="DX291" s="107"/>
      <c r="DY291" s="107"/>
      <c r="DZ291" s="107"/>
      <c r="EA291" s="107"/>
      <c r="EB291" s="107"/>
      <c r="EC291" s="107"/>
      <c r="ED291" s="107"/>
      <c r="EE291" s="107"/>
      <c r="EF291" s="107"/>
      <c r="EG291" s="107"/>
      <c r="EH291" s="107"/>
      <c r="EI291" s="107"/>
      <c r="EJ291" s="150"/>
    </row>
    <row r="292" spans="1:140" x14ac:dyDescent="0.3">
      <c r="A292" s="277" t="str">
        <f>Tableau3[Commande]&amp;Tableau3[Lig Cde]</f>
        <v/>
      </c>
      <c r="B292" s="278" t="str">
        <f>IF(ISERROR(VLOOKUP(Tableau3[[#This Row],[Code Ord. Off.]],#REF!,2,FALSE)),"RC CONVERGENCE",VLOOKUP(Tableau3[[#This Row],[Code Ord. Off.]],#REF!,2,FALSE))</f>
        <v>RC CONVERGENCE</v>
      </c>
      <c r="C292" s="279" t="str">
        <f>IF(OR(LEFT(Tableau3[[#This Row],[Commentaire Client]],2)="L3",LEFT(Tableau3[[#This Row],[No Suivi]],2)="L3"),"L3","")</f>
        <v/>
      </c>
      <c r="D292" s="278" t="str">
        <f>IFERROR(VLOOKUP(Tableau3[[#This Row],[Code Gest Fournisseur]],#REF!,2,FALSE),IF(Tableau3[[#This Row],[Réf Art Fournisseur]]="","NRC","Znon attribuée"))</f>
        <v>NRC</v>
      </c>
      <c r="E292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292" s="280" t="str">
        <f>IF(Tableau3[[#This Row],[Date Demandée]]+15&lt;$DE$11,"oui","non")</f>
        <v>oui</v>
      </c>
      <c r="G292" s="143"/>
      <c r="I292" s="144"/>
      <c r="J292" s="143"/>
      <c r="AQ292" s="144"/>
      <c r="AR292" s="143"/>
      <c r="AV292" s="1"/>
      <c r="AW292" s="1"/>
      <c r="BF292" s="1"/>
      <c r="CH292" s="1"/>
      <c r="CI292" s="1"/>
      <c r="CL292" s="1"/>
      <c r="CM292" s="1"/>
      <c r="CN292" s="244"/>
      <c r="CO292" s="1"/>
      <c r="CP292" s="3"/>
      <c r="CQ292" s="3"/>
      <c r="CR292" s="1"/>
      <c r="CS292" s="3"/>
      <c r="CT292" s="3"/>
      <c r="CU292" s="3"/>
      <c r="CV292" s="1"/>
      <c r="CW292" s="1"/>
      <c r="DC292" s="144"/>
      <c r="DD292" s="149"/>
      <c r="DE292" s="107"/>
      <c r="DF292" s="107"/>
      <c r="DG292" s="107"/>
      <c r="DH292" s="107"/>
      <c r="DI292" s="107"/>
      <c r="DJ292" s="107"/>
      <c r="DK292" s="107"/>
      <c r="DL292" s="107"/>
      <c r="DM292" s="107"/>
      <c r="DN292" s="107"/>
      <c r="DO292" s="107"/>
      <c r="DP292" s="107"/>
      <c r="DQ292" s="107"/>
      <c r="DR292" s="107"/>
      <c r="DS292" s="107"/>
      <c r="DT292" s="107"/>
      <c r="DU292" s="107"/>
      <c r="DV292" s="107"/>
      <c r="DW292" s="107"/>
      <c r="DX292" s="107"/>
      <c r="DY292" s="107"/>
      <c r="DZ292" s="107"/>
      <c r="EA292" s="107"/>
      <c r="EB292" s="107"/>
      <c r="EC292" s="107"/>
      <c r="ED292" s="107"/>
      <c r="EE292" s="107"/>
      <c r="EF292" s="107"/>
      <c r="EG292" s="107"/>
      <c r="EH292" s="107"/>
      <c r="EI292" s="107"/>
      <c r="EJ292" s="150"/>
    </row>
    <row r="293" spans="1:140" x14ac:dyDescent="0.3">
      <c r="A293" s="277" t="str">
        <f>Tableau3[Commande]&amp;Tableau3[Lig Cde]</f>
        <v/>
      </c>
      <c r="B293" s="278" t="str">
        <f>IF(ISERROR(VLOOKUP(Tableau3[[#This Row],[Code Ord. Off.]],#REF!,2,FALSE)),"RC CONVERGENCE",VLOOKUP(Tableau3[[#This Row],[Code Ord. Off.]],#REF!,2,FALSE))</f>
        <v>RC CONVERGENCE</v>
      </c>
      <c r="C293" s="279" t="str">
        <f>IF(OR(LEFT(Tableau3[[#This Row],[Commentaire Client]],2)="L3",LEFT(Tableau3[[#This Row],[No Suivi]],2)="L3"),"L3","")</f>
        <v/>
      </c>
      <c r="D293" s="278" t="str">
        <f>IFERROR(VLOOKUP(Tableau3[[#This Row],[Code Gest Fournisseur]],#REF!,2,FALSE),IF(Tableau3[[#This Row],[Réf Art Fournisseur]]="","NRC","Znon attribuée"))</f>
        <v>NRC</v>
      </c>
      <c r="E293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293" s="280" t="str">
        <f>IF(Tableau3[[#This Row],[Date Demandée]]+15&lt;$DE$11,"oui","non")</f>
        <v>oui</v>
      </c>
      <c r="G293" s="143"/>
      <c r="I293" s="144"/>
      <c r="J293" s="143"/>
      <c r="AQ293" s="144"/>
      <c r="AR293" s="143"/>
      <c r="AV293" s="1"/>
      <c r="AW293" s="1"/>
      <c r="BF293" s="1"/>
      <c r="CH293" s="1"/>
      <c r="CI293" s="1"/>
      <c r="CL293" s="1"/>
      <c r="CM293" s="1"/>
      <c r="CN293" s="241"/>
      <c r="CO293" s="1"/>
      <c r="CP293" s="3"/>
      <c r="CQ293" s="3"/>
      <c r="CR293" s="1"/>
      <c r="CS293" s="3"/>
      <c r="CT293" s="3"/>
      <c r="CU293" s="3"/>
      <c r="CV293" s="1"/>
      <c r="CW293" s="1"/>
      <c r="DC293" s="144"/>
      <c r="DD293" s="149"/>
      <c r="DE293" s="107"/>
      <c r="DF293" s="107"/>
      <c r="DG293" s="107"/>
      <c r="DH293" s="107"/>
      <c r="DI293" s="107"/>
      <c r="DJ293" s="107"/>
      <c r="DK293" s="107"/>
      <c r="DL293" s="107"/>
      <c r="DM293" s="107"/>
      <c r="DN293" s="107"/>
      <c r="DO293" s="107"/>
      <c r="DP293" s="107"/>
      <c r="DQ293" s="107"/>
      <c r="DR293" s="107"/>
      <c r="DS293" s="107"/>
      <c r="DT293" s="107"/>
      <c r="DU293" s="107"/>
      <c r="DV293" s="107"/>
      <c r="DW293" s="107"/>
      <c r="DX293" s="107"/>
      <c r="DY293" s="107"/>
      <c r="DZ293" s="107"/>
      <c r="EA293" s="107"/>
      <c r="EB293" s="107"/>
      <c r="EC293" s="107"/>
      <c r="ED293" s="107"/>
      <c r="EE293" s="107"/>
      <c r="EF293" s="107"/>
      <c r="EG293" s="107"/>
      <c r="EH293" s="107"/>
      <c r="EI293" s="107"/>
      <c r="EJ293" s="150"/>
    </row>
    <row r="294" spans="1:140" x14ac:dyDescent="0.3">
      <c r="A294" s="277" t="str">
        <f>Tableau3[Commande]&amp;Tableau3[Lig Cde]</f>
        <v/>
      </c>
      <c r="B294" s="278" t="str">
        <f>IF(ISERROR(VLOOKUP(Tableau3[[#This Row],[Code Ord. Off.]],#REF!,2,FALSE)),"RC CONVERGENCE",VLOOKUP(Tableau3[[#This Row],[Code Ord. Off.]],#REF!,2,FALSE))</f>
        <v>RC CONVERGENCE</v>
      </c>
      <c r="C294" s="279" t="str">
        <f>IF(OR(LEFT(Tableau3[[#This Row],[Commentaire Client]],2)="L3",LEFT(Tableau3[[#This Row],[No Suivi]],2)="L3"),"L3","")</f>
        <v/>
      </c>
      <c r="D294" s="278" t="str">
        <f>IFERROR(VLOOKUP(Tableau3[[#This Row],[Code Gest Fournisseur]],#REF!,2,FALSE),IF(Tableau3[[#This Row],[Réf Art Fournisseur]]="","NRC","Znon attribuée"))</f>
        <v>NRC</v>
      </c>
      <c r="E294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294" s="280" t="str">
        <f>IF(Tableau3[[#This Row],[Date Demandée]]+15&lt;$DE$11,"oui","non")</f>
        <v>oui</v>
      </c>
      <c r="G294" s="143"/>
      <c r="I294" s="144"/>
      <c r="J294" s="143"/>
      <c r="AQ294" s="144"/>
      <c r="AR294" s="143"/>
      <c r="AV294" s="1"/>
      <c r="AW294" s="1"/>
      <c r="BF294" s="1"/>
      <c r="CH294" s="1"/>
      <c r="CI294" s="1"/>
      <c r="CL294" s="1"/>
      <c r="CM294" s="1"/>
      <c r="CN294" s="244"/>
      <c r="CO294" s="1"/>
      <c r="CP294" s="3"/>
      <c r="CQ294" s="3"/>
      <c r="CR294" s="1"/>
      <c r="CS294" s="3"/>
      <c r="CT294" s="3"/>
      <c r="CU294" s="3"/>
      <c r="CV294" s="1"/>
      <c r="CW294" s="1"/>
      <c r="DC294" s="144"/>
      <c r="DD294" s="149"/>
      <c r="DE294" s="107"/>
      <c r="DF294" s="107"/>
      <c r="DG294" s="107"/>
      <c r="DH294" s="107"/>
      <c r="DI294" s="107"/>
      <c r="DJ294" s="107"/>
      <c r="DK294" s="107"/>
      <c r="DL294" s="107"/>
      <c r="DM294" s="107"/>
      <c r="DN294" s="107"/>
      <c r="DO294" s="107"/>
      <c r="DP294" s="107"/>
      <c r="DQ294" s="107"/>
      <c r="DR294" s="107"/>
      <c r="DS294" s="107"/>
      <c r="DT294" s="107"/>
      <c r="DU294" s="107"/>
      <c r="DV294" s="107"/>
      <c r="DW294" s="107"/>
      <c r="DX294" s="107"/>
      <c r="DY294" s="107"/>
      <c r="DZ294" s="107"/>
      <c r="EA294" s="107"/>
      <c r="EB294" s="107"/>
      <c r="EC294" s="107"/>
      <c r="ED294" s="107"/>
      <c r="EE294" s="107"/>
      <c r="EF294" s="107"/>
      <c r="EG294" s="107"/>
      <c r="EH294" s="107"/>
      <c r="EI294" s="107"/>
      <c r="EJ294" s="150"/>
    </row>
    <row r="295" spans="1:140" x14ac:dyDescent="0.3">
      <c r="A295" s="277" t="str">
        <f>Tableau3[Commande]&amp;Tableau3[Lig Cde]</f>
        <v/>
      </c>
      <c r="B295" s="278" t="str">
        <f>IF(ISERROR(VLOOKUP(Tableau3[[#This Row],[Code Ord. Off.]],#REF!,2,FALSE)),"RC CONVERGENCE",VLOOKUP(Tableau3[[#This Row],[Code Ord. Off.]],#REF!,2,FALSE))</f>
        <v>RC CONVERGENCE</v>
      </c>
      <c r="C295" s="279" t="str">
        <f>IF(OR(LEFT(Tableau3[[#This Row],[Commentaire Client]],2)="L3",LEFT(Tableau3[[#This Row],[No Suivi]],2)="L3"),"L3","")</f>
        <v/>
      </c>
      <c r="D295" s="278" t="str">
        <f>IFERROR(VLOOKUP(Tableau3[[#This Row],[Code Gest Fournisseur]],#REF!,2,FALSE),IF(Tableau3[[#This Row],[Réf Art Fournisseur]]="","NRC","Znon attribuée"))</f>
        <v>NRC</v>
      </c>
      <c r="E295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295" s="280" t="str">
        <f>IF(Tableau3[[#This Row],[Date Demandée]]+15&lt;$DE$11,"oui","non")</f>
        <v>oui</v>
      </c>
      <c r="G295" s="143"/>
      <c r="I295" s="144"/>
      <c r="J295" s="143"/>
      <c r="AQ295" s="144"/>
      <c r="AR295" s="143"/>
      <c r="AV295" s="1"/>
      <c r="AW295" s="1"/>
      <c r="BF295" s="1"/>
      <c r="CH295" s="1"/>
      <c r="CI295" s="1"/>
      <c r="CL295" s="1"/>
      <c r="CM295" s="1"/>
      <c r="CN295" s="244"/>
      <c r="CO295" s="1"/>
      <c r="CP295" s="3"/>
      <c r="CQ295" s="3"/>
      <c r="CR295" s="1"/>
      <c r="CS295" s="3"/>
      <c r="CT295" s="3"/>
      <c r="CU295" s="3"/>
      <c r="CV295" s="1"/>
      <c r="CW295" s="1"/>
      <c r="DC295" s="144"/>
      <c r="DD295" s="149"/>
      <c r="DE295" s="107"/>
      <c r="DF295" s="107"/>
      <c r="DG295" s="107"/>
      <c r="DH295" s="107"/>
      <c r="DI295" s="107"/>
      <c r="DJ295" s="107"/>
      <c r="DK295" s="107"/>
      <c r="DL295" s="107"/>
      <c r="DM295" s="107"/>
      <c r="DN295" s="107"/>
      <c r="DO295" s="107"/>
      <c r="DP295" s="107"/>
      <c r="DQ295" s="107"/>
      <c r="DR295" s="107"/>
      <c r="DS295" s="107"/>
      <c r="DT295" s="107"/>
      <c r="DU295" s="107"/>
      <c r="DV295" s="107"/>
      <c r="DW295" s="107"/>
      <c r="DX295" s="107"/>
      <c r="DY295" s="107"/>
      <c r="DZ295" s="107"/>
      <c r="EA295" s="107"/>
      <c r="EB295" s="107"/>
      <c r="EC295" s="107"/>
      <c r="ED295" s="107"/>
      <c r="EE295" s="107"/>
      <c r="EF295" s="107"/>
      <c r="EG295" s="107"/>
      <c r="EH295" s="107"/>
      <c r="EI295" s="107"/>
      <c r="EJ295" s="150"/>
    </row>
    <row r="296" spans="1:140" x14ac:dyDescent="0.3">
      <c r="A296" s="277" t="str">
        <f>Tableau3[Commande]&amp;Tableau3[Lig Cde]</f>
        <v/>
      </c>
      <c r="B296" s="278" t="str">
        <f>IF(ISERROR(VLOOKUP(Tableau3[[#This Row],[Code Ord. Off.]],#REF!,2,FALSE)),"RC CONVERGENCE",VLOOKUP(Tableau3[[#This Row],[Code Ord. Off.]],#REF!,2,FALSE))</f>
        <v>RC CONVERGENCE</v>
      </c>
      <c r="C296" s="279" t="str">
        <f>IF(OR(LEFT(Tableau3[[#This Row],[Commentaire Client]],2)="L3",LEFT(Tableau3[[#This Row],[No Suivi]],2)="L3"),"L3","")</f>
        <v/>
      </c>
      <c r="D296" s="278" t="str">
        <f>IFERROR(VLOOKUP(Tableau3[[#This Row],[Code Gest Fournisseur]],#REF!,2,FALSE),IF(Tableau3[[#This Row],[Réf Art Fournisseur]]="","NRC","Znon attribuée"))</f>
        <v>NRC</v>
      </c>
      <c r="E296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296" s="280" t="str">
        <f>IF(Tableau3[[#This Row],[Date Demandée]]+15&lt;$DE$11,"oui","non")</f>
        <v>oui</v>
      </c>
      <c r="G296" s="143"/>
      <c r="I296" s="144"/>
      <c r="J296" s="143"/>
      <c r="AQ296" s="144"/>
      <c r="AR296" s="143"/>
      <c r="AV296" s="1"/>
      <c r="AW296" s="1"/>
      <c r="BF296" s="1"/>
      <c r="CH296" s="1"/>
      <c r="CI296" s="1"/>
      <c r="CL296" s="1"/>
      <c r="CM296" s="1"/>
      <c r="CN296" s="244"/>
      <c r="CO296" s="1"/>
      <c r="CP296" s="3"/>
      <c r="CQ296" s="3"/>
      <c r="CR296" s="1"/>
      <c r="CS296" s="3"/>
      <c r="CT296" s="3"/>
      <c r="CU296" s="3"/>
      <c r="CV296" s="1"/>
      <c r="CW296" s="1"/>
      <c r="DC296" s="144"/>
      <c r="DD296" s="149"/>
      <c r="DE296" s="107"/>
      <c r="DF296" s="107"/>
      <c r="DG296" s="107"/>
      <c r="DH296" s="107"/>
      <c r="DI296" s="107"/>
      <c r="DJ296" s="107"/>
      <c r="DK296" s="107"/>
      <c r="DL296" s="107"/>
      <c r="DM296" s="107"/>
      <c r="DN296" s="107"/>
      <c r="DO296" s="107"/>
      <c r="DP296" s="107"/>
      <c r="DQ296" s="107"/>
      <c r="DR296" s="107"/>
      <c r="DS296" s="107"/>
      <c r="DT296" s="107"/>
      <c r="DU296" s="107"/>
      <c r="DV296" s="107"/>
      <c r="DW296" s="107"/>
      <c r="DX296" s="107"/>
      <c r="DY296" s="107"/>
      <c r="DZ296" s="107"/>
      <c r="EA296" s="107"/>
      <c r="EB296" s="107"/>
      <c r="EC296" s="107"/>
      <c r="ED296" s="107"/>
      <c r="EE296" s="107"/>
      <c r="EF296" s="107"/>
      <c r="EG296" s="107"/>
      <c r="EH296" s="107"/>
      <c r="EI296" s="107"/>
      <c r="EJ296" s="150"/>
    </row>
    <row r="297" spans="1:140" x14ac:dyDescent="0.3">
      <c r="A297" s="277" t="str">
        <f>Tableau3[Commande]&amp;Tableau3[Lig Cde]</f>
        <v/>
      </c>
      <c r="B297" s="278" t="str">
        <f>IF(ISERROR(VLOOKUP(Tableau3[[#This Row],[Code Ord. Off.]],#REF!,2,FALSE)),"RC CONVERGENCE",VLOOKUP(Tableau3[[#This Row],[Code Ord. Off.]],#REF!,2,FALSE))</f>
        <v>RC CONVERGENCE</v>
      </c>
      <c r="C297" s="279" t="str">
        <f>IF(OR(LEFT(Tableau3[[#This Row],[Commentaire Client]],2)="L3",LEFT(Tableau3[[#This Row],[No Suivi]],2)="L3"),"L3","")</f>
        <v/>
      </c>
      <c r="D297" s="278" t="str">
        <f>IFERROR(VLOOKUP(Tableau3[[#This Row],[Code Gest Fournisseur]],#REF!,2,FALSE),IF(Tableau3[[#This Row],[Réf Art Fournisseur]]="","NRC","Znon attribuée"))</f>
        <v>NRC</v>
      </c>
      <c r="E297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297" s="280" t="str">
        <f>IF(Tableau3[[#This Row],[Date Demandée]]+15&lt;$DE$11,"oui","non")</f>
        <v>oui</v>
      </c>
      <c r="G297" s="143"/>
      <c r="I297" s="144"/>
      <c r="J297" s="143"/>
      <c r="AQ297" s="144"/>
      <c r="AR297" s="143"/>
      <c r="AV297" s="1"/>
      <c r="AW297" s="1"/>
      <c r="BF297" s="1"/>
      <c r="CH297" s="1"/>
      <c r="CI297" s="1"/>
      <c r="CL297" s="1"/>
      <c r="CM297" s="1"/>
      <c r="CN297" s="244"/>
      <c r="CO297" s="1"/>
      <c r="CP297" s="3"/>
      <c r="CQ297" s="3"/>
      <c r="CR297" s="1"/>
      <c r="CS297" s="3"/>
      <c r="CT297" s="3"/>
      <c r="CU297" s="3"/>
      <c r="CV297" s="1"/>
      <c r="CW297" s="1"/>
      <c r="DC297" s="144"/>
      <c r="DD297" s="149"/>
      <c r="DE297" s="107"/>
      <c r="DF297" s="107"/>
      <c r="DG297" s="107"/>
      <c r="DH297" s="107"/>
      <c r="DI297" s="107"/>
      <c r="DJ297" s="107"/>
      <c r="DK297" s="107"/>
      <c r="DL297" s="107"/>
      <c r="DM297" s="107"/>
      <c r="DN297" s="107"/>
      <c r="DO297" s="107"/>
      <c r="DP297" s="107"/>
      <c r="DQ297" s="107"/>
      <c r="DR297" s="107"/>
      <c r="DS297" s="107"/>
      <c r="DT297" s="107"/>
      <c r="DU297" s="107"/>
      <c r="DV297" s="107"/>
      <c r="DW297" s="107"/>
      <c r="DX297" s="107"/>
      <c r="DY297" s="107"/>
      <c r="DZ297" s="107"/>
      <c r="EA297" s="107"/>
      <c r="EB297" s="107"/>
      <c r="EC297" s="107"/>
      <c r="ED297" s="107"/>
      <c r="EE297" s="107"/>
      <c r="EF297" s="107"/>
      <c r="EG297" s="107"/>
      <c r="EH297" s="107"/>
      <c r="EI297" s="107"/>
      <c r="EJ297" s="150"/>
    </row>
    <row r="298" spans="1:140" x14ac:dyDescent="0.3">
      <c r="A298" s="277" t="str">
        <f>Tableau3[Commande]&amp;Tableau3[Lig Cde]</f>
        <v/>
      </c>
      <c r="B298" s="278" t="str">
        <f>IF(ISERROR(VLOOKUP(Tableau3[[#This Row],[Code Ord. Off.]],#REF!,2,FALSE)),"RC CONVERGENCE",VLOOKUP(Tableau3[[#This Row],[Code Ord. Off.]],#REF!,2,FALSE))</f>
        <v>RC CONVERGENCE</v>
      </c>
      <c r="C298" s="279" t="str">
        <f>IF(OR(LEFT(Tableau3[[#This Row],[Commentaire Client]],2)="L3",LEFT(Tableau3[[#This Row],[No Suivi]],2)="L3"),"L3","")</f>
        <v/>
      </c>
      <c r="D298" s="278" t="str">
        <f>IFERROR(VLOOKUP(Tableau3[[#This Row],[Code Gest Fournisseur]],#REF!,2,FALSE),IF(Tableau3[[#This Row],[Réf Art Fournisseur]]="","NRC","Znon attribuée"))</f>
        <v>NRC</v>
      </c>
      <c r="E298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298" s="280" t="str">
        <f>IF(Tableau3[[#This Row],[Date Demandée]]+15&lt;$DE$11,"oui","non")</f>
        <v>oui</v>
      </c>
      <c r="G298" s="143"/>
      <c r="I298" s="144"/>
      <c r="J298" s="143"/>
      <c r="AQ298" s="144"/>
      <c r="AR298" s="143"/>
      <c r="AV298" s="1"/>
      <c r="AW298" s="1"/>
      <c r="BF298" s="1"/>
      <c r="CH298" s="1"/>
      <c r="CI298" s="1"/>
      <c r="CL298" s="1"/>
      <c r="CM298" s="1"/>
      <c r="CN298" s="244"/>
      <c r="CO298" s="1"/>
      <c r="CP298" s="3"/>
      <c r="CQ298" s="3"/>
      <c r="CR298" s="1"/>
      <c r="CS298" s="3"/>
      <c r="CT298" s="3"/>
      <c r="CU298" s="3"/>
      <c r="CV298" s="1"/>
      <c r="CW298" s="1"/>
      <c r="DC298" s="144"/>
      <c r="DD298" s="149"/>
      <c r="DE298" s="107"/>
      <c r="DF298" s="107"/>
      <c r="DG298" s="107"/>
      <c r="DH298" s="107"/>
      <c r="DI298" s="107"/>
      <c r="DJ298" s="107"/>
      <c r="DK298" s="107"/>
      <c r="DL298" s="107"/>
      <c r="DM298" s="107"/>
      <c r="DN298" s="107"/>
      <c r="DO298" s="107"/>
      <c r="DP298" s="107"/>
      <c r="DQ298" s="107"/>
      <c r="DR298" s="107"/>
      <c r="DS298" s="107"/>
      <c r="DT298" s="107"/>
      <c r="DU298" s="107"/>
      <c r="DV298" s="107"/>
      <c r="DW298" s="107"/>
      <c r="DX298" s="107"/>
      <c r="DY298" s="107"/>
      <c r="DZ298" s="107"/>
      <c r="EA298" s="107"/>
      <c r="EB298" s="107"/>
      <c r="EC298" s="107"/>
      <c r="ED298" s="107"/>
      <c r="EE298" s="107"/>
      <c r="EF298" s="107"/>
      <c r="EG298" s="107"/>
      <c r="EH298" s="107"/>
      <c r="EI298" s="107"/>
      <c r="EJ298" s="150"/>
    </row>
    <row r="299" spans="1:140" x14ac:dyDescent="0.3">
      <c r="A299" s="277" t="str">
        <f>Tableau3[Commande]&amp;Tableau3[Lig Cde]</f>
        <v/>
      </c>
      <c r="B299" s="278" t="str">
        <f>IF(ISERROR(VLOOKUP(Tableau3[[#This Row],[Code Ord. Off.]],#REF!,2,FALSE)),"RC CONVERGENCE",VLOOKUP(Tableau3[[#This Row],[Code Ord. Off.]],#REF!,2,FALSE))</f>
        <v>RC CONVERGENCE</v>
      </c>
      <c r="C299" s="279" t="str">
        <f>IF(OR(LEFT(Tableau3[[#This Row],[Commentaire Client]],2)="L3",LEFT(Tableau3[[#This Row],[No Suivi]],2)="L3"),"L3","")</f>
        <v/>
      </c>
      <c r="D299" s="278" t="str">
        <f>IFERROR(VLOOKUP(Tableau3[[#This Row],[Code Gest Fournisseur]],#REF!,2,FALSE),IF(Tableau3[[#This Row],[Réf Art Fournisseur]]="","NRC","Znon attribuée"))</f>
        <v>NRC</v>
      </c>
      <c r="E299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299" s="280" t="str">
        <f>IF(Tableau3[[#This Row],[Date Demandée]]+15&lt;$DE$11,"oui","non")</f>
        <v>oui</v>
      </c>
      <c r="G299" s="143"/>
      <c r="I299" s="144"/>
      <c r="J299" s="143"/>
      <c r="AQ299" s="144"/>
      <c r="AR299" s="143"/>
      <c r="AV299" s="1"/>
      <c r="AW299" s="1"/>
      <c r="BF299" s="1"/>
      <c r="CH299" s="1"/>
      <c r="CI299" s="1"/>
      <c r="CL299" s="1"/>
      <c r="CM299" s="1"/>
      <c r="CN299" s="244"/>
      <c r="CO299" s="1"/>
      <c r="CP299" s="3"/>
      <c r="CQ299" s="3"/>
      <c r="CR299" s="1"/>
      <c r="CS299" s="3"/>
      <c r="CT299" s="3"/>
      <c r="CU299" s="3"/>
      <c r="CV299" s="1"/>
      <c r="CW299" s="1"/>
      <c r="DC299" s="144"/>
      <c r="DD299" s="149"/>
      <c r="DE299" s="107"/>
      <c r="DF299" s="107"/>
      <c r="DG299" s="107"/>
      <c r="DH299" s="107"/>
      <c r="DI299" s="107"/>
      <c r="DJ299" s="107"/>
      <c r="DK299" s="107"/>
      <c r="DL299" s="107"/>
      <c r="DM299" s="107"/>
      <c r="DN299" s="107"/>
      <c r="DO299" s="107"/>
      <c r="DP299" s="107"/>
      <c r="DQ299" s="107"/>
      <c r="DR299" s="107"/>
      <c r="DS299" s="107"/>
      <c r="DT299" s="107"/>
      <c r="DU299" s="107"/>
      <c r="DV299" s="107"/>
      <c r="DW299" s="107"/>
      <c r="DX299" s="107"/>
      <c r="DY299" s="107"/>
      <c r="DZ299" s="107"/>
      <c r="EA299" s="107"/>
      <c r="EB299" s="107"/>
      <c r="EC299" s="107"/>
      <c r="ED299" s="107"/>
      <c r="EE299" s="107"/>
      <c r="EF299" s="107"/>
      <c r="EG299" s="107"/>
      <c r="EH299" s="107"/>
      <c r="EI299" s="107"/>
      <c r="EJ299" s="150"/>
    </row>
    <row r="300" spans="1:140" x14ac:dyDescent="0.3">
      <c r="A300" s="277" t="str">
        <f>Tableau3[Commande]&amp;Tableau3[Lig Cde]</f>
        <v/>
      </c>
      <c r="B300" s="278" t="str">
        <f>IF(ISERROR(VLOOKUP(Tableau3[[#This Row],[Code Ord. Off.]],#REF!,2,FALSE)),"RC CONVERGENCE",VLOOKUP(Tableau3[[#This Row],[Code Ord. Off.]],#REF!,2,FALSE))</f>
        <v>RC CONVERGENCE</v>
      </c>
      <c r="C300" s="279" t="str">
        <f>IF(OR(LEFT(Tableau3[[#This Row],[Commentaire Client]],2)="L3",LEFT(Tableau3[[#This Row],[No Suivi]],2)="L3"),"L3","")</f>
        <v/>
      </c>
      <c r="D300" s="278" t="str">
        <f>IFERROR(VLOOKUP(Tableau3[[#This Row],[Code Gest Fournisseur]],#REF!,2,FALSE),IF(Tableau3[[#This Row],[Réf Art Fournisseur]]="","NRC","Znon attribuée"))</f>
        <v>NRC</v>
      </c>
      <c r="E300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300" s="280" t="str">
        <f>IF(Tableau3[[#This Row],[Date Demandée]]+15&lt;$DE$11,"oui","non")</f>
        <v>oui</v>
      </c>
      <c r="G300" s="143"/>
      <c r="I300" s="144"/>
      <c r="J300" s="143"/>
      <c r="AQ300" s="144"/>
      <c r="AR300" s="143"/>
      <c r="AV300" s="1"/>
      <c r="AW300" s="1"/>
      <c r="BF300" s="1"/>
      <c r="CH300" s="1"/>
      <c r="CI300" s="1"/>
      <c r="CL300" s="1"/>
      <c r="CM300" s="1"/>
      <c r="CN300" s="244"/>
      <c r="CO300" s="1"/>
      <c r="CP300" s="3"/>
      <c r="CQ300" s="3"/>
      <c r="CR300" s="1"/>
      <c r="CS300" s="3"/>
      <c r="CT300" s="3"/>
      <c r="CU300" s="3"/>
      <c r="CV300" s="1"/>
      <c r="CW300" s="1"/>
      <c r="DC300" s="144"/>
      <c r="DD300" s="149"/>
      <c r="DE300" s="107"/>
      <c r="DF300" s="107"/>
      <c r="DG300" s="107"/>
      <c r="DH300" s="107"/>
      <c r="DI300" s="107"/>
      <c r="DJ300" s="107"/>
      <c r="DK300" s="107"/>
      <c r="DL300" s="107"/>
      <c r="DM300" s="107"/>
      <c r="DN300" s="107"/>
      <c r="DO300" s="107"/>
      <c r="DP300" s="107"/>
      <c r="DQ300" s="107"/>
      <c r="DR300" s="107"/>
      <c r="DS300" s="107"/>
      <c r="DT300" s="107"/>
      <c r="DU300" s="107"/>
      <c r="DV300" s="107"/>
      <c r="DW300" s="107"/>
      <c r="DX300" s="107"/>
      <c r="DY300" s="107"/>
      <c r="DZ300" s="107"/>
      <c r="EA300" s="107"/>
      <c r="EB300" s="107"/>
      <c r="EC300" s="107"/>
      <c r="ED300" s="107"/>
      <c r="EE300" s="107"/>
      <c r="EF300" s="107"/>
      <c r="EG300" s="107"/>
      <c r="EH300" s="107"/>
      <c r="EI300" s="107"/>
      <c r="EJ300" s="150"/>
    </row>
    <row r="301" spans="1:140" x14ac:dyDescent="0.3">
      <c r="A301" s="277" t="str">
        <f>Tableau3[Commande]&amp;Tableau3[Lig Cde]</f>
        <v/>
      </c>
      <c r="B301" s="278" t="str">
        <f>IF(ISERROR(VLOOKUP(Tableau3[[#This Row],[Code Ord. Off.]],#REF!,2,FALSE)),"RC CONVERGENCE",VLOOKUP(Tableau3[[#This Row],[Code Ord. Off.]],#REF!,2,FALSE))</f>
        <v>RC CONVERGENCE</v>
      </c>
      <c r="C301" s="279" t="str">
        <f>IF(OR(LEFT(Tableau3[[#This Row],[Commentaire Client]],2)="L3",LEFT(Tableau3[[#This Row],[No Suivi]],2)="L3"),"L3","")</f>
        <v/>
      </c>
      <c r="D301" s="278" t="str">
        <f>IFERROR(VLOOKUP(Tableau3[[#This Row],[Code Gest Fournisseur]],#REF!,2,FALSE),IF(Tableau3[[#This Row],[Réf Art Fournisseur]]="","NRC","Znon attribuée"))</f>
        <v>NRC</v>
      </c>
      <c r="E301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301" s="280" t="str">
        <f>IF(Tableau3[[#This Row],[Date Demandée]]+15&lt;$DE$11,"oui","non")</f>
        <v>oui</v>
      </c>
      <c r="G301" s="143"/>
      <c r="I301" s="144"/>
      <c r="J301" s="143"/>
      <c r="AQ301" s="144"/>
      <c r="AR301" s="143"/>
      <c r="AV301" s="1"/>
      <c r="AW301" s="1"/>
      <c r="BF301" s="1"/>
      <c r="CH301" s="1"/>
      <c r="CI301" s="1"/>
      <c r="CL301" s="1"/>
      <c r="CM301" s="1"/>
      <c r="CN301" s="244"/>
      <c r="CO301" s="1"/>
      <c r="CP301" s="3"/>
      <c r="CQ301" s="3"/>
      <c r="CR301" s="1"/>
      <c r="CS301" s="3"/>
      <c r="CT301" s="3"/>
      <c r="CU301" s="3"/>
      <c r="CV301" s="1"/>
      <c r="CW301" s="1"/>
      <c r="DC301" s="144"/>
      <c r="DD301" s="149"/>
      <c r="DE301" s="107"/>
      <c r="DF301" s="107"/>
      <c r="DG301" s="107"/>
      <c r="DH301" s="107"/>
      <c r="DI301" s="107"/>
      <c r="DJ301" s="107"/>
      <c r="DK301" s="107"/>
      <c r="DL301" s="107"/>
      <c r="DM301" s="107"/>
      <c r="DN301" s="107"/>
      <c r="DO301" s="107"/>
      <c r="DP301" s="107"/>
      <c r="DQ301" s="107"/>
      <c r="DR301" s="107"/>
      <c r="DS301" s="107"/>
      <c r="DT301" s="107"/>
      <c r="DU301" s="107"/>
      <c r="DV301" s="107"/>
      <c r="DW301" s="107"/>
      <c r="DX301" s="107"/>
      <c r="DY301" s="107"/>
      <c r="DZ301" s="107"/>
      <c r="EA301" s="107"/>
      <c r="EB301" s="107"/>
      <c r="EC301" s="107"/>
      <c r="ED301" s="107"/>
      <c r="EE301" s="107"/>
      <c r="EF301" s="107"/>
      <c r="EG301" s="107"/>
      <c r="EH301" s="107"/>
      <c r="EI301" s="107"/>
      <c r="EJ301" s="150"/>
    </row>
    <row r="302" spans="1:140" x14ac:dyDescent="0.3">
      <c r="A302" s="277" t="str">
        <f>Tableau3[Commande]&amp;Tableau3[Lig Cde]</f>
        <v/>
      </c>
      <c r="B302" s="278" t="str">
        <f>IF(ISERROR(VLOOKUP(Tableau3[[#This Row],[Code Ord. Off.]],#REF!,2,FALSE)),"RC CONVERGENCE",VLOOKUP(Tableau3[[#This Row],[Code Ord. Off.]],#REF!,2,FALSE))</f>
        <v>RC CONVERGENCE</v>
      </c>
      <c r="C302" s="279" t="str">
        <f>IF(OR(LEFT(Tableau3[[#This Row],[Commentaire Client]],2)="L3",LEFT(Tableau3[[#This Row],[No Suivi]],2)="L3"),"L3","")</f>
        <v/>
      </c>
      <c r="D302" s="278" t="str">
        <f>IFERROR(VLOOKUP(Tableau3[[#This Row],[Code Gest Fournisseur]],#REF!,2,FALSE),IF(Tableau3[[#This Row],[Réf Art Fournisseur]]="","NRC","Znon attribuée"))</f>
        <v>NRC</v>
      </c>
      <c r="E302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302" s="280" t="str">
        <f>IF(Tableau3[[#This Row],[Date Demandée]]+15&lt;$DE$11,"oui","non")</f>
        <v>oui</v>
      </c>
      <c r="G302" s="143"/>
      <c r="I302" s="144"/>
      <c r="J302" s="143"/>
      <c r="AQ302" s="144"/>
      <c r="AR302" s="143"/>
      <c r="AV302" s="1"/>
      <c r="AW302" s="1"/>
      <c r="BF302" s="1"/>
      <c r="CH302" s="1"/>
      <c r="CI302" s="1"/>
      <c r="CL302" s="1"/>
      <c r="CM302" s="1"/>
      <c r="CN302" s="244"/>
      <c r="CO302" s="1"/>
      <c r="CP302" s="3"/>
      <c r="CQ302" s="3"/>
      <c r="CR302" s="1"/>
      <c r="CS302" s="3"/>
      <c r="CT302" s="3"/>
      <c r="CU302" s="3"/>
      <c r="CV302" s="1"/>
      <c r="CW302" s="1"/>
      <c r="DC302" s="144"/>
      <c r="DD302" s="149"/>
      <c r="DE302" s="107"/>
      <c r="DF302" s="107"/>
      <c r="DG302" s="107"/>
      <c r="DH302" s="107"/>
      <c r="DI302" s="107"/>
      <c r="DJ302" s="107"/>
      <c r="DK302" s="107"/>
      <c r="DL302" s="107"/>
      <c r="DM302" s="107"/>
      <c r="DN302" s="107"/>
      <c r="DO302" s="107"/>
      <c r="DP302" s="107"/>
      <c r="DQ302" s="107"/>
      <c r="DR302" s="107"/>
      <c r="DS302" s="107"/>
      <c r="DT302" s="107"/>
      <c r="DU302" s="107"/>
      <c r="DV302" s="107"/>
      <c r="DW302" s="107"/>
      <c r="DX302" s="107"/>
      <c r="DY302" s="107"/>
      <c r="DZ302" s="107"/>
      <c r="EA302" s="107"/>
      <c r="EB302" s="107"/>
      <c r="EC302" s="107"/>
      <c r="ED302" s="107"/>
      <c r="EE302" s="107"/>
      <c r="EF302" s="107"/>
      <c r="EG302" s="107"/>
      <c r="EH302" s="107"/>
      <c r="EI302" s="107"/>
      <c r="EJ302" s="150"/>
    </row>
    <row r="303" spans="1:140" x14ac:dyDescent="0.3">
      <c r="A303" s="277" t="str">
        <f>Tableau3[Commande]&amp;Tableau3[Lig Cde]</f>
        <v/>
      </c>
      <c r="B303" s="278" t="str">
        <f>IF(ISERROR(VLOOKUP(Tableau3[[#This Row],[Code Ord. Off.]],#REF!,2,FALSE)),"RC CONVERGENCE",VLOOKUP(Tableau3[[#This Row],[Code Ord. Off.]],#REF!,2,FALSE))</f>
        <v>RC CONVERGENCE</v>
      </c>
      <c r="C303" s="279" t="str">
        <f>IF(OR(LEFT(Tableau3[[#This Row],[Commentaire Client]],2)="L3",LEFT(Tableau3[[#This Row],[No Suivi]],2)="L3"),"L3","")</f>
        <v/>
      </c>
      <c r="D303" s="278" t="str">
        <f>IFERROR(VLOOKUP(Tableau3[[#This Row],[Code Gest Fournisseur]],#REF!,2,FALSE),IF(Tableau3[[#This Row],[Réf Art Fournisseur]]="","NRC","Znon attribuée"))</f>
        <v>NRC</v>
      </c>
      <c r="E303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303" s="280" t="str">
        <f>IF(Tableau3[[#This Row],[Date Demandée]]+15&lt;$DE$11,"oui","non")</f>
        <v>oui</v>
      </c>
      <c r="G303" s="143"/>
      <c r="I303" s="144"/>
      <c r="J303" s="143"/>
      <c r="AQ303" s="144"/>
      <c r="AR303" s="143"/>
      <c r="AV303" s="1"/>
      <c r="AW303" s="1"/>
      <c r="BF303" s="1"/>
      <c r="CH303" s="1"/>
      <c r="CI303" s="1"/>
      <c r="CL303" s="1"/>
      <c r="CM303" s="1"/>
      <c r="CN303" s="244"/>
      <c r="CO303" s="1"/>
      <c r="CP303" s="3"/>
      <c r="CQ303" s="3"/>
      <c r="CR303" s="1"/>
      <c r="CS303" s="3"/>
      <c r="CT303" s="3"/>
      <c r="CU303" s="3"/>
      <c r="CV303" s="1"/>
      <c r="CW303" s="1"/>
      <c r="DC303" s="144"/>
      <c r="DD303" s="149"/>
      <c r="DE303" s="107"/>
      <c r="DF303" s="107"/>
      <c r="DG303" s="107"/>
      <c r="DH303" s="107"/>
      <c r="DI303" s="107"/>
      <c r="DJ303" s="107"/>
      <c r="DK303" s="107"/>
      <c r="DL303" s="107"/>
      <c r="DM303" s="107"/>
      <c r="DN303" s="107"/>
      <c r="DO303" s="107"/>
      <c r="DP303" s="107"/>
      <c r="DQ303" s="107"/>
      <c r="DR303" s="107"/>
      <c r="DS303" s="107"/>
      <c r="DT303" s="107"/>
      <c r="DU303" s="107"/>
      <c r="DV303" s="107"/>
      <c r="DW303" s="107"/>
      <c r="DX303" s="107"/>
      <c r="DY303" s="107"/>
      <c r="DZ303" s="107"/>
      <c r="EA303" s="107"/>
      <c r="EB303" s="107"/>
      <c r="EC303" s="107"/>
      <c r="ED303" s="107"/>
      <c r="EE303" s="107"/>
      <c r="EF303" s="107"/>
      <c r="EG303" s="107"/>
      <c r="EH303" s="107"/>
      <c r="EI303" s="107"/>
      <c r="EJ303" s="150"/>
    </row>
    <row r="304" spans="1:140" x14ac:dyDescent="0.3">
      <c r="A304" s="277" t="str">
        <f>Tableau3[Commande]&amp;Tableau3[Lig Cde]</f>
        <v/>
      </c>
      <c r="B304" s="278" t="str">
        <f>IF(ISERROR(VLOOKUP(Tableau3[[#This Row],[Code Ord. Off.]],#REF!,2,FALSE)),"RC CONVERGENCE",VLOOKUP(Tableau3[[#This Row],[Code Ord. Off.]],#REF!,2,FALSE))</f>
        <v>RC CONVERGENCE</v>
      </c>
      <c r="C304" s="279" t="str">
        <f>IF(OR(LEFT(Tableau3[[#This Row],[Commentaire Client]],2)="L3",LEFT(Tableau3[[#This Row],[No Suivi]],2)="L3"),"L3","")</f>
        <v/>
      </c>
      <c r="D304" s="278" t="str">
        <f>IFERROR(VLOOKUP(Tableau3[[#This Row],[Code Gest Fournisseur]],#REF!,2,FALSE),IF(Tableau3[[#This Row],[Réf Art Fournisseur]]="","NRC","Znon attribuée"))</f>
        <v>NRC</v>
      </c>
      <c r="E304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304" s="280" t="str">
        <f>IF(Tableau3[[#This Row],[Date Demandée]]+15&lt;$DE$11,"oui","non")</f>
        <v>oui</v>
      </c>
      <c r="G304" s="143"/>
      <c r="I304" s="144"/>
      <c r="J304" s="143"/>
      <c r="AQ304" s="144"/>
      <c r="AR304" s="143"/>
      <c r="AV304" s="1"/>
      <c r="AW304" s="1"/>
      <c r="BF304" s="1"/>
      <c r="CH304" s="1"/>
      <c r="CI304" s="1"/>
      <c r="CL304" s="1"/>
      <c r="CM304" s="1"/>
      <c r="CN304" s="244"/>
      <c r="CO304" s="1"/>
      <c r="CP304" s="3"/>
      <c r="CQ304" s="3"/>
      <c r="CR304" s="1"/>
      <c r="CS304" s="3"/>
      <c r="CT304" s="3"/>
      <c r="CU304" s="3"/>
      <c r="CV304" s="1"/>
      <c r="CW304" s="1"/>
      <c r="DC304" s="144"/>
      <c r="DD304" s="149"/>
      <c r="DE304" s="107"/>
      <c r="DF304" s="107"/>
      <c r="DG304" s="107"/>
      <c r="DH304" s="107"/>
      <c r="DI304" s="107"/>
      <c r="DJ304" s="107"/>
      <c r="DK304" s="107"/>
      <c r="DL304" s="107"/>
      <c r="DM304" s="107"/>
      <c r="DN304" s="107"/>
      <c r="DO304" s="107"/>
      <c r="DP304" s="107"/>
      <c r="DQ304" s="107"/>
      <c r="DR304" s="107"/>
      <c r="DS304" s="107"/>
      <c r="DT304" s="107"/>
      <c r="DU304" s="107"/>
      <c r="DV304" s="107"/>
      <c r="DW304" s="107"/>
      <c r="DX304" s="107"/>
      <c r="DY304" s="107"/>
      <c r="DZ304" s="107"/>
      <c r="EA304" s="107"/>
      <c r="EB304" s="107"/>
      <c r="EC304" s="107"/>
      <c r="ED304" s="107"/>
      <c r="EE304" s="107"/>
      <c r="EF304" s="107"/>
      <c r="EG304" s="107"/>
      <c r="EH304" s="107"/>
      <c r="EI304" s="107"/>
      <c r="EJ304" s="150"/>
    </row>
    <row r="305" spans="1:140" x14ac:dyDescent="0.3">
      <c r="A305" s="277" t="str">
        <f>Tableau3[Commande]&amp;Tableau3[Lig Cde]</f>
        <v/>
      </c>
      <c r="B305" s="278" t="str">
        <f>IF(ISERROR(VLOOKUP(Tableau3[[#This Row],[Code Ord. Off.]],#REF!,2,FALSE)),"RC CONVERGENCE",VLOOKUP(Tableau3[[#This Row],[Code Ord. Off.]],#REF!,2,FALSE))</f>
        <v>RC CONVERGENCE</v>
      </c>
      <c r="C305" s="279" t="str">
        <f>IF(OR(LEFT(Tableau3[[#This Row],[Commentaire Client]],2)="L3",LEFT(Tableau3[[#This Row],[No Suivi]],2)="L3"),"L3","")</f>
        <v/>
      </c>
      <c r="D305" s="278" t="str">
        <f>IFERROR(VLOOKUP(Tableau3[[#This Row],[Code Gest Fournisseur]],#REF!,2,FALSE),IF(Tableau3[[#This Row],[Réf Art Fournisseur]]="","NRC","Znon attribuée"))</f>
        <v>NRC</v>
      </c>
      <c r="E305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305" s="280" t="str">
        <f>IF(Tableau3[[#This Row],[Date Demandée]]+15&lt;$DE$11,"oui","non")</f>
        <v>oui</v>
      </c>
      <c r="G305" s="143"/>
      <c r="I305" s="144"/>
      <c r="J305" s="143"/>
      <c r="AQ305" s="144"/>
      <c r="AR305" s="143"/>
      <c r="AV305" s="1"/>
      <c r="AW305" s="1"/>
      <c r="BF305" s="1"/>
      <c r="CH305" s="1"/>
      <c r="CI305" s="1"/>
      <c r="CL305" s="1"/>
      <c r="CM305" s="1"/>
      <c r="CN305" s="244"/>
      <c r="CO305" s="1"/>
      <c r="CP305" s="3"/>
      <c r="CQ305" s="3"/>
      <c r="CR305" s="1"/>
      <c r="CS305" s="3"/>
      <c r="CT305" s="3"/>
      <c r="CU305" s="3"/>
      <c r="CV305" s="1"/>
      <c r="CW305" s="1"/>
      <c r="DC305" s="144"/>
      <c r="DD305" s="149"/>
      <c r="DE305" s="107"/>
      <c r="DF305" s="107"/>
      <c r="DG305" s="107"/>
      <c r="DH305" s="107"/>
      <c r="DI305" s="107"/>
      <c r="DJ305" s="107"/>
      <c r="DK305" s="107"/>
      <c r="DL305" s="107"/>
      <c r="DM305" s="107"/>
      <c r="DN305" s="107"/>
      <c r="DO305" s="107"/>
      <c r="DP305" s="107"/>
      <c r="DQ305" s="107"/>
      <c r="DR305" s="107"/>
      <c r="DS305" s="107"/>
      <c r="DT305" s="107"/>
      <c r="DU305" s="107"/>
      <c r="DV305" s="107"/>
      <c r="DW305" s="107"/>
      <c r="DX305" s="107"/>
      <c r="DY305" s="107"/>
      <c r="DZ305" s="107"/>
      <c r="EA305" s="107"/>
      <c r="EB305" s="107"/>
      <c r="EC305" s="107"/>
      <c r="ED305" s="107"/>
      <c r="EE305" s="107"/>
      <c r="EF305" s="107"/>
      <c r="EG305" s="107"/>
      <c r="EH305" s="107"/>
      <c r="EI305" s="107"/>
      <c r="EJ305" s="150"/>
    </row>
    <row r="306" spans="1:140" x14ac:dyDescent="0.3">
      <c r="A306" s="277" t="str">
        <f>Tableau3[Commande]&amp;Tableau3[Lig Cde]</f>
        <v/>
      </c>
      <c r="B306" s="278" t="str">
        <f>IF(ISERROR(VLOOKUP(Tableau3[[#This Row],[Code Ord. Off.]],#REF!,2,FALSE)),"RC CONVERGENCE",VLOOKUP(Tableau3[[#This Row],[Code Ord. Off.]],#REF!,2,FALSE))</f>
        <v>RC CONVERGENCE</v>
      </c>
      <c r="C306" s="279" t="str">
        <f>IF(OR(LEFT(Tableau3[[#This Row],[Commentaire Client]],2)="L3",LEFT(Tableau3[[#This Row],[No Suivi]],2)="L3"),"L3","")</f>
        <v/>
      </c>
      <c r="D306" s="278" t="str">
        <f>IFERROR(VLOOKUP(Tableau3[[#This Row],[Code Gest Fournisseur]],#REF!,2,FALSE),IF(Tableau3[[#This Row],[Réf Art Fournisseur]]="","NRC","Znon attribuée"))</f>
        <v>NRC</v>
      </c>
      <c r="E306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306" s="280" t="str">
        <f>IF(Tableau3[[#This Row],[Date Demandée]]+15&lt;$DE$11,"oui","non")</f>
        <v>oui</v>
      </c>
      <c r="G306" s="143"/>
      <c r="I306" s="144"/>
      <c r="J306" s="143"/>
      <c r="AQ306" s="144"/>
      <c r="AR306" s="143"/>
      <c r="AV306" s="1"/>
      <c r="AW306" s="1"/>
      <c r="BF306" s="1"/>
      <c r="CH306" s="1"/>
      <c r="CI306" s="1"/>
      <c r="CL306" s="1"/>
      <c r="CM306" s="1"/>
      <c r="CN306" s="244"/>
      <c r="CO306" s="1"/>
      <c r="CP306" s="3"/>
      <c r="CQ306" s="3"/>
      <c r="CR306" s="1"/>
      <c r="CS306" s="3"/>
      <c r="CT306" s="3"/>
      <c r="CU306" s="3"/>
      <c r="CV306" s="1"/>
      <c r="CW306" s="1"/>
      <c r="DC306" s="144"/>
      <c r="DD306" s="149"/>
      <c r="DE306" s="107"/>
      <c r="DF306" s="107"/>
      <c r="DG306" s="107"/>
      <c r="DH306" s="107"/>
      <c r="DI306" s="107"/>
      <c r="DJ306" s="107"/>
      <c r="DK306" s="107"/>
      <c r="DL306" s="107"/>
      <c r="DM306" s="107"/>
      <c r="DN306" s="107"/>
      <c r="DO306" s="107"/>
      <c r="DP306" s="107"/>
      <c r="DQ306" s="107"/>
      <c r="DR306" s="107"/>
      <c r="DS306" s="107"/>
      <c r="DT306" s="107"/>
      <c r="DU306" s="107"/>
      <c r="DV306" s="107"/>
      <c r="DW306" s="107"/>
      <c r="DX306" s="107"/>
      <c r="DY306" s="107"/>
      <c r="DZ306" s="107"/>
      <c r="EA306" s="107"/>
      <c r="EB306" s="107"/>
      <c r="EC306" s="107"/>
      <c r="ED306" s="107"/>
      <c r="EE306" s="107"/>
      <c r="EF306" s="107"/>
      <c r="EG306" s="107"/>
      <c r="EH306" s="107"/>
      <c r="EI306" s="107"/>
      <c r="EJ306" s="150"/>
    </row>
    <row r="307" spans="1:140" x14ac:dyDescent="0.3">
      <c r="A307" s="277" t="str">
        <f>Tableau3[Commande]&amp;Tableau3[Lig Cde]</f>
        <v/>
      </c>
      <c r="B307" s="278" t="str">
        <f>IF(ISERROR(VLOOKUP(Tableau3[[#This Row],[Code Ord. Off.]],#REF!,2,FALSE)),"RC CONVERGENCE",VLOOKUP(Tableau3[[#This Row],[Code Ord. Off.]],#REF!,2,FALSE))</f>
        <v>RC CONVERGENCE</v>
      </c>
      <c r="C307" s="279" t="str">
        <f>IF(OR(LEFT(Tableau3[[#This Row],[Commentaire Client]],2)="L3",LEFT(Tableau3[[#This Row],[No Suivi]],2)="L3"),"L3","")</f>
        <v/>
      </c>
      <c r="D307" s="278" t="str">
        <f>IFERROR(VLOOKUP(Tableau3[[#This Row],[Code Gest Fournisseur]],#REF!,2,FALSE),IF(Tableau3[[#This Row],[Réf Art Fournisseur]]="","NRC","Znon attribuée"))</f>
        <v>NRC</v>
      </c>
      <c r="E307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307" s="280" t="str">
        <f>IF(Tableau3[[#This Row],[Date Demandée]]+15&lt;$DE$11,"oui","non")</f>
        <v>oui</v>
      </c>
      <c r="G307" s="143"/>
      <c r="I307" s="144"/>
      <c r="J307" s="143"/>
      <c r="AQ307" s="144"/>
      <c r="AR307" s="143"/>
      <c r="AV307" s="1"/>
      <c r="AW307" s="1"/>
      <c r="BF307" s="1"/>
      <c r="CH307" s="1"/>
      <c r="CI307" s="1"/>
      <c r="CL307" s="1"/>
      <c r="CM307" s="1"/>
      <c r="CN307" s="244"/>
      <c r="CO307" s="1"/>
      <c r="CP307" s="3"/>
      <c r="CQ307" s="3"/>
      <c r="CR307" s="1"/>
      <c r="CS307" s="3"/>
      <c r="CT307" s="3"/>
      <c r="CU307" s="3"/>
      <c r="CV307" s="1"/>
      <c r="CW307" s="1"/>
      <c r="DC307" s="144"/>
      <c r="DD307" s="149"/>
      <c r="DE307" s="107"/>
      <c r="DF307" s="107"/>
      <c r="DG307" s="107"/>
      <c r="DH307" s="107"/>
      <c r="DI307" s="107"/>
      <c r="DJ307" s="107"/>
      <c r="DK307" s="107"/>
      <c r="DL307" s="107"/>
      <c r="DM307" s="107"/>
      <c r="DN307" s="107"/>
      <c r="DO307" s="107"/>
      <c r="DP307" s="107"/>
      <c r="DQ307" s="107"/>
      <c r="DR307" s="107"/>
      <c r="DS307" s="107"/>
      <c r="DT307" s="107"/>
      <c r="DU307" s="107"/>
      <c r="DV307" s="107"/>
      <c r="DW307" s="107"/>
      <c r="DX307" s="107"/>
      <c r="DY307" s="107"/>
      <c r="DZ307" s="107"/>
      <c r="EA307" s="107"/>
      <c r="EB307" s="107"/>
      <c r="EC307" s="107"/>
      <c r="ED307" s="107"/>
      <c r="EE307" s="107"/>
      <c r="EF307" s="107"/>
      <c r="EG307" s="107"/>
      <c r="EH307" s="107"/>
      <c r="EI307" s="107"/>
      <c r="EJ307" s="150"/>
    </row>
    <row r="308" spans="1:140" x14ac:dyDescent="0.3">
      <c r="A308" s="277" t="str">
        <f>Tableau3[Commande]&amp;Tableau3[Lig Cde]</f>
        <v/>
      </c>
      <c r="B308" s="278" t="str">
        <f>IF(ISERROR(VLOOKUP(Tableau3[[#This Row],[Code Ord. Off.]],#REF!,2,FALSE)),"RC CONVERGENCE",VLOOKUP(Tableau3[[#This Row],[Code Ord. Off.]],#REF!,2,FALSE))</f>
        <v>RC CONVERGENCE</v>
      </c>
      <c r="C308" s="279" t="str">
        <f>IF(OR(LEFT(Tableau3[[#This Row],[Commentaire Client]],2)="L3",LEFT(Tableau3[[#This Row],[No Suivi]],2)="L3"),"L3","")</f>
        <v/>
      </c>
      <c r="D308" s="278" t="str">
        <f>IFERROR(VLOOKUP(Tableau3[[#This Row],[Code Gest Fournisseur]],#REF!,2,FALSE),IF(Tableau3[[#This Row],[Réf Art Fournisseur]]="","NRC","Znon attribuée"))</f>
        <v>NRC</v>
      </c>
      <c r="E308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308" s="280" t="str">
        <f>IF(Tableau3[[#This Row],[Date Demandée]]+15&lt;$DE$11,"oui","non")</f>
        <v>oui</v>
      </c>
      <c r="G308" s="143"/>
      <c r="I308" s="144"/>
      <c r="J308" s="143"/>
      <c r="AQ308" s="144"/>
      <c r="AR308" s="143"/>
      <c r="AV308" s="1"/>
      <c r="AW308" s="1"/>
      <c r="BF308" s="1"/>
      <c r="CH308" s="1"/>
      <c r="CI308" s="1"/>
      <c r="CL308" s="1"/>
      <c r="CM308" s="1"/>
      <c r="CN308" s="244"/>
      <c r="CO308" s="1"/>
      <c r="CP308" s="3"/>
      <c r="CQ308" s="3"/>
      <c r="CR308" s="1"/>
      <c r="CS308" s="3"/>
      <c r="CT308" s="3"/>
      <c r="CU308" s="3"/>
      <c r="CV308" s="1"/>
      <c r="CW308" s="1"/>
      <c r="DC308" s="144"/>
      <c r="DD308" s="149"/>
      <c r="DE308" s="107"/>
      <c r="DF308" s="107"/>
      <c r="DG308" s="107"/>
      <c r="DH308" s="107"/>
      <c r="DI308" s="107"/>
      <c r="DJ308" s="107"/>
      <c r="DK308" s="107"/>
      <c r="DL308" s="107"/>
      <c r="DM308" s="107"/>
      <c r="DN308" s="107"/>
      <c r="DO308" s="107"/>
      <c r="DP308" s="107"/>
      <c r="DQ308" s="107"/>
      <c r="DR308" s="107"/>
      <c r="DS308" s="107"/>
      <c r="DT308" s="107"/>
      <c r="DU308" s="107"/>
      <c r="DV308" s="107"/>
      <c r="DW308" s="107"/>
      <c r="DX308" s="107"/>
      <c r="DY308" s="107"/>
      <c r="DZ308" s="107"/>
      <c r="EA308" s="107"/>
      <c r="EB308" s="107"/>
      <c r="EC308" s="107"/>
      <c r="ED308" s="107"/>
      <c r="EE308" s="107"/>
      <c r="EF308" s="107"/>
      <c r="EG308" s="107"/>
      <c r="EH308" s="107"/>
      <c r="EI308" s="107"/>
      <c r="EJ308" s="150"/>
    </row>
    <row r="309" spans="1:140" x14ac:dyDescent="0.3">
      <c r="A309" s="277" t="str">
        <f>Tableau3[Commande]&amp;Tableau3[Lig Cde]</f>
        <v/>
      </c>
      <c r="B309" s="278" t="str">
        <f>IF(ISERROR(VLOOKUP(Tableau3[[#This Row],[Code Ord. Off.]],#REF!,2,FALSE)),"RC CONVERGENCE",VLOOKUP(Tableau3[[#This Row],[Code Ord. Off.]],#REF!,2,FALSE))</f>
        <v>RC CONVERGENCE</v>
      </c>
      <c r="C309" s="279" t="str">
        <f>IF(OR(LEFT(Tableau3[[#This Row],[Commentaire Client]],2)="L3",LEFT(Tableau3[[#This Row],[No Suivi]],2)="L3"),"L3","")</f>
        <v/>
      </c>
      <c r="D309" s="278" t="str">
        <f>IFERROR(VLOOKUP(Tableau3[[#This Row],[Code Gest Fournisseur]],#REF!,2,FALSE),IF(Tableau3[[#This Row],[Réf Art Fournisseur]]="","NRC","Znon attribuée"))</f>
        <v>NRC</v>
      </c>
      <c r="E309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309" s="280" t="str">
        <f>IF(Tableau3[[#This Row],[Date Demandée]]+15&lt;$DE$11,"oui","non")</f>
        <v>oui</v>
      </c>
      <c r="G309" s="143"/>
      <c r="I309" s="144"/>
      <c r="J309" s="143"/>
      <c r="AQ309" s="144"/>
      <c r="AR309" s="143"/>
      <c r="AV309" s="1"/>
      <c r="AW309" s="1"/>
      <c r="BF309" s="1"/>
      <c r="CH309" s="1"/>
      <c r="CI309" s="1"/>
      <c r="CL309" s="1"/>
      <c r="CM309" s="1"/>
      <c r="CN309" s="244"/>
      <c r="CO309" s="1"/>
      <c r="CP309" s="3"/>
      <c r="CQ309" s="3"/>
      <c r="CR309" s="1"/>
      <c r="CS309" s="3"/>
      <c r="CT309" s="3"/>
      <c r="CU309" s="3"/>
      <c r="CV309" s="1"/>
      <c r="CW309" s="1"/>
      <c r="DC309" s="144"/>
      <c r="DD309" s="149"/>
      <c r="DE309" s="107"/>
      <c r="DF309" s="107"/>
      <c r="DG309" s="107"/>
      <c r="DH309" s="107"/>
      <c r="DI309" s="107"/>
      <c r="DJ309" s="107"/>
      <c r="DK309" s="107"/>
      <c r="DL309" s="107"/>
      <c r="DM309" s="107"/>
      <c r="DN309" s="107"/>
      <c r="DO309" s="107"/>
      <c r="DP309" s="107"/>
      <c r="DQ309" s="107"/>
      <c r="DR309" s="107"/>
      <c r="DS309" s="107"/>
      <c r="DT309" s="107"/>
      <c r="DU309" s="107"/>
      <c r="DV309" s="107"/>
      <c r="DW309" s="107"/>
      <c r="DX309" s="107"/>
      <c r="DY309" s="107"/>
      <c r="DZ309" s="107"/>
      <c r="EA309" s="107"/>
      <c r="EB309" s="107"/>
      <c r="EC309" s="107"/>
      <c r="ED309" s="107"/>
      <c r="EE309" s="107"/>
      <c r="EF309" s="107"/>
      <c r="EG309" s="107"/>
      <c r="EH309" s="107"/>
      <c r="EI309" s="107"/>
      <c r="EJ309" s="150"/>
    </row>
    <row r="310" spans="1:140" x14ac:dyDescent="0.3">
      <c r="A310" s="277" t="str">
        <f>Tableau3[Commande]&amp;Tableau3[Lig Cde]</f>
        <v/>
      </c>
      <c r="B310" s="278" t="str">
        <f>IF(ISERROR(VLOOKUP(Tableau3[[#This Row],[Code Ord. Off.]],#REF!,2,FALSE)),"RC CONVERGENCE",VLOOKUP(Tableau3[[#This Row],[Code Ord. Off.]],#REF!,2,FALSE))</f>
        <v>RC CONVERGENCE</v>
      </c>
      <c r="C310" s="279" t="str">
        <f>IF(OR(LEFT(Tableau3[[#This Row],[Commentaire Client]],2)="L3",LEFT(Tableau3[[#This Row],[No Suivi]],2)="L3"),"L3","")</f>
        <v/>
      </c>
      <c r="D310" s="278" t="str">
        <f>IFERROR(VLOOKUP(Tableau3[[#This Row],[Code Gest Fournisseur]],#REF!,2,FALSE),IF(Tableau3[[#This Row],[Réf Art Fournisseur]]="","NRC","Znon attribuée"))</f>
        <v>NRC</v>
      </c>
      <c r="E310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310" s="280" t="str">
        <f>IF(Tableau3[[#This Row],[Date Demandée]]+15&lt;$DE$11,"oui","non")</f>
        <v>oui</v>
      </c>
      <c r="G310" s="143"/>
      <c r="I310" s="144"/>
      <c r="J310" s="143"/>
      <c r="AQ310" s="144"/>
      <c r="AR310" s="143"/>
      <c r="AV310" s="1"/>
      <c r="AW310" s="1"/>
      <c r="BF310" s="1"/>
      <c r="CH310" s="1"/>
      <c r="CI310" s="1"/>
      <c r="CL310" s="1"/>
      <c r="CM310" s="1"/>
      <c r="CN310" s="244"/>
      <c r="CO310" s="1"/>
      <c r="CP310" s="3"/>
      <c r="CQ310" s="3"/>
      <c r="CR310" s="1"/>
      <c r="CS310" s="3"/>
      <c r="CT310" s="3"/>
      <c r="CU310" s="3"/>
      <c r="CV310" s="1"/>
      <c r="CW310" s="1"/>
      <c r="DC310" s="144"/>
      <c r="DD310" s="149"/>
      <c r="DE310" s="107"/>
      <c r="DF310" s="107"/>
      <c r="DG310" s="107"/>
      <c r="DH310" s="107"/>
      <c r="DI310" s="107"/>
      <c r="DJ310" s="107"/>
      <c r="DK310" s="107"/>
      <c r="DL310" s="107"/>
      <c r="DM310" s="107"/>
      <c r="DN310" s="107"/>
      <c r="DO310" s="107"/>
      <c r="DP310" s="107"/>
      <c r="DQ310" s="107"/>
      <c r="DR310" s="107"/>
      <c r="DS310" s="107"/>
      <c r="DT310" s="107"/>
      <c r="DU310" s="107"/>
      <c r="DV310" s="107"/>
      <c r="DW310" s="107"/>
      <c r="DX310" s="107"/>
      <c r="DY310" s="107"/>
      <c r="DZ310" s="107"/>
      <c r="EA310" s="107"/>
      <c r="EB310" s="107"/>
      <c r="EC310" s="107"/>
      <c r="ED310" s="107"/>
      <c r="EE310" s="107"/>
      <c r="EF310" s="107"/>
      <c r="EG310" s="107"/>
      <c r="EH310" s="107"/>
      <c r="EI310" s="107"/>
      <c r="EJ310" s="150"/>
    </row>
    <row r="311" spans="1:140" x14ac:dyDescent="0.3">
      <c r="A311" s="277" t="str">
        <f>Tableau3[Commande]&amp;Tableau3[Lig Cde]</f>
        <v/>
      </c>
      <c r="B311" s="278" t="str">
        <f>IF(ISERROR(VLOOKUP(Tableau3[[#This Row],[Code Ord. Off.]],#REF!,2,FALSE)),"RC CONVERGENCE",VLOOKUP(Tableau3[[#This Row],[Code Ord. Off.]],#REF!,2,FALSE))</f>
        <v>RC CONVERGENCE</v>
      </c>
      <c r="C311" s="279" t="str">
        <f>IF(OR(LEFT(Tableau3[[#This Row],[Commentaire Client]],2)="L3",LEFT(Tableau3[[#This Row],[No Suivi]],2)="L3"),"L3","")</f>
        <v/>
      </c>
      <c r="D311" s="278" t="str">
        <f>IFERROR(VLOOKUP(Tableau3[[#This Row],[Code Gest Fournisseur]],#REF!,2,FALSE),IF(Tableau3[[#This Row],[Réf Art Fournisseur]]="","NRC","Znon attribuée"))</f>
        <v>NRC</v>
      </c>
      <c r="E311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311" s="280" t="str">
        <f>IF(Tableau3[[#This Row],[Date Demandée]]+15&lt;$DE$11,"oui","non")</f>
        <v>oui</v>
      </c>
      <c r="G311" s="143"/>
      <c r="I311" s="144"/>
      <c r="J311" s="143"/>
      <c r="AQ311" s="144"/>
      <c r="AR311" s="143"/>
      <c r="AV311" s="1"/>
      <c r="AW311" s="1"/>
      <c r="BF311" s="1"/>
      <c r="CH311" s="1"/>
      <c r="CI311" s="1"/>
      <c r="CL311" s="1"/>
      <c r="CM311" s="1"/>
      <c r="CN311" s="244"/>
      <c r="CO311" s="1"/>
      <c r="CP311" s="3"/>
      <c r="CQ311" s="3"/>
      <c r="CR311" s="1"/>
      <c r="CS311" s="3"/>
      <c r="CT311" s="3"/>
      <c r="CU311" s="3"/>
      <c r="CV311" s="1"/>
      <c r="CW311" s="1"/>
      <c r="DC311" s="144"/>
      <c r="DD311" s="149"/>
      <c r="DE311" s="107"/>
      <c r="DF311" s="107"/>
      <c r="DG311" s="107"/>
      <c r="DH311" s="107"/>
      <c r="DI311" s="107"/>
      <c r="DJ311" s="107"/>
      <c r="DK311" s="107"/>
      <c r="DL311" s="107"/>
      <c r="DM311" s="107"/>
      <c r="DN311" s="107"/>
      <c r="DO311" s="107"/>
      <c r="DP311" s="107"/>
      <c r="DQ311" s="107"/>
      <c r="DR311" s="107"/>
      <c r="DS311" s="107"/>
      <c r="DT311" s="107"/>
      <c r="DU311" s="107"/>
      <c r="DV311" s="107"/>
      <c r="DW311" s="107"/>
      <c r="DX311" s="107"/>
      <c r="DY311" s="107"/>
      <c r="DZ311" s="107"/>
      <c r="EA311" s="107"/>
      <c r="EB311" s="107"/>
      <c r="EC311" s="107"/>
      <c r="ED311" s="107"/>
      <c r="EE311" s="107"/>
      <c r="EF311" s="107"/>
      <c r="EG311" s="107"/>
      <c r="EH311" s="107"/>
      <c r="EI311" s="107"/>
      <c r="EJ311" s="150"/>
    </row>
    <row r="312" spans="1:140" x14ac:dyDescent="0.3">
      <c r="A312" s="277" t="str">
        <f>Tableau3[Commande]&amp;Tableau3[Lig Cde]</f>
        <v/>
      </c>
      <c r="B312" s="278" t="str">
        <f>IF(ISERROR(VLOOKUP(Tableau3[[#This Row],[Code Ord. Off.]],#REF!,2,FALSE)),"RC CONVERGENCE",VLOOKUP(Tableau3[[#This Row],[Code Ord. Off.]],#REF!,2,FALSE))</f>
        <v>RC CONVERGENCE</v>
      </c>
      <c r="C312" s="279" t="str">
        <f>IF(OR(LEFT(Tableau3[[#This Row],[Commentaire Client]],2)="L3",LEFT(Tableau3[[#This Row],[No Suivi]],2)="L3"),"L3","")</f>
        <v/>
      </c>
      <c r="D312" s="278" t="str">
        <f>IFERROR(VLOOKUP(Tableau3[[#This Row],[Code Gest Fournisseur]],#REF!,2,FALSE),IF(Tableau3[[#This Row],[Réf Art Fournisseur]]="","NRC","Znon attribuée"))</f>
        <v>NRC</v>
      </c>
      <c r="E312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312" s="280" t="str">
        <f>IF(Tableau3[[#This Row],[Date Demandée]]+15&lt;$DE$11,"oui","non")</f>
        <v>oui</v>
      </c>
      <c r="G312" s="143"/>
      <c r="I312" s="144"/>
      <c r="J312" s="143"/>
      <c r="AQ312" s="144"/>
      <c r="AR312" s="143"/>
      <c r="AV312" s="1"/>
      <c r="AW312" s="1"/>
      <c r="BF312" s="1"/>
      <c r="CH312" s="1"/>
      <c r="CI312" s="1"/>
      <c r="CL312" s="1"/>
      <c r="CM312" s="1"/>
      <c r="CN312" s="244"/>
      <c r="CO312" s="1"/>
      <c r="CP312" s="3"/>
      <c r="CQ312" s="3"/>
      <c r="CR312" s="1"/>
      <c r="CS312" s="3"/>
      <c r="CT312" s="3"/>
      <c r="CU312" s="3"/>
      <c r="CV312" s="1"/>
      <c r="CW312" s="1"/>
      <c r="DC312" s="144"/>
      <c r="DD312" s="149"/>
      <c r="DE312" s="107"/>
      <c r="DF312" s="107"/>
      <c r="DG312" s="107"/>
      <c r="DH312" s="107"/>
      <c r="DI312" s="107"/>
      <c r="DJ312" s="107"/>
      <c r="DK312" s="107"/>
      <c r="DL312" s="107"/>
      <c r="DM312" s="107"/>
      <c r="DN312" s="107"/>
      <c r="DO312" s="107"/>
      <c r="DP312" s="107"/>
      <c r="DQ312" s="107"/>
      <c r="DR312" s="107"/>
      <c r="DS312" s="107"/>
      <c r="DT312" s="107"/>
      <c r="DU312" s="107"/>
      <c r="DV312" s="107"/>
      <c r="DW312" s="107"/>
      <c r="DX312" s="107"/>
      <c r="DY312" s="107"/>
      <c r="DZ312" s="107"/>
      <c r="EA312" s="107"/>
      <c r="EB312" s="107"/>
      <c r="EC312" s="107"/>
      <c r="ED312" s="107"/>
      <c r="EE312" s="107"/>
      <c r="EF312" s="107"/>
      <c r="EG312" s="107"/>
      <c r="EH312" s="107"/>
      <c r="EI312" s="107"/>
      <c r="EJ312" s="150"/>
    </row>
    <row r="313" spans="1:140" x14ac:dyDescent="0.3">
      <c r="A313" s="277" t="str">
        <f>Tableau3[Commande]&amp;Tableau3[Lig Cde]</f>
        <v/>
      </c>
      <c r="B313" s="278" t="str">
        <f>IF(ISERROR(VLOOKUP(Tableau3[[#This Row],[Code Ord. Off.]],#REF!,2,FALSE)),"RC CONVERGENCE",VLOOKUP(Tableau3[[#This Row],[Code Ord. Off.]],#REF!,2,FALSE))</f>
        <v>RC CONVERGENCE</v>
      </c>
      <c r="C313" s="279" t="str">
        <f>IF(OR(LEFT(Tableau3[[#This Row],[Commentaire Client]],2)="L3",LEFT(Tableau3[[#This Row],[No Suivi]],2)="L3"),"L3","")</f>
        <v/>
      </c>
      <c r="D313" s="278" t="str">
        <f>IFERROR(VLOOKUP(Tableau3[[#This Row],[Code Gest Fournisseur]],#REF!,2,FALSE),IF(Tableau3[[#This Row],[Réf Art Fournisseur]]="","NRC","Znon attribuée"))</f>
        <v>NRC</v>
      </c>
      <c r="E313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313" s="280" t="str">
        <f>IF(Tableau3[[#This Row],[Date Demandée]]+15&lt;$DE$11,"oui","non")</f>
        <v>oui</v>
      </c>
      <c r="G313" s="143"/>
      <c r="I313" s="144"/>
      <c r="J313" s="143"/>
      <c r="AQ313" s="144"/>
      <c r="AR313" s="143"/>
      <c r="AV313" s="1"/>
      <c r="AW313" s="1"/>
      <c r="BF313" s="1"/>
      <c r="CH313" s="1"/>
      <c r="CI313" s="1"/>
      <c r="CL313" s="1"/>
      <c r="CM313" s="1"/>
      <c r="CN313" s="244"/>
      <c r="CO313" s="1"/>
      <c r="CP313" s="3"/>
      <c r="CQ313" s="3"/>
      <c r="CR313" s="1"/>
      <c r="CS313" s="3"/>
      <c r="CT313" s="3"/>
      <c r="CU313" s="3"/>
      <c r="CV313" s="1"/>
      <c r="CW313" s="1"/>
      <c r="DC313" s="144"/>
      <c r="DD313" s="149"/>
      <c r="DE313" s="107"/>
      <c r="DF313" s="107"/>
      <c r="DG313" s="107"/>
      <c r="DH313" s="107"/>
      <c r="DI313" s="107"/>
      <c r="DJ313" s="107"/>
      <c r="DK313" s="107"/>
      <c r="DL313" s="107"/>
      <c r="DM313" s="107"/>
      <c r="DN313" s="107"/>
      <c r="DO313" s="107"/>
      <c r="DP313" s="107"/>
      <c r="DQ313" s="107"/>
      <c r="DR313" s="107"/>
      <c r="DS313" s="107"/>
      <c r="DT313" s="107"/>
      <c r="DU313" s="107"/>
      <c r="DV313" s="107"/>
      <c r="DW313" s="107"/>
      <c r="DX313" s="107"/>
      <c r="DY313" s="107"/>
      <c r="DZ313" s="107"/>
      <c r="EA313" s="107"/>
      <c r="EB313" s="107"/>
      <c r="EC313" s="107"/>
      <c r="ED313" s="107"/>
      <c r="EE313" s="107"/>
      <c r="EF313" s="107"/>
      <c r="EG313" s="107"/>
      <c r="EH313" s="107"/>
      <c r="EI313" s="107"/>
      <c r="EJ313" s="150"/>
    </row>
    <row r="314" spans="1:140" x14ac:dyDescent="0.3">
      <c r="A314" s="277" t="str">
        <f>Tableau3[Commande]&amp;Tableau3[Lig Cde]</f>
        <v/>
      </c>
      <c r="B314" s="278" t="str">
        <f>IF(ISERROR(VLOOKUP(Tableau3[[#This Row],[Code Ord. Off.]],#REF!,2,FALSE)),"RC CONVERGENCE",VLOOKUP(Tableau3[[#This Row],[Code Ord. Off.]],#REF!,2,FALSE))</f>
        <v>RC CONVERGENCE</v>
      </c>
      <c r="C314" s="279" t="str">
        <f>IF(OR(LEFT(Tableau3[[#This Row],[Commentaire Client]],2)="L3",LEFT(Tableau3[[#This Row],[No Suivi]],2)="L3"),"L3","")</f>
        <v/>
      </c>
      <c r="D314" s="278" t="str">
        <f>IFERROR(VLOOKUP(Tableau3[[#This Row],[Code Gest Fournisseur]],#REF!,2,FALSE),IF(Tableau3[[#This Row],[Réf Art Fournisseur]]="","NRC","Znon attribuée"))</f>
        <v>NRC</v>
      </c>
      <c r="E314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314" s="280" t="str">
        <f>IF(Tableau3[[#This Row],[Date Demandée]]+15&lt;$DE$11,"oui","non")</f>
        <v>oui</v>
      </c>
      <c r="G314" s="143"/>
      <c r="I314" s="144"/>
      <c r="J314" s="143"/>
      <c r="AQ314" s="144"/>
      <c r="AR314" s="143"/>
      <c r="AV314" s="1"/>
      <c r="AW314" s="1"/>
      <c r="BF314" s="1"/>
      <c r="CH314" s="1"/>
      <c r="CI314" s="1"/>
      <c r="CL314" s="1"/>
      <c r="CM314" s="1"/>
      <c r="CN314" s="244"/>
      <c r="CO314" s="1"/>
      <c r="CP314" s="3"/>
      <c r="CQ314" s="3"/>
      <c r="CR314" s="1"/>
      <c r="CS314" s="3"/>
      <c r="CT314" s="3"/>
      <c r="CU314" s="3"/>
      <c r="CV314" s="1"/>
      <c r="CW314" s="1"/>
      <c r="DC314" s="144"/>
      <c r="DD314" s="149"/>
      <c r="DE314" s="107"/>
      <c r="DF314" s="107"/>
      <c r="DG314" s="107"/>
      <c r="DH314" s="107"/>
      <c r="DI314" s="107"/>
      <c r="DJ314" s="107"/>
      <c r="DK314" s="107"/>
      <c r="DL314" s="107"/>
      <c r="DM314" s="107"/>
      <c r="DN314" s="107"/>
      <c r="DO314" s="107"/>
      <c r="DP314" s="107"/>
      <c r="DQ314" s="107"/>
      <c r="DR314" s="107"/>
      <c r="DS314" s="107"/>
      <c r="DT314" s="107"/>
      <c r="DU314" s="107"/>
      <c r="DV314" s="107"/>
      <c r="DW314" s="107"/>
      <c r="DX314" s="107"/>
      <c r="DY314" s="107"/>
      <c r="DZ314" s="107"/>
      <c r="EA314" s="107"/>
      <c r="EB314" s="107"/>
      <c r="EC314" s="107"/>
      <c r="ED314" s="107"/>
      <c r="EE314" s="107"/>
      <c r="EF314" s="107"/>
      <c r="EG314" s="107"/>
      <c r="EH314" s="107"/>
      <c r="EI314" s="107"/>
      <c r="EJ314" s="150"/>
    </row>
    <row r="315" spans="1:140" x14ac:dyDescent="0.3">
      <c r="A315" s="277" t="str">
        <f>Tableau3[Commande]&amp;Tableau3[Lig Cde]</f>
        <v/>
      </c>
      <c r="B315" s="278" t="str">
        <f>IF(ISERROR(VLOOKUP(Tableau3[[#This Row],[Code Ord. Off.]],#REF!,2,FALSE)),"RC CONVERGENCE",VLOOKUP(Tableau3[[#This Row],[Code Ord. Off.]],#REF!,2,FALSE))</f>
        <v>RC CONVERGENCE</v>
      </c>
      <c r="C315" s="279" t="str">
        <f>IF(OR(LEFT(Tableau3[[#This Row],[Commentaire Client]],2)="L3",LEFT(Tableau3[[#This Row],[No Suivi]],2)="L3"),"L3","")</f>
        <v/>
      </c>
      <c r="D315" s="278" t="str">
        <f>IFERROR(VLOOKUP(Tableau3[[#This Row],[Code Gest Fournisseur]],#REF!,2,FALSE),IF(Tableau3[[#This Row],[Réf Art Fournisseur]]="","NRC","Znon attribuée"))</f>
        <v>NRC</v>
      </c>
      <c r="E315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315" s="280" t="str">
        <f>IF(Tableau3[[#This Row],[Date Demandée]]+15&lt;$DE$11,"oui","non")</f>
        <v>oui</v>
      </c>
      <c r="G315" s="143"/>
      <c r="I315" s="144"/>
      <c r="J315" s="143"/>
      <c r="AQ315" s="144"/>
      <c r="AR315" s="143"/>
      <c r="AV315" s="1"/>
      <c r="AW315" s="1"/>
      <c r="BF315" s="1"/>
      <c r="CH315" s="1"/>
      <c r="CI315" s="1"/>
      <c r="CL315" s="1"/>
      <c r="CM315" s="1"/>
      <c r="CN315" s="241"/>
      <c r="CO315" s="1"/>
      <c r="CP315" s="3"/>
      <c r="CQ315" s="3"/>
      <c r="CR315" s="1"/>
      <c r="CS315" s="3"/>
      <c r="CT315" s="3"/>
      <c r="CU315" s="3"/>
      <c r="CV315" s="1"/>
      <c r="CW315" s="1"/>
      <c r="DC315" s="144"/>
      <c r="DD315" s="149"/>
      <c r="DE315" s="107"/>
      <c r="DF315" s="107"/>
      <c r="DG315" s="107"/>
      <c r="DH315" s="107"/>
      <c r="DI315" s="107"/>
      <c r="DJ315" s="107"/>
      <c r="DK315" s="107"/>
      <c r="DL315" s="107"/>
      <c r="DM315" s="107"/>
      <c r="DN315" s="107"/>
      <c r="DO315" s="107"/>
      <c r="DP315" s="107"/>
      <c r="DQ315" s="107"/>
      <c r="DR315" s="107"/>
      <c r="DS315" s="107"/>
      <c r="DT315" s="107"/>
      <c r="DU315" s="107"/>
      <c r="DV315" s="107"/>
      <c r="DW315" s="107"/>
      <c r="DX315" s="107"/>
      <c r="DY315" s="107"/>
      <c r="DZ315" s="107"/>
      <c r="EA315" s="107"/>
      <c r="EB315" s="107"/>
      <c r="EC315" s="107"/>
      <c r="ED315" s="107"/>
      <c r="EE315" s="107"/>
      <c r="EF315" s="107"/>
      <c r="EG315" s="107"/>
      <c r="EH315" s="107"/>
      <c r="EI315" s="107"/>
      <c r="EJ315" s="150"/>
    </row>
    <row r="316" spans="1:140" x14ac:dyDescent="0.3">
      <c r="A316" s="277" t="str">
        <f>Tableau3[Commande]&amp;Tableau3[Lig Cde]</f>
        <v/>
      </c>
      <c r="B316" s="278" t="str">
        <f>IF(ISERROR(VLOOKUP(Tableau3[[#This Row],[Code Ord. Off.]],#REF!,2,FALSE)),"RC CONVERGENCE",VLOOKUP(Tableau3[[#This Row],[Code Ord. Off.]],#REF!,2,FALSE))</f>
        <v>RC CONVERGENCE</v>
      </c>
      <c r="C316" s="279" t="str">
        <f>IF(OR(LEFT(Tableau3[[#This Row],[Commentaire Client]],2)="L3",LEFT(Tableau3[[#This Row],[No Suivi]],2)="L3"),"L3","")</f>
        <v/>
      </c>
      <c r="D316" s="278" t="str">
        <f>IFERROR(VLOOKUP(Tableau3[[#This Row],[Code Gest Fournisseur]],#REF!,2,FALSE),IF(Tableau3[[#This Row],[Réf Art Fournisseur]]="","NRC","Znon attribuée"))</f>
        <v>NRC</v>
      </c>
      <c r="E316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316" s="280" t="str">
        <f>IF(Tableau3[[#This Row],[Date Demandée]]+15&lt;$DE$11,"oui","non")</f>
        <v>oui</v>
      </c>
      <c r="G316" s="143"/>
      <c r="I316" s="144"/>
      <c r="J316" s="143"/>
      <c r="AQ316" s="144"/>
      <c r="AR316" s="143"/>
      <c r="AV316" s="1"/>
      <c r="AW316" s="1"/>
      <c r="BF316" s="1"/>
      <c r="CH316" s="1"/>
      <c r="CI316" s="1"/>
      <c r="CL316" s="1"/>
      <c r="CM316" s="1"/>
      <c r="CN316" s="241"/>
      <c r="CO316" s="1"/>
      <c r="CP316" s="3"/>
      <c r="CQ316" s="3"/>
      <c r="CR316" s="1"/>
      <c r="CS316" s="3"/>
      <c r="CT316" s="3"/>
      <c r="CU316" s="3"/>
      <c r="CV316" s="1"/>
      <c r="CW316" s="1"/>
      <c r="DC316" s="144"/>
      <c r="DD316" s="149"/>
      <c r="DE316" s="107"/>
      <c r="DF316" s="107"/>
      <c r="DG316" s="107"/>
      <c r="DH316" s="107"/>
      <c r="DI316" s="107"/>
      <c r="DJ316" s="107"/>
      <c r="DK316" s="107"/>
      <c r="DL316" s="107"/>
      <c r="DM316" s="107"/>
      <c r="DN316" s="107"/>
      <c r="DO316" s="107"/>
      <c r="DP316" s="107"/>
      <c r="DQ316" s="107"/>
      <c r="DR316" s="107"/>
      <c r="DS316" s="107"/>
      <c r="DT316" s="107"/>
      <c r="DU316" s="107"/>
      <c r="DV316" s="107"/>
      <c r="DW316" s="107"/>
      <c r="DX316" s="107"/>
      <c r="DY316" s="107"/>
      <c r="DZ316" s="107"/>
      <c r="EA316" s="107"/>
      <c r="EB316" s="107"/>
      <c r="EC316" s="107"/>
      <c r="ED316" s="107"/>
      <c r="EE316" s="107"/>
      <c r="EF316" s="107"/>
      <c r="EG316" s="107"/>
      <c r="EH316" s="107"/>
      <c r="EI316" s="107"/>
      <c r="EJ316" s="150"/>
    </row>
    <row r="317" spans="1:140" x14ac:dyDescent="0.3">
      <c r="A317" s="277" t="str">
        <f>Tableau3[Commande]&amp;Tableau3[Lig Cde]</f>
        <v/>
      </c>
      <c r="B317" s="278" t="str">
        <f>IF(ISERROR(VLOOKUP(Tableau3[[#This Row],[Code Ord. Off.]],#REF!,2,FALSE)),"RC CONVERGENCE",VLOOKUP(Tableau3[[#This Row],[Code Ord. Off.]],#REF!,2,FALSE))</f>
        <v>RC CONVERGENCE</v>
      </c>
      <c r="C317" s="279" t="str">
        <f>IF(OR(LEFT(Tableau3[[#This Row],[Commentaire Client]],2)="L3",LEFT(Tableau3[[#This Row],[No Suivi]],2)="L3"),"L3","")</f>
        <v/>
      </c>
      <c r="D317" s="278" t="str">
        <f>IFERROR(VLOOKUP(Tableau3[[#This Row],[Code Gest Fournisseur]],#REF!,2,FALSE),IF(Tableau3[[#This Row],[Réf Art Fournisseur]]="","NRC","Znon attribuée"))</f>
        <v>NRC</v>
      </c>
      <c r="E317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317" s="280" t="str">
        <f>IF(Tableau3[[#This Row],[Date Demandée]]+15&lt;$DE$11,"oui","non")</f>
        <v>oui</v>
      </c>
      <c r="G317" s="143"/>
      <c r="I317" s="144"/>
      <c r="J317" s="143"/>
      <c r="AQ317" s="144"/>
      <c r="AR317" s="143"/>
      <c r="AV317" s="1"/>
      <c r="AW317" s="1"/>
      <c r="BF317" s="1"/>
      <c r="CH317" s="1"/>
      <c r="CI317" s="1"/>
      <c r="CL317" s="1"/>
      <c r="CM317" s="1"/>
      <c r="CN317" s="241"/>
      <c r="CO317" s="1"/>
      <c r="CP317" s="3"/>
      <c r="CQ317" s="3"/>
      <c r="CR317" s="1"/>
      <c r="CS317" s="3"/>
      <c r="CT317" s="3"/>
      <c r="CU317" s="3"/>
      <c r="CV317" s="1"/>
      <c r="CW317" s="1"/>
      <c r="DC317" s="144"/>
      <c r="DD317" s="149"/>
      <c r="DE317" s="107"/>
      <c r="DF317" s="107"/>
      <c r="DG317" s="107"/>
      <c r="DH317" s="107"/>
      <c r="DI317" s="107"/>
      <c r="DJ317" s="107"/>
      <c r="DK317" s="107"/>
      <c r="DL317" s="107"/>
      <c r="DM317" s="107"/>
      <c r="DN317" s="107"/>
      <c r="DO317" s="107"/>
      <c r="DP317" s="107"/>
      <c r="DQ317" s="107"/>
      <c r="DR317" s="107"/>
      <c r="DS317" s="107"/>
      <c r="DT317" s="107"/>
      <c r="DU317" s="107"/>
      <c r="DV317" s="107"/>
      <c r="DW317" s="107"/>
      <c r="DX317" s="107"/>
      <c r="DY317" s="107"/>
      <c r="DZ317" s="107"/>
      <c r="EA317" s="107"/>
      <c r="EB317" s="107"/>
      <c r="EC317" s="107"/>
      <c r="ED317" s="107"/>
      <c r="EE317" s="107"/>
      <c r="EF317" s="107"/>
      <c r="EG317" s="107"/>
      <c r="EH317" s="107"/>
      <c r="EI317" s="107"/>
      <c r="EJ317" s="150"/>
    </row>
    <row r="318" spans="1:140" x14ac:dyDescent="0.3">
      <c r="A318" s="277" t="str">
        <f>Tableau3[Commande]&amp;Tableau3[Lig Cde]</f>
        <v/>
      </c>
      <c r="B318" s="278" t="str">
        <f>IF(ISERROR(VLOOKUP(Tableau3[[#This Row],[Code Ord. Off.]],#REF!,2,FALSE)),"RC CONVERGENCE",VLOOKUP(Tableau3[[#This Row],[Code Ord. Off.]],#REF!,2,FALSE))</f>
        <v>RC CONVERGENCE</v>
      </c>
      <c r="C318" s="279" t="str">
        <f>IF(OR(LEFT(Tableau3[[#This Row],[Commentaire Client]],2)="L3",LEFT(Tableau3[[#This Row],[No Suivi]],2)="L3"),"L3","")</f>
        <v/>
      </c>
      <c r="D318" s="278" t="str">
        <f>IFERROR(VLOOKUP(Tableau3[[#This Row],[Code Gest Fournisseur]],#REF!,2,FALSE),IF(Tableau3[[#This Row],[Réf Art Fournisseur]]="","NRC","Znon attribuée"))</f>
        <v>NRC</v>
      </c>
      <c r="E318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318" s="280" t="str">
        <f>IF(Tableau3[[#This Row],[Date Demandée]]+15&lt;$DE$11,"oui","non")</f>
        <v>oui</v>
      </c>
      <c r="G318" s="143"/>
      <c r="I318" s="144"/>
      <c r="J318" s="143"/>
      <c r="AQ318" s="144"/>
      <c r="AR318" s="143"/>
      <c r="AV318" s="1"/>
      <c r="AW318" s="1"/>
      <c r="BF318" s="1"/>
      <c r="CH318" s="1"/>
      <c r="CI318" s="1"/>
      <c r="CL318" s="1"/>
      <c r="CM318" s="1"/>
      <c r="CN318" s="241"/>
      <c r="CO318" s="1"/>
      <c r="CP318" s="3"/>
      <c r="CQ318" s="3"/>
      <c r="CR318" s="1"/>
      <c r="CS318" s="3"/>
      <c r="CT318" s="3"/>
      <c r="CU318" s="3"/>
      <c r="CV318" s="1"/>
      <c r="CW318" s="1"/>
      <c r="DC318" s="144"/>
      <c r="DD318" s="149"/>
      <c r="DE318" s="107"/>
      <c r="DF318" s="107"/>
      <c r="DG318" s="107"/>
      <c r="DH318" s="107"/>
      <c r="DI318" s="107"/>
      <c r="DJ318" s="107"/>
      <c r="DK318" s="107"/>
      <c r="DL318" s="107"/>
      <c r="DM318" s="107"/>
      <c r="DN318" s="107"/>
      <c r="DO318" s="107"/>
      <c r="DP318" s="107"/>
      <c r="DQ318" s="107"/>
      <c r="DR318" s="107"/>
      <c r="DS318" s="107"/>
      <c r="DT318" s="107"/>
      <c r="DU318" s="107"/>
      <c r="DV318" s="107"/>
      <c r="DW318" s="107"/>
      <c r="DX318" s="107"/>
      <c r="DY318" s="107"/>
      <c r="DZ318" s="107"/>
      <c r="EA318" s="107"/>
      <c r="EB318" s="107"/>
      <c r="EC318" s="107"/>
      <c r="ED318" s="107"/>
      <c r="EE318" s="107"/>
      <c r="EF318" s="107"/>
      <c r="EG318" s="107"/>
      <c r="EH318" s="107"/>
      <c r="EI318" s="107"/>
      <c r="EJ318" s="150"/>
    </row>
    <row r="319" spans="1:140" x14ac:dyDescent="0.3">
      <c r="A319" s="277" t="str">
        <f>Tableau3[Commande]&amp;Tableau3[Lig Cde]</f>
        <v/>
      </c>
      <c r="B319" s="278" t="str">
        <f>IF(ISERROR(VLOOKUP(Tableau3[[#This Row],[Code Ord. Off.]],#REF!,2,FALSE)),"RC CONVERGENCE",VLOOKUP(Tableau3[[#This Row],[Code Ord. Off.]],#REF!,2,FALSE))</f>
        <v>RC CONVERGENCE</v>
      </c>
      <c r="C319" s="279" t="str">
        <f>IF(OR(LEFT(Tableau3[[#This Row],[Commentaire Client]],2)="L3",LEFT(Tableau3[[#This Row],[No Suivi]],2)="L3"),"L3","")</f>
        <v/>
      </c>
      <c r="D319" s="278" t="str">
        <f>IFERROR(VLOOKUP(Tableau3[[#This Row],[Code Gest Fournisseur]],#REF!,2,FALSE),IF(Tableau3[[#This Row],[Réf Art Fournisseur]]="","NRC","Znon attribuée"))</f>
        <v>NRC</v>
      </c>
      <c r="E319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319" s="280" t="str">
        <f>IF(Tableau3[[#This Row],[Date Demandée]]+15&lt;$DE$11,"oui","non")</f>
        <v>oui</v>
      </c>
      <c r="G319" s="143"/>
      <c r="I319" s="144"/>
      <c r="J319" s="143"/>
      <c r="AQ319" s="144"/>
      <c r="AR319" s="143"/>
      <c r="AV319" s="1"/>
      <c r="AW319" s="1"/>
      <c r="BF319" s="1"/>
      <c r="CH319" s="1"/>
      <c r="CI319" s="1"/>
      <c r="CL319" s="1"/>
      <c r="CM319" s="1"/>
      <c r="CN319" s="241"/>
      <c r="CO319" s="1"/>
      <c r="CP319" s="3"/>
      <c r="CQ319" s="3"/>
      <c r="CR319" s="1"/>
      <c r="CS319" s="3"/>
      <c r="CT319" s="3"/>
      <c r="CU319" s="3"/>
      <c r="CV319" s="1"/>
      <c r="CW319" s="1"/>
      <c r="DC319" s="144"/>
      <c r="DD319" s="149"/>
      <c r="DE319" s="107"/>
      <c r="DF319" s="107"/>
      <c r="DG319" s="107"/>
      <c r="DH319" s="107"/>
      <c r="DI319" s="107"/>
      <c r="DJ319" s="107"/>
      <c r="DK319" s="107"/>
      <c r="DL319" s="107"/>
      <c r="DM319" s="107"/>
      <c r="DN319" s="107"/>
      <c r="DO319" s="107"/>
      <c r="DP319" s="107"/>
      <c r="DQ319" s="107"/>
      <c r="DR319" s="107"/>
      <c r="DS319" s="107"/>
      <c r="DT319" s="107"/>
      <c r="DU319" s="107"/>
      <c r="DV319" s="107"/>
      <c r="DW319" s="107"/>
      <c r="DX319" s="107"/>
      <c r="DY319" s="107"/>
      <c r="DZ319" s="107"/>
      <c r="EA319" s="107"/>
      <c r="EB319" s="107"/>
      <c r="EC319" s="107"/>
      <c r="ED319" s="107"/>
      <c r="EE319" s="107"/>
      <c r="EF319" s="107"/>
      <c r="EG319" s="107"/>
      <c r="EH319" s="107"/>
      <c r="EI319" s="107"/>
      <c r="EJ319" s="150"/>
    </row>
    <row r="320" spans="1:140" x14ac:dyDescent="0.3">
      <c r="A320" s="277" t="str">
        <f>Tableau3[Commande]&amp;Tableau3[Lig Cde]</f>
        <v/>
      </c>
      <c r="B320" s="278" t="str">
        <f>IF(ISERROR(VLOOKUP(Tableau3[[#This Row],[Code Ord. Off.]],#REF!,2,FALSE)),"RC CONVERGENCE",VLOOKUP(Tableau3[[#This Row],[Code Ord. Off.]],#REF!,2,FALSE))</f>
        <v>RC CONVERGENCE</v>
      </c>
      <c r="C320" s="279" t="str">
        <f>IF(OR(LEFT(Tableau3[[#This Row],[Commentaire Client]],2)="L3",LEFT(Tableau3[[#This Row],[No Suivi]],2)="L3"),"L3","")</f>
        <v/>
      </c>
      <c r="D320" s="278" t="str">
        <f>IFERROR(VLOOKUP(Tableau3[[#This Row],[Code Gest Fournisseur]],#REF!,2,FALSE),IF(Tableau3[[#This Row],[Réf Art Fournisseur]]="","NRC","Znon attribuée"))</f>
        <v>NRC</v>
      </c>
      <c r="E320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320" s="280" t="str">
        <f>IF(Tableau3[[#This Row],[Date Demandée]]+15&lt;$DE$11,"oui","non")</f>
        <v>oui</v>
      </c>
      <c r="G320" s="143"/>
      <c r="I320" s="144"/>
      <c r="J320" s="143"/>
      <c r="AQ320" s="144"/>
      <c r="AR320" s="143"/>
      <c r="AV320" s="1"/>
      <c r="AW320" s="1"/>
      <c r="BF320" s="1"/>
      <c r="CH320" s="1"/>
      <c r="CI320" s="1"/>
      <c r="CL320" s="1"/>
      <c r="CM320" s="1"/>
      <c r="CN320" s="244"/>
      <c r="CO320" s="1"/>
      <c r="CP320" s="3"/>
      <c r="CQ320" s="3"/>
      <c r="CR320" s="1"/>
      <c r="CS320" s="3"/>
      <c r="CT320" s="3"/>
      <c r="CU320" s="3"/>
      <c r="CV320" s="1"/>
      <c r="CW320" s="1"/>
      <c r="DC320" s="144"/>
      <c r="DD320" s="149"/>
      <c r="DE320" s="107"/>
      <c r="DF320" s="107"/>
      <c r="DG320" s="107"/>
      <c r="DH320" s="107"/>
      <c r="DI320" s="107"/>
      <c r="DJ320" s="107"/>
      <c r="DK320" s="107"/>
      <c r="DL320" s="107"/>
      <c r="DM320" s="107"/>
      <c r="DN320" s="107"/>
      <c r="DO320" s="107"/>
      <c r="DP320" s="107"/>
      <c r="DQ320" s="107"/>
      <c r="DR320" s="107"/>
      <c r="DS320" s="107"/>
      <c r="DT320" s="107"/>
      <c r="DU320" s="107"/>
      <c r="DV320" s="107"/>
      <c r="DW320" s="107"/>
      <c r="DX320" s="107"/>
      <c r="DY320" s="107"/>
      <c r="DZ320" s="107"/>
      <c r="EA320" s="107"/>
      <c r="EB320" s="107"/>
      <c r="EC320" s="107"/>
      <c r="ED320" s="107"/>
      <c r="EE320" s="107"/>
      <c r="EF320" s="107"/>
      <c r="EG320" s="107"/>
      <c r="EH320" s="107"/>
      <c r="EI320" s="107"/>
      <c r="EJ320" s="150"/>
    </row>
    <row r="321" spans="1:140" x14ac:dyDescent="0.3">
      <c r="A321" s="277" t="str">
        <f>Tableau3[Commande]&amp;Tableau3[Lig Cde]</f>
        <v/>
      </c>
      <c r="B321" s="278" t="str">
        <f>IF(ISERROR(VLOOKUP(Tableau3[[#This Row],[Code Ord. Off.]],#REF!,2,FALSE)),"RC CONVERGENCE",VLOOKUP(Tableau3[[#This Row],[Code Ord. Off.]],#REF!,2,FALSE))</f>
        <v>RC CONVERGENCE</v>
      </c>
      <c r="C321" s="279" t="str">
        <f>IF(OR(LEFT(Tableau3[[#This Row],[Commentaire Client]],2)="L3",LEFT(Tableau3[[#This Row],[No Suivi]],2)="L3"),"L3","")</f>
        <v/>
      </c>
      <c r="D321" s="278" t="str">
        <f>IFERROR(VLOOKUP(Tableau3[[#This Row],[Code Gest Fournisseur]],#REF!,2,FALSE),IF(Tableau3[[#This Row],[Réf Art Fournisseur]]="","NRC","Znon attribuée"))</f>
        <v>NRC</v>
      </c>
      <c r="E321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321" s="280" t="str">
        <f>IF(Tableau3[[#This Row],[Date Demandée]]+15&lt;$DE$11,"oui","non")</f>
        <v>oui</v>
      </c>
      <c r="G321" s="143"/>
      <c r="I321" s="144"/>
      <c r="J321" s="143"/>
      <c r="AQ321" s="144"/>
      <c r="AR321" s="143"/>
      <c r="AV321" s="1"/>
      <c r="AW321" s="1"/>
      <c r="BF321" s="1"/>
      <c r="CH321" s="1"/>
      <c r="CI321" s="1"/>
      <c r="CL321" s="1"/>
      <c r="CM321" s="1"/>
      <c r="CN321" s="244"/>
      <c r="CO321" s="1"/>
      <c r="CP321" s="3"/>
      <c r="CQ321" s="3"/>
      <c r="CR321" s="1"/>
      <c r="CS321" s="3"/>
      <c r="CT321" s="3"/>
      <c r="CU321" s="3"/>
      <c r="CV321" s="1"/>
      <c r="CW321" s="1"/>
      <c r="DC321" s="144"/>
      <c r="DD321" s="149"/>
      <c r="DE321" s="107"/>
      <c r="DF321" s="107"/>
      <c r="DG321" s="107"/>
      <c r="DH321" s="107"/>
      <c r="DI321" s="107"/>
      <c r="DJ321" s="107"/>
      <c r="DK321" s="107"/>
      <c r="DL321" s="107"/>
      <c r="DM321" s="107"/>
      <c r="DN321" s="107"/>
      <c r="DO321" s="107"/>
      <c r="DP321" s="107"/>
      <c r="DQ321" s="107"/>
      <c r="DR321" s="107"/>
      <c r="DS321" s="107"/>
      <c r="DT321" s="107"/>
      <c r="DU321" s="107"/>
      <c r="DV321" s="107"/>
      <c r="DW321" s="107"/>
      <c r="DX321" s="107"/>
      <c r="DY321" s="107"/>
      <c r="DZ321" s="107"/>
      <c r="EA321" s="107"/>
      <c r="EB321" s="107"/>
      <c r="EC321" s="107"/>
      <c r="ED321" s="107"/>
      <c r="EE321" s="107"/>
      <c r="EF321" s="107"/>
      <c r="EG321" s="107"/>
      <c r="EH321" s="107"/>
      <c r="EI321" s="107"/>
      <c r="EJ321" s="150"/>
    </row>
    <row r="322" spans="1:140" x14ac:dyDescent="0.3">
      <c r="A322" s="277" t="str">
        <f>Tableau3[Commande]&amp;Tableau3[Lig Cde]</f>
        <v/>
      </c>
      <c r="B322" s="278" t="str">
        <f>IF(ISERROR(VLOOKUP(Tableau3[[#This Row],[Code Ord. Off.]],#REF!,2,FALSE)),"RC CONVERGENCE",VLOOKUP(Tableau3[[#This Row],[Code Ord. Off.]],#REF!,2,FALSE))</f>
        <v>RC CONVERGENCE</v>
      </c>
      <c r="C322" s="279" t="str">
        <f>IF(OR(LEFT(Tableau3[[#This Row],[Commentaire Client]],2)="L3",LEFT(Tableau3[[#This Row],[No Suivi]],2)="L3"),"L3","")</f>
        <v/>
      </c>
      <c r="D322" s="278" t="str">
        <f>IFERROR(VLOOKUP(Tableau3[[#This Row],[Code Gest Fournisseur]],#REF!,2,FALSE),IF(Tableau3[[#This Row],[Réf Art Fournisseur]]="","NRC","Znon attribuée"))</f>
        <v>NRC</v>
      </c>
      <c r="E322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322" s="280" t="str">
        <f>IF(Tableau3[[#This Row],[Date Demandée]]+15&lt;$DE$11,"oui","non")</f>
        <v>oui</v>
      </c>
      <c r="G322" s="143"/>
      <c r="I322" s="144"/>
      <c r="J322" s="143"/>
      <c r="AQ322" s="144"/>
      <c r="AR322" s="143"/>
      <c r="AV322" s="1"/>
      <c r="AW322" s="1"/>
      <c r="BF322" s="1"/>
      <c r="CH322" s="1"/>
      <c r="CI322" s="1"/>
      <c r="CL322" s="1"/>
      <c r="CM322" s="1"/>
      <c r="CN322" s="241"/>
      <c r="CO322" s="1"/>
      <c r="CP322" s="3"/>
      <c r="CQ322" s="3"/>
      <c r="CR322" s="1"/>
      <c r="CS322" s="3"/>
      <c r="CT322" s="3"/>
      <c r="CU322" s="3"/>
      <c r="CV322" s="1"/>
      <c r="CW322" s="1"/>
      <c r="DC322" s="144"/>
      <c r="DD322" s="149"/>
      <c r="DE322" s="107"/>
      <c r="DF322" s="107"/>
      <c r="DG322" s="107"/>
      <c r="DH322" s="107"/>
      <c r="DI322" s="107"/>
      <c r="DJ322" s="107"/>
      <c r="DK322" s="107"/>
      <c r="DL322" s="107"/>
      <c r="DM322" s="107"/>
      <c r="DN322" s="107"/>
      <c r="DO322" s="107"/>
      <c r="DP322" s="107"/>
      <c r="DQ322" s="107"/>
      <c r="DR322" s="107"/>
      <c r="DS322" s="107"/>
      <c r="DT322" s="107"/>
      <c r="DU322" s="107"/>
      <c r="DV322" s="107"/>
      <c r="DW322" s="107"/>
      <c r="DX322" s="107"/>
      <c r="DY322" s="107"/>
      <c r="DZ322" s="107"/>
      <c r="EA322" s="107"/>
      <c r="EB322" s="107"/>
      <c r="EC322" s="107"/>
      <c r="ED322" s="107"/>
      <c r="EE322" s="107"/>
      <c r="EF322" s="107"/>
      <c r="EG322" s="107"/>
      <c r="EH322" s="107"/>
      <c r="EI322" s="107"/>
      <c r="EJ322" s="150"/>
    </row>
    <row r="323" spans="1:140" x14ac:dyDescent="0.3">
      <c r="A323" s="277" t="str">
        <f>Tableau3[Commande]&amp;Tableau3[Lig Cde]</f>
        <v/>
      </c>
      <c r="B323" s="278" t="str">
        <f>IF(ISERROR(VLOOKUP(Tableau3[[#This Row],[Code Ord. Off.]],#REF!,2,FALSE)),"RC CONVERGENCE",VLOOKUP(Tableau3[[#This Row],[Code Ord. Off.]],#REF!,2,FALSE))</f>
        <v>RC CONVERGENCE</v>
      </c>
      <c r="C323" s="279" t="str">
        <f>IF(OR(LEFT(Tableau3[[#This Row],[Commentaire Client]],2)="L3",LEFT(Tableau3[[#This Row],[No Suivi]],2)="L3"),"L3","")</f>
        <v/>
      </c>
      <c r="D323" s="278" t="str">
        <f>IFERROR(VLOOKUP(Tableau3[[#This Row],[Code Gest Fournisseur]],#REF!,2,FALSE),IF(Tableau3[[#This Row],[Réf Art Fournisseur]]="","NRC","Znon attribuée"))</f>
        <v>NRC</v>
      </c>
      <c r="E323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323" s="280" t="str">
        <f>IF(Tableau3[[#This Row],[Date Demandée]]+15&lt;$DE$11,"oui","non")</f>
        <v>oui</v>
      </c>
      <c r="G323" s="143"/>
      <c r="I323" s="144"/>
      <c r="J323" s="143"/>
      <c r="AQ323" s="144"/>
      <c r="AR323" s="143"/>
      <c r="AV323" s="1"/>
      <c r="AW323" s="1"/>
      <c r="BF323" s="1"/>
      <c r="CH323" s="1"/>
      <c r="CI323" s="1"/>
      <c r="CL323" s="1"/>
      <c r="CM323" s="1"/>
      <c r="CN323" s="241"/>
      <c r="CO323" s="1"/>
      <c r="CP323" s="3"/>
      <c r="CQ323" s="3"/>
      <c r="CR323" s="1"/>
      <c r="CS323" s="3"/>
      <c r="CT323" s="3"/>
      <c r="CU323" s="3"/>
      <c r="CV323" s="1"/>
      <c r="CW323" s="1"/>
      <c r="DC323" s="144"/>
      <c r="DD323" s="149"/>
      <c r="DE323" s="107"/>
      <c r="DF323" s="107"/>
      <c r="DG323" s="107"/>
      <c r="DH323" s="107"/>
      <c r="DI323" s="107"/>
      <c r="DJ323" s="107"/>
      <c r="DK323" s="107"/>
      <c r="DL323" s="107"/>
      <c r="DM323" s="107"/>
      <c r="DN323" s="107"/>
      <c r="DO323" s="107"/>
      <c r="DP323" s="107"/>
      <c r="DQ323" s="107"/>
      <c r="DR323" s="107"/>
      <c r="DS323" s="107"/>
      <c r="DT323" s="107"/>
      <c r="DU323" s="107"/>
      <c r="DV323" s="107"/>
      <c r="DW323" s="107"/>
      <c r="DX323" s="107"/>
      <c r="DY323" s="107"/>
      <c r="DZ323" s="107"/>
      <c r="EA323" s="107"/>
      <c r="EB323" s="107"/>
      <c r="EC323" s="107"/>
      <c r="ED323" s="107"/>
      <c r="EE323" s="107"/>
      <c r="EF323" s="107"/>
      <c r="EG323" s="107"/>
      <c r="EH323" s="107"/>
      <c r="EI323" s="107"/>
      <c r="EJ323" s="150"/>
    </row>
    <row r="324" spans="1:140" x14ac:dyDescent="0.3">
      <c r="A324" s="277" t="str">
        <f>Tableau3[Commande]&amp;Tableau3[Lig Cde]</f>
        <v/>
      </c>
      <c r="B324" s="278" t="str">
        <f>IF(ISERROR(VLOOKUP(Tableau3[[#This Row],[Code Ord. Off.]],#REF!,2,FALSE)),"RC CONVERGENCE",VLOOKUP(Tableau3[[#This Row],[Code Ord. Off.]],#REF!,2,FALSE))</f>
        <v>RC CONVERGENCE</v>
      </c>
      <c r="C324" s="279" t="str">
        <f>IF(OR(LEFT(Tableau3[[#This Row],[Commentaire Client]],2)="L3",LEFT(Tableau3[[#This Row],[No Suivi]],2)="L3"),"L3","")</f>
        <v/>
      </c>
      <c r="D324" s="278" t="str">
        <f>IFERROR(VLOOKUP(Tableau3[[#This Row],[Code Gest Fournisseur]],#REF!,2,FALSE),IF(Tableau3[[#This Row],[Réf Art Fournisseur]]="","NRC","Znon attribuée"))</f>
        <v>NRC</v>
      </c>
      <c r="E324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324" s="280" t="str">
        <f>IF(Tableau3[[#This Row],[Date Demandée]]+15&lt;$DE$11,"oui","non")</f>
        <v>oui</v>
      </c>
      <c r="G324" s="143"/>
      <c r="I324" s="144"/>
      <c r="J324" s="143"/>
      <c r="AQ324" s="144"/>
      <c r="AR324" s="143"/>
      <c r="AV324" s="1"/>
      <c r="AW324" s="1"/>
      <c r="BF324" s="1"/>
      <c r="CH324" s="1"/>
      <c r="CI324" s="1"/>
      <c r="CL324" s="1"/>
      <c r="CM324" s="1"/>
      <c r="CN324" s="241"/>
      <c r="CO324" s="1"/>
      <c r="CP324" s="3"/>
      <c r="CQ324" s="3"/>
      <c r="CR324" s="1"/>
      <c r="CS324" s="3"/>
      <c r="CT324" s="3"/>
      <c r="CU324" s="3"/>
      <c r="CV324" s="1"/>
      <c r="CW324" s="1"/>
      <c r="DC324" s="144"/>
      <c r="DD324" s="149"/>
      <c r="DE324" s="107"/>
      <c r="DF324" s="107"/>
      <c r="DG324" s="107"/>
      <c r="DH324" s="107"/>
      <c r="DI324" s="107"/>
      <c r="DJ324" s="107"/>
      <c r="DK324" s="107"/>
      <c r="DL324" s="107"/>
      <c r="DM324" s="107"/>
      <c r="DN324" s="107"/>
      <c r="DO324" s="107"/>
      <c r="DP324" s="107"/>
      <c r="DQ324" s="107"/>
      <c r="DR324" s="107"/>
      <c r="DS324" s="107"/>
      <c r="DT324" s="107"/>
      <c r="DU324" s="107"/>
      <c r="DV324" s="107"/>
      <c r="DW324" s="107"/>
      <c r="DX324" s="107"/>
      <c r="DY324" s="107"/>
      <c r="DZ324" s="107"/>
      <c r="EA324" s="107"/>
      <c r="EB324" s="107"/>
      <c r="EC324" s="107"/>
      <c r="ED324" s="107"/>
      <c r="EE324" s="107"/>
      <c r="EF324" s="107"/>
      <c r="EG324" s="107"/>
      <c r="EH324" s="107"/>
      <c r="EI324" s="107"/>
      <c r="EJ324" s="150"/>
    </row>
    <row r="325" spans="1:140" x14ac:dyDescent="0.3">
      <c r="A325" s="277" t="str">
        <f>Tableau3[Commande]&amp;Tableau3[Lig Cde]</f>
        <v/>
      </c>
      <c r="B325" s="278" t="str">
        <f>IF(ISERROR(VLOOKUP(Tableau3[[#This Row],[Code Ord. Off.]],#REF!,2,FALSE)),"RC CONVERGENCE",VLOOKUP(Tableau3[[#This Row],[Code Ord. Off.]],#REF!,2,FALSE))</f>
        <v>RC CONVERGENCE</v>
      </c>
      <c r="C325" s="279" t="str">
        <f>IF(OR(LEFT(Tableau3[[#This Row],[Commentaire Client]],2)="L3",LEFT(Tableau3[[#This Row],[No Suivi]],2)="L3"),"L3","")</f>
        <v/>
      </c>
      <c r="D325" s="278" t="str">
        <f>IFERROR(VLOOKUP(Tableau3[[#This Row],[Code Gest Fournisseur]],#REF!,2,FALSE),IF(Tableau3[[#This Row],[Réf Art Fournisseur]]="","NRC","Znon attribuée"))</f>
        <v>NRC</v>
      </c>
      <c r="E325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325" s="280" t="str">
        <f>IF(Tableau3[[#This Row],[Date Demandée]]+15&lt;$DE$11,"oui","non")</f>
        <v>oui</v>
      </c>
      <c r="G325" s="143"/>
      <c r="I325" s="144"/>
      <c r="J325" s="143"/>
      <c r="AQ325" s="144"/>
      <c r="AR325" s="143"/>
      <c r="AV325" s="1"/>
      <c r="AW325" s="1"/>
      <c r="BF325" s="1"/>
      <c r="CH325" s="1"/>
      <c r="CI325" s="1"/>
      <c r="CL325" s="1"/>
      <c r="CM325" s="1"/>
      <c r="CN325" s="241"/>
      <c r="CO325" s="1"/>
      <c r="CP325" s="3"/>
      <c r="CQ325" s="3"/>
      <c r="CR325" s="1"/>
      <c r="CS325" s="3"/>
      <c r="CT325" s="3"/>
      <c r="CU325" s="3"/>
      <c r="CV325" s="1"/>
      <c r="CW325" s="1"/>
      <c r="DC325" s="144"/>
      <c r="DD325" s="149"/>
      <c r="DE325" s="107"/>
      <c r="DF325" s="107"/>
      <c r="DG325" s="107"/>
      <c r="DH325" s="107"/>
      <c r="DI325" s="107"/>
      <c r="DJ325" s="107"/>
      <c r="DK325" s="107"/>
      <c r="DL325" s="107"/>
      <c r="DM325" s="107"/>
      <c r="DN325" s="107"/>
      <c r="DO325" s="107"/>
      <c r="DP325" s="107"/>
      <c r="DQ325" s="107"/>
      <c r="DR325" s="107"/>
      <c r="DS325" s="107"/>
      <c r="DT325" s="107"/>
      <c r="DU325" s="107"/>
      <c r="DV325" s="107"/>
      <c r="DW325" s="107"/>
      <c r="DX325" s="107"/>
      <c r="DY325" s="107"/>
      <c r="DZ325" s="107"/>
      <c r="EA325" s="107"/>
      <c r="EB325" s="107"/>
      <c r="EC325" s="107"/>
      <c r="ED325" s="107"/>
      <c r="EE325" s="107"/>
      <c r="EF325" s="107"/>
      <c r="EG325" s="107"/>
      <c r="EH325" s="107"/>
      <c r="EI325" s="107"/>
      <c r="EJ325" s="150"/>
    </row>
    <row r="326" spans="1:140" x14ac:dyDescent="0.3">
      <c r="A326" s="277" t="str">
        <f>Tableau3[Commande]&amp;Tableau3[Lig Cde]</f>
        <v/>
      </c>
      <c r="B326" s="278" t="str">
        <f>IF(ISERROR(VLOOKUP(Tableau3[[#This Row],[Code Ord. Off.]],#REF!,2,FALSE)),"RC CONVERGENCE",VLOOKUP(Tableau3[[#This Row],[Code Ord. Off.]],#REF!,2,FALSE))</f>
        <v>RC CONVERGENCE</v>
      </c>
      <c r="C326" s="279" t="str">
        <f>IF(OR(LEFT(Tableau3[[#This Row],[Commentaire Client]],2)="L3",LEFT(Tableau3[[#This Row],[No Suivi]],2)="L3"),"L3","")</f>
        <v/>
      </c>
      <c r="D326" s="278" t="str">
        <f>IFERROR(VLOOKUP(Tableau3[[#This Row],[Code Gest Fournisseur]],#REF!,2,FALSE),IF(Tableau3[[#This Row],[Réf Art Fournisseur]]="","NRC","Znon attribuée"))</f>
        <v>NRC</v>
      </c>
      <c r="E326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326" s="280" t="str">
        <f>IF(Tableau3[[#This Row],[Date Demandée]]+15&lt;$DE$11,"oui","non")</f>
        <v>oui</v>
      </c>
      <c r="G326" s="143"/>
      <c r="I326" s="144"/>
      <c r="J326" s="143"/>
      <c r="AQ326" s="144"/>
      <c r="AR326" s="143"/>
      <c r="AV326" s="1"/>
      <c r="AW326" s="1"/>
      <c r="BF326" s="1"/>
      <c r="CH326" s="1"/>
      <c r="CI326" s="1"/>
      <c r="CL326" s="1"/>
      <c r="CM326" s="1"/>
      <c r="CN326" s="241"/>
      <c r="CO326" s="1"/>
      <c r="CP326" s="3"/>
      <c r="CQ326" s="3"/>
      <c r="CR326" s="1"/>
      <c r="CS326" s="3"/>
      <c r="CT326" s="3"/>
      <c r="CU326" s="3"/>
      <c r="CV326" s="1"/>
      <c r="CW326" s="1"/>
      <c r="DC326" s="144"/>
      <c r="DD326" s="149"/>
      <c r="DE326" s="107"/>
      <c r="DF326" s="107"/>
      <c r="DG326" s="107"/>
      <c r="DH326" s="107"/>
      <c r="DI326" s="107"/>
      <c r="DJ326" s="107"/>
      <c r="DK326" s="107"/>
      <c r="DL326" s="107"/>
      <c r="DM326" s="107"/>
      <c r="DN326" s="107"/>
      <c r="DO326" s="107"/>
      <c r="DP326" s="107"/>
      <c r="DQ326" s="107"/>
      <c r="DR326" s="107"/>
      <c r="DS326" s="107"/>
      <c r="DT326" s="107"/>
      <c r="DU326" s="107"/>
      <c r="DV326" s="107"/>
      <c r="DW326" s="107"/>
      <c r="DX326" s="107"/>
      <c r="DY326" s="107"/>
      <c r="DZ326" s="107"/>
      <c r="EA326" s="107"/>
      <c r="EB326" s="107"/>
      <c r="EC326" s="107"/>
      <c r="ED326" s="107"/>
      <c r="EE326" s="107"/>
      <c r="EF326" s="107"/>
      <c r="EG326" s="107"/>
      <c r="EH326" s="107"/>
      <c r="EI326" s="107"/>
      <c r="EJ326" s="150"/>
    </row>
    <row r="327" spans="1:140" x14ac:dyDescent="0.3">
      <c r="A327" s="277" t="str">
        <f>Tableau3[Commande]&amp;Tableau3[Lig Cde]</f>
        <v/>
      </c>
      <c r="B327" s="278" t="str">
        <f>IF(ISERROR(VLOOKUP(Tableau3[[#This Row],[Code Ord. Off.]],#REF!,2,FALSE)),"RC CONVERGENCE",VLOOKUP(Tableau3[[#This Row],[Code Ord. Off.]],#REF!,2,FALSE))</f>
        <v>RC CONVERGENCE</v>
      </c>
      <c r="C327" s="279" t="str">
        <f>IF(OR(LEFT(Tableau3[[#This Row],[Commentaire Client]],2)="L3",LEFT(Tableau3[[#This Row],[No Suivi]],2)="L3"),"L3","")</f>
        <v/>
      </c>
      <c r="D327" s="278" t="str">
        <f>IFERROR(VLOOKUP(Tableau3[[#This Row],[Code Gest Fournisseur]],#REF!,2,FALSE),IF(Tableau3[[#This Row],[Réf Art Fournisseur]]="","NRC","Znon attribuée"))</f>
        <v>NRC</v>
      </c>
      <c r="E327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327" s="280" t="str">
        <f>IF(Tableau3[[#This Row],[Date Demandée]]+15&lt;$DE$11,"oui","non")</f>
        <v>oui</v>
      </c>
      <c r="G327" s="143"/>
      <c r="I327" s="144"/>
      <c r="J327" s="143"/>
      <c r="AQ327" s="144"/>
      <c r="AR327" s="143"/>
      <c r="AV327" s="1"/>
      <c r="AW327" s="1"/>
      <c r="BF327" s="1"/>
      <c r="CH327" s="1"/>
      <c r="CI327" s="1"/>
      <c r="CL327" s="1"/>
      <c r="CM327" s="1"/>
      <c r="CN327" s="241"/>
      <c r="CO327" s="1"/>
      <c r="CP327" s="3"/>
      <c r="CQ327" s="3"/>
      <c r="CR327" s="1"/>
      <c r="CS327" s="3"/>
      <c r="CT327" s="3"/>
      <c r="CU327" s="3"/>
      <c r="CV327" s="1"/>
      <c r="CW327" s="1"/>
      <c r="DC327" s="144"/>
      <c r="DD327" s="149"/>
      <c r="DE327" s="107"/>
      <c r="DF327" s="107"/>
      <c r="DG327" s="107"/>
      <c r="DH327" s="107"/>
      <c r="DI327" s="107"/>
      <c r="DJ327" s="107"/>
      <c r="DK327" s="107"/>
      <c r="DL327" s="107"/>
      <c r="DM327" s="107"/>
      <c r="DN327" s="107"/>
      <c r="DO327" s="107"/>
      <c r="DP327" s="107"/>
      <c r="DQ327" s="107"/>
      <c r="DR327" s="107"/>
      <c r="DS327" s="107"/>
      <c r="DT327" s="107"/>
      <c r="DU327" s="107"/>
      <c r="DV327" s="107"/>
      <c r="DW327" s="107"/>
      <c r="DX327" s="107"/>
      <c r="DY327" s="107"/>
      <c r="DZ327" s="107"/>
      <c r="EA327" s="107"/>
      <c r="EB327" s="107"/>
      <c r="EC327" s="107"/>
      <c r="ED327" s="107"/>
      <c r="EE327" s="107"/>
      <c r="EF327" s="107"/>
      <c r="EG327" s="107"/>
      <c r="EH327" s="107"/>
      <c r="EI327" s="107"/>
      <c r="EJ327" s="150"/>
    </row>
    <row r="328" spans="1:140" x14ac:dyDescent="0.3">
      <c r="A328" s="277" t="str">
        <f>Tableau3[Commande]&amp;Tableau3[Lig Cde]</f>
        <v/>
      </c>
      <c r="B328" s="278" t="str">
        <f>IF(ISERROR(VLOOKUP(Tableau3[[#This Row],[Code Ord. Off.]],#REF!,2,FALSE)),"RC CONVERGENCE",VLOOKUP(Tableau3[[#This Row],[Code Ord. Off.]],#REF!,2,FALSE))</f>
        <v>RC CONVERGENCE</v>
      </c>
      <c r="C328" s="279" t="str">
        <f>IF(OR(LEFT(Tableau3[[#This Row],[Commentaire Client]],2)="L3",LEFT(Tableau3[[#This Row],[No Suivi]],2)="L3"),"L3","")</f>
        <v/>
      </c>
      <c r="D328" s="278" t="str">
        <f>IFERROR(VLOOKUP(Tableau3[[#This Row],[Code Gest Fournisseur]],#REF!,2,FALSE),IF(Tableau3[[#This Row],[Réf Art Fournisseur]]="","NRC","Znon attribuée"))</f>
        <v>NRC</v>
      </c>
      <c r="E328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328" s="280" t="str">
        <f>IF(Tableau3[[#This Row],[Date Demandée]]+15&lt;$DE$11,"oui","non")</f>
        <v>oui</v>
      </c>
      <c r="G328" s="143"/>
      <c r="I328" s="144"/>
      <c r="J328" s="143"/>
      <c r="AQ328" s="144"/>
      <c r="AR328" s="143"/>
      <c r="AV328" s="1"/>
      <c r="AW328" s="1"/>
      <c r="BF328" s="1"/>
      <c r="CH328" s="1"/>
      <c r="CI328" s="1"/>
      <c r="CL328" s="1"/>
      <c r="CM328" s="1"/>
      <c r="CN328" s="241"/>
      <c r="CO328" s="1"/>
      <c r="CP328" s="3"/>
      <c r="CQ328" s="3"/>
      <c r="CR328" s="1"/>
      <c r="CS328" s="3"/>
      <c r="CT328" s="3"/>
      <c r="CU328" s="3"/>
      <c r="CV328" s="1"/>
      <c r="CW328" s="1"/>
      <c r="DC328" s="144"/>
      <c r="DD328" s="149"/>
      <c r="DE328" s="107"/>
      <c r="DF328" s="107"/>
      <c r="DG328" s="107"/>
      <c r="DH328" s="107"/>
      <c r="DI328" s="107"/>
      <c r="DJ328" s="107"/>
      <c r="DK328" s="107"/>
      <c r="DL328" s="107"/>
      <c r="DM328" s="107"/>
      <c r="DN328" s="107"/>
      <c r="DO328" s="107"/>
      <c r="DP328" s="107"/>
      <c r="DQ328" s="107"/>
      <c r="DR328" s="107"/>
      <c r="DS328" s="107"/>
      <c r="DT328" s="107"/>
      <c r="DU328" s="107"/>
      <c r="DV328" s="107"/>
      <c r="DW328" s="107"/>
      <c r="DX328" s="107"/>
      <c r="DY328" s="107"/>
      <c r="DZ328" s="107"/>
      <c r="EA328" s="107"/>
      <c r="EB328" s="107"/>
      <c r="EC328" s="107"/>
      <c r="ED328" s="107"/>
      <c r="EE328" s="107"/>
      <c r="EF328" s="107"/>
      <c r="EG328" s="107"/>
      <c r="EH328" s="107"/>
      <c r="EI328" s="107"/>
      <c r="EJ328" s="150"/>
    </row>
    <row r="329" spans="1:140" x14ac:dyDescent="0.3">
      <c r="A329" s="277" t="str">
        <f>Tableau3[Commande]&amp;Tableau3[Lig Cde]</f>
        <v/>
      </c>
      <c r="B329" s="278" t="str">
        <f>IF(ISERROR(VLOOKUP(Tableau3[[#This Row],[Code Ord. Off.]],#REF!,2,FALSE)),"RC CONVERGENCE",VLOOKUP(Tableau3[[#This Row],[Code Ord. Off.]],#REF!,2,FALSE))</f>
        <v>RC CONVERGENCE</v>
      </c>
      <c r="C329" s="279" t="str">
        <f>IF(OR(LEFT(Tableau3[[#This Row],[Commentaire Client]],2)="L3",LEFT(Tableau3[[#This Row],[No Suivi]],2)="L3"),"L3","")</f>
        <v/>
      </c>
      <c r="D329" s="278" t="str">
        <f>IFERROR(VLOOKUP(Tableau3[[#This Row],[Code Gest Fournisseur]],#REF!,2,FALSE),IF(Tableau3[[#This Row],[Réf Art Fournisseur]]="","NRC","Znon attribuée"))</f>
        <v>NRC</v>
      </c>
      <c r="E329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329" s="280" t="str">
        <f>IF(Tableau3[[#This Row],[Date Demandée]]+15&lt;$DE$11,"oui","non")</f>
        <v>oui</v>
      </c>
      <c r="G329" s="143"/>
      <c r="I329" s="144"/>
      <c r="J329" s="143"/>
      <c r="AQ329" s="144"/>
      <c r="AR329" s="143"/>
      <c r="AV329" s="1"/>
      <c r="AW329" s="1"/>
      <c r="BF329" s="1"/>
      <c r="CH329" s="1"/>
      <c r="CI329" s="1"/>
      <c r="CL329" s="1"/>
      <c r="CM329" s="1"/>
      <c r="CN329" s="241"/>
      <c r="CO329" s="1"/>
      <c r="CP329" s="3"/>
      <c r="CQ329" s="3"/>
      <c r="CR329" s="1"/>
      <c r="CS329" s="3"/>
      <c r="CT329" s="3"/>
      <c r="CU329" s="3"/>
      <c r="CV329" s="1"/>
      <c r="CW329" s="1"/>
      <c r="DC329" s="144"/>
      <c r="DD329" s="149"/>
      <c r="DE329" s="107"/>
      <c r="DF329" s="107"/>
      <c r="DG329" s="107"/>
      <c r="DH329" s="107"/>
      <c r="DI329" s="107"/>
      <c r="DJ329" s="107"/>
      <c r="DK329" s="107"/>
      <c r="DL329" s="107"/>
      <c r="DM329" s="107"/>
      <c r="DN329" s="107"/>
      <c r="DO329" s="107"/>
      <c r="DP329" s="107"/>
      <c r="DQ329" s="107"/>
      <c r="DR329" s="107"/>
      <c r="DS329" s="107"/>
      <c r="DT329" s="107"/>
      <c r="DU329" s="107"/>
      <c r="DV329" s="107"/>
      <c r="DW329" s="107"/>
      <c r="DX329" s="107"/>
      <c r="DY329" s="107"/>
      <c r="DZ329" s="107"/>
      <c r="EA329" s="107"/>
      <c r="EB329" s="107"/>
      <c r="EC329" s="107"/>
      <c r="ED329" s="107"/>
      <c r="EE329" s="107"/>
      <c r="EF329" s="107"/>
      <c r="EG329" s="107"/>
      <c r="EH329" s="107"/>
      <c r="EI329" s="107"/>
      <c r="EJ329" s="150"/>
    </row>
    <row r="330" spans="1:140" x14ac:dyDescent="0.3">
      <c r="A330" s="277" t="str">
        <f>Tableau3[Commande]&amp;Tableau3[Lig Cde]</f>
        <v/>
      </c>
      <c r="B330" s="278" t="str">
        <f>IF(ISERROR(VLOOKUP(Tableau3[[#This Row],[Code Ord. Off.]],#REF!,2,FALSE)),"RC CONVERGENCE",VLOOKUP(Tableau3[[#This Row],[Code Ord. Off.]],#REF!,2,FALSE))</f>
        <v>RC CONVERGENCE</v>
      </c>
      <c r="C330" s="279" t="str">
        <f>IF(OR(LEFT(Tableau3[[#This Row],[Commentaire Client]],2)="L3",LEFT(Tableau3[[#This Row],[No Suivi]],2)="L3"),"L3","")</f>
        <v/>
      </c>
      <c r="D330" s="278" t="str">
        <f>IFERROR(VLOOKUP(Tableau3[[#This Row],[Code Gest Fournisseur]],#REF!,2,FALSE),IF(Tableau3[[#This Row],[Réf Art Fournisseur]]="","NRC","Znon attribuée"))</f>
        <v>NRC</v>
      </c>
      <c r="E330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330" s="280" t="str">
        <f>IF(Tableau3[[#This Row],[Date Demandée]]+15&lt;$DE$11,"oui","non")</f>
        <v>oui</v>
      </c>
      <c r="G330" s="143"/>
      <c r="I330" s="144"/>
      <c r="J330" s="143"/>
      <c r="AQ330" s="144"/>
      <c r="AR330" s="143"/>
      <c r="AV330" s="1"/>
      <c r="AW330" s="1"/>
      <c r="BF330" s="1"/>
      <c r="CH330" s="1"/>
      <c r="CI330" s="1"/>
      <c r="CL330" s="1"/>
      <c r="CM330" s="1"/>
      <c r="CN330" s="241"/>
      <c r="CO330" s="1"/>
      <c r="CP330" s="3"/>
      <c r="CQ330" s="3"/>
      <c r="CR330" s="1"/>
      <c r="CS330" s="3"/>
      <c r="CT330" s="3"/>
      <c r="CU330" s="3"/>
      <c r="CV330" s="1"/>
      <c r="CW330" s="1"/>
      <c r="DC330" s="144"/>
      <c r="DD330" s="149"/>
      <c r="DE330" s="107"/>
      <c r="DF330" s="107"/>
      <c r="DG330" s="107"/>
      <c r="DH330" s="107"/>
      <c r="DI330" s="107"/>
      <c r="DJ330" s="107"/>
      <c r="DK330" s="107"/>
      <c r="DL330" s="107"/>
      <c r="DM330" s="107"/>
      <c r="DN330" s="107"/>
      <c r="DO330" s="107"/>
      <c r="DP330" s="107"/>
      <c r="DQ330" s="107"/>
      <c r="DR330" s="107"/>
      <c r="DS330" s="107"/>
      <c r="DT330" s="107"/>
      <c r="DU330" s="107"/>
      <c r="DV330" s="107"/>
      <c r="DW330" s="107"/>
      <c r="DX330" s="107"/>
      <c r="DY330" s="107"/>
      <c r="DZ330" s="107"/>
      <c r="EA330" s="107"/>
      <c r="EB330" s="107"/>
      <c r="EC330" s="107"/>
      <c r="ED330" s="107"/>
      <c r="EE330" s="107"/>
      <c r="EF330" s="107"/>
      <c r="EG330" s="107"/>
      <c r="EH330" s="107"/>
      <c r="EI330" s="107"/>
      <c r="EJ330" s="150"/>
    </row>
    <row r="331" spans="1:140" x14ac:dyDescent="0.3">
      <c r="A331" s="277" t="str">
        <f>Tableau3[Commande]&amp;Tableau3[Lig Cde]</f>
        <v/>
      </c>
      <c r="B331" s="278" t="str">
        <f>IF(ISERROR(VLOOKUP(Tableau3[[#This Row],[Code Ord. Off.]],#REF!,2,FALSE)),"RC CONVERGENCE",VLOOKUP(Tableau3[[#This Row],[Code Ord. Off.]],#REF!,2,FALSE))</f>
        <v>RC CONVERGENCE</v>
      </c>
      <c r="C331" s="279" t="str">
        <f>IF(OR(LEFT(Tableau3[[#This Row],[Commentaire Client]],2)="L3",LEFT(Tableau3[[#This Row],[No Suivi]],2)="L3"),"L3","")</f>
        <v/>
      </c>
      <c r="D331" s="278" t="str">
        <f>IFERROR(VLOOKUP(Tableau3[[#This Row],[Code Gest Fournisseur]],#REF!,2,FALSE),IF(Tableau3[[#This Row],[Réf Art Fournisseur]]="","NRC","Znon attribuée"))</f>
        <v>NRC</v>
      </c>
      <c r="E331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331" s="280" t="str">
        <f>IF(Tableau3[[#This Row],[Date Demandée]]+15&lt;$DE$11,"oui","non")</f>
        <v>oui</v>
      </c>
      <c r="G331" s="143"/>
      <c r="I331" s="144"/>
      <c r="J331" s="143"/>
      <c r="AQ331" s="144"/>
      <c r="AR331" s="143"/>
      <c r="AV331" s="1"/>
      <c r="AW331" s="1"/>
      <c r="BF331" s="1"/>
      <c r="CH331" s="1"/>
      <c r="CI331" s="1"/>
      <c r="CL331" s="1"/>
      <c r="CM331" s="1"/>
      <c r="CN331" s="241"/>
      <c r="CO331" s="1"/>
      <c r="CP331" s="3"/>
      <c r="CQ331" s="3"/>
      <c r="CR331" s="1"/>
      <c r="CS331" s="3"/>
      <c r="CT331" s="3"/>
      <c r="CU331" s="3"/>
      <c r="CV331" s="1"/>
      <c r="CW331" s="1"/>
      <c r="DC331" s="144"/>
      <c r="DD331" s="149"/>
      <c r="DE331" s="107"/>
      <c r="DF331" s="107"/>
      <c r="DG331" s="107"/>
      <c r="DH331" s="107"/>
      <c r="DI331" s="107"/>
      <c r="DJ331" s="107"/>
      <c r="DK331" s="107"/>
      <c r="DL331" s="107"/>
      <c r="DM331" s="107"/>
      <c r="DN331" s="107"/>
      <c r="DO331" s="107"/>
      <c r="DP331" s="107"/>
      <c r="DQ331" s="107"/>
      <c r="DR331" s="107"/>
      <c r="DS331" s="107"/>
      <c r="DT331" s="107"/>
      <c r="DU331" s="107"/>
      <c r="DV331" s="107"/>
      <c r="DW331" s="107"/>
      <c r="DX331" s="107"/>
      <c r="DY331" s="107"/>
      <c r="DZ331" s="107"/>
      <c r="EA331" s="107"/>
      <c r="EB331" s="107"/>
      <c r="EC331" s="107"/>
      <c r="ED331" s="107"/>
      <c r="EE331" s="107"/>
      <c r="EF331" s="107"/>
      <c r="EG331" s="107"/>
      <c r="EH331" s="107"/>
      <c r="EI331" s="107"/>
      <c r="EJ331" s="150"/>
    </row>
    <row r="332" spans="1:140" x14ac:dyDescent="0.3">
      <c r="A332" s="277" t="str">
        <f>Tableau3[Commande]&amp;Tableau3[Lig Cde]</f>
        <v/>
      </c>
      <c r="B332" s="278" t="str">
        <f>IF(ISERROR(VLOOKUP(Tableau3[[#This Row],[Code Ord. Off.]],#REF!,2,FALSE)),"RC CONVERGENCE",VLOOKUP(Tableau3[[#This Row],[Code Ord. Off.]],#REF!,2,FALSE))</f>
        <v>RC CONVERGENCE</v>
      </c>
      <c r="C332" s="279" t="str">
        <f>IF(OR(LEFT(Tableau3[[#This Row],[Commentaire Client]],2)="L3",LEFT(Tableau3[[#This Row],[No Suivi]],2)="L3"),"L3","")</f>
        <v/>
      </c>
      <c r="D332" s="278" t="str">
        <f>IFERROR(VLOOKUP(Tableau3[[#This Row],[Code Gest Fournisseur]],#REF!,2,FALSE),IF(Tableau3[[#This Row],[Réf Art Fournisseur]]="","NRC","Znon attribuée"))</f>
        <v>NRC</v>
      </c>
      <c r="E332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332" s="280" t="str">
        <f>IF(Tableau3[[#This Row],[Date Demandée]]+15&lt;$DE$11,"oui","non")</f>
        <v>oui</v>
      </c>
      <c r="G332" s="143"/>
      <c r="I332" s="144"/>
      <c r="J332" s="143"/>
      <c r="AQ332" s="144"/>
      <c r="AR332" s="143"/>
      <c r="AV332" s="1"/>
      <c r="AW332" s="1"/>
      <c r="BF332" s="1"/>
      <c r="CH332" s="1"/>
      <c r="CI332" s="1"/>
      <c r="CL332" s="1"/>
      <c r="CM332" s="1"/>
      <c r="CN332" s="241"/>
      <c r="CO332" s="1"/>
      <c r="CP332" s="3"/>
      <c r="CQ332" s="3"/>
      <c r="CR332" s="1"/>
      <c r="CS332" s="3"/>
      <c r="CT332" s="3"/>
      <c r="CU332" s="3"/>
      <c r="CV332" s="1"/>
      <c r="CW332" s="1"/>
      <c r="DC332" s="144"/>
      <c r="DD332" s="149"/>
      <c r="DE332" s="107"/>
      <c r="DF332" s="107"/>
      <c r="DG332" s="107"/>
      <c r="DH332" s="107"/>
      <c r="DI332" s="107"/>
      <c r="DJ332" s="107"/>
      <c r="DK332" s="107"/>
      <c r="DL332" s="107"/>
      <c r="DM332" s="107"/>
      <c r="DN332" s="107"/>
      <c r="DO332" s="107"/>
      <c r="DP332" s="107"/>
      <c r="DQ332" s="107"/>
      <c r="DR332" s="107"/>
      <c r="DS332" s="107"/>
      <c r="DT332" s="107"/>
      <c r="DU332" s="107"/>
      <c r="DV332" s="107"/>
      <c r="DW332" s="107"/>
      <c r="DX332" s="107"/>
      <c r="DY332" s="107"/>
      <c r="DZ332" s="107"/>
      <c r="EA332" s="107"/>
      <c r="EB332" s="107"/>
      <c r="EC332" s="107"/>
      <c r="ED332" s="107"/>
      <c r="EE332" s="107"/>
      <c r="EF332" s="107"/>
      <c r="EG332" s="107"/>
      <c r="EH332" s="107"/>
      <c r="EI332" s="107"/>
      <c r="EJ332" s="150"/>
    </row>
    <row r="333" spans="1:140" x14ac:dyDescent="0.3">
      <c r="A333" s="277" t="str">
        <f>Tableau3[Commande]&amp;Tableau3[Lig Cde]</f>
        <v/>
      </c>
      <c r="B333" s="278" t="str">
        <f>IF(ISERROR(VLOOKUP(Tableau3[[#This Row],[Code Ord. Off.]],#REF!,2,FALSE)),"RC CONVERGENCE",VLOOKUP(Tableau3[[#This Row],[Code Ord. Off.]],#REF!,2,FALSE))</f>
        <v>RC CONVERGENCE</v>
      </c>
      <c r="C333" s="279" t="str">
        <f>IF(OR(LEFT(Tableau3[[#This Row],[Commentaire Client]],2)="L3",LEFT(Tableau3[[#This Row],[No Suivi]],2)="L3"),"L3","")</f>
        <v/>
      </c>
      <c r="D333" s="278" t="str">
        <f>IFERROR(VLOOKUP(Tableau3[[#This Row],[Code Gest Fournisseur]],#REF!,2,FALSE),IF(Tableau3[[#This Row],[Réf Art Fournisseur]]="","NRC","Znon attribuée"))</f>
        <v>NRC</v>
      </c>
      <c r="E333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333" s="280" t="str">
        <f>IF(Tableau3[[#This Row],[Date Demandée]]+15&lt;$DE$11,"oui","non")</f>
        <v>oui</v>
      </c>
      <c r="G333" s="143"/>
      <c r="I333" s="144"/>
      <c r="J333" s="143"/>
      <c r="AQ333" s="144"/>
      <c r="AR333" s="143"/>
      <c r="AV333" s="1"/>
      <c r="AW333" s="1"/>
      <c r="BF333" s="1"/>
      <c r="CH333" s="1"/>
      <c r="CI333" s="1"/>
      <c r="CL333" s="1"/>
      <c r="CM333" s="1"/>
      <c r="CN333" s="241"/>
      <c r="CO333" s="1"/>
      <c r="CP333" s="3"/>
      <c r="CQ333" s="3"/>
      <c r="CR333" s="1"/>
      <c r="CS333" s="3"/>
      <c r="CT333" s="3"/>
      <c r="CU333" s="3"/>
      <c r="CV333" s="1"/>
      <c r="CW333" s="1"/>
      <c r="DC333" s="144"/>
      <c r="DD333" s="149"/>
      <c r="DE333" s="107"/>
      <c r="DF333" s="107"/>
      <c r="DG333" s="107"/>
      <c r="DH333" s="107"/>
      <c r="DI333" s="107"/>
      <c r="DJ333" s="107"/>
      <c r="DK333" s="107"/>
      <c r="DL333" s="107"/>
      <c r="DM333" s="107"/>
      <c r="DN333" s="107"/>
      <c r="DO333" s="107"/>
      <c r="DP333" s="107"/>
      <c r="DQ333" s="107"/>
      <c r="DR333" s="107"/>
      <c r="DS333" s="107"/>
      <c r="DT333" s="107"/>
      <c r="DU333" s="107"/>
      <c r="DV333" s="107"/>
      <c r="DW333" s="107"/>
      <c r="DX333" s="107"/>
      <c r="DY333" s="107"/>
      <c r="DZ333" s="107"/>
      <c r="EA333" s="107"/>
      <c r="EB333" s="107"/>
      <c r="EC333" s="107"/>
      <c r="ED333" s="107"/>
      <c r="EE333" s="107"/>
      <c r="EF333" s="107"/>
      <c r="EG333" s="107"/>
      <c r="EH333" s="107"/>
      <c r="EI333" s="107"/>
      <c r="EJ333" s="150"/>
    </row>
    <row r="334" spans="1:140" x14ac:dyDescent="0.3">
      <c r="A334" s="277" t="str">
        <f>Tableau3[Commande]&amp;Tableau3[Lig Cde]</f>
        <v/>
      </c>
      <c r="B334" s="278" t="str">
        <f>IF(ISERROR(VLOOKUP(Tableau3[[#This Row],[Code Ord. Off.]],#REF!,2,FALSE)),"RC CONVERGENCE",VLOOKUP(Tableau3[[#This Row],[Code Ord. Off.]],#REF!,2,FALSE))</f>
        <v>RC CONVERGENCE</v>
      </c>
      <c r="C334" s="279" t="str">
        <f>IF(OR(LEFT(Tableau3[[#This Row],[Commentaire Client]],2)="L3",LEFT(Tableau3[[#This Row],[No Suivi]],2)="L3"),"L3","")</f>
        <v/>
      </c>
      <c r="D334" s="278" t="str">
        <f>IFERROR(VLOOKUP(Tableau3[[#This Row],[Code Gest Fournisseur]],#REF!,2,FALSE),IF(Tableau3[[#This Row],[Réf Art Fournisseur]]="","NRC","Znon attribuée"))</f>
        <v>NRC</v>
      </c>
      <c r="E334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334" s="280" t="str">
        <f>IF(Tableau3[[#This Row],[Date Demandée]]+15&lt;$DE$11,"oui","non")</f>
        <v>oui</v>
      </c>
      <c r="G334" s="143"/>
      <c r="I334" s="144"/>
      <c r="J334" s="143"/>
      <c r="AQ334" s="144"/>
      <c r="AR334" s="143"/>
      <c r="AV334" s="1"/>
      <c r="AW334" s="1"/>
      <c r="BF334" s="1"/>
      <c r="CH334" s="1"/>
      <c r="CI334" s="1"/>
      <c r="CL334" s="1"/>
      <c r="CM334" s="1"/>
      <c r="CN334" s="241"/>
      <c r="CO334" s="1"/>
      <c r="CP334" s="3"/>
      <c r="CQ334" s="3"/>
      <c r="CR334" s="1"/>
      <c r="CS334" s="3"/>
      <c r="CT334" s="3"/>
      <c r="CU334" s="3"/>
      <c r="CV334" s="1"/>
      <c r="CW334" s="1"/>
      <c r="DC334" s="144"/>
      <c r="DD334" s="149"/>
      <c r="DE334" s="107"/>
      <c r="DF334" s="107"/>
      <c r="DG334" s="107"/>
      <c r="DH334" s="107"/>
      <c r="DI334" s="107"/>
      <c r="DJ334" s="107"/>
      <c r="DK334" s="107"/>
      <c r="DL334" s="107"/>
      <c r="DM334" s="107"/>
      <c r="DN334" s="107"/>
      <c r="DO334" s="107"/>
      <c r="DP334" s="107"/>
      <c r="DQ334" s="107"/>
      <c r="DR334" s="107"/>
      <c r="DS334" s="107"/>
      <c r="DT334" s="107"/>
      <c r="DU334" s="107"/>
      <c r="DV334" s="107"/>
      <c r="DW334" s="107"/>
      <c r="DX334" s="107"/>
      <c r="DY334" s="107"/>
      <c r="DZ334" s="107"/>
      <c r="EA334" s="107"/>
      <c r="EB334" s="107"/>
      <c r="EC334" s="107"/>
      <c r="ED334" s="107"/>
      <c r="EE334" s="107"/>
      <c r="EF334" s="107"/>
      <c r="EG334" s="107"/>
      <c r="EH334" s="107"/>
      <c r="EI334" s="107"/>
      <c r="EJ334" s="150"/>
    </row>
    <row r="335" spans="1:140" x14ac:dyDescent="0.3">
      <c r="A335" s="277" t="str">
        <f>Tableau3[Commande]&amp;Tableau3[Lig Cde]</f>
        <v/>
      </c>
      <c r="B335" s="278" t="str">
        <f>IF(ISERROR(VLOOKUP(Tableau3[[#This Row],[Code Ord. Off.]],#REF!,2,FALSE)),"RC CONVERGENCE",VLOOKUP(Tableau3[[#This Row],[Code Ord. Off.]],#REF!,2,FALSE))</f>
        <v>RC CONVERGENCE</v>
      </c>
      <c r="C335" s="279" t="str">
        <f>IF(OR(LEFT(Tableau3[[#This Row],[Commentaire Client]],2)="L3",LEFT(Tableau3[[#This Row],[No Suivi]],2)="L3"),"L3","")</f>
        <v/>
      </c>
      <c r="D335" s="278" t="str">
        <f>IFERROR(VLOOKUP(Tableau3[[#This Row],[Code Gest Fournisseur]],#REF!,2,FALSE),IF(Tableau3[[#This Row],[Réf Art Fournisseur]]="","NRC","Znon attribuée"))</f>
        <v>NRC</v>
      </c>
      <c r="E335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335" s="280" t="str">
        <f>IF(Tableau3[[#This Row],[Date Demandée]]+15&lt;$DE$11,"oui","non")</f>
        <v>oui</v>
      </c>
      <c r="G335" s="143"/>
      <c r="I335" s="144"/>
      <c r="J335" s="143"/>
      <c r="AQ335" s="144"/>
      <c r="AR335" s="143"/>
      <c r="AV335" s="1"/>
      <c r="AW335" s="1"/>
      <c r="BF335" s="1"/>
      <c r="CH335" s="1"/>
      <c r="CI335" s="1"/>
      <c r="CL335" s="1"/>
      <c r="CM335" s="1"/>
      <c r="CN335" s="241"/>
      <c r="CO335" s="1"/>
      <c r="CP335" s="3"/>
      <c r="CQ335" s="3"/>
      <c r="CR335" s="1"/>
      <c r="CS335" s="3"/>
      <c r="CT335" s="3"/>
      <c r="CU335" s="3"/>
      <c r="CV335" s="1"/>
      <c r="CW335" s="1"/>
      <c r="DC335" s="144"/>
      <c r="DD335" s="149"/>
      <c r="DE335" s="107"/>
      <c r="DF335" s="107"/>
      <c r="DG335" s="107"/>
      <c r="DH335" s="107"/>
      <c r="DI335" s="107"/>
      <c r="DJ335" s="107"/>
      <c r="DK335" s="107"/>
      <c r="DL335" s="107"/>
      <c r="DM335" s="107"/>
      <c r="DN335" s="107"/>
      <c r="DO335" s="107"/>
      <c r="DP335" s="107"/>
      <c r="DQ335" s="107"/>
      <c r="DR335" s="107"/>
      <c r="DS335" s="107"/>
      <c r="DT335" s="107"/>
      <c r="DU335" s="107"/>
      <c r="DV335" s="107"/>
      <c r="DW335" s="107"/>
      <c r="DX335" s="107"/>
      <c r="DY335" s="107"/>
      <c r="DZ335" s="107"/>
      <c r="EA335" s="107"/>
      <c r="EB335" s="107"/>
      <c r="EC335" s="107"/>
      <c r="ED335" s="107"/>
      <c r="EE335" s="107"/>
      <c r="EF335" s="107"/>
      <c r="EG335" s="107"/>
      <c r="EH335" s="107"/>
      <c r="EI335" s="107"/>
      <c r="EJ335" s="150"/>
    </row>
    <row r="336" spans="1:140" x14ac:dyDescent="0.3">
      <c r="A336" s="277" t="str">
        <f>Tableau3[Commande]&amp;Tableau3[Lig Cde]</f>
        <v/>
      </c>
      <c r="B336" s="278" t="str">
        <f>IF(ISERROR(VLOOKUP(Tableau3[[#This Row],[Code Ord. Off.]],#REF!,2,FALSE)),"RC CONVERGENCE",VLOOKUP(Tableau3[[#This Row],[Code Ord. Off.]],#REF!,2,FALSE))</f>
        <v>RC CONVERGENCE</v>
      </c>
      <c r="C336" s="279" t="str">
        <f>IF(OR(LEFT(Tableau3[[#This Row],[Commentaire Client]],2)="L3",LEFT(Tableau3[[#This Row],[No Suivi]],2)="L3"),"L3","")</f>
        <v/>
      </c>
      <c r="D336" s="278" t="str">
        <f>IFERROR(VLOOKUP(Tableau3[[#This Row],[Code Gest Fournisseur]],#REF!,2,FALSE),IF(Tableau3[[#This Row],[Réf Art Fournisseur]]="","NRC","Znon attribuée"))</f>
        <v>NRC</v>
      </c>
      <c r="E336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336" s="280" t="str">
        <f>IF(Tableau3[[#This Row],[Date Demandée]]+15&lt;$DE$11,"oui","non")</f>
        <v>oui</v>
      </c>
      <c r="G336" s="143"/>
      <c r="I336" s="144"/>
      <c r="J336" s="143"/>
      <c r="AQ336" s="144"/>
      <c r="AR336" s="143"/>
      <c r="AV336" s="1"/>
      <c r="AW336" s="1"/>
      <c r="BF336" s="1"/>
      <c r="CH336" s="1"/>
      <c r="CI336" s="1"/>
      <c r="CL336" s="1"/>
      <c r="CM336" s="1"/>
      <c r="CN336" s="241"/>
      <c r="CO336" s="1"/>
      <c r="CP336" s="3"/>
      <c r="CQ336" s="3"/>
      <c r="CR336" s="1"/>
      <c r="CS336" s="3"/>
      <c r="CT336" s="3"/>
      <c r="CU336" s="3"/>
      <c r="CV336" s="1"/>
      <c r="CW336" s="1"/>
      <c r="DC336" s="144"/>
      <c r="DD336" s="149"/>
      <c r="DE336" s="107"/>
      <c r="DF336" s="107"/>
      <c r="DG336" s="107"/>
      <c r="DH336" s="107"/>
      <c r="DI336" s="107"/>
      <c r="DJ336" s="107"/>
      <c r="DK336" s="107"/>
      <c r="DL336" s="107"/>
      <c r="DM336" s="107"/>
      <c r="DN336" s="107"/>
      <c r="DO336" s="107"/>
      <c r="DP336" s="107"/>
      <c r="DQ336" s="107"/>
      <c r="DR336" s="107"/>
      <c r="DS336" s="107"/>
      <c r="DT336" s="107"/>
      <c r="DU336" s="107"/>
      <c r="DV336" s="107"/>
      <c r="DW336" s="107"/>
      <c r="DX336" s="107"/>
      <c r="DY336" s="107"/>
      <c r="DZ336" s="107"/>
      <c r="EA336" s="107"/>
      <c r="EB336" s="107"/>
      <c r="EC336" s="107"/>
      <c r="ED336" s="107"/>
      <c r="EE336" s="107"/>
      <c r="EF336" s="107"/>
      <c r="EG336" s="107"/>
      <c r="EH336" s="107"/>
      <c r="EI336" s="107"/>
      <c r="EJ336" s="150"/>
    </row>
    <row r="337" spans="1:140" x14ac:dyDescent="0.3">
      <c r="A337" s="277" t="str">
        <f>Tableau3[Commande]&amp;Tableau3[Lig Cde]</f>
        <v/>
      </c>
      <c r="B337" s="278" t="str">
        <f>IF(ISERROR(VLOOKUP(Tableau3[[#This Row],[Code Ord. Off.]],#REF!,2,FALSE)),"RC CONVERGENCE",VLOOKUP(Tableau3[[#This Row],[Code Ord. Off.]],#REF!,2,FALSE))</f>
        <v>RC CONVERGENCE</v>
      </c>
      <c r="C337" s="279" t="str">
        <f>IF(OR(LEFT(Tableau3[[#This Row],[Commentaire Client]],2)="L3",LEFT(Tableau3[[#This Row],[No Suivi]],2)="L3"),"L3","")</f>
        <v/>
      </c>
      <c r="D337" s="278" t="str">
        <f>IFERROR(VLOOKUP(Tableau3[[#This Row],[Code Gest Fournisseur]],#REF!,2,FALSE),IF(Tableau3[[#This Row],[Réf Art Fournisseur]]="","NRC","Znon attribuée"))</f>
        <v>NRC</v>
      </c>
      <c r="E337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337" s="280" t="str">
        <f>IF(Tableau3[[#This Row],[Date Demandée]]+15&lt;$DE$11,"oui","non")</f>
        <v>oui</v>
      </c>
      <c r="G337" s="143"/>
      <c r="I337" s="144"/>
      <c r="J337" s="143"/>
      <c r="AQ337" s="144"/>
      <c r="AR337" s="143"/>
      <c r="AV337" s="1"/>
      <c r="AW337" s="1"/>
      <c r="BF337" s="1"/>
      <c r="CH337" s="1"/>
      <c r="CI337" s="1"/>
      <c r="CL337" s="1"/>
      <c r="CM337" s="1"/>
      <c r="CN337" s="241"/>
      <c r="CO337" s="1"/>
      <c r="CP337" s="3"/>
      <c r="CQ337" s="3"/>
      <c r="CR337" s="1"/>
      <c r="CS337" s="3"/>
      <c r="CT337" s="3"/>
      <c r="CU337" s="3"/>
      <c r="CV337" s="1"/>
      <c r="CW337" s="1"/>
      <c r="DC337" s="144"/>
      <c r="DD337" s="149"/>
      <c r="DE337" s="107"/>
      <c r="DF337" s="107"/>
      <c r="DG337" s="107"/>
      <c r="DH337" s="107"/>
      <c r="DI337" s="107"/>
      <c r="DJ337" s="107"/>
      <c r="DK337" s="107"/>
      <c r="DL337" s="107"/>
      <c r="DM337" s="107"/>
      <c r="DN337" s="107"/>
      <c r="DO337" s="107"/>
      <c r="DP337" s="107"/>
      <c r="DQ337" s="107"/>
      <c r="DR337" s="107"/>
      <c r="DS337" s="107"/>
      <c r="DT337" s="107"/>
      <c r="DU337" s="107"/>
      <c r="DV337" s="107"/>
      <c r="DW337" s="107"/>
      <c r="DX337" s="107"/>
      <c r="DY337" s="107"/>
      <c r="DZ337" s="107"/>
      <c r="EA337" s="107"/>
      <c r="EB337" s="107"/>
      <c r="EC337" s="107"/>
      <c r="ED337" s="107"/>
      <c r="EE337" s="107"/>
      <c r="EF337" s="107"/>
      <c r="EG337" s="107"/>
      <c r="EH337" s="107"/>
      <c r="EI337" s="107"/>
      <c r="EJ337" s="150"/>
    </row>
    <row r="338" spans="1:140" x14ac:dyDescent="0.3">
      <c r="A338" s="277" t="str">
        <f>Tableau3[Commande]&amp;Tableau3[Lig Cde]</f>
        <v/>
      </c>
      <c r="B338" s="278" t="str">
        <f>IF(ISERROR(VLOOKUP(Tableau3[[#This Row],[Code Ord. Off.]],#REF!,2,FALSE)),"RC CONVERGENCE",VLOOKUP(Tableau3[[#This Row],[Code Ord. Off.]],#REF!,2,FALSE))</f>
        <v>RC CONVERGENCE</v>
      </c>
      <c r="C338" s="279" t="str">
        <f>IF(OR(LEFT(Tableau3[[#This Row],[Commentaire Client]],2)="L3",LEFT(Tableau3[[#This Row],[No Suivi]],2)="L3"),"L3","")</f>
        <v/>
      </c>
      <c r="D338" s="278" t="str">
        <f>IFERROR(VLOOKUP(Tableau3[[#This Row],[Code Gest Fournisseur]],#REF!,2,FALSE),IF(Tableau3[[#This Row],[Réf Art Fournisseur]]="","NRC","Znon attribuée"))</f>
        <v>NRC</v>
      </c>
      <c r="E338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338" s="280" t="str">
        <f>IF(Tableau3[[#This Row],[Date Demandée]]+15&lt;$DE$11,"oui","non")</f>
        <v>oui</v>
      </c>
      <c r="G338" s="143"/>
      <c r="I338" s="144"/>
      <c r="J338" s="143"/>
      <c r="AQ338" s="144"/>
      <c r="AR338" s="143"/>
      <c r="AV338" s="1"/>
      <c r="AW338" s="1"/>
      <c r="BF338" s="1"/>
      <c r="CH338" s="1"/>
      <c r="CI338" s="1"/>
      <c r="CL338" s="1"/>
      <c r="CM338" s="1"/>
      <c r="CN338" s="241"/>
      <c r="CO338" s="1"/>
      <c r="CP338" s="3"/>
      <c r="CQ338" s="3"/>
      <c r="CR338" s="1"/>
      <c r="CS338" s="3"/>
      <c r="CT338" s="3"/>
      <c r="CU338" s="3"/>
      <c r="CV338" s="1"/>
      <c r="CW338" s="1"/>
      <c r="DC338" s="144"/>
      <c r="DD338" s="149"/>
      <c r="DE338" s="107"/>
      <c r="DF338" s="107"/>
      <c r="DG338" s="107"/>
      <c r="DH338" s="107"/>
      <c r="DI338" s="107"/>
      <c r="DJ338" s="107"/>
      <c r="DK338" s="107"/>
      <c r="DL338" s="107"/>
      <c r="DM338" s="107"/>
      <c r="DN338" s="107"/>
      <c r="DO338" s="107"/>
      <c r="DP338" s="107"/>
      <c r="DQ338" s="107"/>
      <c r="DR338" s="107"/>
      <c r="DS338" s="107"/>
      <c r="DT338" s="107"/>
      <c r="DU338" s="107"/>
      <c r="DV338" s="107"/>
      <c r="DW338" s="107"/>
      <c r="DX338" s="107"/>
      <c r="DY338" s="107"/>
      <c r="DZ338" s="107"/>
      <c r="EA338" s="107"/>
      <c r="EB338" s="107"/>
      <c r="EC338" s="107"/>
      <c r="ED338" s="107"/>
      <c r="EE338" s="107"/>
      <c r="EF338" s="107"/>
      <c r="EG338" s="107"/>
      <c r="EH338" s="107"/>
      <c r="EI338" s="107"/>
      <c r="EJ338" s="150"/>
    </row>
    <row r="339" spans="1:140" x14ac:dyDescent="0.3">
      <c r="A339" s="277" t="str">
        <f>Tableau3[Commande]&amp;Tableau3[Lig Cde]</f>
        <v/>
      </c>
      <c r="B339" s="278" t="str">
        <f>IF(ISERROR(VLOOKUP(Tableau3[[#This Row],[Code Ord. Off.]],#REF!,2,FALSE)),"RC CONVERGENCE",VLOOKUP(Tableau3[[#This Row],[Code Ord. Off.]],#REF!,2,FALSE))</f>
        <v>RC CONVERGENCE</v>
      </c>
      <c r="C339" s="279" t="str">
        <f>IF(OR(LEFT(Tableau3[[#This Row],[Commentaire Client]],2)="L3",LEFT(Tableau3[[#This Row],[No Suivi]],2)="L3"),"L3","")</f>
        <v/>
      </c>
      <c r="D339" s="278" t="str">
        <f>IFERROR(VLOOKUP(Tableau3[[#This Row],[Code Gest Fournisseur]],#REF!,2,FALSE),IF(Tableau3[[#This Row],[Réf Art Fournisseur]]="","NRC","Znon attribuée"))</f>
        <v>NRC</v>
      </c>
      <c r="E339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339" s="280" t="str">
        <f>IF(Tableau3[[#This Row],[Date Demandée]]+15&lt;$DE$11,"oui","non")</f>
        <v>oui</v>
      </c>
      <c r="G339" s="143"/>
      <c r="I339" s="144"/>
      <c r="J339" s="143"/>
      <c r="AQ339" s="144"/>
      <c r="AR339" s="143"/>
      <c r="AV339" s="1"/>
      <c r="AW339" s="1"/>
      <c r="BF339" s="1"/>
      <c r="CH339" s="1"/>
      <c r="CI339" s="1"/>
      <c r="CL339" s="1"/>
      <c r="CM339" s="1"/>
      <c r="CN339" s="241"/>
      <c r="CO339" s="1"/>
      <c r="CP339" s="3"/>
      <c r="CQ339" s="3"/>
      <c r="CR339" s="1"/>
      <c r="CS339" s="3"/>
      <c r="CT339" s="3"/>
      <c r="CU339" s="3"/>
      <c r="CV339" s="1"/>
      <c r="CW339" s="1"/>
      <c r="DC339" s="144"/>
      <c r="DD339" s="149"/>
      <c r="DE339" s="107"/>
      <c r="DF339" s="107"/>
      <c r="DG339" s="107"/>
      <c r="DH339" s="107"/>
      <c r="DI339" s="107"/>
      <c r="DJ339" s="107"/>
      <c r="DK339" s="107"/>
      <c r="DL339" s="107"/>
      <c r="DM339" s="107"/>
      <c r="DN339" s="107"/>
      <c r="DO339" s="107"/>
      <c r="DP339" s="107"/>
      <c r="DQ339" s="107"/>
      <c r="DR339" s="107"/>
      <c r="DS339" s="107"/>
      <c r="DT339" s="107"/>
      <c r="DU339" s="107"/>
      <c r="DV339" s="107"/>
      <c r="DW339" s="107"/>
      <c r="DX339" s="107"/>
      <c r="DY339" s="107"/>
      <c r="DZ339" s="107"/>
      <c r="EA339" s="107"/>
      <c r="EB339" s="107"/>
      <c r="EC339" s="107"/>
      <c r="ED339" s="107"/>
      <c r="EE339" s="107"/>
      <c r="EF339" s="107"/>
      <c r="EG339" s="107"/>
      <c r="EH339" s="107"/>
      <c r="EI339" s="107"/>
      <c r="EJ339" s="150"/>
    </row>
    <row r="340" spans="1:140" x14ac:dyDescent="0.3">
      <c r="A340" s="277" t="str">
        <f>Tableau3[Commande]&amp;Tableau3[Lig Cde]</f>
        <v/>
      </c>
      <c r="B340" s="278" t="str">
        <f>IF(ISERROR(VLOOKUP(Tableau3[[#This Row],[Code Ord. Off.]],#REF!,2,FALSE)),"RC CONVERGENCE",VLOOKUP(Tableau3[[#This Row],[Code Ord. Off.]],#REF!,2,FALSE))</f>
        <v>RC CONVERGENCE</v>
      </c>
      <c r="C340" s="279" t="str">
        <f>IF(OR(LEFT(Tableau3[[#This Row],[Commentaire Client]],2)="L3",LEFT(Tableau3[[#This Row],[No Suivi]],2)="L3"),"L3","")</f>
        <v/>
      </c>
      <c r="D340" s="278" t="str">
        <f>IFERROR(VLOOKUP(Tableau3[[#This Row],[Code Gest Fournisseur]],#REF!,2,FALSE),IF(Tableau3[[#This Row],[Réf Art Fournisseur]]="","NRC","Znon attribuée"))</f>
        <v>NRC</v>
      </c>
      <c r="E340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340" s="280" t="str">
        <f>IF(Tableau3[[#This Row],[Date Demandée]]+15&lt;$DE$11,"oui","non")</f>
        <v>oui</v>
      </c>
      <c r="G340" s="143"/>
      <c r="I340" s="144"/>
      <c r="J340" s="143"/>
      <c r="AQ340" s="144"/>
      <c r="AR340" s="143"/>
      <c r="AV340" s="1"/>
      <c r="AW340" s="1"/>
      <c r="BF340" s="1"/>
      <c r="CH340" s="1"/>
      <c r="CI340" s="1"/>
      <c r="CL340" s="1"/>
      <c r="CM340" s="1"/>
      <c r="CN340" s="241"/>
      <c r="CO340" s="1"/>
      <c r="CP340" s="3"/>
      <c r="CQ340" s="3"/>
      <c r="CR340" s="1"/>
      <c r="CS340" s="3"/>
      <c r="CT340" s="3"/>
      <c r="CU340" s="3"/>
      <c r="CV340" s="1"/>
      <c r="CW340" s="1"/>
      <c r="DC340" s="144"/>
      <c r="DD340" s="149"/>
      <c r="DE340" s="107"/>
      <c r="DF340" s="107"/>
      <c r="DG340" s="107"/>
      <c r="DH340" s="107"/>
      <c r="DI340" s="107"/>
      <c r="DJ340" s="107"/>
      <c r="DK340" s="107"/>
      <c r="DL340" s="107"/>
      <c r="DM340" s="107"/>
      <c r="DN340" s="107"/>
      <c r="DO340" s="107"/>
      <c r="DP340" s="107"/>
      <c r="DQ340" s="107"/>
      <c r="DR340" s="107"/>
      <c r="DS340" s="107"/>
      <c r="DT340" s="107"/>
      <c r="DU340" s="107"/>
      <c r="DV340" s="107"/>
      <c r="DW340" s="107"/>
      <c r="DX340" s="107"/>
      <c r="DY340" s="107"/>
      <c r="DZ340" s="107"/>
      <c r="EA340" s="107"/>
      <c r="EB340" s="107"/>
      <c r="EC340" s="107"/>
      <c r="ED340" s="107"/>
      <c r="EE340" s="107"/>
      <c r="EF340" s="107"/>
      <c r="EG340" s="107"/>
      <c r="EH340" s="107"/>
      <c r="EI340" s="107"/>
      <c r="EJ340" s="150"/>
    </row>
    <row r="341" spans="1:140" x14ac:dyDescent="0.3">
      <c r="A341" s="277" t="str">
        <f>Tableau3[Commande]&amp;Tableau3[Lig Cde]</f>
        <v/>
      </c>
      <c r="B341" s="278" t="str">
        <f>IF(ISERROR(VLOOKUP(Tableau3[[#This Row],[Code Ord. Off.]],#REF!,2,FALSE)),"RC CONVERGENCE",VLOOKUP(Tableau3[[#This Row],[Code Ord. Off.]],#REF!,2,FALSE))</f>
        <v>RC CONVERGENCE</v>
      </c>
      <c r="C341" s="279" t="str">
        <f>IF(OR(LEFT(Tableau3[[#This Row],[Commentaire Client]],2)="L3",LEFT(Tableau3[[#This Row],[No Suivi]],2)="L3"),"L3","")</f>
        <v/>
      </c>
      <c r="D341" s="278" t="str">
        <f>IFERROR(VLOOKUP(Tableau3[[#This Row],[Code Gest Fournisseur]],#REF!,2,FALSE),IF(Tableau3[[#This Row],[Réf Art Fournisseur]]="","NRC","Znon attribuée"))</f>
        <v>NRC</v>
      </c>
      <c r="E341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341" s="280" t="str">
        <f>IF(Tableau3[[#This Row],[Date Demandée]]+15&lt;$DE$11,"oui","non")</f>
        <v>oui</v>
      </c>
      <c r="G341" s="143"/>
      <c r="I341" s="144"/>
      <c r="J341" s="143"/>
      <c r="AQ341" s="144"/>
      <c r="AR341" s="143"/>
      <c r="AV341" s="1"/>
      <c r="AW341" s="1"/>
      <c r="BF341" s="1"/>
      <c r="CH341" s="1"/>
      <c r="CI341" s="1"/>
      <c r="CL341" s="1"/>
      <c r="CM341" s="1"/>
      <c r="CN341" s="241"/>
      <c r="CO341" s="1"/>
      <c r="CP341" s="3"/>
      <c r="CQ341" s="3"/>
      <c r="CR341" s="1"/>
      <c r="CS341" s="3"/>
      <c r="CT341" s="3"/>
      <c r="CU341" s="3"/>
      <c r="CV341" s="1"/>
      <c r="CW341" s="1"/>
      <c r="DC341" s="144"/>
      <c r="DD341" s="149"/>
      <c r="DE341" s="107"/>
      <c r="DF341" s="107"/>
      <c r="DG341" s="107"/>
      <c r="DH341" s="107"/>
      <c r="DI341" s="107"/>
      <c r="DJ341" s="107"/>
      <c r="DK341" s="107"/>
      <c r="DL341" s="107"/>
      <c r="DM341" s="107"/>
      <c r="DN341" s="107"/>
      <c r="DO341" s="107"/>
      <c r="DP341" s="107"/>
      <c r="DQ341" s="107"/>
      <c r="DR341" s="107"/>
      <c r="DS341" s="107"/>
      <c r="DT341" s="107"/>
      <c r="DU341" s="107"/>
      <c r="DV341" s="107"/>
      <c r="DW341" s="107"/>
      <c r="DX341" s="107"/>
      <c r="DY341" s="107"/>
      <c r="DZ341" s="107"/>
      <c r="EA341" s="107"/>
      <c r="EB341" s="107"/>
      <c r="EC341" s="107"/>
      <c r="ED341" s="107"/>
      <c r="EE341" s="107"/>
      <c r="EF341" s="107"/>
      <c r="EG341" s="107"/>
      <c r="EH341" s="107"/>
      <c r="EI341" s="107"/>
      <c r="EJ341" s="150"/>
    </row>
    <row r="342" spans="1:140" x14ac:dyDescent="0.3">
      <c r="A342" s="277" t="str">
        <f>Tableau3[Commande]&amp;Tableau3[Lig Cde]</f>
        <v/>
      </c>
      <c r="B342" s="278" t="str">
        <f>IF(ISERROR(VLOOKUP(Tableau3[[#This Row],[Code Ord. Off.]],#REF!,2,FALSE)),"RC CONVERGENCE",VLOOKUP(Tableau3[[#This Row],[Code Ord. Off.]],#REF!,2,FALSE))</f>
        <v>RC CONVERGENCE</v>
      </c>
      <c r="C342" s="279" t="str">
        <f>IF(OR(LEFT(Tableau3[[#This Row],[Commentaire Client]],2)="L3",LEFT(Tableau3[[#This Row],[No Suivi]],2)="L3"),"L3","")</f>
        <v/>
      </c>
      <c r="D342" s="278" t="str">
        <f>IFERROR(VLOOKUP(Tableau3[[#This Row],[Code Gest Fournisseur]],#REF!,2,FALSE),IF(Tableau3[[#This Row],[Réf Art Fournisseur]]="","NRC","Znon attribuée"))</f>
        <v>NRC</v>
      </c>
      <c r="E342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342" s="280" t="str">
        <f>IF(Tableau3[[#This Row],[Date Demandée]]+15&lt;$DE$11,"oui","non")</f>
        <v>oui</v>
      </c>
      <c r="G342" s="143"/>
      <c r="I342" s="144"/>
      <c r="J342" s="143"/>
      <c r="AQ342" s="144"/>
      <c r="AR342" s="143"/>
      <c r="AV342" s="1"/>
      <c r="AW342" s="1"/>
      <c r="BF342" s="1"/>
      <c r="CH342" s="1"/>
      <c r="CI342" s="1"/>
      <c r="CL342" s="1"/>
      <c r="CM342" s="1"/>
      <c r="CN342" s="241"/>
      <c r="CO342" s="1"/>
      <c r="CP342" s="3"/>
      <c r="CQ342" s="3"/>
      <c r="CR342" s="1"/>
      <c r="CS342" s="3"/>
      <c r="CT342" s="3"/>
      <c r="CU342" s="3"/>
      <c r="CV342" s="1"/>
      <c r="CW342" s="1"/>
      <c r="DC342" s="144"/>
      <c r="DD342" s="149"/>
      <c r="DE342" s="107"/>
      <c r="DF342" s="107"/>
      <c r="DG342" s="107"/>
      <c r="DH342" s="107"/>
      <c r="DI342" s="107"/>
      <c r="DJ342" s="107"/>
      <c r="DK342" s="107"/>
      <c r="DL342" s="107"/>
      <c r="DM342" s="107"/>
      <c r="DN342" s="107"/>
      <c r="DO342" s="107"/>
      <c r="DP342" s="107"/>
      <c r="DQ342" s="107"/>
      <c r="DR342" s="107"/>
      <c r="DS342" s="107"/>
      <c r="DT342" s="107"/>
      <c r="DU342" s="107"/>
      <c r="DV342" s="107"/>
      <c r="DW342" s="107"/>
      <c r="DX342" s="107"/>
      <c r="DY342" s="107"/>
      <c r="DZ342" s="107"/>
      <c r="EA342" s="107"/>
      <c r="EB342" s="107"/>
      <c r="EC342" s="107"/>
      <c r="ED342" s="107"/>
      <c r="EE342" s="107"/>
      <c r="EF342" s="107"/>
      <c r="EG342" s="107"/>
      <c r="EH342" s="107"/>
      <c r="EI342" s="107"/>
      <c r="EJ342" s="150"/>
    </row>
    <row r="343" spans="1:140" x14ac:dyDescent="0.3">
      <c r="A343" s="277" t="str">
        <f>Tableau3[Commande]&amp;Tableau3[Lig Cde]</f>
        <v/>
      </c>
      <c r="B343" s="278" t="str">
        <f>IF(ISERROR(VLOOKUP(Tableau3[[#This Row],[Code Ord. Off.]],#REF!,2,FALSE)),"RC CONVERGENCE",VLOOKUP(Tableau3[[#This Row],[Code Ord. Off.]],#REF!,2,FALSE))</f>
        <v>RC CONVERGENCE</v>
      </c>
      <c r="C343" s="279" t="str">
        <f>IF(OR(LEFT(Tableau3[[#This Row],[Commentaire Client]],2)="L3",LEFT(Tableau3[[#This Row],[No Suivi]],2)="L3"),"L3","")</f>
        <v/>
      </c>
      <c r="D343" s="278" t="str">
        <f>IFERROR(VLOOKUP(Tableau3[[#This Row],[Code Gest Fournisseur]],#REF!,2,FALSE),IF(Tableau3[[#This Row],[Réf Art Fournisseur]]="","NRC","Znon attribuée"))</f>
        <v>NRC</v>
      </c>
      <c r="E343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343" s="280" t="str">
        <f>IF(Tableau3[[#This Row],[Date Demandée]]+15&lt;$DE$11,"oui","non")</f>
        <v>oui</v>
      </c>
      <c r="G343" s="143"/>
      <c r="I343" s="144"/>
      <c r="J343" s="143"/>
      <c r="AQ343" s="144"/>
      <c r="AR343" s="143"/>
      <c r="AV343" s="1"/>
      <c r="AW343" s="1"/>
      <c r="BF343" s="1"/>
      <c r="CH343" s="1"/>
      <c r="CI343" s="1"/>
      <c r="CL343" s="1"/>
      <c r="CM343" s="1"/>
      <c r="CN343" s="241"/>
      <c r="CO343" s="1"/>
      <c r="CP343" s="3"/>
      <c r="CQ343" s="3"/>
      <c r="CR343" s="1"/>
      <c r="CS343" s="3"/>
      <c r="CT343" s="3"/>
      <c r="CU343" s="3"/>
      <c r="CV343" s="1"/>
      <c r="CW343" s="1"/>
      <c r="DC343" s="144"/>
      <c r="DD343" s="149"/>
      <c r="DE343" s="107"/>
      <c r="DF343" s="107"/>
      <c r="DG343" s="107"/>
      <c r="DH343" s="107"/>
      <c r="DI343" s="107"/>
      <c r="DJ343" s="107"/>
      <c r="DK343" s="107"/>
      <c r="DL343" s="107"/>
      <c r="DM343" s="107"/>
      <c r="DN343" s="107"/>
      <c r="DO343" s="107"/>
      <c r="DP343" s="107"/>
      <c r="DQ343" s="107"/>
      <c r="DR343" s="107"/>
      <c r="DS343" s="107"/>
      <c r="DT343" s="107"/>
      <c r="DU343" s="107"/>
      <c r="DV343" s="107"/>
      <c r="DW343" s="107"/>
      <c r="DX343" s="107"/>
      <c r="DY343" s="107"/>
      <c r="DZ343" s="107"/>
      <c r="EA343" s="107"/>
      <c r="EB343" s="107"/>
      <c r="EC343" s="107"/>
      <c r="ED343" s="107"/>
      <c r="EE343" s="107"/>
      <c r="EF343" s="107"/>
      <c r="EG343" s="107"/>
      <c r="EH343" s="107"/>
      <c r="EI343" s="107"/>
      <c r="EJ343" s="150"/>
    </row>
    <row r="344" spans="1:140" x14ac:dyDescent="0.3">
      <c r="A344" s="277" t="str">
        <f>Tableau3[Commande]&amp;Tableau3[Lig Cde]</f>
        <v/>
      </c>
      <c r="B344" s="278" t="str">
        <f>IF(ISERROR(VLOOKUP(Tableau3[[#This Row],[Code Ord. Off.]],#REF!,2,FALSE)),"RC CONVERGENCE",VLOOKUP(Tableau3[[#This Row],[Code Ord. Off.]],#REF!,2,FALSE))</f>
        <v>RC CONVERGENCE</v>
      </c>
      <c r="C344" s="279" t="str">
        <f>IF(OR(LEFT(Tableau3[[#This Row],[Commentaire Client]],2)="L3",LEFT(Tableau3[[#This Row],[No Suivi]],2)="L3"),"L3","")</f>
        <v/>
      </c>
      <c r="D344" s="278" t="str">
        <f>IFERROR(VLOOKUP(Tableau3[[#This Row],[Code Gest Fournisseur]],#REF!,2,FALSE),IF(Tableau3[[#This Row],[Réf Art Fournisseur]]="","NRC","Znon attribuée"))</f>
        <v>NRC</v>
      </c>
      <c r="E344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344" s="280" t="str">
        <f>IF(Tableau3[[#This Row],[Date Demandée]]+15&lt;$DE$11,"oui","non")</f>
        <v>oui</v>
      </c>
      <c r="G344" s="143"/>
      <c r="I344" s="144"/>
      <c r="J344" s="143"/>
      <c r="AQ344" s="144"/>
      <c r="AR344" s="143"/>
      <c r="AV344" s="1"/>
      <c r="AW344" s="1"/>
      <c r="BF344" s="1"/>
      <c r="CH344" s="1"/>
      <c r="CI344" s="1"/>
      <c r="CL344" s="1"/>
      <c r="CM344" s="1"/>
      <c r="CN344" s="241"/>
      <c r="CO344" s="1"/>
      <c r="CP344" s="3"/>
      <c r="CQ344" s="3"/>
      <c r="CR344" s="1"/>
      <c r="CS344" s="3"/>
      <c r="CT344" s="3"/>
      <c r="CU344" s="3"/>
      <c r="CV344" s="1"/>
      <c r="CW344" s="1"/>
      <c r="DC344" s="144"/>
      <c r="DD344" s="149"/>
      <c r="DE344" s="107"/>
      <c r="DF344" s="107"/>
      <c r="DG344" s="107"/>
      <c r="DH344" s="107"/>
      <c r="DI344" s="107"/>
      <c r="DJ344" s="107"/>
      <c r="DK344" s="107"/>
      <c r="DL344" s="107"/>
      <c r="DM344" s="107"/>
      <c r="DN344" s="107"/>
      <c r="DO344" s="107"/>
      <c r="DP344" s="107"/>
      <c r="DQ344" s="107"/>
      <c r="DR344" s="107"/>
      <c r="DS344" s="107"/>
      <c r="DT344" s="107"/>
      <c r="DU344" s="107"/>
      <c r="DV344" s="107"/>
      <c r="DW344" s="107"/>
      <c r="DX344" s="107"/>
      <c r="DY344" s="107"/>
      <c r="DZ344" s="107"/>
      <c r="EA344" s="107"/>
      <c r="EB344" s="107"/>
      <c r="EC344" s="107"/>
      <c r="ED344" s="107"/>
      <c r="EE344" s="107"/>
      <c r="EF344" s="107"/>
      <c r="EG344" s="107"/>
      <c r="EH344" s="107"/>
      <c r="EI344" s="107"/>
      <c r="EJ344" s="150"/>
    </row>
    <row r="345" spans="1:140" x14ac:dyDescent="0.3">
      <c r="A345" s="277" t="str">
        <f>Tableau3[Commande]&amp;Tableau3[Lig Cde]</f>
        <v/>
      </c>
      <c r="B345" s="278" t="str">
        <f>IF(ISERROR(VLOOKUP(Tableau3[[#This Row],[Code Ord. Off.]],#REF!,2,FALSE)),"RC CONVERGENCE",VLOOKUP(Tableau3[[#This Row],[Code Ord. Off.]],#REF!,2,FALSE))</f>
        <v>RC CONVERGENCE</v>
      </c>
      <c r="C345" s="279" t="str">
        <f>IF(OR(LEFT(Tableau3[[#This Row],[Commentaire Client]],2)="L3",LEFT(Tableau3[[#This Row],[No Suivi]],2)="L3"),"L3","")</f>
        <v/>
      </c>
      <c r="D345" s="278" t="str">
        <f>IFERROR(VLOOKUP(Tableau3[[#This Row],[Code Gest Fournisseur]],#REF!,2,FALSE),IF(Tableau3[[#This Row],[Réf Art Fournisseur]]="","NRC","Znon attribuée"))</f>
        <v>NRC</v>
      </c>
      <c r="E345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345" s="280" t="str">
        <f>IF(Tableau3[[#This Row],[Date Demandée]]+15&lt;$DE$11,"oui","non")</f>
        <v>oui</v>
      </c>
      <c r="G345" s="143"/>
      <c r="I345" s="144"/>
      <c r="J345" s="143"/>
      <c r="AQ345" s="144"/>
      <c r="AR345" s="143"/>
      <c r="AV345" s="1"/>
      <c r="AW345" s="1"/>
      <c r="BF345" s="1"/>
      <c r="CH345" s="1"/>
      <c r="CI345" s="1"/>
      <c r="CL345" s="1"/>
      <c r="CM345" s="1"/>
      <c r="CN345" s="241"/>
      <c r="CO345" s="1"/>
      <c r="CP345" s="3"/>
      <c r="CQ345" s="3"/>
      <c r="CR345" s="1"/>
      <c r="CS345" s="3"/>
      <c r="CT345" s="3"/>
      <c r="CU345" s="3"/>
      <c r="CV345" s="1"/>
      <c r="CW345" s="1"/>
      <c r="DC345" s="144"/>
      <c r="DD345" s="149"/>
      <c r="DE345" s="107"/>
      <c r="DF345" s="107"/>
      <c r="DG345" s="107"/>
      <c r="DH345" s="107"/>
      <c r="DI345" s="107"/>
      <c r="DJ345" s="107"/>
      <c r="DK345" s="107"/>
      <c r="DL345" s="107"/>
      <c r="DM345" s="107"/>
      <c r="DN345" s="107"/>
      <c r="DO345" s="107"/>
      <c r="DP345" s="107"/>
      <c r="DQ345" s="107"/>
      <c r="DR345" s="107"/>
      <c r="DS345" s="107"/>
      <c r="DT345" s="107"/>
      <c r="DU345" s="107"/>
      <c r="DV345" s="107"/>
      <c r="DW345" s="107"/>
      <c r="DX345" s="107"/>
      <c r="DY345" s="107"/>
      <c r="DZ345" s="107"/>
      <c r="EA345" s="107"/>
      <c r="EB345" s="107"/>
      <c r="EC345" s="107"/>
      <c r="ED345" s="107"/>
      <c r="EE345" s="107"/>
      <c r="EF345" s="107"/>
      <c r="EG345" s="107"/>
      <c r="EH345" s="107"/>
      <c r="EI345" s="107"/>
      <c r="EJ345" s="150"/>
    </row>
    <row r="346" spans="1:140" x14ac:dyDescent="0.3">
      <c r="A346" s="277" t="str">
        <f>Tableau3[Commande]&amp;Tableau3[Lig Cde]</f>
        <v/>
      </c>
      <c r="B346" s="278" t="str">
        <f>IF(ISERROR(VLOOKUP(Tableau3[[#This Row],[Code Ord. Off.]],#REF!,2,FALSE)),"RC CONVERGENCE",VLOOKUP(Tableau3[[#This Row],[Code Ord. Off.]],#REF!,2,FALSE))</f>
        <v>RC CONVERGENCE</v>
      </c>
      <c r="C346" s="279" t="str">
        <f>IF(OR(LEFT(Tableau3[[#This Row],[Commentaire Client]],2)="L3",LEFT(Tableau3[[#This Row],[No Suivi]],2)="L3"),"L3","")</f>
        <v/>
      </c>
      <c r="D346" s="278" t="str">
        <f>IFERROR(VLOOKUP(Tableau3[[#This Row],[Code Gest Fournisseur]],#REF!,2,FALSE),IF(Tableau3[[#This Row],[Réf Art Fournisseur]]="","NRC","Znon attribuée"))</f>
        <v>NRC</v>
      </c>
      <c r="E346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346" s="280" t="str">
        <f>IF(Tableau3[[#This Row],[Date Demandée]]+15&lt;$DE$11,"oui","non")</f>
        <v>oui</v>
      </c>
      <c r="G346" s="143"/>
      <c r="I346" s="144"/>
      <c r="J346" s="143"/>
      <c r="AQ346" s="144"/>
      <c r="AR346" s="143"/>
      <c r="AV346" s="1"/>
      <c r="AW346" s="1"/>
      <c r="BF346" s="1"/>
      <c r="CH346" s="1"/>
      <c r="CI346" s="1"/>
      <c r="CL346" s="1"/>
      <c r="CM346" s="1"/>
      <c r="CN346" s="241"/>
      <c r="CO346" s="1"/>
      <c r="CP346" s="3"/>
      <c r="CQ346" s="3"/>
      <c r="CR346" s="1"/>
      <c r="CS346" s="3"/>
      <c r="CT346" s="3"/>
      <c r="CU346" s="3"/>
      <c r="CV346" s="1"/>
      <c r="CW346" s="1"/>
      <c r="DC346" s="144"/>
      <c r="DD346" s="149"/>
      <c r="DE346" s="107"/>
      <c r="DF346" s="107"/>
      <c r="DG346" s="107"/>
      <c r="DH346" s="107"/>
      <c r="DI346" s="107"/>
      <c r="DJ346" s="107"/>
      <c r="DK346" s="107"/>
      <c r="DL346" s="107"/>
      <c r="DM346" s="107"/>
      <c r="DN346" s="107"/>
      <c r="DO346" s="107"/>
      <c r="DP346" s="107"/>
      <c r="DQ346" s="107"/>
      <c r="DR346" s="107"/>
      <c r="DS346" s="107"/>
      <c r="DT346" s="107"/>
      <c r="DU346" s="107"/>
      <c r="DV346" s="107"/>
      <c r="DW346" s="107"/>
      <c r="DX346" s="107"/>
      <c r="DY346" s="107"/>
      <c r="DZ346" s="107"/>
      <c r="EA346" s="107"/>
      <c r="EB346" s="107"/>
      <c r="EC346" s="107"/>
      <c r="ED346" s="107"/>
      <c r="EE346" s="107"/>
      <c r="EF346" s="107"/>
      <c r="EG346" s="107"/>
      <c r="EH346" s="107"/>
      <c r="EI346" s="107"/>
      <c r="EJ346" s="150"/>
    </row>
    <row r="347" spans="1:140" x14ac:dyDescent="0.3">
      <c r="A347" s="277" t="str">
        <f>Tableau3[Commande]&amp;Tableau3[Lig Cde]</f>
        <v/>
      </c>
      <c r="B347" s="278" t="str">
        <f>IF(ISERROR(VLOOKUP(Tableau3[[#This Row],[Code Ord. Off.]],#REF!,2,FALSE)),"RC CONVERGENCE",VLOOKUP(Tableau3[[#This Row],[Code Ord. Off.]],#REF!,2,FALSE))</f>
        <v>RC CONVERGENCE</v>
      </c>
      <c r="C347" s="279" t="str">
        <f>IF(OR(LEFT(Tableau3[[#This Row],[Commentaire Client]],2)="L3",LEFT(Tableau3[[#This Row],[No Suivi]],2)="L3"),"L3","")</f>
        <v/>
      </c>
      <c r="D347" s="278" t="str">
        <f>IFERROR(VLOOKUP(Tableau3[[#This Row],[Code Gest Fournisseur]],#REF!,2,FALSE),IF(Tableau3[[#This Row],[Réf Art Fournisseur]]="","NRC","Znon attribuée"))</f>
        <v>NRC</v>
      </c>
      <c r="E347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347" s="280" t="str">
        <f>IF(Tableau3[[#This Row],[Date Demandée]]+15&lt;$DE$11,"oui","non")</f>
        <v>oui</v>
      </c>
      <c r="G347" s="143"/>
      <c r="I347" s="144"/>
      <c r="J347" s="143"/>
      <c r="AQ347" s="144"/>
      <c r="AR347" s="143"/>
      <c r="AV347" s="1"/>
      <c r="AW347" s="1"/>
      <c r="BF347" s="1"/>
      <c r="CH347" s="1"/>
      <c r="CI347" s="1"/>
      <c r="CL347" s="1"/>
      <c r="CM347" s="1"/>
      <c r="CN347" s="241"/>
      <c r="CO347" s="1"/>
      <c r="CP347" s="3"/>
      <c r="CQ347" s="3"/>
      <c r="CR347" s="1"/>
      <c r="CS347" s="3"/>
      <c r="CT347" s="3"/>
      <c r="CU347" s="3"/>
      <c r="CV347" s="1"/>
      <c r="CW347" s="1"/>
      <c r="DC347" s="144"/>
      <c r="DD347" s="149"/>
      <c r="DE347" s="107"/>
      <c r="DF347" s="107"/>
      <c r="DG347" s="107"/>
      <c r="DH347" s="107"/>
      <c r="DI347" s="107"/>
      <c r="DJ347" s="107"/>
      <c r="DK347" s="107"/>
      <c r="DL347" s="107"/>
      <c r="DM347" s="107"/>
      <c r="DN347" s="107"/>
      <c r="DO347" s="107"/>
      <c r="DP347" s="107"/>
      <c r="DQ347" s="107"/>
      <c r="DR347" s="107"/>
      <c r="DS347" s="107"/>
      <c r="DT347" s="107"/>
      <c r="DU347" s="107"/>
      <c r="DV347" s="107"/>
      <c r="DW347" s="107"/>
      <c r="DX347" s="107"/>
      <c r="DY347" s="107"/>
      <c r="DZ347" s="107"/>
      <c r="EA347" s="107"/>
      <c r="EB347" s="107"/>
      <c r="EC347" s="107"/>
      <c r="ED347" s="107"/>
      <c r="EE347" s="107"/>
      <c r="EF347" s="107"/>
      <c r="EG347" s="107"/>
      <c r="EH347" s="107"/>
      <c r="EI347" s="107"/>
      <c r="EJ347" s="150"/>
    </row>
    <row r="348" spans="1:140" x14ac:dyDescent="0.3">
      <c r="A348" s="277" t="str">
        <f>Tableau3[Commande]&amp;Tableau3[Lig Cde]</f>
        <v/>
      </c>
      <c r="B348" s="278" t="str">
        <f>IF(ISERROR(VLOOKUP(Tableau3[[#This Row],[Code Ord. Off.]],#REF!,2,FALSE)),"RC CONVERGENCE",VLOOKUP(Tableau3[[#This Row],[Code Ord. Off.]],#REF!,2,FALSE))</f>
        <v>RC CONVERGENCE</v>
      </c>
      <c r="C348" s="279" t="str">
        <f>IF(OR(LEFT(Tableau3[[#This Row],[Commentaire Client]],2)="L3",LEFT(Tableau3[[#This Row],[No Suivi]],2)="L3"),"L3","")</f>
        <v/>
      </c>
      <c r="D348" s="278" t="str">
        <f>IFERROR(VLOOKUP(Tableau3[[#This Row],[Code Gest Fournisseur]],#REF!,2,FALSE),IF(Tableau3[[#This Row],[Réf Art Fournisseur]]="","NRC","Znon attribuée"))</f>
        <v>NRC</v>
      </c>
      <c r="E348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348" s="280" t="str">
        <f>IF(Tableau3[[#This Row],[Date Demandée]]+15&lt;$DE$11,"oui","non")</f>
        <v>oui</v>
      </c>
      <c r="G348" s="143"/>
      <c r="I348" s="144"/>
      <c r="J348" s="143"/>
      <c r="AQ348" s="144"/>
      <c r="AR348" s="143"/>
      <c r="AV348" s="1"/>
      <c r="AW348" s="1"/>
      <c r="BF348" s="1"/>
      <c r="CH348" s="1"/>
      <c r="CI348" s="1"/>
      <c r="CL348" s="1"/>
      <c r="CM348" s="1"/>
      <c r="CN348" s="241"/>
      <c r="CO348" s="1"/>
      <c r="CP348" s="3"/>
      <c r="CQ348" s="3"/>
      <c r="CR348" s="1"/>
      <c r="CS348" s="3"/>
      <c r="CT348" s="3"/>
      <c r="CU348" s="3"/>
      <c r="CV348" s="1"/>
      <c r="CW348" s="1"/>
      <c r="DC348" s="144"/>
      <c r="DD348" s="149"/>
      <c r="DE348" s="107"/>
      <c r="DF348" s="107"/>
      <c r="DG348" s="107"/>
      <c r="DH348" s="107"/>
      <c r="DI348" s="107"/>
      <c r="DJ348" s="107"/>
      <c r="DK348" s="107"/>
      <c r="DL348" s="107"/>
      <c r="DM348" s="107"/>
      <c r="DN348" s="107"/>
      <c r="DO348" s="107"/>
      <c r="DP348" s="107"/>
      <c r="DQ348" s="107"/>
      <c r="DR348" s="107"/>
      <c r="DS348" s="107"/>
      <c r="DT348" s="107"/>
      <c r="DU348" s="107"/>
      <c r="DV348" s="107"/>
      <c r="DW348" s="107"/>
      <c r="DX348" s="107"/>
      <c r="DY348" s="107"/>
      <c r="DZ348" s="107"/>
      <c r="EA348" s="107"/>
      <c r="EB348" s="107"/>
      <c r="EC348" s="107"/>
      <c r="ED348" s="107"/>
      <c r="EE348" s="107"/>
      <c r="EF348" s="107"/>
      <c r="EG348" s="107"/>
      <c r="EH348" s="107"/>
      <c r="EI348" s="107"/>
      <c r="EJ348" s="150"/>
    </row>
    <row r="349" spans="1:140" x14ac:dyDescent="0.3">
      <c r="A349" s="277" t="str">
        <f>Tableau3[Commande]&amp;Tableau3[Lig Cde]</f>
        <v/>
      </c>
      <c r="B349" s="278" t="str">
        <f>IF(ISERROR(VLOOKUP(Tableau3[[#This Row],[Code Ord. Off.]],#REF!,2,FALSE)),"RC CONVERGENCE",VLOOKUP(Tableau3[[#This Row],[Code Ord. Off.]],#REF!,2,FALSE))</f>
        <v>RC CONVERGENCE</v>
      </c>
      <c r="C349" s="279" t="str">
        <f>IF(OR(LEFT(Tableau3[[#This Row],[Commentaire Client]],2)="L3",LEFT(Tableau3[[#This Row],[No Suivi]],2)="L3"),"L3","")</f>
        <v/>
      </c>
      <c r="D349" s="278" t="str">
        <f>IFERROR(VLOOKUP(Tableau3[[#This Row],[Code Gest Fournisseur]],#REF!,2,FALSE),IF(Tableau3[[#This Row],[Réf Art Fournisseur]]="","NRC","Znon attribuée"))</f>
        <v>NRC</v>
      </c>
      <c r="E349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349" s="280" t="str">
        <f>IF(Tableau3[[#This Row],[Date Demandée]]+15&lt;$DE$11,"oui","non")</f>
        <v>oui</v>
      </c>
      <c r="G349" s="143"/>
      <c r="I349" s="144"/>
      <c r="J349" s="143"/>
      <c r="AQ349" s="144"/>
      <c r="AR349" s="143"/>
      <c r="AV349" s="1"/>
      <c r="AW349" s="1"/>
      <c r="BF349" s="1"/>
      <c r="CH349" s="1"/>
      <c r="CI349" s="1"/>
      <c r="CL349" s="1"/>
      <c r="CM349" s="1"/>
      <c r="CN349" s="241"/>
      <c r="CO349" s="1"/>
      <c r="CP349" s="3"/>
      <c r="CQ349" s="3"/>
      <c r="CR349" s="1"/>
      <c r="CS349" s="3"/>
      <c r="CT349" s="3"/>
      <c r="CU349" s="3"/>
      <c r="CV349" s="1"/>
      <c r="CW349" s="1"/>
      <c r="DC349" s="144"/>
      <c r="DD349" s="149"/>
      <c r="DE349" s="107"/>
      <c r="DF349" s="107"/>
      <c r="DG349" s="107"/>
      <c r="DH349" s="107"/>
      <c r="DI349" s="107"/>
      <c r="DJ349" s="107"/>
      <c r="DK349" s="107"/>
      <c r="DL349" s="107"/>
      <c r="DM349" s="107"/>
      <c r="DN349" s="107"/>
      <c r="DO349" s="107"/>
      <c r="DP349" s="107"/>
      <c r="DQ349" s="107"/>
      <c r="DR349" s="107"/>
      <c r="DS349" s="107"/>
      <c r="DT349" s="107"/>
      <c r="DU349" s="107"/>
      <c r="DV349" s="107"/>
      <c r="DW349" s="107"/>
      <c r="DX349" s="107"/>
      <c r="DY349" s="107"/>
      <c r="DZ349" s="107"/>
      <c r="EA349" s="107"/>
      <c r="EB349" s="107"/>
      <c r="EC349" s="107"/>
      <c r="ED349" s="107"/>
      <c r="EE349" s="107"/>
      <c r="EF349" s="107"/>
      <c r="EG349" s="107"/>
      <c r="EH349" s="107"/>
      <c r="EI349" s="107"/>
      <c r="EJ349" s="150"/>
    </row>
    <row r="350" spans="1:140" x14ac:dyDescent="0.3">
      <c r="A350" s="277" t="str">
        <f>Tableau3[Commande]&amp;Tableau3[Lig Cde]</f>
        <v/>
      </c>
      <c r="B350" s="278" t="str">
        <f>IF(ISERROR(VLOOKUP(Tableau3[[#This Row],[Code Ord. Off.]],#REF!,2,FALSE)),"RC CONVERGENCE",VLOOKUP(Tableau3[[#This Row],[Code Ord. Off.]],#REF!,2,FALSE))</f>
        <v>RC CONVERGENCE</v>
      </c>
      <c r="C350" s="279" t="str">
        <f>IF(OR(LEFT(Tableau3[[#This Row],[Commentaire Client]],2)="L3",LEFT(Tableau3[[#This Row],[No Suivi]],2)="L3"),"L3","")</f>
        <v/>
      </c>
      <c r="D350" s="278" t="str">
        <f>IFERROR(VLOOKUP(Tableau3[[#This Row],[Code Gest Fournisseur]],#REF!,2,FALSE),IF(Tableau3[[#This Row],[Réf Art Fournisseur]]="","NRC","Znon attribuée"))</f>
        <v>NRC</v>
      </c>
      <c r="E350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350" s="280" t="str">
        <f>IF(Tableau3[[#This Row],[Date Demandée]]+15&lt;$DE$11,"oui","non")</f>
        <v>oui</v>
      </c>
      <c r="G350" s="143"/>
      <c r="I350" s="144"/>
      <c r="J350" s="143"/>
      <c r="AQ350" s="144"/>
      <c r="AR350" s="143"/>
      <c r="AV350" s="1"/>
      <c r="AW350" s="1"/>
      <c r="BF350" s="1"/>
      <c r="CH350" s="1"/>
      <c r="CI350" s="1"/>
      <c r="CL350" s="1"/>
      <c r="CM350" s="1"/>
      <c r="CN350" s="241"/>
      <c r="CO350" s="1"/>
      <c r="CP350" s="3"/>
      <c r="CQ350" s="3"/>
      <c r="CR350" s="1"/>
      <c r="CS350" s="3"/>
      <c r="CT350" s="3"/>
      <c r="CU350" s="3"/>
      <c r="CV350" s="1"/>
      <c r="CW350" s="1"/>
      <c r="DC350" s="144"/>
      <c r="DD350" s="149"/>
      <c r="DE350" s="107"/>
      <c r="DF350" s="107"/>
      <c r="DG350" s="107"/>
      <c r="DH350" s="107"/>
      <c r="DI350" s="107"/>
      <c r="DJ350" s="107"/>
      <c r="DK350" s="107"/>
      <c r="DL350" s="107"/>
      <c r="DM350" s="107"/>
      <c r="DN350" s="107"/>
      <c r="DO350" s="107"/>
      <c r="DP350" s="107"/>
      <c r="DQ350" s="107"/>
      <c r="DR350" s="107"/>
      <c r="DS350" s="107"/>
      <c r="DT350" s="107"/>
      <c r="DU350" s="107"/>
      <c r="DV350" s="107"/>
      <c r="DW350" s="107"/>
      <c r="DX350" s="107"/>
      <c r="DY350" s="107"/>
      <c r="DZ350" s="107"/>
      <c r="EA350" s="107"/>
      <c r="EB350" s="107"/>
      <c r="EC350" s="107"/>
      <c r="ED350" s="107"/>
      <c r="EE350" s="107"/>
      <c r="EF350" s="107"/>
      <c r="EG350" s="107"/>
      <c r="EH350" s="107"/>
      <c r="EI350" s="107"/>
      <c r="EJ350" s="150"/>
    </row>
    <row r="351" spans="1:140" x14ac:dyDescent="0.3">
      <c r="A351" s="277" t="str">
        <f>Tableau3[Commande]&amp;Tableau3[Lig Cde]</f>
        <v/>
      </c>
      <c r="B351" s="278" t="str">
        <f>IF(ISERROR(VLOOKUP(Tableau3[[#This Row],[Code Ord. Off.]],#REF!,2,FALSE)),"RC CONVERGENCE",VLOOKUP(Tableau3[[#This Row],[Code Ord. Off.]],#REF!,2,FALSE))</f>
        <v>RC CONVERGENCE</v>
      </c>
      <c r="C351" s="279" t="str">
        <f>IF(OR(LEFT(Tableau3[[#This Row],[Commentaire Client]],2)="L3",LEFT(Tableau3[[#This Row],[No Suivi]],2)="L3"),"L3","")</f>
        <v/>
      </c>
      <c r="D351" s="278" t="str">
        <f>IFERROR(VLOOKUP(Tableau3[[#This Row],[Code Gest Fournisseur]],#REF!,2,FALSE),IF(Tableau3[[#This Row],[Réf Art Fournisseur]]="","NRC","Znon attribuée"))</f>
        <v>NRC</v>
      </c>
      <c r="E351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351" s="280" t="str">
        <f>IF(Tableau3[[#This Row],[Date Demandée]]+15&lt;$DE$11,"oui","non")</f>
        <v>oui</v>
      </c>
      <c r="G351" s="143"/>
      <c r="I351" s="144"/>
      <c r="J351" s="143"/>
      <c r="AQ351" s="144"/>
      <c r="AR351" s="143"/>
      <c r="AV351" s="1"/>
      <c r="AW351" s="1"/>
      <c r="BF351" s="1"/>
      <c r="CH351" s="1"/>
      <c r="CI351" s="1"/>
      <c r="CL351" s="1"/>
      <c r="CM351" s="1"/>
      <c r="CN351" s="241"/>
      <c r="CO351" s="1"/>
      <c r="CP351" s="3"/>
      <c r="CQ351" s="3"/>
      <c r="CR351" s="1"/>
      <c r="CS351" s="3"/>
      <c r="CT351" s="3"/>
      <c r="CU351" s="3"/>
      <c r="CV351" s="1"/>
      <c r="CW351" s="1"/>
      <c r="DC351" s="144"/>
      <c r="DD351" s="149"/>
      <c r="DE351" s="107"/>
      <c r="DF351" s="107"/>
      <c r="DG351" s="107"/>
      <c r="DH351" s="107"/>
      <c r="DI351" s="107"/>
      <c r="DJ351" s="107"/>
      <c r="DK351" s="107"/>
      <c r="DL351" s="107"/>
      <c r="DM351" s="107"/>
      <c r="DN351" s="107"/>
      <c r="DO351" s="107"/>
      <c r="DP351" s="107"/>
      <c r="DQ351" s="107"/>
      <c r="DR351" s="107"/>
      <c r="DS351" s="107"/>
      <c r="DT351" s="107"/>
      <c r="DU351" s="107"/>
      <c r="DV351" s="107"/>
      <c r="DW351" s="107"/>
      <c r="DX351" s="107"/>
      <c r="DY351" s="107"/>
      <c r="DZ351" s="107"/>
      <c r="EA351" s="107"/>
      <c r="EB351" s="107"/>
      <c r="EC351" s="107"/>
      <c r="ED351" s="107"/>
      <c r="EE351" s="107"/>
      <c r="EF351" s="107"/>
      <c r="EG351" s="107"/>
      <c r="EH351" s="107"/>
      <c r="EI351" s="107"/>
      <c r="EJ351" s="150"/>
    </row>
    <row r="352" spans="1:140" x14ac:dyDescent="0.3">
      <c r="A352" s="277" t="str">
        <f>Tableau3[Commande]&amp;Tableau3[Lig Cde]</f>
        <v/>
      </c>
      <c r="B352" s="278" t="str">
        <f>IF(ISERROR(VLOOKUP(Tableau3[[#This Row],[Code Ord. Off.]],#REF!,2,FALSE)),"RC CONVERGENCE",VLOOKUP(Tableau3[[#This Row],[Code Ord. Off.]],#REF!,2,FALSE))</f>
        <v>RC CONVERGENCE</v>
      </c>
      <c r="C352" s="279" t="str">
        <f>IF(OR(LEFT(Tableau3[[#This Row],[Commentaire Client]],2)="L3",LEFT(Tableau3[[#This Row],[No Suivi]],2)="L3"),"L3","")</f>
        <v/>
      </c>
      <c r="D352" s="278" t="str">
        <f>IFERROR(VLOOKUP(Tableau3[[#This Row],[Code Gest Fournisseur]],#REF!,2,FALSE),IF(Tableau3[[#This Row],[Réf Art Fournisseur]]="","NRC","Znon attribuée"))</f>
        <v>NRC</v>
      </c>
      <c r="E352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352" s="280" t="str">
        <f>IF(Tableau3[[#This Row],[Date Demandée]]+15&lt;$DE$11,"oui","non")</f>
        <v>oui</v>
      </c>
      <c r="G352" s="143"/>
      <c r="I352" s="144"/>
      <c r="J352" s="143"/>
      <c r="AQ352" s="144"/>
      <c r="AR352" s="143"/>
      <c r="AV352" s="1"/>
      <c r="AW352" s="1"/>
      <c r="BF352" s="1"/>
      <c r="CH352" s="1"/>
      <c r="CI352" s="1"/>
      <c r="CL352" s="1"/>
      <c r="CM352" s="1"/>
      <c r="CN352" s="241"/>
      <c r="CO352" s="1"/>
      <c r="CP352" s="3"/>
      <c r="CQ352" s="3"/>
      <c r="CR352" s="1"/>
      <c r="CS352" s="3"/>
      <c r="CT352" s="3"/>
      <c r="CU352" s="3"/>
      <c r="CV352" s="1"/>
      <c r="CW352" s="1"/>
      <c r="DC352" s="144"/>
      <c r="DD352" s="149"/>
      <c r="DE352" s="107"/>
      <c r="DF352" s="107"/>
      <c r="DG352" s="107"/>
      <c r="DH352" s="107"/>
      <c r="DI352" s="107"/>
      <c r="DJ352" s="107"/>
      <c r="DK352" s="107"/>
      <c r="DL352" s="107"/>
      <c r="DM352" s="107"/>
      <c r="DN352" s="107"/>
      <c r="DO352" s="107"/>
      <c r="DP352" s="107"/>
      <c r="DQ352" s="107"/>
      <c r="DR352" s="107"/>
      <c r="DS352" s="107"/>
      <c r="DT352" s="107"/>
      <c r="DU352" s="107"/>
      <c r="DV352" s="107"/>
      <c r="DW352" s="107"/>
      <c r="DX352" s="107"/>
      <c r="DY352" s="107"/>
      <c r="DZ352" s="107"/>
      <c r="EA352" s="107"/>
      <c r="EB352" s="107"/>
      <c r="EC352" s="107"/>
      <c r="ED352" s="107"/>
      <c r="EE352" s="107"/>
      <c r="EF352" s="107"/>
      <c r="EG352" s="107"/>
      <c r="EH352" s="107"/>
      <c r="EI352" s="107"/>
      <c r="EJ352" s="150"/>
    </row>
    <row r="353" spans="1:140" x14ac:dyDescent="0.3">
      <c r="A353" s="277" t="str">
        <f>Tableau3[Commande]&amp;Tableau3[Lig Cde]</f>
        <v/>
      </c>
      <c r="B353" s="278" t="str">
        <f>IF(ISERROR(VLOOKUP(Tableau3[[#This Row],[Code Ord. Off.]],#REF!,2,FALSE)),"RC CONVERGENCE",VLOOKUP(Tableau3[[#This Row],[Code Ord. Off.]],#REF!,2,FALSE))</f>
        <v>RC CONVERGENCE</v>
      </c>
      <c r="C353" s="279" t="str">
        <f>IF(OR(LEFT(Tableau3[[#This Row],[Commentaire Client]],2)="L3",LEFT(Tableau3[[#This Row],[No Suivi]],2)="L3"),"L3","")</f>
        <v/>
      </c>
      <c r="D353" s="278" t="str">
        <f>IFERROR(VLOOKUP(Tableau3[[#This Row],[Code Gest Fournisseur]],#REF!,2,FALSE),IF(Tableau3[[#This Row],[Réf Art Fournisseur]]="","NRC","Znon attribuée"))</f>
        <v>NRC</v>
      </c>
      <c r="E353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353" s="280" t="str">
        <f>IF(Tableau3[[#This Row],[Date Demandée]]+15&lt;$DE$11,"oui","non")</f>
        <v>oui</v>
      </c>
      <c r="G353" s="143"/>
      <c r="I353" s="144"/>
      <c r="J353" s="143"/>
      <c r="AQ353" s="144"/>
      <c r="AR353" s="143"/>
      <c r="AV353" s="1"/>
      <c r="AW353" s="1"/>
      <c r="BF353" s="1"/>
      <c r="CH353" s="1"/>
      <c r="CI353" s="1"/>
      <c r="CL353" s="1"/>
      <c r="CM353" s="1"/>
      <c r="CN353" s="241"/>
      <c r="CO353" s="1"/>
      <c r="CP353" s="3"/>
      <c r="CQ353" s="3"/>
      <c r="CR353" s="1"/>
      <c r="CS353" s="3"/>
      <c r="CT353" s="3"/>
      <c r="CU353" s="3"/>
      <c r="CV353" s="1"/>
      <c r="CW353" s="1"/>
      <c r="DC353" s="144"/>
      <c r="DD353" s="149"/>
      <c r="DE353" s="107"/>
      <c r="DF353" s="107"/>
      <c r="DG353" s="107"/>
      <c r="DH353" s="107"/>
      <c r="DI353" s="107"/>
      <c r="DJ353" s="107"/>
      <c r="DK353" s="107"/>
      <c r="DL353" s="107"/>
      <c r="DM353" s="107"/>
      <c r="DN353" s="107"/>
      <c r="DO353" s="107"/>
      <c r="DP353" s="107"/>
      <c r="DQ353" s="107"/>
      <c r="DR353" s="107"/>
      <c r="DS353" s="107"/>
      <c r="DT353" s="107"/>
      <c r="DU353" s="107"/>
      <c r="DV353" s="107"/>
      <c r="DW353" s="107"/>
      <c r="DX353" s="107"/>
      <c r="DY353" s="107"/>
      <c r="DZ353" s="107"/>
      <c r="EA353" s="107"/>
      <c r="EB353" s="107"/>
      <c r="EC353" s="107"/>
      <c r="ED353" s="107"/>
      <c r="EE353" s="107"/>
      <c r="EF353" s="107"/>
      <c r="EG353" s="107"/>
      <c r="EH353" s="107"/>
      <c r="EI353" s="107"/>
      <c r="EJ353" s="150"/>
    </row>
    <row r="354" spans="1:140" x14ac:dyDescent="0.3">
      <c r="A354" s="277" t="str">
        <f>Tableau3[Commande]&amp;Tableau3[Lig Cde]</f>
        <v/>
      </c>
      <c r="B354" s="278" t="str">
        <f>IF(ISERROR(VLOOKUP(Tableau3[[#This Row],[Code Ord. Off.]],#REF!,2,FALSE)),"RC CONVERGENCE",VLOOKUP(Tableau3[[#This Row],[Code Ord. Off.]],#REF!,2,FALSE))</f>
        <v>RC CONVERGENCE</v>
      </c>
      <c r="C354" s="279" t="str">
        <f>IF(OR(LEFT(Tableau3[[#This Row],[Commentaire Client]],2)="L3",LEFT(Tableau3[[#This Row],[No Suivi]],2)="L3"),"L3","")</f>
        <v/>
      </c>
      <c r="D354" s="278" t="str">
        <f>IFERROR(VLOOKUP(Tableau3[[#This Row],[Code Gest Fournisseur]],#REF!,2,FALSE),IF(Tableau3[[#This Row],[Réf Art Fournisseur]]="","NRC","Znon attribuée"))</f>
        <v>NRC</v>
      </c>
      <c r="E354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354" s="280" t="str">
        <f>IF(Tableau3[[#This Row],[Date Demandée]]+15&lt;$DE$11,"oui","non")</f>
        <v>oui</v>
      </c>
      <c r="G354" s="143"/>
      <c r="I354" s="144"/>
      <c r="J354" s="143"/>
      <c r="AQ354" s="144"/>
      <c r="AR354" s="143"/>
      <c r="AV354" s="1"/>
      <c r="AW354" s="1"/>
      <c r="BF354" s="1"/>
      <c r="CH354" s="1"/>
      <c r="CI354" s="1"/>
      <c r="CL354" s="1"/>
      <c r="CM354" s="1"/>
      <c r="CN354" s="241"/>
      <c r="CO354" s="1"/>
      <c r="CP354" s="3"/>
      <c r="CQ354" s="3"/>
      <c r="CR354" s="1"/>
      <c r="CS354" s="3"/>
      <c r="CT354" s="3"/>
      <c r="CU354" s="3"/>
      <c r="CV354" s="1"/>
      <c r="CW354" s="1"/>
      <c r="DC354" s="144"/>
      <c r="DD354" s="149"/>
      <c r="DE354" s="107"/>
      <c r="DF354" s="107"/>
      <c r="DG354" s="107"/>
      <c r="DH354" s="107"/>
      <c r="DI354" s="107"/>
      <c r="DJ354" s="107"/>
      <c r="DK354" s="107"/>
      <c r="DL354" s="107"/>
      <c r="DM354" s="107"/>
      <c r="DN354" s="107"/>
      <c r="DO354" s="107"/>
      <c r="DP354" s="107"/>
      <c r="DQ354" s="107"/>
      <c r="DR354" s="107"/>
      <c r="DS354" s="107"/>
      <c r="DT354" s="107"/>
      <c r="DU354" s="107"/>
      <c r="DV354" s="107"/>
      <c r="DW354" s="107"/>
      <c r="DX354" s="107"/>
      <c r="DY354" s="107"/>
      <c r="DZ354" s="107"/>
      <c r="EA354" s="107"/>
      <c r="EB354" s="107"/>
      <c r="EC354" s="107"/>
      <c r="ED354" s="107"/>
      <c r="EE354" s="107"/>
      <c r="EF354" s="107"/>
      <c r="EG354" s="107"/>
      <c r="EH354" s="107"/>
      <c r="EI354" s="107"/>
      <c r="EJ354" s="150"/>
    </row>
    <row r="355" spans="1:140" x14ac:dyDescent="0.3">
      <c r="A355" s="277" t="str">
        <f>Tableau3[Commande]&amp;Tableau3[Lig Cde]</f>
        <v/>
      </c>
      <c r="B355" s="278" t="str">
        <f>IF(ISERROR(VLOOKUP(Tableau3[[#This Row],[Code Ord. Off.]],#REF!,2,FALSE)),"RC CONVERGENCE",VLOOKUP(Tableau3[[#This Row],[Code Ord. Off.]],#REF!,2,FALSE))</f>
        <v>RC CONVERGENCE</v>
      </c>
      <c r="C355" s="279" t="str">
        <f>IF(OR(LEFT(Tableau3[[#This Row],[Commentaire Client]],2)="L3",LEFT(Tableau3[[#This Row],[No Suivi]],2)="L3"),"L3","")</f>
        <v/>
      </c>
      <c r="D355" s="278" t="str">
        <f>IFERROR(VLOOKUP(Tableau3[[#This Row],[Code Gest Fournisseur]],#REF!,2,FALSE),IF(Tableau3[[#This Row],[Réf Art Fournisseur]]="","NRC","Znon attribuée"))</f>
        <v>NRC</v>
      </c>
      <c r="E355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355" s="280" t="str">
        <f>IF(Tableau3[[#This Row],[Date Demandée]]+15&lt;$DE$11,"oui","non")</f>
        <v>oui</v>
      </c>
      <c r="G355" s="143"/>
      <c r="I355" s="144"/>
      <c r="J355" s="143"/>
      <c r="AQ355" s="144"/>
      <c r="AR355" s="143"/>
      <c r="AV355" s="1"/>
      <c r="AW355" s="1"/>
      <c r="BF355" s="1"/>
      <c r="CH355" s="1"/>
      <c r="CI355" s="1"/>
      <c r="CL355" s="1"/>
      <c r="CM355" s="1"/>
      <c r="CN355" s="241"/>
      <c r="CO355" s="1"/>
      <c r="CP355" s="3"/>
      <c r="CQ355" s="3"/>
      <c r="CR355" s="1"/>
      <c r="CS355" s="3"/>
      <c r="CT355" s="3"/>
      <c r="CU355" s="3"/>
      <c r="CV355" s="1"/>
      <c r="CW355" s="1"/>
      <c r="DC355" s="144"/>
      <c r="DD355" s="149"/>
      <c r="DE355" s="107"/>
      <c r="DF355" s="107"/>
      <c r="DG355" s="107"/>
      <c r="DH355" s="107"/>
      <c r="DI355" s="107"/>
      <c r="DJ355" s="107"/>
      <c r="DK355" s="107"/>
      <c r="DL355" s="107"/>
      <c r="DM355" s="107"/>
      <c r="DN355" s="107"/>
      <c r="DO355" s="107"/>
      <c r="DP355" s="107"/>
      <c r="DQ355" s="107"/>
      <c r="DR355" s="107"/>
      <c r="DS355" s="107"/>
      <c r="DT355" s="107"/>
      <c r="DU355" s="107"/>
      <c r="DV355" s="107"/>
      <c r="DW355" s="107"/>
      <c r="DX355" s="107"/>
      <c r="DY355" s="107"/>
      <c r="DZ355" s="107"/>
      <c r="EA355" s="107"/>
      <c r="EB355" s="107"/>
      <c r="EC355" s="107"/>
      <c r="ED355" s="107"/>
      <c r="EE355" s="107"/>
      <c r="EF355" s="107"/>
      <c r="EG355" s="107"/>
      <c r="EH355" s="107"/>
      <c r="EI355" s="107"/>
      <c r="EJ355" s="150"/>
    </row>
    <row r="356" spans="1:140" x14ac:dyDescent="0.3">
      <c r="A356" s="277" t="str">
        <f>Tableau3[Commande]&amp;Tableau3[Lig Cde]</f>
        <v/>
      </c>
      <c r="B356" s="278" t="str">
        <f>IF(ISERROR(VLOOKUP(Tableau3[[#This Row],[Code Ord. Off.]],#REF!,2,FALSE)),"RC CONVERGENCE",VLOOKUP(Tableau3[[#This Row],[Code Ord. Off.]],#REF!,2,FALSE))</f>
        <v>RC CONVERGENCE</v>
      </c>
      <c r="C356" s="279" t="str">
        <f>IF(OR(LEFT(Tableau3[[#This Row],[Commentaire Client]],2)="L3",LEFT(Tableau3[[#This Row],[No Suivi]],2)="L3"),"L3","")</f>
        <v/>
      </c>
      <c r="D356" s="278" t="str">
        <f>IFERROR(VLOOKUP(Tableau3[[#This Row],[Code Gest Fournisseur]],#REF!,2,FALSE),IF(Tableau3[[#This Row],[Réf Art Fournisseur]]="","NRC","Znon attribuée"))</f>
        <v>NRC</v>
      </c>
      <c r="E356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356" s="280" t="str">
        <f>IF(Tableau3[[#This Row],[Date Demandée]]+15&lt;$DE$11,"oui","non")</f>
        <v>oui</v>
      </c>
      <c r="G356" s="143"/>
      <c r="I356" s="144"/>
      <c r="J356" s="143"/>
      <c r="AQ356" s="144"/>
      <c r="AR356" s="143"/>
      <c r="AV356" s="1"/>
      <c r="AW356" s="1"/>
      <c r="BF356" s="1"/>
      <c r="CH356" s="1"/>
      <c r="CI356" s="1"/>
      <c r="CL356" s="1"/>
      <c r="CM356" s="1"/>
      <c r="CN356" s="244"/>
      <c r="CO356" s="1"/>
      <c r="CP356" s="3"/>
      <c r="CQ356" s="3"/>
      <c r="CR356" s="1"/>
      <c r="CS356" s="3"/>
      <c r="CT356" s="3"/>
      <c r="CU356" s="3"/>
      <c r="CV356" s="1"/>
      <c r="CW356" s="1"/>
      <c r="DC356" s="144"/>
      <c r="DD356" s="149"/>
      <c r="DE356" s="107"/>
      <c r="DF356" s="107"/>
      <c r="DG356" s="107"/>
      <c r="DH356" s="107"/>
      <c r="DI356" s="107"/>
      <c r="DJ356" s="107"/>
      <c r="DK356" s="107"/>
      <c r="DL356" s="107"/>
      <c r="DM356" s="107"/>
      <c r="DN356" s="107"/>
      <c r="DO356" s="107"/>
      <c r="DP356" s="107"/>
      <c r="DQ356" s="107"/>
      <c r="DR356" s="107"/>
      <c r="DS356" s="107"/>
      <c r="DT356" s="107"/>
      <c r="DU356" s="107"/>
      <c r="DV356" s="107"/>
      <c r="DW356" s="107"/>
      <c r="DX356" s="107"/>
      <c r="DY356" s="107"/>
      <c r="DZ356" s="107"/>
      <c r="EA356" s="107"/>
      <c r="EB356" s="107"/>
      <c r="EC356" s="107"/>
      <c r="ED356" s="107"/>
      <c r="EE356" s="107"/>
      <c r="EF356" s="107"/>
      <c r="EG356" s="107"/>
      <c r="EH356" s="107"/>
      <c r="EI356" s="107"/>
      <c r="EJ356" s="150"/>
    </row>
    <row r="357" spans="1:140" x14ac:dyDescent="0.3">
      <c r="A357" s="277" t="str">
        <f>Tableau3[Commande]&amp;Tableau3[Lig Cde]</f>
        <v/>
      </c>
      <c r="B357" s="278" t="str">
        <f>IF(ISERROR(VLOOKUP(Tableau3[[#This Row],[Code Ord. Off.]],#REF!,2,FALSE)),"RC CONVERGENCE",VLOOKUP(Tableau3[[#This Row],[Code Ord. Off.]],#REF!,2,FALSE))</f>
        <v>RC CONVERGENCE</v>
      </c>
      <c r="C357" s="279" t="str">
        <f>IF(OR(LEFT(Tableau3[[#This Row],[Commentaire Client]],2)="L3",LEFT(Tableau3[[#This Row],[No Suivi]],2)="L3"),"L3","")</f>
        <v/>
      </c>
      <c r="D357" s="278" t="str">
        <f>IFERROR(VLOOKUP(Tableau3[[#This Row],[Code Gest Fournisseur]],#REF!,2,FALSE),IF(Tableau3[[#This Row],[Réf Art Fournisseur]]="","NRC","Znon attribuée"))</f>
        <v>NRC</v>
      </c>
      <c r="E357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357" s="280" t="str">
        <f>IF(Tableau3[[#This Row],[Date Demandée]]+15&lt;$DE$11,"oui","non")</f>
        <v>oui</v>
      </c>
      <c r="G357" s="143"/>
      <c r="I357" s="144"/>
      <c r="J357" s="143"/>
      <c r="AQ357" s="144"/>
      <c r="AR357" s="143"/>
      <c r="AV357" s="1"/>
      <c r="AW357" s="1"/>
      <c r="BF357" s="1"/>
      <c r="CH357" s="1"/>
      <c r="CI357" s="1"/>
      <c r="CL357" s="1"/>
      <c r="CM357" s="1"/>
      <c r="CN357" s="244"/>
      <c r="CO357" s="1"/>
      <c r="CP357" s="3"/>
      <c r="CQ357" s="3"/>
      <c r="CR357" s="1"/>
      <c r="CS357" s="3"/>
      <c r="CT357" s="3"/>
      <c r="CU357" s="3"/>
      <c r="CV357" s="1"/>
      <c r="CW357" s="1"/>
      <c r="DC357" s="144"/>
      <c r="DD357" s="149"/>
      <c r="DE357" s="107"/>
      <c r="DF357" s="107"/>
      <c r="DG357" s="107"/>
      <c r="DH357" s="107"/>
      <c r="DI357" s="107"/>
      <c r="DJ357" s="107"/>
      <c r="DK357" s="107"/>
      <c r="DL357" s="107"/>
      <c r="DM357" s="107"/>
      <c r="DN357" s="107"/>
      <c r="DO357" s="107"/>
      <c r="DP357" s="107"/>
      <c r="DQ357" s="107"/>
      <c r="DR357" s="107"/>
      <c r="DS357" s="107"/>
      <c r="DT357" s="107"/>
      <c r="DU357" s="107"/>
      <c r="DV357" s="107"/>
      <c r="DW357" s="107"/>
      <c r="DX357" s="107"/>
      <c r="DY357" s="107"/>
      <c r="DZ357" s="107"/>
      <c r="EA357" s="107"/>
      <c r="EB357" s="107"/>
      <c r="EC357" s="107"/>
      <c r="ED357" s="107"/>
      <c r="EE357" s="107"/>
      <c r="EF357" s="107"/>
      <c r="EG357" s="107"/>
      <c r="EH357" s="107"/>
      <c r="EI357" s="107"/>
      <c r="EJ357" s="150"/>
    </row>
    <row r="358" spans="1:140" x14ac:dyDescent="0.3">
      <c r="A358" s="277" t="str">
        <f>Tableau3[Commande]&amp;Tableau3[Lig Cde]</f>
        <v/>
      </c>
      <c r="B358" s="278" t="str">
        <f>IF(ISERROR(VLOOKUP(Tableau3[[#This Row],[Code Ord. Off.]],#REF!,2,FALSE)),"RC CONVERGENCE",VLOOKUP(Tableau3[[#This Row],[Code Ord. Off.]],#REF!,2,FALSE))</f>
        <v>RC CONVERGENCE</v>
      </c>
      <c r="C358" s="279" t="str">
        <f>IF(OR(LEFT(Tableau3[[#This Row],[Commentaire Client]],2)="L3",LEFT(Tableau3[[#This Row],[No Suivi]],2)="L3"),"L3","")</f>
        <v/>
      </c>
      <c r="D358" s="278" t="str">
        <f>IFERROR(VLOOKUP(Tableau3[[#This Row],[Code Gest Fournisseur]],#REF!,2,FALSE),IF(Tableau3[[#This Row],[Réf Art Fournisseur]]="","NRC","Znon attribuée"))</f>
        <v>NRC</v>
      </c>
      <c r="E358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358" s="280" t="str">
        <f>IF(Tableau3[[#This Row],[Date Demandée]]+15&lt;$DE$11,"oui","non")</f>
        <v>oui</v>
      </c>
      <c r="G358" s="143"/>
      <c r="I358" s="144"/>
      <c r="J358" s="143"/>
      <c r="AQ358" s="144"/>
      <c r="AR358" s="143"/>
      <c r="AV358" s="1"/>
      <c r="AW358" s="1"/>
      <c r="BF358" s="1"/>
      <c r="CH358" s="1"/>
      <c r="CI358" s="1"/>
      <c r="CL358" s="1"/>
      <c r="CM358" s="1"/>
      <c r="CN358" s="244"/>
      <c r="CO358" s="1"/>
      <c r="CP358" s="3"/>
      <c r="CQ358" s="3"/>
      <c r="CR358" s="1"/>
      <c r="CS358" s="3"/>
      <c r="CT358" s="3"/>
      <c r="CU358" s="3"/>
      <c r="CV358" s="1"/>
      <c r="CW358" s="1"/>
      <c r="DC358" s="144"/>
      <c r="DD358" s="149"/>
      <c r="DE358" s="107"/>
      <c r="DF358" s="107"/>
      <c r="DG358" s="107"/>
      <c r="DH358" s="107"/>
      <c r="DI358" s="107"/>
      <c r="DJ358" s="107"/>
      <c r="DK358" s="107"/>
      <c r="DL358" s="107"/>
      <c r="DM358" s="107"/>
      <c r="DN358" s="107"/>
      <c r="DO358" s="107"/>
      <c r="DP358" s="107"/>
      <c r="DQ358" s="107"/>
      <c r="DR358" s="107"/>
      <c r="DS358" s="107"/>
      <c r="DT358" s="107"/>
      <c r="DU358" s="107"/>
      <c r="DV358" s="107"/>
      <c r="DW358" s="107"/>
      <c r="DX358" s="107"/>
      <c r="DY358" s="107"/>
      <c r="DZ358" s="107"/>
      <c r="EA358" s="107"/>
      <c r="EB358" s="107"/>
      <c r="EC358" s="107"/>
      <c r="ED358" s="107"/>
      <c r="EE358" s="107"/>
      <c r="EF358" s="107"/>
      <c r="EG358" s="107"/>
      <c r="EH358" s="107"/>
      <c r="EI358" s="107"/>
      <c r="EJ358" s="150"/>
    </row>
    <row r="359" spans="1:140" x14ac:dyDescent="0.3">
      <c r="A359" s="277" t="str">
        <f>Tableau3[Commande]&amp;Tableau3[Lig Cde]</f>
        <v/>
      </c>
      <c r="B359" s="278" t="str">
        <f>IF(ISERROR(VLOOKUP(Tableau3[[#This Row],[Code Ord. Off.]],#REF!,2,FALSE)),"RC CONVERGENCE",VLOOKUP(Tableau3[[#This Row],[Code Ord. Off.]],#REF!,2,FALSE))</f>
        <v>RC CONVERGENCE</v>
      </c>
      <c r="C359" s="279" t="str">
        <f>IF(OR(LEFT(Tableau3[[#This Row],[Commentaire Client]],2)="L3",LEFT(Tableau3[[#This Row],[No Suivi]],2)="L3"),"L3","")</f>
        <v/>
      </c>
      <c r="D359" s="278" t="str">
        <f>IFERROR(VLOOKUP(Tableau3[[#This Row],[Code Gest Fournisseur]],#REF!,2,FALSE),IF(Tableau3[[#This Row],[Réf Art Fournisseur]]="","NRC","Znon attribuée"))</f>
        <v>NRC</v>
      </c>
      <c r="E359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359" s="280" t="str">
        <f>IF(Tableau3[[#This Row],[Date Demandée]]+15&lt;$DE$11,"oui","non")</f>
        <v>oui</v>
      </c>
      <c r="G359" s="143"/>
      <c r="I359" s="144"/>
      <c r="J359" s="143"/>
      <c r="AQ359" s="144"/>
      <c r="AR359" s="143"/>
      <c r="AV359" s="1"/>
      <c r="AW359" s="1"/>
      <c r="BF359" s="1"/>
      <c r="CH359" s="1"/>
      <c r="CI359" s="1"/>
      <c r="CL359" s="1"/>
      <c r="CM359" s="1"/>
      <c r="CN359" s="244"/>
      <c r="CO359" s="1"/>
      <c r="CP359" s="3"/>
      <c r="CQ359" s="3"/>
      <c r="CR359" s="1"/>
      <c r="CS359" s="3"/>
      <c r="CT359" s="3"/>
      <c r="CU359" s="3"/>
      <c r="CV359" s="1"/>
      <c r="CW359" s="1"/>
      <c r="DC359" s="144"/>
      <c r="DD359" s="149"/>
      <c r="DE359" s="107"/>
      <c r="DF359" s="107"/>
      <c r="DG359" s="107"/>
      <c r="DH359" s="107"/>
      <c r="DI359" s="107"/>
      <c r="DJ359" s="107"/>
      <c r="DK359" s="107"/>
      <c r="DL359" s="107"/>
      <c r="DM359" s="107"/>
      <c r="DN359" s="107"/>
      <c r="DO359" s="107"/>
      <c r="DP359" s="107"/>
      <c r="DQ359" s="107"/>
      <c r="DR359" s="107"/>
      <c r="DS359" s="107"/>
      <c r="DT359" s="107"/>
      <c r="DU359" s="107"/>
      <c r="DV359" s="107"/>
      <c r="DW359" s="107"/>
      <c r="DX359" s="107"/>
      <c r="DY359" s="107"/>
      <c r="DZ359" s="107"/>
      <c r="EA359" s="107"/>
      <c r="EB359" s="107"/>
      <c r="EC359" s="107"/>
      <c r="ED359" s="107"/>
      <c r="EE359" s="107"/>
      <c r="EF359" s="107"/>
      <c r="EG359" s="107"/>
      <c r="EH359" s="107"/>
      <c r="EI359" s="107"/>
      <c r="EJ359" s="150"/>
    </row>
    <row r="360" spans="1:140" x14ac:dyDescent="0.3">
      <c r="A360" s="277" t="str">
        <f>Tableau3[Commande]&amp;Tableau3[Lig Cde]</f>
        <v/>
      </c>
      <c r="B360" s="278" t="str">
        <f>IF(ISERROR(VLOOKUP(Tableau3[[#This Row],[Code Ord. Off.]],#REF!,2,FALSE)),"RC CONVERGENCE",VLOOKUP(Tableau3[[#This Row],[Code Ord. Off.]],#REF!,2,FALSE))</f>
        <v>RC CONVERGENCE</v>
      </c>
      <c r="C360" s="279" t="str">
        <f>IF(OR(LEFT(Tableau3[[#This Row],[Commentaire Client]],2)="L3",LEFT(Tableau3[[#This Row],[No Suivi]],2)="L3"),"L3","")</f>
        <v/>
      </c>
      <c r="D360" s="278" t="str">
        <f>IFERROR(VLOOKUP(Tableau3[[#This Row],[Code Gest Fournisseur]],#REF!,2,FALSE),IF(Tableau3[[#This Row],[Réf Art Fournisseur]]="","NRC","Znon attribuée"))</f>
        <v>NRC</v>
      </c>
      <c r="E360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360" s="280" t="str">
        <f>IF(Tableau3[[#This Row],[Date Demandée]]+15&lt;$DE$11,"oui","non")</f>
        <v>oui</v>
      </c>
      <c r="G360" s="143"/>
      <c r="I360" s="144"/>
      <c r="J360" s="143"/>
      <c r="AQ360" s="144"/>
      <c r="AR360" s="143"/>
      <c r="AV360" s="1"/>
      <c r="AW360" s="1"/>
      <c r="BF360" s="1"/>
      <c r="CH360" s="1"/>
      <c r="CI360" s="1"/>
      <c r="CL360" s="1"/>
      <c r="CM360" s="1"/>
      <c r="CN360" s="244"/>
      <c r="CO360" s="1"/>
      <c r="CP360" s="3"/>
      <c r="CQ360" s="3"/>
      <c r="CR360" s="1"/>
      <c r="CS360" s="3"/>
      <c r="CT360" s="3"/>
      <c r="CU360" s="3"/>
      <c r="CV360" s="1"/>
      <c r="CW360" s="1"/>
      <c r="DC360" s="144"/>
      <c r="DD360" s="149"/>
      <c r="DE360" s="107"/>
      <c r="DF360" s="107"/>
      <c r="DG360" s="107"/>
      <c r="DH360" s="107"/>
      <c r="DI360" s="107"/>
      <c r="DJ360" s="107"/>
      <c r="DK360" s="107"/>
      <c r="DL360" s="107"/>
      <c r="DM360" s="107"/>
      <c r="DN360" s="107"/>
      <c r="DO360" s="107"/>
      <c r="DP360" s="107"/>
      <c r="DQ360" s="107"/>
      <c r="DR360" s="107"/>
      <c r="DS360" s="107"/>
      <c r="DT360" s="107"/>
      <c r="DU360" s="107"/>
      <c r="DV360" s="107"/>
      <c r="DW360" s="107"/>
      <c r="DX360" s="107"/>
      <c r="DY360" s="107"/>
      <c r="DZ360" s="107"/>
      <c r="EA360" s="107"/>
      <c r="EB360" s="107"/>
      <c r="EC360" s="107"/>
      <c r="ED360" s="107"/>
      <c r="EE360" s="107"/>
      <c r="EF360" s="107"/>
      <c r="EG360" s="107"/>
      <c r="EH360" s="107"/>
      <c r="EI360" s="107"/>
      <c r="EJ360" s="150"/>
    </row>
    <row r="361" spans="1:140" x14ac:dyDescent="0.3">
      <c r="A361" s="277" t="str">
        <f>Tableau3[Commande]&amp;Tableau3[Lig Cde]</f>
        <v/>
      </c>
      <c r="B361" s="278" t="str">
        <f>IF(ISERROR(VLOOKUP(Tableau3[[#This Row],[Code Ord. Off.]],#REF!,2,FALSE)),"RC CONVERGENCE",VLOOKUP(Tableau3[[#This Row],[Code Ord. Off.]],#REF!,2,FALSE))</f>
        <v>RC CONVERGENCE</v>
      </c>
      <c r="C361" s="279" t="str">
        <f>IF(OR(LEFT(Tableau3[[#This Row],[Commentaire Client]],2)="L3",LEFT(Tableau3[[#This Row],[No Suivi]],2)="L3"),"L3","")</f>
        <v/>
      </c>
      <c r="D361" s="278" t="str">
        <f>IFERROR(VLOOKUP(Tableau3[[#This Row],[Code Gest Fournisseur]],#REF!,2,FALSE),IF(Tableau3[[#This Row],[Réf Art Fournisseur]]="","NRC","Znon attribuée"))</f>
        <v>NRC</v>
      </c>
      <c r="E361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361" s="280" t="str">
        <f>IF(Tableau3[[#This Row],[Date Demandée]]+15&lt;$DE$11,"oui","non")</f>
        <v>oui</v>
      </c>
      <c r="G361" s="143"/>
      <c r="I361" s="144"/>
      <c r="J361" s="143"/>
      <c r="AQ361" s="144"/>
      <c r="AR361" s="143"/>
      <c r="AV361" s="1"/>
      <c r="AW361" s="1"/>
      <c r="BF361" s="1"/>
      <c r="CH361" s="1"/>
      <c r="CI361" s="1"/>
      <c r="CL361" s="1"/>
      <c r="CM361" s="1"/>
      <c r="CN361" s="242"/>
      <c r="CO361" s="1"/>
      <c r="CP361" s="3"/>
      <c r="CQ361" s="3"/>
      <c r="CR361" s="1"/>
      <c r="CS361" s="3"/>
      <c r="CT361" s="3"/>
      <c r="CU361" s="3"/>
      <c r="CV361" s="1"/>
      <c r="CW361" s="1"/>
      <c r="DC361" s="144"/>
      <c r="DD361" s="149"/>
      <c r="DE361" s="107"/>
      <c r="DF361" s="107"/>
      <c r="DG361" s="107"/>
      <c r="DH361" s="107"/>
      <c r="DI361" s="107"/>
      <c r="DJ361" s="107"/>
      <c r="DK361" s="107"/>
      <c r="DL361" s="107"/>
      <c r="DM361" s="107"/>
      <c r="DN361" s="107"/>
      <c r="DO361" s="107"/>
      <c r="DP361" s="107"/>
      <c r="DQ361" s="107"/>
      <c r="DR361" s="107"/>
      <c r="DS361" s="107"/>
      <c r="DT361" s="107"/>
      <c r="DU361" s="107"/>
      <c r="DV361" s="107"/>
      <c r="DW361" s="107"/>
      <c r="DX361" s="107"/>
      <c r="DY361" s="107"/>
      <c r="DZ361" s="107"/>
      <c r="EA361" s="107"/>
      <c r="EB361" s="107"/>
      <c r="EC361" s="107"/>
      <c r="ED361" s="107"/>
      <c r="EE361" s="107"/>
      <c r="EF361" s="107"/>
      <c r="EG361" s="107"/>
      <c r="EH361" s="107"/>
      <c r="EI361" s="107"/>
      <c r="EJ361" s="150"/>
    </row>
    <row r="362" spans="1:140" x14ac:dyDescent="0.3">
      <c r="A362" s="277" t="str">
        <f>Tableau3[Commande]&amp;Tableau3[Lig Cde]</f>
        <v/>
      </c>
      <c r="B362" s="278" t="str">
        <f>IF(ISERROR(VLOOKUP(Tableau3[[#This Row],[Code Ord. Off.]],#REF!,2,FALSE)),"RC CONVERGENCE",VLOOKUP(Tableau3[[#This Row],[Code Ord. Off.]],#REF!,2,FALSE))</f>
        <v>RC CONVERGENCE</v>
      </c>
      <c r="C362" s="279" t="str">
        <f>IF(OR(LEFT(Tableau3[[#This Row],[Commentaire Client]],2)="L3",LEFT(Tableau3[[#This Row],[No Suivi]],2)="L3"),"L3","")</f>
        <v/>
      </c>
      <c r="D362" s="278" t="str">
        <f>IFERROR(VLOOKUP(Tableau3[[#This Row],[Code Gest Fournisseur]],#REF!,2,FALSE),IF(Tableau3[[#This Row],[Réf Art Fournisseur]]="","NRC","Znon attribuée"))</f>
        <v>NRC</v>
      </c>
      <c r="E362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362" s="280" t="str">
        <f>IF(Tableau3[[#This Row],[Date Demandée]]+15&lt;$DE$11,"oui","non")</f>
        <v>oui</v>
      </c>
      <c r="G362" s="143"/>
      <c r="I362" s="144"/>
      <c r="J362" s="143"/>
      <c r="AQ362" s="144"/>
      <c r="AR362" s="143"/>
      <c r="AV362" s="1"/>
      <c r="AW362" s="1"/>
      <c r="BF362" s="1"/>
      <c r="CH362" s="1"/>
      <c r="CI362" s="1"/>
      <c r="CL362" s="1"/>
      <c r="CM362" s="1"/>
      <c r="CN362" s="241"/>
      <c r="CO362" s="1"/>
      <c r="CP362" s="3"/>
      <c r="CQ362" s="3"/>
      <c r="CR362" s="1"/>
      <c r="CS362" s="3"/>
      <c r="CT362" s="3"/>
      <c r="CU362" s="3"/>
      <c r="CV362" s="1"/>
      <c r="CW362" s="1"/>
      <c r="DC362" s="144"/>
      <c r="DD362" s="149"/>
      <c r="DE362" s="107"/>
      <c r="DF362" s="107"/>
      <c r="DG362" s="107"/>
      <c r="DH362" s="107"/>
      <c r="DI362" s="107"/>
      <c r="DJ362" s="107"/>
      <c r="DK362" s="107"/>
      <c r="DL362" s="107"/>
      <c r="DM362" s="107"/>
      <c r="DN362" s="107"/>
      <c r="DO362" s="107"/>
      <c r="DP362" s="107"/>
      <c r="DQ362" s="107"/>
      <c r="DR362" s="107"/>
      <c r="DS362" s="107"/>
      <c r="DT362" s="107"/>
      <c r="DU362" s="107"/>
      <c r="DV362" s="107"/>
      <c r="DW362" s="107"/>
      <c r="DX362" s="107"/>
      <c r="DY362" s="107"/>
      <c r="DZ362" s="107"/>
      <c r="EA362" s="107"/>
      <c r="EB362" s="107"/>
      <c r="EC362" s="107"/>
      <c r="ED362" s="107"/>
      <c r="EE362" s="107"/>
      <c r="EF362" s="107"/>
      <c r="EG362" s="107"/>
      <c r="EH362" s="107"/>
      <c r="EI362" s="107"/>
      <c r="EJ362" s="150"/>
    </row>
    <row r="363" spans="1:140" x14ac:dyDescent="0.3">
      <c r="A363" s="277" t="str">
        <f>Tableau3[Commande]&amp;Tableau3[Lig Cde]</f>
        <v/>
      </c>
      <c r="B363" s="278" t="str">
        <f>IF(ISERROR(VLOOKUP(Tableau3[[#This Row],[Code Ord. Off.]],#REF!,2,FALSE)),"RC CONVERGENCE",VLOOKUP(Tableau3[[#This Row],[Code Ord. Off.]],#REF!,2,FALSE))</f>
        <v>RC CONVERGENCE</v>
      </c>
      <c r="C363" s="279" t="str">
        <f>IF(OR(LEFT(Tableau3[[#This Row],[Commentaire Client]],2)="L3",LEFT(Tableau3[[#This Row],[No Suivi]],2)="L3"),"L3","")</f>
        <v/>
      </c>
      <c r="D363" s="278" t="str">
        <f>IFERROR(VLOOKUP(Tableau3[[#This Row],[Code Gest Fournisseur]],#REF!,2,FALSE),IF(Tableau3[[#This Row],[Réf Art Fournisseur]]="","NRC","Znon attribuée"))</f>
        <v>NRC</v>
      </c>
      <c r="E363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363" s="280" t="str">
        <f>IF(Tableau3[[#This Row],[Date Demandée]]+15&lt;$DE$11,"oui","non")</f>
        <v>oui</v>
      </c>
      <c r="G363" s="143"/>
      <c r="I363" s="144"/>
      <c r="J363" s="143"/>
      <c r="AQ363" s="144"/>
      <c r="AR363" s="143"/>
      <c r="AV363" s="1"/>
      <c r="AW363" s="1"/>
      <c r="BF363" s="1"/>
      <c r="CH363" s="1"/>
      <c r="CI363" s="1"/>
      <c r="CL363" s="1"/>
      <c r="CM363" s="1"/>
      <c r="CN363" s="241"/>
      <c r="CO363" s="1"/>
      <c r="CP363" s="3"/>
      <c r="CQ363" s="3"/>
      <c r="CR363" s="1"/>
      <c r="CS363" s="3"/>
      <c r="CT363" s="3"/>
      <c r="CU363" s="3"/>
      <c r="CV363" s="1"/>
      <c r="CW363" s="1"/>
      <c r="DC363" s="144"/>
      <c r="DD363" s="149"/>
      <c r="DE363" s="107"/>
      <c r="DF363" s="107"/>
      <c r="DG363" s="107"/>
      <c r="DH363" s="107"/>
      <c r="DI363" s="107"/>
      <c r="DJ363" s="107"/>
      <c r="DK363" s="107"/>
      <c r="DL363" s="107"/>
      <c r="DM363" s="107"/>
      <c r="DN363" s="107"/>
      <c r="DO363" s="107"/>
      <c r="DP363" s="107"/>
      <c r="DQ363" s="107"/>
      <c r="DR363" s="107"/>
      <c r="DS363" s="107"/>
      <c r="DT363" s="107"/>
      <c r="DU363" s="107"/>
      <c r="DV363" s="107"/>
      <c r="DW363" s="107"/>
      <c r="DX363" s="107"/>
      <c r="DY363" s="107"/>
      <c r="DZ363" s="107"/>
      <c r="EA363" s="107"/>
      <c r="EB363" s="107"/>
      <c r="EC363" s="107"/>
      <c r="ED363" s="107"/>
      <c r="EE363" s="107"/>
      <c r="EF363" s="107"/>
      <c r="EG363" s="107"/>
      <c r="EH363" s="107"/>
      <c r="EI363" s="107"/>
      <c r="EJ363" s="150"/>
    </row>
    <row r="364" spans="1:140" x14ac:dyDescent="0.3">
      <c r="A364" s="277" t="str">
        <f>Tableau3[Commande]&amp;Tableau3[Lig Cde]</f>
        <v/>
      </c>
      <c r="B364" s="278" t="str">
        <f>IF(ISERROR(VLOOKUP(Tableau3[[#This Row],[Code Ord. Off.]],#REF!,2,FALSE)),"RC CONVERGENCE",VLOOKUP(Tableau3[[#This Row],[Code Ord. Off.]],#REF!,2,FALSE))</f>
        <v>RC CONVERGENCE</v>
      </c>
      <c r="C364" s="279" t="str">
        <f>IF(OR(LEFT(Tableau3[[#This Row],[Commentaire Client]],2)="L3",LEFT(Tableau3[[#This Row],[No Suivi]],2)="L3"),"L3","")</f>
        <v/>
      </c>
      <c r="D364" s="278" t="str">
        <f>IFERROR(VLOOKUP(Tableau3[[#This Row],[Code Gest Fournisseur]],#REF!,2,FALSE),IF(Tableau3[[#This Row],[Réf Art Fournisseur]]="","NRC","Znon attribuée"))</f>
        <v>NRC</v>
      </c>
      <c r="E364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364" s="280" t="str">
        <f>IF(Tableau3[[#This Row],[Date Demandée]]+15&lt;$DE$11,"oui","non")</f>
        <v>oui</v>
      </c>
      <c r="G364" s="143"/>
      <c r="I364" s="144"/>
      <c r="J364" s="143"/>
      <c r="AQ364" s="144"/>
      <c r="AR364" s="143"/>
      <c r="AV364" s="1"/>
      <c r="AW364" s="1"/>
      <c r="BF364" s="1"/>
      <c r="CH364" s="1"/>
      <c r="CI364" s="1"/>
      <c r="CL364" s="1"/>
      <c r="CM364" s="1"/>
      <c r="CN364" s="242"/>
      <c r="CO364" s="1"/>
      <c r="CP364" s="3"/>
      <c r="CQ364" s="3"/>
      <c r="CR364" s="1"/>
      <c r="CS364" s="3"/>
      <c r="CT364" s="3"/>
      <c r="CU364" s="3"/>
      <c r="CV364" s="1"/>
      <c r="CW364" s="1"/>
      <c r="DC364" s="144"/>
      <c r="DD364" s="149"/>
      <c r="DE364" s="107"/>
      <c r="DF364" s="107"/>
      <c r="DG364" s="107"/>
      <c r="DH364" s="107"/>
      <c r="DI364" s="107"/>
      <c r="DJ364" s="107"/>
      <c r="DK364" s="107"/>
      <c r="DL364" s="107"/>
      <c r="DM364" s="107"/>
      <c r="DN364" s="107"/>
      <c r="DO364" s="107"/>
      <c r="DP364" s="107"/>
      <c r="DQ364" s="107"/>
      <c r="DR364" s="107"/>
      <c r="DS364" s="107"/>
      <c r="DT364" s="107"/>
      <c r="DU364" s="107"/>
      <c r="DV364" s="107"/>
      <c r="DW364" s="107"/>
      <c r="DX364" s="107"/>
      <c r="DY364" s="107"/>
      <c r="DZ364" s="107"/>
      <c r="EA364" s="107"/>
      <c r="EB364" s="107"/>
      <c r="EC364" s="107"/>
      <c r="ED364" s="107"/>
      <c r="EE364" s="107"/>
      <c r="EF364" s="107"/>
      <c r="EG364" s="107"/>
      <c r="EH364" s="107"/>
      <c r="EI364" s="107"/>
      <c r="EJ364" s="150"/>
    </row>
    <row r="365" spans="1:140" x14ac:dyDescent="0.3">
      <c r="A365" s="277" t="str">
        <f>Tableau3[Commande]&amp;Tableau3[Lig Cde]</f>
        <v/>
      </c>
      <c r="B365" s="278" t="str">
        <f>IF(ISERROR(VLOOKUP(Tableau3[[#This Row],[Code Ord. Off.]],#REF!,2,FALSE)),"RC CONVERGENCE",VLOOKUP(Tableau3[[#This Row],[Code Ord. Off.]],#REF!,2,FALSE))</f>
        <v>RC CONVERGENCE</v>
      </c>
      <c r="C365" s="279" t="str">
        <f>IF(OR(LEFT(Tableau3[[#This Row],[Commentaire Client]],2)="L3",LEFT(Tableau3[[#This Row],[No Suivi]],2)="L3"),"L3","")</f>
        <v/>
      </c>
      <c r="D365" s="278" t="str">
        <f>IFERROR(VLOOKUP(Tableau3[[#This Row],[Code Gest Fournisseur]],#REF!,2,FALSE),IF(Tableau3[[#This Row],[Réf Art Fournisseur]]="","NRC","Znon attribuée"))</f>
        <v>NRC</v>
      </c>
      <c r="E365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365" s="280" t="str">
        <f>IF(Tableau3[[#This Row],[Date Demandée]]+15&lt;$DE$11,"oui","non")</f>
        <v>oui</v>
      </c>
      <c r="G365" s="143"/>
      <c r="I365" s="144"/>
      <c r="J365" s="143"/>
      <c r="AQ365" s="144"/>
      <c r="AR365" s="143"/>
      <c r="AV365" s="1"/>
      <c r="AW365" s="1"/>
      <c r="BF365" s="1"/>
      <c r="CH365" s="1"/>
      <c r="CI365" s="1"/>
      <c r="CL365" s="1"/>
      <c r="CM365" s="1"/>
      <c r="CN365" s="243"/>
      <c r="CO365" s="1"/>
      <c r="CP365" s="3"/>
      <c r="CQ365" s="3"/>
      <c r="CR365" s="1"/>
      <c r="CS365" s="3"/>
      <c r="CT365" s="3"/>
      <c r="CU365" s="3"/>
      <c r="CV365" s="1"/>
      <c r="CW365" s="1"/>
      <c r="DC365" s="144"/>
      <c r="DD365" s="149"/>
      <c r="DE365" s="107"/>
      <c r="DF365" s="107"/>
      <c r="DG365" s="107"/>
      <c r="DH365" s="107"/>
      <c r="DI365" s="107"/>
      <c r="DJ365" s="107"/>
      <c r="DK365" s="107"/>
      <c r="DL365" s="107"/>
      <c r="DM365" s="107"/>
      <c r="DN365" s="107"/>
      <c r="DO365" s="107"/>
      <c r="DP365" s="107"/>
      <c r="DQ365" s="107"/>
      <c r="DR365" s="107"/>
      <c r="DS365" s="107"/>
      <c r="DT365" s="107"/>
      <c r="DU365" s="107"/>
      <c r="DV365" s="107"/>
      <c r="DW365" s="107"/>
      <c r="DX365" s="107"/>
      <c r="DY365" s="107"/>
      <c r="DZ365" s="107"/>
      <c r="EA365" s="107"/>
      <c r="EB365" s="107"/>
      <c r="EC365" s="107"/>
      <c r="ED365" s="107"/>
      <c r="EE365" s="107"/>
      <c r="EF365" s="107"/>
      <c r="EG365" s="107"/>
      <c r="EH365" s="107"/>
      <c r="EI365" s="107"/>
      <c r="EJ365" s="150"/>
    </row>
    <row r="366" spans="1:140" x14ac:dyDescent="0.3">
      <c r="A366" s="277" t="str">
        <f>Tableau3[Commande]&amp;Tableau3[Lig Cde]</f>
        <v/>
      </c>
      <c r="B366" s="278" t="str">
        <f>IF(ISERROR(VLOOKUP(Tableau3[[#This Row],[Code Ord. Off.]],#REF!,2,FALSE)),"RC CONVERGENCE",VLOOKUP(Tableau3[[#This Row],[Code Ord. Off.]],#REF!,2,FALSE))</f>
        <v>RC CONVERGENCE</v>
      </c>
      <c r="C366" s="279" t="str">
        <f>IF(OR(LEFT(Tableau3[[#This Row],[Commentaire Client]],2)="L3",LEFT(Tableau3[[#This Row],[No Suivi]],2)="L3"),"L3","")</f>
        <v/>
      </c>
      <c r="D366" s="278" t="str">
        <f>IFERROR(VLOOKUP(Tableau3[[#This Row],[Code Gest Fournisseur]],#REF!,2,FALSE),IF(Tableau3[[#This Row],[Réf Art Fournisseur]]="","NRC","Znon attribuée"))</f>
        <v>NRC</v>
      </c>
      <c r="E366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366" s="280" t="str">
        <f>IF(Tableau3[[#This Row],[Date Demandée]]+15&lt;$DE$11,"oui","non")</f>
        <v>oui</v>
      </c>
      <c r="G366" s="143"/>
      <c r="I366" s="144"/>
      <c r="J366" s="143"/>
      <c r="AQ366" s="144"/>
      <c r="AR366" s="143"/>
      <c r="AV366" s="1"/>
      <c r="AW366" s="1"/>
      <c r="BF366" s="1"/>
      <c r="CH366" s="1"/>
      <c r="CI366" s="1"/>
      <c r="CL366" s="1"/>
      <c r="CM366" s="1"/>
      <c r="CN366" s="241"/>
      <c r="CO366" s="1"/>
      <c r="CP366" s="3"/>
      <c r="CQ366" s="3"/>
      <c r="CR366" s="1"/>
      <c r="CS366" s="3"/>
      <c r="CT366" s="3"/>
      <c r="CU366" s="3"/>
      <c r="CV366" s="1"/>
      <c r="CW366" s="1"/>
      <c r="DC366" s="144"/>
      <c r="DD366" s="149"/>
      <c r="DE366" s="107"/>
      <c r="DF366" s="107"/>
      <c r="DG366" s="107"/>
      <c r="DH366" s="107"/>
      <c r="DI366" s="107"/>
      <c r="DJ366" s="107"/>
      <c r="DK366" s="107"/>
      <c r="DL366" s="107"/>
      <c r="DM366" s="107"/>
      <c r="DN366" s="107"/>
      <c r="DO366" s="107"/>
      <c r="DP366" s="107"/>
      <c r="DQ366" s="107"/>
      <c r="DR366" s="107"/>
      <c r="DS366" s="107"/>
      <c r="DT366" s="107"/>
      <c r="DU366" s="107"/>
      <c r="DV366" s="107"/>
      <c r="DW366" s="107"/>
      <c r="DX366" s="107"/>
      <c r="DY366" s="107"/>
      <c r="DZ366" s="107"/>
      <c r="EA366" s="107"/>
      <c r="EB366" s="107"/>
      <c r="EC366" s="107"/>
      <c r="ED366" s="107"/>
      <c r="EE366" s="107"/>
      <c r="EF366" s="107"/>
      <c r="EG366" s="107"/>
      <c r="EH366" s="107"/>
      <c r="EI366" s="107"/>
      <c r="EJ366" s="150"/>
    </row>
    <row r="367" spans="1:140" x14ac:dyDescent="0.3">
      <c r="A367" s="277" t="str">
        <f>Tableau3[Commande]&amp;Tableau3[Lig Cde]</f>
        <v/>
      </c>
      <c r="B367" s="278" t="str">
        <f>IF(ISERROR(VLOOKUP(Tableau3[[#This Row],[Code Ord. Off.]],#REF!,2,FALSE)),"RC CONVERGENCE",VLOOKUP(Tableau3[[#This Row],[Code Ord. Off.]],#REF!,2,FALSE))</f>
        <v>RC CONVERGENCE</v>
      </c>
      <c r="C367" s="279" t="str">
        <f>IF(OR(LEFT(Tableau3[[#This Row],[Commentaire Client]],2)="L3",LEFT(Tableau3[[#This Row],[No Suivi]],2)="L3"),"L3","")</f>
        <v/>
      </c>
      <c r="D367" s="278" t="str">
        <f>IFERROR(VLOOKUP(Tableau3[[#This Row],[Code Gest Fournisseur]],#REF!,2,FALSE),IF(Tableau3[[#This Row],[Réf Art Fournisseur]]="","NRC","Znon attribuée"))</f>
        <v>NRC</v>
      </c>
      <c r="E367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367" s="280" t="str">
        <f>IF(Tableau3[[#This Row],[Date Demandée]]+15&lt;$DE$11,"oui","non")</f>
        <v>oui</v>
      </c>
      <c r="G367" s="143"/>
      <c r="I367" s="144"/>
      <c r="J367" s="143"/>
      <c r="AQ367" s="144"/>
      <c r="AR367" s="143"/>
      <c r="AV367" s="1"/>
      <c r="AW367" s="1"/>
      <c r="BF367" s="1"/>
      <c r="CH367" s="1"/>
      <c r="CI367" s="1"/>
      <c r="CL367" s="1"/>
      <c r="CM367" s="1"/>
      <c r="CN367" s="241"/>
      <c r="CO367" s="1"/>
      <c r="CP367" s="3"/>
      <c r="CQ367" s="3"/>
      <c r="CR367" s="1"/>
      <c r="CS367" s="3"/>
      <c r="CT367" s="3"/>
      <c r="CU367" s="3"/>
      <c r="CV367" s="1"/>
      <c r="CW367" s="1"/>
      <c r="DC367" s="144"/>
      <c r="DD367" s="149"/>
      <c r="DE367" s="107"/>
      <c r="DF367" s="107"/>
      <c r="DG367" s="107"/>
      <c r="DH367" s="107"/>
      <c r="DI367" s="107"/>
      <c r="DJ367" s="107"/>
      <c r="DK367" s="107"/>
      <c r="DL367" s="107"/>
      <c r="DM367" s="107"/>
      <c r="DN367" s="107"/>
      <c r="DO367" s="107"/>
      <c r="DP367" s="107"/>
      <c r="DQ367" s="107"/>
      <c r="DR367" s="107"/>
      <c r="DS367" s="107"/>
      <c r="DT367" s="107"/>
      <c r="DU367" s="107"/>
      <c r="DV367" s="107"/>
      <c r="DW367" s="107"/>
      <c r="DX367" s="107"/>
      <c r="DY367" s="107"/>
      <c r="DZ367" s="107"/>
      <c r="EA367" s="107"/>
      <c r="EB367" s="107"/>
      <c r="EC367" s="107"/>
      <c r="ED367" s="107"/>
      <c r="EE367" s="107"/>
      <c r="EF367" s="107"/>
      <c r="EG367" s="107"/>
      <c r="EH367" s="107"/>
      <c r="EI367" s="107"/>
      <c r="EJ367" s="150"/>
    </row>
    <row r="368" spans="1:140" x14ac:dyDescent="0.3">
      <c r="A368" s="277" t="str">
        <f>Tableau3[Commande]&amp;Tableau3[Lig Cde]</f>
        <v/>
      </c>
      <c r="B368" s="278" t="str">
        <f>IF(ISERROR(VLOOKUP(Tableau3[[#This Row],[Code Ord. Off.]],#REF!,2,FALSE)),"RC CONVERGENCE",VLOOKUP(Tableau3[[#This Row],[Code Ord. Off.]],#REF!,2,FALSE))</f>
        <v>RC CONVERGENCE</v>
      </c>
      <c r="C368" s="279" t="str">
        <f>IF(OR(LEFT(Tableau3[[#This Row],[Commentaire Client]],2)="L3",LEFT(Tableau3[[#This Row],[No Suivi]],2)="L3"),"L3","")</f>
        <v/>
      </c>
      <c r="D368" s="278" t="str">
        <f>IFERROR(VLOOKUP(Tableau3[[#This Row],[Code Gest Fournisseur]],#REF!,2,FALSE),IF(Tableau3[[#This Row],[Réf Art Fournisseur]]="","NRC","Znon attribuée"))</f>
        <v>NRC</v>
      </c>
      <c r="E368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368" s="280" t="str">
        <f>IF(Tableau3[[#This Row],[Date Demandée]]+15&lt;$DE$11,"oui","non")</f>
        <v>oui</v>
      </c>
      <c r="G368" s="143"/>
      <c r="I368" s="144"/>
      <c r="J368" s="143"/>
      <c r="AQ368" s="144"/>
      <c r="AR368" s="143"/>
      <c r="AV368" s="1"/>
      <c r="AW368" s="1"/>
      <c r="BF368" s="1"/>
      <c r="CH368" s="1"/>
      <c r="CI368" s="1"/>
      <c r="CL368" s="1"/>
      <c r="CM368" s="1"/>
      <c r="CN368" s="241"/>
      <c r="CO368" s="1"/>
      <c r="CP368" s="3"/>
      <c r="CQ368" s="3"/>
      <c r="CR368" s="1"/>
      <c r="CS368" s="3"/>
      <c r="CT368" s="3"/>
      <c r="CU368" s="3"/>
      <c r="CV368" s="1"/>
      <c r="CW368" s="1"/>
      <c r="DC368" s="144"/>
      <c r="DD368" s="149"/>
      <c r="DE368" s="107"/>
      <c r="DF368" s="107"/>
      <c r="DG368" s="107"/>
      <c r="DH368" s="107"/>
      <c r="DI368" s="107"/>
      <c r="DJ368" s="107"/>
      <c r="DK368" s="107"/>
      <c r="DL368" s="107"/>
      <c r="DM368" s="107"/>
      <c r="DN368" s="107"/>
      <c r="DO368" s="107"/>
      <c r="DP368" s="107"/>
      <c r="DQ368" s="107"/>
      <c r="DR368" s="107"/>
      <c r="DS368" s="107"/>
      <c r="DT368" s="107"/>
      <c r="DU368" s="107"/>
      <c r="DV368" s="107"/>
      <c r="DW368" s="107"/>
      <c r="DX368" s="107"/>
      <c r="DY368" s="107"/>
      <c r="DZ368" s="107"/>
      <c r="EA368" s="107"/>
      <c r="EB368" s="107"/>
      <c r="EC368" s="107"/>
      <c r="ED368" s="107"/>
      <c r="EE368" s="107"/>
      <c r="EF368" s="107"/>
      <c r="EG368" s="107"/>
      <c r="EH368" s="107"/>
      <c r="EI368" s="107"/>
      <c r="EJ368" s="150"/>
    </row>
    <row r="369" spans="1:140" x14ac:dyDescent="0.3">
      <c r="A369" s="277" t="str">
        <f>Tableau3[Commande]&amp;Tableau3[Lig Cde]</f>
        <v/>
      </c>
      <c r="B369" s="278" t="str">
        <f>IF(ISERROR(VLOOKUP(Tableau3[[#This Row],[Code Ord. Off.]],#REF!,2,FALSE)),"RC CONVERGENCE",VLOOKUP(Tableau3[[#This Row],[Code Ord. Off.]],#REF!,2,FALSE))</f>
        <v>RC CONVERGENCE</v>
      </c>
      <c r="C369" s="279" t="str">
        <f>IF(OR(LEFT(Tableau3[[#This Row],[Commentaire Client]],2)="L3",LEFT(Tableau3[[#This Row],[No Suivi]],2)="L3"),"L3","")</f>
        <v/>
      </c>
      <c r="D369" s="278" t="str">
        <f>IFERROR(VLOOKUP(Tableau3[[#This Row],[Code Gest Fournisseur]],#REF!,2,FALSE),IF(Tableau3[[#This Row],[Réf Art Fournisseur]]="","NRC","Znon attribuée"))</f>
        <v>NRC</v>
      </c>
      <c r="E369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369" s="280" t="str">
        <f>IF(Tableau3[[#This Row],[Date Demandée]]+15&lt;$DE$11,"oui","non")</f>
        <v>oui</v>
      </c>
      <c r="G369" s="143"/>
      <c r="I369" s="144"/>
      <c r="J369" s="143"/>
      <c r="AQ369" s="144"/>
      <c r="AR369" s="143"/>
      <c r="AV369" s="1"/>
      <c r="AW369" s="1"/>
      <c r="BF369" s="1"/>
      <c r="CH369" s="1"/>
      <c r="CI369" s="1"/>
      <c r="CL369" s="1"/>
      <c r="CM369" s="1"/>
      <c r="CN369" s="241"/>
      <c r="CO369" s="1"/>
      <c r="CP369" s="3"/>
      <c r="CQ369" s="3"/>
      <c r="CR369" s="1"/>
      <c r="CS369" s="3"/>
      <c r="CT369" s="3"/>
      <c r="CU369" s="3"/>
      <c r="CV369" s="1"/>
      <c r="CW369" s="1"/>
      <c r="DC369" s="144"/>
      <c r="DD369" s="149"/>
      <c r="DE369" s="107"/>
      <c r="DF369" s="107"/>
      <c r="DG369" s="107"/>
      <c r="DH369" s="107"/>
      <c r="DI369" s="107"/>
      <c r="DJ369" s="107"/>
      <c r="DK369" s="107"/>
      <c r="DL369" s="107"/>
      <c r="DM369" s="107"/>
      <c r="DN369" s="107"/>
      <c r="DO369" s="107"/>
      <c r="DP369" s="107"/>
      <c r="DQ369" s="107"/>
      <c r="DR369" s="107"/>
      <c r="DS369" s="107"/>
      <c r="DT369" s="107"/>
      <c r="DU369" s="107"/>
      <c r="DV369" s="107"/>
      <c r="DW369" s="107"/>
      <c r="DX369" s="107"/>
      <c r="DY369" s="107"/>
      <c r="DZ369" s="107"/>
      <c r="EA369" s="107"/>
      <c r="EB369" s="107"/>
      <c r="EC369" s="107"/>
      <c r="ED369" s="107"/>
      <c r="EE369" s="107"/>
      <c r="EF369" s="107"/>
      <c r="EG369" s="107"/>
      <c r="EH369" s="107"/>
      <c r="EI369" s="107"/>
      <c r="EJ369" s="150"/>
    </row>
    <row r="370" spans="1:140" x14ac:dyDescent="0.3">
      <c r="A370" s="277" t="str">
        <f>Tableau3[Commande]&amp;Tableau3[Lig Cde]</f>
        <v/>
      </c>
      <c r="B370" s="278" t="str">
        <f>IF(ISERROR(VLOOKUP(Tableau3[[#This Row],[Code Ord. Off.]],#REF!,2,FALSE)),"RC CONVERGENCE",VLOOKUP(Tableau3[[#This Row],[Code Ord. Off.]],#REF!,2,FALSE))</f>
        <v>RC CONVERGENCE</v>
      </c>
      <c r="C370" s="279" t="str">
        <f>IF(OR(LEFT(Tableau3[[#This Row],[Commentaire Client]],2)="L3",LEFT(Tableau3[[#This Row],[No Suivi]],2)="L3"),"L3","")</f>
        <v/>
      </c>
      <c r="D370" s="278" t="str">
        <f>IFERROR(VLOOKUP(Tableau3[[#This Row],[Code Gest Fournisseur]],#REF!,2,FALSE),IF(Tableau3[[#This Row],[Réf Art Fournisseur]]="","NRC","Znon attribuée"))</f>
        <v>NRC</v>
      </c>
      <c r="E370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370" s="280" t="str">
        <f>IF(Tableau3[[#This Row],[Date Demandée]]+15&lt;$DE$11,"oui","non")</f>
        <v>oui</v>
      </c>
      <c r="G370" s="143"/>
      <c r="I370" s="144"/>
      <c r="J370" s="143"/>
      <c r="AQ370" s="144"/>
      <c r="AR370" s="143"/>
      <c r="AV370" s="1"/>
      <c r="AW370" s="1"/>
      <c r="BF370" s="1"/>
      <c r="CH370" s="1"/>
      <c r="CI370" s="1"/>
      <c r="CL370" s="1"/>
      <c r="CM370" s="1"/>
      <c r="CN370" s="241"/>
      <c r="CO370" s="1"/>
      <c r="CP370" s="3"/>
      <c r="CQ370" s="3"/>
      <c r="CR370" s="1"/>
      <c r="CS370" s="3"/>
      <c r="CT370" s="3"/>
      <c r="CU370" s="3"/>
      <c r="CV370" s="1"/>
      <c r="CW370" s="1"/>
      <c r="DC370" s="144"/>
      <c r="DD370" s="149"/>
      <c r="DE370" s="107"/>
      <c r="DF370" s="107"/>
      <c r="DG370" s="107"/>
      <c r="DH370" s="107"/>
      <c r="DI370" s="107"/>
      <c r="DJ370" s="107"/>
      <c r="DK370" s="107"/>
      <c r="DL370" s="107"/>
      <c r="DM370" s="107"/>
      <c r="DN370" s="107"/>
      <c r="DO370" s="107"/>
      <c r="DP370" s="107"/>
      <c r="DQ370" s="107"/>
      <c r="DR370" s="107"/>
      <c r="DS370" s="107"/>
      <c r="DT370" s="107"/>
      <c r="DU370" s="107"/>
      <c r="DV370" s="107"/>
      <c r="DW370" s="107"/>
      <c r="DX370" s="107"/>
      <c r="DY370" s="107"/>
      <c r="DZ370" s="107"/>
      <c r="EA370" s="107"/>
      <c r="EB370" s="107"/>
      <c r="EC370" s="107"/>
      <c r="ED370" s="107"/>
      <c r="EE370" s="107"/>
      <c r="EF370" s="107"/>
      <c r="EG370" s="107"/>
      <c r="EH370" s="107"/>
      <c r="EI370" s="107"/>
      <c r="EJ370" s="150"/>
    </row>
    <row r="371" spans="1:140" x14ac:dyDescent="0.3">
      <c r="A371" s="277" t="str">
        <f>Tableau3[Commande]&amp;Tableau3[Lig Cde]</f>
        <v/>
      </c>
      <c r="B371" s="278" t="str">
        <f>IF(ISERROR(VLOOKUP(Tableau3[[#This Row],[Code Ord. Off.]],#REF!,2,FALSE)),"RC CONVERGENCE",VLOOKUP(Tableau3[[#This Row],[Code Ord. Off.]],#REF!,2,FALSE))</f>
        <v>RC CONVERGENCE</v>
      </c>
      <c r="C371" s="279" t="str">
        <f>IF(OR(LEFT(Tableau3[[#This Row],[Commentaire Client]],2)="L3",LEFT(Tableau3[[#This Row],[No Suivi]],2)="L3"),"L3","")</f>
        <v/>
      </c>
      <c r="D371" s="278" t="str">
        <f>IFERROR(VLOOKUP(Tableau3[[#This Row],[Code Gest Fournisseur]],#REF!,2,FALSE),IF(Tableau3[[#This Row],[Réf Art Fournisseur]]="","NRC","Znon attribuée"))</f>
        <v>NRC</v>
      </c>
      <c r="E371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371" s="280" t="str">
        <f>IF(Tableau3[[#This Row],[Date Demandée]]+15&lt;$DE$11,"oui","non")</f>
        <v>oui</v>
      </c>
      <c r="G371" s="143"/>
      <c r="I371" s="144"/>
      <c r="J371" s="143"/>
      <c r="AQ371" s="144"/>
      <c r="AR371" s="143"/>
      <c r="AV371" s="1"/>
      <c r="AW371" s="1"/>
      <c r="BF371" s="1"/>
      <c r="CH371" s="1"/>
      <c r="CI371" s="1"/>
      <c r="CL371" s="1"/>
      <c r="CM371" s="1"/>
      <c r="CN371" s="242"/>
      <c r="CO371" s="1"/>
      <c r="CP371" s="3"/>
      <c r="CQ371" s="3"/>
      <c r="CR371" s="1"/>
      <c r="CS371" s="3"/>
      <c r="CT371" s="3"/>
      <c r="CU371" s="3"/>
      <c r="CV371" s="1"/>
      <c r="CW371" s="1"/>
      <c r="DC371" s="144"/>
      <c r="DD371" s="149"/>
      <c r="DE371" s="107"/>
      <c r="DF371" s="107"/>
      <c r="DG371" s="107"/>
      <c r="DH371" s="107"/>
      <c r="DI371" s="107"/>
      <c r="DJ371" s="107"/>
      <c r="DK371" s="107"/>
      <c r="DL371" s="107"/>
      <c r="DM371" s="107"/>
      <c r="DN371" s="107"/>
      <c r="DO371" s="107"/>
      <c r="DP371" s="107"/>
      <c r="DQ371" s="107"/>
      <c r="DR371" s="107"/>
      <c r="DS371" s="107"/>
      <c r="DT371" s="107"/>
      <c r="DU371" s="107"/>
      <c r="DV371" s="107"/>
      <c r="DW371" s="107"/>
      <c r="DX371" s="107"/>
      <c r="DY371" s="107"/>
      <c r="DZ371" s="107"/>
      <c r="EA371" s="107"/>
      <c r="EB371" s="107"/>
      <c r="EC371" s="107"/>
      <c r="ED371" s="107"/>
      <c r="EE371" s="107"/>
      <c r="EF371" s="107"/>
      <c r="EG371" s="107"/>
      <c r="EH371" s="107"/>
      <c r="EI371" s="107"/>
      <c r="EJ371" s="150"/>
    </row>
    <row r="372" spans="1:140" x14ac:dyDescent="0.3">
      <c r="A372" s="277" t="str">
        <f>Tableau3[Commande]&amp;Tableau3[Lig Cde]</f>
        <v/>
      </c>
      <c r="B372" s="278" t="str">
        <f>IF(ISERROR(VLOOKUP(Tableau3[[#This Row],[Code Ord. Off.]],#REF!,2,FALSE)),"RC CONVERGENCE",VLOOKUP(Tableau3[[#This Row],[Code Ord. Off.]],#REF!,2,FALSE))</f>
        <v>RC CONVERGENCE</v>
      </c>
      <c r="C372" s="279" t="str">
        <f>IF(OR(LEFT(Tableau3[[#This Row],[Commentaire Client]],2)="L3",LEFT(Tableau3[[#This Row],[No Suivi]],2)="L3"),"L3","")</f>
        <v/>
      </c>
      <c r="D372" s="278" t="str">
        <f>IFERROR(VLOOKUP(Tableau3[[#This Row],[Code Gest Fournisseur]],#REF!,2,FALSE),IF(Tableau3[[#This Row],[Réf Art Fournisseur]]="","NRC","Znon attribuée"))</f>
        <v>NRC</v>
      </c>
      <c r="E372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372" s="280" t="str">
        <f>IF(Tableau3[[#This Row],[Date Demandée]]+15&lt;$DE$11,"oui","non")</f>
        <v>oui</v>
      </c>
      <c r="G372" s="143"/>
      <c r="I372" s="144"/>
      <c r="J372" s="143"/>
      <c r="AQ372" s="144"/>
      <c r="AR372" s="143"/>
      <c r="AV372" s="1"/>
      <c r="AW372" s="1"/>
      <c r="BF372" s="1"/>
      <c r="CH372" s="1"/>
      <c r="CI372" s="1"/>
      <c r="CL372" s="1"/>
      <c r="CM372" s="1"/>
      <c r="CN372" s="242"/>
      <c r="CO372" s="1"/>
      <c r="CP372" s="3"/>
      <c r="CQ372" s="3"/>
      <c r="CR372" s="1"/>
      <c r="CS372" s="3"/>
      <c r="CT372" s="3"/>
      <c r="CU372" s="3"/>
      <c r="CV372" s="1"/>
      <c r="CW372" s="1"/>
      <c r="DC372" s="144"/>
      <c r="DD372" s="149"/>
      <c r="DE372" s="107"/>
      <c r="DF372" s="107"/>
      <c r="DG372" s="107"/>
      <c r="DH372" s="107"/>
      <c r="DI372" s="107"/>
      <c r="DJ372" s="107"/>
      <c r="DK372" s="107"/>
      <c r="DL372" s="107"/>
      <c r="DM372" s="107"/>
      <c r="DN372" s="107"/>
      <c r="DO372" s="107"/>
      <c r="DP372" s="107"/>
      <c r="DQ372" s="107"/>
      <c r="DR372" s="107"/>
      <c r="DS372" s="107"/>
      <c r="DT372" s="107"/>
      <c r="DU372" s="107"/>
      <c r="DV372" s="107"/>
      <c r="DW372" s="107"/>
      <c r="DX372" s="107"/>
      <c r="DY372" s="107"/>
      <c r="DZ372" s="107"/>
      <c r="EA372" s="107"/>
      <c r="EB372" s="107"/>
      <c r="EC372" s="107"/>
      <c r="ED372" s="107"/>
      <c r="EE372" s="107"/>
      <c r="EF372" s="107"/>
      <c r="EG372" s="107"/>
      <c r="EH372" s="107"/>
      <c r="EI372" s="107"/>
      <c r="EJ372" s="150"/>
    </row>
    <row r="373" spans="1:140" x14ac:dyDescent="0.3">
      <c r="A373" s="277" t="str">
        <f>Tableau3[Commande]&amp;Tableau3[Lig Cde]</f>
        <v/>
      </c>
      <c r="B373" s="278" t="str">
        <f>IF(ISERROR(VLOOKUP(Tableau3[[#This Row],[Code Ord. Off.]],#REF!,2,FALSE)),"RC CONVERGENCE",VLOOKUP(Tableau3[[#This Row],[Code Ord. Off.]],#REF!,2,FALSE))</f>
        <v>RC CONVERGENCE</v>
      </c>
      <c r="C373" s="279" t="str">
        <f>IF(OR(LEFT(Tableau3[[#This Row],[Commentaire Client]],2)="L3",LEFT(Tableau3[[#This Row],[No Suivi]],2)="L3"),"L3","")</f>
        <v/>
      </c>
      <c r="D373" s="278" t="str">
        <f>IFERROR(VLOOKUP(Tableau3[[#This Row],[Code Gest Fournisseur]],#REF!,2,FALSE),IF(Tableau3[[#This Row],[Réf Art Fournisseur]]="","NRC","Znon attribuée"))</f>
        <v>NRC</v>
      </c>
      <c r="E373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373" s="280" t="str">
        <f>IF(Tableau3[[#This Row],[Date Demandée]]+15&lt;$DE$11,"oui","non")</f>
        <v>oui</v>
      </c>
      <c r="G373" s="143"/>
      <c r="I373" s="144"/>
      <c r="J373" s="143"/>
      <c r="AQ373" s="144"/>
      <c r="AR373" s="143"/>
      <c r="AV373" s="1"/>
      <c r="AW373" s="1"/>
      <c r="BF373" s="1"/>
      <c r="CH373" s="1"/>
      <c r="CI373" s="1"/>
      <c r="CL373" s="1"/>
      <c r="CM373" s="1"/>
      <c r="CN373" s="242"/>
      <c r="CO373" s="1"/>
      <c r="CP373" s="3"/>
      <c r="CQ373" s="3"/>
      <c r="CR373" s="1"/>
      <c r="CS373" s="3"/>
      <c r="CT373" s="3"/>
      <c r="CU373" s="3"/>
      <c r="CV373" s="1"/>
      <c r="CW373" s="1"/>
      <c r="DC373" s="144"/>
      <c r="DD373" s="149"/>
      <c r="DE373" s="107"/>
      <c r="DF373" s="107"/>
      <c r="DG373" s="107"/>
      <c r="DH373" s="107"/>
      <c r="DI373" s="107"/>
      <c r="DJ373" s="107"/>
      <c r="DK373" s="107"/>
      <c r="DL373" s="107"/>
      <c r="DM373" s="107"/>
      <c r="DN373" s="107"/>
      <c r="DO373" s="107"/>
      <c r="DP373" s="107"/>
      <c r="DQ373" s="107"/>
      <c r="DR373" s="107"/>
      <c r="DS373" s="107"/>
      <c r="DT373" s="107"/>
      <c r="DU373" s="107"/>
      <c r="DV373" s="107"/>
      <c r="DW373" s="107"/>
      <c r="DX373" s="107"/>
      <c r="DY373" s="107"/>
      <c r="DZ373" s="107"/>
      <c r="EA373" s="107"/>
      <c r="EB373" s="107"/>
      <c r="EC373" s="107"/>
      <c r="ED373" s="107"/>
      <c r="EE373" s="107"/>
      <c r="EF373" s="107"/>
      <c r="EG373" s="107"/>
      <c r="EH373" s="107"/>
      <c r="EI373" s="107"/>
      <c r="EJ373" s="150"/>
    </row>
    <row r="374" spans="1:140" x14ac:dyDescent="0.3">
      <c r="A374" s="277" t="str">
        <f>Tableau3[Commande]&amp;Tableau3[Lig Cde]</f>
        <v/>
      </c>
      <c r="B374" s="278" t="str">
        <f>IF(ISERROR(VLOOKUP(Tableau3[[#This Row],[Code Ord. Off.]],#REF!,2,FALSE)),"RC CONVERGENCE",VLOOKUP(Tableau3[[#This Row],[Code Ord. Off.]],#REF!,2,FALSE))</f>
        <v>RC CONVERGENCE</v>
      </c>
      <c r="C374" s="279" t="str">
        <f>IF(OR(LEFT(Tableau3[[#This Row],[Commentaire Client]],2)="L3",LEFT(Tableau3[[#This Row],[No Suivi]],2)="L3"),"L3","")</f>
        <v/>
      </c>
      <c r="D374" s="278" t="str">
        <f>IFERROR(VLOOKUP(Tableau3[[#This Row],[Code Gest Fournisseur]],#REF!,2,FALSE),IF(Tableau3[[#This Row],[Réf Art Fournisseur]]="","NRC","Znon attribuée"))</f>
        <v>NRC</v>
      </c>
      <c r="E374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374" s="280" t="str">
        <f>IF(Tableau3[[#This Row],[Date Demandée]]+15&lt;$DE$11,"oui","non")</f>
        <v>oui</v>
      </c>
      <c r="G374" s="143"/>
      <c r="I374" s="144"/>
      <c r="J374" s="143"/>
      <c r="AQ374" s="144"/>
      <c r="AR374" s="143"/>
      <c r="AV374" s="1"/>
      <c r="AW374" s="1"/>
      <c r="BF374" s="1"/>
      <c r="CH374" s="1"/>
      <c r="CI374" s="1"/>
      <c r="CL374" s="1"/>
      <c r="CM374" s="1"/>
      <c r="CN374" s="241"/>
      <c r="CO374" s="1"/>
      <c r="CP374" s="3"/>
      <c r="CQ374" s="3"/>
      <c r="CR374" s="1"/>
      <c r="CS374" s="3"/>
      <c r="CT374" s="3"/>
      <c r="CU374" s="3"/>
      <c r="CV374" s="1"/>
      <c r="CW374" s="1"/>
      <c r="DC374" s="144"/>
      <c r="DD374" s="149"/>
      <c r="DE374" s="107"/>
      <c r="DF374" s="107"/>
      <c r="DG374" s="107"/>
      <c r="DH374" s="107"/>
      <c r="DI374" s="107"/>
      <c r="DJ374" s="107"/>
      <c r="DK374" s="107"/>
      <c r="DL374" s="107"/>
      <c r="DM374" s="107"/>
      <c r="DN374" s="107"/>
      <c r="DO374" s="107"/>
      <c r="DP374" s="107"/>
      <c r="DQ374" s="107"/>
      <c r="DR374" s="107"/>
      <c r="DS374" s="107"/>
      <c r="DT374" s="107"/>
      <c r="DU374" s="107"/>
      <c r="DV374" s="107"/>
      <c r="DW374" s="107"/>
      <c r="DX374" s="107"/>
      <c r="DY374" s="107"/>
      <c r="DZ374" s="107"/>
      <c r="EA374" s="107"/>
      <c r="EB374" s="107"/>
      <c r="EC374" s="107"/>
      <c r="ED374" s="107"/>
      <c r="EE374" s="107"/>
      <c r="EF374" s="107"/>
      <c r="EG374" s="107"/>
      <c r="EH374" s="107"/>
      <c r="EI374" s="107"/>
      <c r="EJ374" s="150"/>
    </row>
    <row r="375" spans="1:140" x14ac:dyDescent="0.3">
      <c r="A375" s="277" t="str">
        <f>Tableau3[Commande]&amp;Tableau3[Lig Cde]</f>
        <v/>
      </c>
      <c r="B375" s="278" t="str">
        <f>IF(ISERROR(VLOOKUP(Tableau3[[#This Row],[Code Ord. Off.]],#REF!,2,FALSE)),"RC CONVERGENCE",VLOOKUP(Tableau3[[#This Row],[Code Ord. Off.]],#REF!,2,FALSE))</f>
        <v>RC CONVERGENCE</v>
      </c>
      <c r="C375" s="279" t="str">
        <f>IF(OR(LEFT(Tableau3[[#This Row],[Commentaire Client]],2)="L3",LEFT(Tableau3[[#This Row],[No Suivi]],2)="L3"),"L3","")</f>
        <v/>
      </c>
      <c r="D375" s="278" t="str">
        <f>IFERROR(VLOOKUP(Tableau3[[#This Row],[Code Gest Fournisseur]],#REF!,2,FALSE),IF(Tableau3[[#This Row],[Réf Art Fournisseur]]="","NRC","Znon attribuée"))</f>
        <v>NRC</v>
      </c>
      <c r="E375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375" s="280" t="str">
        <f>IF(Tableau3[[#This Row],[Date Demandée]]+15&lt;$DE$11,"oui","non")</f>
        <v>oui</v>
      </c>
      <c r="G375" s="143"/>
      <c r="I375" s="144"/>
      <c r="J375" s="143"/>
      <c r="AQ375" s="144"/>
      <c r="AR375" s="143"/>
      <c r="AV375" s="1"/>
      <c r="AW375" s="1"/>
      <c r="BF375" s="1"/>
      <c r="CH375" s="1"/>
      <c r="CI375" s="1"/>
      <c r="CL375" s="1"/>
      <c r="CM375" s="1"/>
      <c r="CN375" s="241"/>
      <c r="CO375" s="1"/>
      <c r="CP375" s="3"/>
      <c r="CQ375" s="3"/>
      <c r="CR375" s="1"/>
      <c r="CS375" s="3"/>
      <c r="CT375" s="3"/>
      <c r="CU375" s="3"/>
      <c r="CV375" s="1"/>
      <c r="CW375" s="1"/>
      <c r="DC375" s="144"/>
      <c r="DD375" s="149"/>
      <c r="DE375" s="107"/>
      <c r="DF375" s="107"/>
      <c r="DG375" s="107"/>
      <c r="DH375" s="107"/>
      <c r="DI375" s="107"/>
      <c r="DJ375" s="107"/>
      <c r="DK375" s="107"/>
      <c r="DL375" s="107"/>
      <c r="DM375" s="107"/>
      <c r="DN375" s="107"/>
      <c r="DO375" s="107"/>
      <c r="DP375" s="107"/>
      <c r="DQ375" s="107"/>
      <c r="DR375" s="107"/>
      <c r="DS375" s="107"/>
      <c r="DT375" s="107"/>
      <c r="DU375" s="107"/>
      <c r="DV375" s="107"/>
      <c r="DW375" s="107"/>
      <c r="DX375" s="107"/>
      <c r="DY375" s="107"/>
      <c r="DZ375" s="107"/>
      <c r="EA375" s="107"/>
      <c r="EB375" s="107"/>
      <c r="EC375" s="107"/>
      <c r="ED375" s="107"/>
      <c r="EE375" s="107"/>
      <c r="EF375" s="107"/>
      <c r="EG375" s="107"/>
      <c r="EH375" s="107"/>
      <c r="EI375" s="107"/>
      <c r="EJ375" s="150"/>
    </row>
    <row r="376" spans="1:140" x14ac:dyDescent="0.3">
      <c r="A376" s="277" t="str">
        <f>Tableau3[Commande]&amp;Tableau3[Lig Cde]</f>
        <v/>
      </c>
      <c r="B376" s="278" t="str">
        <f>IF(ISERROR(VLOOKUP(Tableau3[[#This Row],[Code Ord. Off.]],#REF!,2,FALSE)),"RC CONVERGENCE",VLOOKUP(Tableau3[[#This Row],[Code Ord. Off.]],#REF!,2,FALSE))</f>
        <v>RC CONVERGENCE</v>
      </c>
      <c r="C376" s="279" t="str">
        <f>IF(OR(LEFT(Tableau3[[#This Row],[Commentaire Client]],2)="L3",LEFT(Tableau3[[#This Row],[No Suivi]],2)="L3"),"L3","")</f>
        <v/>
      </c>
      <c r="D376" s="278" t="str">
        <f>IFERROR(VLOOKUP(Tableau3[[#This Row],[Code Gest Fournisseur]],#REF!,2,FALSE),IF(Tableau3[[#This Row],[Réf Art Fournisseur]]="","NRC","Znon attribuée"))</f>
        <v>NRC</v>
      </c>
      <c r="E376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376" s="280" t="str">
        <f>IF(Tableau3[[#This Row],[Date Demandée]]+15&lt;$DE$11,"oui","non")</f>
        <v>oui</v>
      </c>
      <c r="G376" s="143"/>
      <c r="I376" s="144"/>
      <c r="J376" s="143"/>
      <c r="AQ376" s="144"/>
      <c r="AR376" s="143"/>
      <c r="AV376" s="1"/>
      <c r="AW376" s="1"/>
      <c r="BF376" s="1"/>
      <c r="CH376" s="1"/>
      <c r="CI376" s="1"/>
      <c r="CL376" s="1"/>
      <c r="CM376" s="1"/>
      <c r="CN376" s="241"/>
      <c r="CO376" s="1"/>
      <c r="CP376" s="3"/>
      <c r="CQ376" s="3"/>
      <c r="CR376" s="1"/>
      <c r="CS376" s="3"/>
      <c r="CT376" s="3"/>
      <c r="CU376" s="3"/>
      <c r="CV376" s="1"/>
      <c r="CW376" s="1"/>
      <c r="DC376" s="144"/>
      <c r="DD376" s="149"/>
      <c r="DE376" s="107"/>
      <c r="DF376" s="107"/>
      <c r="DG376" s="107"/>
      <c r="DH376" s="107"/>
      <c r="DI376" s="107"/>
      <c r="DJ376" s="107"/>
      <c r="DK376" s="107"/>
      <c r="DL376" s="107"/>
      <c r="DM376" s="107"/>
      <c r="DN376" s="107"/>
      <c r="DO376" s="107"/>
      <c r="DP376" s="107"/>
      <c r="DQ376" s="107"/>
      <c r="DR376" s="107"/>
      <c r="DS376" s="107"/>
      <c r="DT376" s="107"/>
      <c r="DU376" s="107"/>
      <c r="DV376" s="107"/>
      <c r="DW376" s="107"/>
      <c r="DX376" s="107"/>
      <c r="DY376" s="107"/>
      <c r="DZ376" s="107"/>
      <c r="EA376" s="107"/>
      <c r="EB376" s="107"/>
      <c r="EC376" s="107"/>
      <c r="ED376" s="107"/>
      <c r="EE376" s="107"/>
      <c r="EF376" s="107"/>
      <c r="EG376" s="107"/>
      <c r="EH376" s="107"/>
      <c r="EI376" s="107"/>
      <c r="EJ376" s="150"/>
    </row>
    <row r="377" spans="1:140" x14ac:dyDescent="0.3">
      <c r="A377" s="277" t="str">
        <f>Tableau3[Commande]&amp;Tableau3[Lig Cde]</f>
        <v/>
      </c>
      <c r="B377" s="278" t="str">
        <f>IF(ISERROR(VLOOKUP(Tableau3[[#This Row],[Code Ord. Off.]],#REF!,2,FALSE)),"RC CONVERGENCE",VLOOKUP(Tableau3[[#This Row],[Code Ord. Off.]],#REF!,2,FALSE))</f>
        <v>RC CONVERGENCE</v>
      </c>
      <c r="C377" s="279" t="str">
        <f>IF(OR(LEFT(Tableau3[[#This Row],[Commentaire Client]],2)="L3",LEFT(Tableau3[[#This Row],[No Suivi]],2)="L3"),"L3","")</f>
        <v/>
      </c>
      <c r="D377" s="278" t="str">
        <f>IFERROR(VLOOKUP(Tableau3[[#This Row],[Code Gest Fournisseur]],#REF!,2,FALSE),IF(Tableau3[[#This Row],[Réf Art Fournisseur]]="","NRC","Znon attribuée"))</f>
        <v>NRC</v>
      </c>
      <c r="E377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377" s="280" t="str">
        <f>IF(Tableau3[[#This Row],[Date Demandée]]+15&lt;$DE$11,"oui","non")</f>
        <v>oui</v>
      </c>
      <c r="G377" s="143"/>
      <c r="I377" s="144"/>
      <c r="J377" s="143"/>
      <c r="AQ377" s="144"/>
      <c r="AR377" s="143"/>
      <c r="AV377" s="1"/>
      <c r="AW377" s="1"/>
      <c r="BF377" s="1"/>
      <c r="CH377" s="1"/>
      <c r="CI377" s="1"/>
      <c r="CL377" s="1"/>
      <c r="CM377" s="1"/>
      <c r="CN377" s="241"/>
      <c r="CO377" s="1"/>
      <c r="CP377" s="3"/>
      <c r="CQ377" s="3"/>
      <c r="CR377" s="1"/>
      <c r="CS377" s="3"/>
      <c r="CT377" s="3"/>
      <c r="CU377" s="3"/>
      <c r="CV377" s="1"/>
      <c r="CW377" s="1"/>
      <c r="DC377" s="144"/>
      <c r="DD377" s="149"/>
      <c r="DE377" s="107"/>
      <c r="DF377" s="107"/>
      <c r="DG377" s="107"/>
      <c r="DH377" s="107"/>
      <c r="DI377" s="107"/>
      <c r="DJ377" s="107"/>
      <c r="DK377" s="107"/>
      <c r="DL377" s="107"/>
      <c r="DM377" s="107"/>
      <c r="DN377" s="107"/>
      <c r="DO377" s="107"/>
      <c r="DP377" s="107"/>
      <c r="DQ377" s="107"/>
      <c r="DR377" s="107"/>
      <c r="DS377" s="107"/>
      <c r="DT377" s="107"/>
      <c r="DU377" s="107"/>
      <c r="DV377" s="107"/>
      <c r="DW377" s="107"/>
      <c r="DX377" s="107"/>
      <c r="DY377" s="107"/>
      <c r="DZ377" s="107"/>
      <c r="EA377" s="107"/>
      <c r="EB377" s="107"/>
      <c r="EC377" s="107"/>
      <c r="ED377" s="107"/>
      <c r="EE377" s="107"/>
      <c r="EF377" s="107"/>
      <c r="EG377" s="107"/>
      <c r="EH377" s="107"/>
      <c r="EI377" s="107"/>
      <c r="EJ377" s="150"/>
    </row>
    <row r="378" spans="1:140" x14ac:dyDescent="0.3">
      <c r="A378" s="277" t="str">
        <f>Tableau3[Commande]&amp;Tableau3[Lig Cde]</f>
        <v/>
      </c>
      <c r="B378" s="278" t="str">
        <f>IF(ISERROR(VLOOKUP(Tableau3[[#This Row],[Code Ord. Off.]],#REF!,2,FALSE)),"RC CONVERGENCE",VLOOKUP(Tableau3[[#This Row],[Code Ord. Off.]],#REF!,2,FALSE))</f>
        <v>RC CONVERGENCE</v>
      </c>
      <c r="C378" s="279" t="str">
        <f>IF(OR(LEFT(Tableau3[[#This Row],[Commentaire Client]],2)="L3",LEFT(Tableau3[[#This Row],[No Suivi]],2)="L3"),"L3","")</f>
        <v/>
      </c>
      <c r="D378" s="278" t="str">
        <f>IFERROR(VLOOKUP(Tableau3[[#This Row],[Code Gest Fournisseur]],#REF!,2,FALSE),IF(Tableau3[[#This Row],[Réf Art Fournisseur]]="","NRC","Znon attribuée"))</f>
        <v>NRC</v>
      </c>
      <c r="E378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378" s="280" t="str">
        <f>IF(Tableau3[[#This Row],[Date Demandée]]+15&lt;$DE$11,"oui","non")</f>
        <v>oui</v>
      </c>
      <c r="G378" s="143"/>
      <c r="I378" s="144"/>
      <c r="J378" s="143"/>
      <c r="AQ378" s="144"/>
      <c r="AR378" s="143"/>
      <c r="AV378" s="1"/>
      <c r="AW378" s="1"/>
      <c r="BF378" s="1"/>
      <c r="CH378" s="1"/>
      <c r="CI378" s="1"/>
      <c r="CL378" s="1"/>
      <c r="CM378" s="1"/>
      <c r="CN378" s="241"/>
      <c r="CO378" s="1"/>
      <c r="CP378" s="3"/>
      <c r="CQ378" s="3"/>
      <c r="CR378" s="1"/>
      <c r="CS378" s="3"/>
      <c r="CT378" s="3"/>
      <c r="CU378" s="3"/>
      <c r="CV378" s="1"/>
      <c r="CW378" s="1"/>
      <c r="DC378" s="144"/>
      <c r="DD378" s="149"/>
      <c r="DE378" s="107"/>
      <c r="DF378" s="107"/>
      <c r="DG378" s="107"/>
      <c r="DH378" s="107"/>
      <c r="DI378" s="107"/>
      <c r="DJ378" s="107"/>
      <c r="DK378" s="107"/>
      <c r="DL378" s="107"/>
      <c r="DM378" s="107"/>
      <c r="DN378" s="107"/>
      <c r="DO378" s="107"/>
      <c r="DP378" s="107"/>
      <c r="DQ378" s="107"/>
      <c r="DR378" s="107"/>
      <c r="DS378" s="107"/>
      <c r="DT378" s="107"/>
      <c r="DU378" s="107"/>
      <c r="DV378" s="107"/>
      <c r="DW378" s="107"/>
      <c r="DX378" s="107"/>
      <c r="DY378" s="107"/>
      <c r="DZ378" s="107"/>
      <c r="EA378" s="107"/>
      <c r="EB378" s="107"/>
      <c r="EC378" s="107"/>
      <c r="ED378" s="107"/>
      <c r="EE378" s="107"/>
      <c r="EF378" s="107"/>
      <c r="EG378" s="107"/>
      <c r="EH378" s="107"/>
      <c r="EI378" s="107"/>
      <c r="EJ378" s="150"/>
    </row>
    <row r="379" spans="1:140" x14ac:dyDescent="0.3">
      <c r="A379" s="277" t="str">
        <f>Tableau3[Commande]&amp;Tableau3[Lig Cde]</f>
        <v/>
      </c>
      <c r="B379" s="278" t="str">
        <f>IF(ISERROR(VLOOKUP(Tableau3[[#This Row],[Code Ord. Off.]],#REF!,2,FALSE)),"RC CONVERGENCE",VLOOKUP(Tableau3[[#This Row],[Code Ord. Off.]],#REF!,2,FALSE))</f>
        <v>RC CONVERGENCE</v>
      </c>
      <c r="C379" s="279" t="str">
        <f>IF(OR(LEFT(Tableau3[[#This Row],[Commentaire Client]],2)="L3",LEFT(Tableau3[[#This Row],[No Suivi]],2)="L3"),"L3","")</f>
        <v/>
      </c>
      <c r="D379" s="278" t="str">
        <f>IFERROR(VLOOKUP(Tableau3[[#This Row],[Code Gest Fournisseur]],#REF!,2,FALSE),IF(Tableau3[[#This Row],[Réf Art Fournisseur]]="","NRC","Znon attribuée"))</f>
        <v>NRC</v>
      </c>
      <c r="E379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379" s="280" t="str">
        <f>IF(Tableau3[[#This Row],[Date Demandée]]+15&lt;$DE$11,"oui","non")</f>
        <v>oui</v>
      </c>
      <c r="G379" s="143"/>
      <c r="I379" s="144"/>
      <c r="J379" s="143"/>
      <c r="AQ379" s="144"/>
      <c r="AR379" s="143"/>
      <c r="AV379" s="1"/>
      <c r="AW379" s="1"/>
      <c r="BF379" s="1"/>
      <c r="CH379" s="1"/>
      <c r="CI379" s="1"/>
      <c r="CL379" s="1"/>
      <c r="CM379" s="1"/>
      <c r="CN379" s="241"/>
      <c r="CO379" s="1"/>
      <c r="CP379" s="3"/>
      <c r="CQ379" s="3"/>
      <c r="CR379" s="1"/>
      <c r="CS379" s="3"/>
      <c r="CT379" s="3"/>
      <c r="CU379" s="3"/>
      <c r="CV379" s="1"/>
      <c r="CW379" s="1"/>
      <c r="DC379" s="144"/>
      <c r="DD379" s="149"/>
      <c r="DE379" s="107"/>
      <c r="DF379" s="107"/>
      <c r="DG379" s="107"/>
      <c r="DH379" s="107"/>
      <c r="DI379" s="107"/>
      <c r="DJ379" s="107"/>
      <c r="DK379" s="107"/>
      <c r="DL379" s="107"/>
      <c r="DM379" s="107"/>
      <c r="DN379" s="107"/>
      <c r="DO379" s="107"/>
      <c r="DP379" s="107"/>
      <c r="DQ379" s="107"/>
      <c r="DR379" s="107"/>
      <c r="DS379" s="107"/>
      <c r="DT379" s="107"/>
      <c r="DU379" s="107"/>
      <c r="DV379" s="107"/>
      <c r="DW379" s="107"/>
      <c r="DX379" s="107"/>
      <c r="DY379" s="107"/>
      <c r="DZ379" s="107"/>
      <c r="EA379" s="107"/>
      <c r="EB379" s="107"/>
      <c r="EC379" s="107"/>
      <c r="ED379" s="107"/>
      <c r="EE379" s="107"/>
      <c r="EF379" s="107"/>
      <c r="EG379" s="107"/>
      <c r="EH379" s="107"/>
      <c r="EI379" s="107"/>
      <c r="EJ379" s="150"/>
    </row>
    <row r="380" spans="1:140" x14ac:dyDescent="0.3">
      <c r="A380" s="277" t="str">
        <f>Tableau3[Commande]&amp;Tableau3[Lig Cde]</f>
        <v/>
      </c>
      <c r="B380" s="278" t="str">
        <f>IF(ISERROR(VLOOKUP(Tableau3[[#This Row],[Code Ord. Off.]],#REF!,2,FALSE)),"RC CONVERGENCE",VLOOKUP(Tableau3[[#This Row],[Code Ord. Off.]],#REF!,2,FALSE))</f>
        <v>RC CONVERGENCE</v>
      </c>
      <c r="C380" s="279" t="str">
        <f>IF(OR(LEFT(Tableau3[[#This Row],[Commentaire Client]],2)="L3",LEFT(Tableau3[[#This Row],[No Suivi]],2)="L3"),"L3","")</f>
        <v/>
      </c>
      <c r="D380" s="278" t="str">
        <f>IFERROR(VLOOKUP(Tableau3[[#This Row],[Code Gest Fournisseur]],#REF!,2,FALSE),IF(Tableau3[[#This Row],[Réf Art Fournisseur]]="","NRC","Znon attribuée"))</f>
        <v>NRC</v>
      </c>
      <c r="E380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380" s="280" t="str">
        <f>IF(Tableau3[[#This Row],[Date Demandée]]+15&lt;$DE$11,"oui","non")</f>
        <v>oui</v>
      </c>
      <c r="G380" s="143"/>
      <c r="I380" s="144"/>
      <c r="J380" s="143"/>
      <c r="AQ380" s="144"/>
      <c r="AR380" s="143"/>
      <c r="AV380" s="1"/>
      <c r="AW380" s="1"/>
      <c r="BF380" s="1"/>
      <c r="CH380" s="1"/>
      <c r="CI380" s="1"/>
      <c r="CL380" s="1"/>
      <c r="CM380" s="1"/>
      <c r="CN380" s="241"/>
      <c r="CO380" s="1"/>
      <c r="CP380" s="3"/>
      <c r="CQ380" s="3"/>
      <c r="CR380" s="1"/>
      <c r="CS380" s="3"/>
      <c r="CT380" s="3"/>
      <c r="CU380" s="3"/>
      <c r="CV380" s="1"/>
      <c r="CW380" s="1"/>
      <c r="DC380" s="144"/>
      <c r="DD380" s="149"/>
      <c r="DE380" s="107"/>
      <c r="DF380" s="107"/>
      <c r="DG380" s="107"/>
      <c r="DH380" s="107"/>
      <c r="DI380" s="107"/>
      <c r="DJ380" s="107"/>
      <c r="DK380" s="107"/>
      <c r="DL380" s="107"/>
      <c r="DM380" s="107"/>
      <c r="DN380" s="107"/>
      <c r="DO380" s="107"/>
      <c r="DP380" s="107"/>
      <c r="DQ380" s="107"/>
      <c r="DR380" s="107"/>
      <c r="DS380" s="107"/>
      <c r="DT380" s="107"/>
      <c r="DU380" s="107"/>
      <c r="DV380" s="107"/>
      <c r="DW380" s="107"/>
      <c r="DX380" s="107"/>
      <c r="DY380" s="107"/>
      <c r="DZ380" s="107"/>
      <c r="EA380" s="107"/>
      <c r="EB380" s="107"/>
      <c r="EC380" s="107"/>
      <c r="ED380" s="107"/>
      <c r="EE380" s="107"/>
      <c r="EF380" s="107"/>
      <c r="EG380" s="107"/>
      <c r="EH380" s="107"/>
      <c r="EI380" s="107"/>
      <c r="EJ380" s="150"/>
    </row>
    <row r="381" spans="1:140" x14ac:dyDescent="0.3">
      <c r="A381" s="277" t="str">
        <f>Tableau3[Commande]&amp;Tableau3[Lig Cde]</f>
        <v/>
      </c>
      <c r="B381" s="278" t="str">
        <f>IF(ISERROR(VLOOKUP(Tableau3[[#This Row],[Code Ord. Off.]],#REF!,2,FALSE)),"RC CONVERGENCE",VLOOKUP(Tableau3[[#This Row],[Code Ord. Off.]],#REF!,2,FALSE))</f>
        <v>RC CONVERGENCE</v>
      </c>
      <c r="C381" s="279" t="str">
        <f>IF(OR(LEFT(Tableau3[[#This Row],[Commentaire Client]],2)="L3",LEFT(Tableau3[[#This Row],[No Suivi]],2)="L3"),"L3","")</f>
        <v/>
      </c>
      <c r="D381" s="278" t="str">
        <f>IFERROR(VLOOKUP(Tableau3[[#This Row],[Code Gest Fournisseur]],#REF!,2,FALSE),IF(Tableau3[[#This Row],[Réf Art Fournisseur]]="","NRC","Znon attribuée"))</f>
        <v>NRC</v>
      </c>
      <c r="E381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381" s="280" t="str">
        <f>IF(Tableau3[[#This Row],[Date Demandée]]+15&lt;$DE$11,"oui","non")</f>
        <v>oui</v>
      </c>
      <c r="G381" s="143"/>
      <c r="I381" s="144"/>
      <c r="J381" s="143"/>
      <c r="AQ381" s="144"/>
      <c r="AR381" s="143"/>
      <c r="AV381" s="1"/>
      <c r="AW381" s="1"/>
      <c r="BF381" s="1"/>
      <c r="CH381" s="1"/>
      <c r="CI381" s="1"/>
      <c r="CL381" s="1"/>
      <c r="CM381" s="1"/>
      <c r="CN381" s="241"/>
      <c r="CO381" s="1"/>
      <c r="CP381" s="3"/>
      <c r="CQ381" s="3"/>
      <c r="CR381" s="1"/>
      <c r="CS381" s="3"/>
      <c r="CT381" s="3"/>
      <c r="CU381" s="3"/>
      <c r="CV381" s="1"/>
      <c r="CW381" s="1"/>
      <c r="DC381" s="144"/>
      <c r="DD381" s="149"/>
      <c r="DE381" s="107"/>
      <c r="DF381" s="107"/>
      <c r="DG381" s="107"/>
      <c r="DH381" s="107"/>
      <c r="DI381" s="107"/>
      <c r="DJ381" s="107"/>
      <c r="DK381" s="107"/>
      <c r="DL381" s="107"/>
      <c r="DM381" s="107"/>
      <c r="DN381" s="107"/>
      <c r="DO381" s="107"/>
      <c r="DP381" s="107"/>
      <c r="DQ381" s="107"/>
      <c r="DR381" s="107"/>
      <c r="DS381" s="107"/>
      <c r="DT381" s="107"/>
      <c r="DU381" s="107"/>
      <c r="DV381" s="107"/>
      <c r="DW381" s="107"/>
      <c r="DX381" s="107"/>
      <c r="DY381" s="107"/>
      <c r="DZ381" s="107"/>
      <c r="EA381" s="107"/>
      <c r="EB381" s="107"/>
      <c r="EC381" s="107"/>
      <c r="ED381" s="107"/>
      <c r="EE381" s="107"/>
      <c r="EF381" s="107"/>
      <c r="EG381" s="107"/>
      <c r="EH381" s="107"/>
      <c r="EI381" s="107"/>
      <c r="EJ381" s="150"/>
    </row>
    <row r="382" spans="1:140" x14ac:dyDescent="0.3">
      <c r="A382" s="277" t="str">
        <f>Tableau3[Commande]&amp;Tableau3[Lig Cde]</f>
        <v/>
      </c>
      <c r="B382" s="278" t="str">
        <f>IF(ISERROR(VLOOKUP(Tableau3[[#This Row],[Code Ord. Off.]],#REF!,2,FALSE)),"RC CONVERGENCE",VLOOKUP(Tableau3[[#This Row],[Code Ord. Off.]],#REF!,2,FALSE))</f>
        <v>RC CONVERGENCE</v>
      </c>
      <c r="C382" s="279" t="str">
        <f>IF(OR(LEFT(Tableau3[[#This Row],[Commentaire Client]],2)="L3",LEFT(Tableau3[[#This Row],[No Suivi]],2)="L3"),"L3","")</f>
        <v/>
      </c>
      <c r="D382" s="278" t="str">
        <f>IFERROR(VLOOKUP(Tableau3[[#This Row],[Code Gest Fournisseur]],#REF!,2,FALSE),IF(Tableau3[[#This Row],[Réf Art Fournisseur]]="","NRC","Znon attribuée"))</f>
        <v>NRC</v>
      </c>
      <c r="E382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382" s="280" t="str">
        <f>IF(Tableau3[[#This Row],[Date Demandée]]+15&lt;$DE$11,"oui","non")</f>
        <v>oui</v>
      </c>
      <c r="G382" s="143"/>
      <c r="I382" s="144"/>
      <c r="J382" s="143"/>
      <c r="AQ382" s="144"/>
      <c r="AR382" s="143"/>
      <c r="AV382" s="1"/>
      <c r="AW382" s="1"/>
      <c r="BF382" s="1"/>
      <c r="CH382" s="1"/>
      <c r="CI382" s="1"/>
      <c r="CL382" s="1"/>
      <c r="CM382" s="1"/>
      <c r="CN382" s="241"/>
      <c r="CO382" s="1"/>
      <c r="CP382" s="3"/>
      <c r="CQ382" s="3"/>
      <c r="CR382" s="1"/>
      <c r="CS382" s="3"/>
      <c r="CT382" s="3"/>
      <c r="CU382" s="3"/>
      <c r="CV382" s="1"/>
      <c r="CW382" s="1"/>
      <c r="DC382" s="144"/>
      <c r="DD382" s="149"/>
      <c r="DE382" s="107"/>
      <c r="DF382" s="107"/>
      <c r="DG382" s="107"/>
      <c r="DH382" s="107"/>
      <c r="DI382" s="107"/>
      <c r="DJ382" s="107"/>
      <c r="DK382" s="107"/>
      <c r="DL382" s="107"/>
      <c r="DM382" s="107"/>
      <c r="DN382" s="107"/>
      <c r="DO382" s="107"/>
      <c r="DP382" s="107"/>
      <c r="DQ382" s="107"/>
      <c r="DR382" s="107"/>
      <c r="DS382" s="107"/>
      <c r="DT382" s="107"/>
      <c r="DU382" s="107"/>
      <c r="DV382" s="107"/>
      <c r="DW382" s="107"/>
      <c r="DX382" s="107"/>
      <c r="DY382" s="107"/>
      <c r="DZ382" s="107"/>
      <c r="EA382" s="107"/>
      <c r="EB382" s="107"/>
      <c r="EC382" s="107"/>
      <c r="ED382" s="107"/>
      <c r="EE382" s="107"/>
      <c r="EF382" s="107"/>
      <c r="EG382" s="107"/>
      <c r="EH382" s="107"/>
      <c r="EI382" s="107"/>
      <c r="EJ382" s="150"/>
    </row>
    <row r="383" spans="1:140" x14ac:dyDescent="0.3">
      <c r="A383" s="277" t="str">
        <f>Tableau3[Commande]&amp;Tableau3[Lig Cde]</f>
        <v/>
      </c>
      <c r="B383" s="278" t="str">
        <f>IF(ISERROR(VLOOKUP(Tableau3[[#This Row],[Code Ord. Off.]],#REF!,2,FALSE)),"RC CONVERGENCE",VLOOKUP(Tableau3[[#This Row],[Code Ord. Off.]],#REF!,2,FALSE))</f>
        <v>RC CONVERGENCE</v>
      </c>
      <c r="C383" s="279" t="str">
        <f>IF(OR(LEFT(Tableau3[[#This Row],[Commentaire Client]],2)="L3",LEFT(Tableau3[[#This Row],[No Suivi]],2)="L3"),"L3","")</f>
        <v/>
      </c>
      <c r="D383" s="278" t="str">
        <f>IFERROR(VLOOKUP(Tableau3[[#This Row],[Code Gest Fournisseur]],#REF!,2,FALSE),IF(Tableau3[[#This Row],[Réf Art Fournisseur]]="","NRC","Znon attribuée"))</f>
        <v>NRC</v>
      </c>
      <c r="E383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383" s="280" t="str">
        <f>IF(Tableau3[[#This Row],[Date Demandée]]+15&lt;$DE$11,"oui","non")</f>
        <v>oui</v>
      </c>
      <c r="G383" s="143"/>
      <c r="I383" s="144"/>
      <c r="J383" s="143"/>
      <c r="AQ383" s="144"/>
      <c r="AR383" s="143"/>
      <c r="AV383" s="1"/>
      <c r="AW383" s="1"/>
      <c r="BF383" s="1"/>
      <c r="CH383" s="1"/>
      <c r="CI383" s="1"/>
      <c r="CL383" s="1"/>
      <c r="CM383" s="1"/>
      <c r="CN383" s="241"/>
      <c r="CO383" s="1"/>
      <c r="CP383" s="3"/>
      <c r="CQ383" s="3"/>
      <c r="CR383" s="1"/>
      <c r="CS383" s="3"/>
      <c r="CT383" s="3"/>
      <c r="CU383" s="3"/>
      <c r="CV383" s="1"/>
      <c r="CW383" s="1"/>
      <c r="DC383" s="144"/>
      <c r="DD383" s="149"/>
      <c r="DE383" s="107"/>
      <c r="DF383" s="107"/>
      <c r="DG383" s="107"/>
      <c r="DH383" s="107"/>
      <c r="DI383" s="107"/>
      <c r="DJ383" s="107"/>
      <c r="DK383" s="107"/>
      <c r="DL383" s="107"/>
      <c r="DM383" s="107"/>
      <c r="DN383" s="107"/>
      <c r="DO383" s="107"/>
      <c r="DP383" s="107"/>
      <c r="DQ383" s="107"/>
      <c r="DR383" s="107"/>
      <c r="DS383" s="107"/>
      <c r="DT383" s="107"/>
      <c r="DU383" s="107"/>
      <c r="DV383" s="107"/>
      <c r="DW383" s="107"/>
      <c r="DX383" s="107"/>
      <c r="DY383" s="107"/>
      <c r="DZ383" s="107"/>
      <c r="EA383" s="107"/>
      <c r="EB383" s="107"/>
      <c r="EC383" s="107"/>
      <c r="ED383" s="107"/>
      <c r="EE383" s="107"/>
      <c r="EF383" s="107"/>
      <c r="EG383" s="107"/>
      <c r="EH383" s="107"/>
      <c r="EI383" s="107"/>
      <c r="EJ383" s="150"/>
    </row>
    <row r="384" spans="1:140" x14ac:dyDescent="0.3">
      <c r="A384" s="277" t="str">
        <f>Tableau3[Commande]&amp;Tableau3[Lig Cde]</f>
        <v/>
      </c>
      <c r="B384" s="278" t="str">
        <f>IF(ISERROR(VLOOKUP(Tableau3[[#This Row],[Code Ord. Off.]],#REF!,2,FALSE)),"RC CONVERGENCE",VLOOKUP(Tableau3[[#This Row],[Code Ord. Off.]],#REF!,2,FALSE))</f>
        <v>RC CONVERGENCE</v>
      </c>
      <c r="C384" s="279" t="str">
        <f>IF(OR(LEFT(Tableau3[[#This Row],[Commentaire Client]],2)="L3",LEFT(Tableau3[[#This Row],[No Suivi]],2)="L3"),"L3","")</f>
        <v/>
      </c>
      <c r="D384" s="278" t="str">
        <f>IFERROR(VLOOKUP(Tableau3[[#This Row],[Code Gest Fournisseur]],#REF!,2,FALSE),IF(Tableau3[[#This Row],[Réf Art Fournisseur]]="","NRC","Znon attribuée"))</f>
        <v>NRC</v>
      </c>
      <c r="E384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384" s="280" t="str">
        <f>IF(Tableau3[[#This Row],[Date Demandée]]+15&lt;$DE$11,"oui","non")</f>
        <v>oui</v>
      </c>
      <c r="G384" s="143"/>
      <c r="I384" s="144"/>
      <c r="J384" s="143"/>
      <c r="AQ384" s="144"/>
      <c r="AR384" s="143"/>
      <c r="AV384" s="1"/>
      <c r="AW384" s="1"/>
      <c r="BF384" s="1"/>
      <c r="CH384" s="1"/>
      <c r="CI384" s="1"/>
      <c r="CL384" s="1"/>
      <c r="CM384" s="1"/>
      <c r="CN384" s="241"/>
      <c r="CO384" s="1"/>
      <c r="CP384" s="3"/>
      <c r="CQ384" s="3"/>
      <c r="CR384" s="1"/>
      <c r="CS384" s="3"/>
      <c r="CT384" s="3"/>
      <c r="CU384" s="3"/>
      <c r="CV384" s="1"/>
      <c r="CW384" s="1"/>
      <c r="DC384" s="144"/>
      <c r="DD384" s="149"/>
      <c r="DE384" s="107"/>
      <c r="DF384" s="107"/>
      <c r="DG384" s="107"/>
      <c r="DH384" s="107"/>
      <c r="DI384" s="107"/>
      <c r="DJ384" s="107"/>
      <c r="DK384" s="107"/>
      <c r="DL384" s="107"/>
      <c r="DM384" s="107"/>
      <c r="DN384" s="107"/>
      <c r="DO384" s="107"/>
      <c r="DP384" s="107"/>
      <c r="DQ384" s="107"/>
      <c r="DR384" s="107"/>
      <c r="DS384" s="107"/>
      <c r="DT384" s="107"/>
      <c r="DU384" s="107"/>
      <c r="DV384" s="107"/>
      <c r="DW384" s="107"/>
      <c r="DX384" s="107"/>
      <c r="DY384" s="107"/>
      <c r="DZ384" s="107"/>
      <c r="EA384" s="107"/>
      <c r="EB384" s="107"/>
      <c r="EC384" s="107"/>
      <c r="ED384" s="107"/>
      <c r="EE384" s="107"/>
      <c r="EF384" s="107"/>
      <c r="EG384" s="107"/>
      <c r="EH384" s="107"/>
      <c r="EI384" s="107"/>
      <c r="EJ384" s="150"/>
    </row>
    <row r="385" spans="1:140" x14ac:dyDescent="0.3">
      <c r="A385" s="277" t="str">
        <f>Tableau3[Commande]&amp;Tableau3[Lig Cde]</f>
        <v/>
      </c>
      <c r="B385" s="278" t="str">
        <f>IF(ISERROR(VLOOKUP(Tableau3[[#This Row],[Code Ord. Off.]],#REF!,2,FALSE)),"RC CONVERGENCE",VLOOKUP(Tableau3[[#This Row],[Code Ord. Off.]],#REF!,2,FALSE))</f>
        <v>RC CONVERGENCE</v>
      </c>
      <c r="C385" s="279" t="str">
        <f>IF(OR(LEFT(Tableau3[[#This Row],[Commentaire Client]],2)="L3",LEFT(Tableau3[[#This Row],[No Suivi]],2)="L3"),"L3","")</f>
        <v/>
      </c>
      <c r="D385" s="278" t="str">
        <f>IFERROR(VLOOKUP(Tableau3[[#This Row],[Code Gest Fournisseur]],#REF!,2,FALSE),IF(Tableau3[[#This Row],[Réf Art Fournisseur]]="","NRC","Znon attribuée"))</f>
        <v>NRC</v>
      </c>
      <c r="E385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385" s="280" t="str">
        <f>IF(Tableau3[[#This Row],[Date Demandée]]+15&lt;$DE$11,"oui","non")</f>
        <v>oui</v>
      </c>
      <c r="G385" s="143"/>
      <c r="I385" s="144"/>
      <c r="J385" s="143"/>
      <c r="AQ385" s="144"/>
      <c r="AR385" s="143"/>
      <c r="AV385" s="1"/>
      <c r="AW385" s="1"/>
      <c r="BF385" s="1"/>
      <c r="CH385" s="1"/>
      <c r="CI385" s="1"/>
      <c r="CL385" s="1"/>
      <c r="CM385" s="1"/>
      <c r="CN385" s="241"/>
      <c r="CO385" s="1"/>
      <c r="CP385" s="3"/>
      <c r="CQ385" s="3"/>
      <c r="CR385" s="1"/>
      <c r="CS385" s="3"/>
      <c r="CT385" s="3"/>
      <c r="CU385" s="3"/>
      <c r="CV385" s="1"/>
      <c r="CW385" s="1"/>
      <c r="DC385" s="144"/>
      <c r="DD385" s="149"/>
      <c r="DE385" s="107"/>
      <c r="DF385" s="107"/>
      <c r="DG385" s="107"/>
      <c r="DH385" s="107"/>
      <c r="DI385" s="107"/>
      <c r="DJ385" s="107"/>
      <c r="DK385" s="107"/>
      <c r="DL385" s="107"/>
      <c r="DM385" s="107"/>
      <c r="DN385" s="107"/>
      <c r="DO385" s="107"/>
      <c r="DP385" s="107"/>
      <c r="DQ385" s="107"/>
      <c r="DR385" s="107"/>
      <c r="DS385" s="107"/>
      <c r="DT385" s="107"/>
      <c r="DU385" s="107"/>
      <c r="DV385" s="107"/>
      <c r="DW385" s="107"/>
      <c r="DX385" s="107"/>
      <c r="DY385" s="107"/>
      <c r="DZ385" s="107"/>
      <c r="EA385" s="107"/>
      <c r="EB385" s="107"/>
      <c r="EC385" s="107"/>
      <c r="ED385" s="107"/>
      <c r="EE385" s="107"/>
      <c r="EF385" s="107"/>
      <c r="EG385" s="107"/>
      <c r="EH385" s="107"/>
      <c r="EI385" s="107"/>
      <c r="EJ385" s="150"/>
    </row>
    <row r="386" spans="1:140" x14ac:dyDescent="0.3">
      <c r="A386" s="277" t="str">
        <f>Tableau3[Commande]&amp;Tableau3[Lig Cde]</f>
        <v/>
      </c>
      <c r="B386" s="278" t="str">
        <f>IF(ISERROR(VLOOKUP(Tableau3[[#This Row],[Code Ord. Off.]],#REF!,2,FALSE)),"RC CONVERGENCE",VLOOKUP(Tableau3[[#This Row],[Code Ord. Off.]],#REF!,2,FALSE))</f>
        <v>RC CONVERGENCE</v>
      </c>
      <c r="C386" s="279" t="str">
        <f>IF(OR(LEFT(Tableau3[[#This Row],[Commentaire Client]],2)="L3",LEFT(Tableau3[[#This Row],[No Suivi]],2)="L3"),"L3","")</f>
        <v/>
      </c>
      <c r="D386" s="278" t="str">
        <f>IFERROR(VLOOKUP(Tableau3[[#This Row],[Code Gest Fournisseur]],#REF!,2,FALSE),IF(Tableau3[[#This Row],[Réf Art Fournisseur]]="","NRC","Znon attribuée"))</f>
        <v>NRC</v>
      </c>
      <c r="E386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386" s="280" t="str">
        <f>IF(Tableau3[[#This Row],[Date Demandée]]+15&lt;$DE$11,"oui","non")</f>
        <v>oui</v>
      </c>
      <c r="G386" s="143"/>
      <c r="I386" s="144"/>
      <c r="J386" s="143"/>
      <c r="AQ386" s="144"/>
      <c r="AR386" s="143"/>
      <c r="AV386" s="1"/>
      <c r="AW386" s="1"/>
      <c r="BF386" s="1"/>
      <c r="CH386" s="1"/>
      <c r="CI386" s="1"/>
      <c r="CL386" s="1"/>
      <c r="CM386" s="1"/>
      <c r="CN386" s="241"/>
      <c r="CO386" s="1"/>
      <c r="CP386" s="3"/>
      <c r="CQ386" s="3"/>
      <c r="CR386" s="1"/>
      <c r="CS386" s="3"/>
      <c r="CT386" s="3"/>
      <c r="CU386" s="3"/>
      <c r="CV386" s="1"/>
      <c r="CW386" s="1"/>
      <c r="DC386" s="144"/>
      <c r="DD386" s="149"/>
      <c r="DE386" s="107"/>
      <c r="DF386" s="107"/>
      <c r="DG386" s="107"/>
      <c r="DH386" s="107"/>
      <c r="DI386" s="107"/>
      <c r="DJ386" s="107"/>
      <c r="DK386" s="107"/>
      <c r="DL386" s="107"/>
      <c r="DM386" s="107"/>
      <c r="DN386" s="107"/>
      <c r="DO386" s="107"/>
      <c r="DP386" s="107"/>
      <c r="DQ386" s="107"/>
      <c r="DR386" s="107"/>
      <c r="DS386" s="107"/>
      <c r="DT386" s="107"/>
      <c r="DU386" s="107"/>
      <c r="DV386" s="107"/>
      <c r="DW386" s="107"/>
      <c r="DX386" s="107"/>
      <c r="DY386" s="107"/>
      <c r="DZ386" s="107"/>
      <c r="EA386" s="107"/>
      <c r="EB386" s="107"/>
      <c r="EC386" s="107"/>
      <c r="ED386" s="107"/>
      <c r="EE386" s="107"/>
      <c r="EF386" s="107"/>
      <c r="EG386" s="107"/>
      <c r="EH386" s="107"/>
      <c r="EI386" s="107"/>
      <c r="EJ386" s="150"/>
    </row>
    <row r="387" spans="1:140" x14ac:dyDescent="0.3">
      <c r="A387" s="277" t="str">
        <f>Tableau3[Commande]&amp;Tableau3[Lig Cde]</f>
        <v/>
      </c>
      <c r="B387" s="278" t="str">
        <f>IF(ISERROR(VLOOKUP(Tableau3[[#This Row],[Code Ord. Off.]],#REF!,2,FALSE)),"RC CONVERGENCE",VLOOKUP(Tableau3[[#This Row],[Code Ord. Off.]],#REF!,2,FALSE))</f>
        <v>RC CONVERGENCE</v>
      </c>
      <c r="C387" s="279" t="str">
        <f>IF(OR(LEFT(Tableau3[[#This Row],[Commentaire Client]],2)="L3",LEFT(Tableau3[[#This Row],[No Suivi]],2)="L3"),"L3","")</f>
        <v/>
      </c>
      <c r="D387" s="278" t="str">
        <f>IFERROR(VLOOKUP(Tableau3[[#This Row],[Code Gest Fournisseur]],#REF!,2,FALSE),IF(Tableau3[[#This Row],[Réf Art Fournisseur]]="","NRC","Znon attribuée"))</f>
        <v>NRC</v>
      </c>
      <c r="E387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387" s="280" t="str">
        <f>IF(Tableau3[[#This Row],[Date Demandée]]+15&lt;$DE$11,"oui","non")</f>
        <v>oui</v>
      </c>
      <c r="G387" s="143"/>
      <c r="I387" s="144"/>
      <c r="J387" s="143"/>
      <c r="AQ387" s="144"/>
      <c r="AR387" s="143"/>
      <c r="AV387" s="1"/>
      <c r="AW387" s="1"/>
      <c r="BF387" s="1"/>
      <c r="CH387" s="1"/>
      <c r="CI387" s="1"/>
      <c r="CL387" s="1"/>
      <c r="CM387" s="1"/>
      <c r="CN387" s="241"/>
      <c r="CO387" s="1"/>
      <c r="CP387" s="3"/>
      <c r="CQ387" s="3"/>
      <c r="CR387" s="1"/>
      <c r="CS387" s="3"/>
      <c r="CT387" s="3"/>
      <c r="CU387" s="3"/>
      <c r="CV387" s="1"/>
      <c r="CW387" s="1"/>
      <c r="DC387" s="144"/>
      <c r="DD387" s="149"/>
      <c r="DE387" s="107"/>
      <c r="DF387" s="107"/>
      <c r="DG387" s="107"/>
      <c r="DH387" s="107"/>
      <c r="DI387" s="107"/>
      <c r="DJ387" s="107"/>
      <c r="DK387" s="107"/>
      <c r="DL387" s="107"/>
      <c r="DM387" s="107"/>
      <c r="DN387" s="107"/>
      <c r="DO387" s="107"/>
      <c r="DP387" s="107"/>
      <c r="DQ387" s="107"/>
      <c r="DR387" s="107"/>
      <c r="DS387" s="107"/>
      <c r="DT387" s="107"/>
      <c r="DU387" s="107"/>
      <c r="DV387" s="107"/>
      <c r="DW387" s="107"/>
      <c r="DX387" s="107"/>
      <c r="DY387" s="107"/>
      <c r="DZ387" s="107"/>
      <c r="EA387" s="107"/>
      <c r="EB387" s="107"/>
      <c r="EC387" s="107"/>
      <c r="ED387" s="107"/>
      <c r="EE387" s="107"/>
      <c r="EF387" s="107"/>
      <c r="EG387" s="107"/>
      <c r="EH387" s="107"/>
      <c r="EI387" s="107"/>
      <c r="EJ387" s="150"/>
    </row>
    <row r="388" spans="1:140" x14ac:dyDescent="0.3">
      <c r="A388" s="277" t="str">
        <f>Tableau3[Commande]&amp;Tableau3[Lig Cde]</f>
        <v/>
      </c>
      <c r="B388" s="278" t="str">
        <f>IF(ISERROR(VLOOKUP(Tableau3[[#This Row],[Code Ord. Off.]],#REF!,2,FALSE)),"RC CONVERGENCE",VLOOKUP(Tableau3[[#This Row],[Code Ord. Off.]],#REF!,2,FALSE))</f>
        <v>RC CONVERGENCE</v>
      </c>
      <c r="C388" s="279" t="str">
        <f>IF(OR(LEFT(Tableau3[[#This Row],[Commentaire Client]],2)="L3",LEFT(Tableau3[[#This Row],[No Suivi]],2)="L3"),"L3","")</f>
        <v/>
      </c>
      <c r="D388" s="278" t="str">
        <f>IFERROR(VLOOKUP(Tableau3[[#This Row],[Code Gest Fournisseur]],#REF!,2,FALSE),IF(Tableau3[[#This Row],[Réf Art Fournisseur]]="","NRC","Znon attribuée"))</f>
        <v>NRC</v>
      </c>
      <c r="E388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388" s="280" t="str">
        <f>IF(Tableau3[[#This Row],[Date Demandée]]+15&lt;$DE$11,"oui","non")</f>
        <v>oui</v>
      </c>
      <c r="G388" s="143"/>
      <c r="I388" s="144"/>
      <c r="J388" s="143"/>
      <c r="AQ388" s="144"/>
      <c r="AR388" s="143"/>
      <c r="AV388" s="1"/>
      <c r="AW388" s="1"/>
      <c r="BF388" s="1"/>
      <c r="CH388" s="1"/>
      <c r="CI388" s="1"/>
      <c r="CL388" s="1"/>
      <c r="CM388" s="1"/>
      <c r="CN388" s="241"/>
      <c r="CO388" s="1"/>
      <c r="CP388" s="3"/>
      <c r="CQ388" s="3"/>
      <c r="CR388" s="1"/>
      <c r="CS388" s="3"/>
      <c r="CT388" s="3"/>
      <c r="CU388" s="3"/>
      <c r="CV388" s="1"/>
      <c r="CW388" s="1"/>
      <c r="DC388" s="144"/>
      <c r="DD388" s="149"/>
      <c r="DE388" s="107"/>
      <c r="DF388" s="107"/>
      <c r="DG388" s="107"/>
      <c r="DH388" s="107"/>
      <c r="DI388" s="107"/>
      <c r="DJ388" s="107"/>
      <c r="DK388" s="107"/>
      <c r="DL388" s="107"/>
      <c r="DM388" s="107"/>
      <c r="DN388" s="107"/>
      <c r="DO388" s="107"/>
      <c r="DP388" s="107"/>
      <c r="DQ388" s="107"/>
      <c r="DR388" s="107"/>
      <c r="DS388" s="107"/>
      <c r="DT388" s="107"/>
      <c r="DU388" s="107"/>
      <c r="DV388" s="107"/>
      <c r="DW388" s="107"/>
      <c r="DX388" s="107"/>
      <c r="DY388" s="107"/>
      <c r="DZ388" s="107"/>
      <c r="EA388" s="107"/>
      <c r="EB388" s="107"/>
      <c r="EC388" s="107"/>
      <c r="ED388" s="107"/>
      <c r="EE388" s="107"/>
      <c r="EF388" s="107"/>
      <c r="EG388" s="107"/>
      <c r="EH388" s="107"/>
      <c r="EI388" s="107"/>
      <c r="EJ388" s="150"/>
    </row>
    <row r="389" spans="1:140" x14ac:dyDescent="0.3">
      <c r="A389" s="277" t="str">
        <f>Tableau3[Commande]&amp;Tableau3[Lig Cde]</f>
        <v/>
      </c>
      <c r="B389" s="278" t="str">
        <f>IF(ISERROR(VLOOKUP(Tableau3[[#This Row],[Code Ord. Off.]],#REF!,2,FALSE)),"RC CONVERGENCE",VLOOKUP(Tableau3[[#This Row],[Code Ord. Off.]],#REF!,2,FALSE))</f>
        <v>RC CONVERGENCE</v>
      </c>
      <c r="C389" s="279" t="str">
        <f>IF(OR(LEFT(Tableau3[[#This Row],[Commentaire Client]],2)="L3",LEFT(Tableau3[[#This Row],[No Suivi]],2)="L3"),"L3","")</f>
        <v/>
      </c>
      <c r="D389" s="278" t="str">
        <f>IFERROR(VLOOKUP(Tableau3[[#This Row],[Code Gest Fournisseur]],#REF!,2,FALSE),IF(Tableau3[[#This Row],[Réf Art Fournisseur]]="","NRC","Znon attribuée"))</f>
        <v>NRC</v>
      </c>
      <c r="E389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389" s="280" t="str">
        <f>IF(Tableau3[[#This Row],[Date Demandée]]+15&lt;$DE$11,"oui","non")</f>
        <v>oui</v>
      </c>
      <c r="G389" s="143"/>
      <c r="I389" s="144"/>
      <c r="J389" s="143"/>
      <c r="AQ389" s="144"/>
      <c r="AR389" s="143"/>
      <c r="AV389" s="1"/>
      <c r="AW389" s="1"/>
      <c r="BF389" s="1"/>
      <c r="CH389" s="1"/>
      <c r="CI389" s="1"/>
      <c r="CL389" s="1"/>
      <c r="CM389" s="1"/>
      <c r="CN389" s="241"/>
      <c r="CO389" s="1"/>
      <c r="CP389" s="3"/>
      <c r="CQ389" s="3"/>
      <c r="CR389" s="1"/>
      <c r="CS389" s="3"/>
      <c r="CT389" s="3"/>
      <c r="CU389" s="3"/>
      <c r="CV389" s="1"/>
      <c r="CW389" s="1"/>
      <c r="DC389" s="144"/>
      <c r="DD389" s="149"/>
      <c r="DE389" s="107"/>
      <c r="DF389" s="107"/>
      <c r="DG389" s="107"/>
      <c r="DH389" s="107"/>
      <c r="DI389" s="107"/>
      <c r="DJ389" s="107"/>
      <c r="DK389" s="107"/>
      <c r="DL389" s="107"/>
      <c r="DM389" s="107"/>
      <c r="DN389" s="107"/>
      <c r="DO389" s="107"/>
      <c r="DP389" s="107"/>
      <c r="DQ389" s="107"/>
      <c r="DR389" s="107"/>
      <c r="DS389" s="107"/>
      <c r="DT389" s="107"/>
      <c r="DU389" s="107"/>
      <c r="DV389" s="107"/>
      <c r="DW389" s="107"/>
      <c r="DX389" s="107"/>
      <c r="DY389" s="107"/>
      <c r="DZ389" s="107"/>
      <c r="EA389" s="107"/>
      <c r="EB389" s="107"/>
      <c r="EC389" s="107"/>
      <c r="ED389" s="107"/>
      <c r="EE389" s="107"/>
      <c r="EF389" s="107"/>
      <c r="EG389" s="107"/>
      <c r="EH389" s="107"/>
      <c r="EI389" s="107"/>
      <c r="EJ389" s="150"/>
    </row>
    <row r="390" spans="1:140" x14ac:dyDescent="0.3">
      <c r="A390" s="277" t="str">
        <f>Tableau3[Commande]&amp;Tableau3[Lig Cde]</f>
        <v/>
      </c>
      <c r="B390" s="278" t="str">
        <f>IF(ISERROR(VLOOKUP(Tableau3[[#This Row],[Code Ord. Off.]],#REF!,2,FALSE)),"RC CONVERGENCE",VLOOKUP(Tableau3[[#This Row],[Code Ord. Off.]],#REF!,2,FALSE))</f>
        <v>RC CONVERGENCE</v>
      </c>
      <c r="C390" s="279" t="str">
        <f>IF(OR(LEFT(Tableau3[[#This Row],[Commentaire Client]],2)="L3",LEFT(Tableau3[[#This Row],[No Suivi]],2)="L3"),"L3","")</f>
        <v/>
      </c>
      <c r="D390" s="278" t="str">
        <f>IFERROR(VLOOKUP(Tableau3[[#This Row],[Code Gest Fournisseur]],#REF!,2,FALSE),IF(Tableau3[[#This Row],[Réf Art Fournisseur]]="","NRC","Znon attribuée"))</f>
        <v>NRC</v>
      </c>
      <c r="E390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390" s="280" t="str">
        <f>IF(Tableau3[[#This Row],[Date Demandée]]+15&lt;$DE$11,"oui","non")</f>
        <v>oui</v>
      </c>
      <c r="G390" s="143"/>
      <c r="I390" s="144"/>
      <c r="J390" s="143"/>
      <c r="AQ390" s="144"/>
      <c r="AR390" s="143"/>
      <c r="AV390" s="1"/>
      <c r="AW390" s="1"/>
      <c r="BF390" s="1"/>
      <c r="CH390" s="1"/>
      <c r="CI390" s="1"/>
      <c r="CL390" s="1"/>
      <c r="CM390" s="1"/>
      <c r="CN390" s="241"/>
      <c r="CO390" s="1"/>
      <c r="CP390" s="3"/>
      <c r="CQ390" s="3"/>
      <c r="CR390" s="1"/>
      <c r="CS390" s="3"/>
      <c r="CT390" s="3"/>
      <c r="CU390" s="3"/>
      <c r="CV390" s="1"/>
      <c r="CW390" s="1"/>
      <c r="DC390" s="144"/>
      <c r="DD390" s="149"/>
      <c r="DE390" s="107"/>
      <c r="DF390" s="107"/>
      <c r="DG390" s="107"/>
      <c r="DH390" s="107"/>
      <c r="DI390" s="107"/>
      <c r="DJ390" s="107"/>
      <c r="DK390" s="107"/>
      <c r="DL390" s="107"/>
      <c r="DM390" s="107"/>
      <c r="DN390" s="107"/>
      <c r="DO390" s="107"/>
      <c r="DP390" s="107"/>
      <c r="DQ390" s="107"/>
      <c r="DR390" s="107"/>
      <c r="DS390" s="107"/>
      <c r="DT390" s="107"/>
      <c r="DU390" s="107"/>
      <c r="DV390" s="107"/>
      <c r="DW390" s="107"/>
      <c r="DX390" s="107"/>
      <c r="DY390" s="107"/>
      <c r="DZ390" s="107"/>
      <c r="EA390" s="107"/>
      <c r="EB390" s="107"/>
      <c r="EC390" s="107"/>
      <c r="ED390" s="107"/>
      <c r="EE390" s="107"/>
      <c r="EF390" s="107"/>
      <c r="EG390" s="107"/>
      <c r="EH390" s="107"/>
      <c r="EI390" s="107"/>
      <c r="EJ390" s="150"/>
    </row>
    <row r="391" spans="1:140" x14ac:dyDescent="0.3">
      <c r="A391" s="277" t="str">
        <f>Tableau3[Commande]&amp;Tableau3[Lig Cde]</f>
        <v/>
      </c>
      <c r="B391" s="278" t="str">
        <f>IF(ISERROR(VLOOKUP(Tableau3[[#This Row],[Code Ord. Off.]],#REF!,2,FALSE)),"RC CONVERGENCE",VLOOKUP(Tableau3[[#This Row],[Code Ord. Off.]],#REF!,2,FALSE))</f>
        <v>RC CONVERGENCE</v>
      </c>
      <c r="C391" s="279" t="str">
        <f>IF(OR(LEFT(Tableau3[[#This Row],[Commentaire Client]],2)="L3",LEFT(Tableau3[[#This Row],[No Suivi]],2)="L3"),"L3","")</f>
        <v/>
      </c>
      <c r="D391" s="278" t="str">
        <f>IFERROR(VLOOKUP(Tableau3[[#This Row],[Code Gest Fournisseur]],#REF!,2,FALSE),IF(Tableau3[[#This Row],[Réf Art Fournisseur]]="","NRC","Znon attribuée"))</f>
        <v>NRC</v>
      </c>
      <c r="E391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391" s="280" t="str">
        <f>IF(Tableau3[[#This Row],[Date Demandée]]+15&lt;$DE$11,"oui","non")</f>
        <v>oui</v>
      </c>
      <c r="G391" s="143"/>
      <c r="I391" s="144"/>
      <c r="J391" s="143"/>
      <c r="AQ391" s="144"/>
      <c r="AR391" s="143"/>
      <c r="AV391" s="1"/>
      <c r="AW391" s="1"/>
      <c r="BF391" s="1"/>
      <c r="CH391" s="1"/>
      <c r="CI391" s="1"/>
      <c r="CL391" s="1"/>
      <c r="CM391" s="1"/>
      <c r="CN391" s="241"/>
      <c r="CO391" s="1"/>
      <c r="CP391" s="3"/>
      <c r="CQ391" s="3"/>
      <c r="CR391" s="1"/>
      <c r="CS391" s="3"/>
      <c r="CT391" s="3"/>
      <c r="CU391" s="3"/>
      <c r="CV391" s="1"/>
      <c r="CW391" s="1"/>
      <c r="DC391" s="144"/>
      <c r="DD391" s="149"/>
      <c r="DE391" s="107"/>
      <c r="DF391" s="107"/>
      <c r="DG391" s="107"/>
      <c r="DH391" s="107"/>
      <c r="DI391" s="107"/>
      <c r="DJ391" s="107"/>
      <c r="DK391" s="107"/>
      <c r="DL391" s="107"/>
      <c r="DM391" s="107"/>
      <c r="DN391" s="107"/>
      <c r="DO391" s="107"/>
      <c r="DP391" s="107"/>
      <c r="DQ391" s="107"/>
      <c r="DR391" s="107"/>
      <c r="DS391" s="107"/>
      <c r="DT391" s="107"/>
      <c r="DU391" s="107"/>
      <c r="DV391" s="107"/>
      <c r="DW391" s="107"/>
      <c r="DX391" s="107"/>
      <c r="DY391" s="107"/>
      <c r="DZ391" s="107"/>
      <c r="EA391" s="107"/>
      <c r="EB391" s="107"/>
      <c r="EC391" s="107"/>
      <c r="ED391" s="107"/>
      <c r="EE391" s="107"/>
      <c r="EF391" s="107"/>
      <c r="EG391" s="107"/>
      <c r="EH391" s="107"/>
      <c r="EI391" s="107"/>
      <c r="EJ391" s="150"/>
    </row>
    <row r="392" spans="1:140" x14ac:dyDescent="0.3">
      <c r="A392" s="277" t="str">
        <f>Tableau3[Commande]&amp;Tableau3[Lig Cde]</f>
        <v/>
      </c>
      <c r="B392" s="278" t="str">
        <f>IF(ISERROR(VLOOKUP(Tableau3[[#This Row],[Code Ord. Off.]],#REF!,2,FALSE)),"RC CONVERGENCE",VLOOKUP(Tableau3[[#This Row],[Code Ord. Off.]],#REF!,2,FALSE))</f>
        <v>RC CONVERGENCE</v>
      </c>
      <c r="C392" s="279" t="str">
        <f>IF(OR(LEFT(Tableau3[[#This Row],[Commentaire Client]],2)="L3",LEFT(Tableau3[[#This Row],[No Suivi]],2)="L3"),"L3","")</f>
        <v/>
      </c>
      <c r="D392" s="278" t="str">
        <f>IFERROR(VLOOKUP(Tableau3[[#This Row],[Code Gest Fournisseur]],#REF!,2,FALSE),IF(Tableau3[[#This Row],[Réf Art Fournisseur]]="","NRC","Znon attribuée"))</f>
        <v>NRC</v>
      </c>
      <c r="E392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392" s="280" t="str">
        <f>IF(Tableau3[[#This Row],[Date Demandée]]+15&lt;$DE$11,"oui","non")</f>
        <v>oui</v>
      </c>
      <c r="G392" s="143"/>
      <c r="I392" s="144"/>
      <c r="J392" s="143"/>
      <c r="AQ392" s="144"/>
      <c r="AR392" s="143"/>
      <c r="AV392" s="1"/>
      <c r="AW392" s="1"/>
      <c r="BF392" s="1"/>
      <c r="CH392" s="1"/>
      <c r="CI392" s="1"/>
      <c r="CL392" s="1"/>
      <c r="CM392" s="1"/>
      <c r="CN392" s="244"/>
      <c r="CO392" s="1"/>
      <c r="CP392" s="3"/>
      <c r="CQ392" s="3"/>
      <c r="CR392" s="1"/>
      <c r="CS392" s="3"/>
      <c r="CT392" s="3"/>
      <c r="CU392" s="3"/>
      <c r="CV392" s="1"/>
      <c r="CW392" s="1"/>
      <c r="DC392" s="144"/>
      <c r="DD392" s="149"/>
      <c r="DE392" s="107"/>
      <c r="DF392" s="107"/>
      <c r="DG392" s="107"/>
      <c r="DH392" s="107"/>
      <c r="DI392" s="107"/>
      <c r="DJ392" s="107"/>
      <c r="DK392" s="107"/>
      <c r="DL392" s="107"/>
      <c r="DM392" s="107"/>
      <c r="DN392" s="107"/>
      <c r="DO392" s="107"/>
      <c r="DP392" s="107"/>
      <c r="DQ392" s="107"/>
      <c r="DR392" s="107"/>
      <c r="DS392" s="107"/>
      <c r="DT392" s="107"/>
      <c r="DU392" s="107"/>
      <c r="DV392" s="107"/>
      <c r="DW392" s="107"/>
      <c r="DX392" s="107"/>
      <c r="DY392" s="107"/>
      <c r="DZ392" s="107"/>
      <c r="EA392" s="107"/>
      <c r="EB392" s="107"/>
      <c r="EC392" s="107"/>
      <c r="ED392" s="107"/>
      <c r="EE392" s="107"/>
      <c r="EF392" s="107"/>
      <c r="EG392" s="107"/>
      <c r="EH392" s="107"/>
      <c r="EI392" s="107"/>
      <c r="EJ392" s="150"/>
    </row>
    <row r="393" spans="1:140" x14ac:dyDescent="0.3">
      <c r="A393" s="277" t="str">
        <f>Tableau3[Commande]&amp;Tableau3[Lig Cde]</f>
        <v/>
      </c>
      <c r="B393" s="278" t="str">
        <f>IF(ISERROR(VLOOKUP(Tableau3[[#This Row],[Code Ord. Off.]],#REF!,2,FALSE)),"RC CONVERGENCE",VLOOKUP(Tableau3[[#This Row],[Code Ord. Off.]],#REF!,2,FALSE))</f>
        <v>RC CONVERGENCE</v>
      </c>
      <c r="C393" s="279" t="str">
        <f>IF(OR(LEFT(Tableau3[[#This Row],[Commentaire Client]],2)="L3",LEFT(Tableau3[[#This Row],[No Suivi]],2)="L3"),"L3","")</f>
        <v/>
      </c>
      <c r="D393" s="278" t="str">
        <f>IFERROR(VLOOKUP(Tableau3[[#This Row],[Code Gest Fournisseur]],#REF!,2,FALSE),IF(Tableau3[[#This Row],[Réf Art Fournisseur]]="","NRC","Znon attribuée"))</f>
        <v>NRC</v>
      </c>
      <c r="E393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393" s="280" t="str">
        <f>IF(Tableau3[[#This Row],[Date Demandée]]+15&lt;$DE$11,"oui","non")</f>
        <v>oui</v>
      </c>
      <c r="G393" s="143"/>
      <c r="I393" s="144"/>
      <c r="J393" s="143"/>
      <c r="AQ393" s="144"/>
      <c r="AR393" s="143"/>
      <c r="AV393" s="1"/>
      <c r="AW393" s="1"/>
      <c r="BF393" s="1"/>
      <c r="CH393" s="1"/>
      <c r="CI393" s="1"/>
      <c r="CL393" s="1"/>
      <c r="CM393" s="1"/>
      <c r="CN393" s="244"/>
      <c r="CO393" s="1"/>
      <c r="CP393" s="3"/>
      <c r="CQ393" s="3"/>
      <c r="CR393" s="1"/>
      <c r="CS393" s="3"/>
      <c r="CT393" s="3"/>
      <c r="CU393" s="3"/>
      <c r="CV393" s="1"/>
      <c r="CW393" s="1"/>
      <c r="DC393" s="144"/>
      <c r="DD393" s="149"/>
      <c r="DE393" s="107"/>
      <c r="DF393" s="107"/>
      <c r="DG393" s="107"/>
      <c r="DH393" s="107"/>
      <c r="DI393" s="107"/>
      <c r="DJ393" s="107"/>
      <c r="DK393" s="107"/>
      <c r="DL393" s="107"/>
      <c r="DM393" s="107"/>
      <c r="DN393" s="107"/>
      <c r="DO393" s="107"/>
      <c r="DP393" s="107"/>
      <c r="DQ393" s="107"/>
      <c r="DR393" s="107"/>
      <c r="DS393" s="107"/>
      <c r="DT393" s="107"/>
      <c r="DU393" s="107"/>
      <c r="DV393" s="107"/>
      <c r="DW393" s="107"/>
      <c r="DX393" s="107"/>
      <c r="DY393" s="107"/>
      <c r="DZ393" s="107"/>
      <c r="EA393" s="107"/>
      <c r="EB393" s="107"/>
      <c r="EC393" s="107"/>
      <c r="ED393" s="107"/>
      <c r="EE393" s="107"/>
      <c r="EF393" s="107"/>
      <c r="EG393" s="107"/>
      <c r="EH393" s="107"/>
      <c r="EI393" s="107"/>
      <c r="EJ393" s="150"/>
    </row>
    <row r="394" spans="1:140" x14ac:dyDescent="0.3">
      <c r="A394" s="277" t="str">
        <f>Tableau3[Commande]&amp;Tableau3[Lig Cde]</f>
        <v/>
      </c>
      <c r="B394" s="278" t="str">
        <f>IF(ISERROR(VLOOKUP(Tableau3[[#This Row],[Code Ord. Off.]],#REF!,2,FALSE)),"RC CONVERGENCE",VLOOKUP(Tableau3[[#This Row],[Code Ord. Off.]],#REF!,2,FALSE))</f>
        <v>RC CONVERGENCE</v>
      </c>
      <c r="C394" s="279" t="str">
        <f>IF(OR(LEFT(Tableau3[[#This Row],[Commentaire Client]],2)="L3",LEFT(Tableau3[[#This Row],[No Suivi]],2)="L3"),"L3","")</f>
        <v/>
      </c>
      <c r="D394" s="278" t="str">
        <f>IFERROR(VLOOKUP(Tableau3[[#This Row],[Code Gest Fournisseur]],#REF!,2,FALSE),IF(Tableau3[[#This Row],[Réf Art Fournisseur]]="","NRC","Znon attribuée"))</f>
        <v>NRC</v>
      </c>
      <c r="E394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394" s="280" t="str">
        <f>IF(Tableau3[[#This Row],[Date Demandée]]+15&lt;$DE$11,"oui","non")</f>
        <v>oui</v>
      </c>
      <c r="G394" s="143"/>
      <c r="I394" s="144"/>
      <c r="J394" s="143"/>
      <c r="AQ394" s="144"/>
      <c r="AR394" s="143"/>
      <c r="AV394" s="1"/>
      <c r="AW394" s="1"/>
      <c r="BF394" s="1"/>
      <c r="CH394" s="1"/>
      <c r="CI394" s="1"/>
      <c r="CL394" s="1"/>
      <c r="CM394" s="1"/>
      <c r="CN394" s="244"/>
      <c r="CO394" s="1"/>
      <c r="CP394" s="3"/>
      <c r="CQ394" s="3"/>
      <c r="CR394" s="1"/>
      <c r="CS394" s="3"/>
      <c r="CT394" s="3"/>
      <c r="CU394" s="3"/>
      <c r="CV394" s="1"/>
      <c r="CW394" s="1"/>
      <c r="DC394" s="144"/>
      <c r="DD394" s="149"/>
      <c r="DE394" s="107"/>
      <c r="DF394" s="107"/>
      <c r="DG394" s="107"/>
      <c r="DH394" s="107"/>
      <c r="DI394" s="107"/>
      <c r="DJ394" s="107"/>
      <c r="DK394" s="107"/>
      <c r="DL394" s="107"/>
      <c r="DM394" s="107"/>
      <c r="DN394" s="107"/>
      <c r="DO394" s="107"/>
      <c r="DP394" s="107"/>
      <c r="DQ394" s="107"/>
      <c r="DR394" s="107"/>
      <c r="DS394" s="107"/>
      <c r="DT394" s="107"/>
      <c r="DU394" s="107"/>
      <c r="DV394" s="107"/>
      <c r="DW394" s="107"/>
      <c r="DX394" s="107"/>
      <c r="DY394" s="107"/>
      <c r="DZ394" s="107"/>
      <c r="EA394" s="107"/>
      <c r="EB394" s="107"/>
      <c r="EC394" s="107"/>
      <c r="ED394" s="107"/>
      <c r="EE394" s="107"/>
      <c r="EF394" s="107"/>
      <c r="EG394" s="107"/>
      <c r="EH394" s="107"/>
      <c r="EI394" s="107"/>
      <c r="EJ394" s="150"/>
    </row>
    <row r="395" spans="1:140" x14ac:dyDescent="0.3">
      <c r="A395" s="277" t="str">
        <f>Tableau3[Commande]&amp;Tableau3[Lig Cde]</f>
        <v/>
      </c>
      <c r="B395" s="278" t="str">
        <f>IF(ISERROR(VLOOKUP(Tableau3[[#This Row],[Code Ord. Off.]],#REF!,2,FALSE)),"RC CONVERGENCE",VLOOKUP(Tableau3[[#This Row],[Code Ord. Off.]],#REF!,2,FALSE))</f>
        <v>RC CONVERGENCE</v>
      </c>
      <c r="C395" s="279" t="str">
        <f>IF(OR(LEFT(Tableau3[[#This Row],[Commentaire Client]],2)="L3",LEFT(Tableau3[[#This Row],[No Suivi]],2)="L3"),"L3","")</f>
        <v/>
      </c>
      <c r="D395" s="278" t="str">
        <f>IFERROR(VLOOKUP(Tableau3[[#This Row],[Code Gest Fournisseur]],#REF!,2,FALSE),IF(Tableau3[[#This Row],[Réf Art Fournisseur]]="","NRC","Znon attribuée"))</f>
        <v>NRC</v>
      </c>
      <c r="E395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395" s="280" t="str">
        <f>IF(Tableau3[[#This Row],[Date Demandée]]+15&lt;$DE$11,"oui","non")</f>
        <v>oui</v>
      </c>
      <c r="G395" s="143"/>
      <c r="I395" s="144"/>
      <c r="J395" s="143"/>
      <c r="AQ395" s="144"/>
      <c r="AR395" s="143"/>
      <c r="AV395" s="1"/>
      <c r="AW395" s="1"/>
      <c r="BF395" s="1"/>
      <c r="CH395" s="1"/>
      <c r="CI395" s="1"/>
      <c r="CL395" s="1"/>
      <c r="CM395" s="1"/>
      <c r="CN395" s="244"/>
      <c r="CO395" s="1"/>
      <c r="CP395" s="3"/>
      <c r="CQ395" s="3"/>
      <c r="CR395" s="1"/>
      <c r="CS395" s="3"/>
      <c r="CT395" s="3"/>
      <c r="CU395" s="3"/>
      <c r="CV395" s="1"/>
      <c r="CW395" s="1"/>
      <c r="DC395" s="144"/>
      <c r="DD395" s="149"/>
      <c r="DE395" s="107"/>
      <c r="DF395" s="107"/>
      <c r="DG395" s="107"/>
      <c r="DH395" s="107"/>
      <c r="DI395" s="107"/>
      <c r="DJ395" s="107"/>
      <c r="DK395" s="107"/>
      <c r="DL395" s="107"/>
      <c r="DM395" s="107"/>
      <c r="DN395" s="107"/>
      <c r="DO395" s="107"/>
      <c r="DP395" s="107"/>
      <c r="DQ395" s="107"/>
      <c r="DR395" s="107"/>
      <c r="DS395" s="107"/>
      <c r="DT395" s="107"/>
      <c r="DU395" s="107"/>
      <c r="DV395" s="107"/>
      <c r="DW395" s="107"/>
      <c r="DX395" s="107"/>
      <c r="DY395" s="107"/>
      <c r="DZ395" s="107"/>
      <c r="EA395" s="107"/>
      <c r="EB395" s="107"/>
      <c r="EC395" s="107"/>
      <c r="ED395" s="107"/>
      <c r="EE395" s="107"/>
      <c r="EF395" s="107"/>
      <c r="EG395" s="107"/>
      <c r="EH395" s="107"/>
      <c r="EI395" s="107"/>
      <c r="EJ395" s="150"/>
    </row>
    <row r="396" spans="1:140" x14ac:dyDescent="0.3">
      <c r="A396" s="277" t="str">
        <f>Tableau3[Commande]&amp;Tableau3[Lig Cde]</f>
        <v/>
      </c>
      <c r="B396" s="278" t="str">
        <f>IF(ISERROR(VLOOKUP(Tableau3[[#This Row],[Code Ord. Off.]],#REF!,2,FALSE)),"RC CONVERGENCE",VLOOKUP(Tableau3[[#This Row],[Code Ord. Off.]],#REF!,2,FALSE))</f>
        <v>RC CONVERGENCE</v>
      </c>
      <c r="C396" s="279" t="str">
        <f>IF(OR(LEFT(Tableau3[[#This Row],[Commentaire Client]],2)="L3",LEFT(Tableau3[[#This Row],[No Suivi]],2)="L3"),"L3","")</f>
        <v/>
      </c>
      <c r="D396" s="278" t="str">
        <f>IFERROR(VLOOKUP(Tableau3[[#This Row],[Code Gest Fournisseur]],#REF!,2,FALSE),IF(Tableau3[[#This Row],[Réf Art Fournisseur]]="","NRC","Znon attribuée"))</f>
        <v>NRC</v>
      </c>
      <c r="E396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396" s="280" t="str">
        <f>IF(Tableau3[[#This Row],[Date Demandée]]+15&lt;$DE$11,"oui","non")</f>
        <v>oui</v>
      </c>
      <c r="G396" s="143"/>
      <c r="I396" s="144"/>
      <c r="J396" s="143"/>
      <c r="AQ396" s="144"/>
      <c r="AR396" s="143"/>
      <c r="AV396" s="1"/>
      <c r="AW396" s="1"/>
      <c r="BF396" s="1"/>
      <c r="CH396" s="1"/>
      <c r="CI396" s="1"/>
      <c r="CL396" s="1"/>
      <c r="CM396" s="1"/>
      <c r="CN396" s="244"/>
      <c r="CO396" s="1"/>
      <c r="CP396" s="3"/>
      <c r="CQ396" s="3"/>
      <c r="CR396" s="1"/>
      <c r="CS396" s="3"/>
      <c r="CT396" s="3"/>
      <c r="CU396" s="3"/>
      <c r="CV396" s="1"/>
      <c r="CW396" s="1"/>
      <c r="DC396" s="144"/>
      <c r="DD396" s="149"/>
      <c r="DE396" s="107"/>
      <c r="DF396" s="107"/>
      <c r="DG396" s="107"/>
      <c r="DH396" s="107"/>
      <c r="DI396" s="107"/>
      <c r="DJ396" s="107"/>
      <c r="DK396" s="107"/>
      <c r="DL396" s="107"/>
      <c r="DM396" s="107"/>
      <c r="DN396" s="107"/>
      <c r="DO396" s="107"/>
      <c r="DP396" s="107"/>
      <c r="DQ396" s="107"/>
      <c r="DR396" s="107"/>
      <c r="DS396" s="107"/>
      <c r="DT396" s="107"/>
      <c r="DU396" s="107"/>
      <c r="DV396" s="107"/>
      <c r="DW396" s="107"/>
      <c r="DX396" s="107"/>
      <c r="DY396" s="107"/>
      <c r="DZ396" s="107"/>
      <c r="EA396" s="107"/>
      <c r="EB396" s="107"/>
      <c r="EC396" s="107"/>
      <c r="ED396" s="107"/>
      <c r="EE396" s="107"/>
      <c r="EF396" s="107"/>
      <c r="EG396" s="107"/>
      <c r="EH396" s="107"/>
      <c r="EI396" s="107"/>
      <c r="EJ396" s="150"/>
    </row>
    <row r="397" spans="1:140" x14ac:dyDescent="0.3">
      <c r="A397" s="277" t="str">
        <f>Tableau3[Commande]&amp;Tableau3[Lig Cde]</f>
        <v/>
      </c>
      <c r="B397" s="278" t="str">
        <f>IF(ISERROR(VLOOKUP(Tableau3[[#This Row],[Code Ord. Off.]],#REF!,2,FALSE)),"RC CONVERGENCE",VLOOKUP(Tableau3[[#This Row],[Code Ord. Off.]],#REF!,2,FALSE))</f>
        <v>RC CONVERGENCE</v>
      </c>
      <c r="C397" s="279" t="str">
        <f>IF(OR(LEFT(Tableau3[[#This Row],[Commentaire Client]],2)="L3",LEFT(Tableau3[[#This Row],[No Suivi]],2)="L3"),"L3","")</f>
        <v/>
      </c>
      <c r="D397" s="278" t="str">
        <f>IFERROR(VLOOKUP(Tableau3[[#This Row],[Code Gest Fournisseur]],#REF!,2,FALSE),IF(Tableau3[[#This Row],[Réf Art Fournisseur]]="","NRC","Znon attribuée"))</f>
        <v>NRC</v>
      </c>
      <c r="E397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397" s="280" t="str">
        <f>IF(Tableau3[[#This Row],[Date Demandée]]+15&lt;$DE$11,"oui","non")</f>
        <v>oui</v>
      </c>
      <c r="G397" s="143"/>
      <c r="I397" s="144"/>
      <c r="J397" s="143"/>
      <c r="AQ397" s="144"/>
      <c r="AR397" s="143"/>
      <c r="AV397" s="1"/>
      <c r="AW397" s="1"/>
      <c r="BF397" s="1"/>
      <c r="CH397" s="1"/>
      <c r="CI397" s="1"/>
      <c r="CL397" s="1"/>
      <c r="CM397" s="1"/>
      <c r="CN397" s="244"/>
      <c r="CO397" s="1"/>
      <c r="CP397" s="3"/>
      <c r="CQ397" s="3"/>
      <c r="CR397" s="1"/>
      <c r="CS397" s="3"/>
      <c r="CT397" s="3"/>
      <c r="CU397" s="3"/>
      <c r="CV397" s="1"/>
      <c r="CW397" s="1"/>
      <c r="DC397" s="144"/>
      <c r="DD397" s="149"/>
      <c r="DE397" s="107"/>
      <c r="DF397" s="107"/>
      <c r="DG397" s="107"/>
      <c r="DH397" s="107"/>
      <c r="DI397" s="107"/>
      <c r="DJ397" s="107"/>
      <c r="DK397" s="107"/>
      <c r="DL397" s="107"/>
      <c r="DM397" s="107"/>
      <c r="DN397" s="107"/>
      <c r="DO397" s="107"/>
      <c r="DP397" s="107"/>
      <c r="DQ397" s="107"/>
      <c r="DR397" s="107"/>
      <c r="DS397" s="107"/>
      <c r="DT397" s="107"/>
      <c r="DU397" s="107"/>
      <c r="DV397" s="107"/>
      <c r="DW397" s="107"/>
      <c r="DX397" s="107"/>
      <c r="DY397" s="107"/>
      <c r="DZ397" s="107"/>
      <c r="EA397" s="107"/>
      <c r="EB397" s="107"/>
      <c r="EC397" s="107"/>
      <c r="ED397" s="107"/>
      <c r="EE397" s="107"/>
      <c r="EF397" s="107"/>
      <c r="EG397" s="107"/>
      <c r="EH397" s="107"/>
      <c r="EI397" s="107"/>
      <c r="EJ397" s="150"/>
    </row>
    <row r="398" spans="1:140" x14ac:dyDescent="0.3">
      <c r="A398" s="277" t="str">
        <f>Tableau3[Commande]&amp;Tableau3[Lig Cde]</f>
        <v/>
      </c>
      <c r="B398" s="278" t="str">
        <f>IF(ISERROR(VLOOKUP(Tableau3[[#This Row],[Code Ord. Off.]],#REF!,2,FALSE)),"RC CONVERGENCE",VLOOKUP(Tableau3[[#This Row],[Code Ord. Off.]],#REF!,2,FALSE))</f>
        <v>RC CONVERGENCE</v>
      </c>
      <c r="C398" s="279" t="str">
        <f>IF(OR(LEFT(Tableau3[[#This Row],[Commentaire Client]],2)="L3",LEFT(Tableau3[[#This Row],[No Suivi]],2)="L3"),"L3","")</f>
        <v/>
      </c>
      <c r="D398" s="278" t="str">
        <f>IFERROR(VLOOKUP(Tableau3[[#This Row],[Code Gest Fournisseur]],#REF!,2,FALSE),IF(Tableau3[[#This Row],[Réf Art Fournisseur]]="","NRC","Znon attribuée"))</f>
        <v>NRC</v>
      </c>
      <c r="E398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398" s="280" t="str">
        <f>IF(Tableau3[[#This Row],[Date Demandée]]+15&lt;$DE$11,"oui","non")</f>
        <v>oui</v>
      </c>
      <c r="G398" s="143"/>
      <c r="I398" s="144"/>
      <c r="J398" s="143"/>
      <c r="AQ398" s="144"/>
      <c r="AR398" s="143"/>
      <c r="AV398" s="1"/>
      <c r="AW398" s="1"/>
      <c r="BF398" s="1"/>
      <c r="CH398" s="1"/>
      <c r="CI398" s="1"/>
      <c r="CL398" s="1"/>
      <c r="CM398" s="1"/>
      <c r="CN398" s="244"/>
      <c r="CO398" s="1"/>
      <c r="CP398" s="3"/>
      <c r="CQ398" s="3"/>
      <c r="CR398" s="1"/>
      <c r="CS398" s="3"/>
      <c r="CT398" s="3"/>
      <c r="CU398" s="3"/>
      <c r="CV398" s="1"/>
      <c r="CW398" s="1"/>
      <c r="DC398" s="144"/>
      <c r="DD398" s="149"/>
      <c r="DE398" s="107"/>
      <c r="DF398" s="107"/>
      <c r="DG398" s="107"/>
      <c r="DH398" s="107"/>
      <c r="DI398" s="107"/>
      <c r="DJ398" s="107"/>
      <c r="DK398" s="107"/>
      <c r="DL398" s="107"/>
      <c r="DM398" s="107"/>
      <c r="DN398" s="107"/>
      <c r="DO398" s="107"/>
      <c r="DP398" s="107"/>
      <c r="DQ398" s="107"/>
      <c r="DR398" s="107"/>
      <c r="DS398" s="107"/>
      <c r="DT398" s="107"/>
      <c r="DU398" s="107"/>
      <c r="DV398" s="107"/>
      <c r="DW398" s="107"/>
      <c r="DX398" s="107"/>
      <c r="DY398" s="107"/>
      <c r="DZ398" s="107"/>
      <c r="EA398" s="107"/>
      <c r="EB398" s="107"/>
      <c r="EC398" s="107"/>
      <c r="ED398" s="107"/>
      <c r="EE398" s="107"/>
      <c r="EF398" s="107"/>
      <c r="EG398" s="107"/>
      <c r="EH398" s="107"/>
      <c r="EI398" s="107"/>
      <c r="EJ398" s="150"/>
    </row>
    <row r="399" spans="1:140" x14ac:dyDescent="0.3">
      <c r="A399" s="277" t="str">
        <f>Tableau3[Commande]&amp;Tableau3[Lig Cde]</f>
        <v/>
      </c>
      <c r="B399" s="278" t="str">
        <f>IF(ISERROR(VLOOKUP(Tableau3[[#This Row],[Code Ord. Off.]],#REF!,2,FALSE)),"RC CONVERGENCE",VLOOKUP(Tableau3[[#This Row],[Code Ord. Off.]],#REF!,2,FALSE))</f>
        <v>RC CONVERGENCE</v>
      </c>
      <c r="C399" s="279" t="str">
        <f>IF(OR(LEFT(Tableau3[[#This Row],[Commentaire Client]],2)="L3",LEFT(Tableau3[[#This Row],[No Suivi]],2)="L3"),"L3","")</f>
        <v/>
      </c>
      <c r="D399" s="278" t="str">
        <f>IFERROR(VLOOKUP(Tableau3[[#This Row],[Code Gest Fournisseur]],#REF!,2,FALSE),IF(Tableau3[[#This Row],[Réf Art Fournisseur]]="","NRC","Znon attribuée"))</f>
        <v>NRC</v>
      </c>
      <c r="E399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399" s="280" t="str">
        <f>IF(Tableau3[[#This Row],[Date Demandée]]+15&lt;$DE$11,"oui","non")</f>
        <v>oui</v>
      </c>
      <c r="G399" s="143"/>
      <c r="I399" s="144"/>
      <c r="J399" s="143"/>
      <c r="AQ399" s="144"/>
      <c r="AR399" s="143"/>
      <c r="AV399" s="1"/>
      <c r="AW399" s="1"/>
      <c r="BF399" s="1"/>
      <c r="CH399" s="1"/>
      <c r="CI399" s="1"/>
      <c r="CL399" s="1"/>
      <c r="CM399" s="1"/>
      <c r="CN399" s="244"/>
      <c r="CO399" s="1"/>
      <c r="CP399" s="3"/>
      <c r="CQ399" s="3"/>
      <c r="CR399" s="1"/>
      <c r="CS399" s="3"/>
      <c r="CT399" s="3"/>
      <c r="CU399" s="3"/>
      <c r="CV399" s="1"/>
      <c r="CW399" s="1"/>
      <c r="DC399" s="144"/>
      <c r="DD399" s="149"/>
      <c r="DE399" s="107"/>
      <c r="DF399" s="107"/>
      <c r="DG399" s="107"/>
      <c r="DH399" s="107"/>
      <c r="DI399" s="107"/>
      <c r="DJ399" s="107"/>
      <c r="DK399" s="107"/>
      <c r="DL399" s="107"/>
      <c r="DM399" s="107"/>
      <c r="DN399" s="107"/>
      <c r="DO399" s="107"/>
      <c r="DP399" s="107"/>
      <c r="DQ399" s="107"/>
      <c r="DR399" s="107"/>
      <c r="DS399" s="107"/>
      <c r="DT399" s="107"/>
      <c r="DU399" s="107"/>
      <c r="DV399" s="107"/>
      <c r="DW399" s="107"/>
      <c r="DX399" s="107"/>
      <c r="DY399" s="107"/>
      <c r="DZ399" s="107"/>
      <c r="EA399" s="107"/>
      <c r="EB399" s="107"/>
      <c r="EC399" s="107"/>
      <c r="ED399" s="107"/>
      <c r="EE399" s="107"/>
      <c r="EF399" s="107"/>
      <c r="EG399" s="107"/>
      <c r="EH399" s="107"/>
      <c r="EI399" s="107"/>
      <c r="EJ399" s="150"/>
    </row>
    <row r="400" spans="1:140" x14ac:dyDescent="0.3">
      <c r="A400" s="277" t="str">
        <f>Tableau3[Commande]&amp;Tableau3[Lig Cde]</f>
        <v/>
      </c>
      <c r="B400" s="278" t="str">
        <f>IF(ISERROR(VLOOKUP(Tableau3[[#This Row],[Code Ord. Off.]],#REF!,2,FALSE)),"RC CONVERGENCE",VLOOKUP(Tableau3[[#This Row],[Code Ord. Off.]],#REF!,2,FALSE))</f>
        <v>RC CONVERGENCE</v>
      </c>
      <c r="C400" s="279" t="str">
        <f>IF(OR(LEFT(Tableau3[[#This Row],[Commentaire Client]],2)="L3",LEFT(Tableau3[[#This Row],[No Suivi]],2)="L3"),"L3","")</f>
        <v/>
      </c>
      <c r="D400" s="278" t="str">
        <f>IFERROR(VLOOKUP(Tableau3[[#This Row],[Code Gest Fournisseur]],#REF!,2,FALSE),IF(Tableau3[[#This Row],[Réf Art Fournisseur]]="","NRC","Znon attribuée"))</f>
        <v>NRC</v>
      </c>
      <c r="E400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400" s="280" t="str">
        <f>IF(Tableau3[[#This Row],[Date Demandée]]+15&lt;$DE$11,"oui","non")</f>
        <v>oui</v>
      </c>
      <c r="G400" s="143"/>
      <c r="I400" s="144"/>
      <c r="J400" s="143"/>
      <c r="AQ400" s="144"/>
      <c r="AR400" s="143"/>
      <c r="AV400" s="1"/>
      <c r="AW400" s="1"/>
      <c r="BF400" s="1"/>
      <c r="CH400" s="1"/>
      <c r="CI400" s="1"/>
      <c r="CL400" s="1"/>
      <c r="CM400" s="1"/>
      <c r="CN400" s="244"/>
      <c r="CO400" s="1"/>
      <c r="CP400" s="3"/>
      <c r="CQ400" s="3"/>
      <c r="CR400" s="1"/>
      <c r="CS400" s="3"/>
      <c r="CT400" s="3"/>
      <c r="CU400" s="3"/>
      <c r="CV400" s="1"/>
      <c r="CW400" s="1"/>
      <c r="DC400" s="144"/>
      <c r="DD400" s="149"/>
      <c r="DE400" s="107"/>
      <c r="DF400" s="107"/>
      <c r="DG400" s="107"/>
      <c r="DH400" s="107"/>
      <c r="DI400" s="107"/>
      <c r="DJ400" s="107"/>
      <c r="DK400" s="107"/>
      <c r="DL400" s="107"/>
      <c r="DM400" s="107"/>
      <c r="DN400" s="107"/>
      <c r="DO400" s="107"/>
      <c r="DP400" s="107"/>
      <c r="DQ400" s="107"/>
      <c r="DR400" s="107"/>
      <c r="DS400" s="107"/>
      <c r="DT400" s="107"/>
      <c r="DU400" s="107"/>
      <c r="DV400" s="107"/>
      <c r="DW400" s="107"/>
      <c r="DX400" s="107"/>
      <c r="DY400" s="107"/>
      <c r="DZ400" s="107"/>
      <c r="EA400" s="107"/>
      <c r="EB400" s="107"/>
      <c r="EC400" s="107"/>
      <c r="ED400" s="107"/>
      <c r="EE400" s="107"/>
      <c r="EF400" s="107"/>
      <c r="EG400" s="107"/>
      <c r="EH400" s="107"/>
      <c r="EI400" s="107"/>
      <c r="EJ400" s="150"/>
    </row>
    <row r="401" spans="1:140" x14ac:dyDescent="0.3">
      <c r="A401" s="277" t="str">
        <f>Tableau3[Commande]&amp;Tableau3[Lig Cde]</f>
        <v/>
      </c>
      <c r="B401" s="278" t="str">
        <f>IF(ISERROR(VLOOKUP(Tableau3[[#This Row],[Code Ord. Off.]],#REF!,2,FALSE)),"RC CONVERGENCE",VLOOKUP(Tableau3[[#This Row],[Code Ord. Off.]],#REF!,2,FALSE))</f>
        <v>RC CONVERGENCE</v>
      </c>
      <c r="C401" s="279" t="str">
        <f>IF(OR(LEFT(Tableau3[[#This Row],[Commentaire Client]],2)="L3",LEFT(Tableau3[[#This Row],[No Suivi]],2)="L3"),"L3","")</f>
        <v/>
      </c>
      <c r="D401" s="278" t="str">
        <f>IFERROR(VLOOKUP(Tableau3[[#This Row],[Code Gest Fournisseur]],#REF!,2,FALSE),IF(Tableau3[[#This Row],[Réf Art Fournisseur]]="","NRC","Znon attribuée"))</f>
        <v>NRC</v>
      </c>
      <c r="E401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401" s="280" t="str">
        <f>IF(Tableau3[[#This Row],[Date Demandée]]+15&lt;$DE$11,"oui","non")</f>
        <v>oui</v>
      </c>
      <c r="G401" s="143"/>
      <c r="I401" s="144"/>
      <c r="J401" s="143"/>
      <c r="AQ401" s="144"/>
      <c r="AR401" s="143"/>
      <c r="AV401" s="1"/>
      <c r="AW401" s="1"/>
      <c r="BF401" s="1"/>
      <c r="CH401" s="1"/>
      <c r="CI401" s="1"/>
      <c r="CL401" s="1"/>
      <c r="CM401" s="1"/>
      <c r="CN401" s="244"/>
      <c r="CO401" s="1"/>
      <c r="CP401" s="3"/>
      <c r="CQ401" s="3"/>
      <c r="CR401" s="1"/>
      <c r="CS401" s="3"/>
      <c r="CT401" s="3"/>
      <c r="CU401" s="3"/>
      <c r="CV401" s="1"/>
      <c r="CW401" s="1"/>
      <c r="DC401" s="144"/>
      <c r="DD401" s="149"/>
      <c r="DE401" s="107"/>
      <c r="DF401" s="107"/>
      <c r="DG401" s="107"/>
      <c r="DH401" s="107"/>
      <c r="DI401" s="107"/>
      <c r="DJ401" s="107"/>
      <c r="DK401" s="107"/>
      <c r="DL401" s="107"/>
      <c r="DM401" s="107"/>
      <c r="DN401" s="107"/>
      <c r="DO401" s="107"/>
      <c r="DP401" s="107"/>
      <c r="DQ401" s="107"/>
      <c r="DR401" s="107"/>
      <c r="DS401" s="107"/>
      <c r="DT401" s="107"/>
      <c r="DU401" s="107"/>
      <c r="DV401" s="107"/>
      <c r="DW401" s="107"/>
      <c r="DX401" s="107"/>
      <c r="DY401" s="107"/>
      <c r="DZ401" s="107"/>
      <c r="EA401" s="107"/>
      <c r="EB401" s="107"/>
      <c r="EC401" s="107"/>
      <c r="ED401" s="107"/>
      <c r="EE401" s="107"/>
      <c r="EF401" s="107"/>
      <c r="EG401" s="107"/>
      <c r="EH401" s="107"/>
      <c r="EI401" s="107"/>
      <c r="EJ401" s="150"/>
    </row>
    <row r="402" spans="1:140" x14ac:dyDescent="0.3">
      <c r="A402" s="277" t="str">
        <f>Tableau3[Commande]&amp;Tableau3[Lig Cde]</f>
        <v/>
      </c>
      <c r="B402" s="278" t="str">
        <f>IF(ISERROR(VLOOKUP(Tableau3[[#This Row],[Code Ord. Off.]],#REF!,2,FALSE)),"RC CONVERGENCE",VLOOKUP(Tableau3[[#This Row],[Code Ord. Off.]],#REF!,2,FALSE))</f>
        <v>RC CONVERGENCE</v>
      </c>
      <c r="C402" s="279" t="str">
        <f>IF(OR(LEFT(Tableau3[[#This Row],[Commentaire Client]],2)="L3",LEFT(Tableau3[[#This Row],[No Suivi]],2)="L3"),"L3","")</f>
        <v/>
      </c>
      <c r="D402" s="278" t="str">
        <f>IFERROR(VLOOKUP(Tableau3[[#This Row],[Code Gest Fournisseur]],#REF!,2,FALSE),IF(Tableau3[[#This Row],[Réf Art Fournisseur]]="","NRC","Znon attribuée"))</f>
        <v>NRC</v>
      </c>
      <c r="E402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402" s="280" t="str">
        <f>IF(Tableau3[[#This Row],[Date Demandée]]+15&lt;$DE$11,"oui","non")</f>
        <v>oui</v>
      </c>
      <c r="G402" s="143"/>
      <c r="I402" s="144"/>
      <c r="J402" s="143"/>
      <c r="AQ402" s="144"/>
      <c r="AR402" s="143"/>
      <c r="AV402" s="1"/>
      <c r="AW402" s="1"/>
      <c r="BF402" s="1"/>
      <c r="CH402" s="1"/>
      <c r="CI402" s="1"/>
      <c r="CL402" s="1"/>
      <c r="CM402" s="1"/>
      <c r="CN402" s="244"/>
      <c r="CO402" s="1"/>
      <c r="CP402" s="3"/>
      <c r="CQ402" s="3"/>
      <c r="CR402" s="1"/>
      <c r="CS402" s="3"/>
      <c r="CT402" s="3"/>
      <c r="CU402" s="3"/>
      <c r="CV402" s="1"/>
      <c r="CW402" s="1"/>
      <c r="DC402" s="144"/>
      <c r="DD402" s="149"/>
      <c r="DE402" s="107"/>
      <c r="DF402" s="107"/>
      <c r="DG402" s="107"/>
      <c r="DH402" s="107"/>
      <c r="DI402" s="107"/>
      <c r="DJ402" s="107"/>
      <c r="DK402" s="107"/>
      <c r="DL402" s="107"/>
      <c r="DM402" s="107"/>
      <c r="DN402" s="107"/>
      <c r="DO402" s="107"/>
      <c r="DP402" s="107"/>
      <c r="DQ402" s="107"/>
      <c r="DR402" s="107"/>
      <c r="DS402" s="107"/>
      <c r="DT402" s="107"/>
      <c r="DU402" s="107"/>
      <c r="DV402" s="107"/>
      <c r="DW402" s="107"/>
      <c r="DX402" s="107"/>
      <c r="DY402" s="107"/>
      <c r="DZ402" s="107"/>
      <c r="EA402" s="107"/>
      <c r="EB402" s="107"/>
      <c r="EC402" s="107"/>
      <c r="ED402" s="107"/>
      <c r="EE402" s="107"/>
      <c r="EF402" s="107"/>
      <c r="EG402" s="107"/>
      <c r="EH402" s="107"/>
      <c r="EI402" s="107"/>
      <c r="EJ402" s="150"/>
    </row>
    <row r="403" spans="1:140" x14ac:dyDescent="0.3">
      <c r="A403" s="277" t="str">
        <f>Tableau3[Commande]&amp;Tableau3[Lig Cde]</f>
        <v/>
      </c>
      <c r="B403" s="278" t="str">
        <f>IF(ISERROR(VLOOKUP(Tableau3[[#This Row],[Code Ord. Off.]],#REF!,2,FALSE)),"RC CONVERGENCE",VLOOKUP(Tableau3[[#This Row],[Code Ord. Off.]],#REF!,2,FALSE))</f>
        <v>RC CONVERGENCE</v>
      </c>
      <c r="C403" s="279" t="str">
        <f>IF(OR(LEFT(Tableau3[[#This Row],[Commentaire Client]],2)="L3",LEFT(Tableau3[[#This Row],[No Suivi]],2)="L3"),"L3","")</f>
        <v/>
      </c>
      <c r="D403" s="278" t="str">
        <f>IFERROR(VLOOKUP(Tableau3[[#This Row],[Code Gest Fournisseur]],#REF!,2,FALSE),IF(Tableau3[[#This Row],[Réf Art Fournisseur]]="","NRC","Znon attribuée"))</f>
        <v>NRC</v>
      </c>
      <c r="E403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403" s="280" t="str">
        <f>IF(Tableau3[[#This Row],[Date Demandée]]+15&lt;$DE$11,"oui","non")</f>
        <v>oui</v>
      </c>
      <c r="G403" s="143"/>
      <c r="I403" s="144"/>
      <c r="J403" s="143"/>
      <c r="AQ403" s="144"/>
      <c r="AR403" s="143"/>
      <c r="AV403" s="1"/>
      <c r="AW403" s="1"/>
      <c r="BF403" s="1"/>
      <c r="CH403" s="1"/>
      <c r="CI403" s="1"/>
      <c r="CL403" s="1"/>
      <c r="CM403" s="1"/>
      <c r="CN403" s="244"/>
      <c r="CO403" s="1"/>
      <c r="CP403" s="3"/>
      <c r="CQ403" s="3"/>
      <c r="CR403" s="1"/>
      <c r="CS403" s="3"/>
      <c r="CT403" s="3"/>
      <c r="CU403" s="3"/>
      <c r="CV403" s="1"/>
      <c r="CW403" s="1"/>
      <c r="DC403" s="144"/>
      <c r="DD403" s="149"/>
      <c r="DE403" s="107"/>
      <c r="DF403" s="107"/>
      <c r="DG403" s="107"/>
      <c r="DH403" s="107"/>
      <c r="DI403" s="107"/>
      <c r="DJ403" s="107"/>
      <c r="DK403" s="107"/>
      <c r="DL403" s="107"/>
      <c r="DM403" s="107"/>
      <c r="DN403" s="107"/>
      <c r="DO403" s="107"/>
      <c r="DP403" s="107"/>
      <c r="DQ403" s="107"/>
      <c r="DR403" s="107"/>
      <c r="DS403" s="107"/>
      <c r="DT403" s="107"/>
      <c r="DU403" s="107"/>
      <c r="DV403" s="107"/>
      <c r="DW403" s="107"/>
      <c r="DX403" s="107"/>
      <c r="DY403" s="107"/>
      <c r="DZ403" s="107"/>
      <c r="EA403" s="107"/>
      <c r="EB403" s="107"/>
      <c r="EC403" s="107"/>
      <c r="ED403" s="107"/>
      <c r="EE403" s="107"/>
      <c r="EF403" s="107"/>
      <c r="EG403" s="107"/>
      <c r="EH403" s="107"/>
      <c r="EI403" s="107"/>
      <c r="EJ403" s="150"/>
    </row>
    <row r="404" spans="1:140" x14ac:dyDescent="0.3">
      <c r="A404" s="277" t="str">
        <f>Tableau3[Commande]&amp;Tableau3[Lig Cde]</f>
        <v/>
      </c>
      <c r="B404" s="278" t="str">
        <f>IF(ISERROR(VLOOKUP(Tableau3[[#This Row],[Code Ord. Off.]],#REF!,2,FALSE)),"RC CONVERGENCE",VLOOKUP(Tableau3[[#This Row],[Code Ord. Off.]],#REF!,2,FALSE))</f>
        <v>RC CONVERGENCE</v>
      </c>
      <c r="C404" s="279" t="str">
        <f>IF(OR(LEFT(Tableau3[[#This Row],[Commentaire Client]],2)="L3",LEFT(Tableau3[[#This Row],[No Suivi]],2)="L3"),"L3","")</f>
        <v/>
      </c>
      <c r="D404" s="278" t="str">
        <f>IFERROR(VLOOKUP(Tableau3[[#This Row],[Code Gest Fournisseur]],#REF!,2,FALSE),IF(Tableau3[[#This Row],[Réf Art Fournisseur]]="","NRC","Znon attribuée"))</f>
        <v>NRC</v>
      </c>
      <c r="E404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404" s="280" t="str">
        <f>IF(Tableau3[[#This Row],[Date Demandée]]+15&lt;$DE$11,"oui","non")</f>
        <v>oui</v>
      </c>
      <c r="G404" s="143"/>
      <c r="I404" s="144"/>
      <c r="J404" s="143"/>
      <c r="AQ404" s="144"/>
      <c r="AR404" s="143"/>
      <c r="AV404" s="1"/>
      <c r="AW404" s="1"/>
      <c r="BF404" s="1"/>
      <c r="CH404" s="1"/>
      <c r="CI404" s="1"/>
      <c r="CL404" s="1"/>
      <c r="CM404" s="1"/>
      <c r="CN404" s="241"/>
      <c r="CO404" s="1"/>
      <c r="CP404" s="3"/>
      <c r="CQ404" s="3"/>
      <c r="CR404" s="1"/>
      <c r="CS404" s="3"/>
      <c r="CT404" s="3"/>
      <c r="CU404" s="3"/>
      <c r="CV404" s="1"/>
      <c r="CW404" s="1"/>
      <c r="DC404" s="144"/>
      <c r="DD404" s="149"/>
      <c r="DE404" s="107"/>
      <c r="DF404" s="107"/>
      <c r="DG404" s="107"/>
      <c r="DH404" s="107"/>
      <c r="DI404" s="107"/>
      <c r="DJ404" s="107"/>
      <c r="DK404" s="107"/>
      <c r="DL404" s="107"/>
      <c r="DM404" s="107"/>
      <c r="DN404" s="107"/>
      <c r="DO404" s="107"/>
      <c r="DP404" s="107"/>
      <c r="DQ404" s="107"/>
      <c r="DR404" s="107"/>
      <c r="DS404" s="107"/>
      <c r="DT404" s="107"/>
      <c r="DU404" s="107"/>
      <c r="DV404" s="107"/>
      <c r="DW404" s="107"/>
      <c r="DX404" s="107"/>
      <c r="DY404" s="107"/>
      <c r="DZ404" s="107"/>
      <c r="EA404" s="107"/>
      <c r="EB404" s="107"/>
      <c r="EC404" s="107"/>
      <c r="ED404" s="107"/>
      <c r="EE404" s="107"/>
      <c r="EF404" s="107"/>
      <c r="EG404" s="107"/>
      <c r="EH404" s="107"/>
      <c r="EI404" s="107"/>
      <c r="EJ404" s="150"/>
    </row>
    <row r="405" spans="1:140" x14ac:dyDescent="0.3">
      <c r="A405" s="277" t="str">
        <f>Tableau3[Commande]&amp;Tableau3[Lig Cde]</f>
        <v/>
      </c>
      <c r="B405" s="278" t="str">
        <f>IF(ISERROR(VLOOKUP(Tableau3[[#This Row],[Code Ord. Off.]],#REF!,2,FALSE)),"RC CONVERGENCE",VLOOKUP(Tableau3[[#This Row],[Code Ord. Off.]],#REF!,2,FALSE))</f>
        <v>RC CONVERGENCE</v>
      </c>
      <c r="C405" s="279" t="str">
        <f>IF(OR(LEFT(Tableau3[[#This Row],[Commentaire Client]],2)="L3",LEFT(Tableau3[[#This Row],[No Suivi]],2)="L3"),"L3","")</f>
        <v/>
      </c>
      <c r="D405" s="278" t="str">
        <f>IFERROR(VLOOKUP(Tableau3[[#This Row],[Code Gest Fournisseur]],#REF!,2,FALSE),IF(Tableau3[[#This Row],[Réf Art Fournisseur]]="","NRC","Znon attribuée"))</f>
        <v>NRC</v>
      </c>
      <c r="E405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405" s="280" t="str">
        <f>IF(Tableau3[[#This Row],[Date Demandée]]+15&lt;$DE$11,"oui","non")</f>
        <v>oui</v>
      </c>
      <c r="G405" s="143"/>
      <c r="I405" s="144"/>
      <c r="J405" s="143"/>
      <c r="AQ405" s="144"/>
      <c r="AR405" s="143"/>
      <c r="AV405" s="1"/>
      <c r="AW405" s="1"/>
      <c r="BF405" s="1"/>
      <c r="CH405" s="1"/>
      <c r="CI405" s="1"/>
      <c r="CL405" s="1"/>
      <c r="CM405" s="1"/>
      <c r="CN405" s="241"/>
      <c r="CO405" s="1"/>
      <c r="CP405" s="3"/>
      <c r="CQ405" s="3"/>
      <c r="CR405" s="1"/>
      <c r="CS405" s="3"/>
      <c r="CT405" s="3"/>
      <c r="CU405" s="3"/>
      <c r="CV405" s="1"/>
      <c r="CW405" s="1"/>
      <c r="DC405" s="144"/>
      <c r="DD405" s="149"/>
      <c r="DE405" s="107"/>
      <c r="DF405" s="107"/>
      <c r="DG405" s="107"/>
      <c r="DH405" s="107"/>
      <c r="DI405" s="107"/>
      <c r="DJ405" s="107"/>
      <c r="DK405" s="107"/>
      <c r="DL405" s="107"/>
      <c r="DM405" s="107"/>
      <c r="DN405" s="107"/>
      <c r="DO405" s="107"/>
      <c r="DP405" s="107"/>
      <c r="DQ405" s="107"/>
      <c r="DR405" s="107"/>
      <c r="DS405" s="107"/>
      <c r="DT405" s="107"/>
      <c r="DU405" s="107"/>
      <c r="DV405" s="107"/>
      <c r="DW405" s="107"/>
      <c r="DX405" s="107"/>
      <c r="DY405" s="107"/>
      <c r="DZ405" s="107"/>
      <c r="EA405" s="107"/>
      <c r="EB405" s="107"/>
      <c r="EC405" s="107"/>
      <c r="ED405" s="107"/>
      <c r="EE405" s="107"/>
      <c r="EF405" s="107"/>
      <c r="EG405" s="107"/>
      <c r="EH405" s="107"/>
      <c r="EI405" s="107"/>
      <c r="EJ405" s="150"/>
    </row>
    <row r="406" spans="1:140" x14ac:dyDescent="0.3">
      <c r="A406" s="277" t="str">
        <f>Tableau3[Commande]&amp;Tableau3[Lig Cde]</f>
        <v/>
      </c>
      <c r="B406" s="278" t="str">
        <f>IF(ISERROR(VLOOKUP(Tableau3[[#This Row],[Code Ord. Off.]],#REF!,2,FALSE)),"RC CONVERGENCE",VLOOKUP(Tableau3[[#This Row],[Code Ord. Off.]],#REF!,2,FALSE))</f>
        <v>RC CONVERGENCE</v>
      </c>
      <c r="C406" s="279" t="str">
        <f>IF(OR(LEFT(Tableau3[[#This Row],[Commentaire Client]],2)="L3",LEFT(Tableau3[[#This Row],[No Suivi]],2)="L3"),"L3","")</f>
        <v/>
      </c>
      <c r="D406" s="278" t="str">
        <f>IFERROR(VLOOKUP(Tableau3[[#This Row],[Code Gest Fournisseur]],#REF!,2,FALSE),IF(Tableau3[[#This Row],[Réf Art Fournisseur]]="","NRC","Znon attribuée"))</f>
        <v>NRC</v>
      </c>
      <c r="E406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406" s="280" t="str">
        <f>IF(Tableau3[[#This Row],[Date Demandée]]+15&lt;$DE$11,"oui","non")</f>
        <v>oui</v>
      </c>
      <c r="G406" s="143"/>
      <c r="I406" s="144"/>
      <c r="J406" s="143"/>
      <c r="AQ406" s="144"/>
      <c r="AR406" s="143"/>
      <c r="AV406" s="1"/>
      <c r="AW406" s="1"/>
      <c r="BF406" s="1"/>
      <c r="CH406" s="1"/>
      <c r="CI406" s="1"/>
      <c r="CL406" s="1"/>
      <c r="CM406" s="1"/>
      <c r="CN406" s="241"/>
      <c r="CO406" s="1"/>
      <c r="CP406" s="3"/>
      <c r="CQ406" s="3"/>
      <c r="CR406" s="1"/>
      <c r="CS406" s="3"/>
      <c r="CT406" s="3"/>
      <c r="CU406" s="3"/>
      <c r="CV406" s="1"/>
      <c r="CW406" s="1"/>
      <c r="DC406" s="144"/>
      <c r="DD406" s="149"/>
      <c r="DE406" s="107"/>
      <c r="DF406" s="107"/>
      <c r="DG406" s="107"/>
      <c r="DH406" s="107"/>
      <c r="DI406" s="107"/>
      <c r="DJ406" s="107"/>
      <c r="DK406" s="107"/>
      <c r="DL406" s="107"/>
      <c r="DM406" s="107"/>
      <c r="DN406" s="107"/>
      <c r="DO406" s="107"/>
      <c r="DP406" s="107"/>
      <c r="DQ406" s="107"/>
      <c r="DR406" s="107"/>
      <c r="DS406" s="107"/>
      <c r="DT406" s="107"/>
      <c r="DU406" s="107"/>
      <c r="DV406" s="107"/>
      <c r="DW406" s="107"/>
      <c r="DX406" s="107"/>
      <c r="DY406" s="107"/>
      <c r="DZ406" s="107"/>
      <c r="EA406" s="107"/>
      <c r="EB406" s="107"/>
      <c r="EC406" s="107"/>
      <c r="ED406" s="107"/>
      <c r="EE406" s="107"/>
      <c r="EF406" s="107"/>
      <c r="EG406" s="107"/>
      <c r="EH406" s="107"/>
      <c r="EI406" s="107"/>
      <c r="EJ406" s="150"/>
    </row>
    <row r="407" spans="1:140" x14ac:dyDescent="0.3">
      <c r="A407" s="277" t="str">
        <f>Tableau3[Commande]&amp;Tableau3[Lig Cde]</f>
        <v/>
      </c>
      <c r="B407" s="278" t="str">
        <f>IF(ISERROR(VLOOKUP(Tableau3[[#This Row],[Code Ord. Off.]],#REF!,2,FALSE)),"RC CONVERGENCE",VLOOKUP(Tableau3[[#This Row],[Code Ord. Off.]],#REF!,2,FALSE))</f>
        <v>RC CONVERGENCE</v>
      </c>
      <c r="C407" s="279" t="str">
        <f>IF(OR(LEFT(Tableau3[[#This Row],[Commentaire Client]],2)="L3",LEFT(Tableau3[[#This Row],[No Suivi]],2)="L3"),"L3","")</f>
        <v/>
      </c>
      <c r="D407" s="278" t="str">
        <f>IFERROR(VLOOKUP(Tableau3[[#This Row],[Code Gest Fournisseur]],#REF!,2,FALSE),IF(Tableau3[[#This Row],[Réf Art Fournisseur]]="","NRC","Znon attribuée"))</f>
        <v>NRC</v>
      </c>
      <c r="E407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407" s="280" t="str">
        <f>IF(Tableau3[[#This Row],[Date Demandée]]+15&lt;$DE$11,"oui","non")</f>
        <v>oui</v>
      </c>
      <c r="G407" s="143"/>
      <c r="I407" s="144"/>
      <c r="J407" s="143"/>
      <c r="AQ407" s="144"/>
      <c r="AR407" s="143"/>
      <c r="AV407" s="1"/>
      <c r="AW407" s="1"/>
      <c r="BF407" s="1"/>
      <c r="CH407" s="1"/>
      <c r="CI407" s="1"/>
      <c r="CL407" s="1"/>
      <c r="CM407" s="1"/>
      <c r="CN407" s="241"/>
      <c r="CO407" s="1"/>
      <c r="CP407" s="3"/>
      <c r="CQ407" s="3"/>
      <c r="CR407" s="1"/>
      <c r="CS407" s="3"/>
      <c r="CT407" s="3"/>
      <c r="CU407" s="3"/>
      <c r="CV407" s="1"/>
      <c r="CW407" s="1"/>
      <c r="DC407" s="144"/>
      <c r="DD407" s="149"/>
      <c r="DE407" s="107"/>
      <c r="DF407" s="107"/>
      <c r="DG407" s="107"/>
      <c r="DH407" s="107"/>
      <c r="DI407" s="107"/>
      <c r="DJ407" s="107"/>
      <c r="DK407" s="107"/>
      <c r="DL407" s="107"/>
      <c r="DM407" s="107"/>
      <c r="DN407" s="107"/>
      <c r="DO407" s="107"/>
      <c r="DP407" s="107"/>
      <c r="DQ407" s="107"/>
      <c r="DR407" s="107"/>
      <c r="DS407" s="107"/>
      <c r="DT407" s="107"/>
      <c r="DU407" s="107"/>
      <c r="DV407" s="107"/>
      <c r="DW407" s="107"/>
      <c r="DX407" s="107"/>
      <c r="DY407" s="107"/>
      <c r="DZ407" s="107"/>
      <c r="EA407" s="107"/>
      <c r="EB407" s="107"/>
      <c r="EC407" s="107"/>
      <c r="ED407" s="107"/>
      <c r="EE407" s="107"/>
      <c r="EF407" s="107"/>
      <c r="EG407" s="107"/>
      <c r="EH407" s="107"/>
      <c r="EI407" s="107"/>
      <c r="EJ407" s="150"/>
    </row>
    <row r="408" spans="1:140" x14ac:dyDescent="0.3">
      <c r="A408" s="277" t="str">
        <f>Tableau3[Commande]&amp;Tableau3[Lig Cde]</f>
        <v/>
      </c>
      <c r="B408" s="278" t="str">
        <f>IF(ISERROR(VLOOKUP(Tableau3[[#This Row],[Code Ord. Off.]],#REF!,2,FALSE)),"RC CONVERGENCE",VLOOKUP(Tableau3[[#This Row],[Code Ord. Off.]],#REF!,2,FALSE))</f>
        <v>RC CONVERGENCE</v>
      </c>
      <c r="C408" s="279" t="str">
        <f>IF(OR(LEFT(Tableau3[[#This Row],[Commentaire Client]],2)="L3",LEFT(Tableau3[[#This Row],[No Suivi]],2)="L3"),"L3","")</f>
        <v/>
      </c>
      <c r="D408" s="278" t="str">
        <f>IFERROR(VLOOKUP(Tableau3[[#This Row],[Code Gest Fournisseur]],#REF!,2,FALSE),IF(Tableau3[[#This Row],[Réf Art Fournisseur]]="","NRC","Znon attribuée"))</f>
        <v>NRC</v>
      </c>
      <c r="E408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408" s="280" t="str">
        <f>IF(Tableau3[[#This Row],[Date Demandée]]+15&lt;$DE$11,"oui","non")</f>
        <v>oui</v>
      </c>
      <c r="G408" s="143"/>
      <c r="I408" s="144"/>
      <c r="J408" s="143"/>
      <c r="AQ408" s="144"/>
      <c r="AR408" s="143"/>
      <c r="AV408" s="1"/>
      <c r="AW408" s="1"/>
      <c r="BF408" s="1"/>
      <c r="CH408" s="1"/>
      <c r="CI408" s="1"/>
      <c r="CL408" s="1"/>
      <c r="CM408" s="1"/>
      <c r="CN408" s="241"/>
      <c r="CO408" s="1"/>
      <c r="CP408" s="3"/>
      <c r="CQ408" s="3"/>
      <c r="CR408" s="1"/>
      <c r="CS408" s="3"/>
      <c r="CT408" s="3"/>
      <c r="CU408" s="3"/>
      <c r="CV408" s="1"/>
      <c r="CW408" s="1"/>
      <c r="DC408" s="144"/>
      <c r="DD408" s="149"/>
      <c r="DE408" s="107"/>
      <c r="DF408" s="107"/>
      <c r="DG408" s="107"/>
      <c r="DH408" s="107"/>
      <c r="DI408" s="107"/>
      <c r="DJ408" s="107"/>
      <c r="DK408" s="107"/>
      <c r="DL408" s="107"/>
      <c r="DM408" s="107"/>
      <c r="DN408" s="107"/>
      <c r="DO408" s="107"/>
      <c r="DP408" s="107"/>
      <c r="DQ408" s="107"/>
      <c r="DR408" s="107"/>
      <c r="DS408" s="107"/>
      <c r="DT408" s="107"/>
      <c r="DU408" s="107"/>
      <c r="DV408" s="107"/>
      <c r="DW408" s="107"/>
      <c r="DX408" s="107"/>
      <c r="DY408" s="107"/>
      <c r="DZ408" s="107"/>
      <c r="EA408" s="107"/>
      <c r="EB408" s="107"/>
      <c r="EC408" s="107"/>
      <c r="ED408" s="107"/>
      <c r="EE408" s="107"/>
      <c r="EF408" s="107"/>
      <c r="EG408" s="107"/>
      <c r="EH408" s="107"/>
      <c r="EI408" s="107"/>
      <c r="EJ408" s="150"/>
    </row>
    <row r="409" spans="1:140" x14ac:dyDescent="0.3">
      <c r="A409" s="277" t="str">
        <f>Tableau3[Commande]&amp;Tableau3[Lig Cde]</f>
        <v/>
      </c>
      <c r="B409" s="278" t="str">
        <f>IF(ISERROR(VLOOKUP(Tableau3[[#This Row],[Code Ord. Off.]],#REF!,2,FALSE)),"RC CONVERGENCE",VLOOKUP(Tableau3[[#This Row],[Code Ord. Off.]],#REF!,2,FALSE))</f>
        <v>RC CONVERGENCE</v>
      </c>
      <c r="C409" s="279" t="str">
        <f>IF(OR(LEFT(Tableau3[[#This Row],[Commentaire Client]],2)="L3",LEFT(Tableau3[[#This Row],[No Suivi]],2)="L3"),"L3","")</f>
        <v/>
      </c>
      <c r="D409" s="278" t="str">
        <f>IFERROR(VLOOKUP(Tableau3[[#This Row],[Code Gest Fournisseur]],#REF!,2,FALSE),IF(Tableau3[[#This Row],[Réf Art Fournisseur]]="","NRC","Znon attribuée"))</f>
        <v>NRC</v>
      </c>
      <c r="E409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409" s="280" t="str">
        <f>IF(Tableau3[[#This Row],[Date Demandée]]+15&lt;$DE$11,"oui","non")</f>
        <v>oui</v>
      </c>
      <c r="G409" s="143"/>
      <c r="I409" s="144"/>
      <c r="J409" s="143"/>
      <c r="AQ409" s="144"/>
      <c r="AR409" s="143"/>
      <c r="AV409" s="1"/>
      <c r="AW409" s="1"/>
      <c r="BF409" s="1"/>
      <c r="CH409" s="1"/>
      <c r="CI409" s="1"/>
      <c r="CL409" s="1"/>
      <c r="CM409" s="1"/>
      <c r="CN409" s="241"/>
      <c r="CO409" s="1"/>
      <c r="CP409" s="3"/>
      <c r="CQ409" s="3"/>
      <c r="CR409" s="1"/>
      <c r="CS409" s="3"/>
      <c r="CT409" s="3"/>
      <c r="CU409" s="3"/>
      <c r="CV409" s="1"/>
      <c r="CW409" s="1"/>
      <c r="DC409" s="144"/>
      <c r="DD409" s="149"/>
      <c r="DE409" s="107"/>
      <c r="DF409" s="107"/>
      <c r="DG409" s="107"/>
      <c r="DH409" s="107"/>
      <c r="DI409" s="107"/>
      <c r="DJ409" s="107"/>
      <c r="DK409" s="107"/>
      <c r="DL409" s="107"/>
      <c r="DM409" s="107"/>
      <c r="DN409" s="107"/>
      <c r="DO409" s="107"/>
      <c r="DP409" s="107"/>
      <c r="DQ409" s="107"/>
      <c r="DR409" s="107"/>
      <c r="DS409" s="107"/>
      <c r="DT409" s="107"/>
      <c r="DU409" s="107"/>
      <c r="DV409" s="107"/>
      <c r="DW409" s="107"/>
      <c r="DX409" s="107"/>
      <c r="DY409" s="107"/>
      <c r="DZ409" s="107"/>
      <c r="EA409" s="107"/>
      <c r="EB409" s="107"/>
      <c r="EC409" s="107"/>
      <c r="ED409" s="107"/>
      <c r="EE409" s="107"/>
      <c r="EF409" s="107"/>
      <c r="EG409" s="107"/>
      <c r="EH409" s="107"/>
      <c r="EI409" s="107"/>
      <c r="EJ409" s="150"/>
    </row>
    <row r="410" spans="1:140" x14ac:dyDescent="0.3">
      <c r="A410" s="277" t="str">
        <f>Tableau3[Commande]&amp;Tableau3[Lig Cde]</f>
        <v/>
      </c>
      <c r="B410" s="278" t="str">
        <f>IF(ISERROR(VLOOKUP(Tableau3[[#This Row],[Code Ord. Off.]],#REF!,2,FALSE)),"RC CONVERGENCE",VLOOKUP(Tableau3[[#This Row],[Code Ord. Off.]],#REF!,2,FALSE))</f>
        <v>RC CONVERGENCE</v>
      </c>
      <c r="C410" s="279" t="str">
        <f>IF(OR(LEFT(Tableau3[[#This Row],[Commentaire Client]],2)="L3",LEFT(Tableau3[[#This Row],[No Suivi]],2)="L3"),"L3","")</f>
        <v/>
      </c>
      <c r="D410" s="278" t="str">
        <f>IFERROR(VLOOKUP(Tableau3[[#This Row],[Code Gest Fournisseur]],#REF!,2,FALSE),IF(Tableau3[[#This Row],[Réf Art Fournisseur]]="","NRC","Znon attribuée"))</f>
        <v>NRC</v>
      </c>
      <c r="E410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410" s="280" t="str">
        <f>IF(Tableau3[[#This Row],[Date Demandée]]+15&lt;$DE$11,"oui","non")</f>
        <v>oui</v>
      </c>
      <c r="G410" s="143"/>
      <c r="I410" s="144"/>
      <c r="J410" s="143"/>
      <c r="AQ410" s="144"/>
      <c r="AR410" s="143"/>
      <c r="AV410" s="1"/>
      <c r="AW410" s="1"/>
      <c r="BF410" s="1"/>
      <c r="CH410" s="1"/>
      <c r="CI410" s="1"/>
      <c r="CL410" s="1"/>
      <c r="CM410" s="1"/>
      <c r="CN410" s="241"/>
      <c r="CO410" s="1"/>
      <c r="CP410" s="3"/>
      <c r="CQ410" s="3"/>
      <c r="CR410" s="1"/>
      <c r="CS410" s="3"/>
      <c r="CT410" s="3"/>
      <c r="CU410" s="3"/>
      <c r="CV410" s="1"/>
      <c r="CW410" s="1"/>
      <c r="DC410" s="144"/>
      <c r="DD410" s="149"/>
      <c r="DE410" s="107"/>
      <c r="DF410" s="107"/>
      <c r="DG410" s="107"/>
      <c r="DH410" s="107"/>
      <c r="DI410" s="107"/>
      <c r="DJ410" s="107"/>
      <c r="DK410" s="107"/>
      <c r="DL410" s="107"/>
      <c r="DM410" s="107"/>
      <c r="DN410" s="107"/>
      <c r="DO410" s="107"/>
      <c r="DP410" s="107"/>
      <c r="DQ410" s="107"/>
      <c r="DR410" s="107"/>
      <c r="DS410" s="107"/>
      <c r="DT410" s="107"/>
      <c r="DU410" s="107"/>
      <c r="DV410" s="107"/>
      <c r="DW410" s="107"/>
      <c r="DX410" s="107"/>
      <c r="DY410" s="107"/>
      <c r="DZ410" s="107"/>
      <c r="EA410" s="107"/>
      <c r="EB410" s="107"/>
      <c r="EC410" s="107"/>
      <c r="ED410" s="107"/>
      <c r="EE410" s="107"/>
      <c r="EF410" s="107"/>
      <c r="EG410" s="107"/>
      <c r="EH410" s="107"/>
      <c r="EI410" s="107"/>
      <c r="EJ410" s="150"/>
    </row>
    <row r="411" spans="1:140" x14ac:dyDescent="0.3">
      <c r="A411" s="277" t="str">
        <f>Tableau3[Commande]&amp;Tableau3[Lig Cde]</f>
        <v/>
      </c>
      <c r="B411" s="278" t="str">
        <f>IF(ISERROR(VLOOKUP(Tableau3[[#This Row],[Code Ord. Off.]],#REF!,2,FALSE)),"RC CONVERGENCE",VLOOKUP(Tableau3[[#This Row],[Code Ord. Off.]],#REF!,2,FALSE))</f>
        <v>RC CONVERGENCE</v>
      </c>
      <c r="C411" s="279" t="str">
        <f>IF(OR(LEFT(Tableau3[[#This Row],[Commentaire Client]],2)="L3",LEFT(Tableau3[[#This Row],[No Suivi]],2)="L3"),"L3","")</f>
        <v/>
      </c>
      <c r="D411" s="278" t="str">
        <f>IFERROR(VLOOKUP(Tableau3[[#This Row],[Code Gest Fournisseur]],#REF!,2,FALSE),IF(Tableau3[[#This Row],[Réf Art Fournisseur]]="","NRC","Znon attribuée"))</f>
        <v>NRC</v>
      </c>
      <c r="E411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411" s="280" t="str">
        <f>IF(Tableau3[[#This Row],[Date Demandée]]+15&lt;$DE$11,"oui","non")</f>
        <v>oui</v>
      </c>
      <c r="G411" s="143"/>
      <c r="I411" s="144"/>
      <c r="J411" s="143"/>
      <c r="AQ411" s="144"/>
      <c r="AR411" s="143"/>
      <c r="AV411" s="1"/>
      <c r="AW411" s="1"/>
      <c r="BF411" s="1"/>
      <c r="CH411" s="1"/>
      <c r="CI411" s="1"/>
      <c r="CL411" s="1"/>
      <c r="CM411" s="1"/>
      <c r="CN411" s="241"/>
      <c r="CO411" s="1"/>
      <c r="CP411" s="3"/>
      <c r="CQ411" s="3"/>
      <c r="CR411" s="1"/>
      <c r="CS411" s="3"/>
      <c r="CT411" s="3"/>
      <c r="CU411" s="3"/>
      <c r="CV411" s="1"/>
      <c r="CW411" s="1"/>
      <c r="DC411" s="144"/>
      <c r="DD411" s="149"/>
      <c r="DE411" s="107"/>
      <c r="DF411" s="107"/>
      <c r="DG411" s="107"/>
      <c r="DH411" s="107"/>
      <c r="DI411" s="107"/>
      <c r="DJ411" s="107"/>
      <c r="DK411" s="107"/>
      <c r="DL411" s="107"/>
      <c r="DM411" s="107"/>
      <c r="DN411" s="107"/>
      <c r="DO411" s="107"/>
      <c r="DP411" s="107"/>
      <c r="DQ411" s="107"/>
      <c r="DR411" s="107"/>
      <c r="DS411" s="107"/>
      <c r="DT411" s="107"/>
      <c r="DU411" s="107"/>
      <c r="DV411" s="107"/>
      <c r="DW411" s="107"/>
      <c r="DX411" s="107"/>
      <c r="DY411" s="107"/>
      <c r="DZ411" s="107"/>
      <c r="EA411" s="107"/>
      <c r="EB411" s="107"/>
      <c r="EC411" s="107"/>
      <c r="ED411" s="107"/>
      <c r="EE411" s="107"/>
      <c r="EF411" s="107"/>
      <c r="EG411" s="107"/>
      <c r="EH411" s="107"/>
      <c r="EI411" s="107"/>
      <c r="EJ411" s="150"/>
    </row>
    <row r="412" spans="1:140" x14ac:dyDescent="0.3">
      <c r="A412" s="277" t="str">
        <f>Tableau3[Commande]&amp;Tableau3[Lig Cde]</f>
        <v/>
      </c>
      <c r="B412" s="278" t="str">
        <f>IF(ISERROR(VLOOKUP(Tableau3[[#This Row],[Code Ord. Off.]],#REF!,2,FALSE)),"RC CONVERGENCE",VLOOKUP(Tableau3[[#This Row],[Code Ord. Off.]],#REF!,2,FALSE))</f>
        <v>RC CONVERGENCE</v>
      </c>
      <c r="C412" s="279" t="str">
        <f>IF(OR(LEFT(Tableau3[[#This Row],[Commentaire Client]],2)="L3",LEFT(Tableau3[[#This Row],[No Suivi]],2)="L3"),"L3","")</f>
        <v/>
      </c>
      <c r="D412" s="278" t="str">
        <f>IFERROR(VLOOKUP(Tableau3[[#This Row],[Code Gest Fournisseur]],#REF!,2,FALSE),IF(Tableau3[[#This Row],[Réf Art Fournisseur]]="","NRC","Znon attribuée"))</f>
        <v>NRC</v>
      </c>
      <c r="E412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412" s="280" t="str">
        <f>IF(Tableau3[[#This Row],[Date Demandée]]+15&lt;$DE$11,"oui","non")</f>
        <v>oui</v>
      </c>
      <c r="G412" s="143"/>
      <c r="I412" s="144"/>
      <c r="J412" s="143"/>
      <c r="AQ412" s="144"/>
      <c r="AR412" s="143"/>
      <c r="AV412" s="1"/>
      <c r="AW412" s="1"/>
      <c r="BF412" s="1"/>
      <c r="CH412" s="1"/>
      <c r="CI412" s="1"/>
      <c r="CL412" s="1"/>
      <c r="CM412" s="1"/>
      <c r="CN412" s="241"/>
      <c r="CO412" s="1"/>
      <c r="CP412" s="3"/>
      <c r="CQ412" s="3"/>
      <c r="CR412" s="1"/>
      <c r="CS412" s="3"/>
      <c r="CT412" s="3"/>
      <c r="CU412" s="3"/>
      <c r="CV412" s="1"/>
      <c r="CW412" s="1"/>
      <c r="DC412" s="144"/>
      <c r="DD412" s="149"/>
      <c r="DE412" s="107"/>
      <c r="DF412" s="107"/>
      <c r="DG412" s="107"/>
      <c r="DH412" s="107"/>
      <c r="DI412" s="107"/>
      <c r="DJ412" s="107"/>
      <c r="DK412" s="107"/>
      <c r="DL412" s="107"/>
      <c r="DM412" s="107"/>
      <c r="DN412" s="107"/>
      <c r="DO412" s="107"/>
      <c r="DP412" s="107"/>
      <c r="DQ412" s="107"/>
      <c r="DR412" s="107"/>
      <c r="DS412" s="107"/>
      <c r="DT412" s="107"/>
      <c r="DU412" s="107"/>
      <c r="DV412" s="107"/>
      <c r="DW412" s="107"/>
      <c r="DX412" s="107"/>
      <c r="DY412" s="107"/>
      <c r="DZ412" s="107"/>
      <c r="EA412" s="107"/>
      <c r="EB412" s="107"/>
      <c r="EC412" s="107"/>
      <c r="ED412" s="107"/>
      <c r="EE412" s="107"/>
      <c r="EF412" s="107"/>
      <c r="EG412" s="107"/>
      <c r="EH412" s="107"/>
      <c r="EI412" s="107"/>
      <c r="EJ412" s="150"/>
    </row>
    <row r="413" spans="1:140" x14ac:dyDescent="0.3">
      <c r="A413" s="277" t="str">
        <f>Tableau3[Commande]&amp;Tableau3[Lig Cde]</f>
        <v/>
      </c>
      <c r="B413" s="278" t="str">
        <f>IF(ISERROR(VLOOKUP(Tableau3[[#This Row],[Code Ord. Off.]],#REF!,2,FALSE)),"RC CONVERGENCE",VLOOKUP(Tableau3[[#This Row],[Code Ord. Off.]],#REF!,2,FALSE))</f>
        <v>RC CONVERGENCE</v>
      </c>
      <c r="C413" s="279" t="str">
        <f>IF(OR(LEFT(Tableau3[[#This Row],[Commentaire Client]],2)="L3",LEFT(Tableau3[[#This Row],[No Suivi]],2)="L3"),"L3","")</f>
        <v/>
      </c>
      <c r="D413" s="278" t="str">
        <f>IFERROR(VLOOKUP(Tableau3[[#This Row],[Code Gest Fournisseur]],#REF!,2,FALSE),IF(Tableau3[[#This Row],[Réf Art Fournisseur]]="","NRC","Znon attribuée"))</f>
        <v>NRC</v>
      </c>
      <c r="E413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413" s="280" t="str">
        <f>IF(Tableau3[[#This Row],[Date Demandée]]+15&lt;$DE$11,"oui","non")</f>
        <v>oui</v>
      </c>
      <c r="G413" s="143"/>
      <c r="I413" s="144"/>
      <c r="J413" s="143"/>
      <c r="AQ413" s="144"/>
      <c r="AR413" s="143"/>
      <c r="AV413" s="1"/>
      <c r="AW413" s="1"/>
      <c r="BF413" s="1"/>
      <c r="CH413" s="1"/>
      <c r="CI413" s="1"/>
      <c r="CL413" s="1"/>
      <c r="CM413" s="1"/>
      <c r="CN413" s="241"/>
      <c r="CO413" s="1"/>
      <c r="CP413" s="3"/>
      <c r="CQ413" s="3"/>
      <c r="CR413" s="1"/>
      <c r="CS413" s="3"/>
      <c r="CT413" s="3"/>
      <c r="CU413" s="3"/>
      <c r="CV413" s="1"/>
      <c r="CW413" s="1"/>
      <c r="DC413" s="144"/>
      <c r="DD413" s="149"/>
      <c r="DE413" s="107"/>
      <c r="DF413" s="107"/>
      <c r="DG413" s="107"/>
      <c r="DH413" s="107"/>
      <c r="DI413" s="107"/>
      <c r="DJ413" s="107"/>
      <c r="DK413" s="107"/>
      <c r="DL413" s="107"/>
      <c r="DM413" s="107"/>
      <c r="DN413" s="107"/>
      <c r="DO413" s="107"/>
      <c r="DP413" s="107"/>
      <c r="DQ413" s="107"/>
      <c r="DR413" s="107"/>
      <c r="DS413" s="107"/>
      <c r="DT413" s="107"/>
      <c r="DU413" s="107"/>
      <c r="DV413" s="107"/>
      <c r="DW413" s="107"/>
      <c r="DX413" s="107"/>
      <c r="DY413" s="107"/>
      <c r="DZ413" s="107"/>
      <c r="EA413" s="107"/>
      <c r="EB413" s="107"/>
      <c r="EC413" s="107"/>
      <c r="ED413" s="107"/>
      <c r="EE413" s="107"/>
      <c r="EF413" s="107"/>
      <c r="EG413" s="107"/>
      <c r="EH413" s="107"/>
      <c r="EI413" s="107"/>
      <c r="EJ413" s="150"/>
    </row>
    <row r="414" spans="1:140" x14ac:dyDescent="0.3">
      <c r="A414" s="277" t="str">
        <f>Tableau3[Commande]&amp;Tableau3[Lig Cde]</f>
        <v/>
      </c>
      <c r="B414" s="278" t="str">
        <f>IF(ISERROR(VLOOKUP(Tableau3[[#This Row],[Code Ord. Off.]],#REF!,2,FALSE)),"RC CONVERGENCE",VLOOKUP(Tableau3[[#This Row],[Code Ord. Off.]],#REF!,2,FALSE))</f>
        <v>RC CONVERGENCE</v>
      </c>
      <c r="C414" s="279" t="str">
        <f>IF(OR(LEFT(Tableau3[[#This Row],[Commentaire Client]],2)="L3",LEFT(Tableau3[[#This Row],[No Suivi]],2)="L3"),"L3","")</f>
        <v/>
      </c>
      <c r="D414" s="278" t="str">
        <f>IFERROR(VLOOKUP(Tableau3[[#This Row],[Code Gest Fournisseur]],#REF!,2,FALSE),IF(Tableau3[[#This Row],[Réf Art Fournisseur]]="","NRC","Znon attribuée"))</f>
        <v>NRC</v>
      </c>
      <c r="E414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414" s="280" t="str">
        <f>IF(Tableau3[[#This Row],[Date Demandée]]+15&lt;$DE$11,"oui","non")</f>
        <v>oui</v>
      </c>
      <c r="G414" s="143"/>
      <c r="I414" s="144"/>
      <c r="J414" s="143"/>
      <c r="AQ414" s="144"/>
      <c r="AR414" s="143"/>
      <c r="AV414" s="1"/>
      <c r="AW414" s="1"/>
      <c r="BF414" s="1"/>
      <c r="CH414" s="1"/>
      <c r="CI414" s="1"/>
      <c r="CL414" s="1"/>
      <c r="CM414" s="1"/>
      <c r="CN414" s="241"/>
      <c r="CO414" s="1"/>
      <c r="CP414" s="3"/>
      <c r="CQ414" s="3"/>
      <c r="CR414" s="1"/>
      <c r="CS414" s="3"/>
      <c r="CT414" s="3"/>
      <c r="CU414" s="3"/>
      <c r="CV414" s="1"/>
      <c r="CW414" s="1"/>
      <c r="DC414" s="144"/>
      <c r="DD414" s="149"/>
      <c r="DE414" s="107"/>
      <c r="DF414" s="107"/>
      <c r="DG414" s="107"/>
      <c r="DH414" s="107"/>
      <c r="DI414" s="107"/>
      <c r="DJ414" s="107"/>
      <c r="DK414" s="107"/>
      <c r="DL414" s="107"/>
      <c r="DM414" s="107"/>
      <c r="DN414" s="107"/>
      <c r="DO414" s="107"/>
      <c r="DP414" s="107"/>
      <c r="DQ414" s="107"/>
      <c r="DR414" s="107"/>
      <c r="DS414" s="107"/>
      <c r="DT414" s="107"/>
      <c r="DU414" s="107"/>
      <c r="DV414" s="107"/>
      <c r="DW414" s="107"/>
      <c r="DX414" s="107"/>
      <c r="DY414" s="107"/>
      <c r="DZ414" s="107"/>
      <c r="EA414" s="107"/>
      <c r="EB414" s="107"/>
      <c r="EC414" s="107"/>
      <c r="ED414" s="107"/>
      <c r="EE414" s="107"/>
      <c r="EF414" s="107"/>
      <c r="EG414" s="107"/>
      <c r="EH414" s="107"/>
      <c r="EI414" s="107"/>
      <c r="EJ414" s="150"/>
    </row>
    <row r="415" spans="1:140" x14ac:dyDescent="0.3">
      <c r="A415" s="277" t="str">
        <f>Tableau3[Commande]&amp;Tableau3[Lig Cde]</f>
        <v/>
      </c>
      <c r="B415" s="278" t="str">
        <f>IF(ISERROR(VLOOKUP(Tableau3[[#This Row],[Code Ord. Off.]],#REF!,2,FALSE)),"RC CONVERGENCE",VLOOKUP(Tableau3[[#This Row],[Code Ord. Off.]],#REF!,2,FALSE))</f>
        <v>RC CONVERGENCE</v>
      </c>
      <c r="C415" s="279" t="str">
        <f>IF(OR(LEFT(Tableau3[[#This Row],[Commentaire Client]],2)="L3",LEFT(Tableau3[[#This Row],[No Suivi]],2)="L3"),"L3","")</f>
        <v/>
      </c>
      <c r="D415" s="278" t="str">
        <f>IFERROR(VLOOKUP(Tableau3[[#This Row],[Code Gest Fournisseur]],#REF!,2,FALSE),IF(Tableau3[[#This Row],[Réf Art Fournisseur]]="","NRC","Znon attribuée"))</f>
        <v>NRC</v>
      </c>
      <c r="E415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415" s="280" t="str">
        <f>IF(Tableau3[[#This Row],[Date Demandée]]+15&lt;$DE$11,"oui","non")</f>
        <v>oui</v>
      </c>
      <c r="G415" s="143"/>
      <c r="I415" s="144"/>
      <c r="J415" s="143"/>
      <c r="AQ415" s="144"/>
      <c r="AR415" s="143"/>
      <c r="AV415" s="1"/>
      <c r="AW415" s="1"/>
      <c r="BF415" s="1"/>
      <c r="CH415" s="1"/>
      <c r="CI415" s="1"/>
      <c r="CL415" s="1"/>
      <c r="CM415" s="1"/>
      <c r="CN415" s="241"/>
      <c r="CO415" s="1"/>
      <c r="CP415" s="3"/>
      <c r="CQ415" s="3"/>
      <c r="CR415" s="1"/>
      <c r="CS415" s="3"/>
      <c r="CT415" s="3"/>
      <c r="CU415" s="3"/>
      <c r="CV415" s="1"/>
      <c r="CW415" s="1"/>
      <c r="DC415" s="144"/>
      <c r="DD415" s="149"/>
      <c r="DE415" s="107"/>
      <c r="DF415" s="107"/>
      <c r="DG415" s="107"/>
      <c r="DH415" s="107"/>
      <c r="DI415" s="107"/>
      <c r="DJ415" s="107"/>
      <c r="DK415" s="107"/>
      <c r="DL415" s="107"/>
      <c r="DM415" s="107"/>
      <c r="DN415" s="107"/>
      <c r="DO415" s="107"/>
      <c r="DP415" s="107"/>
      <c r="DQ415" s="107"/>
      <c r="DR415" s="107"/>
      <c r="DS415" s="107"/>
      <c r="DT415" s="107"/>
      <c r="DU415" s="107"/>
      <c r="DV415" s="107"/>
      <c r="DW415" s="107"/>
      <c r="DX415" s="107"/>
      <c r="DY415" s="107"/>
      <c r="DZ415" s="107"/>
      <c r="EA415" s="107"/>
      <c r="EB415" s="107"/>
      <c r="EC415" s="107"/>
      <c r="ED415" s="107"/>
      <c r="EE415" s="107"/>
      <c r="EF415" s="107"/>
      <c r="EG415" s="107"/>
      <c r="EH415" s="107"/>
      <c r="EI415" s="107"/>
      <c r="EJ415" s="150"/>
    </row>
    <row r="416" spans="1:140" x14ac:dyDescent="0.3">
      <c r="A416" s="277" t="str">
        <f>Tableau3[Commande]&amp;Tableau3[Lig Cde]</f>
        <v/>
      </c>
      <c r="B416" s="278" t="str">
        <f>IF(ISERROR(VLOOKUP(Tableau3[[#This Row],[Code Ord. Off.]],#REF!,2,FALSE)),"RC CONVERGENCE",VLOOKUP(Tableau3[[#This Row],[Code Ord. Off.]],#REF!,2,FALSE))</f>
        <v>RC CONVERGENCE</v>
      </c>
      <c r="C416" s="279" t="str">
        <f>IF(OR(LEFT(Tableau3[[#This Row],[Commentaire Client]],2)="L3",LEFT(Tableau3[[#This Row],[No Suivi]],2)="L3"),"L3","")</f>
        <v/>
      </c>
      <c r="D416" s="278" t="str">
        <f>IFERROR(VLOOKUP(Tableau3[[#This Row],[Code Gest Fournisseur]],#REF!,2,FALSE),IF(Tableau3[[#This Row],[Réf Art Fournisseur]]="","NRC","Znon attribuée"))</f>
        <v>NRC</v>
      </c>
      <c r="E416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416" s="280" t="str">
        <f>IF(Tableau3[[#This Row],[Date Demandée]]+15&lt;$DE$11,"oui","non")</f>
        <v>oui</v>
      </c>
      <c r="G416" s="143"/>
      <c r="I416" s="144"/>
      <c r="J416" s="143"/>
      <c r="AQ416" s="144"/>
      <c r="AR416" s="143"/>
      <c r="AV416" s="1"/>
      <c r="AW416" s="1"/>
      <c r="BF416" s="1"/>
      <c r="CH416" s="1"/>
      <c r="CI416" s="1"/>
      <c r="CL416" s="1"/>
      <c r="CM416" s="1"/>
      <c r="CN416" s="241"/>
      <c r="CO416" s="1"/>
      <c r="CP416" s="3"/>
      <c r="CQ416" s="3"/>
      <c r="CR416" s="1"/>
      <c r="CS416" s="3"/>
      <c r="CT416" s="3"/>
      <c r="CU416" s="3"/>
      <c r="CV416" s="1"/>
      <c r="CW416" s="1"/>
      <c r="DC416" s="144"/>
      <c r="DD416" s="149"/>
      <c r="DE416" s="107"/>
      <c r="DF416" s="107"/>
      <c r="DG416" s="107"/>
      <c r="DH416" s="107"/>
      <c r="DI416" s="107"/>
      <c r="DJ416" s="107"/>
      <c r="DK416" s="107"/>
      <c r="DL416" s="107"/>
      <c r="DM416" s="107"/>
      <c r="DN416" s="107"/>
      <c r="DO416" s="107"/>
      <c r="DP416" s="107"/>
      <c r="DQ416" s="107"/>
      <c r="DR416" s="107"/>
      <c r="DS416" s="107"/>
      <c r="DT416" s="107"/>
      <c r="DU416" s="107"/>
      <c r="DV416" s="107"/>
      <c r="DW416" s="107"/>
      <c r="DX416" s="107"/>
      <c r="DY416" s="107"/>
      <c r="DZ416" s="107"/>
      <c r="EA416" s="107"/>
      <c r="EB416" s="107"/>
      <c r="EC416" s="107"/>
      <c r="ED416" s="107"/>
      <c r="EE416" s="107"/>
      <c r="EF416" s="107"/>
      <c r="EG416" s="107"/>
      <c r="EH416" s="107"/>
      <c r="EI416" s="107"/>
      <c r="EJ416" s="150"/>
    </row>
    <row r="417" spans="1:140" x14ac:dyDescent="0.3">
      <c r="A417" s="277" t="str">
        <f>Tableau3[Commande]&amp;Tableau3[Lig Cde]</f>
        <v/>
      </c>
      <c r="B417" s="278" t="str">
        <f>IF(ISERROR(VLOOKUP(Tableau3[[#This Row],[Code Ord. Off.]],#REF!,2,FALSE)),"RC CONVERGENCE",VLOOKUP(Tableau3[[#This Row],[Code Ord. Off.]],#REF!,2,FALSE))</f>
        <v>RC CONVERGENCE</v>
      </c>
      <c r="C417" s="279" t="str">
        <f>IF(OR(LEFT(Tableau3[[#This Row],[Commentaire Client]],2)="L3",LEFT(Tableau3[[#This Row],[No Suivi]],2)="L3"),"L3","")</f>
        <v/>
      </c>
      <c r="D417" s="278" t="str">
        <f>IFERROR(VLOOKUP(Tableau3[[#This Row],[Code Gest Fournisseur]],#REF!,2,FALSE),IF(Tableau3[[#This Row],[Réf Art Fournisseur]]="","NRC","Znon attribuée"))</f>
        <v>NRC</v>
      </c>
      <c r="E417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417" s="280" t="str">
        <f>IF(Tableau3[[#This Row],[Date Demandée]]+15&lt;$DE$11,"oui","non")</f>
        <v>oui</v>
      </c>
      <c r="G417" s="143"/>
      <c r="I417" s="144"/>
      <c r="J417" s="143"/>
      <c r="AQ417" s="144"/>
      <c r="AR417" s="143"/>
      <c r="AV417" s="1"/>
      <c r="AW417" s="1"/>
      <c r="BF417" s="1"/>
      <c r="CH417" s="1"/>
      <c r="CI417" s="1"/>
      <c r="CL417" s="1"/>
      <c r="CM417" s="1"/>
      <c r="CN417" s="241"/>
      <c r="CO417" s="1"/>
      <c r="CP417" s="3"/>
      <c r="CQ417" s="3"/>
      <c r="CR417" s="1"/>
      <c r="CS417" s="3"/>
      <c r="CT417" s="3"/>
      <c r="CU417" s="3"/>
      <c r="CV417" s="1"/>
      <c r="CW417" s="1"/>
      <c r="DC417" s="144"/>
      <c r="DD417" s="149"/>
      <c r="DE417" s="107"/>
      <c r="DF417" s="107"/>
      <c r="DG417" s="107"/>
      <c r="DH417" s="107"/>
      <c r="DI417" s="107"/>
      <c r="DJ417" s="107"/>
      <c r="DK417" s="107"/>
      <c r="DL417" s="107"/>
      <c r="DM417" s="107"/>
      <c r="DN417" s="107"/>
      <c r="DO417" s="107"/>
      <c r="DP417" s="107"/>
      <c r="DQ417" s="107"/>
      <c r="DR417" s="107"/>
      <c r="DS417" s="107"/>
      <c r="DT417" s="107"/>
      <c r="DU417" s="107"/>
      <c r="DV417" s="107"/>
      <c r="DW417" s="107"/>
      <c r="DX417" s="107"/>
      <c r="DY417" s="107"/>
      <c r="DZ417" s="107"/>
      <c r="EA417" s="107"/>
      <c r="EB417" s="107"/>
      <c r="EC417" s="107"/>
      <c r="ED417" s="107"/>
      <c r="EE417" s="107"/>
      <c r="EF417" s="107"/>
      <c r="EG417" s="107"/>
      <c r="EH417" s="107"/>
      <c r="EI417" s="107"/>
      <c r="EJ417" s="150"/>
    </row>
    <row r="418" spans="1:140" x14ac:dyDescent="0.3">
      <c r="A418" s="277" t="str">
        <f>Tableau3[Commande]&amp;Tableau3[Lig Cde]</f>
        <v/>
      </c>
      <c r="B418" s="278" t="str">
        <f>IF(ISERROR(VLOOKUP(Tableau3[[#This Row],[Code Ord. Off.]],#REF!,2,FALSE)),"RC CONVERGENCE",VLOOKUP(Tableau3[[#This Row],[Code Ord. Off.]],#REF!,2,FALSE))</f>
        <v>RC CONVERGENCE</v>
      </c>
      <c r="C418" s="279" t="str">
        <f>IF(OR(LEFT(Tableau3[[#This Row],[Commentaire Client]],2)="L3",LEFT(Tableau3[[#This Row],[No Suivi]],2)="L3"),"L3","")</f>
        <v/>
      </c>
      <c r="D418" s="278" t="str">
        <f>IFERROR(VLOOKUP(Tableau3[[#This Row],[Code Gest Fournisseur]],#REF!,2,FALSE),IF(Tableau3[[#This Row],[Réf Art Fournisseur]]="","NRC","Znon attribuée"))</f>
        <v>NRC</v>
      </c>
      <c r="E418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418" s="280" t="str">
        <f>IF(Tableau3[[#This Row],[Date Demandée]]+15&lt;$DE$11,"oui","non")</f>
        <v>oui</v>
      </c>
      <c r="G418" s="143"/>
      <c r="I418" s="144"/>
      <c r="J418" s="143"/>
      <c r="AQ418" s="144"/>
      <c r="AR418" s="143"/>
      <c r="AV418" s="1"/>
      <c r="AW418" s="1"/>
      <c r="BF418" s="1"/>
      <c r="CH418" s="1"/>
      <c r="CI418" s="1"/>
      <c r="CL418" s="1"/>
      <c r="CM418" s="1"/>
      <c r="CN418" s="241"/>
      <c r="CO418" s="1"/>
      <c r="CP418" s="3"/>
      <c r="CQ418" s="3"/>
      <c r="CR418" s="1"/>
      <c r="CS418" s="3"/>
      <c r="CT418" s="3"/>
      <c r="CU418" s="3"/>
      <c r="CV418" s="1"/>
      <c r="CW418" s="1"/>
      <c r="DC418" s="144"/>
      <c r="DD418" s="149"/>
      <c r="DE418" s="107"/>
      <c r="DF418" s="107"/>
      <c r="DG418" s="107"/>
      <c r="DH418" s="107"/>
      <c r="DI418" s="107"/>
      <c r="DJ418" s="107"/>
      <c r="DK418" s="107"/>
      <c r="DL418" s="107"/>
      <c r="DM418" s="107"/>
      <c r="DN418" s="107"/>
      <c r="DO418" s="107"/>
      <c r="DP418" s="107"/>
      <c r="DQ418" s="107"/>
      <c r="DR418" s="107"/>
      <c r="DS418" s="107"/>
      <c r="DT418" s="107"/>
      <c r="DU418" s="107"/>
      <c r="DV418" s="107"/>
      <c r="DW418" s="107"/>
      <c r="DX418" s="107"/>
      <c r="DY418" s="107"/>
      <c r="DZ418" s="107"/>
      <c r="EA418" s="107"/>
      <c r="EB418" s="107"/>
      <c r="EC418" s="107"/>
      <c r="ED418" s="107"/>
      <c r="EE418" s="107"/>
      <c r="EF418" s="107"/>
      <c r="EG418" s="107"/>
      <c r="EH418" s="107"/>
      <c r="EI418" s="107"/>
      <c r="EJ418" s="150"/>
    </row>
    <row r="419" spans="1:140" x14ac:dyDescent="0.3">
      <c r="A419" s="277" t="str">
        <f>Tableau3[Commande]&amp;Tableau3[Lig Cde]</f>
        <v/>
      </c>
      <c r="B419" s="278" t="str">
        <f>IF(ISERROR(VLOOKUP(Tableau3[[#This Row],[Code Ord. Off.]],#REF!,2,FALSE)),"RC CONVERGENCE",VLOOKUP(Tableau3[[#This Row],[Code Ord. Off.]],#REF!,2,FALSE))</f>
        <v>RC CONVERGENCE</v>
      </c>
      <c r="C419" s="279" t="str">
        <f>IF(OR(LEFT(Tableau3[[#This Row],[Commentaire Client]],2)="L3",LEFT(Tableau3[[#This Row],[No Suivi]],2)="L3"),"L3","")</f>
        <v/>
      </c>
      <c r="D419" s="278" t="str">
        <f>IFERROR(VLOOKUP(Tableau3[[#This Row],[Code Gest Fournisseur]],#REF!,2,FALSE),IF(Tableau3[[#This Row],[Réf Art Fournisseur]]="","NRC","Znon attribuée"))</f>
        <v>NRC</v>
      </c>
      <c r="E419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419" s="280" t="str">
        <f>IF(Tableau3[[#This Row],[Date Demandée]]+15&lt;$DE$11,"oui","non")</f>
        <v>oui</v>
      </c>
      <c r="G419" s="143"/>
      <c r="I419" s="144"/>
      <c r="J419" s="143"/>
      <c r="AQ419" s="144"/>
      <c r="AR419" s="143"/>
      <c r="AV419" s="1"/>
      <c r="AW419" s="1"/>
      <c r="BF419" s="1"/>
      <c r="CH419" s="1"/>
      <c r="CI419" s="1"/>
      <c r="CL419" s="1"/>
      <c r="CM419" s="1"/>
      <c r="CN419" s="241"/>
      <c r="CO419" s="1"/>
      <c r="CP419" s="3"/>
      <c r="CQ419" s="3"/>
      <c r="CR419" s="1"/>
      <c r="CS419" s="3"/>
      <c r="CT419" s="3"/>
      <c r="CU419" s="3"/>
      <c r="CV419" s="1"/>
      <c r="CW419" s="1"/>
      <c r="DC419" s="144"/>
      <c r="DD419" s="149"/>
      <c r="DE419" s="107"/>
      <c r="DF419" s="107"/>
      <c r="DG419" s="107"/>
      <c r="DH419" s="107"/>
      <c r="DI419" s="107"/>
      <c r="DJ419" s="107"/>
      <c r="DK419" s="107"/>
      <c r="DL419" s="107"/>
      <c r="DM419" s="107"/>
      <c r="DN419" s="107"/>
      <c r="DO419" s="107"/>
      <c r="DP419" s="107"/>
      <c r="DQ419" s="107"/>
      <c r="DR419" s="107"/>
      <c r="DS419" s="107"/>
      <c r="DT419" s="107"/>
      <c r="DU419" s="107"/>
      <c r="DV419" s="107"/>
      <c r="DW419" s="107"/>
      <c r="DX419" s="107"/>
      <c r="DY419" s="107"/>
      <c r="DZ419" s="107"/>
      <c r="EA419" s="107"/>
      <c r="EB419" s="107"/>
      <c r="EC419" s="107"/>
      <c r="ED419" s="107"/>
      <c r="EE419" s="107"/>
      <c r="EF419" s="107"/>
      <c r="EG419" s="107"/>
      <c r="EH419" s="107"/>
      <c r="EI419" s="107"/>
      <c r="EJ419" s="150"/>
    </row>
    <row r="420" spans="1:140" x14ac:dyDescent="0.3">
      <c r="A420" s="277" t="str">
        <f>Tableau3[Commande]&amp;Tableau3[Lig Cde]</f>
        <v/>
      </c>
      <c r="B420" s="278" t="str">
        <f>IF(ISERROR(VLOOKUP(Tableau3[[#This Row],[Code Ord. Off.]],#REF!,2,FALSE)),"RC CONVERGENCE",VLOOKUP(Tableau3[[#This Row],[Code Ord. Off.]],#REF!,2,FALSE))</f>
        <v>RC CONVERGENCE</v>
      </c>
      <c r="C420" s="279" t="str">
        <f>IF(OR(LEFT(Tableau3[[#This Row],[Commentaire Client]],2)="L3",LEFT(Tableau3[[#This Row],[No Suivi]],2)="L3"),"L3","")</f>
        <v/>
      </c>
      <c r="D420" s="278" t="str">
        <f>IFERROR(VLOOKUP(Tableau3[[#This Row],[Code Gest Fournisseur]],#REF!,2,FALSE),IF(Tableau3[[#This Row],[Réf Art Fournisseur]]="","NRC","Znon attribuée"))</f>
        <v>NRC</v>
      </c>
      <c r="E420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420" s="280" t="str">
        <f>IF(Tableau3[[#This Row],[Date Demandée]]+15&lt;$DE$11,"oui","non")</f>
        <v>oui</v>
      </c>
      <c r="G420" s="143"/>
      <c r="I420" s="144"/>
      <c r="J420" s="143"/>
      <c r="AQ420" s="144"/>
      <c r="AR420" s="143"/>
      <c r="AV420" s="1"/>
      <c r="AW420" s="1"/>
      <c r="BF420" s="1"/>
      <c r="CH420" s="1"/>
      <c r="CI420" s="1"/>
      <c r="CL420" s="1"/>
      <c r="CM420" s="1"/>
      <c r="CN420" s="241"/>
      <c r="CO420" s="1"/>
      <c r="CP420" s="3"/>
      <c r="CQ420" s="3"/>
      <c r="CR420" s="1"/>
      <c r="CS420" s="3"/>
      <c r="CT420" s="3"/>
      <c r="CU420" s="3"/>
      <c r="CV420" s="1"/>
      <c r="CW420" s="1"/>
      <c r="DC420" s="144"/>
      <c r="DD420" s="149"/>
      <c r="DE420" s="107"/>
      <c r="DF420" s="107"/>
      <c r="DG420" s="107"/>
      <c r="DH420" s="107"/>
      <c r="DI420" s="107"/>
      <c r="DJ420" s="107"/>
      <c r="DK420" s="107"/>
      <c r="DL420" s="107"/>
      <c r="DM420" s="107"/>
      <c r="DN420" s="107"/>
      <c r="DO420" s="107"/>
      <c r="DP420" s="107"/>
      <c r="DQ420" s="107"/>
      <c r="DR420" s="107"/>
      <c r="DS420" s="107"/>
      <c r="DT420" s="107"/>
      <c r="DU420" s="107"/>
      <c r="DV420" s="107"/>
      <c r="DW420" s="107"/>
      <c r="DX420" s="107"/>
      <c r="DY420" s="107"/>
      <c r="DZ420" s="107"/>
      <c r="EA420" s="107"/>
      <c r="EB420" s="107"/>
      <c r="EC420" s="107"/>
      <c r="ED420" s="107"/>
      <c r="EE420" s="107"/>
      <c r="EF420" s="107"/>
      <c r="EG420" s="107"/>
      <c r="EH420" s="107"/>
      <c r="EI420" s="107"/>
      <c r="EJ420" s="150"/>
    </row>
    <row r="421" spans="1:140" x14ac:dyDescent="0.3">
      <c r="A421" s="277" t="str">
        <f>Tableau3[Commande]&amp;Tableau3[Lig Cde]</f>
        <v/>
      </c>
      <c r="B421" s="278" t="str">
        <f>IF(ISERROR(VLOOKUP(Tableau3[[#This Row],[Code Ord. Off.]],#REF!,2,FALSE)),"RC CONVERGENCE",VLOOKUP(Tableau3[[#This Row],[Code Ord. Off.]],#REF!,2,FALSE))</f>
        <v>RC CONVERGENCE</v>
      </c>
      <c r="C421" s="279" t="str">
        <f>IF(OR(LEFT(Tableau3[[#This Row],[Commentaire Client]],2)="L3",LEFT(Tableau3[[#This Row],[No Suivi]],2)="L3"),"L3","")</f>
        <v/>
      </c>
      <c r="D421" s="278" t="str">
        <f>IFERROR(VLOOKUP(Tableau3[[#This Row],[Code Gest Fournisseur]],#REF!,2,FALSE),IF(Tableau3[[#This Row],[Réf Art Fournisseur]]="","NRC","Znon attribuée"))</f>
        <v>NRC</v>
      </c>
      <c r="E421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421" s="280" t="str">
        <f>IF(Tableau3[[#This Row],[Date Demandée]]+15&lt;$DE$11,"oui","non")</f>
        <v>oui</v>
      </c>
      <c r="G421" s="143"/>
      <c r="I421" s="144"/>
      <c r="J421" s="143"/>
      <c r="AQ421" s="144"/>
      <c r="AR421" s="143"/>
      <c r="AV421" s="1"/>
      <c r="AW421" s="1"/>
      <c r="BF421" s="1"/>
      <c r="CH421" s="1"/>
      <c r="CI421" s="1"/>
      <c r="CL421" s="1"/>
      <c r="CM421" s="1"/>
      <c r="CN421" s="241"/>
      <c r="CO421" s="1"/>
      <c r="CP421" s="3"/>
      <c r="CQ421" s="3"/>
      <c r="CR421" s="1"/>
      <c r="CS421" s="3"/>
      <c r="CT421" s="3"/>
      <c r="CU421" s="3"/>
      <c r="CV421" s="1"/>
      <c r="CW421" s="1"/>
      <c r="DC421" s="144"/>
      <c r="DD421" s="149"/>
      <c r="DE421" s="107"/>
      <c r="DF421" s="107"/>
      <c r="DG421" s="107"/>
      <c r="DH421" s="107"/>
      <c r="DI421" s="107"/>
      <c r="DJ421" s="107"/>
      <c r="DK421" s="107"/>
      <c r="DL421" s="107"/>
      <c r="DM421" s="107"/>
      <c r="DN421" s="107"/>
      <c r="DO421" s="107"/>
      <c r="DP421" s="107"/>
      <c r="DQ421" s="107"/>
      <c r="DR421" s="107"/>
      <c r="DS421" s="107"/>
      <c r="DT421" s="107"/>
      <c r="DU421" s="107"/>
      <c r="DV421" s="107"/>
      <c r="DW421" s="107"/>
      <c r="DX421" s="107"/>
      <c r="DY421" s="107"/>
      <c r="DZ421" s="107"/>
      <c r="EA421" s="107"/>
      <c r="EB421" s="107"/>
      <c r="EC421" s="107"/>
      <c r="ED421" s="107"/>
      <c r="EE421" s="107"/>
      <c r="EF421" s="107"/>
      <c r="EG421" s="107"/>
      <c r="EH421" s="107"/>
      <c r="EI421" s="107"/>
      <c r="EJ421" s="150"/>
    </row>
    <row r="422" spans="1:140" x14ac:dyDescent="0.3">
      <c r="A422" s="277" t="str">
        <f>Tableau3[Commande]&amp;Tableau3[Lig Cde]</f>
        <v/>
      </c>
      <c r="B422" s="278" t="str">
        <f>IF(ISERROR(VLOOKUP(Tableau3[[#This Row],[Code Ord. Off.]],#REF!,2,FALSE)),"RC CONVERGENCE",VLOOKUP(Tableau3[[#This Row],[Code Ord. Off.]],#REF!,2,FALSE))</f>
        <v>RC CONVERGENCE</v>
      </c>
      <c r="C422" s="279" t="str">
        <f>IF(OR(LEFT(Tableau3[[#This Row],[Commentaire Client]],2)="L3",LEFT(Tableau3[[#This Row],[No Suivi]],2)="L3"),"L3","")</f>
        <v/>
      </c>
      <c r="D422" s="278" t="str">
        <f>IFERROR(VLOOKUP(Tableau3[[#This Row],[Code Gest Fournisseur]],#REF!,2,FALSE),IF(Tableau3[[#This Row],[Réf Art Fournisseur]]="","NRC","Znon attribuée"))</f>
        <v>NRC</v>
      </c>
      <c r="E422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422" s="280" t="str">
        <f>IF(Tableau3[[#This Row],[Date Demandée]]+15&lt;$DE$11,"oui","non")</f>
        <v>oui</v>
      </c>
      <c r="G422" s="143"/>
      <c r="I422" s="144"/>
      <c r="J422" s="143"/>
      <c r="AQ422" s="144"/>
      <c r="AR422" s="143"/>
      <c r="AV422" s="1"/>
      <c r="AW422" s="1"/>
      <c r="BF422" s="1"/>
      <c r="CH422" s="1"/>
      <c r="CI422" s="1"/>
      <c r="CL422" s="1"/>
      <c r="CM422" s="1"/>
      <c r="CN422" s="241"/>
      <c r="CO422" s="1"/>
      <c r="CP422" s="3"/>
      <c r="CQ422" s="3"/>
      <c r="CR422" s="1"/>
      <c r="CS422" s="3"/>
      <c r="CT422" s="3"/>
      <c r="CU422" s="3"/>
      <c r="CV422" s="1"/>
      <c r="CW422" s="1"/>
      <c r="DC422" s="144"/>
      <c r="DD422" s="149"/>
      <c r="DE422" s="107"/>
      <c r="DF422" s="107"/>
      <c r="DG422" s="107"/>
      <c r="DH422" s="107"/>
      <c r="DI422" s="107"/>
      <c r="DJ422" s="107"/>
      <c r="DK422" s="107"/>
      <c r="DL422" s="107"/>
      <c r="DM422" s="107"/>
      <c r="DN422" s="107"/>
      <c r="DO422" s="107"/>
      <c r="DP422" s="107"/>
      <c r="DQ422" s="107"/>
      <c r="DR422" s="107"/>
      <c r="DS422" s="107"/>
      <c r="DT422" s="107"/>
      <c r="DU422" s="107"/>
      <c r="DV422" s="107"/>
      <c r="DW422" s="107"/>
      <c r="DX422" s="107"/>
      <c r="DY422" s="107"/>
      <c r="DZ422" s="107"/>
      <c r="EA422" s="107"/>
      <c r="EB422" s="107"/>
      <c r="EC422" s="107"/>
      <c r="ED422" s="107"/>
      <c r="EE422" s="107"/>
      <c r="EF422" s="107"/>
      <c r="EG422" s="107"/>
      <c r="EH422" s="107"/>
      <c r="EI422" s="107"/>
      <c r="EJ422" s="150"/>
    </row>
    <row r="423" spans="1:140" x14ac:dyDescent="0.3">
      <c r="A423" s="277" t="str">
        <f>Tableau3[Commande]&amp;Tableau3[Lig Cde]</f>
        <v/>
      </c>
      <c r="B423" s="278" t="str">
        <f>IF(ISERROR(VLOOKUP(Tableau3[[#This Row],[Code Ord. Off.]],#REF!,2,FALSE)),"RC CONVERGENCE",VLOOKUP(Tableau3[[#This Row],[Code Ord. Off.]],#REF!,2,FALSE))</f>
        <v>RC CONVERGENCE</v>
      </c>
      <c r="C423" s="279" t="str">
        <f>IF(OR(LEFT(Tableau3[[#This Row],[Commentaire Client]],2)="L3",LEFT(Tableau3[[#This Row],[No Suivi]],2)="L3"),"L3","")</f>
        <v/>
      </c>
      <c r="D423" s="278" t="str">
        <f>IFERROR(VLOOKUP(Tableau3[[#This Row],[Code Gest Fournisseur]],#REF!,2,FALSE),IF(Tableau3[[#This Row],[Réf Art Fournisseur]]="","NRC","Znon attribuée"))</f>
        <v>NRC</v>
      </c>
      <c r="E423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423" s="280" t="str">
        <f>IF(Tableau3[[#This Row],[Date Demandée]]+15&lt;$DE$11,"oui","non")</f>
        <v>oui</v>
      </c>
      <c r="G423" s="143"/>
      <c r="I423" s="144"/>
      <c r="J423" s="143"/>
      <c r="AQ423" s="144"/>
      <c r="AR423" s="143"/>
      <c r="AV423" s="1"/>
      <c r="AW423" s="1"/>
      <c r="BF423" s="1"/>
      <c r="CH423" s="1"/>
      <c r="CI423" s="1"/>
      <c r="CL423" s="1"/>
      <c r="CM423" s="1"/>
      <c r="CN423" s="241"/>
      <c r="CO423" s="1"/>
      <c r="CP423" s="3"/>
      <c r="CQ423" s="3"/>
      <c r="CR423" s="1"/>
      <c r="CS423" s="3"/>
      <c r="CT423" s="3"/>
      <c r="CU423" s="3"/>
      <c r="CV423" s="1"/>
      <c r="CW423" s="1"/>
      <c r="DC423" s="144"/>
      <c r="DD423" s="149"/>
      <c r="DE423" s="107"/>
      <c r="DF423" s="107"/>
      <c r="DG423" s="107"/>
      <c r="DH423" s="107"/>
      <c r="DI423" s="107"/>
      <c r="DJ423" s="107"/>
      <c r="DK423" s="107"/>
      <c r="DL423" s="107"/>
      <c r="DM423" s="107"/>
      <c r="DN423" s="107"/>
      <c r="DO423" s="107"/>
      <c r="DP423" s="107"/>
      <c r="DQ423" s="107"/>
      <c r="DR423" s="107"/>
      <c r="DS423" s="107"/>
      <c r="DT423" s="107"/>
      <c r="DU423" s="107"/>
      <c r="DV423" s="107"/>
      <c r="DW423" s="107"/>
      <c r="DX423" s="107"/>
      <c r="DY423" s="107"/>
      <c r="DZ423" s="107"/>
      <c r="EA423" s="107"/>
      <c r="EB423" s="107"/>
      <c r="EC423" s="107"/>
      <c r="ED423" s="107"/>
      <c r="EE423" s="107"/>
      <c r="EF423" s="107"/>
      <c r="EG423" s="107"/>
      <c r="EH423" s="107"/>
      <c r="EI423" s="107"/>
      <c r="EJ423" s="150"/>
    </row>
    <row r="424" spans="1:140" x14ac:dyDescent="0.3">
      <c r="A424" s="277" t="str">
        <f>Tableau3[Commande]&amp;Tableau3[Lig Cde]</f>
        <v/>
      </c>
      <c r="B424" s="278" t="str">
        <f>IF(ISERROR(VLOOKUP(Tableau3[[#This Row],[Code Ord. Off.]],#REF!,2,FALSE)),"RC CONVERGENCE",VLOOKUP(Tableau3[[#This Row],[Code Ord. Off.]],#REF!,2,FALSE))</f>
        <v>RC CONVERGENCE</v>
      </c>
      <c r="C424" s="279" t="str">
        <f>IF(OR(LEFT(Tableau3[[#This Row],[Commentaire Client]],2)="L3",LEFT(Tableau3[[#This Row],[No Suivi]],2)="L3"),"L3","")</f>
        <v/>
      </c>
      <c r="D424" s="278" t="str">
        <f>IFERROR(VLOOKUP(Tableau3[[#This Row],[Code Gest Fournisseur]],#REF!,2,FALSE),IF(Tableau3[[#This Row],[Réf Art Fournisseur]]="","NRC","Znon attribuée"))</f>
        <v>NRC</v>
      </c>
      <c r="E424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424" s="280" t="str">
        <f>IF(Tableau3[[#This Row],[Date Demandée]]+15&lt;$DE$11,"oui","non")</f>
        <v>oui</v>
      </c>
      <c r="G424" s="143"/>
      <c r="I424" s="144"/>
      <c r="J424" s="143"/>
      <c r="AQ424" s="144"/>
      <c r="AR424" s="143"/>
      <c r="AV424" s="1"/>
      <c r="AW424" s="1"/>
      <c r="BF424" s="1"/>
      <c r="CH424" s="1"/>
      <c r="CI424" s="1"/>
      <c r="CL424" s="1"/>
      <c r="CM424" s="1"/>
      <c r="CN424" s="241"/>
      <c r="CO424" s="1"/>
      <c r="CP424" s="3"/>
      <c r="CQ424" s="3"/>
      <c r="CR424" s="1"/>
      <c r="CS424" s="3"/>
      <c r="CT424" s="3"/>
      <c r="CU424" s="3"/>
      <c r="CV424" s="1"/>
      <c r="CW424" s="1"/>
      <c r="DC424" s="144"/>
      <c r="DD424" s="149"/>
      <c r="DE424" s="107"/>
      <c r="DF424" s="107"/>
      <c r="DG424" s="107"/>
      <c r="DH424" s="107"/>
      <c r="DI424" s="107"/>
      <c r="DJ424" s="107"/>
      <c r="DK424" s="107"/>
      <c r="DL424" s="107"/>
      <c r="DM424" s="107"/>
      <c r="DN424" s="107"/>
      <c r="DO424" s="107"/>
      <c r="DP424" s="107"/>
      <c r="DQ424" s="107"/>
      <c r="DR424" s="107"/>
      <c r="DS424" s="107"/>
      <c r="DT424" s="107"/>
      <c r="DU424" s="107"/>
      <c r="DV424" s="107"/>
      <c r="DW424" s="107"/>
      <c r="DX424" s="107"/>
      <c r="DY424" s="107"/>
      <c r="DZ424" s="107"/>
      <c r="EA424" s="107"/>
      <c r="EB424" s="107"/>
      <c r="EC424" s="107"/>
      <c r="ED424" s="107"/>
      <c r="EE424" s="107"/>
      <c r="EF424" s="107"/>
      <c r="EG424" s="107"/>
      <c r="EH424" s="107"/>
      <c r="EI424" s="107"/>
      <c r="EJ424" s="150"/>
    </row>
    <row r="425" spans="1:140" x14ac:dyDescent="0.3">
      <c r="A425" s="277" t="str">
        <f>Tableau3[Commande]&amp;Tableau3[Lig Cde]</f>
        <v/>
      </c>
      <c r="B425" s="278" t="str">
        <f>IF(ISERROR(VLOOKUP(Tableau3[[#This Row],[Code Ord. Off.]],#REF!,2,FALSE)),"RC CONVERGENCE",VLOOKUP(Tableau3[[#This Row],[Code Ord. Off.]],#REF!,2,FALSE))</f>
        <v>RC CONVERGENCE</v>
      </c>
      <c r="C425" s="279" t="str">
        <f>IF(OR(LEFT(Tableau3[[#This Row],[Commentaire Client]],2)="L3",LEFT(Tableau3[[#This Row],[No Suivi]],2)="L3"),"L3","")</f>
        <v/>
      </c>
      <c r="D425" s="278" t="str">
        <f>IFERROR(VLOOKUP(Tableau3[[#This Row],[Code Gest Fournisseur]],#REF!,2,FALSE),IF(Tableau3[[#This Row],[Réf Art Fournisseur]]="","NRC","Znon attribuée"))</f>
        <v>NRC</v>
      </c>
      <c r="E425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425" s="280" t="str">
        <f>IF(Tableau3[[#This Row],[Date Demandée]]+15&lt;$DE$11,"oui","non")</f>
        <v>oui</v>
      </c>
      <c r="G425" s="143"/>
      <c r="I425" s="144"/>
      <c r="J425" s="143"/>
      <c r="AQ425" s="144"/>
      <c r="AR425" s="143"/>
      <c r="AV425" s="1"/>
      <c r="AW425" s="1"/>
      <c r="BF425" s="1"/>
      <c r="CH425" s="1"/>
      <c r="CI425" s="1"/>
      <c r="CL425" s="1"/>
      <c r="CM425" s="1"/>
      <c r="CN425" s="241"/>
      <c r="CO425" s="1"/>
      <c r="CP425" s="3"/>
      <c r="CQ425" s="3"/>
      <c r="CR425" s="1"/>
      <c r="CS425" s="3"/>
      <c r="CT425" s="3"/>
      <c r="CU425" s="3"/>
      <c r="CV425" s="1"/>
      <c r="CW425" s="1"/>
      <c r="DC425" s="144"/>
      <c r="DD425" s="149"/>
      <c r="DE425" s="107"/>
      <c r="DF425" s="107"/>
      <c r="DG425" s="107"/>
      <c r="DH425" s="107"/>
      <c r="DI425" s="107"/>
      <c r="DJ425" s="107"/>
      <c r="DK425" s="107"/>
      <c r="DL425" s="107"/>
      <c r="DM425" s="107"/>
      <c r="DN425" s="107"/>
      <c r="DO425" s="107"/>
      <c r="DP425" s="107"/>
      <c r="DQ425" s="107"/>
      <c r="DR425" s="107"/>
      <c r="DS425" s="107"/>
      <c r="DT425" s="107"/>
      <c r="DU425" s="107"/>
      <c r="DV425" s="107"/>
      <c r="DW425" s="107"/>
      <c r="DX425" s="107"/>
      <c r="DY425" s="107"/>
      <c r="DZ425" s="107"/>
      <c r="EA425" s="107"/>
      <c r="EB425" s="107"/>
      <c r="EC425" s="107"/>
      <c r="ED425" s="107"/>
      <c r="EE425" s="107"/>
      <c r="EF425" s="107"/>
      <c r="EG425" s="107"/>
      <c r="EH425" s="107"/>
      <c r="EI425" s="107"/>
      <c r="EJ425" s="150"/>
    </row>
    <row r="426" spans="1:140" x14ac:dyDescent="0.3">
      <c r="A426" s="277" t="str">
        <f>Tableau3[Commande]&amp;Tableau3[Lig Cde]</f>
        <v/>
      </c>
      <c r="B426" s="278" t="str">
        <f>IF(ISERROR(VLOOKUP(Tableau3[[#This Row],[Code Ord. Off.]],#REF!,2,FALSE)),"RC CONVERGENCE",VLOOKUP(Tableau3[[#This Row],[Code Ord. Off.]],#REF!,2,FALSE))</f>
        <v>RC CONVERGENCE</v>
      </c>
      <c r="C426" s="279" t="str">
        <f>IF(OR(LEFT(Tableau3[[#This Row],[Commentaire Client]],2)="L3",LEFT(Tableau3[[#This Row],[No Suivi]],2)="L3"),"L3","")</f>
        <v/>
      </c>
      <c r="D426" s="278" t="str">
        <f>IFERROR(VLOOKUP(Tableau3[[#This Row],[Code Gest Fournisseur]],#REF!,2,FALSE),IF(Tableau3[[#This Row],[Réf Art Fournisseur]]="","NRC","Znon attribuée"))</f>
        <v>NRC</v>
      </c>
      <c r="E426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426" s="280" t="str">
        <f>IF(Tableau3[[#This Row],[Date Demandée]]+15&lt;$DE$11,"oui","non")</f>
        <v>oui</v>
      </c>
      <c r="G426" s="143"/>
      <c r="I426" s="144"/>
      <c r="J426" s="143"/>
      <c r="AQ426" s="144"/>
      <c r="AR426" s="143"/>
      <c r="AV426" s="1"/>
      <c r="AW426" s="1"/>
      <c r="BF426" s="1"/>
      <c r="CH426" s="1"/>
      <c r="CI426" s="1"/>
      <c r="CL426" s="1"/>
      <c r="CM426" s="1"/>
      <c r="CN426" s="241"/>
      <c r="CO426" s="1"/>
      <c r="CP426" s="3"/>
      <c r="CQ426" s="3"/>
      <c r="CR426" s="1"/>
      <c r="CS426" s="3"/>
      <c r="CT426" s="3"/>
      <c r="CU426" s="3"/>
      <c r="CV426" s="1"/>
      <c r="CW426" s="1"/>
      <c r="DC426" s="144"/>
      <c r="DD426" s="149"/>
      <c r="DE426" s="107"/>
      <c r="DF426" s="107"/>
      <c r="DG426" s="107"/>
      <c r="DH426" s="107"/>
      <c r="DI426" s="107"/>
      <c r="DJ426" s="107"/>
      <c r="DK426" s="107"/>
      <c r="DL426" s="107"/>
      <c r="DM426" s="107"/>
      <c r="DN426" s="107"/>
      <c r="DO426" s="107"/>
      <c r="DP426" s="107"/>
      <c r="DQ426" s="107"/>
      <c r="DR426" s="107"/>
      <c r="DS426" s="107"/>
      <c r="DT426" s="107"/>
      <c r="DU426" s="107"/>
      <c r="DV426" s="107"/>
      <c r="DW426" s="107"/>
      <c r="DX426" s="107"/>
      <c r="DY426" s="107"/>
      <c r="DZ426" s="107"/>
      <c r="EA426" s="107"/>
      <c r="EB426" s="107"/>
      <c r="EC426" s="107"/>
      <c r="ED426" s="107"/>
      <c r="EE426" s="107"/>
      <c r="EF426" s="107"/>
      <c r="EG426" s="107"/>
      <c r="EH426" s="107"/>
      <c r="EI426" s="107"/>
      <c r="EJ426" s="150"/>
    </row>
    <row r="427" spans="1:140" x14ac:dyDescent="0.3">
      <c r="A427" s="277" t="str">
        <f>Tableau3[Commande]&amp;Tableau3[Lig Cde]</f>
        <v/>
      </c>
      <c r="B427" s="278" t="str">
        <f>IF(ISERROR(VLOOKUP(Tableau3[[#This Row],[Code Ord. Off.]],#REF!,2,FALSE)),"RC CONVERGENCE",VLOOKUP(Tableau3[[#This Row],[Code Ord. Off.]],#REF!,2,FALSE))</f>
        <v>RC CONVERGENCE</v>
      </c>
      <c r="C427" s="279" t="str">
        <f>IF(OR(LEFT(Tableau3[[#This Row],[Commentaire Client]],2)="L3",LEFT(Tableau3[[#This Row],[No Suivi]],2)="L3"),"L3","")</f>
        <v/>
      </c>
      <c r="D427" s="278" t="str">
        <f>IFERROR(VLOOKUP(Tableau3[[#This Row],[Code Gest Fournisseur]],#REF!,2,FALSE),IF(Tableau3[[#This Row],[Réf Art Fournisseur]]="","NRC","Znon attribuée"))</f>
        <v>NRC</v>
      </c>
      <c r="E427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427" s="280" t="str">
        <f>IF(Tableau3[[#This Row],[Date Demandée]]+15&lt;$DE$11,"oui","non")</f>
        <v>oui</v>
      </c>
      <c r="G427" s="143"/>
      <c r="I427" s="144"/>
      <c r="J427" s="143"/>
      <c r="AQ427" s="144"/>
      <c r="AR427" s="143"/>
      <c r="AV427" s="1"/>
      <c r="AW427" s="1"/>
      <c r="BF427" s="1"/>
      <c r="CH427" s="1"/>
      <c r="CI427" s="1"/>
      <c r="CL427" s="1"/>
      <c r="CM427" s="1"/>
      <c r="CN427" s="241"/>
      <c r="CO427" s="1"/>
      <c r="CP427" s="3"/>
      <c r="CQ427" s="3"/>
      <c r="CR427" s="1"/>
      <c r="CS427" s="3"/>
      <c r="CT427" s="3"/>
      <c r="CU427" s="3"/>
      <c r="CV427" s="1"/>
      <c r="CW427" s="1"/>
      <c r="DC427" s="144"/>
      <c r="DD427" s="149"/>
      <c r="DE427" s="107"/>
      <c r="DF427" s="107"/>
      <c r="DG427" s="107"/>
      <c r="DH427" s="107"/>
      <c r="DI427" s="107"/>
      <c r="DJ427" s="107"/>
      <c r="DK427" s="107"/>
      <c r="DL427" s="107"/>
      <c r="DM427" s="107"/>
      <c r="DN427" s="107"/>
      <c r="DO427" s="107"/>
      <c r="DP427" s="107"/>
      <c r="DQ427" s="107"/>
      <c r="DR427" s="107"/>
      <c r="DS427" s="107"/>
      <c r="DT427" s="107"/>
      <c r="DU427" s="107"/>
      <c r="DV427" s="107"/>
      <c r="DW427" s="107"/>
      <c r="DX427" s="107"/>
      <c r="DY427" s="107"/>
      <c r="DZ427" s="107"/>
      <c r="EA427" s="107"/>
      <c r="EB427" s="107"/>
      <c r="EC427" s="107"/>
      <c r="ED427" s="107"/>
      <c r="EE427" s="107"/>
      <c r="EF427" s="107"/>
      <c r="EG427" s="107"/>
      <c r="EH427" s="107"/>
      <c r="EI427" s="107"/>
      <c r="EJ427" s="150"/>
    </row>
    <row r="428" spans="1:140" x14ac:dyDescent="0.3">
      <c r="A428" s="277" t="str">
        <f>Tableau3[Commande]&amp;Tableau3[Lig Cde]</f>
        <v/>
      </c>
      <c r="B428" s="278" t="str">
        <f>IF(ISERROR(VLOOKUP(Tableau3[[#This Row],[Code Ord. Off.]],#REF!,2,FALSE)),"RC CONVERGENCE",VLOOKUP(Tableau3[[#This Row],[Code Ord. Off.]],#REF!,2,FALSE))</f>
        <v>RC CONVERGENCE</v>
      </c>
      <c r="C428" s="279" t="str">
        <f>IF(OR(LEFT(Tableau3[[#This Row],[Commentaire Client]],2)="L3",LEFT(Tableau3[[#This Row],[No Suivi]],2)="L3"),"L3","")</f>
        <v/>
      </c>
      <c r="D428" s="278" t="str">
        <f>IFERROR(VLOOKUP(Tableau3[[#This Row],[Code Gest Fournisseur]],#REF!,2,FALSE),IF(Tableau3[[#This Row],[Réf Art Fournisseur]]="","NRC","Znon attribuée"))</f>
        <v>NRC</v>
      </c>
      <c r="E428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428" s="280" t="str">
        <f>IF(Tableau3[[#This Row],[Date Demandée]]+15&lt;$DE$11,"oui","non")</f>
        <v>oui</v>
      </c>
      <c r="G428" s="143"/>
      <c r="I428" s="144"/>
      <c r="J428" s="143"/>
      <c r="AQ428" s="144"/>
      <c r="AR428" s="143"/>
      <c r="AV428" s="1"/>
      <c r="AW428" s="1"/>
      <c r="BF428" s="1"/>
      <c r="CH428" s="1"/>
      <c r="CI428" s="1"/>
      <c r="CL428" s="1"/>
      <c r="CM428" s="1"/>
      <c r="CN428" s="241"/>
      <c r="CO428" s="1"/>
      <c r="CP428" s="3"/>
      <c r="CQ428" s="3"/>
      <c r="CR428" s="1"/>
      <c r="CS428" s="3"/>
      <c r="CT428" s="3"/>
      <c r="CU428" s="3"/>
      <c r="CV428" s="1"/>
      <c r="CW428" s="1"/>
      <c r="DC428" s="144"/>
      <c r="DD428" s="149"/>
      <c r="DE428" s="107"/>
      <c r="DF428" s="107"/>
      <c r="DG428" s="107"/>
      <c r="DH428" s="107"/>
      <c r="DI428" s="107"/>
      <c r="DJ428" s="107"/>
      <c r="DK428" s="107"/>
      <c r="DL428" s="107"/>
      <c r="DM428" s="107"/>
      <c r="DN428" s="107"/>
      <c r="DO428" s="107"/>
      <c r="DP428" s="107"/>
      <c r="DQ428" s="107"/>
      <c r="DR428" s="107"/>
      <c r="DS428" s="107"/>
      <c r="DT428" s="107"/>
      <c r="DU428" s="107"/>
      <c r="DV428" s="107"/>
      <c r="DW428" s="107"/>
      <c r="DX428" s="107"/>
      <c r="DY428" s="107"/>
      <c r="DZ428" s="107"/>
      <c r="EA428" s="107"/>
      <c r="EB428" s="107"/>
      <c r="EC428" s="107"/>
      <c r="ED428" s="107"/>
      <c r="EE428" s="107"/>
      <c r="EF428" s="107"/>
      <c r="EG428" s="107"/>
      <c r="EH428" s="107"/>
      <c r="EI428" s="107"/>
      <c r="EJ428" s="150"/>
    </row>
    <row r="429" spans="1:140" x14ac:dyDescent="0.3">
      <c r="A429" s="277" t="str">
        <f>Tableau3[Commande]&amp;Tableau3[Lig Cde]</f>
        <v/>
      </c>
      <c r="B429" s="278" t="str">
        <f>IF(ISERROR(VLOOKUP(Tableau3[[#This Row],[Code Ord. Off.]],#REF!,2,FALSE)),"RC CONVERGENCE",VLOOKUP(Tableau3[[#This Row],[Code Ord. Off.]],#REF!,2,FALSE))</f>
        <v>RC CONVERGENCE</v>
      </c>
      <c r="C429" s="279" t="str">
        <f>IF(OR(LEFT(Tableau3[[#This Row],[Commentaire Client]],2)="L3",LEFT(Tableau3[[#This Row],[No Suivi]],2)="L3"),"L3","")</f>
        <v/>
      </c>
      <c r="D429" s="278" t="str">
        <f>IFERROR(VLOOKUP(Tableau3[[#This Row],[Code Gest Fournisseur]],#REF!,2,FALSE),IF(Tableau3[[#This Row],[Réf Art Fournisseur]]="","NRC","Znon attribuée"))</f>
        <v>NRC</v>
      </c>
      <c r="E429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429" s="280" t="str">
        <f>IF(Tableau3[[#This Row],[Date Demandée]]+15&lt;$DE$11,"oui","non")</f>
        <v>oui</v>
      </c>
      <c r="G429" s="143"/>
      <c r="I429" s="144"/>
      <c r="J429" s="143"/>
      <c r="AQ429" s="144"/>
      <c r="AR429" s="143"/>
      <c r="AV429" s="1"/>
      <c r="AW429" s="1"/>
      <c r="BF429" s="1"/>
      <c r="CH429" s="1"/>
      <c r="CI429" s="1"/>
      <c r="CL429" s="1"/>
      <c r="CM429" s="1"/>
      <c r="CN429" s="241"/>
      <c r="CO429" s="1"/>
      <c r="CP429" s="3"/>
      <c r="CQ429" s="3"/>
      <c r="CR429" s="1"/>
      <c r="CS429" s="3"/>
      <c r="CT429" s="3"/>
      <c r="CU429" s="3"/>
      <c r="CV429" s="1"/>
      <c r="CW429" s="1"/>
      <c r="DC429" s="144"/>
      <c r="DD429" s="149"/>
      <c r="DE429" s="107"/>
      <c r="DF429" s="107"/>
      <c r="DG429" s="107"/>
      <c r="DH429" s="107"/>
      <c r="DI429" s="107"/>
      <c r="DJ429" s="107"/>
      <c r="DK429" s="107"/>
      <c r="DL429" s="107"/>
      <c r="DM429" s="107"/>
      <c r="DN429" s="107"/>
      <c r="DO429" s="107"/>
      <c r="DP429" s="107"/>
      <c r="DQ429" s="107"/>
      <c r="DR429" s="107"/>
      <c r="DS429" s="107"/>
      <c r="DT429" s="107"/>
      <c r="DU429" s="107"/>
      <c r="DV429" s="107"/>
      <c r="DW429" s="107"/>
      <c r="DX429" s="107"/>
      <c r="DY429" s="107"/>
      <c r="DZ429" s="107"/>
      <c r="EA429" s="107"/>
      <c r="EB429" s="107"/>
      <c r="EC429" s="107"/>
      <c r="ED429" s="107"/>
      <c r="EE429" s="107"/>
      <c r="EF429" s="107"/>
      <c r="EG429" s="107"/>
      <c r="EH429" s="107"/>
      <c r="EI429" s="107"/>
      <c r="EJ429" s="150"/>
    </row>
    <row r="430" spans="1:140" x14ac:dyDescent="0.3">
      <c r="A430" s="277" t="str">
        <f>Tableau3[Commande]&amp;Tableau3[Lig Cde]</f>
        <v/>
      </c>
      <c r="B430" s="278" t="str">
        <f>IF(ISERROR(VLOOKUP(Tableau3[[#This Row],[Code Ord. Off.]],#REF!,2,FALSE)),"RC CONVERGENCE",VLOOKUP(Tableau3[[#This Row],[Code Ord. Off.]],#REF!,2,FALSE))</f>
        <v>RC CONVERGENCE</v>
      </c>
      <c r="C430" s="279" t="str">
        <f>IF(OR(LEFT(Tableau3[[#This Row],[Commentaire Client]],2)="L3",LEFT(Tableau3[[#This Row],[No Suivi]],2)="L3"),"L3","")</f>
        <v/>
      </c>
      <c r="D430" s="278" t="str">
        <f>IFERROR(VLOOKUP(Tableau3[[#This Row],[Code Gest Fournisseur]],#REF!,2,FALSE),IF(Tableau3[[#This Row],[Réf Art Fournisseur]]="","NRC","Znon attribuée"))</f>
        <v>NRC</v>
      </c>
      <c r="E430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430" s="280" t="str">
        <f>IF(Tableau3[[#This Row],[Date Demandée]]+15&lt;$DE$11,"oui","non")</f>
        <v>oui</v>
      </c>
      <c r="G430" s="143"/>
      <c r="I430" s="144"/>
      <c r="J430" s="143"/>
      <c r="AQ430" s="144"/>
      <c r="AR430" s="143"/>
      <c r="AV430" s="1"/>
      <c r="AW430" s="1"/>
      <c r="BF430" s="1"/>
      <c r="CH430" s="1"/>
      <c r="CI430" s="1"/>
      <c r="CL430" s="1"/>
      <c r="CM430" s="1"/>
      <c r="CN430" s="244"/>
      <c r="CO430" s="1"/>
      <c r="CP430" s="3"/>
      <c r="CQ430" s="3"/>
      <c r="CR430" s="1"/>
      <c r="CS430" s="3"/>
      <c r="CT430" s="3"/>
      <c r="CU430" s="3"/>
      <c r="CV430" s="1"/>
      <c r="CW430" s="1"/>
      <c r="DC430" s="144"/>
      <c r="DD430" s="149"/>
      <c r="DE430" s="107"/>
      <c r="DF430" s="107"/>
      <c r="DG430" s="107"/>
      <c r="DH430" s="107"/>
      <c r="DI430" s="107"/>
      <c r="DJ430" s="107"/>
      <c r="DK430" s="107"/>
      <c r="DL430" s="107"/>
      <c r="DM430" s="107"/>
      <c r="DN430" s="107"/>
      <c r="DO430" s="107"/>
      <c r="DP430" s="107"/>
      <c r="DQ430" s="107"/>
      <c r="DR430" s="107"/>
      <c r="DS430" s="107"/>
      <c r="DT430" s="107"/>
      <c r="DU430" s="107"/>
      <c r="DV430" s="107"/>
      <c r="DW430" s="107"/>
      <c r="DX430" s="107"/>
      <c r="DY430" s="107"/>
      <c r="DZ430" s="107"/>
      <c r="EA430" s="107"/>
      <c r="EB430" s="107"/>
      <c r="EC430" s="107"/>
      <c r="ED430" s="107"/>
      <c r="EE430" s="107"/>
      <c r="EF430" s="107"/>
      <c r="EG430" s="107"/>
      <c r="EH430" s="107"/>
      <c r="EI430" s="107"/>
      <c r="EJ430" s="150"/>
    </row>
    <row r="431" spans="1:140" x14ac:dyDescent="0.3">
      <c r="A431" s="277" t="str">
        <f>Tableau3[Commande]&amp;Tableau3[Lig Cde]</f>
        <v/>
      </c>
      <c r="B431" s="278" t="str">
        <f>IF(ISERROR(VLOOKUP(Tableau3[[#This Row],[Code Ord. Off.]],#REF!,2,FALSE)),"RC CONVERGENCE",VLOOKUP(Tableau3[[#This Row],[Code Ord. Off.]],#REF!,2,FALSE))</f>
        <v>RC CONVERGENCE</v>
      </c>
      <c r="C431" s="279" t="str">
        <f>IF(OR(LEFT(Tableau3[[#This Row],[Commentaire Client]],2)="L3",LEFT(Tableau3[[#This Row],[No Suivi]],2)="L3"),"L3","")</f>
        <v/>
      </c>
      <c r="D431" s="278" t="str">
        <f>IFERROR(VLOOKUP(Tableau3[[#This Row],[Code Gest Fournisseur]],#REF!,2,FALSE),IF(Tableau3[[#This Row],[Réf Art Fournisseur]]="","NRC","Znon attribuée"))</f>
        <v>NRC</v>
      </c>
      <c r="E431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431" s="280" t="str">
        <f>IF(Tableau3[[#This Row],[Date Demandée]]+15&lt;$DE$11,"oui","non")</f>
        <v>oui</v>
      </c>
      <c r="G431" s="143"/>
      <c r="I431" s="144"/>
      <c r="J431" s="143"/>
      <c r="AQ431" s="144"/>
      <c r="AR431" s="143"/>
      <c r="AV431" s="1"/>
      <c r="AW431" s="1"/>
      <c r="BF431" s="1"/>
      <c r="CH431" s="1"/>
      <c r="CI431" s="1"/>
      <c r="CL431" s="1"/>
      <c r="CM431" s="1"/>
      <c r="CN431" s="244"/>
      <c r="CO431" s="1"/>
      <c r="CP431" s="3"/>
      <c r="CQ431" s="3"/>
      <c r="CR431" s="1"/>
      <c r="CS431" s="3"/>
      <c r="CT431" s="3"/>
      <c r="CU431" s="3"/>
      <c r="CV431" s="1"/>
      <c r="CW431" s="1"/>
      <c r="DC431" s="144"/>
      <c r="DD431" s="149"/>
      <c r="DE431" s="107"/>
      <c r="DF431" s="107"/>
      <c r="DG431" s="107"/>
      <c r="DH431" s="107"/>
      <c r="DI431" s="107"/>
      <c r="DJ431" s="107"/>
      <c r="DK431" s="107"/>
      <c r="DL431" s="107"/>
      <c r="DM431" s="107"/>
      <c r="DN431" s="107"/>
      <c r="DO431" s="107"/>
      <c r="DP431" s="107"/>
      <c r="DQ431" s="107"/>
      <c r="DR431" s="107"/>
      <c r="DS431" s="107"/>
      <c r="DT431" s="107"/>
      <c r="DU431" s="107"/>
      <c r="DV431" s="107"/>
      <c r="DW431" s="107"/>
      <c r="DX431" s="107"/>
      <c r="DY431" s="107"/>
      <c r="DZ431" s="107"/>
      <c r="EA431" s="107"/>
      <c r="EB431" s="107"/>
      <c r="EC431" s="107"/>
      <c r="ED431" s="107"/>
      <c r="EE431" s="107"/>
      <c r="EF431" s="107"/>
      <c r="EG431" s="107"/>
      <c r="EH431" s="107"/>
      <c r="EI431" s="107"/>
      <c r="EJ431" s="150"/>
    </row>
    <row r="432" spans="1:140" x14ac:dyDescent="0.3">
      <c r="A432" s="277" t="str">
        <f>Tableau3[Commande]&amp;Tableau3[Lig Cde]</f>
        <v/>
      </c>
      <c r="B432" s="278" t="str">
        <f>IF(ISERROR(VLOOKUP(Tableau3[[#This Row],[Code Ord. Off.]],#REF!,2,FALSE)),"RC CONVERGENCE",VLOOKUP(Tableau3[[#This Row],[Code Ord. Off.]],#REF!,2,FALSE))</f>
        <v>RC CONVERGENCE</v>
      </c>
      <c r="C432" s="279" t="str">
        <f>IF(OR(LEFT(Tableau3[[#This Row],[Commentaire Client]],2)="L3",LEFT(Tableau3[[#This Row],[No Suivi]],2)="L3"),"L3","")</f>
        <v/>
      </c>
      <c r="D432" s="278" t="str">
        <f>IFERROR(VLOOKUP(Tableau3[[#This Row],[Code Gest Fournisseur]],#REF!,2,FALSE),IF(Tableau3[[#This Row],[Réf Art Fournisseur]]="","NRC","Znon attribuée"))</f>
        <v>NRC</v>
      </c>
      <c r="E432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432" s="280" t="str">
        <f>IF(Tableau3[[#This Row],[Date Demandée]]+15&lt;$DE$11,"oui","non")</f>
        <v>oui</v>
      </c>
      <c r="G432" s="143"/>
      <c r="I432" s="144"/>
      <c r="J432" s="143"/>
      <c r="AQ432" s="144"/>
      <c r="AR432" s="143"/>
      <c r="AV432" s="1"/>
      <c r="AW432" s="1"/>
      <c r="BF432" s="1"/>
      <c r="CH432" s="1"/>
      <c r="CI432" s="1"/>
      <c r="CL432" s="1"/>
      <c r="CM432" s="1"/>
      <c r="CN432" s="241"/>
      <c r="CO432" s="1"/>
      <c r="CP432" s="3"/>
      <c r="CQ432" s="3"/>
      <c r="CR432" s="1"/>
      <c r="CS432" s="3"/>
      <c r="CT432" s="3"/>
      <c r="CU432" s="3"/>
      <c r="CV432" s="1"/>
      <c r="CW432" s="1"/>
      <c r="DC432" s="144"/>
      <c r="DD432" s="149"/>
      <c r="DE432" s="107"/>
      <c r="DF432" s="107"/>
      <c r="DG432" s="107"/>
      <c r="DH432" s="107"/>
      <c r="DI432" s="107"/>
      <c r="DJ432" s="107"/>
      <c r="DK432" s="107"/>
      <c r="DL432" s="107"/>
      <c r="DM432" s="107"/>
      <c r="DN432" s="107"/>
      <c r="DO432" s="107"/>
      <c r="DP432" s="107"/>
      <c r="DQ432" s="107"/>
      <c r="DR432" s="107"/>
      <c r="DS432" s="107"/>
      <c r="DT432" s="107"/>
      <c r="DU432" s="107"/>
      <c r="DV432" s="107"/>
      <c r="DW432" s="107"/>
      <c r="DX432" s="107"/>
      <c r="DY432" s="107"/>
      <c r="DZ432" s="107"/>
      <c r="EA432" s="107"/>
      <c r="EB432" s="107"/>
      <c r="EC432" s="107"/>
      <c r="ED432" s="107"/>
      <c r="EE432" s="107"/>
      <c r="EF432" s="107"/>
      <c r="EG432" s="107"/>
      <c r="EH432" s="107"/>
      <c r="EI432" s="107"/>
      <c r="EJ432" s="150"/>
    </row>
    <row r="433" spans="1:140" x14ac:dyDescent="0.3">
      <c r="A433" s="277" t="str">
        <f>Tableau3[Commande]&amp;Tableau3[Lig Cde]</f>
        <v/>
      </c>
      <c r="B433" s="278" t="str">
        <f>IF(ISERROR(VLOOKUP(Tableau3[[#This Row],[Code Ord. Off.]],#REF!,2,FALSE)),"RC CONVERGENCE",VLOOKUP(Tableau3[[#This Row],[Code Ord. Off.]],#REF!,2,FALSE))</f>
        <v>RC CONVERGENCE</v>
      </c>
      <c r="C433" s="279" t="str">
        <f>IF(OR(LEFT(Tableau3[[#This Row],[Commentaire Client]],2)="L3",LEFT(Tableau3[[#This Row],[No Suivi]],2)="L3"),"L3","")</f>
        <v/>
      </c>
      <c r="D433" s="278" t="str">
        <f>IFERROR(VLOOKUP(Tableau3[[#This Row],[Code Gest Fournisseur]],#REF!,2,FALSE),IF(Tableau3[[#This Row],[Réf Art Fournisseur]]="","NRC","Znon attribuée"))</f>
        <v>NRC</v>
      </c>
      <c r="E433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433" s="280" t="str">
        <f>IF(Tableau3[[#This Row],[Date Demandée]]+15&lt;$DE$11,"oui","non")</f>
        <v>oui</v>
      </c>
      <c r="G433" s="143"/>
      <c r="I433" s="144"/>
      <c r="J433" s="143"/>
      <c r="AQ433" s="144"/>
      <c r="AR433" s="143"/>
      <c r="AV433" s="1"/>
      <c r="AW433" s="1"/>
      <c r="BF433" s="1"/>
      <c r="CH433" s="1"/>
      <c r="CI433" s="1"/>
      <c r="CL433" s="1"/>
      <c r="CM433" s="1"/>
      <c r="CN433" s="244"/>
      <c r="CO433" s="1"/>
      <c r="CP433" s="3"/>
      <c r="CQ433" s="3"/>
      <c r="CR433" s="1"/>
      <c r="CS433" s="3"/>
      <c r="CT433" s="3"/>
      <c r="CU433" s="3"/>
      <c r="CV433" s="1"/>
      <c r="CW433" s="1"/>
      <c r="DC433" s="144"/>
      <c r="DD433" s="149"/>
      <c r="DE433" s="107"/>
      <c r="DF433" s="107"/>
      <c r="DG433" s="107"/>
      <c r="DH433" s="107"/>
      <c r="DI433" s="107"/>
      <c r="DJ433" s="107"/>
      <c r="DK433" s="107"/>
      <c r="DL433" s="107"/>
      <c r="DM433" s="107"/>
      <c r="DN433" s="107"/>
      <c r="DO433" s="107"/>
      <c r="DP433" s="107"/>
      <c r="DQ433" s="107"/>
      <c r="DR433" s="107"/>
      <c r="DS433" s="107"/>
      <c r="DT433" s="107"/>
      <c r="DU433" s="107"/>
      <c r="DV433" s="107"/>
      <c r="DW433" s="107"/>
      <c r="DX433" s="107"/>
      <c r="DY433" s="107"/>
      <c r="DZ433" s="107"/>
      <c r="EA433" s="107"/>
      <c r="EB433" s="107"/>
      <c r="EC433" s="107"/>
      <c r="ED433" s="107"/>
      <c r="EE433" s="107"/>
      <c r="EF433" s="107"/>
      <c r="EG433" s="107"/>
      <c r="EH433" s="107"/>
      <c r="EI433" s="107"/>
      <c r="EJ433" s="150"/>
    </row>
    <row r="434" spans="1:140" x14ac:dyDescent="0.3">
      <c r="A434" s="277" t="str">
        <f>Tableau3[Commande]&amp;Tableau3[Lig Cde]</f>
        <v/>
      </c>
      <c r="B434" s="278" t="str">
        <f>IF(ISERROR(VLOOKUP(Tableau3[[#This Row],[Code Ord. Off.]],#REF!,2,FALSE)),"RC CONVERGENCE",VLOOKUP(Tableau3[[#This Row],[Code Ord. Off.]],#REF!,2,FALSE))</f>
        <v>RC CONVERGENCE</v>
      </c>
      <c r="C434" s="279" t="str">
        <f>IF(OR(LEFT(Tableau3[[#This Row],[Commentaire Client]],2)="L3",LEFT(Tableau3[[#This Row],[No Suivi]],2)="L3"),"L3","")</f>
        <v/>
      </c>
      <c r="D434" s="278" t="str">
        <f>IFERROR(VLOOKUP(Tableau3[[#This Row],[Code Gest Fournisseur]],#REF!,2,FALSE),IF(Tableau3[[#This Row],[Réf Art Fournisseur]]="","NRC","Znon attribuée"))</f>
        <v>NRC</v>
      </c>
      <c r="E434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434" s="280" t="str">
        <f>IF(Tableau3[[#This Row],[Date Demandée]]+15&lt;$DE$11,"oui","non")</f>
        <v>oui</v>
      </c>
      <c r="G434" s="143"/>
      <c r="I434" s="144"/>
      <c r="J434" s="143"/>
      <c r="AQ434" s="144"/>
      <c r="AR434" s="143"/>
      <c r="AV434" s="1"/>
      <c r="AW434" s="1"/>
      <c r="BF434" s="1"/>
      <c r="CH434" s="1"/>
      <c r="CI434" s="1"/>
      <c r="CL434" s="1"/>
      <c r="CM434" s="1"/>
      <c r="CN434" s="241"/>
      <c r="CO434" s="1"/>
      <c r="CP434" s="3"/>
      <c r="CQ434" s="3"/>
      <c r="CR434" s="1"/>
      <c r="CS434" s="3"/>
      <c r="CT434" s="3"/>
      <c r="CU434" s="3"/>
      <c r="CV434" s="1"/>
      <c r="CW434" s="1"/>
      <c r="DC434" s="144"/>
      <c r="DD434" s="149"/>
      <c r="DE434" s="107"/>
      <c r="DF434" s="107"/>
      <c r="DG434" s="107"/>
      <c r="DH434" s="107"/>
      <c r="DI434" s="107"/>
      <c r="DJ434" s="107"/>
      <c r="DK434" s="107"/>
      <c r="DL434" s="107"/>
      <c r="DM434" s="107"/>
      <c r="DN434" s="107"/>
      <c r="DO434" s="107"/>
      <c r="DP434" s="107"/>
      <c r="DQ434" s="107"/>
      <c r="DR434" s="107"/>
      <c r="DS434" s="107"/>
      <c r="DT434" s="107"/>
      <c r="DU434" s="107"/>
      <c r="DV434" s="107"/>
      <c r="DW434" s="107"/>
      <c r="DX434" s="107"/>
      <c r="DY434" s="107"/>
      <c r="DZ434" s="107"/>
      <c r="EA434" s="107"/>
      <c r="EB434" s="107"/>
      <c r="EC434" s="107"/>
      <c r="ED434" s="107"/>
      <c r="EE434" s="107"/>
      <c r="EF434" s="107"/>
      <c r="EG434" s="107"/>
      <c r="EH434" s="107"/>
      <c r="EI434" s="107"/>
      <c r="EJ434" s="150"/>
    </row>
    <row r="435" spans="1:140" x14ac:dyDescent="0.3">
      <c r="A435" s="277" t="str">
        <f>Tableau3[Commande]&amp;Tableau3[Lig Cde]</f>
        <v/>
      </c>
      <c r="B435" s="278" t="str">
        <f>IF(ISERROR(VLOOKUP(Tableau3[[#This Row],[Code Ord. Off.]],#REF!,2,FALSE)),"RC CONVERGENCE",VLOOKUP(Tableau3[[#This Row],[Code Ord. Off.]],#REF!,2,FALSE))</f>
        <v>RC CONVERGENCE</v>
      </c>
      <c r="C435" s="279" t="str">
        <f>IF(OR(LEFT(Tableau3[[#This Row],[Commentaire Client]],2)="L3",LEFT(Tableau3[[#This Row],[No Suivi]],2)="L3"),"L3","")</f>
        <v/>
      </c>
      <c r="D435" s="278" t="str">
        <f>IFERROR(VLOOKUP(Tableau3[[#This Row],[Code Gest Fournisseur]],#REF!,2,FALSE),IF(Tableau3[[#This Row],[Réf Art Fournisseur]]="","NRC","Znon attribuée"))</f>
        <v>NRC</v>
      </c>
      <c r="E435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435" s="280" t="str">
        <f>IF(Tableau3[[#This Row],[Date Demandée]]+15&lt;$DE$11,"oui","non")</f>
        <v>oui</v>
      </c>
      <c r="G435" s="143"/>
      <c r="I435" s="144"/>
      <c r="J435" s="143"/>
      <c r="AQ435" s="144"/>
      <c r="AR435" s="143"/>
      <c r="AV435" s="1"/>
      <c r="AW435" s="1"/>
      <c r="BF435" s="1"/>
      <c r="CH435" s="1"/>
      <c r="CI435" s="1"/>
      <c r="CL435" s="1"/>
      <c r="CM435" s="1"/>
      <c r="CN435" s="241"/>
      <c r="CO435" s="1"/>
      <c r="CP435" s="3"/>
      <c r="CQ435" s="3"/>
      <c r="CR435" s="1"/>
      <c r="CS435" s="3"/>
      <c r="CT435" s="3"/>
      <c r="CU435" s="3"/>
      <c r="CV435" s="1"/>
      <c r="CW435" s="1"/>
      <c r="DC435" s="144"/>
      <c r="DD435" s="149"/>
      <c r="DE435" s="107"/>
      <c r="DF435" s="107"/>
      <c r="DG435" s="107"/>
      <c r="DH435" s="107"/>
      <c r="DI435" s="107"/>
      <c r="DJ435" s="107"/>
      <c r="DK435" s="107"/>
      <c r="DL435" s="107"/>
      <c r="DM435" s="107"/>
      <c r="DN435" s="107"/>
      <c r="DO435" s="107"/>
      <c r="DP435" s="107"/>
      <c r="DQ435" s="107"/>
      <c r="DR435" s="107"/>
      <c r="DS435" s="107"/>
      <c r="DT435" s="107"/>
      <c r="DU435" s="107"/>
      <c r="DV435" s="107"/>
      <c r="DW435" s="107"/>
      <c r="DX435" s="107"/>
      <c r="DY435" s="107"/>
      <c r="DZ435" s="107"/>
      <c r="EA435" s="107"/>
      <c r="EB435" s="107"/>
      <c r="EC435" s="107"/>
      <c r="ED435" s="107"/>
      <c r="EE435" s="107"/>
      <c r="EF435" s="107"/>
      <c r="EG435" s="107"/>
      <c r="EH435" s="107"/>
      <c r="EI435" s="107"/>
      <c r="EJ435" s="150"/>
    </row>
    <row r="436" spans="1:140" x14ac:dyDescent="0.3">
      <c r="A436" s="277" t="str">
        <f>Tableau3[Commande]&amp;Tableau3[Lig Cde]</f>
        <v/>
      </c>
      <c r="B436" s="278" t="str">
        <f>IF(ISERROR(VLOOKUP(Tableau3[[#This Row],[Code Ord. Off.]],#REF!,2,FALSE)),"RC CONVERGENCE",VLOOKUP(Tableau3[[#This Row],[Code Ord. Off.]],#REF!,2,FALSE))</f>
        <v>RC CONVERGENCE</v>
      </c>
      <c r="C436" s="279" t="str">
        <f>IF(OR(LEFT(Tableau3[[#This Row],[Commentaire Client]],2)="L3",LEFT(Tableau3[[#This Row],[No Suivi]],2)="L3"),"L3","")</f>
        <v/>
      </c>
      <c r="D436" s="278" t="str">
        <f>IFERROR(VLOOKUP(Tableau3[[#This Row],[Code Gest Fournisseur]],#REF!,2,FALSE),IF(Tableau3[[#This Row],[Réf Art Fournisseur]]="","NRC","Znon attribuée"))</f>
        <v>NRC</v>
      </c>
      <c r="E436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436" s="280" t="str">
        <f>IF(Tableau3[[#This Row],[Date Demandée]]+15&lt;$DE$11,"oui","non")</f>
        <v>oui</v>
      </c>
      <c r="G436" s="143"/>
      <c r="I436" s="144"/>
      <c r="J436" s="143"/>
      <c r="AQ436" s="144"/>
      <c r="AR436" s="143"/>
      <c r="AV436" s="1"/>
      <c r="AW436" s="1"/>
      <c r="BF436" s="1"/>
      <c r="CH436" s="1"/>
      <c r="CI436" s="1"/>
      <c r="CL436" s="1"/>
      <c r="CM436" s="1"/>
      <c r="CN436" s="244"/>
      <c r="CO436" s="1"/>
      <c r="CP436" s="3"/>
      <c r="CQ436" s="3"/>
      <c r="CR436" s="1"/>
      <c r="CS436" s="3"/>
      <c r="CT436" s="3"/>
      <c r="CU436" s="3"/>
      <c r="CV436" s="1"/>
      <c r="CW436" s="1"/>
      <c r="DC436" s="144"/>
      <c r="DD436" s="149"/>
      <c r="DE436" s="107"/>
      <c r="DF436" s="107"/>
      <c r="DG436" s="107"/>
      <c r="DH436" s="107"/>
      <c r="DI436" s="107"/>
      <c r="DJ436" s="107"/>
      <c r="DK436" s="107"/>
      <c r="DL436" s="107"/>
      <c r="DM436" s="107"/>
      <c r="DN436" s="107"/>
      <c r="DO436" s="107"/>
      <c r="DP436" s="107"/>
      <c r="DQ436" s="107"/>
      <c r="DR436" s="107"/>
      <c r="DS436" s="107"/>
      <c r="DT436" s="107"/>
      <c r="DU436" s="107"/>
      <c r="DV436" s="107"/>
      <c r="DW436" s="107"/>
      <c r="DX436" s="107"/>
      <c r="DY436" s="107"/>
      <c r="DZ436" s="107"/>
      <c r="EA436" s="107"/>
      <c r="EB436" s="107"/>
      <c r="EC436" s="107"/>
      <c r="ED436" s="107"/>
      <c r="EE436" s="107"/>
      <c r="EF436" s="107"/>
      <c r="EG436" s="107"/>
      <c r="EH436" s="107"/>
      <c r="EI436" s="107"/>
      <c r="EJ436" s="150"/>
    </row>
    <row r="437" spans="1:140" x14ac:dyDescent="0.3">
      <c r="A437" s="277" t="str">
        <f>Tableau3[Commande]&amp;Tableau3[Lig Cde]</f>
        <v/>
      </c>
      <c r="B437" s="278" t="str">
        <f>IF(ISERROR(VLOOKUP(Tableau3[[#This Row],[Code Ord. Off.]],#REF!,2,FALSE)),"RC CONVERGENCE",VLOOKUP(Tableau3[[#This Row],[Code Ord. Off.]],#REF!,2,FALSE))</f>
        <v>RC CONVERGENCE</v>
      </c>
      <c r="C437" s="279" t="str">
        <f>IF(OR(LEFT(Tableau3[[#This Row],[Commentaire Client]],2)="L3",LEFT(Tableau3[[#This Row],[No Suivi]],2)="L3"),"L3","")</f>
        <v/>
      </c>
      <c r="D437" s="278" t="str">
        <f>IFERROR(VLOOKUP(Tableau3[[#This Row],[Code Gest Fournisseur]],#REF!,2,FALSE),IF(Tableau3[[#This Row],[Réf Art Fournisseur]]="","NRC","Znon attribuée"))</f>
        <v>NRC</v>
      </c>
      <c r="E437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437" s="280" t="str">
        <f>IF(Tableau3[[#This Row],[Date Demandée]]+15&lt;$DE$11,"oui","non")</f>
        <v>oui</v>
      </c>
      <c r="G437" s="143"/>
      <c r="I437" s="144"/>
      <c r="J437" s="143"/>
      <c r="AQ437" s="144"/>
      <c r="AR437" s="143"/>
      <c r="AV437" s="1"/>
      <c r="AW437" s="1"/>
      <c r="BF437" s="1"/>
      <c r="CH437" s="1"/>
      <c r="CI437" s="1"/>
      <c r="CL437" s="1"/>
      <c r="CM437" s="1"/>
      <c r="CN437" s="244"/>
      <c r="CO437" s="1"/>
      <c r="CP437" s="3"/>
      <c r="CQ437" s="3"/>
      <c r="CR437" s="1"/>
      <c r="CS437" s="3"/>
      <c r="CT437" s="3"/>
      <c r="CU437" s="3"/>
      <c r="CV437" s="1"/>
      <c r="CW437" s="1"/>
      <c r="DC437" s="144"/>
      <c r="DD437" s="149"/>
      <c r="DE437" s="107"/>
      <c r="DF437" s="107"/>
      <c r="DG437" s="107"/>
      <c r="DH437" s="107"/>
      <c r="DI437" s="107"/>
      <c r="DJ437" s="107"/>
      <c r="DK437" s="107"/>
      <c r="DL437" s="107"/>
      <c r="DM437" s="107"/>
      <c r="DN437" s="107"/>
      <c r="DO437" s="107"/>
      <c r="DP437" s="107"/>
      <c r="DQ437" s="107"/>
      <c r="DR437" s="107"/>
      <c r="DS437" s="107"/>
      <c r="DT437" s="107"/>
      <c r="DU437" s="107"/>
      <c r="DV437" s="107"/>
      <c r="DW437" s="107"/>
      <c r="DX437" s="107"/>
      <c r="DY437" s="107"/>
      <c r="DZ437" s="107"/>
      <c r="EA437" s="107"/>
      <c r="EB437" s="107"/>
      <c r="EC437" s="107"/>
      <c r="ED437" s="107"/>
      <c r="EE437" s="107"/>
      <c r="EF437" s="107"/>
      <c r="EG437" s="107"/>
      <c r="EH437" s="107"/>
      <c r="EI437" s="107"/>
      <c r="EJ437" s="150"/>
    </row>
    <row r="438" spans="1:140" x14ac:dyDescent="0.3">
      <c r="A438" s="277" t="str">
        <f>Tableau3[Commande]&amp;Tableau3[Lig Cde]</f>
        <v/>
      </c>
      <c r="B438" s="278" t="str">
        <f>IF(ISERROR(VLOOKUP(Tableau3[[#This Row],[Code Ord. Off.]],#REF!,2,FALSE)),"RC CONVERGENCE",VLOOKUP(Tableau3[[#This Row],[Code Ord. Off.]],#REF!,2,FALSE))</f>
        <v>RC CONVERGENCE</v>
      </c>
      <c r="C438" s="279" t="str">
        <f>IF(OR(LEFT(Tableau3[[#This Row],[Commentaire Client]],2)="L3",LEFT(Tableau3[[#This Row],[No Suivi]],2)="L3"),"L3","")</f>
        <v/>
      </c>
      <c r="D438" s="278" t="str">
        <f>IFERROR(VLOOKUP(Tableau3[[#This Row],[Code Gest Fournisseur]],#REF!,2,FALSE),IF(Tableau3[[#This Row],[Réf Art Fournisseur]]="","NRC","Znon attribuée"))</f>
        <v>NRC</v>
      </c>
      <c r="E438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438" s="280" t="str">
        <f>IF(Tableau3[[#This Row],[Date Demandée]]+15&lt;$DE$11,"oui","non")</f>
        <v>oui</v>
      </c>
      <c r="G438" s="143"/>
      <c r="I438" s="144"/>
      <c r="J438" s="143"/>
      <c r="AQ438" s="144"/>
      <c r="AR438" s="143"/>
      <c r="AV438" s="1"/>
      <c r="AW438" s="1"/>
      <c r="BF438" s="1"/>
      <c r="CH438" s="1"/>
      <c r="CI438" s="1"/>
      <c r="CL438" s="1"/>
      <c r="CM438" s="1"/>
      <c r="CN438" s="241"/>
      <c r="CO438" s="1"/>
      <c r="CP438" s="3"/>
      <c r="CQ438" s="3"/>
      <c r="CR438" s="1"/>
      <c r="CS438" s="3"/>
      <c r="CT438" s="3"/>
      <c r="CU438" s="3"/>
      <c r="CV438" s="1"/>
      <c r="CW438" s="1"/>
      <c r="DC438" s="144"/>
      <c r="DD438" s="149"/>
      <c r="DE438" s="107"/>
      <c r="DF438" s="107"/>
      <c r="DG438" s="107"/>
      <c r="DH438" s="107"/>
      <c r="DI438" s="107"/>
      <c r="DJ438" s="107"/>
      <c r="DK438" s="107"/>
      <c r="DL438" s="107"/>
      <c r="DM438" s="107"/>
      <c r="DN438" s="107"/>
      <c r="DO438" s="107"/>
      <c r="DP438" s="107"/>
      <c r="DQ438" s="107"/>
      <c r="DR438" s="107"/>
      <c r="DS438" s="107"/>
      <c r="DT438" s="107"/>
      <c r="DU438" s="107"/>
      <c r="DV438" s="107"/>
      <c r="DW438" s="107"/>
      <c r="DX438" s="107"/>
      <c r="DY438" s="107"/>
      <c r="DZ438" s="107"/>
      <c r="EA438" s="107"/>
      <c r="EB438" s="107"/>
      <c r="EC438" s="107"/>
      <c r="ED438" s="107"/>
      <c r="EE438" s="107"/>
      <c r="EF438" s="107"/>
      <c r="EG438" s="107"/>
      <c r="EH438" s="107"/>
      <c r="EI438" s="107"/>
      <c r="EJ438" s="150"/>
    </row>
    <row r="439" spans="1:140" x14ac:dyDescent="0.3">
      <c r="A439" s="277" t="str">
        <f>Tableau3[Commande]&amp;Tableau3[Lig Cde]</f>
        <v/>
      </c>
      <c r="B439" s="278" t="str">
        <f>IF(ISERROR(VLOOKUP(Tableau3[[#This Row],[Code Ord. Off.]],#REF!,2,FALSE)),"RC CONVERGENCE",VLOOKUP(Tableau3[[#This Row],[Code Ord. Off.]],#REF!,2,FALSE))</f>
        <v>RC CONVERGENCE</v>
      </c>
      <c r="C439" s="279" t="str">
        <f>IF(OR(LEFT(Tableau3[[#This Row],[Commentaire Client]],2)="L3",LEFT(Tableau3[[#This Row],[No Suivi]],2)="L3"),"L3","")</f>
        <v/>
      </c>
      <c r="D439" s="278" t="str">
        <f>IFERROR(VLOOKUP(Tableau3[[#This Row],[Code Gest Fournisseur]],#REF!,2,FALSE),IF(Tableau3[[#This Row],[Réf Art Fournisseur]]="","NRC","Znon attribuée"))</f>
        <v>NRC</v>
      </c>
      <c r="E439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439" s="280" t="str">
        <f>IF(Tableau3[[#This Row],[Date Demandée]]+15&lt;$DE$11,"oui","non")</f>
        <v>oui</v>
      </c>
      <c r="G439" s="143"/>
      <c r="I439" s="144"/>
      <c r="J439" s="143"/>
      <c r="AQ439" s="144"/>
      <c r="AR439" s="143"/>
      <c r="AV439" s="1"/>
      <c r="AW439" s="1"/>
      <c r="BF439" s="1"/>
      <c r="CH439" s="1"/>
      <c r="CI439" s="1"/>
      <c r="CL439" s="1"/>
      <c r="CM439" s="1"/>
      <c r="CN439" s="241"/>
      <c r="CO439" s="1"/>
      <c r="CP439" s="3"/>
      <c r="CQ439" s="3"/>
      <c r="CR439" s="1"/>
      <c r="CS439" s="3"/>
      <c r="CT439" s="3"/>
      <c r="CU439" s="3"/>
      <c r="CV439" s="1"/>
      <c r="CW439" s="1"/>
      <c r="DC439" s="144"/>
      <c r="DD439" s="149"/>
      <c r="DE439" s="107"/>
      <c r="DF439" s="107"/>
      <c r="DG439" s="107"/>
      <c r="DH439" s="107"/>
      <c r="DI439" s="107"/>
      <c r="DJ439" s="107"/>
      <c r="DK439" s="107"/>
      <c r="DL439" s="107"/>
      <c r="DM439" s="107"/>
      <c r="DN439" s="107"/>
      <c r="DO439" s="107"/>
      <c r="DP439" s="107"/>
      <c r="DQ439" s="107"/>
      <c r="DR439" s="107"/>
      <c r="DS439" s="107"/>
      <c r="DT439" s="107"/>
      <c r="DU439" s="107"/>
      <c r="DV439" s="107"/>
      <c r="DW439" s="107"/>
      <c r="DX439" s="107"/>
      <c r="DY439" s="107"/>
      <c r="DZ439" s="107"/>
      <c r="EA439" s="107"/>
      <c r="EB439" s="107"/>
      <c r="EC439" s="107"/>
      <c r="ED439" s="107"/>
      <c r="EE439" s="107"/>
      <c r="EF439" s="107"/>
      <c r="EG439" s="107"/>
      <c r="EH439" s="107"/>
      <c r="EI439" s="107"/>
      <c r="EJ439" s="150"/>
    </row>
    <row r="440" spans="1:140" x14ac:dyDescent="0.3">
      <c r="A440" s="277" t="str">
        <f>Tableau3[Commande]&amp;Tableau3[Lig Cde]</f>
        <v/>
      </c>
      <c r="B440" s="278" t="str">
        <f>IF(ISERROR(VLOOKUP(Tableau3[[#This Row],[Code Ord. Off.]],#REF!,2,FALSE)),"RC CONVERGENCE",VLOOKUP(Tableau3[[#This Row],[Code Ord. Off.]],#REF!,2,FALSE))</f>
        <v>RC CONVERGENCE</v>
      </c>
      <c r="C440" s="279" t="str">
        <f>IF(OR(LEFT(Tableau3[[#This Row],[Commentaire Client]],2)="L3",LEFT(Tableau3[[#This Row],[No Suivi]],2)="L3"),"L3","")</f>
        <v/>
      </c>
      <c r="D440" s="278" t="str">
        <f>IFERROR(VLOOKUP(Tableau3[[#This Row],[Code Gest Fournisseur]],#REF!,2,FALSE),IF(Tableau3[[#This Row],[Réf Art Fournisseur]]="","NRC","Znon attribuée"))</f>
        <v>NRC</v>
      </c>
      <c r="E440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440" s="280" t="str">
        <f>IF(Tableau3[[#This Row],[Date Demandée]]+15&lt;$DE$11,"oui","non")</f>
        <v>oui</v>
      </c>
      <c r="G440" s="143"/>
      <c r="I440" s="144"/>
      <c r="J440" s="143"/>
      <c r="AQ440" s="144"/>
      <c r="AR440" s="143"/>
      <c r="AV440" s="1"/>
      <c r="AW440" s="1"/>
      <c r="BF440" s="1"/>
      <c r="CH440" s="1"/>
      <c r="CI440" s="1"/>
      <c r="CL440" s="1"/>
      <c r="CM440" s="1"/>
      <c r="CN440" s="244"/>
      <c r="CO440" s="1"/>
      <c r="CP440" s="3"/>
      <c r="CQ440" s="3"/>
      <c r="CR440" s="1"/>
      <c r="CS440" s="3"/>
      <c r="CT440" s="3"/>
      <c r="CU440" s="3"/>
      <c r="CV440" s="1"/>
      <c r="CW440" s="1"/>
      <c r="DC440" s="144"/>
      <c r="DD440" s="149"/>
      <c r="DE440" s="107"/>
      <c r="DF440" s="107"/>
      <c r="DG440" s="107"/>
      <c r="DH440" s="107"/>
      <c r="DI440" s="107"/>
      <c r="DJ440" s="107"/>
      <c r="DK440" s="107"/>
      <c r="DL440" s="107"/>
      <c r="DM440" s="107"/>
      <c r="DN440" s="107"/>
      <c r="DO440" s="107"/>
      <c r="DP440" s="107"/>
      <c r="DQ440" s="107"/>
      <c r="DR440" s="107"/>
      <c r="DS440" s="107"/>
      <c r="DT440" s="107"/>
      <c r="DU440" s="107"/>
      <c r="DV440" s="107"/>
      <c r="DW440" s="107"/>
      <c r="DX440" s="107"/>
      <c r="DY440" s="107"/>
      <c r="DZ440" s="107"/>
      <c r="EA440" s="107"/>
      <c r="EB440" s="107"/>
      <c r="EC440" s="107"/>
      <c r="ED440" s="107"/>
      <c r="EE440" s="107"/>
      <c r="EF440" s="107"/>
      <c r="EG440" s="107"/>
      <c r="EH440" s="107"/>
      <c r="EI440" s="107"/>
      <c r="EJ440" s="150"/>
    </row>
    <row r="441" spans="1:140" x14ac:dyDescent="0.3">
      <c r="A441" s="277" t="str">
        <f>Tableau3[Commande]&amp;Tableau3[Lig Cde]</f>
        <v/>
      </c>
      <c r="B441" s="278" t="str">
        <f>IF(ISERROR(VLOOKUP(Tableau3[[#This Row],[Code Ord. Off.]],#REF!,2,FALSE)),"RC CONVERGENCE",VLOOKUP(Tableau3[[#This Row],[Code Ord. Off.]],#REF!,2,FALSE))</f>
        <v>RC CONVERGENCE</v>
      </c>
      <c r="C441" s="279" t="str">
        <f>IF(OR(LEFT(Tableau3[[#This Row],[Commentaire Client]],2)="L3",LEFT(Tableau3[[#This Row],[No Suivi]],2)="L3"),"L3","")</f>
        <v/>
      </c>
      <c r="D441" s="278" t="str">
        <f>IFERROR(VLOOKUP(Tableau3[[#This Row],[Code Gest Fournisseur]],#REF!,2,FALSE),IF(Tableau3[[#This Row],[Réf Art Fournisseur]]="","NRC","Znon attribuée"))</f>
        <v>NRC</v>
      </c>
      <c r="E441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441" s="280" t="str">
        <f>IF(Tableau3[[#This Row],[Date Demandée]]+15&lt;$DE$11,"oui","non")</f>
        <v>oui</v>
      </c>
      <c r="G441" s="143"/>
      <c r="I441" s="144"/>
      <c r="J441" s="143"/>
      <c r="AQ441" s="144"/>
      <c r="AR441" s="143"/>
      <c r="AV441" s="1"/>
      <c r="AW441" s="1"/>
      <c r="BF441" s="1"/>
      <c r="CH441" s="1"/>
      <c r="CI441" s="1"/>
      <c r="CL441" s="1"/>
      <c r="CM441" s="1"/>
      <c r="CN441" s="244"/>
      <c r="CO441" s="1"/>
      <c r="CP441" s="3"/>
      <c r="CQ441" s="3"/>
      <c r="CR441" s="1"/>
      <c r="CS441" s="3"/>
      <c r="CT441" s="3"/>
      <c r="CU441" s="3"/>
      <c r="CV441" s="1"/>
      <c r="CW441" s="1"/>
      <c r="DC441" s="144"/>
      <c r="DD441" s="149"/>
      <c r="DE441" s="107"/>
      <c r="DF441" s="107"/>
      <c r="DG441" s="107"/>
      <c r="DH441" s="107"/>
      <c r="DI441" s="107"/>
      <c r="DJ441" s="107"/>
      <c r="DK441" s="107"/>
      <c r="DL441" s="107"/>
      <c r="DM441" s="107"/>
      <c r="DN441" s="107"/>
      <c r="DO441" s="107"/>
      <c r="DP441" s="107"/>
      <c r="DQ441" s="107"/>
      <c r="DR441" s="107"/>
      <c r="DS441" s="107"/>
      <c r="DT441" s="107"/>
      <c r="DU441" s="107"/>
      <c r="DV441" s="107"/>
      <c r="DW441" s="107"/>
      <c r="DX441" s="107"/>
      <c r="DY441" s="107"/>
      <c r="DZ441" s="107"/>
      <c r="EA441" s="107"/>
      <c r="EB441" s="107"/>
      <c r="EC441" s="107"/>
      <c r="ED441" s="107"/>
      <c r="EE441" s="107"/>
      <c r="EF441" s="107"/>
      <c r="EG441" s="107"/>
      <c r="EH441" s="107"/>
      <c r="EI441" s="107"/>
      <c r="EJ441" s="150"/>
    </row>
    <row r="442" spans="1:140" x14ac:dyDescent="0.3">
      <c r="A442" s="277" t="str">
        <f>Tableau3[Commande]&amp;Tableau3[Lig Cde]</f>
        <v/>
      </c>
      <c r="B442" s="278" t="str">
        <f>IF(ISERROR(VLOOKUP(Tableau3[[#This Row],[Code Ord. Off.]],#REF!,2,FALSE)),"RC CONVERGENCE",VLOOKUP(Tableau3[[#This Row],[Code Ord. Off.]],#REF!,2,FALSE))</f>
        <v>RC CONVERGENCE</v>
      </c>
      <c r="C442" s="279" t="str">
        <f>IF(OR(LEFT(Tableau3[[#This Row],[Commentaire Client]],2)="L3",LEFT(Tableau3[[#This Row],[No Suivi]],2)="L3"),"L3","")</f>
        <v/>
      </c>
      <c r="D442" s="278" t="str">
        <f>IFERROR(VLOOKUP(Tableau3[[#This Row],[Code Gest Fournisseur]],#REF!,2,FALSE),IF(Tableau3[[#This Row],[Réf Art Fournisseur]]="","NRC","Znon attribuée"))</f>
        <v>NRC</v>
      </c>
      <c r="E442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442" s="280" t="str">
        <f>IF(Tableau3[[#This Row],[Date Demandée]]+15&lt;$DE$11,"oui","non")</f>
        <v>oui</v>
      </c>
      <c r="G442" s="143"/>
      <c r="I442" s="144"/>
      <c r="J442" s="143"/>
      <c r="AQ442" s="144"/>
      <c r="AR442" s="143"/>
      <c r="AV442" s="1"/>
      <c r="AW442" s="1"/>
      <c r="BF442" s="1"/>
      <c r="CH442" s="1"/>
      <c r="CI442" s="1"/>
      <c r="CL442" s="1"/>
      <c r="CM442" s="1"/>
      <c r="CN442" s="241"/>
      <c r="CO442" s="1"/>
      <c r="CP442" s="3"/>
      <c r="CQ442" s="3"/>
      <c r="CR442" s="1"/>
      <c r="CS442" s="3"/>
      <c r="CT442" s="3"/>
      <c r="CU442" s="3"/>
      <c r="CV442" s="1"/>
      <c r="CW442" s="1"/>
      <c r="DC442" s="144"/>
      <c r="DD442" s="149"/>
      <c r="DE442" s="107"/>
      <c r="DF442" s="107"/>
      <c r="DG442" s="107"/>
      <c r="DH442" s="107"/>
      <c r="DI442" s="107"/>
      <c r="DJ442" s="107"/>
      <c r="DK442" s="107"/>
      <c r="DL442" s="107"/>
      <c r="DM442" s="107"/>
      <c r="DN442" s="107"/>
      <c r="DO442" s="107"/>
      <c r="DP442" s="107"/>
      <c r="DQ442" s="107"/>
      <c r="DR442" s="107"/>
      <c r="DS442" s="107"/>
      <c r="DT442" s="107"/>
      <c r="DU442" s="107"/>
      <c r="DV442" s="107"/>
      <c r="DW442" s="107"/>
      <c r="DX442" s="107"/>
      <c r="DY442" s="107"/>
      <c r="DZ442" s="107"/>
      <c r="EA442" s="107"/>
      <c r="EB442" s="107"/>
      <c r="EC442" s="107"/>
      <c r="ED442" s="107"/>
      <c r="EE442" s="107"/>
      <c r="EF442" s="107"/>
      <c r="EG442" s="107"/>
      <c r="EH442" s="107"/>
      <c r="EI442" s="107"/>
      <c r="EJ442" s="150"/>
    </row>
    <row r="443" spans="1:140" x14ac:dyDescent="0.3">
      <c r="A443" s="277" t="str">
        <f>Tableau3[Commande]&amp;Tableau3[Lig Cde]</f>
        <v/>
      </c>
      <c r="B443" s="278" t="str">
        <f>IF(ISERROR(VLOOKUP(Tableau3[[#This Row],[Code Ord. Off.]],#REF!,2,FALSE)),"RC CONVERGENCE",VLOOKUP(Tableau3[[#This Row],[Code Ord. Off.]],#REF!,2,FALSE))</f>
        <v>RC CONVERGENCE</v>
      </c>
      <c r="C443" s="279" t="str">
        <f>IF(OR(LEFT(Tableau3[[#This Row],[Commentaire Client]],2)="L3",LEFT(Tableau3[[#This Row],[No Suivi]],2)="L3"),"L3","")</f>
        <v/>
      </c>
      <c r="D443" s="278" t="str">
        <f>IFERROR(VLOOKUP(Tableau3[[#This Row],[Code Gest Fournisseur]],#REF!,2,FALSE),IF(Tableau3[[#This Row],[Réf Art Fournisseur]]="","NRC","Znon attribuée"))</f>
        <v>NRC</v>
      </c>
      <c r="E443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443" s="280" t="str">
        <f>IF(Tableau3[[#This Row],[Date Demandée]]+15&lt;$DE$11,"oui","non")</f>
        <v>oui</v>
      </c>
      <c r="G443" s="143"/>
      <c r="I443" s="144"/>
      <c r="J443" s="143"/>
      <c r="AQ443" s="144"/>
      <c r="AR443" s="143"/>
      <c r="AV443" s="1"/>
      <c r="AW443" s="1"/>
      <c r="BF443" s="1"/>
      <c r="CH443" s="1"/>
      <c r="CI443" s="1"/>
      <c r="CL443" s="1"/>
      <c r="CM443" s="1"/>
      <c r="CN443" s="244"/>
      <c r="CO443" s="1"/>
      <c r="CP443" s="3"/>
      <c r="CQ443" s="3"/>
      <c r="CR443" s="1"/>
      <c r="CS443" s="3"/>
      <c r="CT443" s="3"/>
      <c r="CU443" s="3"/>
      <c r="CV443" s="1"/>
      <c r="CW443" s="1"/>
      <c r="DC443" s="144"/>
      <c r="DD443" s="149"/>
      <c r="DE443" s="107"/>
      <c r="DF443" s="107"/>
      <c r="DG443" s="107"/>
      <c r="DH443" s="107"/>
      <c r="DI443" s="107"/>
      <c r="DJ443" s="107"/>
      <c r="DK443" s="107"/>
      <c r="DL443" s="107"/>
      <c r="DM443" s="107"/>
      <c r="DN443" s="107"/>
      <c r="DO443" s="107"/>
      <c r="DP443" s="107"/>
      <c r="DQ443" s="107"/>
      <c r="DR443" s="107"/>
      <c r="DS443" s="107"/>
      <c r="DT443" s="107"/>
      <c r="DU443" s="107"/>
      <c r="DV443" s="107"/>
      <c r="DW443" s="107"/>
      <c r="DX443" s="107"/>
      <c r="DY443" s="107"/>
      <c r="DZ443" s="107"/>
      <c r="EA443" s="107"/>
      <c r="EB443" s="107"/>
      <c r="EC443" s="107"/>
      <c r="ED443" s="107"/>
      <c r="EE443" s="107"/>
      <c r="EF443" s="107"/>
      <c r="EG443" s="107"/>
      <c r="EH443" s="107"/>
      <c r="EI443" s="107"/>
      <c r="EJ443" s="150"/>
    </row>
    <row r="444" spans="1:140" x14ac:dyDescent="0.3">
      <c r="A444" s="277" t="str">
        <f>Tableau3[Commande]&amp;Tableau3[Lig Cde]</f>
        <v/>
      </c>
      <c r="B444" s="278" t="str">
        <f>IF(ISERROR(VLOOKUP(Tableau3[[#This Row],[Code Ord. Off.]],#REF!,2,FALSE)),"RC CONVERGENCE",VLOOKUP(Tableau3[[#This Row],[Code Ord. Off.]],#REF!,2,FALSE))</f>
        <v>RC CONVERGENCE</v>
      </c>
      <c r="C444" s="279" t="str">
        <f>IF(OR(LEFT(Tableau3[[#This Row],[Commentaire Client]],2)="L3",LEFT(Tableau3[[#This Row],[No Suivi]],2)="L3"),"L3","")</f>
        <v/>
      </c>
      <c r="D444" s="278" t="str">
        <f>IFERROR(VLOOKUP(Tableau3[[#This Row],[Code Gest Fournisseur]],#REF!,2,FALSE),IF(Tableau3[[#This Row],[Réf Art Fournisseur]]="","NRC","Znon attribuée"))</f>
        <v>NRC</v>
      </c>
      <c r="E444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444" s="280" t="str">
        <f>IF(Tableau3[[#This Row],[Date Demandée]]+15&lt;$DE$11,"oui","non")</f>
        <v>oui</v>
      </c>
      <c r="G444" s="143"/>
      <c r="I444" s="144"/>
      <c r="J444" s="143"/>
      <c r="AQ444" s="144"/>
      <c r="AR444" s="143"/>
      <c r="AV444" s="1"/>
      <c r="AW444" s="1"/>
      <c r="BF444" s="1"/>
      <c r="CH444" s="1"/>
      <c r="CI444" s="1"/>
      <c r="CL444" s="1"/>
      <c r="CM444" s="1"/>
      <c r="CN444" s="241"/>
      <c r="CO444" s="1"/>
      <c r="CP444" s="3"/>
      <c r="CQ444" s="3"/>
      <c r="CR444" s="1"/>
      <c r="CS444" s="3"/>
      <c r="CT444" s="3"/>
      <c r="CU444" s="3"/>
      <c r="CV444" s="1"/>
      <c r="CW444" s="1"/>
      <c r="DC444" s="144"/>
      <c r="DD444" s="149"/>
      <c r="DE444" s="107"/>
      <c r="DF444" s="107"/>
      <c r="DG444" s="107"/>
      <c r="DH444" s="107"/>
      <c r="DI444" s="107"/>
      <c r="DJ444" s="107"/>
      <c r="DK444" s="107"/>
      <c r="DL444" s="107"/>
      <c r="DM444" s="107"/>
      <c r="DN444" s="107"/>
      <c r="DO444" s="107"/>
      <c r="DP444" s="107"/>
      <c r="DQ444" s="107"/>
      <c r="DR444" s="107"/>
      <c r="DS444" s="107"/>
      <c r="DT444" s="107"/>
      <c r="DU444" s="107"/>
      <c r="DV444" s="107"/>
      <c r="DW444" s="107"/>
      <c r="DX444" s="107"/>
      <c r="DY444" s="107"/>
      <c r="DZ444" s="107"/>
      <c r="EA444" s="107"/>
      <c r="EB444" s="107"/>
      <c r="EC444" s="107"/>
      <c r="ED444" s="107"/>
      <c r="EE444" s="107"/>
      <c r="EF444" s="107"/>
      <c r="EG444" s="107"/>
      <c r="EH444" s="107"/>
      <c r="EI444" s="107"/>
      <c r="EJ444" s="150"/>
    </row>
    <row r="445" spans="1:140" x14ac:dyDescent="0.3">
      <c r="A445" s="277" t="str">
        <f>Tableau3[Commande]&amp;Tableau3[Lig Cde]</f>
        <v/>
      </c>
      <c r="B445" s="278" t="str">
        <f>IF(ISERROR(VLOOKUP(Tableau3[[#This Row],[Code Ord. Off.]],#REF!,2,FALSE)),"RC CONVERGENCE",VLOOKUP(Tableau3[[#This Row],[Code Ord. Off.]],#REF!,2,FALSE))</f>
        <v>RC CONVERGENCE</v>
      </c>
      <c r="C445" s="279" t="str">
        <f>IF(OR(LEFT(Tableau3[[#This Row],[Commentaire Client]],2)="L3",LEFT(Tableau3[[#This Row],[No Suivi]],2)="L3"),"L3","")</f>
        <v/>
      </c>
      <c r="D445" s="278" t="str">
        <f>IFERROR(VLOOKUP(Tableau3[[#This Row],[Code Gest Fournisseur]],#REF!,2,FALSE),IF(Tableau3[[#This Row],[Réf Art Fournisseur]]="","NRC","Znon attribuée"))</f>
        <v>NRC</v>
      </c>
      <c r="E445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445" s="280" t="str">
        <f>IF(Tableau3[[#This Row],[Date Demandée]]+15&lt;$DE$11,"oui","non")</f>
        <v>oui</v>
      </c>
      <c r="G445" s="143"/>
      <c r="I445" s="144"/>
      <c r="J445" s="143"/>
      <c r="AQ445" s="144"/>
      <c r="AR445" s="143"/>
      <c r="AV445" s="1"/>
      <c r="AW445" s="1"/>
      <c r="BF445" s="1"/>
      <c r="CH445" s="1"/>
      <c r="CI445" s="1"/>
      <c r="CL445" s="1"/>
      <c r="CM445" s="1"/>
      <c r="CN445" s="241"/>
      <c r="CO445" s="1"/>
      <c r="CP445" s="3"/>
      <c r="CQ445" s="3"/>
      <c r="CR445" s="1"/>
      <c r="CS445" s="3"/>
      <c r="CT445" s="3"/>
      <c r="CU445" s="3"/>
      <c r="CV445" s="1"/>
      <c r="CW445" s="1"/>
      <c r="DC445" s="144"/>
      <c r="DD445" s="149"/>
      <c r="DE445" s="107"/>
      <c r="DF445" s="107"/>
      <c r="DG445" s="107"/>
      <c r="DH445" s="107"/>
      <c r="DI445" s="107"/>
      <c r="DJ445" s="107"/>
      <c r="DK445" s="107"/>
      <c r="DL445" s="107"/>
      <c r="DM445" s="107"/>
      <c r="DN445" s="107"/>
      <c r="DO445" s="107"/>
      <c r="DP445" s="107"/>
      <c r="DQ445" s="107"/>
      <c r="DR445" s="107"/>
      <c r="DS445" s="107"/>
      <c r="DT445" s="107"/>
      <c r="DU445" s="107"/>
      <c r="DV445" s="107"/>
      <c r="DW445" s="107"/>
      <c r="DX445" s="107"/>
      <c r="DY445" s="107"/>
      <c r="DZ445" s="107"/>
      <c r="EA445" s="107"/>
      <c r="EB445" s="107"/>
      <c r="EC445" s="107"/>
      <c r="ED445" s="107"/>
      <c r="EE445" s="107"/>
      <c r="EF445" s="107"/>
      <c r="EG445" s="107"/>
      <c r="EH445" s="107"/>
      <c r="EI445" s="107"/>
      <c r="EJ445" s="150"/>
    </row>
    <row r="446" spans="1:140" x14ac:dyDescent="0.3">
      <c r="A446" s="277" t="str">
        <f>Tableau3[Commande]&amp;Tableau3[Lig Cde]</f>
        <v/>
      </c>
      <c r="B446" s="278" t="str">
        <f>IF(ISERROR(VLOOKUP(Tableau3[[#This Row],[Code Ord. Off.]],#REF!,2,FALSE)),"RC CONVERGENCE",VLOOKUP(Tableau3[[#This Row],[Code Ord. Off.]],#REF!,2,FALSE))</f>
        <v>RC CONVERGENCE</v>
      </c>
      <c r="C446" s="279" t="str">
        <f>IF(OR(LEFT(Tableau3[[#This Row],[Commentaire Client]],2)="L3",LEFT(Tableau3[[#This Row],[No Suivi]],2)="L3"),"L3","")</f>
        <v/>
      </c>
      <c r="D446" s="278" t="str">
        <f>IFERROR(VLOOKUP(Tableau3[[#This Row],[Code Gest Fournisseur]],#REF!,2,FALSE),IF(Tableau3[[#This Row],[Réf Art Fournisseur]]="","NRC","Znon attribuée"))</f>
        <v>NRC</v>
      </c>
      <c r="E446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446" s="280" t="str">
        <f>IF(Tableau3[[#This Row],[Date Demandée]]+15&lt;$DE$11,"oui","non")</f>
        <v>oui</v>
      </c>
      <c r="G446" s="143"/>
      <c r="I446" s="144"/>
      <c r="J446" s="143"/>
      <c r="AQ446" s="144"/>
      <c r="AR446" s="143"/>
      <c r="AV446" s="1"/>
      <c r="AW446" s="1"/>
      <c r="BF446" s="1"/>
      <c r="CH446" s="1"/>
      <c r="CI446" s="1"/>
      <c r="CL446" s="1"/>
      <c r="CM446" s="1"/>
      <c r="CN446" s="241"/>
      <c r="CO446" s="1"/>
      <c r="CP446" s="3"/>
      <c r="CQ446" s="3"/>
      <c r="CR446" s="1"/>
      <c r="CS446" s="3"/>
      <c r="CT446" s="3"/>
      <c r="CU446" s="3"/>
      <c r="CV446" s="1"/>
      <c r="CW446" s="1"/>
      <c r="DC446" s="144"/>
      <c r="DD446" s="149"/>
      <c r="DE446" s="107"/>
      <c r="DF446" s="107"/>
      <c r="DG446" s="107"/>
      <c r="DH446" s="107"/>
      <c r="DI446" s="107"/>
      <c r="DJ446" s="107"/>
      <c r="DK446" s="107"/>
      <c r="DL446" s="107"/>
      <c r="DM446" s="107"/>
      <c r="DN446" s="107"/>
      <c r="DO446" s="107"/>
      <c r="DP446" s="107"/>
      <c r="DQ446" s="107"/>
      <c r="DR446" s="107"/>
      <c r="DS446" s="107"/>
      <c r="DT446" s="107"/>
      <c r="DU446" s="107"/>
      <c r="DV446" s="107"/>
      <c r="DW446" s="107"/>
      <c r="DX446" s="107"/>
      <c r="DY446" s="107"/>
      <c r="DZ446" s="107"/>
      <c r="EA446" s="107"/>
      <c r="EB446" s="107"/>
      <c r="EC446" s="107"/>
      <c r="ED446" s="107"/>
      <c r="EE446" s="107"/>
      <c r="EF446" s="107"/>
      <c r="EG446" s="107"/>
      <c r="EH446" s="107"/>
      <c r="EI446" s="107"/>
      <c r="EJ446" s="150"/>
    </row>
    <row r="447" spans="1:140" x14ac:dyDescent="0.3">
      <c r="A447" s="277" t="str">
        <f>Tableau3[Commande]&amp;Tableau3[Lig Cde]</f>
        <v/>
      </c>
      <c r="B447" s="278" t="str">
        <f>IF(ISERROR(VLOOKUP(Tableau3[[#This Row],[Code Ord. Off.]],#REF!,2,FALSE)),"RC CONVERGENCE",VLOOKUP(Tableau3[[#This Row],[Code Ord. Off.]],#REF!,2,FALSE))</f>
        <v>RC CONVERGENCE</v>
      </c>
      <c r="C447" s="279" t="str">
        <f>IF(OR(LEFT(Tableau3[[#This Row],[Commentaire Client]],2)="L3",LEFT(Tableau3[[#This Row],[No Suivi]],2)="L3"),"L3","")</f>
        <v/>
      </c>
      <c r="D447" s="278" t="str">
        <f>IFERROR(VLOOKUP(Tableau3[[#This Row],[Code Gest Fournisseur]],#REF!,2,FALSE),IF(Tableau3[[#This Row],[Réf Art Fournisseur]]="","NRC","Znon attribuée"))</f>
        <v>NRC</v>
      </c>
      <c r="E447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447" s="280" t="str">
        <f>IF(Tableau3[[#This Row],[Date Demandée]]+15&lt;$DE$11,"oui","non")</f>
        <v>oui</v>
      </c>
      <c r="G447" s="143"/>
      <c r="I447" s="144"/>
      <c r="J447" s="143"/>
      <c r="AQ447" s="144"/>
      <c r="AR447" s="143"/>
      <c r="AV447" s="1"/>
      <c r="AW447" s="1"/>
      <c r="BF447" s="1"/>
      <c r="CH447" s="1"/>
      <c r="CI447" s="1"/>
      <c r="CL447" s="1"/>
      <c r="CM447" s="1"/>
      <c r="CN447" s="241"/>
      <c r="CO447" s="1"/>
      <c r="CP447" s="3"/>
      <c r="CQ447" s="3"/>
      <c r="CR447" s="1"/>
      <c r="CS447" s="3"/>
      <c r="CT447" s="3"/>
      <c r="CU447" s="3"/>
      <c r="CV447" s="1"/>
      <c r="CW447" s="1"/>
      <c r="DC447" s="144"/>
      <c r="DD447" s="149"/>
      <c r="DE447" s="107"/>
      <c r="DF447" s="107"/>
      <c r="DG447" s="107"/>
      <c r="DH447" s="107"/>
      <c r="DI447" s="107"/>
      <c r="DJ447" s="107"/>
      <c r="DK447" s="107"/>
      <c r="DL447" s="107"/>
      <c r="DM447" s="107"/>
      <c r="DN447" s="107"/>
      <c r="DO447" s="107"/>
      <c r="DP447" s="107"/>
      <c r="DQ447" s="107"/>
      <c r="DR447" s="107"/>
      <c r="DS447" s="107"/>
      <c r="DT447" s="107"/>
      <c r="DU447" s="107"/>
      <c r="DV447" s="107"/>
      <c r="DW447" s="107"/>
      <c r="DX447" s="107"/>
      <c r="DY447" s="107"/>
      <c r="DZ447" s="107"/>
      <c r="EA447" s="107"/>
      <c r="EB447" s="107"/>
      <c r="EC447" s="107"/>
      <c r="ED447" s="107"/>
      <c r="EE447" s="107"/>
      <c r="EF447" s="107"/>
      <c r="EG447" s="107"/>
      <c r="EH447" s="107"/>
      <c r="EI447" s="107"/>
      <c r="EJ447" s="150"/>
    </row>
    <row r="448" spans="1:140" x14ac:dyDescent="0.3">
      <c r="A448" s="277" t="str">
        <f>Tableau3[Commande]&amp;Tableau3[Lig Cde]</f>
        <v/>
      </c>
      <c r="B448" s="278" t="str">
        <f>IF(ISERROR(VLOOKUP(Tableau3[[#This Row],[Code Ord. Off.]],#REF!,2,FALSE)),"RC CONVERGENCE",VLOOKUP(Tableau3[[#This Row],[Code Ord. Off.]],#REF!,2,FALSE))</f>
        <v>RC CONVERGENCE</v>
      </c>
      <c r="C448" s="279" t="str">
        <f>IF(OR(LEFT(Tableau3[[#This Row],[Commentaire Client]],2)="L3",LEFT(Tableau3[[#This Row],[No Suivi]],2)="L3"),"L3","")</f>
        <v/>
      </c>
      <c r="D448" s="278" t="str">
        <f>IFERROR(VLOOKUP(Tableau3[[#This Row],[Code Gest Fournisseur]],#REF!,2,FALSE),IF(Tableau3[[#This Row],[Réf Art Fournisseur]]="","NRC","Znon attribuée"))</f>
        <v>NRC</v>
      </c>
      <c r="E448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448" s="280" t="str">
        <f>IF(Tableau3[[#This Row],[Date Demandée]]+15&lt;$DE$11,"oui","non")</f>
        <v>oui</v>
      </c>
      <c r="G448" s="143"/>
      <c r="I448" s="144"/>
      <c r="J448" s="143"/>
      <c r="AQ448" s="144"/>
      <c r="AR448" s="143"/>
      <c r="AV448" s="1"/>
      <c r="AW448" s="1"/>
      <c r="BF448" s="1"/>
      <c r="CH448" s="1"/>
      <c r="CI448" s="1"/>
      <c r="CL448" s="1"/>
      <c r="CM448" s="1"/>
      <c r="CN448" s="241"/>
      <c r="CO448" s="1"/>
      <c r="CP448" s="3"/>
      <c r="CQ448" s="3"/>
      <c r="CR448" s="1"/>
      <c r="CS448" s="3"/>
      <c r="CT448" s="3"/>
      <c r="CU448" s="3"/>
      <c r="CV448" s="1"/>
      <c r="CW448" s="1"/>
      <c r="DC448" s="144"/>
      <c r="DD448" s="149"/>
      <c r="DE448" s="107"/>
      <c r="DF448" s="107"/>
      <c r="DG448" s="107"/>
      <c r="DH448" s="107"/>
      <c r="DI448" s="107"/>
      <c r="DJ448" s="107"/>
      <c r="DK448" s="107"/>
      <c r="DL448" s="107"/>
      <c r="DM448" s="107"/>
      <c r="DN448" s="107"/>
      <c r="DO448" s="107"/>
      <c r="DP448" s="107"/>
      <c r="DQ448" s="107"/>
      <c r="DR448" s="107"/>
      <c r="DS448" s="107"/>
      <c r="DT448" s="107"/>
      <c r="DU448" s="107"/>
      <c r="DV448" s="107"/>
      <c r="DW448" s="107"/>
      <c r="DX448" s="107"/>
      <c r="DY448" s="107"/>
      <c r="DZ448" s="107"/>
      <c r="EA448" s="107"/>
      <c r="EB448" s="107"/>
      <c r="EC448" s="107"/>
      <c r="ED448" s="107"/>
      <c r="EE448" s="107"/>
      <c r="EF448" s="107"/>
      <c r="EG448" s="107"/>
      <c r="EH448" s="107"/>
      <c r="EI448" s="107"/>
      <c r="EJ448" s="150"/>
    </row>
    <row r="449" spans="1:140" x14ac:dyDescent="0.3">
      <c r="A449" s="277" t="str">
        <f>Tableau3[Commande]&amp;Tableau3[Lig Cde]</f>
        <v/>
      </c>
      <c r="B449" s="278" t="str">
        <f>IF(ISERROR(VLOOKUP(Tableau3[[#This Row],[Code Ord. Off.]],#REF!,2,FALSE)),"RC CONVERGENCE",VLOOKUP(Tableau3[[#This Row],[Code Ord. Off.]],#REF!,2,FALSE))</f>
        <v>RC CONVERGENCE</v>
      </c>
      <c r="C449" s="279" t="str">
        <f>IF(OR(LEFT(Tableau3[[#This Row],[Commentaire Client]],2)="L3",LEFT(Tableau3[[#This Row],[No Suivi]],2)="L3"),"L3","")</f>
        <v/>
      </c>
      <c r="D449" s="278" t="str">
        <f>IFERROR(VLOOKUP(Tableau3[[#This Row],[Code Gest Fournisseur]],#REF!,2,FALSE),IF(Tableau3[[#This Row],[Réf Art Fournisseur]]="","NRC","Znon attribuée"))</f>
        <v>NRC</v>
      </c>
      <c r="E449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449" s="280" t="str">
        <f>IF(Tableau3[[#This Row],[Date Demandée]]+15&lt;$DE$11,"oui","non")</f>
        <v>oui</v>
      </c>
      <c r="G449" s="143"/>
      <c r="I449" s="144"/>
      <c r="J449" s="143"/>
      <c r="AQ449" s="144"/>
      <c r="AR449" s="143"/>
      <c r="AV449" s="1"/>
      <c r="AW449" s="1"/>
      <c r="BF449" s="1"/>
      <c r="CH449" s="1"/>
      <c r="CI449" s="1"/>
      <c r="CL449" s="1"/>
      <c r="CM449" s="1"/>
      <c r="CN449" s="241"/>
      <c r="CO449" s="1"/>
      <c r="CP449" s="3"/>
      <c r="CQ449" s="3"/>
      <c r="CR449" s="1"/>
      <c r="CS449" s="3"/>
      <c r="CT449" s="3"/>
      <c r="CU449" s="3"/>
      <c r="CV449" s="1"/>
      <c r="CW449" s="1"/>
      <c r="DC449" s="144"/>
      <c r="DD449" s="149"/>
      <c r="DE449" s="107"/>
      <c r="DF449" s="107"/>
      <c r="DG449" s="107"/>
      <c r="DH449" s="107"/>
      <c r="DI449" s="107"/>
      <c r="DJ449" s="107"/>
      <c r="DK449" s="107"/>
      <c r="DL449" s="107"/>
      <c r="DM449" s="107"/>
      <c r="DN449" s="107"/>
      <c r="DO449" s="107"/>
      <c r="DP449" s="107"/>
      <c r="DQ449" s="107"/>
      <c r="DR449" s="107"/>
      <c r="DS449" s="107"/>
      <c r="DT449" s="107"/>
      <c r="DU449" s="107"/>
      <c r="DV449" s="107"/>
      <c r="DW449" s="107"/>
      <c r="DX449" s="107"/>
      <c r="DY449" s="107"/>
      <c r="DZ449" s="107"/>
      <c r="EA449" s="107"/>
      <c r="EB449" s="107"/>
      <c r="EC449" s="107"/>
      <c r="ED449" s="107"/>
      <c r="EE449" s="107"/>
      <c r="EF449" s="107"/>
      <c r="EG449" s="107"/>
      <c r="EH449" s="107"/>
      <c r="EI449" s="107"/>
      <c r="EJ449" s="150"/>
    </row>
    <row r="450" spans="1:140" x14ac:dyDescent="0.3">
      <c r="A450" s="277" t="str">
        <f>Tableau3[Commande]&amp;Tableau3[Lig Cde]</f>
        <v/>
      </c>
      <c r="B450" s="278" t="str">
        <f>IF(ISERROR(VLOOKUP(Tableau3[[#This Row],[Code Ord. Off.]],#REF!,2,FALSE)),"RC CONVERGENCE",VLOOKUP(Tableau3[[#This Row],[Code Ord. Off.]],#REF!,2,FALSE))</f>
        <v>RC CONVERGENCE</v>
      </c>
      <c r="C450" s="279" t="str">
        <f>IF(OR(LEFT(Tableau3[[#This Row],[Commentaire Client]],2)="L3",LEFT(Tableau3[[#This Row],[No Suivi]],2)="L3"),"L3","")</f>
        <v/>
      </c>
      <c r="D450" s="278" t="str">
        <f>IFERROR(VLOOKUP(Tableau3[[#This Row],[Code Gest Fournisseur]],#REF!,2,FALSE),IF(Tableau3[[#This Row],[Réf Art Fournisseur]]="","NRC","Znon attribuée"))</f>
        <v>NRC</v>
      </c>
      <c r="E450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450" s="280" t="str">
        <f>IF(Tableau3[[#This Row],[Date Demandée]]+15&lt;$DE$11,"oui","non")</f>
        <v>oui</v>
      </c>
      <c r="G450" s="143"/>
      <c r="I450" s="144"/>
      <c r="J450" s="143"/>
      <c r="AQ450" s="144"/>
      <c r="AR450" s="143"/>
      <c r="AV450" s="1"/>
      <c r="AW450" s="1"/>
      <c r="BF450" s="1"/>
      <c r="CH450" s="1"/>
      <c r="CI450" s="1"/>
      <c r="CL450" s="1"/>
      <c r="CM450" s="1"/>
      <c r="CN450" s="241"/>
      <c r="CO450" s="1"/>
      <c r="CP450" s="3"/>
      <c r="CQ450" s="3"/>
      <c r="CR450" s="1"/>
      <c r="CS450" s="3"/>
      <c r="CT450" s="3"/>
      <c r="CU450" s="3"/>
      <c r="CV450" s="1"/>
      <c r="CW450" s="1"/>
      <c r="DC450" s="144"/>
      <c r="DD450" s="149"/>
      <c r="DE450" s="107"/>
      <c r="DF450" s="107"/>
      <c r="DG450" s="107"/>
      <c r="DH450" s="107"/>
      <c r="DI450" s="107"/>
      <c r="DJ450" s="107"/>
      <c r="DK450" s="107"/>
      <c r="DL450" s="107"/>
      <c r="DM450" s="107"/>
      <c r="DN450" s="107"/>
      <c r="DO450" s="107"/>
      <c r="DP450" s="107"/>
      <c r="DQ450" s="107"/>
      <c r="DR450" s="107"/>
      <c r="DS450" s="107"/>
      <c r="DT450" s="107"/>
      <c r="DU450" s="107"/>
      <c r="DV450" s="107"/>
      <c r="DW450" s="107"/>
      <c r="DX450" s="107"/>
      <c r="DY450" s="107"/>
      <c r="DZ450" s="107"/>
      <c r="EA450" s="107"/>
      <c r="EB450" s="107"/>
      <c r="EC450" s="107"/>
      <c r="ED450" s="107"/>
      <c r="EE450" s="107"/>
      <c r="EF450" s="107"/>
      <c r="EG450" s="107"/>
      <c r="EH450" s="107"/>
      <c r="EI450" s="107"/>
      <c r="EJ450" s="150"/>
    </row>
    <row r="451" spans="1:140" x14ac:dyDescent="0.3">
      <c r="A451" s="277" t="str">
        <f>Tableau3[Commande]&amp;Tableau3[Lig Cde]</f>
        <v/>
      </c>
      <c r="B451" s="278" t="str">
        <f>IF(ISERROR(VLOOKUP(Tableau3[[#This Row],[Code Ord. Off.]],#REF!,2,FALSE)),"RC CONVERGENCE",VLOOKUP(Tableau3[[#This Row],[Code Ord. Off.]],#REF!,2,FALSE))</f>
        <v>RC CONVERGENCE</v>
      </c>
      <c r="C451" s="279" t="str">
        <f>IF(OR(LEFT(Tableau3[[#This Row],[Commentaire Client]],2)="L3",LEFT(Tableau3[[#This Row],[No Suivi]],2)="L3"),"L3","")</f>
        <v/>
      </c>
      <c r="D451" s="278" t="str">
        <f>IFERROR(VLOOKUP(Tableau3[[#This Row],[Code Gest Fournisseur]],#REF!,2,FALSE),IF(Tableau3[[#This Row],[Réf Art Fournisseur]]="","NRC","Znon attribuée"))</f>
        <v>NRC</v>
      </c>
      <c r="E451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451" s="280" t="str">
        <f>IF(Tableau3[[#This Row],[Date Demandée]]+15&lt;$DE$11,"oui","non")</f>
        <v>oui</v>
      </c>
      <c r="G451" s="143"/>
      <c r="I451" s="144"/>
      <c r="J451" s="143"/>
      <c r="AQ451" s="144"/>
      <c r="AR451" s="143"/>
      <c r="AV451" s="1"/>
      <c r="AW451" s="1"/>
      <c r="BF451" s="1"/>
      <c r="CH451" s="1"/>
      <c r="CI451" s="1"/>
      <c r="CL451" s="1"/>
      <c r="CM451" s="1"/>
      <c r="CN451" s="244"/>
      <c r="CO451" s="1"/>
      <c r="CP451" s="3"/>
      <c r="CQ451" s="3"/>
      <c r="CR451" s="1"/>
      <c r="CS451" s="3"/>
      <c r="CT451" s="3"/>
      <c r="CU451" s="3"/>
      <c r="CV451" s="1"/>
      <c r="CW451" s="1"/>
      <c r="DC451" s="144"/>
      <c r="DD451" s="149"/>
      <c r="DE451" s="107"/>
      <c r="DF451" s="107"/>
      <c r="DG451" s="107"/>
      <c r="DH451" s="107"/>
      <c r="DI451" s="107"/>
      <c r="DJ451" s="107"/>
      <c r="DK451" s="107"/>
      <c r="DL451" s="107"/>
      <c r="DM451" s="107"/>
      <c r="DN451" s="107"/>
      <c r="DO451" s="107"/>
      <c r="DP451" s="107"/>
      <c r="DQ451" s="107"/>
      <c r="DR451" s="107"/>
      <c r="DS451" s="107"/>
      <c r="DT451" s="107"/>
      <c r="DU451" s="107"/>
      <c r="DV451" s="107"/>
      <c r="DW451" s="107"/>
      <c r="DX451" s="107"/>
      <c r="DY451" s="107"/>
      <c r="DZ451" s="107"/>
      <c r="EA451" s="107"/>
      <c r="EB451" s="107"/>
      <c r="EC451" s="107"/>
      <c r="ED451" s="107"/>
      <c r="EE451" s="107"/>
      <c r="EF451" s="107"/>
      <c r="EG451" s="107"/>
      <c r="EH451" s="107"/>
      <c r="EI451" s="107"/>
      <c r="EJ451" s="150"/>
    </row>
    <row r="452" spans="1:140" x14ac:dyDescent="0.3">
      <c r="A452" s="277" t="str">
        <f>Tableau3[Commande]&amp;Tableau3[Lig Cde]</f>
        <v/>
      </c>
      <c r="B452" s="278" t="str">
        <f>IF(ISERROR(VLOOKUP(Tableau3[[#This Row],[Code Ord. Off.]],#REF!,2,FALSE)),"RC CONVERGENCE",VLOOKUP(Tableau3[[#This Row],[Code Ord. Off.]],#REF!,2,FALSE))</f>
        <v>RC CONVERGENCE</v>
      </c>
      <c r="C452" s="279" t="str">
        <f>IF(OR(LEFT(Tableau3[[#This Row],[Commentaire Client]],2)="L3",LEFT(Tableau3[[#This Row],[No Suivi]],2)="L3"),"L3","")</f>
        <v/>
      </c>
      <c r="D452" s="278" t="str">
        <f>IFERROR(VLOOKUP(Tableau3[[#This Row],[Code Gest Fournisseur]],#REF!,2,FALSE),IF(Tableau3[[#This Row],[Réf Art Fournisseur]]="","NRC","Znon attribuée"))</f>
        <v>NRC</v>
      </c>
      <c r="E452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452" s="280" t="str">
        <f>IF(Tableau3[[#This Row],[Date Demandée]]+15&lt;$DE$11,"oui","non")</f>
        <v>oui</v>
      </c>
      <c r="G452" s="143"/>
      <c r="I452" s="144"/>
      <c r="J452" s="143"/>
      <c r="AQ452" s="144"/>
      <c r="AR452" s="143"/>
      <c r="AV452" s="1"/>
      <c r="AW452" s="1"/>
      <c r="BF452" s="1"/>
      <c r="CH452" s="1"/>
      <c r="CI452" s="1"/>
      <c r="CL452" s="1"/>
      <c r="CM452" s="1"/>
      <c r="CN452" s="244"/>
      <c r="CO452" s="1"/>
      <c r="CP452" s="3"/>
      <c r="CQ452" s="3"/>
      <c r="CR452" s="1"/>
      <c r="CS452" s="3"/>
      <c r="CT452" s="3"/>
      <c r="CU452" s="3"/>
      <c r="CV452" s="1"/>
      <c r="CW452" s="1"/>
      <c r="DC452" s="144"/>
      <c r="DD452" s="149"/>
      <c r="DE452" s="107"/>
      <c r="DF452" s="107"/>
      <c r="DG452" s="107"/>
      <c r="DH452" s="107"/>
      <c r="DI452" s="107"/>
      <c r="DJ452" s="107"/>
      <c r="DK452" s="107"/>
      <c r="DL452" s="107"/>
      <c r="DM452" s="107"/>
      <c r="DN452" s="107"/>
      <c r="DO452" s="107"/>
      <c r="DP452" s="107"/>
      <c r="DQ452" s="107"/>
      <c r="DR452" s="107"/>
      <c r="DS452" s="107"/>
      <c r="DT452" s="107"/>
      <c r="DU452" s="107"/>
      <c r="DV452" s="107"/>
      <c r="DW452" s="107"/>
      <c r="DX452" s="107"/>
      <c r="DY452" s="107"/>
      <c r="DZ452" s="107"/>
      <c r="EA452" s="107"/>
      <c r="EB452" s="107"/>
      <c r="EC452" s="107"/>
      <c r="ED452" s="107"/>
      <c r="EE452" s="107"/>
      <c r="EF452" s="107"/>
      <c r="EG452" s="107"/>
      <c r="EH452" s="107"/>
      <c r="EI452" s="107"/>
      <c r="EJ452" s="150"/>
    </row>
    <row r="453" spans="1:140" x14ac:dyDescent="0.3">
      <c r="A453" s="277" t="str">
        <f>Tableau3[Commande]&amp;Tableau3[Lig Cde]</f>
        <v/>
      </c>
      <c r="B453" s="278" t="str">
        <f>IF(ISERROR(VLOOKUP(Tableau3[[#This Row],[Code Ord. Off.]],#REF!,2,FALSE)),"RC CONVERGENCE",VLOOKUP(Tableau3[[#This Row],[Code Ord. Off.]],#REF!,2,FALSE))</f>
        <v>RC CONVERGENCE</v>
      </c>
      <c r="C453" s="279" t="str">
        <f>IF(OR(LEFT(Tableau3[[#This Row],[Commentaire Client]],2)="L3",LEFT(Tableau3[[#This Row],[No Suivi]],2)="L3"),"L3","")</f>
        <v/>
      </c>
      <c r="D453" s="278" t="str">
        <f>IFERROR(VLOOKUP(Tableau3[[#This Row],[Code Gest Fournisseur]],#REF!,2,FALSE),IF(Tableau3[[#This Row],[Réf Art Fournisseur]]="","NRC","Znon attribuée"))</f>
        <v>NRC</v>
      </c>
      <c r="E453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453" s="280" t="str">
        <f>IF(Tableau3[[#This Row],[Date Demandée]]+15&lt;$DE$11,"oui","non")</f>
        <v>oui</v>
      </c>
      <c r="G453" s="143"/>
      <c r="I453" s="144"/>
      <c r="J453" s="143"/>
      <c r="AQ453" s="144"/>
      <c r="AR453" s="143"/>
      <c r="AV453" s="1"/>
      <c r="AW453" s="1"/>
      <c r="BF453" s="1"/>
      <c r="CH453" s="1"/>
      <c r="CI453" s="1"/>
      <c r="CL453" s="1"/>
      <c r="CM453" s="1"/>
      <c r="CN453" s="241"/>
      <c r="CO453" s="1"/>
      <c r="CP453" s="3"/>
      <c r="CQ453" s="3"/>
      <c r="CR453" s="1"/>
      <c r="CS453" s="3"/>
      <c r="CT453" s="3"/>
      <c r="CU453" s="3"/>
      <c r="CV453" s="1"/>
      <c r="CW453" s="1"/>
      <c r="DC453" s="144"/>
      <c r="DD453" s="149"/>
      <c r="DE453" s="107"/>
      <c r="DF453" s="107"/>
      <c r="DG453" s="107"/>
      <c r="DH453" s="107"/>
      <c r="DI453" s="107"/>
      <c r="DJ453" s="107"/>
      <c r="DK453" s="107"/>
      <c r="DL453" s="107"/>
      <c r="DM453" s="107"/>
      <c r="DN453" s="107"/>
      <c r="DO453" s="107"/>
      <c r="DP453" s="107"/>
      <c r="DQ453" s="107"/>
      <c r="DR453" s="107"/>
      <c r="DS453" s="107"/>
      <c r="DT453" s="107"/>
      <c r="DU453" s="107"/>
      <c r="DV453" s="107"/>
      <c r="DW453" s="107"/>
      <c r="DX453" s="107"/>
      <c r="DY453" s="107"/>
      <c r="DZ453" s="107"/>
      <c r="EA453" s="107"/>
      <c r="EB453" s="107"/>
      <c r="EC453" s="107"/>
      <c r="ED453" s="107"/>
      <c r="EE453" s="107"/>
      <c r="EF453" s="107"/>
      <c r="EG453" s="107"/>
      <c r="EH453" s="107"/>
      <c r="EI453" s="107"/>
      <c r="EJ453" s="150"/>
    </row>
    <row r="454" spans="1:140" x14ac:dyDescent="0.3">
      <c r="A454" s="277" t="str">
        <f>Tableau3[Commande]&amp;Tableau3[Lig Cde]</f>
        <v/>
      </c>
      <c r="B454" s="278" t="str">
        <f>IF(ISERROR(VLOOKUP(Tableau3[[#This Row],[Code Ord. Off.]],#REF!,2,FALSE)),"RC CONVERGENCE",VLOOKUP(Tableau3[[#This Row],[Code Ord. Off.]],#REF!,2,FALSE))</f>
        <v>RC CONVERGENCE</v>
      </c>
      <c r="C454" s="279" t="str">
        <f>IF(OR(LEFT(Tableau3[[#This Row],[Commentaire Client]],2)="L3",LEFT(Tableau3[[#This Row],[No Suivi]],2)="L3"),"L3","")</f>
        <v/>
      </c>
      <c r="D454" s="278" t="str">
        <f>IFERROR(VLOOKUP(Tableau3[[#This Row],[Code Gest Fournisseur]],#REF!,2,FALSE),IF(Tableau3[[#This Row],[Réf Art Fournisseur]]="","NRC","Znon attribuée"))</f>
        <v>NRC</v>
      </c>
      <c r="E454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454" s="280" t="str">
        <f>IF(Tableau3[[#This Row],[Date Demandée]]+15&lt;$DE$11,"oui","non")</f>
        <v>oui</v>
      </c>
      <c r="G454" s="143"/>
      <c r="I454" s="144"/>
      <c r="J454" s="143"/>
      <c r="AQ454" s="144"/>
      <c r="AR454" s="143"/>
      <c r="AV454" s="1"/>
      <c r="AW454" s="1"/>
      <c r="BF454" s="1"/>
      <c r="CH454" s="1"/>
      <c r="CI454" s="1"/>
      <c r="CL454" s="1"/>
      <c r="CM454" s="1"/>
      <c r="CN454" s="241"/>
      <c r="CO454" s="1"/>
      <c r="CP454" s="3"/>
      <c r="CQ454" s="3"/>
      <c r="CR454" s="1"/>
      <c r="CS454" s="3"/>
      <c r="CT454" s="3"/>
      <c r="CU454" s="3"/>
      <c r="CV454" s="1"/>
      <c r="CW454" s="1"/>
      <c r="DC454" s="144"/>
      <c r="DD454" s="149"/>
      <c r="DE454" s="107"/>
      <c r="DF454" s="107"/>
      <c r="DG454" s="107"/>
      <c r="DH454" s="107"/>
      <c r="DI454" s="107"/>
      <c r="DJ454" s="107"/>
      <c r="DK454" s="107"/>
      <c r="DL454" s="107"/>
      <c r="DM454" s="107"/>
      <c r="DN454" s="107"/>
      <c r="DO454" s="107"/>
      <c r="DP454" s="107"/>
      <c r="DQ454" s="107"/>
      <c r="DR454" s="107"/>
      <c r="DS454" s="107"/>
      <c r="DT454" s="107"/>
      <c r="DU454" s="107"/>
      <c r="DV454" s="107"/>
      <c r="DW454" s="107"/>
      <c r="DX454" s="107"/>
      <c r="DY454" s="107"/>
      <c r="DZ454" s="107"/>
      <c r="EA454" s="107"/>
      <c r="EB454" s="107"/>
      <c r="EC454" s="107"/>
      <c r="ED454" s="107"/>
      <c r="EE454" s="107"/>
      <c r="EF454" s="107"/>
      <c r="EG454" s="107"/>
      <c r="EH454" s="107"/>
      <c r="EI454" s="107"/>
      <c r="EJ454" s="150"/>
    </row>
    <row r="455" spans="1:140" x14ac:dyDescent="0.3">
      <c r="A455" s="277" t="str">
        <f>Tableau3[Commande]&amp;Tableau3[Lig Cde]</f>
        <v/>
      </c>
      <c r="B455" s="278" t="str">
        <f>IF(ISERROR(VLOOKUP(Tableau3[[#This Row],[Code Ord. Off.]],#REF!,2,FALSE)),"RC CONVERGENCE",VLOOKUP(Tableau3[[#This Row],[Code Ord. Off.]],#REF!,2,FALSE))</f>
        <v>RC CONVERGENCE</v>
      </c>
      <c r="C455" s="279" t="str">
        <f>IF(OR(LEFT(Tableau3[[#This Row],[Commentaire Client]],2)="L3",LEFT(Tableau3[[#This Row],[No Suivi]],2)="L3"),"L3","")</f>
        <v/>
      </c>
      <c r="D455" s="278" t="str">
        <f>IFERROR(VLOOKUP(Tableau3[[#This Row],[Code Gest Fournisseur]],#REF!,2,FALSE),IF(Tableau3[[#This Row],[Réf Art Fournisseur]]="","NRC","Znon attribuée"))</f>
        <v>NRC</v>
      </c>
      <c r="E455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455" s="280" t="str">
        <f>IF(Tableau3[[#This Row],[Date Demandée]]+15&lt;$DE$11,"oui","non")</f>
        <v>oui</v>
      </c>
      <c r="G455" s="143"/>
      <c r="I455" s="144"/>
      <c r="J455" s="143"/>
      <c r="AQ455" s="144"/>
      <c r="AR455" s="143"/>
      <c r="AV455" s="1"/>
      <c r="AW455" s="1"/>
      <c r="BF455" s="1"/>
      <c r="CH455" s="1"/>
      <c r="CI455" s="1"/>
      <c r="CL455" s="1"/>
      <c r="CM455" s="1"/>
      <c r="CN455" s="244"/>
      <c r="CO455" s="1"/>
      <c r="CP455" s="3"/>
      <c r="CQ455" s="3"/>
      <c r="CR455" s="1"/>
      <c r="CS455" s="3"/>
      <c r="CT455" s="3"/>
      <c r="CU455" s="3"/>
      <c r="CV455" s="1"/>
      <c r="CW455" s="1"/>
      <c r="DC455" s="144"/>
      <c r="DD455" s="149"/>
      <c r="DE455" s="107"/>
      <c r="DF455" s="107"/>
      <c r="DG455" s="107"/>
      <c r="DH455" s="107"/>
      <c r="DI455" s="107"/>
      <c r="DJ455" s="107"/>
      <c r="DK455" s="107"/>
      <c r="DL455" s="107"/>
      <c r="DM455" s="107"/>
      <c r="DN455" s="107"/>
      <c r="DO455" s="107"/>
      <c r="DP455" s="107"/>
      <c r="DQ455" s="107"/>
      <c r="DR455" s="107"/>
      <c r="DS455" s="107"/>
      <c r="DT455" s="107"/>
      <c r="DU455" s="107"/>
      <c r="DV455" s="107"/>
      <c r="DW455" s="107"/>
      <c r="DX455" s="107"/>
      <c r="DY455" s="107"/>
      <c r="DZ455" s="107"/>
      <c r="EA455" s="107"/>
      <c r="EB455" s="107"/>
      <c r="EC455" s="107"/>
      <c r="ED455" s="107"/>
      <c r="EE455" s="107"/>
      <c r="EF455" s="107"/>
      <c r="EG455" s="107"/>
      <c r="EH455" s="107"/>
      <c r="EI455" s="107"/>
      <c r="EJ455" s="150"/>
    </row>
    <row r="456" spans="1:140" x14ac:dyDescent="0.3">
      <c r="A456" s="277" t="str">
        <f>Tableau3[Commande]&amp;Tableau3[Lig Cde]</f>
        <v/>
      </c>
      <c r="B456" s="278" t="str">
        <f>IF(ISERROR(VLOOKUP(Tableau3[[#This Row],[Code Ord. Off.]],#REF!,2,FALSE)),"RC CONVERGENCE",VLOOKUP(Tableau3[[#This Row],[Code Ord. Off.]],#REF!,2,FALSE))</f>
        <v>RC CONVERGENCE</v>
      </c>
      <c r="C456" s="279" t="str">
        <f>IF(OR(LEFT(Tableau3[[#This Row],[Commentaire Client]],2)="L3",LEFT(Tableau3[[#This Row],[No Suivi]],2)="L3"),"L3","")</f>
        <v/>
      </c>
      <c r="D456" s="278" t="str">
        <f>IFERROR(VLOOKUP(Tableau3[[#This Row],[Code Gest Fournisseur]],#REF!,2,FALSE),IF(Tableau3[[#This Row],[Réf Art Fournisseur]]="","NRC","Znon attribuée"))</f>
        <v>NRC</v>
      </c>
      <c r="E456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456" s="280" t="str">
        <f>IF(Tableau3[[#This Row],[Date Demandée]]+15&lt;$DE$11,"oui","non")</f>
        <v>oui</v>
      </c>
      <c r="G456" s="143"/>
      <c r="I456" s="144"/>
      <c r="J456" s="143"/>
      <c r="AQ456" s="144"/>
      <c r="AR456" s="143"/>
      <c r="AV456" s="1"/>
      <c r="AW456" s="1"/>
      <c r="BF456" s="1"/>
      <c r="CH456" s="1"/>
      <c r="CI456" s="1"/>
      <c r="CL456" s="1"/>
      <c r="CM456" s="1"/>
      <c r="CN456" s="244"/>
      <c r="CO456" s="1"/>
      <c r="CP456" s="3"/>
      <c r="CQ456" s="3"/>
      <c r="CR456" s="1"/>
      <c r="CS456" s="3"/>
      <c r="CT456" s="3"/>
      <c r="CU456" s="3"/>
      <c r="CV456" s="1"/>
      <c r="CW456" s="1"/>
      <c r="DC456" s="144"/>
      <c r="DD456" s="149"/>
      <c r="DE456" s="107"/>
      <c r="DF456" s="107"/>
      <c r="DG456" s="107"/>
      <c r="DH456" s="107"/>
      <c r="DI456" s="107"/>
      <c r="DJ456" s="107"/>
      <c r="DK456" s="107"/>
      <c r="DL456" s="107"/>
      <c r="DM456" s="107"/>
      <c r="DN456" s="107"/>
      <c r="DO456" s="107"/>
      <c r="DP456" s="107"/>
      <c r="DQ456" s="107"/>
      <c r="DR456" s="107"/>
      <c r="DS456" s="107"/>
      <c r="DT456" s="107"/>
      <c r="DU456" s="107"/>
      <c r="DV456" s="107"/>
      <c r="DW456" s="107"/>
      <c r="DX456" s="107"/>
      <c r="DY456" s="107"/>
      <c r="DZ456" s="107"/>
      <c r="EA456" s="107"/>
      <c r="EB456" s="107"/>
      <c r="EC456" s="107"/>
      <c r="ED456" s="107"/>
      <c r="EE456" s="107"/>
      <c r="EF456" s="107"/>
      <c r="EG456" s="107"/>
      <c r="EH456" s="107"/>
      <c r="EI456" s="107"/>
      <c r="EJ456" s="150"/>
    </row>
    <row r="457" spans="1:140" x14ac:dyDescent="0.3">
      <c r="A457" s="277" t="str">
        <f>Tableau3[Commande]&amp;Tableau3[Lig Cde]</f>
        <v/>
      </c>
      <c r="B457" s="278" t="str">
        <f>IF(ISERROR(VLOOKUP(Tableau3[[#This Row],[Code Ord. Off.]],#REF!,2,FALSE)),"RC CONVERGENCE",VLOOKUP(Tableau3[[#This Row],[Code Ord. Off.]],#REF!,2,FALSE))</f>
        <v>RC CONVERGENCE</v>
      </c>
      <c r="C457" s="279" t="str">
        <f>IF(OR(LEFT(Tableau3[[#This Row],[Commentaire Client]],2)="L3",LEFT(Tableau3[[#This Row],[No Suivi]],2)="L3"),"L3","")</f>
        <v/>
      </c>
      <c r="D457" s="278" t="str">
        <f>IFERROR(VLOOKUP(Tableau3[[#This Row],[Code Gest Fournisseur]],#REF!,2,FALSE),IF(Tableau3[[#This Row],[Réf Art Fournisseur]]="","NRC","Znon attribuée"))</f>
        <v>NRC</v>
      </c>
      <c r="E457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457" s="280" t="str">
        <f>IF(Tableau3[[#This Row],[Date Demandée]]+15&lt;$DE$11,"oui","non")</f>
        <v>oui</v>
      </c>
      <c r="G457" s="143"/>
      <c r="I457" s="144"/>
      <c r="J457" s="143"/>
      <c r="AQ457" s="144"/>
      <c r="AR457" s="143"/>
      <c r="AV457" s="1"/>
      <c r="AW457" s="1"/>
      <c r="BF457" s="1"/>
      <c r="CH457" s="1"/>
      <c r="CI457" s="1"/>
      <c r="CL457" s="1"/>
      <c r="CM457" s="1"/>
      <c r="CN457" s="244"/>
      <c r="CO457" s="1"/>
      <c r="CP457" s="3"/>
      <c r="CQ457" s="3"/>
      <c r="CR457" s="1"/>
      <c r="CS457" s="3"/>
      <c r="CT457" s="3"/>
      <c r="CU457" s="3"/>
      <c r="CV457" s="1"/>
      <c r="CW457" s="1"/>
      <c r="DC457" s="144"/>
      <c r="DD457" s="149"/>
      <c r="DE457" s="107"/>
      <c r="DF457" s="107"/>
      <c r="DG457" s="107"/>
      <c r="DH457" s="107"/>
      <c r="DI457" s="107"/>
      <c r="DJ457" s="107"/>
      <c r="DK457" s="107"/>
      <c r="DL457" s="107"/>
      <c r="DM457" s="107"/>
      <c r="DN457" s="107"/>
      <c r="DO457" s="107"/>
      <c r="DP457" s="107"/>
      <c r="DQ457" s="107"/>
      <c r="DR457" s="107"/>
      <c r="DS457" s="107"/>
      <c r="DT457" s="107"/>
      <c r="DU457" s="107"/>
      <c r="DV457" s="107"/>
      <c r="DW457" s="107"/>
      <c r="DX457" s="107"/>
      <c r="DY457" s="107"/>
      <c r="DZ457" s="107"/>
      <c r="EA457" s="107"/>
      <c r="EB457" s="107"/>
      <c r="EC457" s="107"/>
      <c r="ED457" s="107"/>
      <c r="EE457" s="107"/>
      <c r="EF457" s="107"/>
      <c r="EG457" s="107"/>
      <c r="EH457" s="107"/>
      <c r="EI457" s="107"/>
      <c r="EJ457" s="150"/>
    </row>
    <row r="458" spans="1:140" x14ac:dyDescent="0.3">
      <c r="A458" s="277" t="str">
        <f>Tableau3[Commande]&amp;Tableau3[Lig Cde]</f>
        <v/>
      </c>
      <c r="B458" s="278" t="str">
        <f>IF(ISERROR(VLOOKUP(Tableau3[[#This Row],[Code Ord. Off.]],#REF!,2,FALSE)),"RC CONVERGENCE",VLOOKUP(Tableau3[[#This Row],[Code Ord. Off.]],#REF!,2,FALSE))</f>
        <v>RC CONVERGENCE</v>
      </c>
      <c r="C458" s="279" t="str">
        <f>IF(OR(LEFT(Tableau3[[#This Row],[Commentaire Client]],2)="L3",LEFT(Tableau3[[#This Row],[No Suivi]],2)="L3"),"L3","")</f>
        <v/>
      </c>
      <c r="D458" s="278" t="str">
        <f>IFERROR(VLOOKUP(Tableau3[[#This Row],[Code Gest Fournisseur]],#REF!,2,FALSE),IF(Tableau3[[#This Row],[Réf Art Fournisseur]]="","NRC","Znon attribuée"))</f>
        <v>NRC</v>
      </c>
      <c r="E458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458" s="280" t="str">
        <f>IF(Tableau3[[#This Row],[Date Demandée]]+15&lt;$DE$11,"oui","non")</f>
        <v>oui</v>
      </c>
      <c r="G458" s="143"/>
      <c r="I458" s="144"/>
      <c r="J458" s="143"/>
      <c r="AQ458" s="144"/>
      <c r="AR458" s="143"/>
      <c r="AV458" s="1"/>
      <c r="AW458" s="1"/>
      <c r="BF458" s="1"/>
      <c r="CH458" s="1"/>
      <c r="CI458" s="1"/>
      <c r="CL458" s="1"/>
      <c r="CM458" s="1"/>
      <c r="CN458" s="244"/>
      <c r="CO458" s="1"/>
      <c r="CP458" s="3"/>
      <c r="CQ458" s="3"/>
      <c r="CR458" s="1"/>
      <c r="CS458" s="3"/>
      <c r="CT458" s="3"/>
      <c r="CU458" s="3"/>
      <c r="CV458" s="1"/>
      <c r="CW458" s="1"/>
      <c r="DC458" s="144"/>
      <c r="DD458" s="149"/>
      <c r="DE458" s="107"/>
      <c r="DF458" s="107"/>
      <c r="DG458" s="107"/>
      <c r="DH458" s="107"/>
      <c r="DI458" s="107"/>
      <c r="DJ458" s="107"/>
      <c r="DK458" s="107"/>
      <c r="DL458" s="107"/>
      <c r="DM458" s="107"/>
      <c r="DN458" s="107"/>
      <c r="DO458" s="107"/>
      <c r="DP458" s="107"/>
      <c r="DQ458" s="107"/>
      <c r="DR458" s="107"/>
      <c r="DS458" s="107"/>
      <c r="DT458" s="107"/>
      <c r="DU458" s="107"/>
      <c r="DV458" s="107"/>
      <c r="DW458" s="107"/>
      <c r="DX458" s="107"/>
      <c r="DY458" s="107"/>
      <c r="DZ458" s="107"/>
      <c r="EA458" s="107"/>
      <c r="EB458" s="107"/>
      <c r="EC458" s="107"/>
      <c r="ED458" s="107"/>
      <c r="EE458" s="107"/>
      <c r="EF458" s="107"/>
      <c r="EG458" s="107"/>
      <c r="EH458" s="107"/>
      <c r="EI458" s="107"/>
      <c r="EJ458" s="150"/>
    </row>
    <row r="459" spans="1:140" x14ac:dyDescent="0.3">
      <c r="A459" s="277" t="str">
        <f>Tableau3[Commande]&amp;Tableau3[Lig Cde]</f>
        <v/>
      </c>
      <c r="B459" s="278" t="str">
        <f>IF(ISERROR(VLOOKUP(Tableau3[[#This Row],[Code Ord. Off.]],#REF!,2,FALSE)),"RC CONVERGENCE",VLOOKUP(Tableau3[[#This Row],[Code Ord. Off.]],#REF!,2,FALSE))</f>
        <v>RC CONVERGENCE</v>
      </c>
      <c r="C459" s="279" t="str">
        <f>IF(OR(LEFT(Tableau3[[#This Row],[Commentaire Client]],2)="L3",LEFT(Tableau3[[#This Row],[No Suivi]],2)="L3"),"L3","")</f>
        <v/>
      </c>
      <c r="D459" s="278" t="str">
        <f>IFERROR(VLOOKUP(Tableau3[[#This Row],[Code Gest Fournisseur]],#REF!,2,FALSE),IF(Tableau3[[#This Row],[Réf Art Fournisseur]]="","NRC","Znon attribuée"))</f>
        <v>NRC</v>
      </c>
      <c r="E459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459" s="280" t="str">
        <f>IF(Tableau3[[#This Row],[Date Demandée]]+15&lt;$DE$11,"oui","non")</f>
        <v>oui</v>
      </c>
      <c r="G459" s="143"/>
      <c r="I459" s="144"/>
      <c r="J459" s="143"/>
      <c r="AQ459" s="144"/>
      <c r="AR459" s="143"/>
      <c r="AV459" s="1"/>
      <c r="AW459" s="1"/>
      <c r="BF459" s="1"/>
      <c r="CH459" s="1"/>
      <c r="CI459" s="1"/>
      <c r="CL459" s="1"/>
      <c r="CM459" s="1"/>
      <c r="CN459" s="244"/>
      <c r="CO459" s="1"/>
      <c r="CP459" s="3"/>
      <c r="CQ459" s="3"/>
      <c r="CR459" s="1"/>
      <c r="CS459" s="3"/>
      <c r="CT459" s="3"/>
      <c r="CU459" s="3"/>
      <c r="CV459" s="1"/>
      <c r="CW459" s="1"/>
      <c r="DC459" s="144"/>
      <c r="DD459" s="149"/>
      <c r="DE459" s="107"/>
      <c r="DF459" s="107"/>
      <c r="DG459" s="107"/>
      <c r="DH459" s="107"/>
      <c r="DI459" s="107"/>
      <c r="DJ459" s="107"/>
      <c r="DK459" s="107"/>
      <c r="DL459" s="107"/>
      <c r="DM459" s="107"/>
      <c r="DN459" s="107"/>
      <c r="DO459" s="107"/>
      <c r="DP459" s="107"/>
      <c r="DQ459" s="107"/>
      <c r="DR459" s="107"/>
      <c r="DS459" s="107"/>
      <c r="DT459" s="107"/>
      <c r="DU459" s="107"/>
      <c r="DV459" s="107"/>
      <c r="DW459" s="107"/>
      <c r="DX459" s="107"/>
      <c r="DY459" s="107"/>
      <c r="DZ459" s="107"/>
      <c r="EA459" s="107"/>
      <c r="EB459" s="107"/>
      <c r="EC459" s="107"/>
      <c r="ED459" s="107"/>
      <c r="EE459" s="107"/>
      <c r="EF459" s="107"/>
      <c r="EG459" s="107"/>
      <c r="EH459" s="107"/>
      <c r="EI459" s="107"/>
      <c r="EJ459" s="150"/>
    </row>
    <row r="460" spans="1:140" x14ac:dyDescent="0.3">
      <c r="A460" s="277" t="str">
        <f>Tableau3[Commande]&amp;Tableau3[Lig Cde]</f>
        <v/>
      </c>
      <c r="B460" s="278" t="str">
        <f>IF(ISERROR(VLOOKUP(Tableau3[[#This Row],[Code Ord. Off.]],#REF!,2,FALSE)),"RC CONVERGENCE",VLOOKUP(Tableau3[[#This Row],[Code Ord. Off.]],#REF!,2,FALSE))</f>
        <v>RC CONVERGENCE</v>
      </c>
      <c r="C460" s="279" t="str">
        <f>IF(OR(LEFT(Tableau3[[#This Row],[Commentaire Client]],2)="L3",LEFT(Tableau3[[#This Row],[No Suivi]],2)="L3"),"L3","")</f>
        <v/>
      </c>
      <c r="D460" s="278" t="str">
        <f>IFERROR(VLOOKUP(Tableau3[[#This Row],[Code Gest Fournisseur]],#REF!,2,FALSE),IF(Tableau3[[#This Row],[Réf Art Fournisseur]]="","NRC","Znon attribuée"))</f>
        <v>NRC</v>
      </c>
      <c r="E460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460" s="280" t="str">
        <f>IF(Tableau3[[#This Row],[Date Demandée]]+15&lt;$DE$11,"oui","non")</f>
        <v>oui</v>
      </c>
      <c r="G460" s="143"/>
      <c r="I460" s="144"/>
      <c r="J460" s="143"/>
      <c r="AQ460" s="144"/>
      <c r="AR460" s="143"/>
      <c r="AV460" s="1"/>
      <c r="AW460" s="1"/>
      <c r="BF460" s="1"/>
      <c r="CH460" s="1"/>
      <c r="CI460" s="1"/>
      <c r="CL460" s="1"/>
      <c r="CM460" s="1"/>
      <c r="CN460" s="244"/>
      <c r="CO460" s="1"/>
      <c r="CP460" s="3"/>
      <c r="CQ460" s="3"/>
      <c r="CR460" s="1"/>
      <c r="CS460" s="3"/>
      <c r="CT460" s="3"/>
      <c r="CU460" s="3"/>
      <c r="CV460" s="1"/>
      <c r="CW460" s="1"/>
      <c r="DC460" s="144"/>
      <c r="DD460" s="149"/>
      <c r="DE460" s="107"/>
      <c r="DF460" s="107"/>
      <c r="DG460" s="107"/>
      <c r="DH460" s="107"/>
      <c r="DI460" s="107"/>
      <c r="DJ460" s="107"/>
      <c r="DK460" s="107"/>
      <c r="DL460" s="107"/>
      <c r="DM460" s="107"/>
      <c r="DN460" s="107"/>
      <c r="DO460" s="107"/>
      <c r="DP460" s="107"/>
      <c r="DQ460" s="107"/>
      <c r="DR460" s="107"/>
      <c r="DS460" s="107"/>
      <c r="DT460" s="107"/>
      <c r="DU460" s="107"/>
      <c r="DV460" s="107"/>
      <c r="DW460" s="107"/>
      <c r="DX460" s="107"/>
      <c r="DY460" s="107"/>
      <c r="DZ460" s="107"/>
      <c r="EA460" s="107"/>
      <c r="EB460" s="107"/>
      <c r="EC460" s="107"/>
      <c r="ED460" s="107"/>
      <c r="EE460" s="107"/>
      <c r="EF460" s="107"/>
      <c r="EG460" s="107"/>
      <c r="EH460" s="107"/>
      <c r="EI460" s="107"/>
      <c r="EJ460" s="150"/>
    </row>
    <row r="461" spans="1:140" x14ac:dyDescent="0.3">
      <c r="A461" s="277" t="str">
        <f>Tableau3[Commande]&amp;Tableau3[Lig Cde]</f>
        <v/>
      </c>
      <c r="B461" s="278" t="str">
        <f>IF(ISERROR(VLOOKUP(Tableau3[[#This Row],[Code Ord. Off.]],#REF!,2,FALSE)),"RC CONVERGENCE",VLOOKUP(Tableau3[[#This Row],[Code Ord. Off.]],#REF!,2,FALSE))</f>
        <v>RC CONVERGENCE</v>
      </c>
      <c r="C461" s="279" t="str">
        <f>IF(OR(LEFT(Tableau3[[#This Row],[Commentaire Client]],2)="L3",LEFT(Tableau3[[#This Row],[No Suivi]],2)="L3"),"L3","")</f>
        <v/>
      </c>
      <c r="D461" s="278" t="str">
        <f>IFERROR(VLOOKUP(Tableau3[[#This Row],[Code Gest Fournisseur]],#REF!,2,FALSE),IF(Tableau3[[#This Row],[Réf Art Fournisseur]]="","NRC","Znon attribuée"))</f>
        <v>NRC</v>
      </c>
      <c r="E461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461" s="280" t="str">
        <f>IF(Tableau3[[#This Row],[Date Demandée]]+15&lt;$DE$11,"oui","non")</f>
        <v>oui</v>
      </c>
      <c r="G461" s="143"/>
      <c r="I461" s="144"/>
      <c r="J461" s="143"/>
      <c r="AQ461" s="144"/>
      <c r="AR461" s="143"/>
      <c r="AV461" s="1"/>
      <c r="AW461" s="1"/>
      <c r="BF461" s="1"/>
      <c r="CH461" s="1"/>
      <c r="CI461" s="1"/>
      <c r="CL461" s="1"/>
      <c r="CM461" s="1"/>
      <c r="CN461" s="244"/>
      <c r="CO461" s="1"/>
      <c r="CP461" s="3"/>
      <c r="CQ461" s="3"/>
      <c r="CR461" s="1"/>
      <c r="CS461" s="3"/>
      <c r="CT461" s="3"/>
      <c r="CU461" s="3"/>
      <c r="CV461" s="1"/>
      <c r="CW461" s="1"/>
      <c r="DC461" s="144"/>
      <c r="DD461" s="149"/>
      <c r="DE461" s="107"/>
      <c r="DF461" s="107"/>
      <c r="DG461" s="107"/>
      <c r="DH461" s="107"/>
      <c r="DI461" s="107"/>
      <c r="DJ461" s="107"/>
      <c r="DK461" s="107"/>
      <c r="DL461" s="107"/>
      <c r="DM461" s="107"/>
      <c r="DN461" s="107"/>
      <c r="DO461" s="107"/>
      <c r="DP461" s="107"/>
      <c r="DQ461" s="107"/>
      <c r="DR461" s="107"/>
      <c r="DS461" s="107"/>
      <c r="DT461" s="107"/>
      <c r="DU461" s="107"/>
      <c r="DV461" s="107"/>
      <c r="DW461" s="107"/>
      <c r="DX461" s="107"/>
      <c r="DY461" s="107"/>
      <c r="DZ461" s="107"/>
      <c r="EA461" s="107"/>
      <c r="EB461" s="107"/>
      <c r="EC461" s="107"/>
      <c r="ED461" s="107"/>
      <c r="EE461" s="107"/>
      <c r="EF461" s="107"/>
      <c r="EG461" s="107"/>
      <c r="EH461" s="107"/>
      <c r="EI461" s="107"/>
      <c r="EJ461" s="150"/>
    </row>
    <row r="462" spans="1:140" x14ac:dyDescent="0.3">
      <c r="A462" s="277" t="str">
        <f>Tableau3[Commande]&amp;Tableau3[Lig Cde]</f>
        <v/>
      </c>
      <c r="B462" s="278" t="str">
        <f>IF(ISERROR(VLOOKUP(Tableau3[[#This Row],[Code Ord. Off.]],#REF!,2,FALSE)),"RC CONVERGENCE",VLOOKUP(Tableau3[[#This Row],[Code Ord. Off.]],#REF!,2,FALSE))</f>
        <v>RC CONVERGENCE</v>
      </c>
      <c r="C462" s="279" t="str">
        <f>IF(OR(LEFT(Tableau3[[#This Row],[Commentaire Client]],2)="L3",LEFT(Tableau3[[#This Row],[No Suivi]],2)="L3"),"L3","")</f>
        <v/>
      </c>
      <c r="D462" s="278" t="str">
        <f>IFERROR(VLOOKUP(Tableau3[[#This Row],[Code Gest Fournisseur]],#REF!,2,FALSE),IF(Tableau3[[#This Row],[Réf Art Fournisseur]]="","NRC","Znon attribuée"))</f>
        <v>NRC</v>
      </c>
      <c r="E462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462" s="280" t="str">
        <f>IF(Tableau3[[#This Row],[Date Demandée]]+15&lt;$DE$11,"oui","non")</f>
        <v>oui</v>
      </c>
      <c r="G462" s="143"/>
      <c r="I462" s="144"/>
      <c r="J462" s="143"/>
      <c r="AQ462" s="144"/>
      <c r="AR462" s="143"/>
      <c r="AV462" s="1"/>
      <c r="AW462" s="1"/>
      <c r="BF462" s="1"/>
      <c r="CH462" s="1"/>
      <c r="CI462" s="1"/>
      <c r="CL462" s="1"/>
      <c r="CM462" s="1"/>
      <c r="CN462" s="244"/>
      <c r="CO462" s="1"/>
      <c r="CP462" s="3"/>
      <c r="CQ462" s="3"/>
      <c r="CR462" s="1"/>
      <c r="CS462" s="3"/>
      <c r="CT462" s="3"/>
      <c r="CU462" s="3"/>
      <c r="CV462" s="1"/>
      <c r="CW462" s="1"/>
      <c r="DC462" s="144"/>
      <c r="DD462" s="149"/>
      <c r="DE462" s="107"/>
      <c r="DF462" s="107"/>
      <c r="DG462" s="107"/>
      <c r="DH462" s="107"/>
      <c r="DI462" s="107"/>
      <c r="DJ462" s="107"/>
      <c r="DK462" s="107"/>
      <c r="DL462" s="107"/>
      <c r="DM462" s="107"/>
      <c r="DN462" s="107"/>
      <c r="DO462" s="107"/>
      <c r="DP462" s="107"/>
      <c r="DQ462" s="107"/>
      <c r="DR462" s="107"/>
      <c r="DS462" s="107"/>
      <c r="DT462" s="107"/>
      <c r="DU462" s="107"/>
      <c r="DV462" s="107"/>
      <c r="DW462" s="107"/>
      <c r="DX462" s="107"/>
      <c r="DY462" s="107"/>
      <c r="DZ462" s="107"/>
      <c r="EA462" s="107"/>
      <c r="EB462" s="107"/>
      <c r="EC462" s="107"/>
      <c r="ED462" s="107"/>
      <c r="EE462" s="107"/>
      <c r="EF462" s="107"/>
      <c r="EG462" s="107"/>
      <c r="EH462" s="107"/>
      <c r="EI462" s="107"/>
      <c r="EJ462" s="150"/>
    </row>
    <row r="463" spans="1:140" x14ac:dyDescent="0.3">
      <c r="A463" s="277" t="str">
        <f>Tableau3[Commande]&amp;Tableau3[Lig Cde]</f>
        <v/>
      </c>
      <c r="B463" s="278" t="str">
        <f>IF(ISERROR(VLOOKUP(Tableau3[[#This Row],[Code Ord. Off.]],#REF!,2,FALSE)),"RC CONVERGENCE",VLOOKUP(Tableau3[[#This Row],[Code Ord. Off.]],#REF!,2,FALSE))</f>
        <v>RC CONVERGENCE</v>
      </c>
      <c r="C463" s="279" t="str">
        <f>IF(OR(LEFT(Tableau3[[#This Row],[Commentaire Client]],2)="L3",LEFT(Tableau3[[#This Row],[No Suivi]],2)="L3"),"L3","")</f>
        <v/>
      </c>
      <c r="D463" s="278" t="str">
        <f>IFERROR(VLOOKUP(Tableau3[[#This Row],[Code Gest Fournisseur]],#REF!,2,FALSE),IF(Tableau3[[#This Row],[Réf Art Fournisseur]]="","NRC","Znon attribuée"))</f>
        <v>NRC</v>
      </c>
      <c r="E463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463" s="280" t="str">
        <f>IF(Tableau3[[#This Row],[Date Demandée]]+15&lt;$DE$11,"oui","non")</f>
        <v>oui</v>
      </c>
      <c r="G463" s="143"/>
      <c r="I463" s="144"/>
      <c r="J463" s="143"/>
      <c r="AQ463" s="144"/>
      <c r="AR463" s="143"/>
      <c r="AV463" s="1"/>
      <c r="AW463" s="1"/>
      <c r="BF463" s="1"/>
      <c r="CH463" s="1"/>
      <c r="CI463" s="1"/>
      <c r="CL463" s="1"/>
      <c r="CM463" s="1"/>
      <c r="CN463" s="244"/>
      <c r="CO463" s="1"/>
      <c r="CP463" s="3"/>
      <c r="CQ463" s="3"/>
      <c r="CR463" s="1"/>
      <c r="CS463" s="3"/>
      <c r="CT463" s="3"/>
      <c r="CU463" s="3"/>
      <c r="CV463" s="1"/>
      <c r="CW463" s="1"/>
      <c r="DC463" s="144"/>
      <c r="DD463" s="149"/>
      <c r="DE463" s="107"/>
      <c r="DF463" s="107"/>
      <c r="DG463" s="107"/>
      <c r="DH463" s="107"/>
      <c r="DI463" s="107"/>
      <c r="DJ463" s="107"/>
      <c r="DK463" s="107"/>
      <c r="DL463" s="107"/>
      <c r="DM463" s="107"/>
      <c r="DN463" s="107"/>
      <c r="DO463" s="107"/>
      <c r="DP463" s="107"/>
      <c r="DQ463" s="107"/>
      <c r="DR463" s="107"/>
      <c r="DS463" s="107"/>
      <c r="DT463" s="107"/>
      <c r="DU463" s="107"/>
      <c r="DV463" s="107"/>
      <c r="DW463" s="107"/>
      <c r="DX463" s="107"/>
      <c r="DY463" s="107"/>
      <c r="DZ463" s="107"/>
      <c r="EA463" s="107"/>
      <c r="EB463" s="107"/>
      <c r="EC463" s="107"/>
      <c r="ED463" s="107"/>
      <c r="EE463" s="107"/>
      <c r="EF463" s="107"/>
      <c r="EG463" s="107"/>
      <c r="EH463" s="107"/>
      <c r="EI463" s="107"/>
      <c r="EJ463" s="150"/>
    </row>
    <row r="464" spans="1:140" x14ac:dyDescent="0.3">
      <c r="A464" s="277" t="str">
        <f>Tableau3[Commande]&amp;Tableau3[Lig Cde]</f>
        <v/>
      </c>
      <c r="B464" s="278" t="str">
        <f>IF(ISERROR(VLOOKUP(Tableau3[[#This Row],[Code Ord. Off.]],#REF!,2,FALSE)),"RC CONVERGENCE",VLOOKUP(Tableau3[[#This Row],[Code Ord. Off.]],#REF!,2,FALSE))</f>
        <v>RC CONVERGENCE</v>
      </c>
      <c r="C464" s="279" t="str">
        <f>IF(OR(LEFT(Tableau3[[#This Row],[Commentaire Client]],2)="L3",LEFT(Tableau3[[#This Row],[No Suivi]],2)="L3"),"L3","")</f>
        <v/>
      </c>
      <c r="D464" s="278" t="str">
        <f>IFERROR(VLOOKUP(Tableau3[[#This Row],[Code Gest Fournisseur]],#REF!,2,FALSE),IF(Tableau3[[#This Row],[Réf Art Fournisseur]]="","NRC","Znon attribuée"))</f>
        <v>NRC</v>
      </c>
      <c r="E464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464" s="280" t="str">
        <f>IF(Tableau3[[#This Row],[Date Demandée]]+15&lt;$DE$11,"oui","non")</f>
        <v>oui</v>
      </c>
      <c r="G464" s="143"/>
      <c r="I464" s="144"/>
      <c r="J464" s="143"/>
      <c r="AQ464" s="144"/>
      <c r="AR464" s="143"/>
      <c r="AV464" s="1"/>
      <c r="AW464" s="1"/>
      <c r="BF464" s="1"/>
      <c r="CH464" s="1"/>
      <c r="CI464" s="1"/>
      <c r="CL464" s="1"/>
      <c r="CM464" s="1"/>
      <c r="CN464" s="242"/>
      <c r="CO464" s="1"/>
      <c r="CP464" s="3"/>
      <c r="CQ464" s="3"/>
      <c r="CR464" s="1"/>
      <c r="CS464" s="3"/>
      <c r="CT464" s="3"/>
      <c r="CU464" s="3"/>
      <c r="CV464" s="1"/>
      <c r="CW464" s="1"/>
      <c r="DC464" s="144"/>
      <c r="DD464" s="149"/>
      <c r="DE464" s="107"/>
      <c r="DF464" s="107"/>
      <c r="DG464" s="107"/>
      <c r="DH464" s="107"/>
      <c r="DI464" s="107"/>
      <c r="DJ464" s="107"/>
      <c r="DK464" s="107"/>
      <c r="DL464" s="107"/>
      <c r="DM464" s="107"/>
      <c r="DN464" s="107"/>
      <c r="DO464" s="107"/>
      <c r="DP464" s="107"/>
      <c r="DQ464" s="107"/>
      <c r="DR464" s="107"/>
      <c r="DS464" s="107"/>
      <c r="DT464" s="107"/>
      <c r="DU464" s="107"/>
      <c r="DV464" s="107"/>
      <c r="DW464" s="107"/>
      <c r="DX464" s="107"/>
      <c r="DY464" s="107"/>
      <c r="DZ464" s="107"/>
      <c r="EA464" s="107"/>
      <c r="EB464" s="107"/>
      <c r="EC464" s="107"/>
      <c r="ED464" s="107"/>
      <c r="EE464" s="107"/>
      <c r="EF464" s="107"/>
      <c r="EG464" s="107"/>
      <c r="EH464" s="107"/>
      <c r="EI464" s="107"/>
      <c r="EJ464" s="150"/>
    </row>
    <row r="465" spans="1:140" x14ac:dyDescent="0.3">
      <c r="A465" s="277" t="str">
        <f>Tableau3[Commande]&amp;Tableau3[Lig Cde]</f>
        <v/>
      </c>
      <c r="B465" s="278" t="str">
        <f>IF(ISERROR(VLOOKUP(Tableau3[[#This Row],[Code Ord. Off.]],#REF!,2,FALSE)),"RC CONVERGENCE",VLOOKUP(Tableau3[[#This Row],[Code Ord. Off.]],#REF!,2,FALSE))</f>
        <v>RC CONVERGENCE</v>
      </c>
      <c r="C465" s="279" t="str">
        <f>IF(OR(LEFT(Tableau3[[#This Row],[Commentaire Client]],2)="L3",LEFT(Tableau3[[#This Row],[No Suivi]],2)="L3"),"L3","")</f>
        <v/>
      </c>
      <c r="D465" s="278" t="str">
        <f>IFERROR(VLOOKUP(Tableau3[[#This Row],[Code Gest Fournisseur]],#REF!,2,FALSE),IF(Tableau3[[#This Row],[Réf Art Fournisseur]]="","NRC","Znon attribuée"))</f>
        <v>NRC</v>
      </c>
      <c r="E465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465" s="280" t="str">
        <f>IF(Tableau3[[#This Row],[Date Demandée]]+15&lt;$DE$11,"oui","non")</f>
        <v>oui</v>
      </c>
      <c r="G465" s="143"/>
      <c r="I465" s="144"/>
      <c r="J465" s="143"/>
      <c r="AQ465" s="144"/>
      <c r="AR465" s="143"/>
      <c r="AV465" s="1"/>
      <c r="AW465" s="1"/>
      <c r="BF465" s="1"/>
      <c r="CH465" s="1"/>
      <c r="CI465" s="1"/>
      <c r="CL465" s="1"/>
      <c r="CM465" s="1"/>
      <c r="CN465" s="242"/>
      <c r="CO465" s="1"/>
      <c r="CP465" s="3"/>
      <c r="CQ465" s="3"/>
      <c r="CR465" s="1"/>
      <c r="CS465" s="3"/>
      <c r="CT465" s="3"/>
      <c r="CU465" s="3"/>
      <c r="CV465" s="1"/>
      <c r="CW465" s="1"/>
      <c r="DC465" s="144"/>
      <c r="DD465" s="149"/>
      <c r="DE465" s="107"/>
      <c r="DF465" s="107"/>
      <c r="DG465" s="107"/>
      <c r="DH465" s="107"/>
      <c r="DI465" s="107"/>
      <c r="DJ465" s="107"/>
      <c r="DK465" s="107"/>
      <c r="DL465" s="107"/>
      <c r="DM465" s="107"/>
      <c r="DN465" s="107"/>
      <c r="DO465" s="107"/>
      <c r="DP465" s="107"/>
      <c r="DQ465" s="107"/>
      <c r="DR465" s="107"/>
      <c r="DS465" s="107"/>
      <c r="DT465" s="107"/>
      <c r="DU465" s="107"/>
      <c r="DV465" s="107"/>
      <c r="DW465" s="107"/>
      <c r="DX465" s="107"/>
      <c r="DY465" s="107"/>
      <c r="DZ465" s="107"/>
      <c r="EA465" s="107"/>
      <c r="EB465" s="107"/>
      <c r="EC465" s="107"/>
      <c r="ED465" s="107"/>
      <c r="EE465" s="107"/>
      <c r="EF465" s="107"/>
      <c r="EG465" s="107"/>
      <c r="EH465" s="107"/>
      <c r="EI465" s="107"/>
      <c r="EJ465" s="150"/>
    </row>
    <row r="466" spans="1:140" x14ac:dyDescent="0.3">
      <c r="A466" s="277" t="str">
        <f>Tableau3[Commande]&amp;Tableau3[Lig Cde]</f>
        <v/>
      </c>
      <c r="B466" s="278" t="str">
        <f>IF(ISERROR(VLOOKUP(Tableau3[[#This Row],[Code Ord. Off.]],#REF!,2,FALSE)),"RC CONVERGENCE",VLOOKUP(Tableau3[[#This Row],[Code Ord. Off.]],#REF!,2,FALSE))</f>
        <v>RC CONVERGENCE</v>
      </c>
      <c r="C466" s="279" t="str">
        <f>IF(OR(LEFT(Tableau3[[#This Row],[Commentaire Client]],2)="L3",LEFT(Tableau3[[#This Row],[No Suivi]],2)="L3"),"L3","")</f>
        <v/>
      </c>
      <c r="D466" s="278" t="str">
        <f>IFERROR(VLOOKUP(Tableau3[[#This Row],[Code Gest Fournisseur]],#REF!,2,FALSE),IF(Tableau3[[#This Row],[Réf Art Fournisseur]]="","NRC","Znon attribuée"))</f>
        <v>NRC</v>
      </c>
      <c r="E466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466" s="280" t="str">
        <f>IF(Tableau3[[#This Row],[Date Demandée]]+15&lt;$DE$11,"oui","non")</f>
        <v>oui</v>
      </c>
      <c r="G466" s="143"/>
      <c r="I466" s="144"/>
      <c r="J466" s="143"/>
      <c r="AQ466" s="144"/>
      <c r="AR466" s="143"/>
      <c r="AV466" s="1"/>
      <c r="AW466" s="1"/>
      <c r="BF466" s="1"/>
      <c r="CH466" s="1"/>
      <c r="CI466" s="1"/>
      <c r="CL466" s="1"/>
      <c r="CM466" s="1"/>
      <c r="CN466" s="242"/>
      <c r="CO466" s="1"/>
      <c r="CP466" s="3"/>
      <c r="CQ466" s="3"/>
      <c r="CR466" s="1"/>
      <c r="CS466" s="3"/>
      <c r="CT466" s="3"/>
      <c r="CU466" s="3"/>
      <c r="CV466" s="1"/>
      <c r="CW466" s="1"/>
      <c r="DC466" s="144"/>
      <c r="DD466" s="149"/>
      <c r="DE466" s="107"/>
      <c r="DF466" s="107"/>
      <c r="DG466" s="107"/>
      <c r="DH466" s="107"/>
      <c r="DI466" s="107"/>
      <c r="DJ466" s="107"/>
      <c r="DK466" s="107"/>
      <c r="DL466" s="107"/>
      <c r="DM466" s="107"/>
      <c r="DN466" s="107"/>
      <c r="DO466" s="107"/>
      <c r="DP466" s="107"/>
      <c r="DQ466" s="107"/>
      <c r="DR466" s="107"/>
      <c r="DS466" s="107"/>
      <c r="DT466" s="107"/>
      <c r="DU466" s="107"/>
      <c r="DV466" s="107"/>
      <c r="DW466" s="107"/>
      <c r="DX466" s="107"/>
      <c r="DY466" s="107"/>
      <c r="DZ466" s="107"/>
      <c r="EA466" s="107"/>
      <c r="EB466" s="107"/>
      <c r="EC466" s="107"/>
      <c r="ED466" s="107"/>
      <c r="EE466" s="107"/>
      <c r="EF466" s="107"/>
      <c r="EG466" s="107"/>
      <c r="EH466" s="107"/>
      <c r="EI466" s="107"/>
      <c r="EJ466" s="150"/>
    </row>
    <row r="467" spans="1:140" x14ac:dyDescent="0.3">
      <c r="A467" s="277" t="str">
        <f>Tableau3[Commande]&amp;Tableau3[Lig Cde]</f>
        <v/>
      </c>
      <c r="B467" s="278" t="str">
        <f>IF(ISERROR(VLOOKUP(Tableau3[[#This Row],[Code Ord. Off.]],#REF!,2,FALSE)),"RC CONVERGENCE",VLOOKUP(Tableau3[[#This Row],[Code Ord. Off.]],#REF!,2,FALSE))</f>
        <v>RC CONVERGENCE</v>
      </c>
      <c r="C467" s="279" t="str">
        <f>IF(OR(LEFT(Tableau3[[#This Row],[Commentaire Client]],2)="L3",LEFT(Tableau3[[#This Row],[No Suivi]],2)="L3"),"L3","")</f>
        <v/>
      </c>
      <c r="D467" s="278" t="str">
        <f>IFERROR(VLOOKUP(Tableau3[[#This Row],[Code Gest Fournisseur]],#REF!,2,FALSE),IF(Tableau3[[#This Row],[Réf Art Fournisseur]]="","NRC","Znon attribuée"))</f>
        <v>NRC</v>
      </c>
      <c r="E467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467" s="280" t="str">
        <f>IF(Tableau3[[#This Row],[Date Demandée]]+15&lt;$DE$11,"oui","non")</f>
        <v>oui</v>
      </c>
      <c r="G467" s="143"/>
      <c r="I467" s="144"/>
      <c r="J467" s="143"/>
      <c r="AQ467" s="144"/>
      <c r="AR467" s="143"/>
      <c r="AV467" s="1"/>
      <c r="AW467" s="1"/>
      <c r="BF467" s="1"/>
      <c r="CH467" s="1"/>
      <c r="CI467" s="1"/>
      <c r="CL467" s="1"/>
      <c r="CM467" s="1"/>
      <c r="CN467" s="242"/>
      <c r="CO467" s="1"/>
      <c r="CP467" s="3"/>
      <c r="CQ467" s="3"/>
      <c r="CR467" s="1"/>
      <c r="CS467" s="3"/>
      <c r="CT467" s="3"/>
      <c r="CU467" s="3"/>
      <c r="CV467" s="1"/>
      <c r="CW467" s="1"/>
      <c r="DC467" s="144"/>
      <c r="DD467" s="149"/>
      <c r="DE467" s="107"/>
      <c r="DF467" s="107"/>
      <c r="DG467" s="107"/>
      <c r="DH467" s="107"/>
      <c r="DI467" s="107"/>
      <c r="DJ467" s="107"/>
      <c r="DK467" s="107"/>
      <c r="DL467" s="107"/>
      <c r="DM467" s="107"/>
      <c r="DN467" s="107"/>
      <c r="DO467" s="107"/>
      <c r="DP467" s="107"/>
      <c r="DQ467" s="107"/>
      <c r="DR467" s="107"/>
      <c r="DS467" s="107"/>
      <c r="DT467" s="107"/>
      <c r="DU467" s="107"/>
      <c r="DV467" s="107"/>
      <c r="DW467" s="107"/>
      <c r="DX467" s="107"/>
      <c r="DY467" s="107"/>
      <c r="DZ467" s="107"/>
      <c r="EA467" s="107"/>
      <c r="EB467" s="107"/>
      <c r="EC467" s="107"/>
      <c r="ED467" s="107"/>
      <c r="EE467" s="107"/>
      <c r="EF467" s="107"/>
      <c r="EG467" s="107"/>
      <c r="EH467" s="107"/>
      <c r="EI467" s="107"/>
      <c r="EJ467" s="150"/>
    </row>
    <row r="468" spans="1:140" x14ac:dyDescent="0.3">
      <c r="A468" s="277" t="str">
        <f>Tableau3[Commande]&amp;Tableau3[Lig Cde]</f>
        <v/>
      </c>
      <c r="B468" s="278" t="str">
        <f>IF(ISERROR(VLOOKUP(Tableau3[[#This Row],[Code Ord. Off.]],#REF!,2,FALSE)),"RC CONVERGENCE",VLOOKUP(Tableau3[[#This Row],[Code Ord. Off.]],#REF!,2,FALSE))</f>
        <v>RC CONVERGENCE</v>
      </c>
      <c r="C468" s="279" t="str">
        <f>IF(OR(LEFT(Tableau3[[#This Row],[Commentaire Client]],2)="L3",LEFT(Tableau3[[#This Row],[No Suivi]],2)="L3"),"L3","")</f>
        <v/>
      </c>
      <c r="D468" s="278" t="str">
        <f>IFERROR(VLOOKUP(Tableau3[[#This Row],[Code Gest Fournisseur]],#REF!,2,FALSE),IF(Tableau3[[#This Row],[Réf Art Fournisseur]]="","NRC","Znon attribuée"))</f>
        <v>NRC</v>
      </c>
      <c r="E468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468" s="280" t="str">
        <f>IF(Tableau3[[#This Row],[Date Demandée]]+15&lt;$DE$11,"oui","non")</f>
        <v>oui</v>
      </c>
      <c r="G468" s="143"/>
      <c r="I468" s="144"/>
      <c r="J468" s="143"/>
      <c r="AQ468" s="144"/>
      <c r="AR468" s="143"/>
      <c r="AV468" s="1"/>
      <c r="AW468" s="1"/>
      <c r="BF468" s="1"/>
      <c r="CH468" s="1"/>
      <c r="CI468" s="1"/>
      <c r="CL468" s="1"/>
      <c r="CM468" s="1"/>
      <c r="CN468" s="242"/>
      <c r="CO468" s="1"/>
      <c r="CP468" s="3"/>
      <c r="CQ468" s="3"/>
      <c r="CR468" s="1"/>
      <c r="CS468" s="3"/>
      <c r="CT468" s="3"/>
      <c r="CU468" s="3"/>
      <c r="CV468" s="1"/>
      <c r="CW468" s="1"/>
      <c r="DC468" s="144"/>
      <c r="DD468" s="149"/>
      <c r="DE468" s="107"/>
      <c r="DF468" s="107"/>
      <c r="DG468" s="107"/>
      <c r="DH468" s="107"/>
      <c r="DI468" s="107"/>
      <c r="DJ468" s="107"/>
      <c r="DK468" s="107"/>
      <c r="DL468" s="107"/>
      <c r="DM468" s="107"/>
      <c r="DN468" s="107"/>
      <c r="DO468" s="107"/>
      <c r="DP468" s="107"/>
      <c r="DQ468" s="107"/>
      <c r="DR468" s="107"/>
      <c r="DS468" s="107"/>
      <c r="DT468" s="107"/>
      <c r="DU468" s="107"/>
      <c r="DV468" s="107"/>
      <c r="DW468" s="107"/>
      <c r="DX468" s="107"/>
      <c r="DY468" s="107"/>
      <c r="DZ468" s="107"/>
      <c r="EA468" s="107"/>
      <c r="EB468" s="107"/>
      <c r="EC468" s="107"/>
      <c r="ED468" s="107"/>
      <c r="EE468" s="107"/>
      <c r="EF468" s="107"/>
      <c r="EG468" s="107"/>
      <c r="EH468" s="107"/>
      <c r="EI468" s="107"/>
      <c r="EJ468" s="150"/>
    </row>
    <row r="469" spans="1:140" x14ac:dyDescent="0.3">
      <c r="A469" s="277" t="str">
        <f>Tableau3[Commande]&amp;Tableau3[Lig Cde]</f>
        <v/>
      </c>
      <c r="B469" s="278" t="str">
        <f>IF(ISERROR(VLOOKUP(Tableau3[[#This Row],[Code Ord. Off.]],#REF!,2,FALSE)),"RC CONVERGENCE",VLOOKUP(Tableau3[[#This Row],[Code Ord. Off.]],#REF!,2,FALSE))</f>
        <v>RC CONVERGENCE</v>
      </c>
      <c r="C469" s="279" t="str">
        <f>IF(OR(LEFT(Tableau3[[#This Row],[Commentaire Client]],2)="L3",LEFT(Tableau3[[#This Row],[No Suivi]],2)="L3"),"L3","")</f>
        <v/>
      </c>
      <c r="D469" s="278" t="str">
        <f>IFERROR(VLOOKUP(Tableau3[[#This Row],[Code Gest Fournisseur]],#REF!,2,FALSE),IF(Tableau3[[#This Row],[Réf Art Fournisseur]]="","NRC","Znon attribuée"))</f>
        <v>NRC</v>
      </c>
      <c r="E469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469" s="280" t="str">
        <f>IF(Tableau3[[#This Row],[Date Demandée]]+15&lt;$DE$11,"oui","non")</f>
        <v>oui</v>
      </c>
      <c r="G469" s="143"/>
      <c r="I469" s="144"/>
      <c r="J469" s="143"/>
      <c r="AQ469" s="144"/>
      <c r="AR469" s="143"/>
      <c r="AV469" s="1"/>
      <c r="AW469" s="1"/>
      <c r="BF469" s="1"/>
      <c r="CH469" s="1"/>
      <c r="CI469" s="1"/>
      <c r="CL469" s="1"/>
      <c r="CM469" s="1"/>
      <c r="CN469" s="242"/>
      <c r="CO469" s="1"/>
      <c r="CP469" s="3"/>
      <c r="CQ469" s="3"/>
      <c r="CR469" s="1"/>
      <c r="CS469" s="3"/>
      <c r="CT469" s="3"/>
      <c r="CU469" s="3"/>
      <c r="CV469" s="1"/>
      <c r="CW469" s="1"/>
      <c r="DC469" s="144"/>
      <c r="DD469" s="149"/>
      <c r="DE469" s="107"/>
      <c r="DF469" s="107"/>
      <c r="DG469" s="107"/>
      <c r="DH469" s="107"/>
      <c r="DI469" s="107"/>
      <c r="DJ469" s="107"/>
      <c r="DK469" s="107"/>
      <c r="DL469" s="107"/>
      <c r="DM469" s="107"/>
      <c r="DN469" s="107"/>
      <c r="DO469" s="107"/>
      <c r="DP469" s="107"/>
      <c r="DQ469" s="107"/>
      <c r="DR469" s="107"/>
      <c r="DS469" s="107"/>
      <c r="DT469" s="107"/>
      <c r="DU469" s="107"/>
      <c r="DV469" s="107"/>
      <c r="DW469" s="107"/>
      <c r="DX469" s="107"/>
      <c r="DY469" s="107"/>
      <c r="DZ469" s="107"/>
      <c r="EA469" s="107"/>
      <c r="EB469" s="107"/>
      <c r="EC469" s="107"/>
      <c r="ED469" s="107"/>
      <c r="EE469" s="107"/>
      <c r="EF469" s="107"/>
      <c r="EG469" s="107"/>
      <c r="EH469" s="107"/>
      <c r="EI469" s="107"/>
      <c r="EJ469" s="150"/>
    </row>
    <row r="470" spans="1:140" x14ac:dyDescent="0.3">
      <c r="A470" s="277" t="str">
        <f>Tableau3[Commande]&amp;Tableau3[Lig Cde]</f>
        <v/>
      </c>
      <c r="B470" s="278" t="str">
        <f>IF(ISERROR(VLOOKUP(Tableau3[[#This Row],[Code Ord. Off.]],#REF!,2,FALSE)),"RC CONVERGENCE",VLOOKUP(Tableau3[[#This Row],[Code Ord. Off.]],#REF!,2,FALSE))</f>
        <v>RC CONVERGENCE</v>
      </c>
      <c r="C470" s="279" t="str">
        <f>IF(OR(LEFT(Tableau3[[#This Row],[Commentaire Client]],2)="L3",LEFT(Tableau3[[#This Row],[No Suivi]],2)="L3"),"L3","")</f>
        <v/>
      </c>
      <c r="D470" s="278" t="str">
        <f>IFERROR(VLOOKUP(Tableau3[[#This Row],[Code Gest Fournisseur]],#REF!,2,FALSE),IF(Tableau3[[#This Row],[Réf Art Fournisseur]]="","NRC","Znon attribuée"))</f>
        <v>NRC</v>
      </c>
      <c r="E470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470" s="280" t="str">
        <f>IF(Tableau3[[#This Row],[Date Demandée]]+15&lt;$DE$11,"oui","non")</f>
        <v>oui</v>
      </c>
      <c r="G470" s="143"/>
      <c r="I470" s="144"/>
      <c r="J470" s="143"/>
      <c r="AQ470" s="144"/>
      <c r="AR470" s="143"/>
      <c r="AV470" s="1"/>
      <c r="AW470" s="1"/>
      <c r="BF470" s="1"/>
      <c r="CH470" s="1"/>
      <c r="CI470" s="1"/>
      <c r="CL470" s="1"/>
      <c r="CM470" s="1"/>
      <c r="CN470" s="242"/>
      <c r="CO470" s="1"/>
      <c r="CP470" s="3"/>
      <c r="CQ470" s="3"/>
      <c r="CR470" s="1"/>
      <c r="CS470" s="3"/>
      <c r="CT470" s="3"/>
      <c r="CU470" s="3"/>
      <c r="CV470" s="1"/>
      <c r="CW470" s="1"/>
      <c r="DC470" s="144"/>
      <c r="DD470" s="149"/>
      <c r="DE470" s="107"/>
      <c r="DF470" s="107"/>
      <c r="DG470" s="107"/>
      <c r="DH470" s="107"/>
      <c r="DI470" s="107"/>
      <c r="DJ470" s="107"/>
      <c r="DK470" s="107"/>
      <c r="DL470" s="107"/>
      <c r="DM470" s="107"/>
      <c r="DN470" s="107"/>
      <c r="DO470" s="107"/>
      <c r="DP470" s="107"/>
      <c r="DQ470" s="107"/>
      <c r="DR470" s="107"/>
      <c r="DS470" s="107"/>
      <c r="DT470" s="107"/>
      <c r="DU470" s="107"/>
      <c r="DV470" s="107"/>
      <c r="DW470" s="107"/>
      <c r="DX470" s="107"/>
      <c r="DY470" s="107"/>
      <c r="DZ470" s="107"/>
      <c r="EA470" s="107"/>
      <c r="EB470" s="107"/>
      <c r="EC470" s="107"/>
      <c r="ED470" s="107"/>
      <c r="EE470" s="107"/>
      <c r="EF470" s="107"/>
      <c r="EG470" s="107"/>
      <c r="EH470" s="107"/>
      <c r="EI470" s="107"/>
      <c r="EJ470" s="150"/>
    </row>
    <row r="471" spans="1:140" x14ac:dyDescent="0.3">
      <c r="A471" s="277" t="str">
        <f>Tableau3[Commande]&amp;Tableau3[Lig Cde]</f>
        <v/>
      </c>
      <c r="B471" s="278" t="str">
        <f>IF(ISERROR(VLOOKUP(Tableau3[[#This Row],[Code Ord. Off.]],#REF!,2,FALSE)),"RC CONVERGENCE",VLOOKUP(Tableau3[[#This Row],[Code Ord. Off.]],#REF!,2,FALSE))</f>
        <v>RC CONVERGENCE</v>
      </c>
      <c r="C471" s="279" t="str">
        <f>IF(OR(LEFT(Tableau3[[#This Row],[Commentaire Client]],2)="L3",LEFT(Tableau3[[#This Row],[No Suivi]],2)="L3"),"L3","")</f>
        <v/>
      </c>
      <c r="D471" s="278" t="str">
        <f>IFERROR(VLOOKUP(Tableau3[[#This Row],[Code Gest Fournisseur]],#REF!,2,FALSE),IF(Tableau3[[#This Row],[Réf Art Fournisseur]]="","NRC","Znon attribuée"))</f>
        <v>NRC</v>
      </c>
      <c r="E471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471" s="280" t="str">
        <f>IF(Tableau3[[#This Row],[Date Demandée]]+15&lt;$DE$11,"oui","non")</f>
        <v>oui</v>
      </c>
      <c r="G471" s="143"/>
      <c r="I471" s="144"/>
      <c r="J471" s="143"/>
      <c r="AQ471" s="144"/>
      <c r="AR471" s="143"/>
      <c r="AV471" s="1"/>
      <c r="AW471" s="1"/>
      <c r="BF471" s="1"/>
      <c r="CH471" s="1"/>
      <c r="CI471" s="1"/>
      <c r="CL471" s="1"/>
      <c r="CM471" s="1"/>
      <c r="CN471" s="275"/>
      <c r="CO471" s="1"/>
      <c r="CP471" s="3"/>
      <c r="CQ471" s="3"/>
      <c r="CR471" s="1"/>
      <c r="CS471" s="3"/>
      <c r="CT471" s="3"/>
      <c r="CU471" s="3"/>
      <c r="CV471" s="1"/>
      <c r="CW471" s="1"/>
      <c r="DC471" s="144"/>
      <c r="DD471" s="149"/>
      <c r="DE471" s="107"/>
      <c r="DF471" s="107"/>
      <c r="DG471" s="107"/>
      <c r="DH471" s="107"/>
      <c r="DI471" s="107"/>
      <c r="DJ471" s="107"/>
      <c r="DK471" s="107"/>
      <c r="DL471" s="107"/>
      <c r="DM471" s="107"/>
      <c r="DN471" s="107"/>
      <c r="DO471" s="107"/>
      <c r="DP471" s="107"/>
      <c r="DQ471" s="107"/>
      <c r="DR471" s="107"/>
      <c r="DS471" s="107"/>
      <c r="DT471" s="107"/>
      <c r="DU471" s="107"/>
      <c r="DV471" s="107"/>
      <c r="DW471" s="107"/>
      <c r="DX471" s="107"/>
      <c r="DY471" s="107"/>
      <c r="DZ471" s="107"/>
      <c r="EA471" s="107"/>
      <c r="EB471" s="107"/>
      <c r="EC471" s="107"/>
      <c r="ED471" s="107"/>
      <c r="EE471" s="107"/>
      <c r="EF471" s="107"/>
      <c r="EG471" s="107"/>
      <c r="EH471" s="107"/>
      <c r="EI471" s="107"/>
      <c r="EJ471" s="150"/>
    </row>
    <row r="472" spans="1:140" x14ac:dyDescent="0.3">
      <c r="A472" s="277" t="str">
        <f>Tableau3[Commande]&amp;Tableau3[Lig Cde]</f>
        <v/>
      </c>
      <c r="B472" s="278" t="str">
        <f>IF(ISERROR(VLOOKUP(Tableau3[[#This Row],[Code Ord. Off.]],#REF!,2,FALSE)),"RC CONVERGENCE",VLOOKUP(Tableau3[[#This Row],[Code Ord. Off.]],#REF!,2,FALSE))</f>
        <v>RC CONVERGENCE</v>
      </c>
      <c r="C472" s="279" t="str">
        <f>IF(OR(LEFT(Tableau3[[#This Row],[Commentaire Client]],2)="L3",LEFT(Tableau3[[#This Row],[No Suivi]],2)="L3"),"L3","")</f>
        <v/>
      </c>
      <c r="D472" s="278" t="str">
        <f>IFERROR(VLOOKUP(Tableau3[[#This Row],[Code Gest Fournisseur]],#REF!,2,FALSE),IF(Tableau3[[#This Row],[Réf Art Fournisseur]]="","NRC","Znon attribuée"))</f>
        <v>NRC</v>
      </c>
      <c r="E472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472" s="280" t="str">
        <f>IF(Tableau3[[#This Row],[Date Demandée]]+15&lt;$DE$11,"oui","non")</f>
        <v>oui</v>
      </c>
      <c r="G472" s="143"/>
      <c r="I472" s="144"/>
      <c r="J472" s="143"/>
      <c r="AQ472" s="144"/>
      <c r="AR472" s="143"/>
      <c r="AV472" s="1"/>
      <c r="AW472" s="1"/>
      <c r="BF472" s="1"/>
      <c r="CH472" s="1"/>
      <c r="CI472" s="1"/>
      <c r="CL472" s="1"/>
      <c r="CM472" s="1"/>
      <c r="CN472" s="242"/>
      <c r="CO472" s="1"/>
      <c r="CP472" s="3"/>
      <c r="CQ472" s="3"/>
      <c r="CR472" s="1"/>
      <c r="CS472" s="3"/>
      <c r="CT472" s="3"/>
      <c r="CU472" s="3"/>
      <c r="CV472" s="1"/>
      <c r="CW472" s="1"/>
      <c r="DC472" s="144"/>
      <c r="DD472" s="149"/>
      <c r="DE472" s="107"/>
      <c r="DF472" s="107"/>
      <c r="DG472" s="107"/>
      <c r="DH472" s="107"/>
      <c r="DI472" s="107"/>
      <c r="DJ472" s="107"/>
      <c r="DK472" s="107"/>
      <c r="DL472" s="107"/>
      <c r="DM472" s="107"/>
      <c r="DN472" s="107"/>
      <c r="DO472" s="107"/>
      <c r="DP472" s="107"/>
      <c r="DQ472" s="107"/>
      <c r="DR472" s="107"/>
      <c r="DS472" s="107"/>
      <c r="DT472" s="107"/>
      <c r="DU472" s="107"/>
      <c r="DV472" s="107"/>
      <c r="DW472" s="107"/>
      <c r="DX472" s="107"/>
      <c r="DY472" s="107"/>
      <c r="DZ472" s="107"/>
      <c r="EA472" s="107"/>
      <c r="EB472" s="107"/>
      <c r="EC472" s="107"/>
      <c r="ED472" s="107"/>
      <c r="EE472" s="107"/>
      <c r="EF472" s="107"/>
      <c r="EG472" s="107"/>
      <c r="EH472" s="107"/>
      <c r="EI472" s="107"/>
      <c r="EJ472" s="150"/>
    </row>
    <row r="473" spans="1:140" x14ac:dyDescent="0.3">
      <c r="A473" s="277" t="str">
        <f>Tableau3[Commande]&amp;Tableau3[Lig Cde]</f>
        <v/>
      </c>
      <c r="B473" s="278" t="str">
        <f>IF(ISERROR(VLOOKUP(Tableau3[[#This Row],[Code Ord. Off.]],#REF!,2,FALSE)),"RC CONVERGENCE",VLOOKUP(Tableau3[[#This Row],[Code Ord. Off.]],#REF!,2,FALSE))</f>
        <v>RC CONVERGENCE</v>
      </c>
      <c r="C473" s="279" t="str">
        <f>IF(OR(LEFT(Tableau3[[#This Row],[Commentaire Client]],2)="L3",LEFT(Tableau3[[#This Row],[No Suivi]],2)="L3"),"L3","")</f>
        <v/>
      </c>
      <c r="D473" s="278" t="str">
        <f>IFERROR(VLOOKUP(Tableau3[[#This Row],[Code Gest Fournisseur]],#REF!,2,FALSE),IF(Tableau3[[#This Row],[Réf Art Fournisseur]]="","NRC","Znon attribuée"))</f>
        <v>NRC</v>
      </c>
      <c r="E473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473" s="280" t="str">
        <f>IF(Tableau3[[#This Row],[Date Demandée]]+15&lt;$DE$11,"oui","non")</f>
        <v>oui</v>
      </c>
      <c r="G473" s="143"/>
      <c r="I473" s="144"/>
      <c r="J473" s="143"/>
      <c r="AQ473" s="144"/>
      <c r="AR473" s="143"/>
      <c r="AV473" s="1"/>
      <c r="AW473" s="1"/>
      <c r="BF473" s="1"/>
      <c r="CH473" s="1"/>
      <c r="CI473" s="1"/>
      <c r="CL473" s="1"/>
      <c r="CM473" s="1"/>
      <c r="CN473" s="242"/>
      <c r="CO473" s="1"/>
      <c r="CP473" s="3"/>
      <c r="CQ473" s="3"/>
      <c r="CR473" s="1"/>
      <c r="CS473" s="3"/>
      <c r="CT473" s="3"/>
      <c r="CU473" s="3"/>
      <c r="CV473" s="1"/>
      <c r="CW473" s="1"/>
      <c r="DC473" s="144"/>
      <c r="DD473" s="149"/>
      <c r="DE473" s="107"/>
      <c r="DF473" s="107"/>
      <c r="DG473" s="107"/>
      <c r="DH473" s="107"/>
      <c r="DI473" s="107"/>
      <c r="DJ473" s="107"/>
      <c r="DK473" s="107"/>
      <c r="DL473" s="107"/>
      <c r="DM473" s="107"/>
      <c r="DN473" s="107"/>
      <c r="DO473" s="107"/>
      <c r="DP473" s="107"/>
      <c r="DQ473" s="107"/>
      <c r="DR473" s="107"/>
      <c r="DS473" s="107"/>
      <c r="DT473" s="107"/>
      <c r="DU473" s="107"/>
      <c r="DV473" s="107"/>
      <c r="DW473" s="107"/>
      <c r="DX473" s="107"/>
      <c r="DY473" s="107"/>
      <c r="DZ473" s="107"/>
      <c r="EA473" s="107"/>
      <c r="EB473" s="107"/>
      <c r="EC473" s="107"/>
      <c r="ED473" s="107"/>
      <c r="EE473" s="107"/>
      <c r="EF473" s="107"/>
      <c r="EG473" s="107"/>
      <c r="EH473" s="107"/>
      <c r="EI473" s="107"/>
      <c r="EJ473" s="150"/>
    </row>
    <row r="474" spans="1:140" x14ac:dyDescent="0.3">
      <c r="A474" s="277" t="str">
        <f>Tableau3[Commande]&amp;Tableau3[Lig Cde]</f>
        <v/>
      </c>
      <c r="B474" s="278" t="str">
        <f>IF(ISERROR(VLOOKUP(Tableau3[[#This Row],[Code Ord. Off.]],#REF!,2,FALSE)),"RC CONVERGENCE",VLOOKUP(Tableau3[[#This Row],[Code Ord. Off.]],#REF!,2,FALSE))</f>
        <v>RC CONVERGENCE</v>
      </c>
      <c r="C474" s="279" t="str">
        <f>IF(OR(LEFT(Tableau3[[#This Row],[Commentaire Client]],2)="L3",LEFT(Tableau3[[#This Row],[No Suivi]],2)="L3"),"L3","")</f>
        <v/>
      </c>
      <c r="D474" s="278" t="str">
        <f>IFERROR(VLOOKUP(Tableau3[[#This Row],[Code Gest Fournisseur]],#REF!,2,FALSE),IF(Tableau3[[#This Row],[Réf Art Fournisseur]]="","NRC","Znon attribuée"))</f>
        <v>NRC</v>
      </c>
      <c r="E474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474" s="280" t="str">
        <f>IF(Tableau3[[#This Row],[Date Demandée]]+15&lt;$DE$11,"oui","non")</f>
        <v>oui</v>
      </c>
      <c r="G474" s="143"/>
      <c r="I474" s="144"/>
      <c r="J474" s="143"/>
      <c r="AQ474" s="144"/>
      <c r="AR474" s="143"/>
      <c r="AV474" s="1"/>
      <c r="AW474" s="1"/>
      <c r="BF474" s="1"/>
      <c r="CH474" s="1"/>
      <c r="CI474" s="1"/>
      <c r="CL474" s="1"/>
      <c r="CM474" s="1"/>
      <c r="CN474" s="243"/>
      <c r="CO474" s="1"/>
      <c r="CP474" s="3"/>
      <c r="CQ474" s="3"/>
      <c r="CR474" s="1"/>
      <c r="CS474" s="3"/>
      <c r="CT474" s="3"/>
      <c r="CU474" s="3"/>
      <c r="CV474" s="1"/>
      <c r="CW474" s="1"/>
      <c r="DC474" s="144"/>
      <c r="DD474" s="149"/>
      <c r="DE474" s="107"/>
      <c r="DF474" s="107"/>
      <c r="DG474" s="107"/>
      <c r="DH474" s="107"/>
      <c r="DI474" s="107"/>
      <c r="DJ474" s="107"/>
      <c r="DK474" s="107"/>
      <c r="DL474" s="107"/>
      <c r="DM474" s="107"/>
      <c r="DN474" s="107"/>
      <c r="DO474" s="107"/>
      <c r="DP474" s="107"/>
      <c r="DQ474" s="107"/>
      <c r="DR474" s="107"/>
      <c r="DS474" s="107"/>
      <c r="DT474" s="107"/>
      <c r="DU474" s="107"/>
      <c r="DV474" s="107"/>
      <c r="DW474" s="107"/>
      <c r="DX474" s="107"/>
      <c r="DY474" s="107"/>
      <c r="DZ474" s="107"/>
      <c r="EA474" s="107"/>
      <c r="EB474" s="107"/>
      <c r="EC474" s="107"/>
      <c r="ED474" s="107"/>
      <c r="EE474" s="107"/>
      <c r="EF474" s="107"/>
      <c r="EG474" s="107"/>
      <c r="EH474" s="107"/>
      <c r="EI474" s="107"/>
      <c r="EJ474" s="150"/>
    </row>
    <row r="475" spans="1:140" x14ac:dyDescent="0.3">
      <c r="A475" s="277" t="str">
        <f>Tableau3[Commande]&amp;Tableau3[Lig Cde]</f>
        <v/>
      </c>
      <c r="B475" s="278" t="str">
        <f>IF(ISERROR(VLOOKUP(Tableau3[[#This Row],[Code Ord. Off.]],#REF!,2,FALSE)),"RC CONVERGENCE",VLOOKUP(Tableau3[[#This Row],[Code Ord. Off.]],#REF!,2,FALSE))</f>
        <v>RC CONVERGENCE</v>
      </c>
      <c r="C475" s="279" t="str">
        <f>IF(OR(LEFT(Tableau3[[#This Row],[Commentaire Client]],2)="L3",LEFT(Tableau3[[#This Row],[No Suivi]],2)="L3"),"L3","")</f>
        <v/>
      </c>
      <c r="D475" s="278" t="str">
        <f>IFERROR(VLOOKUP(Tableau3[[#This Row],[Code Gest Fournisseur]],#REF!,2,FALSE),IF(Tableau3[[#This Row],[Réf Art Fournisseur]]="","NRC","Znon attribuée"))</f>
        <v>NRC</v>
      </c>
      <c r="E475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475" s="280" t="str">
        <f>IF(Tableau3[[#This Row],[Date Demandée]]+15&lt;$DE$11,"oui","non")</f>
        <v>oui</v>
      </c>
      <c r="G475" s="143"/>
      <c r="I475" s="144"/>
      <c r="J475" s="143"/>
      <c r="AQ475" s="144"/>
      <c r="AR475" s="143"/>
      <c r="AV475" s="1"/>
      <c r="AW475" s="1"/>
      <c r="BF475" s="1"/>
      <c r="CH475" s="1"/>
      <c r="CI475" s="1"/>
      <c r="CL475" s="1"/>
      <c r="CM475" s="1"/>
      <c r="CN475" s="241"/>
      <c r="CO475" s="1"/>
      <c r="CP475" s="3"/>
      <c r="CQ475" s="3"/>
      <c r="CR475" s="1"/>
      <c r="CS475" s="3"/>
      <c r="CT475" s="3"/>
      <c r="CU475" s="3"/>
      <c r="CV475" s="1"/>
      <c r="CW475" s="1"/>
      <c r="DC475" s="144"/>
      <c r="DD475" s="149"/>
      <c r="DE475" s="107"/>
      <c r="DF475" s="107"/>
      <c r="DG475" s="107"/>
      <c r="DH475" s="107"/>
      <c r="DI475" s="107"/>
      <c r="DJ475" s="107"/>
      <c r="DK475" s="107"/>
      <c r="DL475" s="107"/>
      <c r="DM475" s="107"/>
      <c r="DN475" s="107"/>
      <c r="DO475" s="107"/>
      <c r="DP475" s="107"/>
      <c r="DQ475" s="107"/>
      <c r="DR475" s="107"/>
      <c r="DS475" s="107"/>
      <c r="DT475" s="107"/>
      <c r="DU475" s="107"/>
      <c r="DV475" s="107"/>
      <c r="DW475" s="107"/>
      <c r="DX475" s="107"/>
      <c r="DY475" s="107"/>
      <c r="DZ475" s="107"/>
      <c r="EA475" s="107"/>
      <c r="EB475" s="107"/>
      <c r="EC475" s="107"/>
      <c r="ED475" s="107"/>
      <c r="EE475" s="107"/>
      <c r="EF475" s="107"/>
      <c r="EG475" s="107"/>
      <c r="EH475" s="107"/>
      <c r="EI475" s="107"/>
      <c r="EJ475" s="150"/>
    </row>
    <row r="476" spans="1:140" x14ac:dyDescent="0.3">
      <c r="A476" s="277" t="str">
        <f>Tableau3[Commande]&amp;Tableau3[Lig Cde]</f>
        <v/>
      </c>
      <c r="B476" s="278" t="str">
        <f>IF(ISERROR(VLOOKUP(Tableau3[[#This Row],[Code Ord. Off.]],#REF!,2,FALSE)),"RC CONVERGENCE",VLOOKUP(Tableau3[[#This Row],[Code Ord. Off.]],#REF!,2,FALSE))</f>
        <v>RC CONVERGENCE</v>
      </c>
      <c r="C476" s="279" t="str">
        <f>IF(OR(LEFT(Tableau3[[#This Row],[Commentaire Client]],2)="L3",LEFT(Tableau3[[#This Row],[No Suivi]],2)="L3"),"L3","")</f>
        <v/>
      </c>
      <c r="D476" s="278" t="str">
        <f>IFERROR(VLOOKUP(Tableau3[[#This Row],[Code Gest Fournisseur]],#REF!,2,FALSE),IF(Tableau3[[#This Row],[Réf Art Fournisseur]]="","NRC","Znon attribuée"))</f>
        <v>NRC</v>
      </c>
      <c r="E476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476" s="280" t="str">
        <f>IF(Tableau3[[#This Row],[Date Demandée]]+15&lt;$DE$11,"oui","non")</f>
        <v>oui</v>
      </c>
      <c r="G476" s="143"/>
      <c r="I476" s="144"/>
      <c r="J476" s="143"/>
      <c r="AQ476" s="144"/>
      <c r="AR476" s="143"/>
      <c r="AV476" s="1"/>
      <c r="AW476" s="1"/>
      <c r="BF476" s="1"/>
      <c r="CH476" s="1"/>
      <c r="CI476" s="1"/>
      <c r="CL476" s="1"/>
      <c r="CM476" s="1"/>
      <c r="CN476" s="241"/>
      <c r="CO476" s="1"/>
      <c r="CP476" s="3"/>
      <c r="CQ476" s="3"/>
      <c r="CR476" s="1"/>
      <c r="CS476" s="3"/>
      <c r="CT476" s="3"/>
      <c r="CU476" s="3"/>
      <c r="CV476" s="1"/>
      <c r="CW476" s="1"/>
      <c r="DC476" s="144"/>
      <c r="DD476" s="149"/>
      <c r="DE476" s="107"/>
      <c r="DF476" s="107"/>
      <c r="DG476" s="107"/>
      <c r="DH476" s="107"/>
      <c r="DI476" s="107"/>
      <c r="DJ476" s="107"/>
      <c r="DK476" s="107"/>
      <c r="DL476" s="107"/>
      <c r="DM476" s="107"/>
      <c r="DN476" s="107"/>
      <c r="DO476" s="107"/>
      <c r="DP476" s="107"/>
      <c r="DQ476" s="107"/>
      <c r="DR476" s="107"/>
      <c r="DS476" s="107"/>
      <c r="DT476" s="107"/>
      <c r="DU476" s="107"/>
      <c r="DV476" s="107"/>
      <c r="DW476" s="107"/>
      <c r="DX476" s="107"/>
      <c r="DY476" s="107"/>
      <c r="DZ476" s="107"/>
      <c r="EA476" s="107"/>
      <c r="EB476" s="107"/>
      <c r="EC476" s="107"/>
      <c r="ED476" s="107"/>
      <c r="EE476" s="107"/>
      <c r="EF476" s="107"/>
      <c r="EG476" s="107"/>
      <c r="EH476" s="107"/>
      <c r="EI476" s="107"/>
      <c r="EJ476" s="150"/>
    </row>
    <row r="477" spans="1:140" x14ac:dyDescent="0.3">
      <c r="A477" s="277" t="str">
        <f>Tableau3[Commande]&amp;Tableau3[Lig Cde]</f>
        <v/>
      </c>
      <c r="B477" s="278" t="str">
        <f>IF(ISERROR(VLOOKUP(Tableau3[[#This Row],[Code Ord. Off.]],#REF!,2,FALSE)),"RC CONVERGENCE",VLOOKUP(Tableau3[[#This Row],[Code Ord. Off.]],#REF!,2,FALSE))</f>
        <v>RC CONVERGENCE</v>
      </c>
      <c r="C477" s="279" t="str">
        <f>IF(OR(LEFT(Tableau3[[#This Row],[Commentaire Client]],2)="L3",LEFT(Tableau3[[#This Row],[No Suivi]],2)="L3"),"L3","")</f>
        <v/>
      </c>
      <c r="D477" s="278" t="str">
        <f>IFERROR(VLOOKUP(Tableau3[[#This Row],[Code Gest Fournisseur]],#REF!,2,FALSE),IF(Tableau3[[#This Row],[Réf Art Fournisseur]]="","NRC","Znon attribuée"))</f>
        <v>NRC</v>
      </c>
      <c r="E477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477" s="280" t="str">
        <f>IF(Tableau3[[#This Row],[Date Demandée]]+15&lt;$DE$11,"oui","non")</f>
        <v>oui</v>
      </c>
      <c r="G477" s="143"/>
      <c r="I477" s="144"/>
      <c r="J477" s="143"/>
      <c r="AQ477" s="144"/>
      <c r="AR477" s="143"/>
      <c r="AV477" s="1"/>
      <c r="AW477" s="1"/>
      <c r="BF477" s="1"/>
      <c r="CH477" s="1"/>
      <c r="CI477" s="1"/>
      <c r="CL477" s="1"/>
      <c r="CM477" s="1"/>
      <c r="CN477" s="244"/>
      <c r="CO477" s="1"/>
      <c r="CP477" s="3"/>
      <c r="CQ477" s="3"/>
      <c r="CR477" s="1"/>
      <c r="CS477" s="3"/>
      <c r="CT477" s="3"/>
      <c r="CU477" s="3"/>
      <c r="CV477" s="1"/>
      <c r="CW477" s="1"/>
      <c r="DC477" s="144"/>
      <c r="DD477" s="149"/>
      <c r="DE477" s="107"/>
      <c r="DF477" s="107"/>
      <c r="DG477" s="107"/>
      <c r="DH477" s="107"/>
      <c r="DI477" s="107"/>
      <c r="DJ477" s="107"/>
      <c r="DK477" s="107"/>
      <c r="DL477" s="107"/>
      <c r="DM477" s="107"/>
      <c r="DN477" s="107"/>
      <c r="DO477" s="107"/>
      <c r="DP477" s="107"/>
      <c r="DQ477" s="107"/>
      <c r="DR477" s="107"/>
      <c r="DS477" s="107"/>
      <c r="DT477" s="107"/>
      <c r="DU477" s="107"/>
      <c r="DV477" s="107"/>
      <c r="DW477" s="107"/>
      <c r="DX477" s="107"/>
      <c r="DY477" s="107"/>
      <c r="DZ477" s="107"/>
      <c r="EA477" s="107"/>
      <c r="EB477" s="107"/>
      <c r="EC477" s="107"/>
      <c r="ED477" s="107"/>
      <c r="EE477" s="107"/>
      <c r="EF477" s="107"/>
      <c r="EG477" s="107"/>
      <c r="EH477" s="107"/>
      <c r="EI477" s="107"/>
      <c r="EJ477" s="150"/>
    </row>
    <row r="478" spans="1:140" x14ac:dyDescent="0.3">
      <c r="A478" s="277" t="str">
        <f>Tableau3[Commande]&amp;Tableau3[Lig Cde]</f>
        <v/>
      </c>
      <c r="B478" s="278" t="str">
        <f>IF(ISERROR(VLOOKUP(Tableau3[[#This Row],[Code Ord. Off.]],#REF!,2,FALSE)),"RC CONVERGENCE",VLOOKUP(Tableau3[[#This Row],[Code Ord. Off.]],#REF!,2,FALSE))</f>
        <v>RC CONVERGENCE</v>
      </c>
      <c r="C478" s="279" t="str">
        <f>IF(OR(LEFT(Tableau3[[#This Row],[Commentaire Client]],2)="L3",LEFT(Tableau3[[#This Row],[No Suivi]],2)="L3"),"L3","")</f>
        <v/>
      </c>
      <c r="D478" s="278" t="str">
        <f>IFERROR(VLOOKUP(Tableau3[[#This Row],[Code Gest Fournisseur]],#REF!,2,FALSE),IF(Tableau3[[#This Row],[Réf Art Fournisseur]]="","NRC","Znon attribuée"))</f>
        <v>NRC</v>
      </c>
      <c r="E478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478" s="280" t="str">
        <f>IF(Tableau3[[#This Row],[Date Demandée]]+15&lt;$DE$11,"oui","non")</f>
        <v>oui</v>
      </c>
      <c r="G478" s="143"/>
      <c r="I478" s="144"/>
      <c r="J478" s="143"/>
      <c r="AQ478" s="144"/>
      <c r="AR478" s="143"/>
      <c r="AV478" s="1"/>
      <c r="AW478" s="1"/>
      <c r="BF478" s="1"/>
      <c r="CH478" s="1"/>
      <c r="CI478" s="1"/>
      <c r="CL478" s="1"/>
      <c r="CM478" s="1"/>
      <c r="CN478" s="244"/>
      <c r="CO478" s="1"/>
      <c r="CP478" s="3"/>
      <c r="CQ478" s="3"/>
      <c r="CR478" s="1"/>
      <c r="CS478" s="3"/>
      <c r="CT478" s="3"/>
      <c r="CU478" s="3"/>
      <c r="CV478" s="1"/>
      <c r="CW478" s="1"/>
      <c r="DC478" s="144"/>
      <c r="DD478" s="149"/>
      <c r="DE478" s="107"/>
      <c r="DF478" s="107"/>
      <c r="DG478" s="107"/>
      <c r="DH478" s="107"/>
      <c r="DI478" s="107"/>
      <c r="DJ478" s="107"/>
      <c r="DK478" s="107"/>
      <c r="DL478" s="107"/>
      <c r="DM478" s="107"/>
      <c r="DN478" s="107"/>
      <c r="DO478" s="107"/>
      <c r="DP478" s="107"/>
      <c r="DQ478" s="107"/>
      <c r="DR478" s="107"/>
      <c r="DS478" s="107"/>
      <c r="DT478" s="107"/>
      <c r="DU478" s="107"/>
      <c r="DV478" s="107"/>
      <c r="DW478" s="107"/>
      <c r="DX478" s="107"/>
      <c r="DY478" s="107"/>
      <c r="DZ478" s="107"/>
      <c r="EA478" s="107"/>
      <c r="EB478" s="107"/>
      <c r="EC478" s="107"/>
      <c r="ED478" s="107"/>
      <c r="EE478" s="107"/>
      <c r="EF478" s="107"/>
      <c r="EG478" s="107"/>
      <c r="EH478" s="107"/>
      <c r="EI478" s="107"/>
      <c r="EJ478" s="150"/>
    </row>
    <row r="479" spans="1:140" x14ac:dyDescent="0.3">
      <c r="A479" s="277" t="str">
        <f>Tableau3[Commande]&amp;Tableau3[Lig Cde]</f>
        <v/>
      </c>
      <c r="B479" s="278" t="str">
        <f>IF(ISERROR(VLOOKUP(Tableau3[[#This Row],[Code Ord. Off.]],#REF!,2,FALSE)),"RC CONVERGENCE",VLOOKUP(Tableau3[[#This Row],[Code Ord. Off.]],#REF!,2,FALSE))</f>
        <v>RC CONVERGENCE</v>
      </c>
      <c r="C479" s="279" t="str">
        <f>IF(OR(LEFT(Tableau3[[#This Row],[Commentaire Client]],2)="L3",LEFT(Tableau3[[#This Row],[No Suivi]],2)="L3"),"L3","")</f>
        <v/>
      </c>
      <c r="D479" s="278" t="str">
        <f>IFERROR(VLOOKUP(Tableau3[[#This Row],[Code Gest Fournisseur]],#REF!,2,FALSE),IF(Tableau3[[#This Row],[Réf Art Fournisseur]]="","NRC","Znon attribuée"))</f>
        <v>NRC</v>
      </c>
      <c r="E479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479" s="280" t="str">
        <f>IF(Tableau3[[#This Row],[Date Demandée]]+15&lt;$DE$11,"oui","non")</f>
        <v>oui</v>
      </c>
      <c r="G479" s="143"/>
      <c r="I479" s="144"/>
      <c r="J479" s="143"/>
      <c r="AQ479" s="144"/>
      <c r="AR479" s="143"/>
      <c r="AV479" s="1"/>
      <c r="AW479" s="1"/>
      <c r="BF479" s="1"/>
      <c r="CH479" s="1"/>
      <c r="CI479" s="1"/>
      <c r="CL479" s="1"/>
      <c r="CM479" s="1"/>
      <c r="CN479" s="244"/>
      <c r="CO479" s="1"/>
      <c r="CP479" s="3"/>
      <c r="CQ479" s="3"/>
      <c r="CR479" s="1"/>
      <c r="CS479" s="3"/>
      <c r="CT479" s="3"/>
      <c r="CU479" s="3"/>
      <c r="CV479" s="1"/>
      <c r="CW479" s="1"/>
      <c r="DC479" s="144"/>
      <c r="DD479" s="149"/>
      <c r="DE479" s="107"/>
      <c r="DF479" s="107"/>
      <c r="DG479" s="107"/>
      <c r="DH479" s="107"/>
      <c r="DI479" s="107"/>
      <c r="DJ479" s="107"/>
      <c r="DK479" s="107"/>
      <c r="DL479" s="107"/>
      <c r="DM479" s="107"/>
      <c r="DN479" s="107"/>
      <c r="DO479" s="107"/>
      <c r="DP479" s="107"/>
      <c r="DQ479" s="107"/>
      <c r="DR479" s="107"/>
      <c r="DS479" s="107"/>
      <c r="DT479" s="107"/>
      <c r="DU479" s="107"/>
      <c r="DV479" s="107"/>
      <c r="DW479" s="107"/>
      <c r="DX479" s="107"/>
      <c r="DY479" s="107"/>
      <c r="DZ479" s="107"/>
      <c r="EA479" s="107"/>
      <c r="EB479" s="107"/>
      <c r="EC479" s="107"/>
      <c r="ED479" s="107"/>
      <c r="EE479" s="107"/>
      <c r="EF479" s="107"/>
      <c r="EG479" s="107"/>
      <c r="EH479" s="107"/>
      <c r="EI479" s="107"/>
      <c r="EJ479" s="150"/>
    </row>
    <row r="480" spans="1:140" x14ac:dyDescent="0.3">
      <c r="A480" s="277" t="str">
        <f>Tableau3[Commande]&amp;Tableau3[Lig Cde]</f>
        <v/>
      </c>
      <c r="B480" s="278" t="str">
        <f>IF(ISERROR(VLOOKUP(Tableau3[[#This Row],[Code Ord. Off.]],#REF!,2,FALSE)),"RC CONVERGENCE",VLOOKUP(Tableau3[[#This Row],[Code Ord. Off.]],#REF!,2,FALSE))</f>
        <v>RC CONVERGENCE</v>
      </c>
      <c r="C480" s="279" t="str">
        <f>IF(OR(LEFT(Tableau3[[#This Row],[Commentaire Client]],2)="L3",LEFT(Tableau3[[#This Row],[No Suivi]],2)="L3"),"L3","")</f>
        <v/>
      </c>
      <c r="D480" s="278" t="str">
        <f>IFERROR(VLOOKUP(Tableau3[[#This Row],[Code Gest Fournisseur]],#REF!,2,FALSE),IF(Tableau3[[#This Row],[Réf Art Fournisseur]]="","NRC","Znon attribuée"))</f>
        <v>NRC</v>
      </c>
      <c r="E480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480" s="280" t="str">
        <f>IF(Tableau3[[#This Row],[Date Demandée]]+15&lt;$DE$11,"oui","non")</f>
        <v>oui</v>
      </c>
      <c r="G480" s="143"/>
      <c r="I480" s="144"/>
      <c r="J480" s="143"/>
      <c r="AQ480" s="144"/>
      <c r="AR480" s="143"/>
      <c r="AV480" s="1"/>
      <c r="AW480" s="1"/>
      <c r="BF480" s="1"/>
      <c r="CH480" s="1"/>
      <c r="CI480" s="1"/>
      <c r="CL480" s="1"/>
      <c r="CM480" s="1"/>
      <c r="CN480" s="241"/>
      <c r="CO480" s="1"/>
      <c r="CP480" s="3"/>
      <c r="CQ480" s="3"/>
      <c r="CR480" s="1"/>
      <c r="CS480" s="3"/>
      <c r="CT480" s="3"/>
      <c r="CU480" s="3"/>
      <c r="CV480" s="1"/>
      <c r="CW480" s="1"/>
      <c r="DC480" s="144"/>
      <c r="DD480" s="149"/>
      <c r="DE480" s="107"/>
      <c r="DF480" s="107"/>
      <c r="DG480" s="107"/>
      <c r="DH480" s="107"/>
      <c r="DI480" s="107"/>
      <c r="DJ480" s="107"/>
      <c r="DK480" s="107"/>
      <c r="DL480" s="107"/>
      <c r="DM480" s="107"/>
      <c r="DN480" s="107"/>
      <c r="DO480" s="107"/>
      <c r="DP480" s="107"/>
      <c r="DQ480" s="107"/>
      <c r="DR480" s="107"/>
      <c r="DS480" s="107"/>
      <c r="DT480" s="107"/>
      <c r="DU480" s="107"/>
      <c r="DV480" s="107"/>
      <c r="DW480" s="107"/>
      <c r="DX480" s="107"/>
      <c r="DY480" s="107"/>
      <c r="DZ480" s="107"/>
      <c r="EA480" s="107"/>
      <c r="EB480" s="107"/>
      <c r="EC480" s="107"/>
      <c r="ED480" s="107"/>
      <c r="EE480" s="107"/>
      <c r="EF480" s="107"/>
      <c r="EG480" s="107"/>
      <c r="EH480" s="107"/>
      <c r="EI480" s="107"/>
      <c r="EJ480" s="150"/>
    </row>
    <row r="481" spans="1:140" x14ac:dyDescent="0.3">
      <c r="A481" s="277" t="str">
        <f>Tableau3[Commande]&amp;Tableau3[Lig Cde]</f>
        <v/>
      </c>
      <c r="B481" s="278" t="str">
        <f>IF(ISERROR(VLOOKUP(Tableau3[[#This Row],[Code Ord. Off.]],#REF!,2,FALSE)),"RC CONVERGENCE",VLOOKUP(Tableau3[[#This Row],[Code Ord. Off.]],#REF!,2,FALSE))</f>
        <v>RC CONVERGENCE</v>
      </c>
      <c r="C481" s="279" t="str">
        <f>IF(OR(LEFT(Tableau3[[#This Row],[Commentaire Client]],2)="L3",LEFT(Tableau3[[#This Row],[No Suivi]],2)="L3"),"L3","")</f>
        <v/>
      </c>
      <c r="D481" s="278" t="str">
        <f>IFERROR(VLOOKUP(Tableau3[[#This Row],[Code Gest Fournisseur]],#REF!,2,FALSE),IF(Tableau3[[#This Row],[Réf Art Fournisseur]]="","NRC","Znon attribuée"))</f>
        <v>NRC</v>
      </c>
      <c r="E481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481" s="280" t="str">
        <f>IF(Tableau3[[#This Row],[Date Demandée]]+15&lt;$DE$11,"oui","non")</f>
        <v>oui</v>
      </c>
      <c r="G481" s="143"/>
      <c r="I481" s="144"/>
      <c r="J481" s="143"/>
      <c r="AQ481" s="144"/>
      <c r="AR481" s="143"/>
      <c r="AV481" s="1"/>
      <c r="AW481" s="1"/>
      <c r="BF481" s="1"/>
      <c r="CH481" s="1"/>
      <c r="CI481" s="1"/>
      <c r="CL481" s="1"/>
      <c r="CM481" s="1"/>
      <c r="CN481" s="241"/>
      <c r="CO481" s="1"/>
      <c r="CP481" s="3"/>
      <c r="CQ481" s="3"/>
      <c r="CR481" s="1"/>
      <c r="CS481" s="3"/>
      <c r="CT481" s="3"/>
      <c r="CU481" s="3"/>
      <c r="CV481" s="1"/>
      <c r="CW481" s="1"/>
      <c r="DC481" s="144"/>
      <c r="DD481" s="149"/>
      <c r="DE481" s="107"/>
      <c r="DF481" s="107"/>
      <c r="DG481" s="107"/>
      <c r="DH481" s="107"/>
      <c r="DI481" s="107"/>
      <c r="DJ481" s="107"/>
      <c r="DK481" s="107"/>
      <c r="DL481" s="107"/>
      <c r="DM481" s="107"/>
      <c r="DN481" s="107"/>
      <c r="DO481" s="107"/>
      <c r="DP481" s="107"/>
      <c r="DQ481" s="107"/>
      <c r="DR481" s="107"/>
      <c r="DS481" s="107"/>
      <c r="DT481" s="107"/>
      <c r="DU481" s="107"/>
      <c r="DV481" s="107"/>
      <c r="DW481" s="107"/>
      <c r="DX481" s="107"/>
      <c r="DY481" s="107"/>
      <c r="DZ481" s="107"/>
      <c r="EA481" s="107"/>
      <c r="EB481" s="107"/>
      <c r="EC481" s="107"/>
      <c r="ED481" s="107"/>
      <c r="EE481" s="107"/>
      <c r="EF481" s="107"/>
      <c r="EG481" s="107"/>
      <c r="EH481" s="107"/>
      <c r="EI481" s="107"/>
      <c r="EJ481" s="150"/>
    </row>
    <row r="482" spans="1:140" x14ac:dyDescent="0.3">
      <c r="A482" s="277" t="str">
        <f>Tableau3[Commande]&amp;Tableau3[Lig Cde]</f>
        <v/>
      </c>
      <c r="B482" s="278" t="str">
        <f>IF(ISERROR(VLOOKUP(Tableau3[[#This Row],[Code Ord. Off.]],#REF!,2,FALSE)),"RC CONVERGENCE",VLOOKUP(Tableau3[[#This Row],[Code Ord. Off.]],#REF!,2,FALSE))</f>
        <v>RC CONVERGENCE</v>
      </c>
      <c r="C482" s="279" t="str">
        <f>IF(OR(LEFT(Tableau3[[#This Row],[Commentaire Client]],2)="L3",LEFT(Tableau3[[#This Row],[No Suivi]],2)="L3"),"L3","")</f>
        <v/>
      </c>
      <c r="D482" s="278" t="str">
        <f>IFERROR(VLOOKUP(Tableau3[[#This Row],[Code Gest Fournisseur]],#REF!,2,FALSE),IF(Tableau3[[#This Row],[Réf Art Fournisseur]]="","NRC","Znon attribuée"))</f>
        <v>NRC</v>
      </c>
      <c r="E482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482" s="280" t="str">
        <f>IF(Tableau3[[#This Row],[Date Demandée]]+15&lt;$DE$11,"oui","non")</f>
        <v>oui</v>
      </c>
      <c r="G482" s="143"/>
      <c r="I482" s="144"/>
      <c r="J482" s="143"/>
      <c r="AQ482" s="144"/>
      <c r="AR482" s="143"/>
      <c r="AV482" s="1"/>
      <c r="AW482" s="1"/>
      <c r="BF482" s="1"/>
      <c r="CH482" s="1"/>
      <c r="CI482" s="1"/>
      <c r="CL482" s="1"/>
      <c r="CM482" s="1"/>
      <c r="CN482" s="242"/>
      <c r="CO482" s="1"/>
      <c r="CP482" s="3"/>
      <c r="CQ482" s="3"/>
      <c r="CR482" s="1"/>
      <c r="CS482" s="3"/>
      <c r="CT482" s="3"/>
      <c r="CU482" s="3"/>
      <c r="CV482" s="1"/>
      <c r="CW482" s="1"/>
      <c r="DC482" s="144"/>
      <c r="DD482" s="149"/>
      <c r="DE482" s="107"/>
      <c r="DF482" s="107"/>
      <c r="DG482" s="107"/>
      <c r="DH482" s="107"/>
      <c r="DI482" s="107"/>
      <c r="DJ482" s="107"/>
      <c r="DK482" s="107"/>
      <c r="DL482" s="107"/>
      <c r="DM482" s="107"/>
      <c r="DN482" s="107"/>
      <c r="DO482" s="107"/>
      <c r="DP482" s="107"/>
      <c r="DQ482" s="107"/>
      <c r="DR482" s="107"/>
      <c r="DS482" s="107"/>
      <c r="DT482" s="107"/>
      <c r="DU482" s="107"/>
      <c r="DV482" s="107"/>
      <c r="DW482" s="107"/>
      <c r="DX482" s="107"/>
      <c r="DY482" s="107"/>
      <c r="DZ482" s="107"/>
      <c r="EA482" s="107"/>
      <c r="EB482" s="107"/>
      <c r="EC482" s="107"/>
      <c r="ED482" s="107"/>
      <c r="EE482" s="107"/>
      <c r="EF482" s="107"/>
      <c r="EG482" s="107"/>
      <c r="EH482" s="107"/>
      <c r="EI482" s="107"/>
      <c r="EJ482" s="150"/>
    </row>
    <row r="483" spans="1:140" x14ac:dyDescent="0.3">
      <c r="A483" s="277" t="str">
        <f>Tableau3[Commande]&amp;Tableau3[Lig Cde]</f>
        <v/>
      </c>
      <c r="B483" s="278" t="str">
        <f>IF(ISERROR(VLOOKUP(Tableau3[[#This Row],[Code Ord. Off.]],#REF!,2,FALSE)),"RC CONVERGENCE",VLOOKUP(Tableau3[[#This Row],[Code Ord. Off.]],#REF!,2,FALSE))</f>
        <v>RC CONVERGENCE</v>
      </c>
      <c r="C483" s="279" t="str">
        <f>IF(OR(LEFT(Tableau3[[#This Row],[Commentaire Client]],2)="L3",LEFT(Tableau3[[#This Row],[No Suivi]],2)="L3"),"L3","")</f>
        <v/>
      </c>
      <c r="D483" s="278" t="str">
        <f>IFERROR(VLOOKUP(Tableau3[[#This Row],[Code Gest Fournisseur]],#REF!,2,FALSE),IF(Tableau3[[#This Row],[Réf Art Fournisseur]]="","NRC","Znon attribuée"))</f>
        <v>NRC</v>
      </c>
      <c r="E483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483" s="280" t="str">
        <f>IF(Tableau3[[#This Row],[Date Demandée]]+15&lt;$DE$11,"oui","non")</f>
        <v>oui</v>
      </c>
      <c r="G483" s="143"/>
      <c r="I483" s="144"/>
      <c r="J483" s="143"/>
      <c r="AQ483" s="144"/>
      <c r="AR483" s="143"/>
      <c r="AV483" s="1"/>
      <c r="AW483" s="1"/>
      <c r="BF483" s="1"/>
      <c r="CH483" s="1"/>
      <c r="CI483" s="1"/>
      <c r="CL483" s="1"/>
      <c r="CM483" s="1"/>
      <c r="CN483" s="245"/>
      <c r="CO483" s="1"/>
      <c r="CP483" s="3"/>
      <c r="CQ483" s="3"/>
      <c r="CR483" s="1"/>
      <c r="CS483" s="3"/>
      <c r="CT483" s="3"/>
      <c r="CU483" s="3"/>
      <c r="CV483" s="1"/>
      <c r="CW483" s="1"/>
      <c r="DC483" s="144"/>
      <c r="DD483" s="149"/>
      <c r="DE483" s="107"/>
      <c r="DF483" s="107"/>
      <c r="DG483" s="107"/>
      <c r="DH483" s="107"/>
      <c r="DI483" s="107"/>
      <c r="DJ483" s="107"/>
      <c r="DK483" s="107"/>
      <c r="DL483" s="107"/>
      <c r="DM483" s="107"/>
      <c r="DN483" s="107"/>
      <c r="DO483" s="107"/>
      <c r="DP483" s="107"/>
      <c r="DQ483" s="107"/>
      <c r="DR483" s="107"/>
      <c r="DS483" s="107"/>
      <c r="DT483" s="107"/>
      <c r="DU483" s="107"/>
      <c r="DV483" s="107"/>
      <c r="DW483" s="107"/>
      <c r="DX483" s="107"/>
      <c r="DY483" s="107"/>
      <c r="DZ483" s="107"/>
      <c r="EA483" s="107"/>
      <c r="EB483" s="107"/>
      <c r="EC483" s="107"/>
      <c r="ED483" s="107"/>
      <c r="EE483" s="107"/>
      <c r="EF483" s="107"/>
      <c r="EG483" s="107"/>
      <c r="EH483" s="107"/>
      <c r="EI483" s="107"/>
      <c r="EJ483" s="150"/>
    </row>
    <row r="484" spans="1:140" x14ac:dyDescent="0.3">
      <c r="A484" s="277" t="str">
        <f>Tableau3[Commande]&amp;Tableau3[Lig Cde]</f>
        <v/>
      </c>
      <c r="B484" s="278" t="str">
        <f>IF(ISERROR(VLOOKUP(Tableau3[[#This Row],[Code Ord. Off.]],#REF!,2,FALSE)),"RC CONVERGENCE",VLOOKUP(Tableau3[[#This Row],[Code Ord. Off.]],#REF!,2,FALSE))</f>
        <v>RC CONVERGENCE</v>
      </c>
      <c r="C484" s="279" t="str">
        <f>IF(OR(LEFT(Tableau3[[#This Row],[Commentaire Client]],2)="L3",LEFT(Tableau3[[#This Row],[No Suivi]],2)="L3"),"L3","")</f>
        <v/>
      </c>
      <c r="D484" s="278" t="str">
        <f>IFERROR(VLOOKUP(Tableau3[[#This Row],[Code Gest Fournisseur]],#REF!,2,FALSE),IF(Tableau3[[#This Row],[Réf Art Fournisseur]]="","NRC","Znon attribuée"))</f>
        <v>NRC</v>
      </c>
      <c r="E484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484" s="280" t="str">
        <f>IF(Tableau3[[#This Row],[Date Demandée]]+15&lt;$DE$11,"oui","non")</f>
        <v>oui</v>
      </c>
      <c r="G484" s="143"/>
      <c r="I484" s="144"/>
      <c r="J484" s="143"/>
      <c r="AQ484" s="144"/>
      <c r="AR484" s="143"/>
      <c r="AV484" s="1"/>
      <c r="AW484" s="1"/>
      <c r="BF484" s="1"/>
      <c r="CH484" s="1"/>
      <c r="CI484" s="1"/>
      <c r="CL484" s="1"/>
      <c r="CM484" s="1"/>
      <c r="CN484" s="242"/>
      <c r="CO484" s="1"/>
      <c r="CP484" s="3"/>
      <c r="CQ484" s="3"/>
      <c r="CR484" s="1"/>
      <c r="CS484" s="3"/>
      <c r="CT484" s="3"/>
      <c r="CU484" s="3"/>
      <c r="CV484" s="1"/>
      <c r="CW484" s="1"/>
      <c r="DC484" s="144"/>
      <c r="DD484" s="149"/>
      <c r="DE484" s="107"/>
      <c r="DF484" s="107"/>
      <c r="DG484" s="107"/>
      <c r="DH484" s="107"/>
      <c r="DI484" s="107"/>
      <c r="DJ484" s="107"/>
      <c r="DK484" s="107"/>
      <c r="DL484" s="107"/>
      <c r="DM484" s="107"/>
      <c r="DN484" s="107"/>
      <c r="DO484" s="107"/>
      <c r="DP484" s="107"/>
      <c r="DQ484" s="107"/>
      <c r="DR484" s="107"/>
      <c r="DS484" s="107"/>
      <c r="DT484" s="107"/>
      <c r="DU484" s="107"/>
      <c r="DV484" s="107"/>
      <c r="DW484" s="107"/>
      <c r="DX484" s="107"/>
      <c r="DY484" s="107"/>
      <c r="DZ484" s="107"/>
      <c r="EA484" s="107"/>
      <c r="EB484" s="107"/>
      <c r="EC484" s="107"/>
      <c r="ED484" s="107"/>
      <c r="EE484" s="107"/>
      <c r="EF484" s="107"/>
      <c r="EG484" s="107"/>
      <c r="EH484" s="107"/>
      <c r="EI484" s="107"/>
      <c r="EJ484" s="150"/>
    </row>
    <row r="485" spans="1:140" x14ac:dyDescent="0.3">
      <c r="A485" s="277" t="str">
        <f>Tableau3[Commande]&amp;Tableau3[Lig Cde]</f>
        <v/>
      </c>
      <c r="B485" s="278" t="str">
        <f>IF(ISERROR(VLOOKUP(Tableau3[[#This Row],[Code Ord. Off.]],#REF!,2,FALSE)),"RC CONVERGENCE",VLOOKUP(Tableau3[[#This Row],[Code Ord. Off.]],#REF!,2,FALSE))</f>
        <v>RC CONVERGENCE</v>
      </c>
      <c r="C485" s="279" t="str">
        <f>IF(OR(LEFT(Tableau3[[#This Row],[Commentaire Client]],2)="L3",LEFT(Tableau3[[#This Row],[No Suivi]],2)="L3"),"L3","")</f>
        <v/>
      </c>
      <c r="D485" s="278" t="str">
        <f>IFERROR(VLOOKUP(Tableau3[[#This Row],[Code Gest Fournisseur]],#REF!,2,FALSE),IF(Tableau3[[#This Row],[Réf Art Fournisseur]]="","NRC","Znon attribuée"))</f>
        <v>NRC</v>
      </c>
      <c r="E485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485" s="280" t="str">
        <f>IF(Tableau3[[#This Row],[Date Demandée]]+15&lt;$DE$11,"oui","non")</f>
        <v>oui</v>
      </c>
      <c r="G485" s="143"/>
      <c r="I485" s="144"/>
      <c r="J485" s="143"/>
      <c r="AQ485" s="144"/>
      <c r="AR485" s="143"/>
      <c r="AV485" s="1"/>
      <c r="AW485" s="1"/>
      <c r="BF485" s="1"/>
      <c r="CH485" s="1"/>
      <c r="CI485" s="1"/>
      <c r="CL485" s="1"/>
      <c r="CM485" s="1"/>
      <c r="CN485" s="242"/>
      <c r="CO485" s="1"/>
      <c r="CP485" s="3"/>
      <c r="CQ485" s="3"/>
      <c r="CR485" s="1"/>
      <c r="CS485" s="3"/>
      <c r="CT485" s="3"/>
      <c r="CU485" s="3"/>
      <c r="CV485" s="1"/>
      <c r="CW485" s="1"/>
      <c r="DC485" s="144"/>
      <c r="DD485" s="149"/>
      <c r="DE485" s="107"/>
      <c r="DF485" s="107"/>
      <c r="DG485" s="107"/>
      <c r="DH485" s="107"/>
      <c r="DI485" s="107"/>
      <c r="DJ485" s="107"/>
      <c r="DK485" s="107"/>
      <c r="DL485" s="107"/>
      <c r="DM485" s="107"/>
      <c r="DN485" s="107"/>
      <c r="DO485" s="107"/>
      <c r="DP485" s="107"/>
      <c r="DQ485" s="107"/>
      <c r="DR485" s="107"/>
      <c r="DS485" s="107"/>
      <c r="DT485" s="107"/>
      <c r="DU485" s="107"/>
      <c r="DV485" s="107"/>
      <c r="DW485" s="107"/>
      <c r="DX485" s="107"/>
      <c r="DY485" s="107"/>
      <c r="DZ485" s="107"/>
      <c r="EA485" s="107"/>
      <c r="EB485" s="107"/>
      <c r="EC485" s="107"/>
      <c r="ED485" s="107"/>
      <c r="EE485" s="107"/>
      <c r="EF485" s="107"/>
      <c r="EG485" s="107"/>
      <c r="EH485" s="107"/>
      <c r="EI485" s="107"/>
      <c r="EJ485" s="150"/>
    </row>
    <row r="486" spans="1:140" x14ac:dyDescent="0.3">
      <c r="A486" s="277" t="str">
        <f>Tableau3[Commande]&amp;Tableau3[Lig Cde]</f>
        <v/>
      </c>
      <c r="B486" s="278" t="str">
        <f>IF(ISERROR(VLOOKUP(Tableau3[[#This Row],[Code Ord. Off.]],#REF!,2,FALSE)),"RC CONVERGENCE",VLOOKUP(Tableau3[[#This Row],[Code Ord. Off.]],#REF!,2,FALSE))</f>
        <v>RC CONVERGENCE</v>
      </c>
      <c r="C486" s="279" t="str">
        <f>IF(OR(LEFT(Tableau3[[#This Row],[Commentaire Client]],2)="L3",LEFT(Tableau3[[#This Row],[No Suivi]],2)="L3"),"L3","")</f>
        <v/>
      </c>
      <c r="D486" s="278" t="str">
        <f>IFERROR(VLOOKUP(Tableau3[[#This Row],[Code Gest Fournisseur]],#REF!,2,FALSE),IF(Tableau3[[#This Row],[Réf Art Fournisseur]]="","NRC","Znon attribuée"))</f>
        <v>NRC</v>
      </c>
      <c r="E486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486" s="280" t="str">
        <f>IF(Tableau3[[#This Row],[Date Demandée]]+15&lt;$DE$11,"oui","non")</f>
        <v>oui</v>
      </c>
      <c r="G486" s="143"/>
      <c r="I486" s="144"/>
      <c r="J486" s="143"/>
      <c r="AQ486" s="144"/>
      <c r="AR486" s="143"/>
      <c r="AV486" s="1"/>
      <c r="AW486" s="1"/>
      <c r="BF486" s="1"/>
      <c r="CH486" s="1"/>
      <c r="CI486" s="1"/>
      <c r="CL486" s="1"/>
      <c r="CM486" s="1"/>
      <c r="CN486" s="244"/>
      <c r="CO486" s="1"/>
      <c r="CP486" s="3"/>
      <c r="CQ486" s="3"/>
      <c r="CR486" s="1"/>
      <c r="CS486" s="3"/>
      <c r="CT486" s="3"/>
      <c r="CU486" s="3"/>
      <c r="CV486" s="1"/>
      <c r="CW486" s="1"/>
      <c r="DC486" s="144"/>
      <c r="DD486" s="149"/>
      <c r="DE486" s="107"/>
      <c r="DF486" s="107"/>
      <c r="DG486" s="107"/>
      <c r="DH486" s="107"/>
      <c r="DI486" s="107"/>
      <c r="DJ486" s="107"/>
      <c r="DK486" s="107"/>
      <c r="DL486" s="107"/>
      <c r="DM486" s="107"/>
      <c r="DN486" s="107"/>
      <c r="DO486" s="107"/>
      <c r="DP486" s="107"/>
      <c r="DQ486" s="107"/>
      <c r="DR486" s="107"/>
      <c r="DS486" s="107"/>
      <c r="DT486" s="107"/>
      <c r="DU486" s="107"/>
      <c r="DV486" s="107"/>
      <c r="DW486" s="107"/>
      <c r="DX486" s="107"/>
      <c r="DY486" s="107"/>
      <c r="DZ486" s="107"/>
      <c r="EA486" s="107"/>
      <c r="EB486" s="107"/>
      <c r="EC486" s="107"/>
      <c r="ED486" s="107"/>
      <c r="EE486" s="107"/>
      <c r="EF486" s="107"/>
      <c r="EG486" s="107"/>
      <c r="EH486" s="107"/>
      <c r="EI486" s="107"/>
      <c r="EJ486" s="150"/>
    </row>
    <row r="487" spans="1:140" x14ac:dyDescent="0.3">
      <c r="A487" s="277" t="str">
        <f>Tableau3[Commande]&amp;Tableau3[Lig Cde]</f>
        <v/>
      </c>
      <c r="B487" s="278" t="str">
        <f>IF(ISERROR(VLOOKUP(Tableau3[[#This Row],[Code Ord. Off.]],#REF!,2,FALSE)),"RC CONVERGENCE",VLOOKUP(Tableau3[[#This Row],[Code Ord. Off.]],#REF!,2,FALSE))</f>
        <v>RC CONVERGENCE</v>
      </c>
      <c r="C487" s="279" t="str">
        <f>IF(OR(LEFT(Tableau3[[#This Row],[Commentaire Client]],2)="L3",LEFT(Tableau3[[#This Row],[No Suivi]],2)="L3"),"L3","")</f>
        <v/>
      </c>
      <c r="D487" s="278" t="str">
        <f>IFERROR(VLOOKUP(Tableau3[[#This Row],[Code Gest Fournisseur]],#REF!,2,FALSE),IF(Tableau3[[#This Row],[Réf Art Fournisseur]]="","NRC","Znon attribuée"))</f>
        <v>NRC</v>
      </c>
      <c r="E487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487" s="280" t="str">
        <f>IF(Tableau3[[#This Row],[Date Demandée]]+15&lt;$DE$11,"oui","non")</f>
        <v>oui</v>
      </c>
      <c r="G487" s="143"/>
      <c r="I487" s="144"/>
      <c r="J487" s="143"/>
      <c r="AQ487" s="144"/>
      <c r="AR487" s="143"/>
      <c r="AV487" s="1"/>
      <c r="AW487" s="1"/>
      <c r="BF487" s="1"/>
      <c r="CH487" s="1"/>
      <c r="CI487" s="1"/>
      <c r="CL487" s="1"/>
      <c r="CM487" s="1"/>
      <c r="CN487" s="244"/>
      <c r="CO487" s="1"/>
      <c r="CP487" s="3"/>
      <c r="CQ487" s="3"/>
      <c r="CR487" s="1"/>
      <c r="CS487" s="3"/>
      <c r="CT487" s="3"/>
      <c r="CU487" s="3"/>
      <c r="CV487" s="1"/>
      <c r="CW487" s="1"/>
      <c r="DC487" s="144"/>
      <c r="DD487" s="149"/>
      <c r="DE487" s="107"/>
      <c r="DF487" s="107"/>
      <c r="DG487" s="107"/>
      <c r="DH487" s="107"/>
      <c r="DI487" s="107"/>
      <c r="DJ487" s="107"/>
      <c r="DK487" s="107"/>
      <c r="DL487" s="107"/>
      <c r="DM487" s="107"/>
      <c r="DN487" s="107"/>
      <c r="DO487" s="107"/>
      <c r="DP487" s="107"/>
      <c r="DQ487" s="107"/>
      <c r="DR487" s="107"/>
      <c r="DS487" s="107"/>
      <c r="DT487" s="107"/>
      <c r="DU487" s="107"/>
      <c r="DV487" s="107"/>
      <c r="DW487" s="107"/>
      <c r="DX487" s="107"/>
      <c r="DY487" s="107"/>
      <c r="DZ487" s="107"/>
      <c r="EA487" s="107"/>
      <c r="EB487" s="107"/>
      <c r="EC487" s="107"/>
      <c r="ED487" s="107"/>
      <c r="EE487" s="107"/>
      <c r="EF487" s="107"/>
      <c r="EG487" s="107"/>
      <c r="EH487" s="107"/>
      <c r="EI487" s="107"/>
      <c r="EJ487" s="150"/>
    </row>
    <row r="488" spans="1:140" x14ac:dyDescent="0.3">
      <c r="A488" s="277" t="str">
        <f>Tableau3[Commande]&amp;Tableau3[Lig Cde]</f>
        <v/>
      </c>
      <c r="B488" s="278" t="str">
        <f>IF(ISERROR(VLOOKUP(Tableau3[[#This Row],[Code Ord. Off.]],#REF!,2,FALSE)),"RC CONVERGENCE",VLOOKUP(Tableau3[[#This Row],[Code Ord. Off.]],#REF!,2,FALSE))</f>
        <v>RC CONVERGENCE</v>
      </c>
      <c r="C488" s="279" t="str">
        <f>IF(OR(LEFT(Tableau3[[#This Row],[Commentaire Client]],2)="L3",LEFT(Tableau3[[#This Row],[No Suivi]],2)="L3"),"L3","")</f>
        <v/>
      </c>
      <c r="D488" s="278" t="str">
        <f>IFERROR(VLOOKUP(Tableau3[[#This Row],[Code Gest Fournisseur]],#REF!,2,FALSE),IF(Tableau3[[#This Row],[Réf Art Fournisseur]]="","NRC","Znon attribuée"))</f>
        <v>NRC</v>
      </c>
      <c r="E488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488" s="280" t="str">
        <f>IF(Tableau3[[#This Row],[Date Demandée]]+15&lt;$DE$11,"oui","non")</f>
        <v>oui</v>
      </c>
      <c r="G488" s="143"/>
      <c r="I488" s="144"/>
      <c r="J488" s="143"/>
      <c r="AQ488" s="144"/>
      <c r="AR488" s="143"/>
      <c r="AV488" s="1"/>
      <c r="AW488" s="1"/>
      <c r="BF488" s="1"/>
      <c r="CH488" s="1"/>
      <c r="CI488" s="1"/>
      <c r="CL488" s="1"/>
      <c r="CM488" s="1"/>
      <c r="CN488" s="244"/>
      <c r="CO488" s="1"/>
      <c r="CP488" s="3"/>
      <c r="CQ488" s="3"/>
      <c r="CR488" s="1"/>
      <c r="CS488" s="3"/>
      <c r="CT488" s="3"/>
      <c r="CU488" s="3"/>
      <c r="CV488" s="1"/>
      <c r="CW488" s="1"/>
      <c r="DC488" s="144"/>
      <c r="DD488" s="149"/>
      <c r="DE488" s="107"/>
      <c r="DF488" s="107"/>
      <c r="DG488" s="107"/>
      <c r="DH488" s="107"/>
      <c r="DI488" s="107"/>
      <c r="DJ488" s="107"/>
      <c r="DK488" s="107"/>
      <c r="DL488" s="107"/>
      <c r="DM488" s="107"/>
      <c r="DN488" s="107"/>
      <c r="DO488" s="107"/>
      <c r="DP488" s="107"/>
      <c r="DQ488" s="107"/>
      <c r="DR488" s="107"/>
      <c r="DS488" s="107"/>
      <c r="DT488" s="107"/>
      <c r="DU488" s="107"/>
      <c r="DV488" s="107"/>
      <c r="DW488" s="107"/>
      <c r="DX488" s="107"/>
      <c r="DY488" s="107"/>
      <c r="DZ488" s="107"/>
      <c r="EA488" s="107"/>
      <c r="EB488" s="107"/>
      <c r="EC488" s="107"/>
      <c r="ED488" s="107"/>
      <c r="EE488" s="107"/>
      <c r="EF488" s="107"/>
      <c r="EG488" s="107"/>
      <c r="EH488" s="107"/>
      <c r="EI488" s="107"/>
      <c r="EJ488" s="150"/>
    </row>
    <row r="489" spans="1:140" x14ac:dyDescent="0.3">
      <c r="A489" s="277" t="str">
        <f>Tableau3[Commande]&amp;Tableau3[Lig Cde]</f>
        <v/>
      </c>
      <c r="B489" s="278" t="str">
        <f>IF(ISERROR(VLOOKUP(Tableau3[[#This Row],[Code Ord. Off.]],#REF!,2,FALSE)),"RC CONVERGENCE",VLOOKUP(Tableau3[[#This Row],[Code Ord. Off.]],#REF!,2,FALSE))</f>
        <v>RC CONVERGENCE</v>
      </c>
      <c r="C489" s="279" t="str">
        <f>IF(OR(LEFT(Tableau3[[#This Row],[Commentaire Client]],2)="L3",LEFT(Tableau3[[#This Row],[No Suivi]],2)="L3"),"L3","")</f>
        <v/>
      </c>
      <c r="D489" s="278" t="str">
        <f>IFERROR(VLOOKUP(Tableau3[[#This Row],[Code Gest Fournisseur]],#REF!,2,FALSE),IF(Tableau3[[#This Row],[Réf Art Fournisseur]]="","NRC","Znon attribuée"))</f>
        <v>NRC</v>
      </c>
      <c r="E489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489" s="280" t="str">
        <f>IF(Tableau3[[#This Row],[Date Demandée]]+15&lt;$DE$11,"oui","non")</f>
        <v>oui</v>
      </c>
      <c r="G489" s="143"/>
      <c r="I489" s="144"/>
      <c r="J489" s="143"/>
      <c r="AQ489" s="144"/>
      <c r="AR489" s="143"/>
      <c r="AV489" s="1"/>
      <c r="AW489" s="1"/>
      <c r="BF489" s="1"/>
      <c r="CH489" s="1"/>
      <c r="CI489" s="1"/>
      <c r="CL489" s="1"/>
      <c r="CM489" s="1"/>
      <c r="CN489" s="244"/>
      <c r="CO489" s="1"/>
      <c r="CP489" s="3"/>
      <c r="CQ489" s="3"/>
      <c r="CR489" s="1"/>
      <c r="CS489" s="3"/>
      <c r="CT489" s="3"/>
      <c r="CU489" s="3"/>
      <c r="CV489" s="1"/>
      <c r="CW489" s="1"/>
      <c r="DC489" s="144"/>
      <c r="DD489" s="149"/>
      <c r="DE489" s="107"/>
      <c r="DF489" s="107"/>
      <c r="DG489" s="107"/>
      <c r="DH489" s="107"/>
      <c r="DI489" s="107"/>
      <c r="DJ489" s="107"/>
      <c r="DK489" s="107"/>
      <c r="DL489" s="107"/>
      <c r="DM489" s="107"/>
      <c r="DN489" s="107"/>
      <c r="DO489" s="107"/>
      <c r="DP489" s="107"/>
      <c r="DQ489" s="107"/>
      <c r="DR489" s="107"/>
      <c r="DS489" s="107"/>
      <c r="DT489" s="107"/>
      <c r="DU489" s="107"/>
      <c r="DV489" s="107"/>
      <c r="DW489" s="107"/>
      <c r="DX489" s="107"/>
      <c r="DY489" s="107"/>
      <c r="DZ489" s="107"/>
      <c r="EA489" s="107"/>
      <c r="EB489" s="107"/>
      <c r="EC489" s="107"/>
      <c r="ED489" s="107"/>
      <c r="EE489" s="107"/>
      <c r="EF489" s="107"/>
      <c r="EG489" s="107"/>
      <c r="EH489" s="107"/>
      <c r="EI489" s="107"/>
      <c r="EJ489" s="150"/>
    </row>
    <row r="490" spans="1:140" x14ac:dyDescent="0.3">
      <c r="A490" s="277" t="str">
        <f>Tableau3[Commande]&amp;Tableau3[Lig Cde]</f>
        <v/>
      </c>
      <c r="B490" s="278" t="str">
        <f>IF(ISERROR(VLOOKUP(Tableau3[[#This Row],[Code Ord. Off.]],#REF!,2,FALSE)),"RC CONVERGENCE",VLOOKUP(Tableau3[[#This Row],[Code Ord. Off.]],#REF!,2,FALSE))</f>
        <v>RC CONVERGENCE</v>
      </c>
      <c r="C490" s="279" t="str">
        <f>IF(OR(LEFT(Tableau3[[#This Row],[Commentaire Client]],2)="L3",LEFT(Tableau3[[#This Row],[No Suivi]],2)="L3"),"L3","")</f>
        <v/>
      </c>
      <c r="D490" s="278" t="str">
        <f>IFERROR(VLOOKUP(Tableau3[[#This Row],[Code Gest Fournisseur]],#REF!,2,FALSE),IF(Tableau3[[#This Row],[Réf Art Fournisseur]]="","NRC","Znon attribuée"))</f>
        <v>NRC</v>
      </c>
      <c r="E490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490" s="280" t="str">
        <f>IF(Tableau3[[#This Row],[Date Demandée]]+15&lt;$DE$11,"oui","non")</f>
        <v>oui</v>
      </c>
      <c r="G490" s="143"/>
      <c r="I490" s="144"/>
      <c r="J490" s="143"/>
      <c r="AQ490" s="144"/>
      <c r="AR490" s="143"/>
      <c r="AV490" s="1"/>
      <c r="AW490" s="1"/>
      <c r="BF490" s="1"/>
      <c r="CH490" s="1"/>
      <c r="CI490" s="1"/>
      <c r="CL490" s="1"/>
      <c r="CM490" s="1"/>
      <c r="CN490" s="244"/>
      <c r="CO490" s="1"/>
      <c r="CP490" s="3"/>
      <c r="CQ490" s="3"/>
      <c r="CR490" s="1"/>
      <c r="CS490" s="3"/>
      <c r="CT490" s="3"/>
      <c r="CU490" s="3"/>
      <c r="CV490" s="1"/>
      <c r="CW490" s="1"/>
      <c r="DC490" s="144"/>
      <c r="DD490" s="149"/>
      <c r="DE490" s="107"/>
      <c r="DF490" s="107"/>
      <c r="DG490" s="107"/>
      <c r="DH490" s="107"/>
      <c r="DI490" s="107"/>
      <c r="DJ490" s="107"/>
      <c r="DK490" s="107"/>
      <c r="DL490" s="107"/>
      <c r="DM490" s="107"/>
      <c r="DN490" s="107"/>
      <c r="DO490" s="107"/>
      <c r="DP490" s="107"/>
      <c r="DQ490" s="107"/>
      <c r="DR490" s="107"/>
      <c r="DS490" s="107"/>
      <c r="DT490" s="107"/>
      <c r="DU490" s="107"/>
      <c r="DV490" s="107"/>
      <c r="DW490" s="107"/>
      <c r="DX490" s="107"/>
      <c r="DY490" s="107"/>
      <c r="DZ490" s="107"/>
      <c r="EA490" s="107"/>
      <c r="EB490" s="107"/>
      <c r="EC490" s="107"/>
      <c r="ED490" s="107"/>
      <c r="EE490" s="107"/>
      <c r="EF490" s="107"/>
      <c r="EG490" s="107"/>
      <c r="EH490" s="107"/>
      <c r="EI490" s="107"/>
      <c r="EJ490" s="150"/>
    </row>
    <row r="491" spans="1:140" x14ac:dyDescent="0.3">
      <c r="A491" s="277" t="str">
        <f>Tableau3[Commande]&amp;Tableau3[Lig Cde]</f>
        <v/>
      </c>
      <c r="B491" s="278" t="str">
        <f>IF(ISERROR(VLOOKUP(Tableau3[[#This Row],[Code Ord. Off.]],#REF!,2,FALSE)),"RC CONVERGENCE",VLOOKUP(Tableau3[[#This Row],[Code Ord. Off.]],#REF!,2,FALSE))</f>
        <v>RC CONVERGENCE</v>
      </c>
      <c r="C491" s="279" t="str">
        <f>IF(OR(LEFT(Tableau3[[#This Row],[Commentaire Client]],2)="L3",LEFT(Tableau3[[#This Row],[No Suivi]],2)="L3"),"L3","")</f>
        <v/>
      </c>
      <c r="D491" s="278" t="str">
        <f>IFERROR(VLOOKUP(Tableau3[[#This Row],[Code Gest Fournisseur]],#REF!,2,FALSE),IF(Tableau3[[#This Row],[Réf Art Fournisseur]]="","NRC","Znon attribuée"))</f>
        <v>NRC</v>
      </c>
      <c r="E491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491" s="280" t="str">
        <f>IF(Tableau3[[#This Row],[Date Demandée]]+15&lt;$DE$11,"oui","non")</f>
        <v>oui</v>
      </c>
      <c r="G491" s="143"/>
      <c r="I491" s="144"/>
      <c r="J491" s="143"/>
      <c r="AQ491" s="144"/>
      <c r="AR491" s="143"/>
      <c r="AV491" s="1"/>
      <c r="AW491" s="1"/>
      <c r="BF491" s="1"/>
      <c r="CH491" s="1"/>
      <c r="CI491" s="1"/>
      <c r="CL491" s="1"/>
      <c r="CM491" s="1"/>
      <c r="CN491" s="244"/>
      <c r="CO491" s="1"/>
      <c r="CP491" s="3"/>
      <c r="CQ491" s="3"/>
      <c r="CR491" s="1"/>
      <c r="CS491" s="3"/>
      <c r="CT491" s="3"/>
      <c r="CU491" s="3"/>
      <c r="CV491" s="1"/>
      <c r="CW491" s="1"/>
      <c r="DC491" s="144"/>
      <c r="DD491" s="149"/>
      <c r="DE491" s="107"/>
      <c r="DF491" s="107"/>
      <c r="DG491" s="107"/>
      <c r="DH491" s="107"/>
      <c r="DI491" s="107"/>
      <c r="DJ491" s="107"/>
      <c r="DK491" s="107"/>
      <c r="DL491" s="107"/>
      <c r="DM491" s="107"/>
      <c r="DN491" s="107"/>
      <c r="DO491" s="107"/>
      <c r="DP491" s="107"/>
      <c r="DQ491" s="107"/>
      <c r="DR491" s="107"/>
      <c r="DS491" s="107"/>
      <c r="DT491" s="107"/>
      <c r="DU491" s="107"/>
      <c r="DV491" s="107"/>
      <c r="DW491" s="107"/>
      <c r="DX491" s="107"/>
      <c r="DY491" s="107"/>
      <c r="DZ491" s="107"/>
      <c r="EA491" s="107"/>
      <c r="EB491" s="107"/>
      <c r="EC491" s="107"/>
      <c r="ED491" s="107"/>
      <c r="EE491" s="107"/>
      <c r="EF491" s="107"/>
      <c r="EG491" s="107"/>
      <c r="EH491" s="107"/>
      <c r="EI491" s="107"/>
      <c r="EJ491" s="150"/>
    </row>
    <row r="492" spans="1:140" x14ac:dyDescent="0.3">
      <c r="A492" s="277" t="str">
        <f>Tableau3[Commande]&amp;Tableau3[Lig Cde]</f>
        <v/>
      </c>
      <c r="B492" s="278" t="str">
        <f>IF(ISERROR(VLOOKUP(Tableau3[[#This Row],[Code Ord. Off.]],#REF!,2,FALSE)),"RC CONVERGENCE",VLOOKUP(Tableau3[[#This Row],[Code Ord. Off.]],#REF!,2,FALSE))</f>
        <v>RC CONVERGENCE</v>
      </c>
      <c r="C492" s="279" t="str">
        <f>IF(OR(LEFT(Tableau3[[#This Row],[Commentaire Client]],2)="L3",LEFT(Tableau3[[#This Row],[No Suivi]],2)="L3"),"L3","")</f>
        <v/>
      </c>
      <c r="D492" s="278" t="str">
        <f>IFERROR(VLOOKUP(Tableau3[[#This Row],[Code Gest Fournisseur]],#REF!,2,FALSE),IF(Tableau3[[#This Row],[Réf Art Fournisseur]]="","NRC","Znon attribuée"))</f>
        <v>NRC</v>
      </c>
      <c r="E492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492" s="280" t="str">
        <f>IF(Tableau3[[#This Row],[Date Demandée]]+15&lt;$DE$11,"oui","non")</f>
        <v>oui</v>
      </c>
      <c r="G492" s="143"/>
      <c r="I492" s="144"/>
      <c r="J492" s="143"/>
      <c r="AQ492" s="144"/>
      <c r="AR492" s="143"/>
      <c r="AV492" s="1"/>
      <c r="AW492" s="1"/>
      <c r="BF492" s="1"/>
      <c r="CH492" s="1"/>
      <c r="CI492" s="1"/>
      <c r="CL492" s="1"/>
      <c r="CM492" s="1"/>
      <c r="CN492" s="244"/>
      <c r="CO492" s="1"/>
      <c r="CP492" s="3"/>
      <c r="CQ492" s="3"/>
      <c r="CR492" s="1"/>
      <c r="CS492" s="3"/>
      <c r="CT492" s="3"/>
      <c r="CU492" s="3"/>
      <c r="CV492" s="1"/>
      <c r="CW492" s="1"/>
      <c r="DC492" s="144"/>
      <c r="DD492" s="149"/>
      <c r="DE492" s="107"/>
      <c r="DF492" s="107"/>
      <c r="DG492" s="107"/>
      <c r="DH492" s="107"/>
      <c r="DI492" s="107"/>
      <c r="DJ492" s="107"/>
      <c r="DK492" s="107"/>
      <c r="DL492" s="107"/>
      <c r="DM492" s="107"/>
      <c r="DN492" s="107"/>
      <c r="DO492" s="107"/>
      <c r="DP492" s="107"/>
      <c r="DQ492" s="107"/>
      <c r="DR492" s="107"/>
      <c r="DS492" s="107"/>
      <c r="DT492" s="107"/>
      <c r="DU492" s="107"/>
      <c r="DV492" s="107"/>
      <c r="DW492" s="107"/>
      <c r="DX492" s="107"/>
      <c r="DY492" s="107"/>
      <c r="DZ492" s="107"/>
      <c r="EA492" s="107"/>
      <c r="EB492" s="107"/>
      <c r="EC492" s="107"/>
      <c r="ED492" s="107"/>
      <c r="EE492" s="107"/>
      <c r="EF492" s="107"/>
      <c r="EG492" s="107"/>
      <c r="EH492" s="107"/>
      <c r="EI492" s="107"/>
      <c r="EJ492" s="150"/>
    </row>
    <row r="493" spans="1:140" x14ac:dyDescent="0.3">
      <c r="A493" s="277" t="str">
        <f>Tableau3[Commande]&amp;Tableau3[Lig Cde]</f>
        <v/>
      </c>
      <c r="B493" s="278" t="str">
        <f>IF(ISERROR(VLOOKUP(Tableau3[[#This Row],[Code Ord. Off.]],#REF!,2,FALSE)),"RC CONVERGENCE",VLOOKUP(Tableau3[[#This Row],[Code Ord. Off.]],#REF!,2,FALSE))</f>
        <v>RC CONVERGENCE</v>
      </c>
      <c r="C493" s="279" t="str">
        <f>IF(OR(LEFT(Tableau3[[#This Row],[Commentaire Client]],2)="L3",LEFT(Tableau3[[#This Row],[No Suivi]],2)="L3"),"L3","")</f>
        <v/>
      </c>
      <c r="D493" s="278" t="str">
        <f>IFERROR(VLOOKUP(Tableau3[[#This Row],[Code Gest Fournisseur]],#REF!,2,FALSE),IF(Tableau3[[#This Row],[Réf Art Fournisseur]]="","NRC","Znon attribuée"))</f>
        <v>NRC</v>
      </c>
      <c r="E493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493" s="280" t="str">
        <f>IF(Tableau3[[#This Row],[Date Demandée]]+15&lt;$DE$11,"oui","non")</f>
        <v>oui</v>
      </c>
      <c r="G493" s="143"/>
      <c r="I493" s="144"/>
      <c r="J493" s="143"/>
      <c r="AQ493" s="144"/>
      <c r="AR493" s="143"/>
      <c r="AV493" s="1"/>
      <c r="AW493" s="1"/>
      <c r="BF493" s="1"/>
      <c r="CH493" s="1"/>
      <c r="CI493" s="1"/>
      <c r="CL493" s="1"/>
      <c r="CM493" s="1"/>
      <c r="CN493" s="244"/>
      <c r="CO493" s="1"/>
      <c r="CP493" s="3"/>
      <c r="CQ493" s="3"/>
      <c r="CR493" s="1"/>
      <c r="CS493" s="3"/>
      <c r="CT493" s="3"/>
      <c r="CU493" s="3"/>
      <c r="CV493" s="1"/>
      <c r="CW493" s="1"/>
      <c r="DC493" s="144"/>
      <c r="DD493" s="149"/>
      <c r="DE493" s="107"/>
      <c r="DF493" s="107"/>
      <c r="DG493" s="107"/>
      <c r="DH493" s="107"/>
      <c r="DI493" s="107"/>
      <c r="DJ493" s="107"/>
      <c r="DK493" s="107"/>
      <c r="DL493" s="107"/>
      <c r="DM493" s="107"/>
      <c r="DN493" s="107"/>
      <c r="DO493" s="107"/>
      <c r="DP493" s="107"/>
      <c r="DQ493" s="107"/>
      <c r="DR493" s="107"/>
      <c r="DS493" s="107"/>
      <c r="DT493" s="107"/>
      <c r="DU493" s="107"/>
      <c r="DV493" s="107"/>
      <c r="DW493" s="107"/>
      <c r="DX493" s="107"/>
      <c r="DY493" s="107"/>
      <c r="DZ493" s="107"/>
      <c r="EA493" s="107"/>
      <c r="EB493" s="107"/>
      <c r="EC493" s="107"/>
      <c r="ED493" s="107"/>
      <c r="EE493" s="107"/>
      <c r="EF493" s="107"/>
      <c r="EG493" s="107"/>
      <c r="EH493" s="107"/>
      <c r="EI493" s="107"/>
      <c r="EJ493" s="150"/>
    </row>
    <row r="494" spans="1:140" x14ac:dyDescent="0.3">
      <c r="A494" s="277" t="str">
        <f>Tableau3[Commande]&amp;Tableau3[Lig Cde]</f>
        <v/>
      </c>
      <c r="B494" s="278" t="str">
        <f>IF(ISERROR(VLOOKUP(Tableau3[[#This Row],[Code Ord. Off.]],#REF!,2,FALSE)),"RC CONVERGENCE",VLOOKUP(Tableau3[[#This Row],[Code Ord. Off.]],#REF!,2,FALSE))</f>
        <v>RC CONVERGENCE</v>
      </c>
      <c r="C494" s="279" t="str">
        <f>IF(OR(LEFT(Tableau3[[#This Row],[Commentaire Client]],2)="L3",LEFT(Tableau3[[#This Row],[No Suivi]],2)="L3"),"L3","")</f>
        <v/>
      </c>
      <c r="D494" s="278" t="str">
        <f>IFERROR(VLOOKUP(Tableau3[[#This Row],[Code Gest Fournisseur]],#REF!,2,FALSE),IF(Tableau3[[#This Row],[Réf Art Fournisseur]]="","NRC","Znon attribuée"))</f>
        <v>NRC</v>
      </c>
      <c r="E494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494" s="280" t="str">
        <f>IF(Tableau3[[#This Row],[Date Demandée]]+15&lt;$DE$11,"oui","non")</f>
        <v>oui</v>
      </c>
      <c r="G494" s="143"/>
      <c r="I494" s="144"/>
      <c r="J494" s="143"/>
      <c r="AQ494" s="144"/>
      <c r="AR494" s="143"/>
      <c r="AV494" s="1"/>
      <c r="AW494" s="1"/>
      <c r="BF494" s="1"/>
      <c r="CH494" s="1"/>
      <c r="CI494" s="1"/>
      <c r="CL494" s="1"/>
      <c r="CM494" s="1"/>
      <c r="CN494" s="244"/>
      <c r="CO494" s="1"/>
      <c r="CP494" s="3"/>
      <c r="CQ494" s="3"/>
      <c r="CR494" s="1"/>
      <c r="CS494" s="3"/>
      <c r="CT494" s="3"/>
      <c r="CU494" s="3"/>
      <c r="CV494" s="1"/>
      <c r="CW494" s="1"/>
      <c r="DC494" s="144"/>
      <c r="DD494" s="149"/>
      <c r="DE494" s="107"/>
      <c r="DF494" s="107"/>
      <c r="DG494" s="107"/>
      <c r="DH494" s="107"/>
      <c r="DI494" s="107"/>
      <c r="DJ494" s="107"/>
      <c r="DK494" s="107"/>
      <c r="DL494" s="107"/>
      <c r="DM494" s="107"/>
      <c r="DN494" s="107"/>
      <c r="DO494" s="107"/>
      <c r="DP494" s="107"/>
      <c r="DQ494" s="107"/>
      <c r="DR494" s="107"/>
      <c r="DS494" s="107"/>
      <c r="DT494" s="107"/>
      <c r="DU494" s="107"/>
      <c r="DV494" s="107"/>
      <c r="DW494" s="107"/>
      <c r="DX494" s="107"/>
      <c r="DY494" s="107"/>
      <c r="DZ494" s="107"/>
      <c r="EA494" s="107"/>
      <c r="EB494" s="107"/>
      <c r="EC494" s="107"/>
      <c r="ED494" s="107"/>
      <c r="EE494" s="107"/>
      <c r="EF494" s="107"/>
      <c r="EG494" s="107"/>
      <c r="EH494" s="107"/>
      <c r="EI494" s="107"/>
      <c r="EJ494" s="150"/>
    </row>
    <row r="495" spans="1:140" x14ac:dyDescent="0.3">
      <c r="A495" s="277" t="str">
        <f>Tableau3[Commande]&amp;Tableau3[Lig Cde]</f>
        <v/>
      </c>
      <c r="B495" s="278" t="str">
        <f>IF(ISERROR(VLOOKUP(Tableau3[[#This Row],[Code Ord. Off.]],#REF!,2,FALSE)),"RC CONVERGENCE",VLOOKUP(Tableau3[[#This Row],[Code Ord. Off.]],#REF!,2,FALSE))</f>
        <v>RC CONVERGENCE</v>
      </c>
      <c r="C495" s="279" t="str">
        <f>IF(OR(LEFT(Tableau3[[#This Row],[Commentaire Client]],2)="L3",LEFT(Tableau3[[#This Row],[No Suivi]],2)="L3"),"L3","")</f>
        <v/>
      </c>
      <c r="D495" s="278" t="str">
        <f>IFERROR(VLOOKUP(Tableau3[[#This Row],[Code Gest Fournisseur]],#REF!,2,FALSE),IF(Tableau3[[#This Row],[Réf Art Fournisseur]]="","NRC","Znon attribuée"))</f>
        <v>NRC</v>
      </c>
      <c r="E495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495" s="280" t="str">
        <f>IF(Tableau3[[#This Row],[Date Demandée]]+15&lt;$DE$11,"oui","non")</f>
        <v>oui</v>
      </c>
      <c r="G495" s="143"/>
      <c r="I495" s="144"/>
      <c r="J495" s="143"/>
      <c r="AQ495" s="144"/>
      <c r="AR495" s="143"/>
      <c r="AV495" s="1"/>
      <c r="AW495" s="1"/>
      <c r="BF495" s="1"/>
      <c r="CH495" s="1"/>
      <c r="CI495" s="1"/>
      <c r="CL495" s="1"/>
      <c r="CM495" s="1"/>
      <c r="CN495" s="244"/>
      <c r="CO495" s="1"/>
      <c r="CP495" s="3"/>
      <c r="CQ495" s="3"/>
      <c r="CR495" s="1"/>
      <c r="CS495" s="3"/>
      <c r="CT495" s="3"/>
      <c r="CU495" s="3"/>
      <c r="CV495" s="1"/>
      <c r="CW495" s="1"/>
      <c r="DC495" s="144"/>
      <c r="DD495" s="149"/>
      <c r="DE495" s="107"/>
      <c r="DF495" s="107"/>
      <c r="DG495" s="107"/>
      <c r="DH495" s="107"/>
      <c r="DI495" s="107"/>
      <c r="DJ495" s="107"/>
      <c r="DK495" s="107"/>
      <c r="DL495" s="107"/>
      <c r="DM495" s="107"/>
      <c r="DN495" s="107"/>
      <c r="DO495" s="107"/>
      <c r="DP495" s="107"/>
      <c r="DQ495" s="107"/>
      <c r="DR495" s="107"/>
      <c r="DS495" s="107"/>
      <c r="DT495" s="107"/>
      <c r="DU495" s="107"/>
      <c r="DV495" s="107"/>
      <c r="DW495" s="107"/>
      <c r="DX495" s="107"/>
      <c r="DY495" s="107"/>
      <c r="DZ495" s="107"/>
      <c r="EA495" s="107"/>
      <c r="EB495" s="107"/>
      <c r="EC495" s="107"/>
      <c r="ED495" s="107"/>
      <c r="EE495" s="107"/>
      <c r="EF495" s="107"/>
      <c r="EG495" s="107"/>
      <c r="EH495" s="107"/>
      <c r="EI495" s="107"/>
      <c r="EJ495" s="150"/>
    </row>
    <row r="496" spans="1:140" x14ac:dyDescent="0.3">
      <c r="A496" s="277" t="str">
        <f>Tableau3[Commande]&amp;Tableau3[Lig Cde]</f>
        <v/>
      </c>
      <c r="B496" s="278" t="str">
        <f>IF(ISERROR(VLOOKUP(Tableau3[[#This Row],[Code Ord. Off.]],#REF!,2,FALSE)),"RC CONVERGENCE",VLOOKUP(Tableau3[[#This Row],[Code Ord. Off.]],#REF!,2,FALSE))</f>
        <v>RC CONVERGENCE</v>
      </c>
      <c r="C496" s="279" t="str">
        <f>IF(OR(LEFT(Tableau3[[#This Row],[Commentaire Client]],2)="L3",LEFT(Tableau3[[#This Row],[No Suivi]],2)="L3"),"L3","")</f>
        <v/>
      </c>
      <c r="D496" s="278" t="str">
        <f>IFERROR(VLOOKUP(Tableau3[[#This Row],[Code Gest Fournisseur]],#REF!,2,FALSE),IF(Tableau3[[#This Row],[Réf Art Fournisseur]]="","NRC","Znon attribuée"))</f>
        <v>NRC</v>
      </c>
      <c r="E496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496" s="280" t="str">
        <f>IF(Tableau3[[#This Row],[Date Demandée]]+15&lt;$DE$11,"oui","non")</f>
        <v>oui</v>
      </c>
      <c r="G496" s="143"/>
      <c r="I496" s="144"/>
      <c r="J496" s="143"/>
      <c r="AQ496" s="144"/>
      <c r="AR496" s="143"/>
      <c r="AV496" s="1"/>
      <c r="AW496" s="1"/>
      <c r="BF496" s="1"/>
      <c r="CH496" s="1"/>
      <c r="CI496" s="1"/>
      <c r="CL496" s="1"/>
      <c r="CM496" s="1"/>
      <c r="CN496" s="242"/>
      <c r="CO496" s="1"/>
      <c r="CP496" s="3"/>
      <c r="CQ496" s="3"/>
      <c r="CR496" s="1"/>
      <c r="CS496" s="3"/>
      <c r="CT496" s="3"/>
      <c r="CU496" s="3"/>
      <c r="CV496" s="1"/>
      <c r="CW496" s="1"/>
      <c r="DC496" s="144"/>
      <c r="DD496" s="149"/>
      <c r="DE496" s="107"/>
      <c r="DF496" s="107"/>
      <c r="DG496" s="107"/>
      <c r="DH496" s="107"/>
      <c r="DI496" s="107"/>
      <c r="DJ496" s="107"/>
      <c r="DK496" s="107"/>
      <c r="DL496" s="107"/>
      <c r="DM496" s="107"/>
      <c r="DN496" s="107"/>
      <c r="DO496" s="107"/>
      <c r="DP496" s="107"/>
      <c r="DQ496" s="107"/>
      <c r="DR496" s="107"/>
      <c r="DS496" s="107"/>
      <c r="DT496" s="107"/>
      <c r="DU496" s="107"/>
      <c r="DV496" s="107"/>
      <c r="DW496" s="107"/>
      <c r="DX496" s="107"/>
      <c r="DY496" s="107"/>
      <c r="DZ496" s="107"/>
      <c r="EA496" s="107"/>
      <c r="EB496" s="107"/>
      <c r="EC496" s="107"/>
      <c r="ED496" s="107"/>
      <c r="EE496" s="107"/>
      <c r="EF496" s="107"/>
      <c r="EG496" s="107"/>
      <c r="EH496" s="107"/>
      <c r="EI496" s="107"/>
      <c r="EJ496" s="150"/>
    </row>
    <row r="497" spans="1:140" x14ac:dyDescent="0.3">
      <c r="A497" s="277" t="str">
        <f>Tableau3[Commande]&amp;Tableau3[Lig Cde]</f>
        <v/>
      </c>
      <c r="B497" s="278" t="str">
        <f>IF(ISERROR(VLOOKUP(Tableau3[[#This Row],[Code Ord. Off.]],#REF!,2,FALSE)),"RC CONVERGENCE",VLOOKUP(Tableau3[[#This Row],[Code Ord. Off.]],#REF!,2,FALSE))</f>
        <v>RC CONVERGENCE</v>
      </c>
      <c r="C497" s="279" t="str">
        <f>IF(OR(LEFT(Tableau3[[#This Row],[Commentaire Client]],2)="L3",LEFT(Tableau3[[#This Row],[No Suivi]],2)="L3"),"L3","")</f>
        <v/>
      </c>
      <c r="D497" s="278" t="str">
        <f>IFERROR(VLOOKUP(Tableau3[[#This Row],[Code Gest Fournisseur]],#REF!,2,FALSE),IF(Tableau3[[#This Row],[Réf Art Fournisseur]]="","NRC","Znon attribuée"))</f>
        <v>NRC</v>
      </c>
      <c r="E497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497" s="280" t="str">
        <f>IF(Tableau3[[#This Row],[Date Demandée]]+15&lt;$DE$11,"oui","non")</f>
        <v>oui</v>
      </c>
      <c r="G497" s="143"/>
      <c r="I497" s="144"/>
      <c r="J497" s="143"/>
      <c r="AQ497" s="144"/>
      <c r="AR497" s="143"/>
      <c r="AV497" s="1"/>
      <c r="AW497" s="1"/>
      <c r="BF497" s="1"/>
      <c r="CH497" s="1"/>
      <c r="CI497" s="1"/>
      <c r="CL497" s="1"/>
      <c r="CM497" s="1"/>
      <c r="CN497" s="242"/>
      <c r="CO497" s="1"/>
      <c r="CP497" s="3"/>
      <c r="CQ497" s="3"/>
      <c r="CR497" s="1"/>
      <c r="CS497" s="3"/>
      <c r="CT497" s="3"/>
      <c r="CU497" s="3"/>
      <c r="CV497" s="1"/>
      <c r="CW497" s="1"/>
      <c r="DC497" s="144"/>
      <c r="DD497" s="149"/>
      <c r="DE497" s="107"/>
      <c r="DF497" s="107"/>
      <c r="DG497" s="107"/>
      <c r="DH497" s="107"/>
      <c r="DI497" s="107"/>
      <c r="DJ497" s="107"/>
      <c r="DK497" s="107"/>
      <c r="DL497" s="107"/>
      <c r="DM497" s="107"/>
      <c r="DN497" s="107"/>
      <c r="DO497" s="107"/>
      <c r="DP497" s="107"/>
      <c r="DQ497" s="107"/>
      <c r="DR497" s="107"/>
      <c r="DS497" s="107"/>
      <c r="DT497" s="107"/>
      <c r="DU497" s="107"/>
      <c r="DV497" s="107"/>
      <c r="DW497" s="107"/>
      <c r="DX497" s="107"/>
      <c r="DY497" s="107"/>
      <c r="DZ497" s="107"/>
      <c r="EA497" s="107"/>
      <c r="EB497" s="107"/>
      <c r="EC497" s="107"/>
      <c r="ED497" s="107"/>
      <c r="EE497" s="107"/>
      <c r="EF497" s="107"/>
      <c r="EG497" s="107"/>
      <c r="EH497" s="107"/>
      <c r="EI497" s="107"/>
      <c r="EJ497" s="150"/>
    </row>
    <row r="498" spans="1:140" x14ac:dyDescent="0.3">
      <c r="A498" s="277" t="str">
        <f>Tableau3[Commande]&amp;Tableau3[Lig Cde]</f>
        <v/>
      </c>
      <c r="B498" s="278" t="str">
        <f>IF(ISERROR(VLOOKUP(Tableau3[[#This Row],[Code Ord. Off.]],#REF!,2,FALSE)),"RC CONVERGENCE",VLOOKUP(Tableau3[[#This Row],[Code Ord. Off.]],#REF!,2,FALSE))</f>
        <v>RC CONVERGENCE</v>
      </c>
      <c r="C498" s="279" t="str">
        <f>IF(OR(LEFT(Tableau3[[#This Row],[Commentaire Client]],2)="L3",LEFT(Tableau3[[#This Row],[No Suivi]],2)="L3"),"L3","")</f>
        <v/>
      </c>
      <c r="D498" s="278" t="str">
        <f>IFERROR(VLOOKUP(Tableau3[[#This Row],[Code Gest Fournisseur]],#REF!,2,FALSE),IF(Tableau3[[#This Row],[Réf Art Fournisseur]]="","NRC","Znon attribuée"))</f>
        <v>NRC</v>
      </c>
      <c r="E498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498" s="280" t="str">
        <f>IF(Tableau3[[#This Row],[Date Demandée]]+15&lt;$DE$11,"oui","non")</f>
        <v>oui</v>
      </c>
      <c r="G498" s="143"/>
      <c r="I498" s="144"/>
      <c r="J498" s="143"/>
      <c r="AQ498" s="144"/>
      <c r="AR498" s="143"/>
      <c r="AV498" s="1"/>
      <c r="AW498" s="1"/>
      <c r="BF498" s="1"/>
      <c r="CH498" s="1"/>
      <c r="CI498" s="1"/>
      <c r="CL498" s="1"/>
      <c r="CM498" s="1"/>
      <c r="CN498" s="242"/>
      <c r="CO498" s="1"/>
      <c r="CP498" s="3"/>
      <c r="CQ498" s="3"/>
      <c r="CR498" s="1"/>
      <c r="CS498" s="3"/>
      <c r="CT498" s="3"/>
      <c r="CU498" s="3"/>
      <c r="CV498" s="1"/>
      <c r="CW498" s="1"/>
      <c r="DC498" s="144"/>
      <c r="DD498" s="149"/>
      <c r="DE498" s="107"/>
      <c r="DF498" s="107"/>
      <c r="DG498" s="107"/>
      <c r="DH498" s="107"/>
      <c r="DI498" s="107"/>
      <c r="DJ498" s="107"/>
      <c r="DK498" s="107"/>
      <c r="DL498" s="107"/>
      <c r="DM498" s="107"/>
      <c r="DN498" s="107"/>
      <c r="DO498" s="107"/>
      <c r="DP498" s="107"/>
      <c r="DQ498" s="107"/>
      <c r="DR498" s="107"/>
      <c r="DS498" s="107"/>
      <c r="DT498" s="107"/>
      <c r="DU498" s="107"/>
      <c r="DV498" s="107"/>
      <c r="DW498" s="107"/>
      <c r="DX498" s="107"/>
      <c r="DY498" s="107"/>
      <c r="DZ498" s="107"/>
      <c r="EA498" s="107"/>
      <c r="EB498" s="107"/>
      <c r="EC498" s="107"/>
      <c r="ED498" s="107"/>
      <c r="EE498" s="107"/>
      <c r="EF498" s="107"/>
      <c r="EG498" s="107"/>
      <c r="EH498" s="107"/>
      <c r="EI498" s="107"/>
      <c r="EJ498" s="150"/>
    </row>
    <row r="499" spans="1:140" x14ac:dyDescent="0.3">
      <c r="A499" s="277" t="str">
        <f>Tableau3[Commande]&amp;Tableau3[Lig Cde]</f>
        <v/>
      </c>
      <c r="B499" s="278" t="str">
        <f>IF(ISERROR(VLOOKUP(Tableau3[[#This Row],[Code Ord. Off.]],#REF!,2,FALSE)),"RC CONVERGENCE",VLOOKUP(Tableau3[[#This Row],[Code Ord. Off.]],#REF!,2,FALSE))</f>
        <v>RC CONVERGENCE</v>
      </c>
      <c r="C499" s="279" t="str">
        <f>IF(OR(LEFT(Tableau3[[#This Row],[Commentaire Client]],2)="L3",LEFT(Tableau3[[#This Row],[No Suivi]],2)="L3"),"L3","")</f>
        <v/>
      </c>
      <c r="D499" s="278" t="str">
        <f>IFERROR(VLOOKUP(Tableau3[[#This Row],[Code Gest Fournisseur]],#REF!,2,FALSE),IF(Tableau3[[#This Row],[Réf Art Fournisseur]]="","NRC","Znon attribuée"))</f>
        <v>NRC</v>
      </c>
      <c r="E499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499" s="280" t="str">
        <f>IF(Tableau3[[#This Row],[Date Demandée]]+15&lt;$DE$11,"oui","non")</f>
        <v>oui</v>
      </c>
      <c r="G499" s="143"/>
      <c r="I499" s="144"/>
      <c r="J499" s="143"/>
      <c r="AQ499" s="144"/>
      <c r="AR499" s="143"/>
      <c r="AV499" s="1"/>
      <c r="AW499" s="1"/>
      <c r="BF499" s="1"/>
      <c r="CH499" s="1"/>
      <c r="CI499" s="1"/>
      <c r="CL499" s="1"/>
      <c r="CM499" s="1"/>
      <c r="CN499" s="242"/>
      <c r="CO499" s="1"/>
      <c r="CP499" s="3"/>
      <c r="CQ499" s="3"/>
      <c r="CR499" s="1"/>
      <c r="CS499" s="3"/>
      <c r="CT499" s="3"/>
      <c r="CU499" s="3"/>
      <c r="CV499" s="1"/>
      <c r="CW499" s="1"/>
      <c r="DC499" s="144"/>
      <c r="DD499" s="149"/>
      <c r="DE499" s="107"/>
      <c r="DF499" s="107"/>
      <c r="DG499" s="107"/>
      <c r="DH499" s="107"/>
      <c r="DI499" s="107"/>
      <c r="DJ499" s="107"/>
      <c r="DK499" s="107"/>
      <c r="DL499" s="107"/>
      <c r="DM499" s="107"/>
      <c r="DN499" s="107"/>
      <c r="DO499" s="107"/>
      <c r="DP499" s="107"/>
      <c r="DQ499" s="107"/>
      <c r="DR499" s="107"/>
      <c r="DS499" s="107"/>
      <c r="DT499" s="107"/>
      <c r="DU499" s="107"/>
      <c r="DV499" s="107"/>
      <c r="DW499" s="107"/>
      <c r="DX499" s="107"/>
      <c r="DY499" s="107"/>
      <c r="DZ499" s="107"/>
      <c r="EA499" s="107"/>
      <c r="EB499" s="107"/>
      <c r="EC499" s="107"/>
      <c r="ED499" s="107"/>
      <c r="EE499" s="107"/>
      <c r="EF499" s="107"/>
      <c r="EG499" s="107"/>
      <c r="EH499" s="107"/>
      <c r="EI499" s="107"/>
      <c r="EJ499" s="150"/>
    </row>
    <row r="500" spans="1:140" x14ac:dyDescent="0.3">
      <c r="A500" s="277" t="str">
        <f>Tableau3[Commande]&amp;Tableau3[Lig Cde]</f>
        <v/>
      </c>
      <c r="B500" s="278" t="str">
        <f>IF(ISERROR(VLOOKUP(Tableau3[[#This Row],[Code Ord. Off.]],#REF!,2,FALSE)),"RC CONVERGENCE",VLOOKUP(Tableau3[[#This Row],[Code Ord. Off.]],#REF!,2,FALSE))</f>
        <v>RC CONVERGENCE</v>
      </c>
      <c r="C500" s="279" t="str">
        <f>IF(OR(LEFT(Tableau3[[#This Row],[Commentaire Client]],2)="L3",LEFT(Tableau3[[#This Row],[No Suivi]],2)="L3"),"L3","")</f>
        <v/>
      </c>
      <c r="D500" s="278" t="str">
        <f>IFERROR(VLOOKUP(Tableau3[[#This Row],[Code Gest Fournisseur]],#REF!,2,FALSE),IF(Tableau3[[#This Row],[Réf Art Fournisseur]]="","NRC","Znon attribuée"))</f>
        <v>NRC</v>
      </c>
      <c r="E500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500" s="280" t="str">
        <f>IF(Tableau3[[#This Row],[Date Demandée]]+15&lt;$DE$11,"oui","non")</f>
        <v>oui</v>
      </c>
      <c r="G500" s="143"/>
      <c r="I500" s="144"/>
      <c r="J500" s="143"/>
      <c r="AQ500" s="144"/>
      <c r="AR500" s="143"/>
      <c r="AV500" s="1"/>
      <c r="AW500" s="1"/>
      <c r="BF500" s="1"/>
      <c r="CH500" s="1"/>
      <c r="CI500" s="1"/>
      <c r="CL500" s="1"/>
      <c r="CM500" s="1"/>
      <c r="CN500" s="242"/>
      <c r="CO500" s="1"/>
      <c r="CP500" s="3"/>
      <c r="CQ500" s="3"/>
      <c r="CR500" s="1"/>
      <c r="CS500" s="3"/>
      <c r="CT500" s="3"/>
      <c r="CU500" s="3"/>
      <c r="CV500" s="1"/>
      <c r="CW500" s="1"/>
      <c r="DC500" s="144"/>
      <c r="DD500" s="149"/>
      <c r="DE500" s="107"/>
      <c r="DF500" s="107"/>
      <c r="DG500" s="107"/>
      <c r="DH500" s="107"/>
      <c r="DI500" s="107"/>
      <c r="DJ500" s="107"/>
      <c r="DK500" s="107"/>
      <c r="DL500" s="107"/>
      <c r="DM500" s="107"/>
      <c r="DN500" s="107"/>
      <c r="DO500" s="107"/>
      <c r="DP500" s="107"/>
      <c r="DQ500" s="107"/>
      <c r="DR500" s="107"/>
      <c r="DS500" s="107"/>
      <c r="DT500" s="107"/>
      <c r="DU500" s="107"/>
      <c r="DV500" s="107"/>
      <c r="DW500" s="107"/>
      <c r="DX500" s="107"/>
      <c r="DY500" s="107"/>
      <c r="DZ500" s="107"/>
      <c r="EA500" s="107"/>
      <c r="EB500" s="107"/>
      <c r="EC500" s="107"/>
      <c r="ED500" s="107"/>
      <c r="EE500" s="107"/>
      <c r="EF500" s="107"/>
      <c r="EG500" s="107"/>
      <c r="EH500" s="107"/>
      <c r="EI500" s="107"/>
      <c r="EJ500" s="150"/>
    </row>
    <row r="501" spans="1:140" x14ac:dyDescent="0.3">
      <c r="A501" s="277" t="str">
        <f>Tableau3[Commande]&amp;Tableau3[Lig Cde]</f>
        <v/>
      </c>
      <c r="B501" s="278" t="str">
        <f>IF(ISERROR(VLOOKUP(Tableau3[[#This Row],[Code Ord. Off.]],#REF!,2,FALSE)),"RC CONVERGENCE",VLOOKUP(Tableau3[[#This Row],[Code Ord. Off.]],#REF!,2,FALSE))</f>
        <v>RC CONVERGENCE</v>
      </c>
      <c r="C501" s="279" t="str">
        <f>IF(OR(LEFT(Tableau3[[#This Row],[Commentaire Client]],2)="L3",LEFT(Tableau3[[#This Row],[No Suivi]],2)="L3"),"L3","")</f>
        <v/>
      </c>
      <c r="D501" s="278" t="str">
        <f>IFERROR(VLOOKUP(Tableau3[[#This Row],[Code Gest Fournisseur]],#REF!,2,FALSE),IF(Tableau3[[#This Row],[Réf Art Fournisseur]]="","NRC","Znon attribuée"))</f>
        <v>NRC</v>
      </c>
      <c r="E501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501" s="280" t="str">
        <f>IF(Tableau3[[#This Row],[Date Demandée]]+15&lt;$DE$11,"oui","non")</f>
        <v>oui</v>
      </c>
      <c r="G501" s="143"/>
      <c r="I501" s="144"/>
      <c r="J501" s="143"/>
      <c r="AQ501" s="144"/>
      <c r="AR501" s="143"/>
      <c r="AV501" s="1"/>
      <c r="AW501" s="1"/>
      <c r="BF501" s="1"/>
      <c r="CH501" s="1"/>
      <c r="CI501" s="1"/>
      <c r="CL501" s="1"/>
      <c r="CM501" s="1"/>
      <c r="CN501" s="241"/>
      <c r="CO501" s="1"/>
      <c r="CP501" s="3"/>
      <c r="CQ501" s="3"/>
      <c r="CR501" s="1"/>
      <c r="CS501" s="3"/>
      <c r="CT501" s="3"/>
      <c r="CU501" s="3"/>
      <c r="CV501" s="1"/>
      <c r="CW501" s="1"/>
      <c r="DC501" s="144"/>
      <c r="DD501" s="149"/>
      <c r="DE501" s="107"/>
      <c r="DF501" s="107"/>
      <c r="DG501" s="107"/>
      <c r="DH501" s="107"/>
      <c r="DI501" s="107"/>
      <c r="DJ501" s="107"/>
      <c r="DK501" s="107"/>
      <c r="DL501" s="107"/>
      <c r="DM501" s="107"/>
      <c r="DN501" s="107"/>
      <c r="DO501" s="107"/>
      <c r="DP501" s="107"/>
      <c r="DQ501" s="107"/>
      <c r="DR501" s="107"/>
      <c r="DS501" s="107"/>
      <c r="DT501" s="107"/>
      <c r="DU501" s="107"/>
      <c r="DV501" s="107"/>
      <c r="DW501" s="107"/>
      <c r="DX501" s="107"/>
      <c r="DY501" s="107"/>
      <c r="DZ501" s="107"/>
      <c r="EA501" s="107"/>
      <c r="EB501" s="107"/>
      <c r="EC501" s="107"/>
      <c r="ED501" s="107"/>
      <c r="EE501" s="107"/>
      <c r="EF501" s="107"/>
      <c r="EG501" s="107"/>
      <c r="EH501" s="107"/>
      <c r="EI501" s="107"/>
      <c r="EJ501" s="150"/>
    </row>
    <row r="502" spans="1:140" x14ac:dyDescent="0.3">
      <c r="A502" s="277" t="str">
        <f>Tableau3[Commande]&amp;Tableau3[Lig Cde]</f>
        <v/>
      </c>
      <c r="B502" s="278" t="str">
        <f>IF(ISERROR(VLOOKUP(Tableau3[[#This Row],[Code Ord. Off.]],#REF!,2,FALSE)),"RC CONVERGENCE",VLOOKUP(Tableau3[[#This Row],[Code Ord. Off.]],#REF!,2,FALSE))</f>
        <v>RC CONVERGENCE</v>
      </c>
      <c r="C502" s="279" t="str">
        <f>IF(OR(LEFT(Tableau3[[#This Row],[Commentaire Client]],2)="L3",LEFT(Tableau3[[#This Row],[No Suivi]],2)="L3"),"L3","")</f>
        <v/>
      </c>
      <c r="D502" s="278" t="str">
        <f>IFERROR(VLOOKUP(Tableau3[[#This Row],[Code Gest Fournisseur]],#REF!,2,FALSE),IF(Tableau3[[#This Row],[Réf Art Fournisseur]]="","NRC","Znon attribuée"))</f>
        <v>NRC</v>
      </c>
      <c r="E502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502" s="280" t="str">
        <f>IF(Tableau3[[#This Row],[Date Demandée]]+15&lt;$DE$11,"oui","non")</f>
        <v>oui</v>
      </c>
      <c r="G502" s="143"/>
      <c r="I502" s="144"/>
      <c r="J502" s="143"/>
      <c r="AQ502" s="144"/>
      <c r="AR502" s="143"/>
      <c r="AV502" s="1"/>
      <c r="AW502" s="1"/>
      <c r="BF502" s="1"/>
      <c r="CH502" s="1"/>
      <c r="CI502" s="1"/>
      <c r="CL502" s="1"/>
      <c r="CM502" s="1"/>
      <c r="CN502" s="244"/>
      <c r="CO502" s="1"/>
      <c r="CP502" s="3"/>
      <c r="CQ502" s="3"/>
      <c r="CR502" s="1"/>
      <c r="CS502" s="3"/>
      <c r="CT502" s="3"/>
      <c r="CU502" s="3"/>
      <c r="CV502" s="1"/>
      <c r="CW502" s="1"/>
      <c r="DC502" s="144"/>
      <c r="DD502" s="149"/>
      <c r="DE502" s="107"/>
      <c r="DF502" s="107"/>
      <c r="DG502" s="107"/>
      <c r="DH502" s="107"/>
      <c r="DI502" s="107"/>
      <c r="DJ502" s="107"/>
      <c r="DK502" s="107"/>
      <c r="DL502" s="107"/>
      <c r="DM502" s="107"/>
      <c r="DN502" s="107"/>
      <c r="DO502" s="107"/>
      <c r="DP502" s="107"/>
      <c r="DQ502" s="107"/>
      <c r="DR502" s="107"/>
      <c r="DS502" s="107"/>
      <c r="DT502" s="107"/>
      <c r="DU502" s="107"/>
      <c r="DV502" s="107"/>
      <c r="DW502" s="107"/>
      <c r="DX502" s="107"/>
      <c r="DY502" s="107"/>
      <c r="DZ502" s="107"/>
      <c r="EA502" s="107"/>
      <c r="EB502" s="107"/>
      <c r="EC502" s="107"/>
      <c r="ED502" s="107"/>
      <c r="EE502" s="107"/>
      <c r="EF502" s="107"/>
      <c r="EG502" s="107"/>
      <c r="EH502" s="107"/>
      <c r="EI502" s="107"/>
      <c r="EJ502" s="150"/>
    </row>
    <row r="503" spans="1:140" x14ac:dyDescent="0.3">
      <c r="A503" s="277" t="str">
        <f>Tableau3[Commande]&amp;Tableau3[Lig Cde]</f>
        <v/>
      </c>
      <c r="B503" s="278" t="str">
        <f>IF(ISERROR(VLOOKUP(Tableau3[[#This Row],[Code Ord. Off.]],#REF!,2,FALSE)),"RC CONVERGENCE",VLOOKUP(Tableau3[[#This Row],[Code Ord. Off.]],#REF!,2,FALSE))</f>
        <v>RC CONVERGENCE</v>
      </c>
      <c r="C503" s="279" t="str">
        <f>IF(OR(LEFT(Tableau3[[#This Row],[Commentaire Client]],2)="L3",LEFT(Tableau3[[#This Row],[No Suivi]],2)="L3"),"L3","")</f>
        <v/>
      </c>
      <c r="D503" s="278" t="str">
        <f>IFERROR(VLOOKUP(Tableau3[[#This Row],[Code Gest Fournisseur]],#REF!,2,FALSE),IF(Tableau3[[#This Row],[Réf Art Fournisseur]]="","NRC","Znon attribuée"))</f>
        <v>NRC</v>
      </c>
      <c r="E503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503" s="280" t="str">
        <f>IF(Tableau3[[#This Row],[Date Demandée]]+15&lt;$DE$11,"oui","non")</f>
        <v>oui</v>
      </c>
      <c r="G503" s="143"/>
      <c r="I503" s="144"/>
      <c r="J503" s="143"/>
      <c r="AQ503" s="144"/>
      <c r="AR503" s="143"/>
      <c r="AV503" s="1"/>
      <c r="AW503" s="1"/>
      <c r="BF503" s="1"/>
      <c r="CH503" s="1"/>
      <c r="CI503" s="1"/>
      <c r="CL503" s="1"/>
      <c r="CM503" s="1"/>
      <c r="CN503" s="244"/>
      <c r="CO503" s="1"/>
      <c r="CP503" s="3"/>
      <c r="CQ503" s="3"/>
      <c r="CR503" s="1"/>
      <c r="CS503" s="3"/>
      <c r="CT503" s="3"/>
      <c r="CU503" s="3"/>
      <c r="CV503" s="1"/>
      <c r="CW503" s="1"/>
      <c r="DC503" s="144"/>
      <c r="DD503" s="149"/>
      <c r="DE503" s="107"/>
      <c r="DF503" s="107"/>
      <c r="DG503" s="107"/>
      <c r="DH503" s="107"/>
      <c r="DI503" s="107"/>
      <c r="DJ503" s="107"/>
      <c r="DK503" s="107"/>
      <c r="DL503" s="107"/>
      <c r="DM503" s="107"/>
      <c r="DN503" s="107"/>
      <c r="DO503" s="107"/>
      <c r="DP503" s="107"/>
      <c r="DQ503" s="107"/>
      <c r="DR503" s="107"/>
      <c r="DS503" s="107"/>
      <c r="DT503" s="107"/>
      <c r="DU503" s="107"/>
      <c r="DV503" s="107"/>
      <c r="DW503" s="107"/>
      <c r="DX503" s="107"/>
      <c r="DY503" s="107"/>
      <c r="DZ503" s="107"/>
      <c r="EA503" s="107"/>
      <c r="EB503" s="107"/>
      <c r="EC503" s="107"/>
      <c r="ED503" s="107"/>
      <c r="EE503" s="107"/>
      <c r="EF503" s="107"/>
      <c r="EG503" s="107"/>
      <c r="EH503" s="107"/>
      <c r="EI503" s="107"/>
      <c r="EJ503" s="150"/>
    </row>
    <row r="504" spans="1:140" x14ac:dyDescent="0.3">
      <c r="A504" s="277" t="str">
        <f>Tableau3[Commande]&amp;Tableau3[Lig Cde]</f>
        <v/>
      </c>
      <c r="B504" s="278" t="str">
        <f>IF(ISERROR(VLOOKUP(Tableau3[[#This Row],[Code Ord. Off.]],#REF!,2,FALSE)),"RC CONVERGENCE",VLOOKUP(Tableau3[[#This Row],[Code Ord. Off.]],#REF!,2,FALSE))</f>
        <v>RC CONVERGENCE</v>
      </c>
      <c r="C504" s="279" t="str">
        <f>IF(OR(LEFT(Tableau3[[#This Row],[Commentaire Client]],2)="L3",LEFT(Tableau3[[#This Row],[No Suivi]],2)="L3"),"L3","")</f>
        <v/>
      </c>
      <c r="D504" s="278" t="str">
        <f>IFERROR(VLOOKUP(Tableau3[[#This Row],[Code Gest Fournisseur]],#REF!,2,FALSE),IF(Tableau3[[#This Row],[Réf Art Fournisseur]]="","NRC","Znon attribuée"))</f>
        <v>NRC</v>
      </c>
      <c r="E504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504" s="280" t="str">
        <f>IF(Tableau3[[#This Row],[Date Demandée]]+15&lt;$DE$11,"oui","non")</f>
        <v>oui</v>
      </c>
      <c r="G504" s="143"/>
      <c r="I504" s="144"/>
      <c r="J504" s="143"/>
      <c r="AQ504" s="144"/>
      <c r="AR504" s="143"/>
      <c r="AV504" s="1"/>
      <c r="AW504" s="1"/>
      <c r="BF504" s="1"/>
      <c r="CH504" s="1"/>
      <c r="CI504" s="1"/>
      <c r="CL504" s="1"/>
      <c r="CM504" s="1"/>
      <c r="CN504" s="244"/>
      <c r="CO504" s="1"/>
      <c r="CP504" s="3"/>
      <c r="CQ504" s="3"/>
      <c r="CR504" s="1"/>
      <c r="CS504" s="3"/>
      <c r="CT504" s="3"/>
      <c r="CU504" s="3"/>
      <c r="CV504" s="1"/>
      <c r="CW504" s="1"/>
      <c r="DC504" s="144"/>
      <c r="DD504" s="149"/>
      <c r="DE504" s="107"/>
      <c r="DF504" s="107"/>
      <c r="DG504" s="107"/>
      <c r="DH504" s="107"/>
      <c r="DI504" s="107"/>
      <c r="DJ504" s="107"/>
      <c r="DK504" s="107"/>
      <c r="DL504" s="107"/>
      <c r="DM504" s="107"/>
      <c r="DN504" s="107"/>
      <c r="DO504" s="107"/>
      <c r="DP504" s="107"/>
      <c r="DQ504" s="107"/>
      <c r="DR504" s="107"/>
      <c r="DS504" s="107"/>
      <c r="DT504" s="107"/>
      <c r="DU504" s="107"/>
      <c r="DV504" s="107"/>
      <c r="DW504" s="107"/>
      <c r="DX504" s="107"/>
      <c r="DY504" s="107"/>
      <c r="DZ504" s="107"/>
      <c r="EA504" s="107"/>
      <c r="EB504" s="107"/>
      <c r="EC504" s="107"/>
      <c r="ED504" s="107"/>
      <c r="EE504" s="107"/>
      <c r="EF504" s="107"/>
      <c r="EG504" s="107"/>
      <c r="EH504" s="107"/>
      <c r="EI504" s="107"/>
      <c r="EJ504" s="150"/>
    </row>
    <row r="505" spans="1:140" x14ac:dyDescent="0.3">
      <c r="A505" s="277" t="str">
        <f>Tableau3[Commande]&amp;Tableau3[Lig Cde]</f>
        <v/>
      </c>
      <c r="B505" s="278" t="str">
        <f>IF(ISERROR(VLOOKUP(Tableau3[[#This Row],[Code Ord. Off.]],#REF!,2,FALSE)),"RC CONVERGENCE",VLOOKUP(Tableau3[[#This Row],[Code Ord. Off.]],#REF!,2,FALSE))</f>
        <v>RC CONVERGENCE</v>
      </c>
      <c r="C505" s="279" t="str">
        <f>IF(OR(LEFT(Tableau3[[#This Row],[Commentaire Client]],2)="L3",LEFT(Tableau3[[#This Row],[No Suivi]],2)="L3"),"L3","")</f>
        <v/>
      </c>
      <c r="D505" s="278" t="str">
        <f>IFERROR(VLOOKUP(Tableau3[[#This Row],[Code Gest Fournisseur]],#REF!,2,FALSE),IF(Tableau3[[#This Row],[Réf Art Fournisseur]]="","NRC","Znon attribuée"))</f>
        <v>NRC</v>
      </c>
      <c r="E505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505" s="280" t="str">
        <f>IF(Tableau3[[#This Row],[Date Demandée]]+15&lt;$DE$11,"oui","non")</f>
        <v>oui</v>
      </c>
      <c r="G505" s="143"/>
      <c r="I505" s="144"/>
      <c r="J505" s="143"/>
      <c r="AQ505" s="144"/>
      <c r="AR505" s="143"/>
      <c r="AV505" s="1"/>
      <c r="AW505" s="1"/>
      <c r="BF505" s="1"/>
      <c r="CH505" s="1"/>
      <c r="CI505" s="1"/>
      <c r="CL505" s="1"/>
      <c r="CM505" s="1"/>
      <c r="CN505" s="242"/>
      <c r="CO505" s="1"/>
      <c r="CP505" s="3"/>
      <c r="CQ505" s="3"/>
      <c r="CR505" s="1"/>
      <c r="CS505" s="3"/>
      <c r="CT505" s="3"/>
      <c r="CU505" s="3"/>
      <c r="CV505" s="1"/>
      <c r="CW505" s="1"/>
      <c r="DC505" s="144"/>
      <c r="DD505" s="149"/>
      <c r="DE505" s="107"/>
      <c r="DF505" s="107"/>
      <c r="DG505" s="107"/>
      <c r="DH505" s="107"/>
      <c r="DI505" s="107"/>
      <c r="DJ505" s="107"/>
      <c r="DK505" s="107"/>
      <c r="DL505" s="107"/>
      <c r="DM505" s="107"/>
      <c r="DN505" s="107"/>
      <c r="DO505" s="107"/>
      <c r="DP505" s="107"/>
      <c r="DQ505" s="107"/>
      <c r="DR505" s="107"/>
      <c r="DS505" s="107"/>
      <c r="DT505" s="107"/>
      <c r="DU505" s="107"/>
      <c r="DV505" s="107"/>
      <c r="DW505" s="107"/>
      <c r="DX505" s="107"/>
      <c r="DY505" s="107"/>
      <c r="DZ505" s="107"/>
      <c r="EA505" s="107"/>
      <c r="EB505" s="107"/>
      <c r="EC505" s="107"/>
      <c r="ED505" s="107"/>
      <c r="EE505" s="107"/>
      <c r="EF505" s="107"/>
      <c r="EG505" s="107"/>
      <c r="EH505" s="107"/>
      <c r="EI505" s="107"/>
      <c r="EJ505" s="150"/>
    </row>
    <row r="506" spans="1:140" x14ac:dyDescent="0.3">
      <c r="A506" s="277" t="str">
        <f>Tableau3[Commande]&amp;Tableau3[Lig Cde]</f>
        <v/>
      </c>
      <c r="B506" s="278" t="str">
        <f>IF(ISERROR(VLOOKUP(Tableau3[[#This Row],[Code Ord. Off.]],#REF!,2,FALSE)),"RC CONVERGENCE",VLOOKUP(Tableau3[[#This Row],[Code Ord. Off.]],#REF!,2,FALSE))</f>
        <v>RC CONVERGENCE</v>
      </c>
      <c r="C506" s="279" t="str">
        <f>IF(OR(LEFT(Tableau3[[#This Row],[Commentaire Client]],2)="L3",LEFT(Tableau3[[#This Row],[No Suivi]],2)="L3"),"L3","")</f>
        <v/>
      </c>
      <c r="D506" s="278" t="str">
        <f>IFERROR(VLOOKUP(Tableau3[[#This Row],[Code Gest Fournisseur]],#REF!,2,FALSE),IF(Tableau3[[#This Row],[Réf Art Fournisseur]]="","NRC","Znon attribuée"))</f>
        <v>NRC</v>
      </c>
      <c r="E506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506" s="280" t="str">
        <f>IF(Tableau3[[#This Row],[Date Demandée]]+15&lt;$DE$11,"oui","non")</f>
        <v>oui</v>
      </c>
      <c r="G506" s="143"/>
      <c r="I506" s="144"/>
      <c r="J506" s="143"/>
      <c r="AQ506" s="144"/>
      <c r="AR506" s="143"/>
      <c r="AV506" s="1"/>
      <c r="AW506" s="1"/>
      <c r="BF506" s="1"/>
      <c r="CH506" s="1"/>
      <c r="CI506" s="1"/>
      <c r="CL506" s="1"/>
      <c r="CM506" s="1"/>
      <c r="CN506" s="242"/>
      <c r="CO506" s="1"/>
      <c r="CP506" s="3"/>
      <c r="CQ506" s="3"/>
      <c r="CR506" s="1"/>
      <c r="CS506" s="3"/>
      <c r="CT506" s="3"/>
      <c r="CU506" s="3"/>
      <c r="CV506" s="1"/>
      <c r="CW506" s="1"/>
      <c r="DC506" s="144"/>
      <c r="DD506" s="149"/>
      <c r="DE506" s="107"/>
      <c r="DF506" s="107"/>
      <c r="DG506" s="107"/>
      <c r="DH506" s="107"/>
      <c r="DI506" s="107"/>
      <c r="DJ506" s="107"/>
      <c r="DK506" s="107"/>
      <c r="DL506" s="107"/>
      <c r="DM506" s="107"/>
      <c r="DN506" s="107"/>
      <c r="DO506" s="107"/>
      <c r="DP506" s="107"/>
      <c r="DQ506" s="107"/>
      <c r="DR506" s="107"/>
      <c r="DS506" s="107"/>
      <c r="DT506" s="107"/>
      <c r="DU506" s="107"/>
      <c r="DV506" s="107"/>
      <c r="DW506" s="107"/>
      <c r="DX506" s="107"/>
      <c r="DY506" s="107"/>
      <c r="DZ506" s="107"/>
      <c r="EA506" s="107"/>
      <c r="EB506" s="107"/>
      <c r="EC506" s="107"/>
      <c r="ED506" s="107"/>
      <c r="EE506" s="107"/>
      <c r="EF506" s="107"/>
      <c r="EG506" s="107"/>
      <c r="EH506" s="107"/>
      <c r="EI506" s="107"/>
      <c r="EJ506" s="150"/>
    </row>
    <row r="507" spans="1:140" x14ac:dyDescent="0.3">
      <c r="A507" s="277" t="str">
        <f>Tableau3[Commande]&amp;Tableau3[Lig Cde]</f>
        <v/>
      </c>
      <c r="B507" s="278" t="str">
        <f>IF(ISERROR(VLOOKUP(Tableau3[[#This Row],[Code Ord. Off.]],#REF!,2,FALSE)),"RC CONVERGENCE",VLOOKUP(Tableau3[[#This Row],[Code Ord. Off.]],#REF!,2,FALSE))</f>
        <v>RC CONVERGENCE</v>
      </c>
      <c r="C507" s="279" t="str">
        <f>IF(OR(LEFT(Tableau3[[#This Row],[Commentaire Client]],2)="L3",LEFT(Tableau3[[#This Row],[No Suivi]],2)="L3"),"L3","")</f>
        <v/>
      </c>
      <c r="D507" s="278" t="str">
        <f>IFERROR(VLOOKUP(Tableau3[[#This Row],[Code Gest Fournisseur]],#REF!,2,FALSE),IF(Tableau3[[#This Row],[Réf Art Fournisseur]]="","NRC","Znon attribuée"))</f>
        <v>NRC</v>
      </c>
      <c r="E507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507" s="280" t="str">
        <f>IF(Tableau3[[#This Row],[Date Demandée]]+15&lt;$DE$11,"oui","non")</f>
        <v>oui</v>
      </c>
      <c r="G507" s="143"/>
      <c r="I507" s="144"/>
      <c r="J507" s="143"/>
      <c r="AQ507" s="144"/>
      <c r="AR507" s="143"/>
      <c r="AV507" s="1"/>
      <c r="AW507" s="1"/>
      <c r="BF507" s="1"/>
      <c r="CH507" s="1"/>
      <c r="CI507" s="1"/>
      <c r="CL507" s="1"/>
      <c r="CM507" s="1"/>
      <c r="CN507" s="244"/>
      <c r="CO507" s="1"/>
      <c r="CP507" s="3"/>
      <c r="CQ507" s="3"/>
      <c r="CR507" s="1"/>
      <c r="CS507" s="3"/>
      <c r="CT507" s="3"/>
      <c r="CU507" s="3"/>
      <c r="CV507" s="1"/>
      <c r="CW507" s="1"/>
      <c r="DC507" s="144"/>
      <c r="DD507" s="149"/>
      <c r="DE507" s="107"/>
      <c r="DF507" s="107"/>
      <c r="DG507" s="107"/>
      <c r="DH507" s="107"/>
      <c r="DI507" s="107"/>
      <c r="DJ507" s="107"/>
      <c r="DK507" s="107"/>
      <c r="DL507" s="107"/>
      <c r="DM507" s="107"/>
      <c r="DN507" s="107"/>
      <c r="DO507" s="107"/>
      <c r="DP507" s="107"/>
      <c r="DQ507" s="107"/>
      <c r="DR507" s="107"/>
      <c r="DS507" s="107"/>
      <c r="DT507" s="107"/>
      <c r="DU507" s="107"/>
      <c r="DV507" s="107"/>
      <c r="DW507" s="107"/>
      <c r="DX507" s="107"/>
      <c r="DY507" s="107"/>
      <c r="DZ507" s="107"/>
      <c r="EA507" s="107"/>
      <c r="EB507" s="107"/>
      <c r="EC507" s="107"/>
      <c r="ED507" s="107"/>
      <c r="EE507" s="107"/>
      <c r="EF507" s="107"/>
      <c r="EG507" s="107"/>
      <c r="EH507" s="107"/>
      <c r="EI507" s="107"/>
      <c r="EJ507" s="150"/>
    </row>
    <row r="508" spans="1:140" x14ac:dyDescent="0.3">
      <c r="A508" s="277" t="str">
        <f>Tableau3[Commande]&amp;Tableau3[Lig Cde]</f>
        <v/>
      </c>
      <c r="B508" s="278" t="str">
        <f>IF(ISERROR(VLOOKUP(Tableau3[[#This Row],[Code Ord. Off.]],#REF!,2,FALSE)),"RC CONVERGENCE",VLOOKUP(Tableau3[[#This Row],[Code Ord. Off.]],#REF!,2,FALSE))</f>
        <v>RC CONVERGENCE</v>
      </c>
      <c r="C508" s="279" t="str">
        <f>IF(OR(LEFT(Tableau3[[#This Row],[Commentaire Client]],2)="L3",LEFT(Tableau3[[#This Row],[No Suivi]],2)="L3"),"L3","")</f>
        <v/>
      </c>
      <c r="D508" s="278" t="str">
        <f>IFERROR(VLOOKUP(Tableau3[[#This Row],[Code Gest Fournisseur]],#REF!,2,FALSE),IF(Tableau3[[#This Row],[Réf Art Fournisseur]]="","NRC","Znon attribuée"))</f>
        <v>NRC</v>
      </c>
      <c r="E508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508" s="280" t="str">
        <f>IF(Tableau3[[#This Row],[Date Demandée]]+15&lt;$DE$11,"oui","non")</f>
        <v>oui</v>
      </c>
      <c r="G508" s="143"/>
      <c r="I508" s="144"/>
      <c r="J508" s="143"/>
      <c r="AQ508" s="144"/>
      <c r="AR508" s="143"/>
      <c r="AV508" s="1"/>
      <c r="AW508" s="1"/>
      <c r="BF508" s="1"/>
      <c r="CH508" s="1"/>
      <c r="CI508" s="1"/>
      <c r="CL508" s="1"/>
      <c r="CM508" s="1"/>
      <c r="CN508" s="244"/>
      <c r="CO508" s="1"/>
      <c r="CP508" s="3"/>
      <c r="CQ508" s="3"/>
      <c r="CR508" s="1"/>
      <c r="CS508" s="3"/>
      <c r="CT508" s="3"/>
      <c r="CU508" s="3"/>
      <c r="CV508" s="1"/>
      <c r="CW508" s="1"/>
      <c r="DC508" s="144"/>
      <c r="DD508" s="149"/>
      <c r="DE508" s="107"/>
      <c r="DF508" s="107"/>
      <c r="DG508" s="107"/>
      <c r="DH508" s="107"/>
      <c r="DI508" s="107"/>
      <c r="DJ508" s="107"/>
      <c r="DK508" s="107"/>
      <c r="DL508" s="107"/>
      <c r="DM508" s="107"/>
      <c r="DN508" s="107"/>
      <c r="DO508" s="107"/>
      <c r="DP508" s="107"/>
      <c r="DQ508" s="107"/>
      <c r="DR508" s="107"/>
      <c r="DS508" s="107"/>
      <c r="DT508" s="107"/>
      <c r="DU508" s="107"/>
      <c r="DV508" s="107"/>
      <c r="DW508" s="107"/>
      <c r="DX508" s="107"/>
      <c r="DY508" s="107"/>
      <c r="DZ508" s="107"/>
      <c r="EA508" s="107"/>
      <c r="EB508" s="107"/>
      <c r="EC508" s="107"/>
      <c r="ED508" s="107"/>
      <c r="EE508" s="107"/>
      <c r="EF508" s="107"/>
      <c r="EG508" s="107"/>
      <c r="EH508" s="107"/>
      <c r="EI508" s="107"/>
      <c r="EJ508" s="150"/>
    </row>
    <row r="509" spans="1:140" x14ac:dyDescent="0.3">
      <c r="A509" s="277" t="str">
        <f>Tableau3[Commande]&amp;Tableau3[Lig Cde]</f>
        <v/>
      </c>
      <c r="B509" s="278" t="str">
        <f>IF(ISERROR(VLOOKUP(Tableau3[[#This Row],[Code Ord. Off.]],#REF!,2,FALSE)),"RC CONVERGENCE",VLOOKUP(Tableau3[[#This Row],[Code Ord. Off.]],#REF!,2,FALSE))</f>
        <v>RC CONVERGENCE</v>
      </c>
      <c r="C509" s="279" t="str">
        <f>IF(OR(LEFT(Tableau3[[#This Row],[Commentaire Client]],2)="L3",LEFT(Tableau3[[#This Row],[No Suivi]],2)="L3"),"L3","")</f>
        <v/>
      </c>
      <c r="D509" s="278" t="str">
        <f>IFERROR(VLOOKUP(Tableau3[[#This Row],[Code Gest Fournisseur]],#REF!,2,FALSE),IF(Tableau3[[#This Row],[Réf Art Fournisseur]]="","NRC","Znon attribuée"))</f>
        <v>NRC</v>
      </c>
      <c r="E509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509" s="280" t="str">
        <f>IF(Tableau3[[#This Row],[Date Demandée]]+15&lt;$DE$11,"oui","non")</f>
        <v>oui</v>
      </c>
      <c r="G509" s="143"/>
      <c r="I509" s="144"/>
      <c r="J509" s="143"/>
      <c r="AQ509" s="144"/>
      <c r="AR509" s="143"/>
      <c r="AV509" s="1"/>
      <c r="AW509" s="1"/>
      <c r="BF509" s="1"/>
      <c r="CH509" s="1"/>
      <c r="CI509" s="1"/>
      <c r="CL509" s="1"/>
      <c r="CM509" s="1"/>
      <c r="CN509" s="244"/>
      <c r="CO509" s="1"/>
      <c r="CP509" s="3"/>
      <c r="CQ509" s="3"/>
      <c r="CR509" s="1"/>
      <c r="CS509" s="3"/>
      <c r="CT509" s="3"/>
      <c r="CU509" s="3"/>
      <c r="CV509" s="1"/>
      <c r="CW509" s="1"/>
      <c r="DC509" s="144"/>
      <c r="DD509" s="149"/>
      <c r="DE509" s="107"/>
      <c r="DF509" s="107"/>
      <c r="DG509" s="107"/>
      <c r="DH509" s="107"/>
      <c r="DI509" s="107"/>
      <c r="DJ509" s="107"/>
      <c r="DK509" s="107"/>
      <c r="DL509" s="107"/>
      <c r="DM509" s="107"/>
      <c r="DN509" s="107"/>
      <c r="DO509" s="107"/>
      <c r="DP509" s="107"/>
      <c r="DQ509" s="107"/>
      <c r="DR509" s="107"/>
      <c r="DS509" s="107"/>
      <c r="DT509" s="107"/>
      <c r="DU509" s="107"/>
      <c r="DV509" s="107"/>
      <c r="DW509" s="107"/>
      <c r="DX509" s="107"/>
      <c r="DY509" s="107"/>
      <c r="DZ509" s="107"/>
      <c r="EA509" s="107"/>
      <c r="EB509" s="107"/>
      <c r="EC509" s="107"/>
      <c r="ED509" s="107"/>
      <c r="EE509" s="107"/>
      <c r="EF509" s="107"/>
      <c r="EG509" s="107"/>
      <c r="EH509" s="107"/>
      <c r="EI509" s="107"/>
      <c r="EJ509" s="150"/>
    </row>
    <row r="510" spans="1:140" x14ac:dyDescent="0.3">
      <c r="A510" s="277" t="str">
        <f>Tableau3[Commande]&amp;Tableau3[Lig Cde]</f>
        <v/>
      </c>
      <c r="B510" s="278" t="str">
        <f>IF(ISERROR(VLOOKUP(Tableau3[[#This Row],[Code Ord. Off.]],#REF!,2,FALSE)),"RC CONVERGENCE",VLOOKUP(Tableau3[[#This Row],[Code Ord. Off.]],#REF!,2,FALSE))</f>
        <v>RC CONVERGENCE</v>
      </c>
      <c r="C510" s="279" t="str">
        <f>IF(OR(LEFT(Tableau3[[#This Row],[Commentaire Client]],2)="L3",LEFT(Tableau3[[#This Row],[No Suivi]],2)="L3"),"L3","")</f>
        <v/>
      </c>
      <c r="D510" s="278" t="str">
        <f>IFERROR(VLOOKUP(Tableau3[[#This Row],[Code Gest Fournisseur]],#REF!,2,FALSE),IF(Tableau3[[#This Row],[Réf Art Fournisseur]]="","NRC","Znon attribuée"))</f>
        <v>NRC</v>
      </c>
      <c r="E510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510" s="280" t="str">
        <f>IF(Tableau3[[#This Row],[Date Demandée]]+15&lt;$DE$11,"oui","non")</f>
        <v>oui</v>
      </c>
      <c r="G510" s="143"/>
      <c r="I510" s="144"/>
      <c r="J510" s="143"/>
      <c r="AQ510" s="144"/>
      <c r="AR510" s="143"/>
      <c r="AV510" s="1"/>
      <c r="AW510" s="1"/>
      <c r="BF510" s="1"/>
      <c r="CH510" s="1"/>
      <c r="CI510" s="1"/>
      <c r="CL510" s="1"/>
      <c r="CM510" s="1"/>
      <c r="CN510" s="244"/>
      <c r="CO510" s="1"/>
      <c r="CP510" s="3"/>
      <c r="CQ510" s="3"/>
      <c r="CR510" s="1"/>
      <c r="CS510" s="3"/>
      <c r="CT510" s="3"/>
      <c r="CU510" s="3"/>
      <c r="CV510" s="1"/>
      <c r="CW510" s="1"/>
      <c r="DC510" s="144"/>
      <c r="DD510" s="149"/>
      <c r="DE510" s="107"/>
      <c r="DF510" s="107"/>
      <c r="DG510" s="107"/>
      <c r="DH510" s="107"/>
      <c r="DI510" s="107"/>
      <c r="DJ510" s="107"/>
      <c r="DK510" s="107"/>
      <c r="DL510" s="107"/>
      <c r="DM510" s="107"/>
      <c r="DN510" s="107"/>
      <c r="DO510" s="107"/>
      <c r="DP510" s="107"/>
      <c r="DQ510" s="107"/>
      <c r="DR510" s="107"/>
      <c r="DS510" s="107"/>
      <c r="DT510" s="107"/>
      <c r="DU510" s="107"/>
      <c r="DV510" s="107"/>
      <c r="DW510" s="107"/>
      <c r="DX510" s="107"/>
      <c r="DY510" s="107"/>
      <c r="DZ510" s="107"/>
      <c r="EA510" s="107"/>
      <c r="EB510" s="107"/>
      <c r="EC510" s="107"/>
      <c r="ED510" s="107"/>
      <c r="EE510" s="107"/>
      <c r="EF510" s="107"/>
      <c r="EG510" s="107"/>
      <c r="EH510" s="107"/>
      <c r="EI510" s="107"/>
      <c r="EJ510" s="150"/>
    </row>
    <row r="511" spans="1:140" x14ac:dyDescent="0.3">
      <c r="A511" s="277" t="str">
        <f>Tableau3[Commande]&amp;Tableau3[Lig Cde]</f>
        <v/>
      </c>
      <c r="B511" s="278" t="str">
        <f>IF(ISERROR(VLOOKUP(Tableau3[[#This Row],[Code Ord. Off.]],#REF!,2,FALSE)),"RC CONVERGENCE",VLOOKUP(Tableau3[[#This Row],[Code Ord. Off.]],#REF!,2,FALSE))</f>
        <v>RC CONVERGENCE</v>
      </c>
      <c r="C511" s="279" t="str">
        <f>IF(OR(LEFT(Tableau3[[#This Row],[Commentaire Client]],2)="L3",LEFT(Tableau3[[#This Row],[No Suivi]],2)="L3"),"L3","")</f>
        <v/>
      </c>
      <c r="D511" s="278" t="str">
        <f>IFERROR(VLOOKUP(Tableau3[[#This Row],[Code Gest Fournisseur]],#REF!,2,FALSE),IF(Tableau3[[#This Row],[Réf Art Fournisseur]]="","NRC","Znon attribuée"))</f>
        <v>NRC</v>
      </c>
      <c r="E511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511" s="280" t="str">
        <f>IF(Tableau3[[#This Row],[Date Demandée]]+15&lt;$DE$11,"oui","non")</f>
        <v>oui</v>
      </c>
      <c r="G511" s="143"/>
      <c r="I511" s="144"/>
      <c r="J511" s="143"/>
      <c r="AQ511" s="144"/>
      <c r="AR511" s="143"/>
      <c r="AV511" s="1"/>
      <c r="AW511" s="1"/>
      <c r="BF511" s="1"/>
      <c r="CH511" s="1"/>
      <c r="CI511" s="1"/>
      <c r="CL511" s="1"/>
      <c r="CM511" s="1"/>
      <c r="CN511" s="242"/>
      <c r="CO511" s="1"/>
      <c r="CP511" s="3"/>
      <c r="CQ511" s="3"/>
      <c r="CR511" s="1"/>
      <c r="CS511" s="3"/>
      <c r="CT511" s="3"/>
      <c r="CU511" s="3"/>
      <c r="CV511" s="1"/>
      <c r="CW511" s="1"/>
      <c r="DC511" s="144"/>
      <c r="DD511" s="149"/>
      <c r="DE511" s="107"/>
      <c r="DF511" s="107"/>
      <c r="DG511" s="107"/>
      <c r="DH511" s="107"/>
      <c r="DI511" s="107"/>
      <c r="DJ511" s="107"/>
      <c r="DK511" s="107"/>
      <c r="DL511" s="107"/>
      <c r="DM511" s="107"/>
      <c r="DN511" s="107"/>
      <c r="DO511" s="107"/>
      <c r="DP511" s="107"/>
      <c r="DQ511" s="107"/>
      <c r="DR511" s="107"/>
      <c r="DS511" s="107"/>
      <c r="DT511" s="107"/>
      <c r="DU511" s="107"/>
      <c r="DV511" s="107"/>
      <c r="DW511" s="107"/>
      <c r="DX511" s="107"/>
      <c r="DY511" s="107"/>
      <c r="DZ511" s="107"/>
      <c r="EA511" s="107"/>
      <c r="EB511" s="107"/>
      <c r="EC511" s="107"/>
      <c r="ED511" s="107"/>
      <c r="EE511" s="107"/>
      <c r="EF511" s="107"/>
      <c r="EG511" s="107"/>
      <c r="EH511" s="107"/>
      <c r="EI511" s="107"/>
      <c r="EJ511" s="150"/>
    </row>
    <row r="512" spans="1:140" x14ac:dyDescent="0.3">
      <c r="A512" s="277" t="str">
        <f>Tableau3[Commande]&amp;Tableau3[Lig Cde]</f>
        <v/>
      </c>
      <c r="B512" s="278" t="str">
        <f>IF(ISERROR(VLOOKUP(Tableau3[[#This Row],[Code Ord. Off.]],#REF!,2,FALSE)),"RC CONVERGENCE",VLOOKUP(Tableau3[[#This Row],[Code Ord. Off.]],#REF!,2,FALSE))</f>
        <v>RC CONVERGENCE</v>
      </c>
      <c r="C512" s="279" t="str">
        <f>IF(OR(LEFT(Tableau3[[#This Row],[Commentaire Client]],2)="L3",LEFT(Tableau3[[#This Row],[No Suivi]],2)="L3"),"L3","")</f>
        <v/>
      </c>
      <c r="D512" s="278" t="str">
        <f>IFERROR(VLOOKUP(Tableau3[[#This Row],[Code Gest Fournisseur]],#REF!,2,FALSE),IF(Tableau3[[#This Row],[Réf Art Fournisseur]]="","NRC","Znon attribuée"))</f>
        <v>NRC</v>
      </c>
      <c r="E512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512" s="280" t="str">
        <f>IF(Tableau3[[#This Row],[Date Demandée]]+15&lt;$DE$11,"oui","non")</f>
        <v>oui</v>
      </c>
      <c r="G512" s="143"/>
      <c r="I512" s="144"/>
      <c r="J512" s="143"/>
      <c r="AQ512" s="144"/>
      <c r="AR512" s="143"/>
      <c r="AV512" s="1"/>
      <c r="AW512" s="1"/>
      <c r="BF512" s="1"/>
      <c r="CH512" s="1"/>
      <c r="CI512" s="1"/>
      <c r="CL512" s="1"/>
      <c r="CM512" s="1"/>
      <c r="CN512" s="242"/>
      <c r="CO512" s="1"/>
      <c r="CP512" s="3"/>
      <c r="CQ512" s="3"/>
      <c r="CR512" s="1"/>
      <c r="CS512" s="3"/>
      <c r="CT512" s="3"/>
      <c r="CU512" s="3"/>
      <c r="CV512" s="1"/>
      <c r="CW512" s="1"/>
      <c r="DC512" s="144"/>
      <c r="DD512" s="149"/>
      <c r="DE512" s="107"/>
      <c r="DF512" s="107"/>
      <c r="DG512" s="107"/>
      <c r="DH512" s="107"/>
      <c r="DI512" s="107"/>
      <c r="DJ512" s="107"/>
      <c r="DK512" s="107"/>
      <c r="DL512" s="107"/>
      <c r="DM512" s="107"/>
      <c r="DN512" s="107"/>
      <c r="DO512" s="107"/>
      <c r="DP512" s="107"/>
      <c r="DQ512" s="107"/>
      <c r="DR512" s="107"/>
      <c r="DS512" s="107"/>
      <c r="DT512" s="107"/>
      <c r="DU512" s="107"/>
      <c r="DV512" s="107"/>
      <c r="DW512" s="107"/>
      <c r="DX512" s="107"/>
      <c r="DY512" s="107"/>
      <c r="DZ512" s="107"/>
      <c r="EA512" s="107"/>
      <c r="EB512" s="107"/>
      <c r="EC512" s="107"/>
      <c r="ED512" s="107"/>
      <c r="EE512" s="107"/>
      <c r="EF512" s="107"/>
      <c r="EG512" s="107"/>
      <c r="EH512" s="107"/>
      <c r="EI512" s="107"/>
      <c r="EJ512" s="150"/>
    </row>
    <row r="513" spans="1:140" x14ac:dyDescent="0.3">
      <c r="A513" s="277" t="str">
        <f>Tableau3[Commande]&amp;Tableau3[Lig Cde]</f>
        <v/>
      </c>
      <c r="B513" s="278" t="str">
        <f>IF(ISERROR(VLOOKUP(Tableau3[[#This Row],[Code Ord. Off.]],#REF!,2,FALSE)),"RC CONVERGENCE",VLOOKUP(Tableau3[[#This Row],[Code Ord. Off.]],#REF!,2,FALSE))</f>
        <v>RC CONVERGENCE</v>
      </c>
      <c r="C513" s="279" t="str">
        <f>IF(OR(LEFT(Tableau3[[#This Row],[Commentaire Client]],2)="L3",LEFT(Tableau3[[#This Row],[No Suivi]],2)="L3"),"L3","")</f>
        <v/>
      </c>
      <c r="D513" s="278" t="str">
        <f>IFERROR(VLOOKUP(Tableau3[[#This Row],[Code Gest Fournisseur]],#REF!,2,FALSE),IF(Tableau3[[#This Row],[Réf Art Fournisseur]]="","NRC","Znon attribuée"))</f>
        <v>NRC</v>
      </c>
      <c r="E513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513" s="280" t="str">
        <f>IF(Tableau3[[#This Row],[Date Demandée]]+15&lt;$DE$11,"oui","non")</f>
        <v>oui</v>
      </c>
      <c r="G513" s="143"/>
      <c r="I513" s="144"/>
      <c r="J513" s="143"/>
      <c r="AQ513" s="144"/>
      <c r="AR513" s="143"/>
      <c r="AV513" s="1"/>
      <c r="AW513" s="1"/>
      <c r="BF513" s="1"/>
      <c r="CH513" s="1"/>
      <c r="CI513" s="1"/>
      <c r="CL513" s="1"/>
      <c r="CM513" s="1"/>
      <c r="CN513" s="241"/>
      <c r="CO513" s="1"/>
      <c r="CP513" s="3"/>
      <c r="CQ513" s="3"/>
      <c r="CR513" s="1"/>
      <c r="CS513" s="3"/>
      <c r="CT513" s="3"/>
      <c r="CU513" s="3"/>
      <c r="CV513" s="1"/>
      <c r="CW513" s="1"/>
      <c r="DC513" s="144"/>
      <c r="DD513" s="149"/>
      <c r="DE513" s="107"/>
      <c r="DF513" s="107"/>
      <c r="DG513" s="107"/>
      <c r="DH513" s="107"/>
      <c r="DI513" s="107"/>
      <c r="DJ513" s="107"/>
      <c r="DK513" s="107"/>
      <c r="DL513" s="107"/>
      <c r="DM513" s="107"/>
      <c r="DN513" s="107"/>
      <c r="DO513" s="107"/>
      <c r="DP513" s="107"/>
      <c r="DQ513" s="107"/>
      <c r="DR513" s="107"/>
      <c r="DS513" s="107"/>
      <c r="DT513" s="107"/>
      <c r="DU513" s="107"/>
      <c r="DV513" s="107"/>
      <c r="DW513" s="107"/>
      <c r="DX513" s="107"/>
      <c r="DY513" s="107"/>
      <c r="DZ513" s="107"/>
      <c r="EA513" s="107"/>
      <c r="EB513" s="107"/>
      <c r="EC513" s="107"/>
      <c r="ED513" s="107"/>
      <c r="EE513" s="107"/>
      <c r="EF513" s="107"/>
      <c r="EG513" s="107"/>
      <c r="EH513" s="107"/>
      <c r="EI513" s="107"/>
      <c r="EJ513" s="150"/>
    </row>
    <row r="514" spans="1:140" x14ac:dyDescent="0.3">
      <c r="A514" s="277" t="str">
        <f>Tableau3[Commande]&amp;Tableau3[Lig Cde]</f>
        <v/>
      </c>
      <c r="B514" s="278" t="str">
        <f>IF(ISERROR(VLOOKUP(Tableau3[[#This Row],[Code Ord. Off.]],#REF!,2,FALSE)),"RC CONVERGENCE",VLOOKUP(Tableau3[[#This Row],[Code Ord. Off.]],#REF!,2,FALSE))</f>
        <v>RC CONVERGENCE</v>
      </c>
      <c r="C514" s="279" t="str">
        <f>IF(OR(LEFT(Tableau3[[#This Row],[Commentaire Client]],2)="L3",LEFT(Tableau3[[#This Row],[No Suivi]],2)="L3"),"L3","")</f>
        <v/>
      </c>
      <c r="D514" s="278" t="str">
        <f>IFERROR(VLOOKUP(Tableau3[[#This Row],[Code Gest Fournisseur]],#REF!,2,FALSE),IF(Tableau3[[#This Row],[Réf Art Fournisseur]]="","NRC","Znon attribuée"))</f>
        <v>NRC</v>
      </c>
      <c r="E514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514" s="280" t="str">
        <f>IF(Tableau3[[#This Row],[Date Demandée]]+15&lt;$DE$11,"oui","non")</f>
        <v>oui</v>
      </c>
      <c r="G514" s="143"/>
      <c r="I514" s="144"/>
      <c r="J514" s="143"/>
      <c r="AQ514" s="144"/>
      <c r="AR514" s="143"/>
      <c r="AV514" s="1"/>
      <c r="AW514" s="1"/>
      <c r="BF514" s="1"/>
      <c r="CH514" s="1"/>
      <c r="CI514" s="1"/>
      <c r="CL514" s="1"/>
      <c r="CM514" s="1"/>
      <c r="CN514" s="241"/>
      <c r="CO514" s="1"/>
      <c r="CP514" s="3"/>
      <c r="CQ514" s="3"/>
      <c r="CR514" s="1"/>
      <c r="CS514" s="3"/>
      <c r="CT514" s="3"/>
      <c r="CU514" s="3"/>
      <c r="CV514" s="1"/>
      <c r="CW514" s="1"/>
      <c r="DC514" s="144"/>
      <c r="DD514" s="149"/>
      <c r="DE514" s="107"/>
      <c r="DF514" s="107"/>
      <c r="DG514" s="107"/>
      <c r="DH514" s="107"/>
      <c r="DI514" s="107"/>
      <c r="DJ514" s="107"/>
      <c r="DK514" s="107"/>
      <c r="DL514" s="107"/>
      <c r="DM514" s="107"/>
      <c r="DN514" s="107"/>
      <c r="DO514" s="107"/>
      <c r="DP514" s="107"/>
      <c r="DQ514" s="107"/>
      <c r="DR514" s="107"/>
      <c r="DS514" s="107"/>
      <c r="DT514" s="107"/>
      <c r="DU514" s="107"/>
      <c r="DV514" s="107"/>
      <c r="DW514" s="107"/>
      <c r="DX514" s="107"/>
      <c r="DY514" s="107"/>
      <c r="DZ514" s="107"/>
      <c r="EA514" s="107"/>
      <c r="EB514" s="107"/>
      <c r="EC514" s="107"/>
      <c r="ED514" s="107"/>
      <c r="EE514" s="107"/>
      <c r="EF514" s="107"/>
      <c r="EG514" s="107"/>
      <c r="EH514" s="107"/>
      <c r="EI514" s="107"/>
      <c r="EJ514" s="150"/>
    </row>
    <row r="515" spans="1:140" x14ac:dyDescent="0.3">
      <c r="A515" s="277" t="str">
        <f>Tableau3[Commande]&amp;Tableau3[Lig Cde]</f>
        <v/>
      </c>
      <c r="B515" s="278" t="str">
        <f>IF(ISERROR(VLOOKUP(Tableau3[[#This Row],[Code Ord. Off.]],#REF!,2,FALSE)),"RC CONVERGENCE",VLOOKUP(Tableau3[[#This Row],[Code Ord. Off.]],#REF!,2,FALSE))</f>
        <v>RC CONVERGENCE</v>
      </c>
      <c r="C515" s="279" t="str">
        <f>IF(OR(LEFT(Tableau3[[#This Row],[Commentaire Client]],2)="L3",LEFT(Tableau3[[#This Row],[No Suivi]],2)="L3"),"L3","")</f>
        <v/>
      </c>
      <c r="D515" s="278" t="str">
        <f>IFERROR(VLOOKUP(Tableau3[[#This Row],[Code Gest Fournisseur]],#REF!,2,FALSE),IF(Tableau3[[#This Row],[Réf Art Fournisseur]]="","NRC","Znon attribuée"))</f>
        <v>NRC</v>
      </c>
      <c r="E515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515" s="280" t="str">
        <f>IF(Tableau3[[#This Row],[Date Demandée]]+15&lt;$DE$11,"oui","non")</f>
        <v>oui</v>
      </c>
      <c r="G515" s="143"/>
      <c r="I515" s="144"/>
      <c r="J515" s="143"/>
      <c r="AQ515" s="144"/>
      <c r="AR515" s="143"/>
      <c r="AV515" s="1"/>
      <c r="AW515" s="1"/>
      <c r="BF515" s="1"/>
      <c r="CH515" s="1"/>
      <c r="CI515" s="1"/>
      <c r="CL515" s="1"/>
      <c r="CM515" s="1"/>
      <c r="CN515" s="241"/>
      <c r="CO515" s="1"/>
      <c r="CP515" s="3"/>
      <c r="CQ515" s="3"/>
      <c r="CR515" s="1"/>
      <c r="CS515" s="3"/>
      <c r="CT515" s="3"/>
      <c r="CU515" s="3"/>
      <c r="CV515" s="1"/>
      <c r="CW515" s="1"/>
      <c r="DC515" s="144"/>
      <c r="DD515" s="149"/>
      <c r="DE515" s="107"/>
      <c r="DF515" s="107"/>
      <c r="DG515" s="107"/>
      <c r="DH515" s="107"/>
      <c r="DI515" s="107"/>
      <c r="DJ515" s="107"/>
      <c r="DK515" s="107"/>
      <c r="DL515" s="107"/>
      <c r="DM515" s="107"/>
      <c r="DN515" s="107"/>
      <c r="DO515" s="107"/>
      <c r="DP515" s="107"/>
      <c r="DQ515" s="107"/>
      <c r="DR515" s="107"/>
      <c r="DS515" s="107"/>
      <c r="DT515" s="107"/>
      <c r="DU515" s="107"/>
      <c r="DV515" s="107"/>
      <c r="DW515" s="107"/>
      <c r="DX515" s="107"/>
      <c r="DY515" s="107"/>
      <c r="DZ515" s="107"/>
      <c r="EA515" s="107"/>
      <c r="EB515" s="107"/>
      <c r="EC515" s="107"/>
      <c r="ED515" s="107"/>
      <c r="EE515" s="107"/>
      <c r="EF515" s="107"/>
      <c r="EG515" s="107"/>
      <c r="EH515" s="107"/>
      <c r="EI515" s="107"/>
      <c r="EJ515" s="150"/>
    </row>
    <row r="516" spans="1:140" x14ac:dyDescent="0.3">
      <c r="A516" s="277" t="str">
        <f>Tableau3[Commande]&amp;Tableau3[Lig Cde]</f>
        <v/>
      </c>
      <c r="B516" s="278" t="str">
        <f>IF(ISERROR(VLOOKUP(Tableau3[[#This Row],[Code Ord. Off.]],#REF!,2,FALSE)),"RC CONVERGENCE",VLOOKUP(Tableau3[[#This Row],[Code Ord. Off.]],#REF!,2,FALSE))</f>
        <v>RC CONVERGENCE</v>
      </c>
      <c r="C516" s="279" t="str">
        <f>IF(OR(LEFT(Tableau3[[#This Row],[Commentaire Client]],2)="L3",LEFT(Tableau3[[#This Row],[No Suivi]],2)="L3"),"L3","")</f>
        <v/>
      </c>
      <c r="D516" s="278" t="str">
        <f>IFERROR(VLOOKUP(Tableau3[[#This Row],[Code Gest Fournisseur]],#REF!,2,FALSE),IF(Tableau3[[#This Row],[Réf Art Fournisseur]]="","NRC","Znon attribuée"))</f>
        <v>NRC</v>
      </c>
      <c r="E516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516" s="280" t="str">
        <f>IF(Tableau3[[#This Row],[Date Demandée]]+15&lt;$DE$11,"oui","non")</f>
        <v>oui</v>
      </c>
      <c r="G516" s="143"/>
      <c r="I516" s="144"/>
      <c r="J516" s="143"/>
      <c r="AQ516" s="144"/>
      <c r="AR516" s="143"/>
      <c r="AV516" s="1"/>
      <c r="AW516" s="1"/>
      <c r="BF516" s="1"/>
      <c r="CH516" s="1"/>
      <c r="CI516" s="1"/>
      <c r="CL516" s="1"/>
      <c r="CM516" s="1"/>
      <c r="CN516" s="241"/>
      <c r="CO516" s="1"/>
      <c r="CP516" s="3"/>
      <c r="CQ516" s="3"/>
      <c r="CR516" s="1"/>
      <c r="CS516" s="3"/>
      <c r="CT516" s="3"/>
      <c r="CU516" s="3"/>
      <c r="CV516" s="1"/>
      <c r="CW516" s="1"/>
      <c r="DC516" s="144"/>
      <c r="DD516" s="149"/>
      <c r="DE516" s="107"/>
      <c r="DF516" s="107"/>
      <c r="DG516" s="107"/>
      <c r="DH516" s="107"/>
      <c r="DI516" s="107"/>
      <c r="DJ516" s="107"/>
      <c r="DK516" s="107"/>
      <c r="DL516" s="107"/>
      <c r="DM516" s="107"/>
      <c r="DN516" s="107"/>
      <c r="DO516" s="107"/>
      <c r="DP516" s="107"/>
      <c r="DQ516" s="107"/>
      <c r="DR516" s="107"/>
      <c r="DS516" s="107"/>
      <c r="DT516" s="107"/>
      <c r="DU516" s="107"/>
      <c r="DV516" s="107"/>
      <c r="DW516" s="107"/>
      <c r="DX516" s="107"/>
      <c r="DY516" s="107"/>
      <c r="DZ516" s="107"/>
      <c r="EA516" s="107"/>
      <c r="EB516" s="107"/>
      <c r="EC516" s="107"/>
      <c r="ED516" s="107"/>
      <c r="EE516" s="107"/>
      <c r="EF516" s="107"/>
      <c r="EG516" s="107"/>
      <c r="EH516" s="107"/>
      <c r="EI516" s="107"/>
      <c r="EJ516" s="150"/>
    </row>
    <row r="517" spans="1:140" x14ac:dyDescent="0.3">
      <c r="A517" s="277" t="str">
        <f>Tableau3[Commande]&amp;Tableau3[Lig Cde]</f>
        <v/>
      </c>
      <c r="B517" s="278" t="str">
        <f>IF(ISERROR(VLOOKUP(Tableau3[[#This Row],[Code Ord. Off.]],#REF!,2,FALSE)),"RC CONVERGENCE",VLOOKUP(Tableau3[[#This Row],[Code Ord. Off.]],#REF!,2,FALSE))</f>
        <v>RC CONVERGENCE</v>
      </c>
      <c r="C517" s="279" t="str">
        <f>IF(OR(LEFT(Tableau3[[#This Row],[Commentaire Client]],2)="L3",LEFT(Tableau3[[#This Row],[No Suivi]],2)="L3"),"L3","")</f>
        <v/>
      </c>
      <c r="D517" s="278" t="str">
        <f>IFERROR(VLOOKUP(Tableau3[[#This Row],[Code Gest Fournisseur]],#REF!,2,FALSE),IF(Tableau3[[#This Row],[Réf Art Fournisseur]]="","NRC","Znon attribuée"))</f>
        <v>NRC</v>
      </c>
      <c r="E517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517" s="280" t="str">
        <f>IF(Tableau3[[#This Row],[Date Demandée]]+15&lt;$DE$11,"oui","non")</f>
        <v>oui</v>
      </c>
      <c r="G517" s="143"/>
      <c r="I517" s="144"/>
      <c r="J517" s="143"/>
      <c r="AQ517" s="144"/>
      <c r="AR517" s="143"/>
      <c r="AV517" s="1"/>
      <c r="AW517" s="1"/>
      <c r="BF517" s="1"/>
      <c r="CH517" s="1"/>
      <c r="CI517" s="1"/>
      <c r="CL517" s="1"/>
      <c r="CM517" s="1"/>
      <c r="CN517" s="241"/>
      <c r="CO517" s="1"/>
      <c r="CP517" s="3"/>
      <c r="CQ517" s="3"/>
      <c r="CR517" s="1"/>
      <c r="CS517" s="3"/>
      <c r="CT517" s="3"/>
      <c r="CU517" s="3"/>
      <c r="CV517" s="1"/>
      <c r="CW517" s="1"/>
      <c r="DC517" s="144"/>
      <c r="DD517" s="149"/>
      <c r="DE517" s="107"/>
      <c r="DF517" s="107"/>
      <c r="DG517" s="107"/>
      <c r="DH517" s="107"/>
      <c r="DI517" s="107"/>
      <c r="DJ517" s="107"/>
      <c r="DK517" s="107"/>
      <c r="DL517" s="107"/>
      <c r="DM517" s="107"/>
      <c r="DN517" s="107"/>
      <c r="DO517" s="107"/>
      <c r="DP517" s="107"/>
      <c r="DQ517" s="107"/>
      <c r="DR517" s="107"/>
      <c r="DS517" s="107"/>
      <c r="DT517" s="107"/>
      <c r="DU517" s="107"/>
      <c r="DV517" s="107"/>
      <c r="DW517" s="107"/>
      <c r="DX517" s="107"/>
      <c r="DY517" s="107"/>
      <c r="DZ517" s="107"/>
      <c r="EA517" s="107"/>
      <c r="EB517" s="107"/>
      <c r="EC517" s="107"/>
      <c r="ED517" s="107"/>
      <c r="EE517" s="107"/>
      <c r="EF517" s="107"/>
      <c r="EG517" s="107"/>
      <c r="EH517" s="107"/>
      <c r="EI517" s="107"/>
      <c r="EJ517" s="150"/>
    </row>
    <row r="518" spans="1:140" x14ac:dyDescent="0.3">
      <c r="A518" s="277" t="str">
        <f>Tableau3[Commande]&amp;Tableau3[Lig Cde]</f>
        <v/>
      </c>
      <c r="B518" s="278" t="str">
        <f>IF(ISERROR(VLOOKUP(Tableau3[[#This Row],[Code Ord. Off.]],#REF!,2,FALSE)),"RC CONVERGENCE",VLOOKUP(Tableau3[[#This Row],[Code Ord. Off.]],#REF!,2,FALSE))</f>
        <v>RC CONVERGENCE</v>
      </c>
      <c r="C518" s="279" t="str">
        <f>IF(OR(LEFT(Tableau3[[#This Row],[Commentaire Client]],2)="L3",LEFT(Tableau3[[#This Row],[No Suivi]],2)="L3"),"L3","")</f>
        <v/>
      </c>
      <c r="D518" s="278" t="str">
        <f>IFERROR(VLOOKUP(Tableau3[[#This Row],[Code Gest Fournisseur]],#REF!,2,FALSE),IF(Tableau3[[#This Row],[Réf Art Fournisseur]]="","NRC","Znon attribuée"))</f>
        <v>NRC</v>
      </c>
      <c r="E518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518" s="280" t="str">
        <f>IF(Tableau3[[#This Row],[Date Demandée]]+15&lt;$DE$11,"oui","non")</f>
        <v>oui</v>
      </c>
      <c r="G518" s="143"/>
      <c r="I518" s="144"/>
      <c r="J518" s="143"/>
      <c r="AQ518" s="144"/>
      <c r="AR518" s="143"/>
      <c r="AV518" s="1"/>
      <c r="AW518" s="1"/>
      <c r="BF518" s="1"/>
      <c r="CH518" s="1"/>
      <c r="CI518" s="1"/>
      <c r="CL518" s="1"/>
      <c r="CM518" s="1"/>
      <c r="CN518" s="241"/>
      <c r="CO518" s="1"/>
      <c r="CP518" s="3"/>
      <c r="CQ518" s="3"/>
      <c r="CR518" s="1"/>
      <c r="CS518" s="3"/>
      <c r="CT518" s="3"/>
      <c r="CU518" s="3"/>
      <c r="CV518" s="1"/>
      <c r="CW518" s="1"/>
      <c r="DC518" s="144"/>
      <c r="DD518" s="149"/>
      <c r="DE518" s="107"/>
      <c r="DF518" s="107"/>
      <c r="DG518" s="107"/>
      <c r="DH518" s="107"/>
      <c r="DI518" s="107"/>
      <c r="DJ518" s="107"/>
      <c r="DK518" s="107"/>
      <c r="DL518" s="107"/>
      <c r="DM518" s="107"/>
      <c r="DN518" s="107"/>
      <c r="DO518" s="107"/>
      <c r="DP518" s="107"/>
      <c r="DQ518" s="107"/>
      <c r="DR518" s="107"/>
      <c r="DS518" s="107"/>
      <c r="DT518" s="107"/>
      <c r="DU518" s="107"/>
      <c r="DV518" s="107"/>
      <c r="DW518" s="107"/>
      <c r="DX518" s="107"/>
      <c r="DY518" s="107"/>
      <c r="DZ518" s="107"/>
      <c r="EA518" s="107"/>
      <c r="EB518" s="107"/>
      <c r="EC518" s="107"/>
      <c r="ED518" s="107"/>
      <c r="EE518" s="107"/>
      <c r="EF518" s="107"/>
      <c r="EG518" s="107"/>
      <c r="EH518" s="107"/>
      <c r="EI518" s="107"/>
      <c r="EJ518" s="150"/>
    </row>
    <row r="519" spans="1:140" x14ac:dyDescent="0.3">
      <c r="A519" s="277" t="str">
        <f>Tableau3[Commande]&amp;Tableau3[Lig Cde]</f>
        <v/>
      </c>
      <c r="B519" s="278" t="str">
        <f>IF(ISERROR(VLOOKUP(Tableau3[[#This Row],[Code Ord. Off.]],#REF!,2,FALSE)),"RC CONVERGENCE",VLOOKUP(Tableau3[[#This Row],[Code Ord. Off.]],#REF!,2,FALSE))</f>
        <v>RC CONVERGENCE</v>
      </c>
      <c r="C519" s="279" t="str">
        <f>IF(OR(LEFT(Tableau3[[#This Row],[Commentaire Client]],2)="L3",LEFT(Tableau3[[#This Row],[No Suivi]],2)="L3"),"L3","")</f>
        <v/>
      </c>
      <c r="D519" s="278" t="str">
        <f>IFERROR(VLOOKUP(Tableau3[[#This Row],[Code Gest Fournisseur]],#REF!,2,FALSE),IF(Tableau3[[#This Row],[Réf Art Fournisseur]]="","NRC","Znon attribuée"))</f>
        <v>NRC</v>
      </c>
      <c r="E519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519" s="280" t="str">
        <f>IF(Tableau3[[#This Row],[Date Demandée]]+15&lt;$DE$11,"oui","non")</f>
        <v>oui</v>
      </c>
      <c r="G519" s="143"/>
      <c r="I519" s="144"/>
      <c r="J519" s="143"/>
      <c r="AQ519" s="144"/>
      <c r="AR519" s="143"/>
      <c r="AV519" s="1"/>
      <c r="AW519" s="1"/>
      <c r="BF519" s="1"/>
      <c r="CH519" s="1"/>
      <c r="CI519" s="1"/>
      <c r="CL519" s="1"/>
      <c r="CM519" s="1"/>
      <c r="CN519" s="241"/>
      <c r="CO519" s="1"/>
      <c r="CP519" s="3"/>
      <c r="CQ519" s="3"/>
      <c r="CR519" s="1"/>
      <c r="CS519" s="3"/>
      <c r="CT519" s="3"/>
      <c r="CU519" s="3"/>
      <c r="CV519" s="1"/>
      <c r="CW519" s="1"/>
      <c r="DC519" s="144"/>
      <c r="DD519" s="149"/>
      <c r="DE519" s="107"/>
      <c r="DF519" s="107"/>
      <c r="DG519" s="107"/>
      <c r="DH519" s="107"/>
      <c r="DI519" s="107"/>
      <c r="DJ519" s="107"/>
      <c r="DK519" s="107"/>
      <c r="DL519" s="107"/>
      <c r="DM519" s="107"/>
      <c r="DN519" s="107"/>
      <c r="DO519" s="107"/>
      <c r="DP519" s="107"/>
      <c r="DQ519" s="107"/>
      <c r="DR519" s="107"/>
      <c r="DS519" s="107"/>
      <c r="DT519" s="107"/>
      <c r="DU519" s="107"/>
      <c r="DV519" s="107"/>
      <c r="DW519" s="107"/>
      <c r="DX519" s="107"/>
      <c r="DY519" s="107"/>
      <c r="DZ519" s="107"/>
      <c r="EA519" s="107"/>
      <c r="EB519" s="107"/>
      <c r="EC519" s="107"/>
      <c r="ED519" s="107"/>
      <c r="EE519" s="107"/>
      <c r="EF519" s="107"/>
      <c r="EG519" s="107"/>
      <c r="EH519" s="107"/>
      <c r="EI519" s="107"/>
      <c r="EJ519" s="150"/>
    </row>
    <row r="520" spans="1:140" x14ac:dyDescent="0.3">
      <c r="A520" s="277" t="str">
        <f>Tableau3[Commande]&amp;Tableau3[Lig Cde]</f>
        <v/>
      </c>
      <c r="B520" s="278" t="str">
        <f>IF(ISERROR(VLOOKUP(Tableau3[[#This Row],[Code Ord. Off.]],#REF!,2,FALSE)),"RC CONVERGENCE",VLOOKUP(Tableau3[[#This Row],[Code Ord. Off.]],#REF!,2,FALSE))</f>
        <v>RC CONVERGENCE</v>
      </c>
      <c r="C520" s="279" t="str">
        <f>IF(OR(LEFT(Tableau3[[#This Row],[Commentaire Client]],2)="L3",LEFT(Tableau3[[#This Row],[No Suivi]],2)="L3"),"L3","")</f>
        <v/>
      </c>
      <c r="D520" s="278" t="str">
        <f>IFERROR(VLOOKUP(Tableau3[[#This Row],[Code Gest Fournisseur]],#REF!,2,FALSE),IF(Tableau3[[#This Row],[Réf Art Fournisseur]]="","NRC","Znon attribuée"))</f>
        <v>NRC</v>
      </c>
      <c r="E520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520" s="280" t="str">
        <f>IF(Tableau3[[#This Row],[Date Demandée]]+15&lt;$DE$11,"oui","non")</f>
        <v>oui</v>
      </c>
      <c r="G520" s="143"/>
      <c r="I520" s="144"/>
      <c r="J520" s="143"/>
      <c r="AQ520" s="144"/>
      <c r="AR520" s="143"/>
      <c r="AV520" s="1"/>
      <c r="AW520" s="1"/>
      <c r="BF520" s="1"/>
      <c r="CH520" s="1"/>
      <c r="CI520" s="1"/>
      <c r="CL520" s="1"/>
      <c r="CM520" s="1"/>
      <c r="CN520" s="241"/>
      <c r="CO520" s="1"/>
      <c r="CP520" s="3"/>
      <c r="CQ520" s="3"/>
      <c r="CR520" s="1"/>
      <c r="CS520" s="3"/>
      <c r="CT520" s="3"/>
      <c r="CU520" s="3"/>
      <c r="CV520" s="1"/>
      <c r="CW520" s="1"/>
      <c r="DC520" s="144"/>
      <c r="DD520" s="149"/>
      <c r="DE520" s="107"/>
      <c r="DF520" s="107"/>
      <c r="DG520" s="107"/>
      <c r="DH520" s="107"/>
      <c r="DI520" s="107"/>
      <c r="DJ520" s="107"/>
      <c r="DK520" s="107"/>
      <c r="DL520" s="107"/>
      <c r="DM520" s="107"/>
      <c r="DN520" s="107"/>
      <c r="DO520" s="107"/>
      <c r="DP520" s="107"/>
      <c r="DQ520" s="107"/>
      <c r="DR520" s="107"/>
      <c r="DS520" s="107"/>
      <c r="DT520" s="107"/>
      <c r="DU520" s="107"/>
      <c r="DV520" s="107"/>
      <c r="DW520" s="107"/>
      <c r="DX520" s="107"/>
      <c r="DY520" s="107"/>
      <c r="DZ520" s="107"/>
      <c r="EA520" s="107"/>
      <c r="EB520" s="107"/>
      <c r="EC520" s="107"/>
      <c r="ED520" s="107"/>
      <c r="EE520" s="107"/>
      <c r="EF520" s="107"/>
      <c r="EG520" s="107"/>
      <c r="EH520" s="107"/>
      <c r="EI520" s="107"/>
      <c r="EJ520" s="150"/>
    </row>
    <row r="521" spans="1:140" x14ac:dyDescent="0.3">
      <c r="A521" s="277" t="str">
        <f>Tableau3[Commande]&amp;Tableau3[Lig Cde]</f>
        <v/>
      </c>
      <c r="B521" s="278" t="str">
        <f>IF(ISERROR(VLOOKUP(Tableau3[[#This Row],[Code Ord. Off.]],#REF!,2,FALSE)),"RC CONVERGENCE",VLOOKUP(Tableau3[[#This Row],[Code Ord. Off.]],#REF!,2,FALSE))</f>
        <v>RC CONVERGENCE</v>
      </c>
      <c r="C521" s="279" t="str">
        <f>IF(OR(LEFT(Tableau3[[#This Row],[Commentaire Client]],2)="L3",LEFT(Tableau3[[#This Row],[No Suivi]],2)="L3"),"L3","")</f>
        <v/>
      </c>
      <c r="D521" s="278" t="str">
        <f>IFERROR(VLOOKUP(Tableau3[[#This Row],[Code Gest Fournisseur]],#REF!,2,FALSE),IF(Tableau3[[#This Row],[Réf Art Fournisseur]]="","NRC","Znon attribuée"))</f>
        <v>NRC</v>
      </c>
      <c r="E521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521" s="280" t="str">
        <f>IF(Tableau3[[#This Row],[Date Demandée]]+15&lt;$DE$11,"oui","non")</f>
        <v>oui</v>
      </c>
      <c r="G521" s="143"/>
      <c r="I521" s="144"/>
      <c r="J521" s="143"/>
      <c r="AQ521" s="144"/>
      <c r="AR521" s="143"/>
      <c r="AV521" s="1"/>
      <c r="AW521" s="1"/>
      <c r="BF521" s="1"/>
      <c r="CH521" s="1"/>
      <c r="CI521" s="1"/>
      <c r="CL521" s="1"/>
      <c r="CM521" s="1"/>
      <c r="CN521" s="241"/>
      <c r="CO521" s="1"/>
      <c r="CP521" s="3"/>
      <c r="CQ521" s="3"/>
      <c r="CR521" s="1"/>
      <c r="CS521" s="3"/>
      <c r="CT521" s="3"/>
      <c r="CU521" s="3"/>
      <c r="CV521" s="1"/>
      <c r="CW521" s="1"/>
      <c r="DC521" s="144"/>
      <c r="DD521" s="149"/>
      <c r="DE521" s="107"/>
      <c r="DF521" s="107"/>
      <c r="DG521" s="107"/>
      <c r="DH521" s="107"/>
      <c r="DI521" s="107"/>
      <c r="DJ521" s="107"/>
      <c r="DK521" s="107"/>
      <c r="DL521" s="107"/>
      <c r="DM521" s="107"/>
      <c r="DN521" s="107"/>
      <c r="DO521" s="107"/>
      <c r="DP521" s="107"/>
      <c r="DQ521" s="107"/>
      <c r="DR521" s="107"/>
      <c r="DS521" s="107"/>
      <c r="DT521" s="107"/>
      <c r="DU521" s="107"/>
      <c r="DV521" s="107"/>
      <c r="DW521" s="107"/>
      <c r="DX521" s="107"/>
      <c r="DY521" s="107"/>
      <c r="DZ521" s="107"/>
      <c r="EA521" s="107"/>
      <c r="EB521" s="107"/>
      <c r="EC521" s="107"/>
      <c r="ED521" s="107"/>
      <c r="EE521" s="107"/>
      <c r="EF521" s="107"/>
      <c r="EG521" s="107"/>
      <c r="EH521" s="107"/>
      <c r="EI521" s="107"/>
      <c r="EJ521" s="150"/>
    </row>
    <row r="522" spans="1:140" x14ac:dyDescent="0.3">
      <c r="A522" s="277" t="str">
        <f>Tableau3[Commande]&amp;Tableau3[Lig Cde]</f>
        <v/>
      </c>
      <c r="B522" s="278" t="str">
        <f>IF(ISERROR(VLOOKUP(Tableau3[[#This Row],[Code Ord. Off.]],#REF!,2,FALSE)),"RC CONVERGENCE",VLOOKUP(Tableau3[[#This Row],[Code Ord. Off.]],#REF!,2,FALSE))</f>
        <v>RC CONVERGENCE</v>
      </c>
      <c r="C522" s="279" t="str">
        <f>IF(OR(LEFT(Tableau3[[#This Row],[Commentaire Client]],2)="L3",LEFT(Tableau3[[#This Row],[No Suivi]],2)="L3"),"L3","")</f>
        <v/>
      </c>
      <c r="D522" s="278" t="str">
        <f>IFERROR(VLOOKUP(Tableau3[[#This Row],[Code Gest Fournisseur]],#REF!,2,FALSE),IF(Tableau3[[#This Row],[Réf Art Fournisseur]]="","NRC","Znon attribuée"))</f>
        <v>NRC</v>
      </c>
      <c r="E522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522" s="280" t="str">
        <f>IF(Tableau3[[#This Row],[Date Demandée]]+15&lt;$DE$11,"oui","non")</f>
        <v>oui</v>
      </c>
      <c r="G522" s="143"/>
      <c r="I522" s="144"/>
      <c r="J522" s="143"/>
      <c r="AQ522" s="144"/>
      <c r="AR522" s="143"/>
      <c r="AV522" s="1"/>
      <c r="AW522" s="1"/>
      <c r="BF522" s="1"/>
      <c r="CH522" s="1"/>
      <c r="CI522" s="1"/>
      <c r="CL522" s="1"/>
      <c r="CM522" s="1"/>
      <c r="CN522" s="241"/>
      <c r="CO522" s="1"/>
      <c r="CP522" s="3"/>
      <c r="CQ522" s="3"/>
      <c r="CR522" s="1"/>
      <c r="CS522" s="3"/>
      <c r="CT522" s="3"/>
      <c r="CU522" s="3"/>
      <c r="CV522" s="1"/>
      <c r="CW522" s="1"/>
      <c r="DC522" s="144"/>
      <c r="DD522" s="149"/>
      <c r="DE522" s="107"/>
      <c r="DF522" s="107"/>
      <c r="DG522" s="107"/>
      <c r="DH522" s="107"/>
      <c r="DI522" s="107"/>
      <c r="DJ522" s="107"/>
      <c r="DK522" s="107"/>
      <c r="DL522" s="107"/>
      <c r="DM522" s="107"/>
      <c r="DN522" s="107"/>
      <c r="DO522" s="107"/>
      <c r="DP522" s="107"/>
      <c r="DQ522" s="107"/>
      <c r="DR522" s="107"/>
      <c r="DS522" s="107"/>
      <c r="DT522" s="107"/>
      <c r="DU522" s="107"/>
      <c r="DV522" s="107"/>
      <c r="DW522" s="107"/>
      <c r="DX522" s="107"/>
      <c r="DY522" s="107"/>
      <c r="DZ522" s="107"/>
      <c r="EA522" s="107"/>
      <c r="EB522" s="107"/>
      <c r="EC522" s="107"/>
      <c r="ED522" s="107"/>
      <c r="EE522" s="107"/>
      <c r="EF522" s="107"/>
      <c r="EG522" s="107"/>
      <c r="EH522" s="107"/>
      <c r="EI522" s="107"/>
      <c r="EJ522" s="150"/>
    </row>
    <row r="523" spans="1:140" x14ac:dyDescent="0.3">
      <c r="A523" s="277" t="str">
        <f>Tableau3[Commande]&amp;Tableau3[Lig Cde]</f>
        <v/>
      </c>
      <c r="B523" s="278" t="str">
        <f>IF(ISERROR(VLOOKUP(Tableau3[[#This Row],[Code Ord. Off.]],#REF!,2,FALSE)),"RC CONVERGENCE",VLOOKUP(Tableau3[[#This Row],[Code Ord. Off.]],#REF!,2,FALSE))</f>
        <v>RC CONVERGENCE</v>
      </c>
      <c r="C523" s="279" t="str">
        <f>IF(OR(LEFT(Tableau3[[#This Row],[Commentaire Client]],2)="L3",LEFT(Tableau3[[#This Row],[No Suivi]],2)="L3"),"L3","")</f>
        <v/>
      </c>
      <c r="D523" s="278" t="str">
        <f>IFERROR(VLOOKUP(Tableau3[[#This Row],[Code Gest Fournisseur]],#REF!,2,FALSE),IF(Tableau3[[#This Row],[Réf Art Fournisseur]]="","NRC","Znon attribuée"))</f>
        <v>NRC</v>
      </c>
      <c r="E523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523" s="280" t="str">
        <f>IF(Tableau3[[#This Row],[Date Demandée]]+15&lt;$DE$11,"oui","non")</f>
        <v>oui</v>
      </c>
      <c r="G523" s="143"/>
      <c r="I523" s="144"/>
      <c r="J523" s="143"/>
      <c r="AQ523" s="144"/>
      <c r="AR523" s="143"/>
      <c r="AV523" s="1"/>
      <c r="AW523" s="1"/>
      <c r="BF523" s="1"/>
      <c r="CH523" s="1"/>
      <c r="CI523" s="1"/>
      <c r="CL523" s="1"/>
      <c r="CM523" s="1"/>
      <c r="CN523" s="241"/>
      <c r="CO523" s="1"/>
      <c r="CP523" s="3"/>
      <c r="CQ523" s="3"/>
      <c r="CR523" s="1"/>
      <c r="CS523" s="3"/>
      <c r="CT523" s="3"/>
      <c r="CU523" s="3"/>
      <c r="CV523" s="1"/>
      <c r="CW523" s="1"/>
      <c r="DC523" s="144"/>
      <c r="DD523" s="149"/>
      <c r="DE523" s="107"/>
      <c r="DF523" s="107"/>
      <c r="DG523" s="107"/>
      <c r="DH523" s="107"/>
      <c r="DI523" s="107"/>
      <c r="DJ523" s="107"/>
      <c r="DK523" s="107"/>
      <c r="DL523" s="107"/>
      <c r="DM523" s="107"/>
      <c r="DN523" s="107"/>
      <c r="DO523" s="107"/>
      <c r="DP523" s="107"/>
      <c r="DQ523" s="107"/>
      <c r="DR523" s="107"/>
      <c r="DS523" s="107"/>
      <c r="DT523" s="107"/>
      <c r="DU523" s="107"/>
      <c r="DV523" s="107"/>
      <c r="DW523" s="107"/>
      <c r="DX523" s="107"/>
      <c r="DY523" s="107"/>
      <c r="DZ523" s="107"/>
      <c r="EA523" s="107"/>
      <c r="EB523" s="107"/>
      <c r="EC523" s="107"/>
      <c r="ED523" s="107"/>
      <c r="EE523" s="107"/>
      <c r="EF523" s="107"/>
      <c r="EG523" s="107"/>
      <c r="EH523" s="107"/>
      <c r="EI523" s="107"/>
      <c r="EJ523" s="150"/>
    </row>
    <row r="524" spans="1:140" x14ac:dyDescent="0.3">
      <c r="A524" s="277" t="str">
        <f>Tableau3[Commande]&amp;Tableau3[Lig Cde]</f>
        <v/>
      </c>
      <c r="B524" s="278" t="str">
        <f>IF(ISERROR(VLOOKUP(Tableau3[[#This Row],[Code Ord. Off.]],#REF!,2,FALSE)),"RC CONVERGENCE",VLOOKUP(Tableau3[[#This Row],[Code Ord. Off.]],#REF!,2,FALSE))</f>
        <v>RC CONVERGENCE</v>
      </c>
      <c r="C524" s="279" t="str">
        <f>IF(OR(LEFT(Tableau3[[#This Row],[Commentaire Client]],2)="L3",LEFT(Tableau3[[#This Row],[No Suivi]],2)="L3"),"L3","")</f>
        <v/>
      </c>
      <c r="D524" s="278" t="str">
        <f>IFERROR(VLOOKUP(Tableau3[[#This Row],[Code Gest Fournisseur]],#REF!,2,FALSE),IF(Tableau3[[#This Row],[Réf Art Fournisseur]]="","NRC","Znon attribuée"))</f>
        <v>NRC</v>
      </c>
      <c r="E524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524" s="280" t="str">
        <f>IF(Tableau3[[#This Row],[Date Demandée]]+15&lt;$DE$11,"oui","non")</f>
        <v>oui</v>
      </c>
      <c r="G524" s="143"/>
      <c r="I524" s="144"/>
      <c r="J524" s="143"/>
      <c r="AQ524" s="144"/>
      <c r="AR524" s="143"/>
      <c r="AV524" s="1"/>
      <c r="AW524" s="1"/>
      <c r="BF524" s="1"/>
      <c r="CH524" s="1"/>
      <c r="CI524" s="1"/>
      <c r="CL524" s="1"/>
      <c r="CM524" s="1"/>
      <c r="CN524" s="241"/>
      <c r="CO524" s="1"/>
      <c r="CP524" s="3"/>
      <c r="CQ524" s="3"/>
      <c r="CR524" s="1"/>
      <c r="CS524" s="3"/>
      <c r="CT524" s="3"/>
      <c r="CU524" s="3"/>
      <c r="CV524" s="1"/>
      <c r="CW524" s="1"/>
      <c r="DC524" s="144"/>
      <c r="DD524" s="149"/>
      <c r="DE524" s="107"/>
      <c r="DF524" s="107"/>
      <c r="DG524" s="107"/>
      <c r="DH524" s="107"/>
      <c r="DI524" s="107"/>
      <c r="DJ524" s="107"/>
      <c r="DK524" s="107"/>
      <c r="DL524" s="107"/>
      <c r="DM524" s="107"/>
      <c r="DN524" s="107"/>
      <c r="DO524" s="107"/>
      <c r="DP524" s="107"/>
      <c r="DQ524" s="107"/>
      <c r="DR524" s="107"/>
      <c r="DS524" s="107"/>
      <c r="DT524" s="107"/>
      <c r="DU524" s="107"/>
      <c r="DV524" s="107"/>
      <c r="DW524" s="107"/>
      <c r="DX524" s="107"/>
      <c r="DY524" s="107"/>
      <c r="DZ524" s="107"/>
      <c r="EA524" s="107"/>
      <c r="EB524" s="107"/>
      <c r="EC524" s="107"/>
      <c r="ED524" s="107"/>
      <c r="EE524" s="107"/>
      <c r="EF524" s="107"/>
      <c r="EG524" s="107"/>
      <c r="EH524" s="107"/>
      <c r="EI524" s="107"/>
      <c r="EJ524" s="150"/>
    </row>
    <row r="525" spans="1:140" x14ac:dyDescent="0.3">
      <c r="A525" s="277" t="str">
        <f>Tableau3[Commande]&amp;Tableau3[Lig Cde]</f>
        <v/>
      </c>
      <c r="B525" s="278" t="str">
        <f>IF(ISERROR(VLOOKUP(Tableau3[[#This Row],[Code Ord. Off.]],#REF!,2,FALSE)),"RC CONVERGENCE",VLOOKUP(Tableau3[[#This Row],[Code Ord. Off.]],#REF!,2,FALSE))</f>
        <v>RC CONVERGENCE</v>
      </c>
      <c r="C525" s="279" t="str">
        <f>IF(OR(LEFT(Tableau3[[#This Row],[Commentaire Client]],2)="L3",LEFT(Tableau3[[#This Row],[No Suivi]],2)="L3"),"L3","")</f>
        <v/>
      </c>
      <c r="D525" s="278" t="str">
        <f>IFERROR(VLOOKUP(Tableau3[[#This Row],[Code Gest Fournisseur]],#REF!,2,FALSE),IF(Tableau3[[#This Row],[Réf Art Fournisseur]]="","NRC","Znon attribuée"))</f>
        <v>NRC</v>
      </c>
      <c r="E525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525" s="280" t="str">
        <f>IF(Tableau3[[#This Row],[Date Demandée]]+15&lt;$DE$11,"oui","non")</f>
        <v>oui</v>
      </c>
      <c r="G525" s="143"/>
      <c r="I525" s="144"/>
      <c r="J525" s="143"/>
      <c r="AQ525" s="144"/>
      <c r="AR525" s="143"/>
      <c r="AV525" s="1"/>
      <c r="AW525" s="1"/>
      <c r="BF525" s="1"/>
      <c r="CH525" s="1"/>
      <c r="CI525" s="1"/>
      <c r="CL525" s="1"/>
      <c r="CM525" s="1"/>
      <c r="CN525" s="244"/>
      <c r="CO525" s="1"/>
      <c r="CP525" s="3"/>
      <c r="CQ525" s="3"/>
      <c r="CR525" s="1"/>
      <c r="CS525" s="3"/>
      <c r="CT525" s="3"/>
      <c r="CU525" s="3"/>
      <c r="CV525" s="1"/>
      <c r="CW525" s="1"/>
      <c r="DC525" s="144"/>
      <c r="DD525" s="149"/>
      <c r="DE525" s="107"/>
      <c r="DF525" s="107"/>
      <c r="DG525" s="107"/>
      <c r="DH525" s="107"/>
      <c r="DI525" s="107"/>
      <c r="DJ525" s="107"/>
      <c r="DK525" s="107"/>
      <c r="DL525" s="107"/>
      <c r="DM525" s="107"/>
      <c r="DN525" s="107"/>
      <c r="DO525" s="107"/>
      <c r="DP525" s="107"/>
      <c r="DQ525" s="107"/>
      <c r="DR525" s="107"/>
      <c r="DS525" s="107"/>
      <c r="DT525" s="107"/>
      <c r="DU525" s="107"/>
      <c r="DV525" s="107"/>
      <c r="DW525" s="107"/>
      <c r="DX525" s="107"/>
      <c r="DY525" s="107"/>
      <c r="DZ525" s="107"/>
      <c r="EA525" s="107"/>
      <c r="EB525" s="107"/>
      <c r="EC525" s="107"/>
      <c r="ED525" s="107"/>
      <c r="EE525" s="107"/>
      <c r="EF525" s="107"/>
      <c r="EG525" s="107"/>
      <c r="EH525" s="107"/>
      <c r="EI525" s="107"/>
      <c r="EJ525" s="150"/>
    </row>
    <row r="526" spans="1:140" x14ac:dyDescent="0.3">
      <c r="A526" s="277" t="str">
        <f>Tableau3[Commande]&amp;Tableau3[Lig Cde]</f>
        <v/>
      </c>
      <c r="B526" s="278" t="str">
        <f>IF(ISERROR(VLOOKUP(Tableau3[[#This Row],[Code Ord. Off.]],#REF!,2,FALSE)),"RC CONVERGENCE",VLOOKUP(Tableau3[[#This Row],[Code Ord. Off.]],#REF!,2,FALSE))</f>
        <v>RC CONVERGENCE</v>
      </c>
      <c r="C526" s="279" t="str">
        <f>IF(OR(LEFT(Tableau3[[#This Row],[Commentaire Client]],2)="L3",LEFT(Tableau3[[#This Row],[No Suivi]],2)="L3"),"L3","")</f>
        <v/>
      </c>
      <c r="D526" s="278" t="str">
        <f>IFERROR(VLOOKUP(Tableau3[[#This Row],[Code Gest Fournisseur]],#REF!,2,FALSE),IF(Tableau3[[#This Row],[Réf Art Fournisseur]]="","NRC","Znon attribuée"))</f>
        <v>NRC</v>
      </c>
      <c r="E526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526" s="280" t="str">
        <f>IF(Tableau3[[#This Row],[Date Demandée]]+15&lt;$DE$11,"oui","non")</f>
        <v>oui</v>
      </c>
      <c r="G526" s="143"/>
      <c r="I526" s="144"/>
      <c r="J526" s="143"/>
      <c r="AQ526" s="144"/>
      <c r="AR526" s="143"/>
      <c r="AV526" s="1"/>
      <c r="AW526" s="1"/>
      <c r="BF526" s="1"/>
      <c r="CH526" s="1"/>
      <c r="CI526" s="1"/>
      <c r="CL526" s="1"/>
      <c r="CM526" s="1"/>
      <c r="CN526" s="244"/>
      <c r="CO526" s="1"/>
      <c r="CP526" s="3"/>
      <c r="CQ526" s="3"/>
      <c r="CR526" s="1"/>
      <c r="CS526" s="3"/>
      <c r="CT526" s="3"/>
      <c r="CU526" s="3"/>
      <c r="CV526" s="1"/>
      <c r="CW526" s="1"/>
      <c r="DC526" s="144"/>
      <c r="DD526" s="149"/>
      <c r="DE526" s="107"/>
      <c r="DF526" s="107"/>
      <c r="DG526" s="107"/>
      <c r="DH526" s="107"/>
      <c r="DI526" s="107"/>
      <c r="DJ526" s="107"/>
      <c r="DK526" s="107"/>
      <c r="DL526" s="107"/>
      <c r="DM526" s="107"/>
      <c r="DN526" s="107"/>
      <c r="DO526" s="107"/>
      <c r="DP526" s="107"/>
      <c r="DQ526" s="107"/>
      <c r="DR526" s="107"/>
      <c r="DS526" s="107"/>
      <c r="DT526" s="107"/>
      <c r="DU526" s="107"/>
      <c r="DV526" s="107"/>
      <c r="DW526" s="107"/>
      <c r="DX526" s="107"/>
      <c r="DY526" s="107"/>
      <c r="DZ526" s="107"/>
      <c r="EA526" s="107"/>
      <c r="EB526" s="107"/>
      <c r="EC526" s="107"/>
      <c r="ED526" s="107"/>
      <c r="EE526" s="107"/>
      <c r="EF526" s="107"/>
      <c r="EG526" s="107"/>
      <c r="EH526" s="107"/>
      <c r="EI526" s="107"/>
      <c r="EJ526" s="150"/>
    </row>
    <row r="527" spans="1:140" x14ac:dyDescent="0.3">
      <c r="A527" s="277" t="str">
        <f>Tableau3[Commande]&amp;Tableau3[Lig Cde]</f>
        <v/>
      </c>
      <c r="B527" s="278" t="str">
        <f>IF(ISERROR(VLOOKUP(Tableau3[[#This Row],[Code Ord. Off.]],#REF!,2,FALSE)),"RC CONVERGENCE",VLOOKUP(Tableau3[[#This Row],[Code Ord. Off.]],#REF!,2,FALSE))</f>
        <v>RC CONVERGENCE</v>
      </c>
      <c r="C527" s="279" t="str">
        <f>IF(OR(LEFT(Tableau3[[#This Row],[Commentaire Client]],2)="L3",LEFT(Tableau3[[#This Row],[No Suivi]],2)="L3"),"L3","")</f>
        <v/>
      </c>
      <c r="D527" s="278" t="str">
        <f>IFERROR(VLOOKUP(Tableau3[[#This Row],[Code Gest Fournisseur]],#REF!,2,FALSE),IF(Tableau3[[#This Row],[Réf Art Fournisseur]]="","NRC","Znon attribuée"))</f>
        <v>NRC</v>
      </c>
      <c r="E527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527" s="280" t="str">
        <f>IF(Tableau3[[#This Row],[Date Demandée]]+15&lt;$DE$11,"oui","non")</f>
        <v>oui</v>
      </c>
      <c r="G527" s="143"/>
      <c r="I527" s="144"/>
      <c r="J527" s="143"/>
      <c r="AQ527" s="144"/>
      <c r="AR527" s="143"/>
      <c r="AV527" s="1"/>
      <c r="AW527" s="1"/>
      <c r="BF527" s="1"/>
      <c r="CH527" s="1"/>
      <c r="CI527" s="1"/>
      <c r="CL527" s="1"/>
      <c r="CM527" s="1"/>
      <c r="CN527" s="241"/>
      <c r="CO527" s="1"/>
      <c r="CP527" s="3"/>
      <c r="CQ527" s="3"/>
      <c r="CR527" s="1"/>
      <c r="CS527" s="3"/>
      <c r="CT527" s="3"/>
      <c r="CU527" s="3"/>
      <c r="CV527" s="1"/>
      <c r="CW527" s="1"/>
      <c r="DC527" s="144"/>
      <c r="DD527" s="149"/>
      <c r="DE527" s="107"/>
      <c r="DF527" s="107"/>
      <c r="DG527" s="107"/>
      <c r="DH527" s="107"/>
      <c r="DI527" s="107"/>
      <c r="DJ527" s="107"/>
      <c r="DK527" s="107"/>
      <c r="DL527" s="107"/>
      <c r="DM527" s="107"/>
      <c r="DN527" s="107"/>
      <c r="DO527" s="107"/>
      <c r="DP527" s="107"/>
      <c r="DQ527" s="107"/>
      <c r="DR527" s="107"/>
      <c r="DS527" s="107"/>
      <c r="DT527" s="107"/>
      <c r="DU527" s="107"/>
      <c r="DV527" s="107"/>
      <c r="DW527" s="107"/>
      <c r="DX527" s="107"/>
      <c r="DY527" s="107"/>
      <c r="DZ527" s="107"/>
      <c r="EA527" s="107"/>
      <c r="EB527" s="107"/>
      <c r="EC527" s="107"/>
      <c r="ED527" s="107"/>
      <c r="EE527" s="107"/>
      <c r="EF527" s="107"/>
      <c r="EG527" s="107"/>
      <c r="EH527" s="107"/>
      <c r="EI527" s="107"/>
      <c r="EJ527" s="150"/>
    </row>
    <row r="528" spans="1:140" x14ac:dyDescent="0.3">
      <c r="A528" s="277" t="str">
        <f>Tableau3[Commande]&amp;Tableau3[Lig Cde]</f>
        <v/>
      </c>
      <c r="B528" s="278" t="str">
        <f>IF(ISERROR(VLOOKUP(Tableau3[[#This Row],[Code Ord. Off.]],#REF!,2,FALSE)),"RC CONVERGENCE",VLOOKUP(Tableau3[[#This Row],[Code Ord. Off.]],#REF!,2,FALSE))</f>
        <v>RC CONVERGENCE</v>
      </c>
      <c r="C528" s="279" t="str">
        <f>IF(OR(LEFT(Tableau3[[#This Row],[Commentaire Client]],2)="L3",LEFT(Tableau3[[#This Row],[No Suivi]],2)="L3"),"L3","")</f>
        <v/>
      </c>
      <c r="D528" s="278" t="str">
        <f>IFERROR(VLOOKUP(Tableau3[[#This Row],[Code Gest Fournisseur]],#REF!,2,FALSE),IF(Tableau3[[#This Row],[Réf Art Fournisseur]]="","NRC","Znon attribuée"))</f>
        <v>NRC</v>
      </c>
      <c r="E528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528" s="280" t="str">
        <f>IF(Tableau3[[#This Row],[Date Demandée]]+15&lt;$DE$11,"oui","non")</f>
        <v>oui</v>
      </c>
      <c r="G528" s="143"/>
      <c r="I528" s="144"/>
      <c r="J528" s="143"/>
      <c r="AQ528" s="144"/>
      <c r="AR528" s="143"/>
      <c r="AV528" s="1"/>
      <c r="AW528" s="1"/>
      <c r="BF528" s="1"/>
      <c r="CH528" s="1"/>
      <c r="CI528" s="1"/>
      <c r="CL528" s="1"/>
      <c r="CM528" s="1"/>
      <c r="CN528" s="242"/>
      <c r="CO528" s="1"/>
      <c r="CP528" s="3"/>
      <c r="CQ528" s="3"/>
      <c r="CR528" s="1"/>
      <c r="CS528" s="3"/>
      <c r="CT528" s="3"/>
      <c r="CU528" s="3"/>
      <c r="CV528" s="1"/>
      <c r="CW528" s="1"/>
      <c r="DC528" s="144"/>
      <c r="DD528" s="149"/>
      <c r="DE528" s="107"/>
      <c r="DF528" s="107"/>
      <c r="DG528" s="107"/>
      <c r="DH528" s="107"/>
      <c r="DI528" s="107"/>
      <c r="DJ528" s="107"/>
      <c r="DK528" s="107"/>
      <c r="DL528" s="107"/>
      <c r="DM528" s="107"/>
      <c r="DN528" s="107"/>
      <c r="DO528" s="107"/>
      <c r="DP528" s="107"/>
      <c r="DQ528" s="107"/>
      <c r="DR528" s="107"/>
      <c r="DS528" s="107"/>
      <c r="DT528" s="107"/>
      <c r="DU528" s="107"/>
      <c r="DV528" s="107"/>
      <c r="DW528" s="107"/>
      <c r="DX528" s="107"/>
      <c r="DY528" s="107"/>
      <c r="DZ528" s="107"/>
      <c r="EA528" s="107"/>
      <c r="EB528" s="107"/>
      <c r="EC528" s="107"/>
      <c r="ED528" s="107"/>
      <c r="EE528" s="107"/>
      <c r="EF528" s="107"/>
      <c r="EG528" s="107"/>
      <c r="EH528" s="107"/>
      <c r="EI528" s="107"/>
      <c r="EJ528" s="150"/>
    </row>
    <row r="529" spans="1:140" x14ac:dyDescent="0.3">
      <c r="A529" s="277" t="str">
        <f>Tableau3[Commande]&amp;Tableau3[Lig Cde]</f>
        <v/>
      </c>
      <c r="B529" s="278" t="str">
        <f>IF(ISERROR(VLOOKUP(Tableau3[[#This Row],[Code Ord. Off.]],#REF!,2,FALSE)),"RC CONVERGENCE",VLOOKUP(Tableau3[[#This Row],[Code Ord. Off.]],#REF!,2,FALSE))</f>
        <v>RC CONVERGENCE</v>
      </c>
      <c r="C529" s="279" t="str">
        <f>IF(OR(LEFT(Tableau3[[#This Row],[Commentaire Client]],2)="L3",LEFT(Tableau3[[#This Row],[No Suivi]],2)="L3"),"L3","")</f>
        <v/>
      </c>
      <c r="D529" s="278" t="str">
        <f>IFERROR(VLOOKUP(Tableau3[[#This Row],[Code Gest Fournisseur]],#REF!,2,FALSE),IF(Tableau3[[#This Row],[Réf Art Fournisseur]]="","NRC","Znon attribuée"))</f>
        <v>NRC</v>
      </c>
      <c r="E529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529" s="280" t="str">
        <f>IF(Tableau3[[#This Row],[Date Demandée]]+15&lt;$DE$11,"oui","non")</f>
        <v>oui</v>
      </c>
      <c r="G529" s="143"/>
      <c r="I529" s="144"/>
      <c r="J529" s="143"/>
      <c r="AQ529" s="144"/>
      <c r="AR529" s="143"/>
      <c r="AV529" s="1"/>
      <c r="AW529" s="1"/>
      <c r="BF529" s="1"/>
      <c r="CH529" s="1"/>
      <c r="CI529" s="1"/>
      <c r="CL529" s="1"/>
      <c r="CM529" s="1"/>
      <c r="CN529" s="242"/>
      <c r="CO529" s="1"/>
      <c r="CP529" s="3"/>
      <c r="CQ529" s="3"/>
      <c r="CR529" s="1"/>
      <c r="CS529" s="3"/>
      <c r="CT529" s="3"/>
      <c r="CU529" s="3"/>
      <c r="CV529" s="1"/>
      <c r="CW529" s="1"/>
      <c r="DC529" s="144"/>
      <c r="DD529" s="149"/>
      <c r="DE529" s="107"/>
      <c r="DF529" s="107"/>
      <c r="DG529" s="107"/>
      <c r="DH529" s="107"/>
      <c r="DI529" s="107"/>
      <c r="DJ529" s="107"/>
      <c r="DK529" s="107"/>
      <c r="DL529" s="107"/>
      <c r="DM529" s="107"/>
      <c r="DN529" s="107"/>
      <c r="DO529" s="107"/>
      <c r="DP529" s="107"/>
      <c r="DQ529" s="107"/>
      <c r="DR529" s="107"/>
      <c r="DS529" s="107"/>
      <c r="DT529" s="107"/>
      <c r="DU529" s="107"/>
      <c r="DV529" s="107"/>
      <c r="DW529" s="107"/>
      <c r="DX529" s="107"/>
      <c r="DY529" s="107"/>
      <c r="DZ529" s="107"/>
      <c r="EA529" s="107"/>
      <c r="EB529" s="107"/>
      <c r="EC529" s="107"/>
      <c r="ED529" s="107"/>
      <c r="EE529" s="107"/>
      <c r="EF529" s="107"/>
      <c r="EG529" s="107"/>
      <c r="EH529" s="107"/>
      <c r="EI529" s="107"/>
      <c r="EJ529" s="150"/>
    </row>
    <row r="530" spans="1:140" x14ac:dyDescent="0.3">
      <c r="A530" s="277" t="str">
        <f>Tableau3[Commande]&amp;Tableau3[Lig Cde]</f>
        <v/>
      </c>
      <c r="B530" s="278" t="str">
        <f>IF(ISERROR(VLOOKUP(Tableau3[[#This Row],[Code Ord. Off.]],#REF!,2,FALSE)),"RC CONVERGENCE",VLOOKUP(Tableau3[[#This Row],[Code Ord. Off.]],#REF!,2,FALSE))</f>
        <v>RC CONVERGENCE</v>
      </c>
      <c r="C530" s="279" t="str">
        <f>IF(OR(LEFT(Tableau3[[#This Row],[Commentaire Client]],2)="L3",LEFT(Tableau3[[#This Row],[No Suivi]],2)="L3"),"L3","")</f>
        <v/>
      </c>
      <c r="D530" s="278" t="str">
        <f>IFERROR(VLOOKUP(Tableau3[[#This Row],[Code Gest Fournisseur]],#REF!,2,FALSE),IF(Tableau3[[#This Row],[Réf Art Fournisseur]]="","NRC","Znon attribuée"))</f>
        <v>NRC</v>
      </c>
      <c r="E530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530" s="280" t="str">
        <f>IF(Tableau3[[#This Row],[Date Demandée]]+15&lt;$DE$11,"oui","non")</f>
        <v>oui</v>
      </c>
      <c r="G530" s="143"/>
      <c r="I530" s="144"/>
      <c r="J530" s="143"/>
      <c r="AQ530" s="144"/>
      <c r="AR530" s="143"/>
      <c r="AV530" s="1"/>
      <c r="AW530" s="1"/>
      <c r="BF530" s="1"/>
      <c r="CH530" s="1"/>
      <c r="CI530" s="1"/>
      <c r="CL530" s="1"/>
      <c r="CM530" s="1"/>
      <c r="CN530" s="241"/>
      <c r="CO530" s="1"/>
      <c r="CP530" s="3"/>
      <c r="CQ530" s="3"/>
      <c r="CR530" s="1"/>
      <c r="CS530" s="3"/>
      <c r="CT530" s="3"/>
      <c r="CU530" s="3"/>
      <c r="CV530" s="1"/>
      <c r="CW530" s="1"/>
      <c r="DC530" s="144"/>
      <c r="DD530" s="149"/>
      <c r="DE530" s="107"/>
      <c r="DF530" s="107"/>
      <c r="DG530" s="107"/>
      <c r="DH530" s="107"/>
      <c r="DI530" s="107"/>
      <c r="DJ530" s="107"/>
      <c r="DK530" s="107"/>
      <c r="DL530" s="107"/>
      <c r="DM530" s="107"/>
      <c r="DN530" s="107"/>
      <c r="DO530" s="107"/>
      <c r="DP530" s="107"/>
      <c r="DQ530" s="107"/>
      <c r="DR530" s="107"/>
      <c r="DS530" s="107"/>
      <c r="DT530" s="107"/>
      <c r="DU530" s="107"/>
      <c r="DV530" s="107"/>
      <c r="DW530" s="107"/>
      <c r="DX530" s="107"/>
      <c r="DY530" s="107"/>
      <c r="DZ530" s="107"/>
      <c r="EA530" s="107"/>
      <c r="EB530" s="107"/>
      <c r="EC530" s="107"/>
      <c r="ED530" s="107"/>
      <c r="EE530" s="107"/>
      <c r="EF530" s="107"/>
      <c r="EG530" s="107"/>
      <c r="EH530" s="107"/>
      <c r="EI530" s="107"/>
      <c r="EJ530" s="150"/>
    </row>
    <row r="531" spans="1:140" x14ac:dyDescent="0.3">
      <c r="A531" s="277" t="str">
        <f>Tableau3[Commande]&amp;Tableau3[Lig Cde]</f>
        <v/>
      </c>
      <c r="B531" s="278" t="str">
        <f>IF(ISERROR(VLOOKUP(Tableau3[[#This Row],[Code Ord. Off.]],#REF!,2,FALSE)),"RC CONVERGENCE",VLOOKUP(Tableau3[[#This Row],[Code Ord. Off.]],#REF!,2,FALSE))</f>
        <v>RC CONVERGENCE</v>
      </c>
      <c r="C531" s="279" t="str">
        <f>IF(OR(LEFT(Tableau3[[#This Row],[Commentaire Client]],2)="L3",LEFT(Tableau3[[#This Row],[No Suivi]],2)="L3"),"L3","")</f>
        <v/>
      </c>
      <c r="D531" s="278" t="str">
        <f>IFERROR(VLOOKUP(Tableau3[[#This Row],[Code Gest Fournisseur]],#REF!,2,FALSE),IF(Tableau3[[#This Row],[Réf Art Fournisseur]]="","NRC","Znon attribuée"))</f>
        <v>NRC</v>
      </c>
      <c r="E531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531" s="280" t="str">
        <f>IF(Tableau3[[#This Row],[Date Demandée]]+15&lt;$DE$11,"oui","non")</f>
        <v>oui</v>
      </c>
      <c r="G531" s="143"/>
      <c r="I531" s="144"/>
      <c r="J531" s="143"/>
      <c r="AQ531" s="144"/>
      <c r="AR531" s="143"/>
      <c r="AV531" s="1"/>
      <c r="AW531" s="1"/>
      <c r="BF531" s="1"/>
      <c r="CH531" s="1"/>
      <c r="CI531" s="1"/>
      <c r="CL531" s="1"/>
      <c r="CM531" s="1"/>
      <c r="CN531" s="241"/>
      <c r="CO531" s="1"/>
      <c r="CP531" s="3"/>
      <c r="CQ531" s="3"/>
      <c r="CR531" s="1"/>
      <c r="CS531" s="3"/>
      <c r="CT531" s="3"/>
      <c r="CU531" s="3"/>
      <c r="CV531" s="1"/>
      <c r="CW531" s="1"/>
      <c r="DC531" s="144"/>
      <c r="DD531" s="149"/>
      <c r="DE531" s="107"/>
      <c r="DF531" s="107"/>
      <c r="DG531" s="107"/>
      <c r="DH531" s="107"/>
      <c r="DI531" s="107"/>
      <c r="DJ531" s="107"/>
      <c r="DK531" s="107"/>
      <c r="DL531" s="107"/>
      <c r="DM531" s="107"/>
      <c r="DN531" s="107"/>
      <c r="DO531" s="107"/>
      <c r="DP531" s="107"/>
      <c r="DQ531" s="107"/>
      <c r="DR531" s="107"/>
      <c r="DS531" s="107"/>
      <c r="DT531" s="107"/>
      <c r="DU531" s="107"/>
      <c r="DV531" s="107"/>
      <c r="DW531" s="107"/>
      <c r="DX531" s="107"/>
      <c r="DY531" s="107"/>
      <c r="DZ531" s="107"/>
      <c r="EA531" s="107"/>
      <c r="EB531" s="107"/>
      <c r="EC531" s="107"/>
      <c r="ED531" s="107"/>
      <c r="EE531" s="107"/>
      <c r="EF531" s="107"/>
      <c r="EG531" s="107"/>
      <c r="EH531" s="107"/>
      <c r="EI531" s="107"/>
      <c r="EJ531" s="150"/>
    </row>
    <row r="532" spans="1:140" x14ac:dyDescent="0.3">
      <c r="A532" s="277" t="str">
        <f>Tableau3[Commande]&amp;Tableau3[Lig Cde]</f>
        <v/>
      </c>
      <c r="B532" s="278" t="str">
        <f>IF(ISERROR(VLOOKUP(Tableau3[[#This Row],[Code Ord. Off.]],#REF!,2,FALSE)),"RC CONVERGENCE",VLOOKUP(Tableau3[[#This Row],[Code Ord. Off.]],#REF!,2,FALSE))</f>
        <v>RC CONVERGENCE</v>
      </c>
      <c r="C532" s="279" t="str">
        <f>IF(OR(LEFT(Tableau3[[#This Row],[Commentaire Client]],2)="L3",LEFT(Tableau3[[#This Row],[No Suivi]],2)="L3"),"L3","")</f>
        <v/>
      </c>
      <c r="D532" s="278" t="str">
        <f>IFERROR(VLOOKUP(Tableau3[[#This Row],[Code Gest Fournisseur]],#REF!,2,FALSE),IF(Tableau3[[#This Row],[Réf Art Fournisseur]]="","NRC","Znon attribuée"))</f>
        <v>NRC</v>
      </c>
      <c r="E532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532" s="280" t="str">
        <f>IF(Tableau3[[#This Row],[Date Demandée]]+15&lt;$DE$11,"oui","non")</f>
        <v>oui</v>
      </c>
      <c r="G532" s="143"/>
      <c r="I532" s="144"/>
      <c r="J532" s="143"/>
      <c r="AQ532" s="144"/>
      <c r="AR532" s="143"/>
      <c r="AV532" s="1"/>
      <c r="AW532" s="1"/>
      <c r="BF532" s="1"/>
      <c r="CH532" s="1"/>
      <c r="CI532" s="1"/>
      <c r="CL532" s="1"/>
      <c r="CM532" s="1"/>
      <c r="CN532" s="242"/>
      <c r="CO532" s="1"/>
      <c r="CP532" s="3"/>
      <c r="CQ532" s="3"/>
      <c r="CR532" s="1"/>
      <c r="CS532" s="3"/>
      <c r="CT532" s="3"/>
      <c r="CU532" s="3"/>
      <c r="CV532" s="1"/>
      <c r="CW532" s="1"/>
      <c r="DC532" s="144"/>
      <c r="DD532" s="149"/>
      <c r="DE532" s="107"/>
      <c r="DF532" s="107"/>
      <c r="DG532" s="107"/>
      <c r="DH532" s="107"/>
      <c r="DI532" s="107"/>
      <c r="DJ532" s="107"/>
      <c r="DK532" s="107"/>
      <c r="DL532" s="107"/>
      <c r="DM532" s="107"/>
      <c r="DN532" s="107"/>
      <c r="DO532" s="107"/>
      <c r="DP532" s="107"/>
      <c r="DQ532" s="107"/>
      <c r="DR532" s="107"/>
      <c r="DS532" s="107"/>
      <c r="DT532" s="107"/>
      <c r="DU532" s="107"/>
      <c r="DV532" s="107"/>
      <c r="DW532" s="107"/>
      <c r="DX532" s="107"/>
      <c r="DY532" s="107"/>
      <c r="DZ532" s="107"/>
      <c r="EA532" s="107"/>
      <c r="EB532" s="107"/>
      <c r="EC532" s="107"/>
      <c r="ED532" s="107"/>
      <c r="EE532" s="107"/>
      <c r="EF532" s="107"/>
      <c r="EG532" s="107"/>
      <c r="EH532" s="107"/>
      <c r="EI532" s="107"/>
      <c r="EJ532" s="150"/>
    </row>
    <row r="533" spans="1:140" x14ac:dyDescent="0.3">
      <c r="A533" s="277" t="str">
        <f>Tableau3[Commande]&amp;Tableau3[Lig Cde]</f>
        <v/>
      </c>
      <c r="B533" s="278" t="str">
        <f>IF(ISERROR(VLOOKUP(Tableau3[[#This Row],[Code Ord. Off.]],#REF!,2,FALSE)),"RC CONVERGENCE",VLOOKUP(Tableau3[[#This Row],[Code Ord. Off.]],#REF!,2,FALSE))</f>
        <v>RC CONVERGENCE</v>
      </c>
      <c r="C533" s="279" t="str">
        <f>IF(OR(LEFT(Tableau3[[#This Row],[Commentaire Client]],2)="L3",LEFT(Tableau3[[#This Row],[No Suivi]],2)="L3"),"L3","")</f>
        <v/>
      </c>
      <c r="D533" s="278" t="str">
        <f>IFERROR(VLOOKUP(Tableau3[[#This Row],[Code Gest Fournisseur]],#REF!,2,FALSE),IF(Tableau3[[#This Row],[Réf Art Fournisseur]]="","NRC","Znon attribuée"))</f>
        <v>NRC</v>
      </c>
      <c r="E533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533" s="280" t="str">
        <f>IF(Tableau3[[#This Row],[Date Demandée]]+15&lt;$DE$11,"oui","non")</f>
        <v>oui</v>
      </c>
      <c r="G533" s="143"/>
      <c r="I533" s="144"/>
      <c r="J533" s="143"/>
      <c r="AQ533" s="144"/>
      <c r="AR533" s="143"/>
      <c r="AV533" s="1"/>
      <c r="AW533" s="1"/>
      <c r="BF533" s="1"/>
      <c r="CH533" s="1"/>
      <c r="CI533" s="1"/>
      <c r="CL533" s="1"/>
      <c r="CM533" s="1"/>
      <c r="CN533" s="242"/>
      <c r="CO533" s="1"/>
      <c r="CP533" s="3"/>
      <c r="CQ533" s="3"/>
      <c r="CR533" s="1"/>
      <c r="CS533" s="3"/>
      <c r="CT533" s="3"/>
      <c r="CU533" s="3"/>
      <c r="CV533" s="1"/>
      <c r="CW533" s="1"/>
      <c r="DC533" s="144"/>
      <c r="DD533" s="149"/>
      <c r="DE533" s="107"/>
      <c r="DF533" s="107"/>
      <c r="DG533" s="107"/>
      <c r="DH533" s="107"/>
      <c r="DI533" s="107"/>
      <c r="DJ533" s="107"/>
      <c r="DK533" s="107"/>
      <c r="DL533" s="107"/>
      <c r="DM533" s="107"/>
      <c r="DN533" s="107"/>
      <c r="DO533" s="107"/>
      <c r="DP533" s="107"/>
      <c r="DQ533" s="107"/>
      <c r="DR533" s="107"/>
      <c r="DS533" s="107"/>
      <c r="DT533" s="107"/>
      <c r="DU533" s="107"/>
      <c r="DV533" s="107"/>
      <c r="DW533" s="107"/>
      <c r="DX533" s="107"/>
      <c r="DY533" s="107"/>
      <c r="DZ533" s="107"/>
      <c r="EA533" s="107"/>
      <c r="EB533" s="107"/>
      <c r="EC533" s="107"/>
      <c r="ED533" s="107"/>
      <c r="EE533" s="107"/>
      <c r="EF533" s="107"/>
      <c r="EG533" s="107"/>
      <c r="EH533" s="107"/>
      <c r="EI533" s="107"/>
      <c r="EJ533" s="150"/>
    </row>
    <row r="534" spans="1:140" x14ac:dyDescent="0.3">
      <c r="A534" s="277" t="str">
        <f>Tableau3[Commande]&amp;Tableau3[Lig Cde]</f>
        <v/>
      </c>
      <c r="B534" s="278" t="str">
        <f>IF(ISERROR(VLOOKUP(Tableau3[[#This Row],[Code Ord. Off.]],#REF!,2,FALSE)),"RC CONVERGENCE",VLOOKUP(Tableau3[[#This Row],[Code Ord. Off.]],#REF!,2,FALSE))</f>
        <v>RC CONVERGENCE</v>
      </c>
      <c r="C534" s="279" t="str">
        <f>IF(OR(LEFT(Tableau3[[#This Row],[Commentaire Client]],2)="L3",LEFT(Tableau3[[#This Row],[No Suivi]],2)="L3"),"L3","")</f>
        <v/>
      </c>
      <c r="D534" s="278" t="str">
        <f>IFERROR(VLOOKUP(Tableau3[[#This Row],[Code Gest Fournisseur]],#REF!,2,FALSE),IF(Tableau3[[#This Row],[Réf Art Fournisseur]]="","NRC","Znon attribuée"))</f>
        <v>NRC</v>
      </c>
      <c r="E534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534" s="280" t="str">
        <f>IF(Tableau3[[#This Row],[Date Demandée]]+15&lt;$DE$11,"oui","non")</f>
        <v>oui</v>
      </c>
      <c r="G534" s="143"/>
      <c r="I534" s="144"/>
      <c r="J534" s="143"/>
      <c r="AQ534" s="144"/>
      <c r="AR534" s="143"/>
      <c r="AV534" s="1"/>
      <c r="AW534" s="1"/>
      <c r="BF534" s="1"/>
      <c r="CH534" s="1"/>
      <c r="CI534" s="1"/>
      <c r="CL534" s="1"/>
      <c r="CM534" s="1"/>
      <c r="CN534" s="242"/>
      <c r="CO534" s="1"/>
      <c r="CP534" s="3"/>
      <c r="CQ534" s="3"/>
      <c r="CR534" s="1"/>
      <c r="CS534" s="3"/>
      <c r="CT534" s="3"/>
      <c r="CU534" s="3"/>
      <c r="CV534" s="1"/>
      <c r="CW534" s="1"/>
      <c r="DC534" s="144"/>
      <c r="DD534" s="149"/>
      <c r="DE534" s="107"/>
      <c r="DF534" s="107"/>
      <c r="DG534" s="107"/>
      <c r="DH534" s="107"/>
      <c r="DI534" s="107"/>
      <c r="DJ534" s="107"/>
      <c r="DK534" s="107"/>
      <c r="DL534" s="107"/>
      <c r="DM534" s="107"/>
      <c r="DN534" s="107"/>
      <c r="DO534" s="107"/>
      <c r="DP534" s="107"/>
      <c r="DQ534" s="107"/>
      <c r="DR534" s="107"/>
      <c r="DS534" s="107"/>
      <c r="DT534" s="107"/>
      <c r="DU534" s="107"/>
      <c r="DV534" s="107"/>
      <c r="DW534" s="107"/>
      <c r="DX534" s="107"/>
      <c r="DY534" s="107"/>
      <c r="DZ534" s="107"/>
      <c r="EA534" s="107"/>
      <c r="EB534" s="107"/>
      <c r="EC534" s="107"/>
      <c r="ED534" s="107"/>
      <c r="EE534" s="107"/>
      <c r="EF534" s="107"/>
      <c r="EG534" s="107"/>
      <c r="EH534" s="107"/>
      <c r="EI534" s="107"/>
      <c r="EJ534" s="150"/>
    </row>
    <row r="535" spans="1:140" x14ac:dyDescent="0.3">
      <c r="A535" s="277" t="str">
        <f>Tableau3[Commande]&amp;Tableau3[Lig Cde]</f>
        <v/>
      </c>
      <c r="B535" s="278" t="str">
        <f>IF(ISERROR(VLOOKUP(Tableau3[[#This Row],[Code Ord. Off.]],#REF!,2,FALSE)),"RC CONVERGENCE",VLOOKUP(Tableau3[[#This Row],[Code Ord. Off.]],#REF!,2,FALSE))</f>
        <v>RC CONVERGENCE</v>
      </c>
      <c r="C535" s="279" t="str">
        <f>IF(OR(LEFT(Tableau3[[#This Row],[Commentaire Client]],2)="L3",LEFT(Tableau3[[#This Row],[No Suivi]],2)="L3"),"L3","")</f>
        <v/>
      </c>
      <c r="D535" s="278" t="str">
        <f>IFERROR(VLOOKUP(Tableau3[[#This Row],[Code Gest Fournisseur]],#REF!,2,FALSE),IF(Tableau3[[#This Row],[Réf Art Fournisseur]]="","NRC","Znon attribuée"))</f>
        <v>NRC</v>
      </c>
      <c r="E535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535" s="280" t="str">
        <f>IF(Tableau3[[#This Row],[Date Demandée]]+15&lt;$DE$11,"oui","non")</f>
        <v>oui</v>
      </c>
      <c r="G535" s="143"/>
      <c r="I535" s="144"/>
      <c r="J535" s="143"/>
      <c r="AQ535" s="144"/>
      <c r="AR535" s="143"/>
      <c r="AV535" s="1"/>
      <c r="AW535" s="1"/>
      <c r="BF535" s="1"/>
      <c r="CH535" s="1"/>
      <c r="CI535" s="1"/>
      <c r="CL535" s="1"/>
      <c r="CM535" s="1"/>
      <c r="CN535" s="242"/>
      <c r="CO535" s="1"/>
      <c r="CP535" s="3"/>
      <c r="CQ535" s="3"/>
      <c r="CR535" s="1"/>
      <c r="CS535" s="3"/>
      <c r="CT535" s="3"/>
      <c r="CU535" s="3"/>
      <c r="CV535" s="1"/>
      <c r="CW535" s="1"/>
      <c r="DC535" s="144"/>
      <c r="DD535" s="149"/>
      <c r="DE535" s="107"/>
      <c r="DF535" s="107"/>
      <c r="DG535" s="107"/>
      <c r="DH535" s="107"/>
      <c r="DI535" s="107"/>
      <c r="DJ535" s="107"/>
      <c r="DK535" s="107"/>
      <c r="DL535" s="107"/>
      <c r="DM535" s="107"/>
      <c r="DN535" s="107"/>
      <c r="DO535" s="107"/>
      <c r="DP535" s="107"/>
      <c r="DQ535" s="107"/>
      <c r="DR535" s="107"/>
      <c r="DS535" s="107"/>
      <c r="DT535" s="107"/>
      <c r="DU535" s="107"/>
      <c r="DV535" s="107"/>
      <c r="DW535" s="107"/>
      <c r="DX535" s="107"/>
      <c r="DY535" s="107"/>
      <c r="DZ535" s="107"/>
      <c r="EA535" s="107"/>
      <c r="EB535" s="107"/>
      <c r="EC535" s="107"/>
      <c r="ED535" s="107"/>
      <c r="EE535" s="107"/>
      <c r="EF535" s="107"/>
      <c r="EG535" s="107"/>
      <c r="EH535" s="107"/>
      <c r="EI535" s="107"/>
      <c r="EJ535" s="150"/>
    </row>
    <row r="536" spans="1:140" x14ac:dyDescent="0.3">
      <c r="A536" s="277" t="str">
        <f>Tableau3[Commande]&amp;Tableau3[Lig Cde]</f>
        <v/>
      </c>
      <c r="B536" s="278" t="str">
        <f>IF(ISERROR(VLOOKUP(Tableau3[[#This Row],[Code Ord. Off.]],#REF!,2,FALSE)),"RC CONVERGENCE",VLOOKUP(Tableau3[[#This Row],[Code Ord. Off.]],#REF!,2,FALSE))</f>
        <v>RC CONVERGENCE</v>
      </c>
      <c r="C536" s="279" t="str">
        <f>IF(OR(LEFT(Tableau3[[#This Row],[Commentaire Client]],2)="L3",LEFT(Tableau3[[#This Row],[No Suivi]],2)="L3"),"L3","")</f>
        <v/>
      </c>
      <c r="D536" s="278" t="str">
        <f>IFERROR(VLOOKUP(Tableau3[[#This Row],[Code Gest Fournisseur]],#REF!,2,FALSE),IF(Tableau3[[#This Row],[Réf Art Fournisseur]]="","NRC","Znon attribuée"))</f>
        <v>NRC</v>
      </c>
      <c r="E536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536" s="280" t="str">
        <f>IF(Tableau3[[#This Row],[Date Demandée]]+15&lt;$DE$11,"oui","non")</f>
        <v>oui</v>
      </c>
      <c r="G536" s="143"/>
      <c r="I536" s="144"/>
      <c r="J536" s="143"/>
      <c r="AQ536" s="144"/>
      <c r="AR536" s="143"/>
      <c r="AV536" s="1"/>
      <c r="AW536" s="1"/>
      <c r="BF536" s="1"/>
      <c r="CH536" s="1"/>
      <c r="CI536" s="1"/>
      <c r="CL536" s="1"/>
      <c r="CM536" s="1"/>
      <c r="CN536" s="244"/>
      <c r="CO536" s="1"/>
      <c r="CP536" s="3"/>
      <c r="CQ536" s="3"/>
      <c r="CR536" s="1"/>
      <c r="CS536" s="3"/>
      <c r="CT536" s="3"/>
      <c r="CU536" s="3"/>
      <c r="CV536" s="1"/>
      <c r="CW536" s="1"/>
      <c r="DC536" s="144"/>
      <c r="DD536" s="149"/>
      <c r="DE536" s="107"/>
      <c r="DF536" s="107"/>
      <c r="DG536" s="107"/>
      <c r="DH536" s="107"/>
      <c r="DI536" s="107"/>
      <c r="DJ536" s="107"/>
      <c r="DK536" s="107"/>
      <c r="DL536" s="107"/>
      <c r="DM536" s="107"/>
      <c r="DN536" s="107"/>
      <c r="DO536" s="107"/>
      <c r="DP536" s="107"/>
      <c r="DQ536" s="107"/>
      <c r="DR536" s="107"/>
      <c r="DS536" s="107"/>
      <c r="DT536" s="107"/>
      <c r="DU536" s="107"/>
      <c r="DV536" s="107"/>
      <c r="DW536" s="107"/>
      <c r="DX536" s="107"/>
      <c r="DY536" s="107"/>
      <c r="DZ536" s="107"/>
      <c r="EA536" s="107"/>
      <c r="EB536" s="107"/>
      <c r="EC536" s="107"/>
      <c r="ED536" s="107"/>
      <c r="EE536" s="107"/>
      <c r="EF536" s="107"/>
      <c r="EG536" s="107"/>
      <c r="EH536" s="107"/>
      <c r="EI536" s="107"/>
      <c r="EJ536" s="150"/>
    </row>
    <row r="537" spans="1:140" x14ac:dyDescent="0.3">
      <c r="A537" s="277" t="str">
        <f>Tableau3[Commande]&amp;Tableau3[Lig Cde]</f>
        <v/>
      </c>
      <c r="B537" s="278" t="str">
        <f>IF(ISERROR(VLOOKUP(Tableau3[[#This Row],[Code Ord. Off.]],#REF!,2,FALSE)),"RC CONVERGENCE",VLOOKUP(Tableau3[[#This Row],[Code Ord. Off.]],#REF!,2,FALSE))</f>
        <v>RC CONVERGENCE</v>
      </c>
      <c r="C537" s="279" t="str">
        <f>IF(OR(LEFT(Tableau3[[#This Row],[Commentaire Client]],2)="L3",LEFT(Tableau3[[#This Row],[No Suivi]],2)="L3"),"L3","")</f>
        <v/>
      </c>
      <c r="D537" s="278" t="str">
        <f>IFERROR(VLOOKUP(Tableau3[[#This Row],[Code Gest Fournisseur]],#REF!,2,FALSE),IF(Tableau3[[#This Row],[Réf Art Fournisseur]]="","NRC","Znon attribuée"))</f>
        <v>NRC</v>
      </c>
      <c r="E537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537" s="280" t="str">
        <f>IF(Tableau3[[#This Row],[Date Demandée]]+15&lt;$DE$11,"oui","non")</f>
        <v>oui</v>
      </c>
      <c r="G537" s="143"/>
      <c r="I537" s="144"/>
      <c r="J537" s="143"/>
      <c r="AQ537" s="144"/>
      <c r="AR537" s="143"/>
      <c r="AV537" s="1"/>
      <c r="AW537" s="1"/>
      <c r="BF537" s="1"/>
      <c r="CH537" s="1"/>
      <c r="CI537" s="1"/>
      <c r="CL537" s="1"/>
      <c r="CM537" s="1"/>
      <c r="CN537" s="244"/>
      <c r="CO537" s="1"/>
      <c r="CP537" s="3"/>
      <c r="CQ537" s="3"/>
      <c r="CR537" s="1"/>
      <c r="CS537" s="3"/>
      <c r="CT537" s="3"/>
      <c r="CU537" s="3"/>
      <c r="CV537" s="1"/>
      <c r="CW537" s="1"/>
      <c r="DC537" s="144"/>
      <c r="DD537" s="149"/>
      <c r="DE537" s="107"/>
      <c r="DF537" s="107"/>
      <c r="DG537" s="107"/>
      <c r="DH537" s="107"/>
      <c r="DI537" s="107"/>
      <c r="DJ537" s="107"/>
      <c r="DK537" s="107"/>
      <c r="DL537" s="107"/>
      <c r="DM537" s="107"/>
      <c r="DN537" s="107"/>
      <c r="DO537" s="107"/>
      <c r="DP537" s="107"/>
      <c r="DQ537" s="107"/>
      <c r="DR537" s="107"/>
      <c r="DS537" s="107"/>
      <c r="DT537" s="107"/>
      <c r="DU537" s="107"/>
      <c r="DV537" s="107"/>
      <c r="DW537" s="107"/>
      <c r="DX537" s="107"/>
      <c r="DY537" s="107"/>
      <c r="DZ537" s="107"/>
      <c r="EA537" s="107"/>
      <c r="EB537" s="107"/>
      <c r="EC537" s="107"/>
      <c r="ED537" s="107"/>
      <c r="EE537" s="107"/>
      <c r="EF537" s="107"/>
      <c r="EG537" s="107"/>
      <c r="EH537" s="107"/>
      <c r="EI537" s="107"/>
      <c r="EJ537" s="150"/>
    </row>
    <row r="538" spans="1:140" x14ac:dyDescent="0.3">
      <c r="A538" s="277" t="str">
        <f>Tableau3[Commande]&amp;Tableau3[Lig Cde]</f>
        <v/>
      </c>
      <c r="B538" s="278" t="str">
        <f>IF(ISERROR(VLOOKUP(Tableau3[[#This Row],[Code Ord. Off.]],#REF!,2,FALSE)),"RC CONVERGENCE",VLOOKUP(Tableau3[[#This Row],[Code Ord. Off.]],#REF!,2,FALSE))</f>
        <v>RC CONVERGENCE</v>
      </c>
      <c r="C538" s="279" t="str">
        <f>IF(OR(LEFT(Tableau3[[#This Row],[Commentaire Client]],2)="L3",LEFT(Tableau3[[#This Row],[No Suivi]],2)="L3"),"L3","")</f>
        <v/>
      </c>
      <c r="D538" s="278" t="str">
        <f>IFERROR(VLOOKUP(Tableau3[[#This Row],[Code Gest Fournisseur]],#REF!,2,FALSE),IF(Tableau3[[#This Row],[Réf Art Fournisseur]]="","NRC","Znon attribuée"))</f>
        <v>NRC</v>
      </c>
      <c r="E538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538" s="280" t="str">
        <f>IF(Tableau3[[#This Row],[Date Demandée]]+15&lt;$DE$11,"oui","non")</f>
        <v>oui</v>
      </c>
      <c r="G538" s="143"/>
      <c r="I538" s="144"/>
      <c r="J538" s="143"/>
      <c r="AQ538" s="144"/>
      <c r="AR538" s="143"/>
      <c r="AV538" s="1"/>
      <c r="AW538" s="1"/>
      <c r="BF538" s="1"/>
      <c r="CH538" s="1"/>
      <c r="CI538" s="1"/>
      <c r="CL538" s="1"/>
      <c r="CM538" s="1"/>
      <c r="CN538" s="244"/>
      <c r="CO538" s="1"/>
      <c r="CP538" s="3"/>
      <c r="CQ538" s="3"/>
      <c r="CR538" s="1"/>
      <c r="CS538" s="3"/>
      <c r="CT538" s="3"/>
      <c r="CU538" s="3"/>
      <c r="CV538" s="1"/>
      <c r="CW538" s="1"/>
      <c r="DC538" s="144"/>
      <c r="DD538" s="149"/>
      <c r="DE538" s="107"/>
      <c r="DF538" s="107"/>
      <c r="DG538" s="107"/>
      <c r="DH538" s="107"/>
      <c r="DI538" s="107"/>
      <c r="DJ538" s="107"/>
      <c r="DK538" s="107"/>
      <c r="DL538" s="107"/>
      <c r="DM538" s="107"/>
      <c r="DN538" s="107"/>
      <c r="DO538" s="107"/>
      <c r="DP538" s="107"/>
      <c r="DQ538" s="107"/>
      <c r="DR538" s="107"/>
      <c r="DS538" s="107"/>
      <c r="DT538" s="107"/>
      <c r="DU538" s="107"/>
      <c r="DV538" s="107"/>
      <c r="DW538" s="107"/>
      <c r="DX538" s="107"/>
      <c r="DY538" s="107"/>
      <c r="DZ538" s="107"/>
      <c r="EA538" s="107"/>
      <c r="EB538" s="107"/>
      <c r="EC538" s="107"/>
      <c r="ED538" s="107"/>
      <c r="EE538" s="107"/>
      <c r="EF538" s="107"/>
      <c r="EG538" s="107"/>
      <c r="EH538" s="107"/>
      <c r="EI538" s="107"/>
      <c r="EJ538" s="150"/>
    </row>
    <row r="539" spans="1:140" x14ac:dyDescent="0.3">
      <c r="A539" s="277" t="str">
        <f>Tableau3[Commande]&amp;Tableau3[Lig Cde]</f>
        <v/>
      </c>
      <c r="B539" s="278" t="str">
        <f>IF(ISERROR(VLOOKUP(Tableau3[[#This Row],[Code Ord. Off.]],#REF!,2,FALSE)),"RC CONVERGENCE",VLOOKUP(Tableau3[[#This Row],[Code Ord. Off.]],#REF!,2,FALSE))</f>
        <v>RC CONVERGENCE</v>
      </c>
      <c r="C539" s="279" t="str">
        <f>IF(OR(LEFT(Tableau3[[#This Row],[Commentaire Client]],2)="L3",LEFT(Tableau3[[#This Row],[No Suivi]],2)="L3"),"L3","")</f>
        <v/>
      </c>
      <c r="D539" s="278" t="str">
        <f>IFERROR(VLOOKUP(Tableau3[[#This Row],[Code Gest Fournisseur]],#REF!,2,FALSE),IF(Tableau3[[#This Row],[Réf Art Fournisseur]]="","NRC","Znon attribuée"))</f>
        <v>NRC</v>
      </c>
      <c r="E539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539" s="280" t="str">
        <f>IF(Tableau3[[#This Row],[Date Demandée]]+15&lt;$DE$11,"oui","non")</f>
        <v>oui</v>
      </c>
      <c r="G539" s="143"/>
      <c r="I539" s="144"/>
      <c r="J539" s="143"/>
      <c r="AQ539" s="144"/>
      <c r="AR539" s="143"/>
      <c r="AV539" s="1"/>
      <c r="AW539" s="1"/>
      <c r="BF539" s="1"/>
      <c r="CH539" s="1"/>
      <c r="CI539" s="1"/>
      <c r="CL539" s="1"/>
      <c r="CM539" s="1"/>
      <c r="CN539" s="244"/>
      <c r="CO539" s="1"/>
      <c r="CP539" s="3"/>
      <c r="CQ539" s="3"/>
      <c r="CR539" s="1"/>
      <c r="CS539" s="3"/>
      <c r="CT539" s="3"/>
      <c r="CU539" s="3"/>
      <c r="CV539" s="1"/>
      <c r="CW539" s="1"/>
      <c r="DC539" s="144"/>
      <c r="DD539" s="149"/>
      <c r="DE539" s="107"/>
      <c r="DF539" s="107"/>
      <c r="DG539" s="107"/>
      <c r="DH539" s="107"/>
      <c r="DI539" s="107"/>
      <c r="DJ539" s="107"/>
      <c r="DK539" s="107"/>
      <c r="DL539" s="107"/>
      <c r="DM539" s="107"/>
      <c r="DN539" s="107"/>
      <c r="DO539" s="107"/>
      <c r="DP539" s="107"/>
      <c r="DQ539" s="107"/>
      <c r="DR539" s="107"/>
      <c r="DS539" s="107"/>
      <c r="DT539" s="107"/>
      <c r="DU539" s="107"/>
      <c r="DV539" s="107"/>
      <c r="DW539" s="107"/>
      <c r="DX539" s="107"/>
      <c r="DY539" s="107"/>
      <c r="DZ539" s="107"/>
      <c r="EA539" s="107"/>
      <c r="EB539" s="107"/>
      <c r="EC539" s="107"/>
      <c r="ED539" s="107"/>
      <c r="EE539" s="107"/>
      <c r="EF539" s="107"/>
      <c r="EG539" s="107"/>
      <c r="EH539" s="107"/>
      <c r="EI539" s="107"/>
      <c r="EJ539" s="150"/>
    </row>
    <row r="540" spans="1:140" x14ac:dyDescent="0.3">
      <c r="A540" s="277" t="str">
        <f>Tableau3[Commande]&amp;Tableau3[Lig Cde]</f>
        <v/>
      </c>
      <c r="B540" s="278" t="str">
        <f>IF(ISERROR(VLOOKUP(Tableau3[[#This Row],[Code Ord. Off.]],#REF!,2,FALSE)),"RC CONVERGENCE",VLOOKUP(Tableau3[[#This Row],[Code Ord. Off.]],#REF!,2,FALSE))</f>
        <v>RC CONVERGENCE</v>
      </c>
      <c r="C540" s="279" t="str">
        <f>IF(OR(LEFT(Tableau3[[#This Row],[Commentaire Client]],2)="L3",LEFT(Tableau3[[#This Row],[No Suivi]],2)="L3"),"L3","")</f>
        <v/>
      </c>
      <c r="D540" s="278" t="str">
        <f>IFERROR(VLOOKUP(Tableau3[[#This Row],[Code Gest Fournisseur]],#REF!,2,FALSE),IF(Tableau3[[#This Row],[Réf Art Fournisseur]]="","NRC","Znon attribuée"))</f>
        <v>NRC</v>
      </c>
      <c r="E540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540" s="280" t="str">
        <f>IF(Tableau3[[#This Row],[Date Demandée]]+15&lt;$DE$11,"oui","non")</f>
        <v>oui</v>
      </c>
      <c r="G540" s="143"/>
      <c r="I540" s="144"/>
      <c r="J540" s="143"/>
      <c r="AQ540" s="144"/>
      <c r="AR540" s="143"/>
      <c r="AV540" s="1"/>
      <c r="AW540" s="1"/>
      <c r="BF540" s="1"/>
      <c r="CH540" s="1"/>
      <c r="CI540" s="1"/>
      <c r="CL540" s="1"/>
      <c r="CM540" s="1"/>
      <c r="CN540" s="244"/>
      <c r="CO540" s="1"/>
      <c r="CP540" s="3"/>
      <c r="CQ540" s="3"/>
      <c r="CR540" s="1"/>
      <c r="CS540" s="3"/>
      <c r="CT540" s="3"/>
      <c r="CU540" s="3"/>
      <c r="CV540" s="1"/>
      <c r="CW540" s="1"/>
      <c r="DC540" s="144"/>
      <c r="DD540" s="149"/>
      <c r="DE540" s="107"/>
      <c r="DF540" s="107"/>
      <c r="DG540" s="107"/>
      <c r="DH540" s="107"/>
      <c r="DI540" s="107"/>
      <c r="DJ540" s="107"/>
      <c r="DK540" s="107"/>
      <c r="DL540" s="107"/>
      <c r="DM540" s="107"/>
      <c r="DN540" s="107"/>
      <c r="DO540" s="107"/>
      <c r="DP540" s="107"/>
      <c r="DQ540" s="107"/>
      <c r="DR540" s="107"/>
      <c r="DS540" s="107"/>
      <c r="DT540" s="107"/>
      <c r="DU540" s="107"/>
      <c r="DV540" s="107"/>
      <c r="DW540" s="107"/>
      <c r="DX540" s="107"/>
      <c r="DY540" s="107"/>
      <c r="DZ540" s="107"/>
      <c r="EA540" s="107"/>
      <c r="EB540" s="107"/>
      <c r="EC540" s="107"/>
      <c r="ED540" s="107"/>
      <c r="EE540" s="107"/>
      <c r="EF540" s="107"/>
      <c r="EG540" s="107"/>
      <c r="EH540" s="107"/>
      <c r="EI540" s="107"/>
      <c r="EJ540" s="150"/>
    </row>
    <row r="541" spans="1:140" x14ac:dyDescent="0.3">
      <c r="A541" s="277" t="str">
        <f>Tableau3[Commande]&amp;Tableau3[Lig Cde]</f>
        <v/>
      </c>
      <c r="B541" s="278" t="str">
        <f>IF(ISERROR(VLOOKUP(Tableau3[[#This Row],[Code Ord. Off.]],#REF!,2,FALSE)),"RC CONVERGENCE",VLOOKUP(Tableau3[[#This Row],[Code Ord. Off.]],#REF!,2,FALSE))</f>
        <v>RC CONVERGENCE</v>
      </c>
      <c r="C541" s="279" t="str">
        <f>IF(OR(LEFT(Tableau3[[#This Row],[Commentaire Client]],2)="L3",LEFT(Tableau3[[#This Row],[No Suivi]],2)="L3"),"L3","")</f>
        <v/>
      </c>
      <c r="D541" s="278" t="str">
        <f>IFERROR(VLOOKUP(Tableau3[[#This Row],[Code Gest Fournisseur]],#REF!,2,FALSE),IF(Tableau3[[#This Row],[Réf Art Fournisseur]]="","NRC","Znon attribuée"))</f>
        <v>NRC</v>
      </c>
      <c r="E541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541" s="280" t="str">
        <f>IF(Tableau3[[#This Row],[Date Demandée]]+15&lt;$DE$11,"oui","non")</f>
        <v>oui</v>
      </c>
      <c r="G541" s="143"/>
      <c r="I541" s="144"/>
      <c r="J541" s="143"/>
      <c r="AQ541" s="144"/>
      <c r="AR541" s="143"/>
      <c r="AV541" s="1"/>
      <c r="AW541" s="1"/>
      <c r="BF541" s="1"/>
      <c r="CH541" s="1"/>
      <c r="CI541" s="1"/>
      <c r="CL541" s="1"/>
      <c r="CM541" s="1"/>
      <c r="CN541" s="244"/>
      <c r="CO541" s="1"/>
      <c r="CP541" s="3"/>
      <c r="CQ541" s="3"/>
      <c r="CR541" s="1"/>
      <c r="CS541" s="3"/>
      <c r="CT541" s="3"/>
      <c r="CU541" s="3"/>
      <c r="CV541" s="1"/>
      <c r="CW541" s="1"/>
      <c r="DC541" s="144"/>
      <c r="DD541" s="149"/>
      <c r="DE541" s="107"/>
      <c r="DF541" s="107"/>
      <c r="DG541" s="107"/>
      <c r="DH541" s="107"/>
      <c r="DI541" s="107"/>
      <c r="DJ541" s="107"/>
      <c r="DK541" s="107"/>
      <c r="DL541" s="107"/>
      <c r="DM541" s="107"/>
      <c r="DN541" s="107"/>
      <c r="DO541" s="107"/>
      <c r="DP541" s="107"/>
      <c r="DQ541" s="107"/>
      <c r="DR541" s="107"/>
      <c r="DS541" s="107"/>
      <c r="DT541" s="107"/>
      <c r="DU541" s="107"/>
      <c r="DV541" s="107"/>
      <c r="DW541" s="107"/>
      <c r="DX541" s="107"/>
      <c r="DY541" s="107"/>
      <c r="DZ541" s="107"/>
      <c r="EA541" s="107"/>
      <c r="EB541" s="107"/>
      <c r="EC541" s="107"/>
      <c r="ED541" s="107"/>
      <c r="EE541" s="107"/>
      <c r="EF541" s="107"/>
      <c r="EG541" s="107"/>
      <c r="EH541" s="107"/>
      <c r="EI541" s="107"/>
      <c r="EJ541" s="150"/>
    </row>
    <row r="542" spans="1:140" x14ac:dyDescent="0.3">
      <c r="A542" s="277" t="str">
        <f>Tableau3[Commande]&amp;Tableau3[Lig Cde]</f>
        <v/>
      </c>
      <c r="B542" s="278" t="str">
        <f>IF(ISERROR(VLOOKUP(Tableau3[[#This Row],[Code Ord. Off.]],#REF!,2,FALSE)),"RC CONVERGENCE",VLOOKUP(Tableau3[[#This Row],[Code Ord. Off.]],#REF!,2,FALSE))</f>
        <v>RC CONVERGENCE</v>
      </c>
      <c r="C542" s="279" t="str">
        <f>IF(OR(LEFT(Tableau3[[#This Row],[Commentaire Client]],2)="L3",LEFT(Tableau3[[#This Row],[No Suivi]],2)="L3"),"L3","")</f>
        <v/>
      </c>
      <c r="D542" s="278" t="str">
        <f>IFERROR(VLOOKUP(Tableau3[[#This Row],[Code Gest Fournisseur]],#REF!,2,FALSE),IF(Tableau3[[#This Row],[Réf Art Fournisseur]]="","NRC","Znon attribuée"))</f>
        <v>NRC</v>
      </c>
      <c r="E542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542" s="280" t="str">
        <f>IF(Tableau3[[#This Row],[Date Demandée]]+15&lt;$DE$11,"oui","non")</f>
        <v>oui</v>
      </c>
      <c r="G542" s="143"/>
      <c r="I542" s="144"/>
      <c r="J542" s="143"/>
      <c r="AQ542" s="144"/>
      <c r="AR542" s="143"/>
      <c r="AV542" s="1"/>
      <c r="AW542" s="1"/>
      <c r="BF542" s="1"/>
      <c r="CH542" s="1"/>
      <c r="CI542" s="1"/>
      <c r="CL542" s="1"/>
      <c r="CM542" s="1"/>
      <c r="CN542" s="244"/>
      <c r="CO542" s="1"/>
      <c r="CP542" s="3"/>
      <c r="CQ542" s="3"/>
      <c r="CR542" s="1"/>
      <c r="CS542" s="3"/>
      <c r="CT542" s="3"/>
      <c r="CU542" s="3"/>
      <c r="CV542" s="1"/>
      <c r="CW542" s="1"/>
      <c r="DC542" s="144"/>
      <c r="DD542" s="149"/>
      <c r="DE542" s="107"/>
      <c r="DF542" s="107"/>
      <c r="DG542" s="107"/>
      <c r="DH542" s="107"/>
      <c r="DI542" s="107"/>
      <c r="DJ542" s="107"/>
      <c r="DK542" s="107"/>
      <c r="DL542" s="107"/>
      <c r="DM542" s="107"/>
      <c r="DN542" s="107"/>
      <c r="DO542" s="107"/>
      <c r="DP542" s="107"/>
      <c r="DQ542" s="107"/>
      <c r="DR542" s="107"/>
      <c r="DS542" s="107"/>
      <c r="DT542" s="107"/>
      <c r="DU542" s="107"/>
      <c r="DV542" s="107"/>
      <c r="DW542" s="107"/>
      <c r="DX542" s="107"/>
      <c r="DY542" s="107"/>
      <c r="DZ542" s="107"/>
      <c r="EA542" s="107"/>
      <c r="EB542" s="107"/>
      <c r="EC542" s="107"/>
      <c r="ED542" s="107"/>
      <c r="EE542" s="107"/>
      <c r="EF542" s="107"/>
      <c r="EG542" s="107"/>
      <c r="EH542" s="107"/>
      <c r="EI542" s="107"/>
      <c r="EJ542" s="150"/>
    </row>
    <row r="543" spans="1:140" x14ac:dyDescent="0.3">
      <c r="A543" s="277" t="str">
        <f>Tableau3[Commande]&amp;Tableau3[Lig Cde]</f>
        <v/>
      </c>
      <c r="B543" s="278" t="str">
        <f>IF(ISERROR(VLOOKUP(Tableau3[[#This Row],[Code Ord. Off.]],#REF!,2,FALSE)),"RC CONVERGENCE",VLOOKUP(Tableau3[[#This Row],[Code Ord. Off.]],#REF!,2,FALSE))</f>
        <v>RC CONVERGENCE</v>
      </c>
      <c r="C543" s="279" t="str">
        <f>IF(OR(LEFT(Tableau3[[#This Row],[Commentaire Client]],2)="L3",LEFT(Tableau3[[#This Row],[No Suivi]],2)="L3"),"L3","")</f>
        <v/>
      </c>
      <c r="D543" s="278" t="str">
        <f>IFERROR(VLOOKUP(Tableau3[[#This Row],[Code Gest Fournisseur]],#REF!,2,FALSE),IF(Tableau3[[#This Row],[Réf Art Fournisseur]]="","NRC","Znon attribuée"))</f>
        <v>NRC</v>
      </c>
      <c r="E543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543" s="280" t="str">
        <f>IF(Tableau3[[#This Row],[Date Demandée]]+15&lt;$DE$11,"oui","non")</f>
        <v>oui</v>
      </c>
      <c r="G543" s="143"/>
      <c r="I543" s="144"/>
      <c r="J543" s="143"/>
      <c r="AQ543" s="144"/>
      <c r="AR543" s="143"/>
      <c r="AV543" s="1"/>
      <c r="AW543" s="1"/>
      <c r="BF543" s="1"/>
      <c r="CH543" s="1"/>
      <c r="CI543" s="1"/>
      <c r="CL543" s="1"/>
      <c r="CM543" s="1"/>
      <c r="CN543" s="244"/>
      <c r="CO543" s="1"/>
      <c r="CP543" s="3"/>
      <c r="CQ543" s="3"/>
      <c r="CR543" s="1"/>
      <c r="CS543" s="3"/>
      <c r="CT543" s="3"/>
      <c r="CU543" s="3"/>
      <c r="CV543" s="1"/>
      <c r="CW543" s="1"/>
      <c r="DC543" s="144"/>
      <c r="DD543" s="149"/>
      <c r="DE543" s="107"/>
      <c r="DF543" s="107"/>
      <c r="DG543" s="107"/>
      <c r="DH543" s="107"/>
      <c r="DI543" s="107"/>
      <c r="DJ543" s="107"/>
      <c r="DK543" s="107"/>
      <c r="DL543" s="107"/>
      <c r="DM543" s="107"/>
      <c r="DN543" s="107"/>
      <c r="DO543" s="107"/>
      <c r="DP543" s="107"/>
      <c r="DQ543" s="107"/>
      <c r="DR543" s="107"/>
      <c r="DS543" s="107"/>
      <c r="DT543" s="107"/>
      <c r="DU543" s="107"/>
      <c r="DV543" s="107"/>
      <c r="DW543" s="107"/>
      <c r="DX543" s="107"/>
      <c r="DY543" s="107"/>
      <c r="DZ543" s="107"/>
      <c r="EA543" s="107"/>
      <c r="EB543" s="107"/>
      <c r="EC543" s="107"/>
      <c r="ED543" s="107"/>
      <c r="EE543" s="107"/>
      <c r="EF543" s="107"/>
      <c r="EG543" s="107"/>
      <c r="EH543" s="107"/>
      <c r="EI543" s="107"/>
      <c r="EJ543" s="150"/>
    </row>
    <row r="544" spans="1:140" x14ac:dyDescent="0.3">
      <c r="A544" s="277" t="str">
        <f>Tableau3[Commande]&amp;Tableau3[Lig Cde]</f>
        <v/>
      </c>
      <c r="B544" s="278" t="str">
        <f>IF(ISERROR(VLOOKUP(Tableau3[[#This Row],[Code Ord. Off.]],#REF!,2,FALSE)),"RC CONVERGENCE",VLOOKUP(Tableau3[[#This Row],[Code Ord. Off.]],#REF!,2,FALSE))</f>
        <v>RC CONVERGENCE</v>
      </c>
      <c r="C544" s="279" t="str">
        <f>IF(OR(LEFT(Tableau3[[#This Row],[Commentaire Client]],2)="L3",LEFT(Tableau3[[#This Row],[No Suivi]],2)="L3"),"L3","")</f>
        <v/>
      </c>
      <c r="D544" s="278" t="str">
        <f>IFERROR(VLOOKUP(Tableau3[[#This Row],[Code Gest Fournisseur]],#REF!,2,FALSE),IF(Tableau3[[#This Row],[Réf Art Fournisseur]]="","NRC","Znon attribuée"))</f>
        <v>NRC</v>
      </c>
      <c r="E544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544" s="280" t="str">
        <f>IF(Tableau3[[#This Row],[Date Demandée]]+15&lt;$DE$11,"oui","non")</f>
        <v>oui</v>
      </c>
      <c r="G544" s="143"/>
      <c r="I544" s="144"/>
      <c r="J544" s="143"/>
      <c r="AQ544" s="144"/>
      <c r="AR544" s="143"/>
      <c r="AV544" s="1"/>
      <c r="AW544" s="1"/>
      <c r="BF544" s="1"/>
      <c r="CH544" s="1"/>
      <c r="CI544" s="1"/>
      <c r="CL544" s="1"/>
      <c r="CM544" s="1"/>
      <c r="CN544" s="244"/>
      <c r="CO544" s="1"/>
      <c r="CP544" s="3"/>
      <c r="CQ544" s="3"/>
      <c r="CR544" s="1"/>
      <c r="CS544" s="3"/>
      <c r="CT544" s="3"/>
      <c r="CU544" s="3"/>
      <c r="CV544" s="1"/>
      <c r="CW544" s="1"/>
      <c r="DC544" s="144"/>
      <c r="DD544" s="149"/>
      <c r="DE544" s="107"/>
      <c r="DF544" s="107"/>
      <c r="DG544" s="107"/>
      <c r="DH544" s="107"/>
      <c r="DI544" s="107"/>
      <c r="DJ544" s="107"/>
      <c r="DK544" s="107"/>
      <c r="DL544" s="107"/>
      <c r="DM544" s="107"/>
      <c r="DN544" s="107"/>
      <c r="DO544" s="107"/>
      <c r="DP544" s="107"/>
      <c r="DQ544" s="107"/>
      <c r="DR544" s="107"/>
      <c r="DS544" s="107"/>
      <c r="DT544" s="107"/>
      <c r="DU544" s="107"/>
      <c r="DV544" s="107"/>
      <c r="DW544" s="107"/>
      <c r="DX544" s="107"/>
      <c r="DY544" s="107"/>
      <c r="DZ544" s="107"/>
      <c r="EA544" s="107"/>
      <c r="EB544" s="107"/>
      <c r="EC544" s="107"/>
      <c r="ED544" s="107"/>
      <c r="EE544" s="107"/>
      <c r="EF544" s="107"/>
      <c r="EG544" s="107"/>
      <c r="EH544" s="107"/>
      <c r="EI544" s="107"/>
      <c r="EJ544" s="150"/>
    </row>
    <row r="545" spans="1:140" x14ac:dyDescent="0.3">
      <c r="A545" s="277" t="str">
        <f>Tableau3[Commande]&amp;Tableau3[Lig Cde]</f>
        <v/>
      </c>
      <c r="B545" s="278" t="str">
        <f>IF(ISERROR(VLOOKUP(Tableau3[[#This Row],[Code Ord. Off.]],#REF!,2,FALSE)),"RC CONVERGENCE",VLOOKUP(Tableau3[[#This Row],[Code Ord. Off.]],#REF!,2,FALSE))</f>
        <v>RC CONVERGENCE</v>
      </c>
      <c r="C545" s="279" t="str">
        <f>IF(OR(LEFT(Tableau3[[#This Row],[Commentaire Client]],2)="L3",LEFT(Tableau3[[#This Row],[No Suivi]],2)="L3"),"L3","")</f>
        <v/>
      </c>
      <c r="D545" s="278" t="str">
        <f>IFERROR(VLOOKUP(Tableau3[[#This Row],[Code Gest Fournisseur]],#REF!,2,FALSE),IF(Tableau3[[#This Row],[Réf Art Fournisseur]]="","NRC","Znon attribuée"))</f>
        <v>NRC</v>
      </c>
      <c r="E545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545" s="280" t="str">
        <f>IF(Tableau3[[#This Row],[Date Demandée]]+15&lt;$DE$11,"oui","non")</f>
        <v>oui</v>
      </c>
      <c r="G545" s="143"/>
      <c r="I545" s="144"/>
      <c r="J545" s="143"/>
      <c r="AQ545" s="144"/>
      <c r="AR545" s="143"/>
      <c r="AV545" s="1"/>
      <c r="AW545" s="1"/>
      <c r="BF545" s="1"/>
      <c r="CH545" s="1"/>
      <c r="CI545" s="1"/>
      <c r="CL545" s="1"/>
      <c r="CM545" s="1"/>
      <c r="CN545" s="244"/>
      <c r="CO545" s="1"/>
      <c r="CP545" s="3"/>
      <c r="CQ545" s="3"/>
      <c r="CR545" s="1"/>
      <c r="CS545" s="3"/>
      <c r="CT545" s="3"/>
      <c r="CU545" s="3"/>
      <c r="CV545" s="1"/>
      <c r="CW545" s="1"/>
      <c r="DC545" s="144"/>
      <c r="DD545" s="149"/>
      <c r="DE545" s="107"/>
      <c r="DF545" s="107"/>
      <c r="DG545" s="107"/>
      <c r="DH545" s="107"/>
      <c r="DI545" s="107"/>
      <c r="DJ545" s="107"/>
      <c r="DK545" s="107"/>
      <c r="DL545" s="107"/>
      <c r="DM545" s="107"/>
      <c r="DN545" s="107"/>
      <c r="DO545" s="107"/>
      <c r="DP545" s="107"/>
      <c r="DQ545" s="107"/>
      <c r="DR545" s="107"/>
      <c r="DS545" s="107"/>
      <c r="DT545" s="107"/>
      <c r="DU545" s="107"/>
      <c r="DV545" s="107"/>
      <c r="DW545" s="107"/>
      <c r="DX545" s="107"/>
      <c r="DY545" s="107"/>
      <c r="DZ545" s="107"/>
      <c r="EA545" s="107"/>
      <c r="EB545" s="107"/>
      <c r="EC545" s="107"/>
      <c r="ED545" s="107"/>
      <c r="EE545" s="107"/>
      <c r="EF545" s="107"/>
      <c r="EG545" s="107"/>
      <c r="EH545" s="107"/>
      <c r="EI545" s="107"/>
      <c r="EJ545" s="150"/>
    </row>
    <row r="546" spans="1:140" x14ac:dyDescent="0.3">
      <c r="A546" s="277" t="str">
        <f>Tableau3[Commande]&amp;Tableau3[Lig Cde]</f>
        <v/>
      </c>
      <c r="B546" s="278" t="str">
        <f>IF(ISERROR(VLOOKUP(Tableau3[[#This Row],[Code Ord. Off.]],#REF!,2,FALSE)),"RC CONVERGENCE",VLOOKUP(Tableau3[[#This Row],[Code Ord. Off.]],#REF!,2,FALSE))</f>
        <v>RC CONVERGENCE</v>
      </c>
      <c r="C546" s="279" t="str">
        <f>IF(OR(LEFT(Tableau3[[#This Row],[Commentaire Client]],2)="L3",LEFT(Tableau3[[#This Row],[No Suivi]],2)="L3"),"L3","")</f>
        <v/>
      </c>
      <c r="D546" s="278" t="str">
        <f>IFERROR(VLOOKUP(Tableau3[[#This Row],[Code Gest Fournisseur]],#REF!,2,FALSE),IF(Tableau3[[#This Row],[Réf Art Fournisseur]]="","NRC","Znon attribuée"))</f>
        <v>NRC</v>
      </c>
      <c r="E546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546" s="280" t="str">
        <f>IF(Tableau3[[#This Row],[Date Demandée]]+15&lt;$DE$11,"oui","non")</f>
        <v>oui</v>
      </c>
      <c r="G546" s="143"/>
      <c r="I546" s="144"/>
      <c r="J546" s="143"/>
      <c r="AQ546" s="144"/>
      <c r="AR546" s="143"/>
      <c r="AV546" s="1"/>
      <c r="AW546" s="1"/>
      <c r="BF546" s="1"/>
      <c r="CH546" s="1"/>
      <c r="CI546" s="1"/>
      <c r="CL546" s="1"/>
      <c r="CM546" s="1"/>
      <c r="CN546" s="244"/>
      <c r="CO546" s="1"/>
      <c r="CP546" s="3"/>
      <c r="CQ546" s="3"/>
      <c r="CR546" s="1"/>
      <c r="CS546" s="3"/>
      <c r="CT546" s="3"/>
      <c r="CU546" s="3"/>
      <c r="CV546" s="1"/>
      <c r="CW546" s="1"/>
      <c r="DC546" s="144"/>
      <c r="DD546" s="149"/>
      <c r="DE546" s="107"/>
      <c r="DF546" s="107"/>
      <c r="DG546" s="107"/>
      <c r="DH546" s="107"/>
      <c r="DI546" s="107"/>
      <c r="DJ546" s="107"/>
      <c r="DK546" s="107"/>
      <c r="DL546" s="107"/>
      <c r="DM546" s="107"/>
      <c r="DN546" s="107"/>
      <c r="DO546" s="107"/>
      <c r="DP546" s="107"/>
      <c r="DQ546" s="107"/>
      <c r="DR546" s="107"/>
      <c r="DS546" s="107"/>
      <c r="DT546" s="107"/>
      <c r="DU546" s="107"/>
      <c r="DV546" s="107"/>
      <c r="DW546" s="107"/>
      <c r="DX546" s="107"/>
      <c r="DY546" s="107"/>
      <c r="DZ546" s="107"/>
      <c r="EA546" s="107"/>
      <c r="EB546" s="107"/>
      <c r="EC546" s="107"/>
      <c r="ED546" s="107"/>
      <c r="EE546" s="107"/>
      <c r="EF546" s="107"/>
      <c r="EG546" s="107"/>
      <c r="EH546" s="107"/>
      <c r="EI546" s="107"/>
      <c r="EJ546" s="150"/>
    </row>
    <row r="547" spans="1:140" x14ac:dyDescent="0.3">
      <c r="A547" s="277" t="str">
        <f>Tableau3[Commande]&amp;Tableau3[Lig Cde]</f>
        <v/>
      </c>
      <c r="B547" s="278" t="str">
        <f>IF(ISERROR(VLOOKUP(Tableau3[[#This Row],[Code Ord. Off.]],#REF!,2,FALSE)),"RC CONVERGENCE",VLOOKUP(Tableau3[[#This Row],[Code Ord. Off.]],#REF!,2,FALSE))</f>
        <v>RC CONVERGENCE</v>
      </c>
      <c r="C547" s="279" t="str">
        <f>IF(OR(LEFT(Tableau3[[#This Row],[Commentaire Client]],2)="L3",LEFT(Tableau3[[#This Row],[No Suivi]],2)="L3"),"L3","")</f>
        <v/>
      </c>
      <c r="D547" s="278" t="str">
        <f>IFERROR(VLOOKUP(Tableau3[[#This Row],[Code Gest Fournisseur]],#REF!,2,FALSE),IF(Tableau3[[#This Row],[Réf Art Fournisseur]]="","NRC","Znon attribuée"))</f>
        <v>NRC</v>
      </c>
      <c r="E547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547" s="280" t="str">
        <f>IF(Tableau3[[#This Row],[Date Demandée]]+15&lt;$DE$11,"oui","non")</f>
        <v>oui</v>
      </c>
      <c r="G547" s="143"/>
      <c r="I547" s="144"/>
      <c r="J547" s="143"/>
      <c r="AQ547" s="144"/>
      <c r="AR547" s="143"/>
      <c r="AV547" s="1"/>
      <c r="AW547" s="1"/>
      <c r="BF547" s="1"/>
      <c r="CH547" s="1"/>
      <c r="CI547" s="1"/>
      <c r="CL547" s="1"/>
      <c r="CM547" s="1"/>
      <c r="CN547" s="244"/>
      <c r="CO547" s="1"/>
      <c r="CP547" s="3"/>
      <c r="CQ547" s="3"/>
      <c r="CR547" s="1"/>
      <c r="CS547" s="3"/>
      <c r="CT547" s="3"/>
      <c r="CU547" s="3"/>
      <c r="CV547" s="1"/>
      <c r="CW547" s="1"/>
      <c r="DC547" s="144"/>
      <c r="DD547" s="149"/>
      <c r="DE547" s="107"/>
      <c r="DF547" s="107"/>
      <c r="DG547" s="107"/>
      <c r="DH547" s="107"/>
      <c r="DI547" s="107"/>
      <c r="DJ547" s="107"/>
      <c r="DK547" s="107"/>
      <c r="DL547" s="107"/>
      <c r="DM547" s="107"/>
      <c r="DN547" s="107"/>
      <c r="DO547" s="107"/>
      <c r="DP547" s="107"/>
      <c r="DQ547" s="107"/>
      <c r="DR547" s="107"/>
      <c r="DS547" s="107"/>
      <c r="DT547" s="107"/>
      <c r="DU547" s="107"/>
      <c r="DV547" s="107"/>
      <c r="DW547" s="107"/>
      <c r="DX547" s="107"/>
      <c r="DY547" s="107"/>
      <c r="DZ547" s="107"/>
      <c r="EA547" s="107"/>
      <c r="EB547" s="107"/>
      <c r="EC547" s="107"/>
      <c r="ED547" s="107"/>
      <c r="EE547" s="107"/>
      <c r="EF547" s="107"/>
      <c r="EG547" s="107"/>
      <c r="EH547" s="107"/>
      <c r="EI547" s="107"/>
      <c r="EJ547" s="150"/>
    </row>
    <row r="548" spans="1:140" x14ac:dyDescent="0.3">
      <c r="A548" s="277" t="str">
        <f>Tableau3[Commande]&amp;Tableau3[Lig Cde]</f>
        <v/>
      </c>
      <c r="B548" s="278" t="str">
        <f>IF(ISERROR(VLOOKUP(Tableau3[[#This Row],[Code Ord. Off.]],#REF!,2,FALSE)),"RC CONVERGENCE",VLOOKUP(Tableau3[[#This Row],[Code Ord. Off.]],#REF!,2,FALSE))</f>
        <v>RC CONVERGENCE</v>
      </c>
      <c r="C548" s="279" t="str">
        <f>IF(OR(LEFT(Tableau3[[#This Row],[Commentaire Client]],2)="L3",LEFT(Tableau3[[#This Row],[No Suivi]],2)="L3"),"L3","")</f>
        <v/>
      </c>
      <c r="D548" s="278" t="str">
        <f>IFERROR(VLOOKUP(Tableau3[[#This Row],[Code Gest Fournisseur]],#REF!,2,FALSE),IF(Tableau3[[#This Row],[Réf Art Fournisseur]]="","NRC","Znon attribuée"))</f>
        <v>NRC</v>
      </c>
      <c r="E548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548" s="280" t="str">
        <f>IF(Tableau3[[#This Row],[Date Demandée]]+15&lt;$DE$11,"oui","non")</f>
        <v>oui</v>
      </c>
      <c r="G548" s="143"/>
      <c r="I548" s="144"/>
      <c r="J548" s="143"/>
      <c r="AQ548" s="144"/>
      <c r="AR548" s="143"/>
      <c r="AV548" s="1"/>
      <c r="AW548" s="1"/>
      <c r="BF548" s="1"/>
      <c r="CH548" s="1"/>
      <c r="CI548" s="1"/>
      <c r="CL548" s="1"/>
      <c r="CM548" s="1"/>
      <c r="CN548" s="244"/>
      <c r="CO548" s="1"/>
      <c r="CP548" s="3"/>
      <c r="CQ548" s="3"/>
      <c r="CR548" s="1"/>
      <c r="CS548" s="3"/>
      <c r="CT548" s="3"/>
      <c r="CU548" s="3"/>
      <c r="CV548" s="1"/>
      <c r="CW548" s="1"/>
      <c r="DC548" s="144"/>
      <c r="DD548" s="149"/>
      <c r="DE548" s="107"/>
      <c r="DF548" s="107"/>
      <c r="DG548" s="107"/>
      <c r="DH548" s="107"/>
      <c r="DI548" s="107"/>
      <c r="DJ548" s="107"/>
      <c r="DK548" s="107"/>
      <c r="DL548" s="107"/>
      <c r="DM548" s="107"/>
      <c r="DN548" s="107"/>
      <c r="DO548" s="107"/>
      <c r="DP548" s="107"/>
      <c r="DQ548" s="107"/>
      <c r="DR548" s="107"/>
      <c r="DS548" s="107"/>
      <c r="DT548" s="107"/>
      <c r="DU548" s="107"/>
      <c r="DV548" s="107"/>
      <c r="DW548" s="107"/>
      <c r="DX548" s="107"/>
      <c r="DY548" s="107"/>
      <c r="DZ548" s="107"/>
      <c r="EA548" s="107"/>
      <c r="EB548" s="107"/>
      <c r="EC548" s="107"/>
      <c r="ED548" s="107"/>
      <c r="EE548" s="107"/>
      <c r="EF548" s="107"/>
      <c r="EG548" s="107"/>
      <c r="EH548" s="107"/>
      <c r="EI548" s="107"/>
      <c r="EJ548" s="150"/>
    </row>
    <row r="549" spans="1:140" x14ac:dyDescent="0.3">
      <c r="A549" s="277" t="str">
        <f>Tableau3[Commande]&amp;Tableau3[Lig Cde]</f>
        <v/>
      </c>
      <c r="B549" s="278" t="str">
        <f>IF(ISERROR(VLOOKUP(Tableau3[[#This Row],[Code Ord. Off.]],#REF!,2,FALSE)),"RC CONVERGENCE",VLOOKUP(Tableau3[[#This Row],[Code Ord. Off.]],#REF!,2,FALSE))</f>
        <v>RC CONVERGENCE</v>
      </c>
      <c r="C549" s="279" t="str">
        <f>IF(OR(LEFT(Tableau3[[#This Row],[Commentaire Client]],2)="L3",LEFT(Tableau3[[#This Row],[No Suivi]],2)="L3"),"L3","")</f>
        <v/>
      </c>
      <c r="D549" s="278" t="str">
        <f>IFERROR(VLOOKUP(Tableau3[[#This Row],[Code Gest Fournisseur]],#REF!,2,FALSE),IF(Tableau3[[#This Row],[Réf Art Fournisseur]]="","NRC","Znon attribuée"))</f>
        <v>NRC</v>
      </c>
      <c r="E549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549" s="280" t="str">
        <f>IF(Tableau3[[#This Row],[Date Demandée]]+15&lt;$DE$11,"oui","non")</f>
        <v>oui</v>
      </c>
      <c r="G549" s="143"/>
      <c r="I549" s="144"/>
      <c r="J549" s="143"/>
      <c r="AQ549" s="144"/>
      <c r="AR549" s="143"/>
      <c r="AV549" s="1"/>
      <c r="AW549" s="1"/>
      <c r="BF549" s="1"/>
      <c r="CH549" s="1"/>
      <c r="CI549" s="1"/>
      <c r="CL549" s="1"/>
      <c r="CM549" s="1"/>
      <c r="CN549" s="241"/>
      <c r="CO549" s="1"/>
      <c r="CP549" s="3"/>
      <c r="CQ549" s="3"/>
      <c r="CR549" s="1"/>
      <c r="CS549" s="3"/>
      <c r="CT549" s="3"/>
      <c r="CU549" s="3"/>
      <c r="CV549" s="1"/>
      <c r="CW549" s="1"/>
      <c r="DC549" s="144"/>
      <c r="DD549" s="149"/>
      <c r="DE549" s="107"/>
      <c r="DF549" s="107"/>
      <c r="DG549" s="107"/>
      <c r="DH549" s="107"/>
      <c r="DI549" s="107"/>
      <c r="DJ549" s="107"/>
      <c r="DK549" s="107"/>
      <c r="DL549" s="107"/>
      <c r="DM549" s="107"/>
      <c r="DN549" s="107"/>
      <c r="DO549" s="107"/>
      <c r="DP549" s="107"/>
      <c r="DQ549" s="107"/>
      <c r="DR549" s="107"/>
      <c r="DS549" s="107"/>
      <c r="DT549" s="107"/>
      <c r="DU549" s="107"/>
      <c r="DV549" s="107"/>
      <c r="DW549" s="107"/>
      <c r="DX549" s="107"/>
      <c r="DY549" s="107"/>
      <c r="DZ549" s="107"/>
      <c r="EA549" s="107"/>
      <c r="EB549" s="107"/>
      <c r="EC549" s="107"/>
      <c r="ED549" s="107"/>
      <c r="EE549" s="107"/>
      <c r="EF549" s="107"/>
      <c r="EG549" s="107"/>
      <c r="EH549" s="107"/>
      <c r="EI549" s="107"/>
      <c r="EJ549" s="150"/>
    </row>
    <row r="550" spans="1:140" x14ac:dyDescent="0.3">
      <c r="A550" s="277" t="str">
        <f>Tableau3[Commande]&amp;Tableau3[Lig Cde]</f>
        <v/>
      </c>
      <c r="B550" s="278" t="str">
        <f>IF(ISERROR(VLOOKUP(Tableau3[[#This Row],[Code Ord. Off.]],#REF!,2,FALSE)),"RC CONVERGENCE",VLOOKUP(Tableau3[[#This Row],[Code Ord. Off.]],#REF!,2,FALSE))</f>
        <v>RC CONVERGENCE</v>
      </c>
      <c r="C550" s="279" t="str">
        <f>IF(OR(LEFT(Tableau3[[#This Row],[Commentaire Client]],2)="L3",LEFT(Tableau3[[#This Row],[No Suivi]],2)="L3"),"L3","")</f>
        <v/>
      </c>
      <c r="D550" s="278" t="str">
        <f>IFERROR(VLOOKUP(Tableau3[[#This Row],[Code Gest Fournisseur]],#REF!,2,FALSE),IF(Tableau3[[#This Row],[Réf Art Fournisseur]]="","NRC","Znon attribuée"))</f>
        <v>NRC</v>
      </c>
      <c r="E550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550" s="280" t="str">
        <f>IF(Tableau3[[#This Row],[Date Demandée]]+15&lt;$DE$11,"oui","non")</f>
        <v>oui</v>
      </c>
      <c r="G550" s="143"/>
      <c r="I550" s="144"/>
      <c r="J550" s="143"/>
      <c r="AQ550" s="144"/>
      <c r="AR550" s="143"/>
      <c r="AV550" s="1"/>
      <c r="AW550" s="1"/>
      <c r="BF550" s="1"/>
      <c r="CH550" s="1"/>
      <c r="CI550" s="1"/>
      <c r="CL550" s="1"/>
      <c r="CM550" s="1"/>
      <c r="CN550" s="241"/>
      <c r="CO550" s="1"/>
      <c r="CP550" s="3"/>
      <c r="CQ550" s="3"/>
      <c r="CR550" s="1"/>
      <c r="CS550" s="3"/>
      <c r="CT550" s="3"/>
      <c r="CU550" s="3"/>
      <c r="CV550" s="1"/>
      <c r="CW550" s="1"/>
      <c r="DC550" s="144"/>
      <c r="DD550" s="149"/>
      <c r="DE550" s="107"/>
      <c r="DF550" s="107"/>
      <c r="DG550" s="107"/>
      <c r="DH550" s="107"/>
      <c r="DI550" s="107"/>
      <c r="DJ550" s="107"/>
      <c r="DK550" s="107"/>
      <c r="DL550" s="107"/>
      <c r="DM550" s="107"/>
      <c r="DN550" s="107"/>
      <c r="DO550" s="107"/>
      <c r="DP550" s="107"/>
      <c r="DQ550" s="107"/>
      <c r="DR550" s="107"/>
      <c r="DS550" s="107"/>
      <c r="DT550" s="107"/>
      <c r="DU550" s="107"/>
      <c r="DV550" s="107"/>
      <c r="DW550" s="107"/>
      <c r="DX550" s="107"/>
      <c r="DY550" s="107"/>
      <c r="DZ550" s="107"/>
      <c r="EA550" s="107"/>
      <c r="EB550" s="107"/>
      <c r="EC550" s="107"/>
      <c r="ED550" s="107"/>
      <c r="EE550" s="107"/>
      <c r="EF550" s="107"/>
      <c r="EG550" s="107"/>
      <c r="EH550" s="107"/>
      <c r="EI550" s="107"/>
      <c r="EJ550" s="150"/>
    </row>
    <row r="551" spans="1:140" x14ac:dyDescent="0.3">
      <c r="A551" s="277" t="str">
        <f>Tableau3[Commande]&amp;Tableau3[Lig Cde]</f>
        <v/>
      </c>
      <c r="B551" s="278" t="str">
        <f>IF(ISERROR(VLOOKUP(Tableau3[[#This Row],[Code Ord. Off.]],#REF!,2,FALSE)),"RC CONVERGENCE",VLOOKUP(Tableau3[[#This Row],[Code Ord. Off.]],#REF!,2,FALSE))</f>
        <v>RC CONVERGENCE</v>
      </c>
      <c r="C551" s="279" t="str">
        <f>IF(OR(LEFT(Tableau3[[#This Row],[Commentaire Client]],2)="L3",LEFT(Tableau3[[#This Row],[No Suivi]],2)="L3"),"L3","")</f>
        <v/>
      </c>
      <c r="D551" s="278" t="str">
        <f>IFERROR(VLOOKUP(Tableau3[[#This Row],[Code Gest Fournisseur]],#REF!,2,FALSE),IF(Tableau3[[#This Row],[Réf Art Fournisseur]]="","NRC","Znon attribuée"))</f>
        <v>NRC</v>
      </c>
      <c r="E551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551" s="280" t="str">
        <f>IF(Tableau3[[#This Row],[Date Demandée]]+15&lt;$DE$11,"oui","non")</f>
        <v>oui</v>
      </c>
      <c r="G551" s="143"/>
      <c r="I551" s="144"/>
      <c r="J551" s="143"/>
      <c r="AQ551" s="144"/>
      <c r="AR551" s="143"/>
      <c r="AV551" s="1"/>
      <c r="AW551" s="1"/>
      <c r="BF551" s="1"/>
      <c r="CH551" s="1"/>
      <c r="CI551" s="1"/>
      <c r="CL551" s="1"/>
      <c r="CM551" s="1"/>
      <c r="CN551" s="241"/>
      <c r="CO551" s="1"/>
      <c r="CP551" s="3"/>
      <c r="CQ551" s="3"/>
      <c r="CR551" s="1"/>
      <c r="CS551" s="3"/>
      <c r="CT551" s="3"/>
      <c r="CU551" s="3"/>
      <c r="CV551" s="1"/>
      <c r="CW551" s="1"/>
      <c r="DC551" s="144"/>
      <c r="DD551" s="149"/>
      <c r="DE551" s="107"/>
      <c r="DF551" s="107"/>
      <c r="DG551" s="107"/>
      <c r="DH551" s="107"/>
      <c r="DI551" s="107"/>
      <c r="DJ551" s="107"/>
      <c r="DK551" s="107"/>
      <c r="DL551" s="107"/>
      <c r="DM551" s="107"/>
      <c r="DN551" s="107"/>
      <c r="DO551" s="107"/>
      <c r="DP551" s="107"/>
      <c r="DQ551" s="107"/>
      <c r="DR551" s="107"/>
      <c r="DS551" s="107"/>
      <c r="DT551" s="107"/>
      <c r="DU551" s="107"/>
      <c r="DV551" s="107"/>
      <c r="DW551" s="107"/>
      <c r="DX551" s="107"/>
      <c r="DY551" s="107"/>
      <c r="DZ551" s="107"/>
      <c r="EA551" s="107"/>
      <c r="EB551" s="107"/>
      <c r="EC551" s="107"/>
      <c r="ED551" s="107"/>
      <c r="EE551" s="107"/>
      <c r="EF551" s="107"/>
      <c r="EG551" s="107"/>
      <c r="EH551" s="107"/>
      <c r="EI551" s="107"/>
      <c r="EJ551" s="150"/>
    </row>
    <row r="552" spans="1:140" x14ac:dyDescent="0.3">
      <c r="A552" s="277" t="str">
        <f>Tableau3[Commande]&amp;Tableau3[Lig Cde]</f>
        <v/>
      </c>
      <c r="B552" s="278" t="str">
        <f>IF(ISERROR(VLOOKUP(Tableau3[[#This Row],[Code Ord. Off.]],#REF!,2,FALSE)),"RC CONVERGENCE",VLOOKUP(Tableau3[[#This Row],[Code Ord. Off.]],#REF!,2,FALSE))</f>
        <v>RC CONVERGENCE</v>
      </c>
      <c r="C552" s="279" t="str">
        <f>IF(OR(LEFT(Tableau3[[#This Row],[Commentaire Client]],2)="L3",LEFT(Tableau3[[#This Row],[No Suivi]],2)="L3"),"L3","")</f>
        <v/>
      </c>
      <c r="D552" s="278" t="str">
        <f>IFERROR(VLOOKUP(Tableau3[[#This Row],[Code Gest Fournisseur]],#REF!,2,FALSE),IF(Tableau3[[#This Row],[Réf Art Fournisseur]]="","NRC","Znon attribuée"))</f>
        <v>NRC</v>
      </c>
      <c r="E552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552" s="280" t="str">
        <f>IF(Tableau3[[#This Row],[Date Demandée]]+15&lt;$DE$11,"oui","non")</f>
        <v>oui</v>
      </c>
      <c r="G552" s="143"/>
      <c r="I552" s="144"/>
      <c r="J552" s="143"/>
      <c r="AQ552" s="144"/>
      <c r="AR552" s="143"/>
      <c r="AV552" s="1"/>
      <c r="AW552" s="1"/>
      <c r="BF552" s="1"/>
      <c r="CH552" s="1"/>
      <c r="CI552" s="1"/>
      <c r="CL552" s="1"/>
      <c r="CM552" s="1"/>
      <c r="CN552" s="244"/>
      <c r="CO552" s="1"/>
      <c r="CP552" s="3"/>
      <c r="CQ552" s="3"/>
      <c r="CR552" s="1"/>
      <c r="CS552" s="3"/>
      <c r="CT552" s="3"/>
      <c r="CU552" s="3"/>
      <c r="CV552" s="1"/>
      <c r="CW552" s="1"/>
      <c r="DC552" s="144"/>
      <c r="DD552" s="149"/>
      <c r="DE552" s="107"/>
      <c r="DF552" s="107"/>
      <c r="DG552" s="107"/>
      <c r="DH552" s="107"/>
      <c r="DI552" s="107"/>
      <c r="DJ552" s="107"/>
      <c r="DK552" s="107"/>
      <c r="DL552" s="107"/>
      <c r="DM552" s="107"/>
      <c r="DN552" s="107"/>
      <c r="DO552" s="107"/>
      <c r="DP552" s="107"/>
      <c r="DQ552" s="107"/>
      <c r="DR552" s="107"/>
      <c r="DS552" s="107"/>
      <c r="DT552" s="107"/>
      <c r="DU552" s="107"/>
      <c r="DV552" s="107"/>
      <c r="DW552" s="107"/>
      <c r="DX552" s="107"/>
      <c r="DY552" s="107"/>
      <c r="DZ552" s="107"/>
      <c r="EA552" s="107"/>
      <c r="EB552" s="107"/>
      <c r="EC552" s="107"/>
      <c r="ED552" s="107"/>
      <c r="EE552" s="107"/>
      <c r="EF552" s="107"/>
      <c r="EG552" s="107"/>
      <c r="EH552" s="107"/>
      <c r="EI552" s="107"/>
      <c r="EJ552" s="150"/>
    </row>
    <row r="553" spans="1:140" x14ac:dyDescent="0.3">
      <c r="A553" s="277" t="str">
        <f>Tableau3[Commande]&amp;Tableau3[Lig Cde]</f>
        <v/>
      </c>
      <c r="B553" s="278" t="str">
        <f>IF(ISERROR(VLOOKUP(Tableau3[[#This Row],[Code Ord. Off.]],#REF!,2,FALSE)),"RC CONVERGENCE",VLOOKUP(Tableau3[[#This Row],[Code Ord. Off.]],#REF!,2,FALSE))</f>
        <v>RC CONVERGENCE</v>
      </c>
      <c r="C553" s="279" t="str">
        <f>IF(OR(LEFT(Tableau3[[#This Row],[Commentaire Client]],2)="L3",LEFT(Tableau3[[#This Row],[No Suivi]],2)="L3"),"L3","")</f>
        <v/>
      </c>
      <c r="D553" s="278" t="str">
        <f>IFERROR(VLOOKUP(Tableau3[[#This Row],[Code Gest Fournisseur]],#REF!,2,FALSE),IF(Tableau3[[#This Row],[Réf Art Fournisseur]]="","NRC","Znon attribuée"))</f>
        <v>NRC</v>
      </c>
      <c r="E553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553" s="280" t="str">
        <f>IF(Tableau3[[#This Row],[Date Demandée]]+15&lt;$DE$11,"oui","non")</f>
        <v>oui</v>
      </c>
      <c r="G553" s="143"/>
      <c r="I553" s="144"/>
      <c r="J553" s="143"/>
      <c r="AQ553" s="144"/>
      <c r="AR553" s="143"/>
      <c r="AV553" s="1"/>
      <c r="AW553" s="1"/>
      <c r="BF553" s="1"/>
      <c r="CH553" s="1"/>
      <c r="CI553" s="1"/>
      <c r="CL553" s="1"/>
      <c r="CM553" s="1"/>
      <c r="CN553" s="241"/>
      <c r="CO553" s="1"/>
      <c r="CP553" s="3"/>
      <c r="CQ553" s="3"/>
      <c r="CR553" s="1"/>
      <c r="CS553" s="3"/>
      <c r="CT553" s="3"/>
      <c r="CU553" s="3"/>
      <c r="CV553" s="1"/>
      <c r="CW553" s="1"/>
      <c r="DC553" s="144"/>
      <c r="DD553" s="149"/>
      <c r="DE553" s="107"/>
      <c r="DF553" s="107"/>
      <c r="DG553" s="107"/>
      <c r="DH553" s="107"/>
      <c r="DI553" s="107"/>
      <c r="DJ553" s="107"/>
      <c r="DK553" s="107"/>
      <c r="DL553" s="107"/>
      <c r="DM553" s="107"/>
      <c r="DN553" s="107"/>
      <c r="DO553" s="107"/>
      <c r="DP553" s="107"/>
      <c r="DQ553" s="107"/>
      <c r="DR553" s="107"/>
      <c r="DS553" s="107"/>
      <c r="DT553" s="107"/>
      <c r="DU553" s="107"/>
      <c r="DV553" s="107"/>
      <c r="DW553" s="107"/>
      <c r="DX553" s="107"/>
      <c r="DY553" s="107"/>
      <c r="DZ553" s="107"/>
      <c r="EA553" s="107"/>
      <c r="EB553" s="107"/>
      <c r="EC553" s="107"/>
      <c r="ED553" s="107"/>
      <c r="EE553" s="107"/>
      <c r="EF553" s="107"/>
      <c r="EG553" s="107"/>
      <c r="EH553" s="107"/>
      <c r="EI553" s="107"/>
      <c r="EJ553" s="150"/>
    </row>
    <row r="554" spans="1:140" x14ac:dyDescent="0.3">
      <c r="A554" s="277" t="str">
        <f>Tableau3[Commande]&amp;Tableau3[Lig Cde]</f>
        <v/>
      </c>
      <c r="B554" s="278" t="str">
        <f>IF(ISERROR(VLOOKUP(Tableau3[[#This Row],[Code Ord. Off.]],#REF!,2,FALSE)),"RC CONVERGENCE",VLOOKUP(Tableau3[[#This Row],[Code Ord. Off.]],#REF!,2,FALSE))</f>
        <v>RC CONVERGENCE</v>
      </c>
      <c r="C554" s="279" t="str">
        <f>IF(OR(LEFT(Tableau3[[#This Row],[Commentaire Client]],2)="L3",LEFT(Tableau3[[#This Row],[No Suivi]],2)="L3"),"L3","")</f>
        <v/>
      </c>
      <c r="D554" s="278" t="str">
        <f>IFERROR(VLOOKUP(Tableau3[[#This Row],[Code Gest Fournisseur]],#REF!,2,FALSE),IF(Tableau3[[#This Row],[Réf Art Fournisseur]]="","NRC","Znon attribuée"))</f>
        <v>NRC</v>
      </c>
      <c r="E554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554" s="280" t="str">
        <f>IF(Tableau3[[#This Row],[Date Demandée]]+15&lt;$DE$11,"oui","non")</f>
        <v>oui</v>
      </c>
      <c r="G554" s="143"/>
      <c r="I554" s="144"/>
      <c r="J554" s="143"/>
      <c r="AQ554" s="144"/>
      <c r="AR554" s="143"/>
      <c r="AV554" s="1"/>
      <c r="AW554" s="1"/>
      <c r="BF554" s="1"/>
      <c r="CH554" s="1"/>
      <c r="CI554" s="1"/>
      <c r="CL554" s="1"/>
      <c r="CM554" s="1"/>
      <c r="CN554" s="244"/>
      <c r="CO554" s="1"/>
      <c r="CP554" s="3"/>
      <c r="CQ554" s="3"/>
      <c r="CR554" s="1"/>
      <c r="CS554" s="3"/>
      <c r="CT554" s="3"/>
      <c r="CU554" s="3"/>
      <c r="CV554" s="1"/>
      <c r="CW554" s="1"/>
      <c r="DC554" s="144"/>
      <c r="DD554" s="149"/>
      <c r="DE554" s="107"/>
      <c r="DF554" s="107"/>
      <c r="DG554" s="107"/>
      <c r="DH554" s="107"/>
      <c r="DI554" s="107"/>
      <c r="DJ554" s="107"/>
      <c r="DK554" s="107"/>
      <c r="DL554" s="107"/>
      <c r="DM554" s="107"/>
      <c r="DN554" s="107"/>
      <c r="DO554" s="107"/>
      <c r="DP554" s="107"/>
      <c r="DQ554" s="107"/>
      <c r="DR554" s="107"/>
      <c r="DS554" s="107"/>
      <c r="DT554" s="107"/>
      <c r="DU554" s="107"/>
      <c r="DV554" s="107"/>
      <c r="DW554" s="107"/>
      <c r="DX554" s="107"/>
      <c r="DY554" s="107"/>
      <c r="DZ554" s="107"/>
      <c r="EA554" s="107"/>
      <c r="EB554" s="107"/>
      <c r="EC554" s="107"/>
      <c r="ED554" s="107"/>
      <c r="EE554" s="107"/>
      <c r="EF554" s="107"/>
      <c r="EG554" s="107"/>
      <c r="EH554" s="107"/>
      <c r="EI554" s="107"/>
      <c r="EJ554" s="150"/>
    </row>
    <row r="555" spans="1:140" x14ac:dyDescent="0.3">
      <c r="A555" s="277" t="str">
        <f>Tableau3[Commande]&amp;Tableau3[Lig Cde]</f>
        <v/>
      </c>
      <c r="B555" s="278" t="str">
        <f>IF(ISERROR(VLOOKUP(Tableau3[[#This Row],[Code Ord. Off.]],#REF!,2,FALSE)),"RC CONVERGENCE",VLOOKUP(Tableau3[[#This Row],[Code Ord. Off.]],#REF!,2,FALSE))</f>
        <v>RC CONVERGENCE</v>
      </c>
      <c r="C555" s="279" t="str">
        <f>IF(OR(LEFT(Tableau3[[#This Row],[Commentaire Client]],2)="L3",LEFT(Tableau3[[#This Row],[No Suivi]],2)="L3"),"L3","")</f>
        <v/>
      </c>
      <c r="D555" s="278" t="str">
        <f>IFERROR(VLOOKUP(Tableau3[[#This Row],[Code Gest Fournisseur]],#REF!,2,FALSE),IF(Tableau3[[#This Row],[Réf Art Fournisseur]]="","NRC","Znon attribuée"))</f>
        <v>NRC</v>
      </c>
      <c r="E555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555" s="280" t="str">
        <f>IF(Tableau3[[#This Row],[Date Demandée]]+15&lt;$DE$11,"oui","non")</f>
        <v>oui</v>
      </c>
      <c r="G555" s="143"/>
      <c r="I555" s="144"/>
      <c r="J555" s="143"/>
      <c r="AQ555" s="144"/>
      <c r="AR555" s="143"/>
      <c r="AV555" s="1"/>
      <c r="AW555" s="1"/>
      <c r="BF555" s="1"/>
      <c r="CH555" s="1"/>
      <c r="CI555" s="1"/>
      <c r="CL555" s="1"/>
      <c r="CM555" s="1"/>
      <c r="CN555" s="244"/>
      <c r="CO555" s="1"/>
      <c r="CP555" s="3"/>
      <c r="CQ555" s="3"/>
      <c r="CR555" s="1"/>
      <c r="CS555" s="3"/>
      <c r="CT555" s="3"/>
      <c r="CU555" s="3"/>
      <c r="CV555" s="1"/>
      <c r="CW555" s="1"/>
      <c r="DC555" s="144"/>
      <c r="DD555" s="149"/>
      <c r="DE555" s="107"/>
      <c r="DF555" s="107"/>
      <c r="DG555" s="107"/>
      <c r="DH555" s="107"/>
      <c r="DI555" s="107"/>
      <c r="DJ555" s="107"/>
      <c r="DK555" s="107"/>
      <c r="DL555" s="107"/>
      <c r="DM555" s="107"/>
      <c r="DN555" s="107"/>
      <c r="DO555" s="107"/>
      <c r="DP555" s="107"/>
      <c r="DQ555" s="107"/>
      <c r="DR555" s="107"/>
      <c r="DS555" s="107"/>
      <c r="DT555" s="107"/>
      <c r="DU555" s="107"/>
      <c r="DV555" s="107"/>
      <c r="DW555" s="107"/>
      <c r="DX555" s="107"/>
      <c r="DY555" s="107"/>
      <c r="DZ555" s="107"/>
      <c r="EA555" s="107"/>
      <c r="EB555" s="107"/>
      <c r="EC555" s="107"/>
      <c r="ED555" s="107"/>
      <c r="EE555" s="107"/>
      <c r="EF555" s="107"/>
      <c r="EG555" s="107"/>
      <c r="EH555" s="107"/>
      <c r="EI555" s="107"/>
      <c r="EJ555" s="150"/>
    </row>
    <row r="556" spans="1:140" x14ac:dyDescent="0.3">
      <c r="A556" s="277" t="str">
        <f>Tableau3[Commande]&amp;Tableau3[Lig Cde]</f>
        <v/>
      </c>
      <c r="B556" s="278" t="str">
        <f>IF(ISERROR(VLOOKUP(Tableau3[[#This Row],[Code Ord. Off.]],#REF!,2,FALSE)),"RC CONVERGENCE",VLOOKUP(Tableau3[[#This Row],[Code Ord. Off.]],#REF!,2,FALSE))</f>
        <v>RC CONVERGENCE</v>
      </c>
      <c r="C556" s="279" t="str">
        <f>IF(OR(LEFT(Tableau3[[#This Row],[Commentaire Client]],2)="L3",LEFT(Tableau3[[#This Row],[No Suivi]],2)="L3"),"L3","")</f>
        <v/>
      </c>
      <c r="D556" s="278" t="str">
        <f>IFERROR(VLOOKUP(Tableau3[[#This Row],[Code Gest Fournisseur]],#REF!,2,FALSE),IF(Tableau3[[#This Row],[Réf Art Fournisseur]]="","NRC","Znon attribuée"))</f>
        <v>NRC</v>
      </c>
      <c r="E556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556" s="280" t="str">
        <f>IF(Tableau3[[#This Row],[Date Demandée]]+15&lt;$DE$11,"oui","non")</f>
        <v>oui</v>
      </c>
      <c r="G556" s="143"/>
      <c r="I556" s="144"/>
      <c r="J556" s="143"/>
      <c r="AQ556" s="144"/>
      <c r="AR556" s="143"/>
      <c r="AV556" s="1"/>
      <c r="AW556" s="1"/>
      <c r="BF556" s="1"/>
      <c r="CH556" s="1"/>
      <c r="CI556" s="1"/>
      <c r="CL556" s="1"/>
      <c r="CM556" s="1"/>
      <c r="CN556" s="244"/>
      <c r="CO556" s="1"/>
      <c r="CP556" s="3"/>
      <c r="CQ556" s="3"/>
      <c r="CR556" s="1"/>
      <c r="CS556" s="3"/>
      <c r="CT556" s="3"/>
      <c r="CU556" s="3"/>
      <c r="CV556" s="1"/>
      <c r="CW556" s="1"/>
      <c r="DC556" s="144"/>
      <c r="DD556" s="149"/>
      <c r="DE556" s="107"/>
      <c r="DF556" s="107"/>
      <c r="DG556" s="107"/>
      <c r="DH556" s="107"/>
      <c r="DI556" s="107"/>
      <c r="DJ556" s="107"/>
      <c r="DK556" s="107"/>
      <c r="DL556" s="107"/>
      <c r="DM556" s="107"/>
      <c r="DN556" s="107"/>
      <c r="DO556" s="107"/>
      <c r="DP556" s="107"/>
      <c r="DQ556" s="107"/>
      <c r="DR556" s="107"/>
      <c r="DS556" s="107"/>
      <c r="DT556" s="107"/>
      <c r="DU556" s="107"/>
      <c r="DV556" s="107"/>
      <c r="DW556" s="107"/>
      <c r="DX556" s="107"/>
      <c r="DY556" s="107"/>
      <c r="DZ556" s="107"/>
      <c r="EA556" s="107"/>
      <c r="EB556" s="107"/>
      <c r="EC556" s="107"/>
      <c r="ED556" s="107"/>
      <c r="EE556" s="107"/>
      <c r="EF556" s="107"/>
      <c r="EG556" s="107"/>
      <c r="EH556" s="107"/>
      <c r="EI556" s="107"/>
      <c r="EJ556" s="150"/>
    </row>
    <row r="557" spans="1:140" x14ac:dyDescent="0.3">
      <c r="A557" s="277" t="str">
        <f>Tableau3[Commande]&amp;Tableau3[Lig Cde]</f>
        <v/>
      </c>
      <c r="B557" s="278" t="str">
        <f>IF(ISERROR(VLOOKUP(Tableau3[[#This Row],[Code Ord. Off.]],#REF!,2,FALSE)),"RC CONVERGENCE",VLOOKUP(Tableau3[[#This Row],[Code Ord. Off.]],#REF!,2,FALSE))</f>
        <v>RC CONVERGENCE</v>
      </c>
      <c r="C557" s="279" t="str">
        <f>IF(OR(LEFT(Tableau3[[#This Row],[Commentaire Client]],2)="L3",LEFT(Tableau3[[#This Row],[No Suivi]],2)="L3"),"L3","")</f>
        <v/>
      </c>
      <c r="D557" s="278" t="str">
        <f>IFERROR(VLOOKUP(Tableau3[[#This Row],[Code Gest Fournisseur]],#REF!,2,FALSE),IF(Tableau3[[#This Row],[Réf Art Fournisseur]]="","NRC","Znon attribuée"))</f>
        <v>NRC</v>
      </c>
      <c r="E557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557" s="280" t="str">
        <f>IF(Tableau3[[#This Row],[Date Demandée]]+15&lt;$DE$11,"oui","non")</f>
        <v>oui</v>
      </c>
      <c r="G557" s="143"/>
      <c r="I557" s="144"/>
      <c r="J557" s="143"/>
      <c r="AQ557" s="144"/>
      <c r="AR557" s="143"/>
      <c r="AV557" s="1"/>
      <c r="AW557" s="1"/>
      <c r="BF557" s="1"/>
      <c r="CH557" s="1"/>
      <c r="CI557" s="1"/>
      <c r="CL557" s="1"/>
      <c r="CM557" s="1"/>
      <c r="CN557" s="244"/>
      <c r="CO557" s="1"/>
      <c r="CP557" s="3"/>
      <c r="CQ557" s="3"/>
      <c r="CR557" s="1"/>
      <c r="CS557" s="3"/>
      <c r="CT557" s="3"/>
      <c r="CU557" s="3"/>
      <c r="CV557" s="1"/>
      <c r="CW557" s="1"/>
      <c r="DC557" s="144"/>
      <c r="DD557" s="149"/>
      <c r="DE557" s="107"/>
      <c r="DF557" s="107"/>
      <c r="DG557" s="107"/>
      <c r="DH557" s="107"/>
      <c r="DI557" s="107"/>
      <c r="DJ557" s="107"/>
      <c r="DK557" s="107"/>
      <c r="DL557" s="107"/>
      <c r="DM557" s="107"/>
      <c r="DN557" s="107"/>
      <c r="DO557" s="107"/>
      <c r="DP557" s="107"/>
      <c r="DQ557" s="107"/>
      <c r="DR557" s="107"/>
      <c r="DS557" s="107"/>
      <c r="DT557" s="107"/>
      <c r="DU557" s="107"/>
      <c r="DV557" s="107"/>
      <c r="DW557" s="107"/>
      <c r="DX557" s="107"/>
      <c r="DY557" s="107"/>
      <c r="DZ557" s="107"/>
      <c r="EA557" s="107"/>
      <c r="EB557" s="107"/>
      <c r="EC557" s="107"/>
      <c r="ED557" s="107"/>
      <c r="EE557" s="107"/>
      <c r="EF557" s="107"/>
      <c r="EG557" s="107"/>
      <c r="EH557" s="107"/>
      <c r="EI557" s="107"/>
      <c r="EJ557" s="150"/>
    </row>
    <row r="558" spans="1:140" x14ac:dyDescent="0.3">
      <c r="A558" s="277" t="str">
        <f>Tableau3[Commande]&amp;Tableau3[Lig Cde]</f>
        <v/>
      </c>
      <c r="B558" s="278" t="str">
        <f>IF(ISERROR(VLOOKUP(Tableau3[[#This Row],[Code Ord. Off.]],#REF!,2,FALSE)),"RC CONVERGENCE",VLOOKUP(Tableau3[[#This Row],[Code Ord. Off.]],#REF!,2,FALSE))</f>
        <v>RC CONVERGENCE</v>
      </c>
      <c r="C558" s="279" t="str">
        <f>IF(OR(LEFT(Tableau3[[#This Row],[Commentaire Client]],2)="L3",LEFT(Tableau3[[#This Row],[No Suivi]],2)="L3"),"L3","")</f>
        <v/>
      </c>
      <c r="D558" s="278" t="str">
        <f>IFERROR(VLOOKUP(Tableau3[[#This Row],[Code Gest Fournisseur]],#REF!,2,FALSE),IF(Tableau3[[#This Row],[Réf Art Fournisseur]]="","NRC","Znon attribuée"))</f>
        <v>NRC</v>
      </c>
      <c r="E558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558" s="280" t="str">
        <f>IF(Tableau3[[#This Row],[Date Demandée]]+15&lt;$DE$11,"oui","non")</f>
        <v>oui</v>
      </c>
      <c r="G558" s="143"/>
      <c r="I558" s="144"/>
      <c r="J558" s="143"/>
      <c r="AQ558" s="144"/>
      <c r="AR558" s="143"/>
      <c r="AV558" s="1"/>
      <c r="AW558" s="1"/>
      <c r="BF558" s="1"/>
      <c r="CH558" s="1"/>
      <c r="CI558" s="1"/>
      <c r="CL558" s="1"/>
      <c r="CM558" s="1"/>
      <c r="CN558" s="244"/>
      <c r="CO558" s="1"/>
      <c r="CP558" s="3"/>
      <c r="CQ558" s="3"/>
      <c r="CR558" s="1"/>
      <c r="CS558" s="3"/>
      <c r="CT558" s="3"/>
      <c r="CU558" s="3"/>
      <c r="CV558" s="1"/>
      <c r="CW558" s="1"/>
      <c r="DC558" s="144"/>
      <c r="DD558" s="149"/>
      <c r="DE558" s="107"/>
      <c r="DF558" s="107"/>
      <c r="DG558" s="107"/>
      <c r="DH558" s="107"/>
      <c r="DI558" s="107"/>
      <c r="DJ558" s="107"/>
      <c r="DK558" s="107"/>
      <c r="DL558" s="107"/>
      <c r="DM558" s="107"/>
      <c r="DN558" s="107"/>
      <c r="DO558" s="107"/>
      <c r="DP558" s="107"/>
      <c r="DQ558" s="107"/>
      <c r="DR558" s="107"/>
      <c r="DS558" s="107"/>
      <c r="DT558" s="107"/>
      <c r="DU558" s="107"/>
      <c r="DV558" s="107"/>
      <c r="DW558" s="107"/>
      <c r="DX558" s="107"/>
      <c r="DY558" s="107"/>
      <c r="DZ558" s="107"/>
      <c r="EA558" s="107"/>
      <c r="EB558" s="107"/>
      <c r="EC558" s="107"/>
      <c r="ED558" s="107"/>
      <c r="EE558" s="107"/>
      <c r="EF558" s="107"/>
      <c r="EG558" s="107"/>
      <c r="EH558" s="107"/>
      <c r="EI558" s="107"/>
      <c r="EJ558" s="150"/>
    </row>
    <row r="559" spans="1:140" x14ac:dyDescent="0.3">
      <c r="A559" s="277" t="str">
        <f>Tableau3[Commande]&amp;Tableau3[Lig Cde]</f>
        <v/>
      </c>
      <c r="B559" s="278" t="str">
        <f>IF(ISERROR(VLOOKUP(Tableau3[[#This Row],[Code Ord. Off.]],#REF!,2,FALSE)),"RC CONVERGENCE",VLOOKUP(Tableau3[[#This Row],[Code Ord. Off.]],#REF!,2,FALSE))</f>
        <v>RC CONVERGENCE</v>
      </c>
      <c r="C559" s="279" t="str">
        <f>IF(OR(LEFT(Tableau3[[#This Row],[Commentaire Client]],2)="L3",LEFT(Tableau3[[#This Row],[No Suivi]],2)="L3"),"L3","")</f>
        <v/>
      </c>
      <c r="D559" s="278" t="str">
        <f>IFERROR(VLOOKUP(Tableau3[[#This Row],[Code Gest Fournisseur]],#REF!,2,FALSE),IF(Tableau3[[#This Row],[Réf Art Fournisseur]]="","NRC","Znon attribuée"))</f>
        <v>NRC</v>
      </c>
      <c r="E559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559" s="280" t="str">
        <f>IF(Tableau3[[#This Row],[Date Demandée]]+15&lt;$DE$11,"oui","non")</f>
        <v>oui</v>
      </c>
      <c r="G559" s="143"/>
      <c r="I559" s="144"/>
      <c r="J559" s="143"/>
      <c r="AQ559" s="144"/>
      <c r="AR559" s="143"/>
      <c r="AV559" s="1"/>
      <c r="AW559" s="1"/>
      <c r="BF559" s="1"/>
      <c r="CH559" s="1"/>
      <c r="CI559" s="1"/>
      <c r="CL559" s="1"/>
      <c r="CM559" s="1"/>
      <c r="CN559" s="244"/>
      <c r="CO559" s="1"/>
      <c r="CP559" s="3"/>
      <c r="CQ559" s="3"/>
      <c r="CR559" s="1"/>
      <c r="CS559" s="3"/>
      <c r="CT559" s="3"/>
      <c r="CU559" s="3"/>
      <c r="CV559" s="1"/>
      <c r="CW559" s="1"/>
      <c r="DC559" s="144"/>
      <c r="DD559" s="149"/>
      <c r="DE559" s="107"/>
      <c r="DF559" s="107"/>
      <c r="DG559" s="107"/>
      <c r="DH559" s="107"/>
      <c r="DI559" s="107"/>
      <c r="DJ559" s="107"/>
      <c r="DK559" s="107"/>
      <c r="DL559" s="107"/>
      <c r="DM559" s="107"/>
      <c r="DN559" s="107"/>
      <c r="DO559" s="107"/>
      <c r="DP559" s="107"/>
      <c r="DQ559" s="107"/>
      <c r="DR559" s="107"/>
      <c r="DS559" s="107"/>
      <c r="DT559" s="107"/>
      <c r="DU559" s="107"/>
      <c r="DV559" s="107"/>
      <c r="DW559" s="107"/>
      <c r="DX559" s="107"/>
      <c r="DY559" s="107"/>
      <c r="DZ559" s="107"/>
      <c r="EA559" s="107"/>
      <c r="EB559" s="107"/>
      <c r="EC559" s="107"/>
      <c r="ED559" s="107"/>
      <c r="EE559" s="107"/>
      <c r="EF559" s="107"/>
      <c r="EG559" s="107"/>
      <c r="EH559" s="107"/>
      <c r="EI559" s="107"/>
      <c r="EJ559" s="150"/>
    </row>
    <row r="560" spans="1:140" x14ac:dyDescent="0.3">
      <c r="A560" s="277" t="str">
        <f>Tableau3[Commande]&amp;Tableau3[Lig Cde]</f>
        <v/>
      </c>
      <c r="B560" s="278" t="str">
        <f>IF(ISERROR(VLOOKUP(Tableau3[[#This Row],[Code Ord. Off.]],#REF!,2,FALSE)),"RC CONVERGENCE",VLOOKUP(Tableau3[[#This Row],[Code Ord. Off.]],#REF!,2,FALSE))</f>
        <v>RC CONVERGENCE</v>
      </c>
      <c r="C560" s="279" t="str">
        <f>IF(OR(LEFT(Tableau3[[#This Row],[Commentaire Client]],2)="L3",LEFT(Tableau3[[#This Row],[No Suivi]],2)="L3"),"L3","")</f>
        <v/>
      </c>
      <c r="D560" s="278" t="str">
        <f>IFERROR(VLOOKUP(Tableau3[[#This Row],[Code Gest Fournisseur]],#REF!,2,FALSE),IF(Tableau3[[#This Row],[Réf Art Fournisseur]]="","NRC","Znon attribuée"))</f>
        <v>NRC</v>
      </c>
      <c r="E560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560" s="280" t="str">
        <f>IF(Tableau3[[#This Row],[Date Demandée]]+15&lt;$DE$11,"oui","non")</f>
        <v>oui</v>
      </c>
      <c r="G560" s="143"/>
      <c r="I560" s="144"/>
      <c r="J560" s="143"/>
      <c r="AQ560" s="144"/>
      <c r="AR560" s="143"/>
      <c r="AV560" s="1"/>
      <c r="AW560" s="1"/>
      <c r="BF560" s="1"/>
      <c r="CH560" s="1"/>
      <c r="CI560" s="1"/>
      <c r="CL560" s="1"/>
      <c r="CM560" s="1"/>
      <c r="CN560" s="244"/>
      <c r="CO560" s="1"/>
      <c r="CP560" s="3"/>
      <c r="CQ560" s="3"/>
      <c r="CR560" s="1"/>
      <c r="CS560" s="3"/>
      <c r="CT560" s="3"/>
      <c r="CU560" s="3"/>
      <c r="CV560" s="1"/>
      <c r="CW560" s="1"/>
      <c r="DC560" s="144"/>
      <c r="DD560" s="149"/>
      <c r="DE560" s="107"/>
      <c r="DF560" s="107"/>
      <c r="DG560" s="107"/>
      <c r="DH560" s="107"/>
      <c r="DI560" s="107"/>
      <c r="DJ560" s="107"/>
      <c r="DK560" s="107"/>
      <c r="DL560" s="107"/>
      <c r="DM560" s="107"/>
      <c r="DN560" s="107"/>
      <c r="DO560" s="107"/>
      <c r="DP560" s="107"/>
      <c r="DQ560" s="107"/>
      <c r="DR560" s="107"/>
      <c r="DS560" s="107"/>
      <c r="DT560" s="107"/>
      <c r="DU560" s="107"/>
      <c r="DV560" s="107"/>
      <c r="DW560" s="107"/>
      <c r="DX560" s="107"/>
      <c r="DY560" s="107"/>
      <c r="DZ560" s="107"/>
      <c r="EA560" s="107"/>
      <c r="EB560" s="107"/>
      <c r="EC560" s="107"/>
      <c r="ED560" s="107"/>
      <c r="EE560" s="107"/>
      <c r="EF560" s="107"/>
      <c r="EG560" s="107"/>
      <c r="EH560" s="107"/>
      <c r="EI560" s="107"/>
      <c r="EJ560" s="150"/>
    </row>
    <row r="561" spans="1:140" x14ac:dyDescent="0.3">
      <c r="A561" s="277" t="str">
        <f>Tableau3[Commande]&amp;Tableau3[Lig Cde]</f>
        <v/>
      </c>
      <c r="B561" s="278" t="str">
        <f>IF(ISERROR(VLOOKUP(Tableau3[[#This Row],[Code Ord. Off.]],#REF!,2,FALSE)),"RC CONVERGENCE",VLOOKUP(Tableau3[[#This Row],[Code Ord. Off.]],#REF!,2,FALSE))</f>
        <v>RC CONVERGENCE</v>
      </c>
      <c r="C561" s="279" t="str">
        <f>IF(OR(LEFT(Tableau3[[#This Row],[Commentaire Client]],2)="L3",LEFT(Tableau3[[#This Row],[No Suivi]],2)="L3"),"L3","")</f>
        <v/>
      </c>
      <c r="D561" s="278" t="str">
        <f>IFERROR(VLOOKUP(Tableau3[[#This Row],[Code Gest Fournisseur]],#REF!,2,FALSE),IF(Tableau3[[#This Row],[Réf Art Fournisseur]]="","NRC","Znon attribuée"))</f>
        <v>NRC</v>
      </c>
      <c r="E561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561" s="280" t="str">
        <f>IF(Tableau3[[#This Row],[Date Demandée]]+15&lt;$DE$11,"oui","non")</f>
        <v>oui</v>
      </c>
      <c r="G561" s="143"/>
      <c r="I561" s="144"/>
      <c r="J561" s="143"/>
      <c r="AQ561" s="144"/>
      <c r="AR561" s="143"/>
      <c r="AV561" s="1"/>
      <c r="AW561" s="1"/>
      <c r="BF561" s="1"/>
      <c r="CH561" s="1"/>
      <c r="CI561" s="1"/>
      <c r="CL561" s="1"/>
      <c r="CM561" s="1"/>
      <c r="CN561" s="244"/>
      <c r="CO561" s="1"/>
      <c r="CP561" s="3"/>
      <c r="CQ561" s="3"/>
      <c r="CR561" s="1"/>
      <c r="CS561" s="3"/>
      <c r="CT561" s="3"/>
      <c r="CU561" s="3"/>
      <c r="CV561" s="1"/>
      <c r="CW561" s="1"/>
      <c r="DC561" s="144"/>
      <c r="DD561" s="149"/>
      <c r="DE561" s="107"/>
      <c r="DF561" s="107"/>
      <c r="DG561" s="107"/>
      <c r="DH561" s="107"/>
      <c r="DI561" s="107"/>
      <c r="DJ561" s="107"/>
      <c r="DK561" s="107"/>
      <c r="DL561" s="107"/>
      <c r="DM561" s="107"/>
      <c r="DN561" s="107"/>
      <c r="DO561" s="107"/>
      <c r="DP561" s="107"/>
      <c r="DQ561" s="107"/>
      <c r="DR561" s="107"/>
      <c r="DS561" s="107"/>
      <c r="DT561" s="107"/>
      <c r="DU561" s="107"/>
      <c r="DV561" s="107"/>
      <c r="DW561" s="107"/>
      <c r="DX561" s="107"/>
      <c r="DY561" s="107"/>
      <c r="DZ561" s="107"/>
      <c r="EA561" s="107"/>
      <c r="EB561" s="107"/>
      <c r="EC561" s="107"/>
      <c r="ED561" s="107"/>
      <c r="EE561" s="107"/>
      <c r="EF561" s="107"/>
      <c r="EG561" s="107"/>
      <c r="EH561" s="107"/>
      <c r="EI561" s="107"/>
      <c r="EJ561" s="150"/>
    </row>
    <row r="562" spans="1:140" x14ac:dyDescent="0.3">
      <c r="A562" s="277" t="str">
        <f>Tableau3[Commande]&amp;Tableau3[Lig Cde]</f>
        <v/>
      </c>
      <c r="B562" s="278" t="str">
        <f>IF(ISERROR(VLOOKUP(Tableau3[[#This Row],[Code Ord. Off.]],#REF!,2,FALSE)),"RC CONVERGENCE",VLOOKUP(Tableau3[[#This Row],[Code Ord. Off.]],#REF!,2,FALSE))</f>
        <v>RC CONVERGENCE</v>
      </c>
      <c r="C562" s="279" t="str">
        <f>IF(OR(LEFT(Tableau3[[#This Row],[Commentaire Client]],2)="L3",LEFT(Tableau3[[#This Row],[No Suivi]],2)="L3"),"L3","")</f>
        <v/>
      </c>
      <c r="D562" s="278" t="str">
        <f>IFERROR(VLOOKUP(Tableau3[[#This Row],[Code Gest Fournisseur]],#REF!,2,FALSE),IF(Tableau3[[#This Row],[Réf Art Fournisseur]]="","NRC","Znon attribuée"))</f>
        <v>NRC</v>
      </c>
      <c r="E562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562" s="280" t="str">
        <f>IF(Tableau3[[#This Row],[Date Demandée]]+15&lt;$DE$11,"oui","non")</f>
        <v>oui</v>
      </c>
      <c r="G562" s="143"/>
      <c r="I562" s="144"/>
      <c r="J562" s="143"/>
      <c r="AQ562" s="144"/>
      <c r="AR562" s="143"/>
      <c r="AV562" s="1"/>
      <c r="AW562" s="1"/>
      <c r="BF562" s="1"/>
      <c r="CH562" s="1"/>
      <c r="CI562" s="1"/>
      <c r="CL562" s="1"/>
      <c r="CM562" s="1"/>
      <c r="CN562" s="244"/>
      <c r="CO562" s="1"/>
      <c r="CP562" s="3"/>
      <c r="CQ562" s="3"/>
      <c r="CR562" s="1"/>
      <c r="CS562" s="3"/>
      <c r="CT562" s="3"/>
      <c r="CU562" s="3"/>
      <c r="CV562" s="1"/>
      <c r="CW562" s="1"/>
      <c r="DC562" s="144"/>
      <c r="DD562" s="149"/>
      <c r="DE562" s="107"/>
      <c r="DF562" s="107"/>
      <c r="DG562" s="107"/>
      <c r="DH562" s="107"/>
      <c r="DI562" s="107"/>
      <c r="DJ562" s="107"/>
      <c r="DK562" s="107"/>
      <c r="DL562" s="107"/>
      <c r="DM562" s="107"/>
      <c r="DN562" s="107"/>
      <c r="DO562" s="107"/>
      <c r="DP562" s="107"/>
      <c r="DQ562" s="107"/>
      <c r="DR562" s="107"/>
      <c r="DS562" s="107"/>
      <c r="DT562" s="107"/>
      <c r="DU562" s="107"/>
      <c r="DV562" s="107"/>
      <c r="DW562" s="107"/>
      <c r="DX562" s="107"/>
      <c r="DY562" s="107"/>
      <c r="DZ562" s="107"/>
      <c r="EA562" s="107"/>
      <c r="EB562" s="107"/>
      <c r="EC562" s="107"/>
      <c r="ED562" s="107"/>
      <c r="EE562" s="107"/>
      <c r="EF562" s="107"/>
      <c r="EG562" s="107"/>
      <c r="EH562" s="107"/>
      <c r="EI562" s="107"/>
      <c r="EJ562" s="150"/>
    </row>
    <row r="563" spans="1:140" x14ac:dyDescent="0.3">
      <c r="A563" s="277" t="str">
        <f>Tableau3[Commande]&amp;Tableau3[Lig Cde]</f>
        <v/>
      </c>
      <c r="B563" s="278" t="str">
        <f>IF(ISERROR(VLOOKUP(Tableau3[[#This Row],[Code Ord. Off.]],#REF!,2,FALSE)),"RC CONVERGENCE",VLOOKUP(Tableau3[[#This Row],[Code Ord. Off.]],#REF!,2,FALSE))</f>
        <v>RC CONVERGENCE</v>
      </c>
      <c r="C563" s="279" t="str">
        <f>IF(OR(LEFT(Tableau3[[#This Row],[Commentaire Client]],2)="L3",LEFT(Tableau3[[#This Row],[No Suivi]],2)="L3"),"L3","")</f>
        <v/>
      </c>
      <c r="D563" s="278" t="str">
        <f>IFERROR(VLOOKUP(Tableau3[[#This Row],[Code Gest Fournisseur]],#REF!,2,FALSE),IF(Tableau3[[#This Row],[Réf Art Fournisseur]]="","NRC","Znon attribuée"))</f>
        <v>NRC</v>
      </c>
      <c r="E563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563" s="280" t="str">
        <f>IF(Tableau3[[#This Row],[Date Demandée]]+15&lt;$DE$11,"oui","non")</f>
        <v>oui</v>
      </c>
      <c r="G563" s="143"/>
      <c r="I563" s="144"/>
      <c r="J563" s="143"/>
      <c r="AQ563" s="144"/>
      <c r="AR563" s="143"/>
      <c r="AV563" s="1"/>
      <c r="AW563" s="1"/>
      <c r="BF563" s="1"/>
      <c r="CH563" s="1"/>
      <c r="CI563" s="1"/>
      <c r="CL563" s="1"/>
      <c r="CM563" s="1"/>
      <c r="CN563" s="244"/>
      <c r="CO563" s="1"/>
      <c r="CP563" s="3"/>
      <c r="CQ563" s="3"/>
      <c r="CR563" s="1"/>
      <c r="CS563" s="3"/>
      <c r="CT563" s="3"/>
      <c r="CU563" s="3"/>
      <c r="CV563" s="1"/>
      <c r="CW563" s="1"/>
      <c r="DC563" s="144"/>
      <c r="DD563" s="149"/>
      <c r="DE563" s="107"/>
      <c r="DF563" s="107"/>
      <c r="DG563" s="107"/>
      <c r="DH563" s="107"/>
      <c r="DI563" s="107"/>
      <c r="DJ563" s="107"/>
      <c r="DK563" s="107"/>
      <c r="DL563" s="107"/>
      <c r="DM563" s="107"/>
      <c r="DN563" s="107"/>
      <c r="DO563" s="107"/>
      <c r="DP563" s="107"/>
      <c r="DQ563" s="107"/>
      <c r="DR563" s="107"/>
      <c r="DS563" s="107"/>
      <c r="DT563" s="107"/>
      <c r="DU563" s="107"/>
      <c r="DV563" s="107"/>
      <c r="DW563" s="107"/>
      <c r="DX563" s="107"/>
      <c r="DY563" s="107"/>
      <c r="DZ563" s="107"/>
      <c r="EA563" s="107"/>
      <c r="EB563" s="107"/>
      <c r="EC563" s="107"/>
      <c r="ED563" s="107"/>
      <c r="EE563" s="107"/>
      <c r="EF563" s="107"/>
      <c r="EG563" s="107"/>
      <c r="EH563" s="107"/>
      <c r="EI563" s="107"/>
      <c r="EJ563" s="150"/>
    </row>
    <row r="564" spans="1:140" x14ac:dyDescent="0.3">
      <c r="A564" s="277" t="str">
        <f>Tableau3[Commande]&amp;Tableau3[Lig Cde]</f>
        <v/>
      </c>
      <c r="B564" s="278" t="str">
        <f>IF(ISERROR(VLOOKUP(Tableau3[[#This Row],[Code Ord. Off.]],#REF!,2,FALSE)),"RC CONVERGENCE",VLOOKUP(Tableau3[[#This Row],[Code Ord. Off.]],#REF!,2,FALSE))</f>
        <v>RC CONVERGENCE</v>
      </c>
      <c r="C564" s="279" t="str">
        <f>IF(OR(LEFT(Tableau3[[#This Row],[Commentaire Client]],2)="L3",LEFT(Tableau3[[#This Row],[No Suivi]],2)="L3"),"L3","")</f>
        <v/>
      </c>
      <c r="D564" s="278" t="str">
        <f>IFERROR(VLOOKUP(Tableau3[[#This Row],[Code Gest Fournisseur]],#REF!,2,FALSE),IF(Tableau3[[#This Row],[Réf Art Fournisseur]]="","NRC","Znon attribuée"))</f>
        <v>NRC</v>
      </c>
      <c r="E564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564" s="280" t="str">
        <f>IF(Tableau3[[#This Row],[Date Demandée]]+15&lt;$DE$11,"oui","non")</f>
        <v>oui</v>
      </c>
      <c r="G564" s="143"/>
      <c r="I564" s="144"/>
      <c r="J564" s="143"/>
      <c r="AQ564" s="144"/>
      <c r="AR564" s="143"/>
      <c r="AV564" s="1"/>
      <c r="AW564" s="1"/>
      <c r="BF564" s="1"/>
      <c r="CH564" s="1"/>
      <c r="CI564" s="1"/>
      <c r="CL564" s="1"/>
      <c r="CM564" s="1"/>
      <c r="CN564" s="244"/>
      <c r="CO564" s="1"/>
      <c r="CP564" s="3"/>
      <c r="CQ564" s="3"/>
      <c r="CR564" s="1"/>
      <c r="CS564" s="3"/>
      <c r="CT564" s="3"/>
      <c r="CU564" s="3"/>
      <c r="CV564" s="1"/>
      <c r="CW564" s="1"/>
      <c r="DC564" s="144"/>
      <c r="DD564" s="149"/>
      <c r="DE564" s="107"/>
      <c r="DF564" s="107"/>
      <c r="DG564" s="107"/>
      <c r="DH564" s="107"/>
      <c r="DI564" s="107"/>
      <c r="DJ564" s="107"/>
      <c r="DK564" s="107"/>
      <c r="DL564" s="107"/>
      <c r="DM564" s="107"/>
      <c r="DN564" s="107"/>
      <c r="DO564" s="107"/>
      <c r="DP564" s="107"/>
      <c r="DQ564" s="107"/>
      <c r="DR564" s="107"/>
      <c r="DS564" s="107"/>
      <c r="DT564" s="107"/>
      <c r="DU564" s="107"/>
      <c r="DV564" s="107"/>
      <c r="DW564" s="107"/>
      <c r="DX564" s="107"/>
      <c r="DY564" s="107"/>
      <c r="DZ564" s="107"/>
      <c r="EA564" s="107"/>
      <c r="EB564" s="107"/>
      <c r="EC564" s="107"/>
      <c r="ED564" s="107"/>
      <c r="EE564" s="107"/>
      <c r="EF564" s="107"/>
      <c r="EG564" s="107"/>
      <c r="EH564" s="107"/>
      <c r="EI564" s="107"/>
      <c r="EJ564" s="150"/>
    </row>
    <row r="565" spans="1:140" x14ac:dyDescent="0.3">
      <c r="A565" s="277" t="str">
        <f>Tableau3[Commande]&amp;Tableau3[Lig Cde]</f>
        <v/>
      </c>
      <c r="B565" s="278" t="str">
        <f>IF(ISERROR(VLOOKUP(Tableau3[[#This Row],[Code Ord. Off.]],#REF!,2,FALSE)),"RC CONVERGENCE",VLOOKUP(Tableau3[[#This Row],[Code Ord. Off.]],#REF!,2,FALSE))</f>
        <v>RC CONVERGENCE</v>
      </c>
      <c r="C565" s="279" t="str">
        <f>IF(OR(LEFT(Tableau3[[#This Row],[Commentaire Client]],2)="L3",LEFT(Tableau3[[#This Row],[No Suivi]],2)="L3"),"L3","")</f>
        <v/>
      </c>
      <c r="D565" s="278" t="str">
        <f>IFERROR(VLOOKUP(Tableau3[[#This Row],[Code Gest Fournisseur]],#REF!,2,FALSE),IF(Tableau3[[#This Row],[Réf Art Fournisseur]]="","NRC","Znon attribuée"))</f>
        <v>NRC</v>
      </c>
      <c r="E565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565" s="280" t="str">
        <f>IF(Tableau3[[#This Row],[Date Demandée]]+15&lt;$DE$11,"oui","non")</f>
        <v>oui</v>
      </c>
      <c r="G565" s="143"/>
      <c r="I565" s="144"/>
      <c r="J565" s="143"/>
      <c r="AQ565" s="144"/>
      <c r="AR565" s="143"/>
      <c r="AV565" s="1"/>
      <c r="AW565" s="1"/>
      <c r="BF565" s="1"/>
      <c r="CH565" s="1"/>
      <c r="CI565" s="1"/>
      <c r="CL565" s="1"/>
      <c r="CM565" s="1"/>
      <c r="CN565" s="244"/>
      <c r="CO565" s="1"/>
      <c r="CP565" s="3"/>
      <c r="CQ565" s="3"/>
      <c r="CR565" s="1"/>
      <c r="CS565" s="3"/>
      <c r="CT565" s="3"/>
      <c r="CU565" s="3"/>
      <c r="CV565" s="1"/>
      <c r="CW565" s="1"/>
      <c r="DC565" s="144"/>
      <c r="DD565" s="149"/>
      <c r="DE565" s="107"/>
      <c r="DF565" s="107"/>
      <c r="DG565" s="107"/>
      <c r="DH565" s="107"/>
      <c r="DI565" s="107"/>
      <c r="DJ565" s="107"/>
      <c r="DK565" s="107"/>
      <c r="DL565" s="107"/>
      <c r="DM565" s="107"/>
      <c r="DN565" s="107"/>
      <c r="DO565" s="107"/>
      <c r="DP565" s="107"/>
      <c r="DQ565" s="107"/>
      <c r="DR565" s="107"/>
      <c r="DS565" s="107"/>
      <c r="DT565" s="107"/>
      <c r="DU565" s="107"/>
      <c r="DV565" s="107"/>
      <c r="DW565" s="107"/>
      <c r="DX565" s="107"/>
      <c r="DY565" s="107"/>
      <c r="DZ565" s="107"/>
      <c r="EA565" s="107"/>
      <c r="EB565" s="107"/>
      <c r="EC565" s="107"/>
      <c r="ED565" s="107"/>
      <c r="EE565" s="107"/>
      <c r="EF565" s="107"/>
      <c r="EG565" s="107"/>
      <c r="EH565" s="107"/>
      <c r="EI565" s="107"/>
      <c r="EJ565" s="150"/>
    </row>
    <row r="566" spans="1:140" x14ac:dyDescent="0.3">
      <c r="A566" s="277" t="str">
        <f>Tableau3[Commande]&amp;Tableau3[Lig Cde]</f>
        <v/>
      </c>
      <c r="B566" s="278" t="str">
        <f>IF(ISERROR(VLOOKUP(Tableau3[[#This Row],[Code Ord. Off.]],#REF!,2,FALSE)),"RC CONVERGENCE",VLOOKUP(Tableau3[[#This Row],[Code Ord. Off.]],#REF!,2,FALSE))</f>
        <v>RC CONVERGENCE</v>
      </c>
      <c r="C566" s="279" t="str">
        <f>IF(OR(LEFT(Tableau3[[#This Row],[Commentaire Client]],2)="L3",LEFT(Tableau3[[#This Row],[No Suivi]],2)="L3"),"L3","")</f>
        <v/>
      </c>
      <c r="D566" s="278" t="str">
        <f>IFERROR(VLOOKUP(Tableau3[[#This Row],[Code Gest Fournisseur]],#REF!,2,FALSE),IF(Tableau3[[#This Row],[Réf Art Fournisseur]]="","NRC","Znon attribuée"))</f>
        <v>NRC</v>
      </c>
      <c r="E566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566" s="280" t="str">
        <f>IF(Tableau3[[#This Row],[Date Demandée]]+15&lt;$DE$11,"oui","non")</f>
        <v>oui</v>
      </c>
      <c r="G566" s="143"/>
      <c r="I566" s="144"/>
      <c r="J566" s="143"/>
      <c r="AQ566" s="144"/>
      <c r="AR566" s="143"/>
      <c r="AV566" s="1"/>
      <c r="AW566" s="1"/>
      <c r="BF566" s="1"/>
      <c r="CH566" s="1"/>
      <c r="CI566" s="1"/>
      <c r="CL566" s="1"/>
      <c r="CM566" s="1"/>
      <c r="CN566" s="244"/>
      <c r="CO566" s="1"/>
      <c r="CP566" s="3"/>
      <c r="CQ566" s="3"/>
      <c r="CR566" s="1"/>
      <c r="CS566" s="3"/>
      <c r="CT566" s="3"/>
      <c r="CU566" s="3"/>
      <c r="CV566" s="1"/>
      <c r="CW566" s="1"/>
      <c r="DC566" s="144"/>
      <c r="DD566" s="149"/>
      <c r="DE566" s="107"/>
      <c r="DF566" s="107"/>
      <c r="DG566" s="107"/>
      <c r="DH566" s="107"/>
      <c r="DI566" s="107"/>
      <c r="DJ566" s="107"/>
      <c r="DK566" s="107"/>
      <c r="DL566" s="107"/>
      <c r="DM566" s="107"/>
      <c r="DN566" s="107"/>
      <c r="DO566" s="107"/>
      <c r="DP566" s="107"/>
      <c r="DQ566" s="107"/>
      <c r="DR566" s="107"/>
      <c r="DS566" s="107"/>
      <c r="DT566" s="107"/>
      <c r="DU566" s="107"/>
      <c r="DV566" s="107"/>
      <c r="DW566" s="107"/>
      <c r="DX566" s="107"/>
      <c r="DY566" s="107"/>
      <c r="DZ566" s="107"/>
      <c r="EA566" s="107"/>
      <c r="EB566" s="107"/>
      <c r="EC566" s="107"/>
      <c r="ED566" s="107"/>
      <c r="EE566" s="107"/>
      <c r="EF566" s="107"/>
      <c r="EG566" s="107"/>
      <c r="EH566" s="107"/>
      <c r="EI566" s="107"/>
      <c r="EJ566" s="150"/>
    </row>
    <row r="567" spans="1:140" x14ac:dyDescent="0.3">
      <c r="A567" s="277" t="str">
        <f>Tableau3[Commande]&amp;Tableau3[Lig Cde]</f>
        <v/>
      </c>
      <c r="B567" s="278" t="str">
        <f>IF(ISERROR(VLOOKUP(Tableau3[[#This Row],[Code Ord. Off.]],#REF!,2,FALSE)),"RC CONVERGENCE",VLOOKUP(Tableau3[[#This Row],[Code Ord. Off.]],#REF!,2,FALSE))</f>
        <v>RC CONVERGENCE</v>
      </c>
      <c r="C567" s="279" t="str">
        <f>IF(OR(LEFT(Tableau3[[#This Row],[Commentaire Client]],2)="L3",LEFT(Tableau3[[#This Row],[No Suivi]],2)="L3"),"L3","")</f>
        <v/>
      </c>
      <c r="D567" s="278" t="str">
        <f>IFERROR(VLOOKUP(Tableau3[[#This Row],[Code Gest Fournisseur]],#REF!,2,FALSE),IF(Tableau3[[#This Row],[Réf Art Fournisseur]]="","NRC","Znon attribuée"))</f>
        <v>NRC</v>
      </c>
      <c r="E567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567" s="280" t="str">
        <f>IF(Tableau3[[#This Row],[Date Demandée]]+15&lt;$DE$11,"oui","non")</f>
        <v>oui</v>
      </c>
      <c r="G567" s="143"/>
      <c r="I567" s="144"/>
      <c r="J567" s="143"/>
      <c r="AQ567" s="144"/>
      <c r="AR567" s="143"/>
      <c r="AV567" s="1"/>
      <c r="AW567" s="1"/>
      <c r="BF567" s="1"/>
      <c r="CH567" s="1"/>
      <c r="CI567" s="1"/>
      <c r="CL567" s="1"/>
      <c r="CM567" s="1"/>
      <c r="CN567" s="244"/>
      <c r="CO567" s="1"/>
      <c r="CP567" s="3"/>
      <c r="CQ567" s="3"/>
      <c r="CR567" s="1"/>
      <c r="CS567" s="3"/>
      <c r="CT567" s="3"/>
      <c r="CU567" s="3"/>
      <c r="CV567" s="1"/>
      <c r="CW567" s="1"/>
      <c r="DC567" s="144"/>
      <c r="DD567" s="149"/>
      <c r="DE567" s="107"/>
      <c r="DF567" s="107"/>
      <c r="DG567" s="107"/>
      <c r="DH567" s="107"/>
      <c r="DI567" s="107"/>
      <c r="DJ567" s="107"/>
      <c r="DK567" s="107"/>
      <c r="DL567" s="107"/>
      <c r="DM567" s="107"/>
      <c r="DN567" s="107"/>
      <c r="DO567" s="107"/>
      <c r="DP567" s="107"/>
      <c r="DQ567" s="107"/>
      <c r="DR567" s="107"/>
      <c r="DS567" s="107"/>
      <c r="DT567" s="107"/>
      <c r="DU567" s="107"/>
      <c r="DV567" s="107"/>
      <c r="DW567" s="107"/>
      <c r="DX567" s="107"/>
      <c r="DY567" s="107"/>
      <c r="DZ567" s="107"/>
      <c r="EA567" s="107"/>
      <c r="EB567" s="107"/>
      <c r="EC567" s="107"/>
      <c r="ED567" s="107"/>
      <c r="EE567" s="107"/>
      <c r="EF567" s="107"/>
      <c r="EG567" s="107"/>
      <c r="EH567" s="107"/>
      <c r="EI567" s="107"/>
      <c r="EJ567" s="150"/>
    </row>
    <row r="568" spans="1:140" x14ac:dyDescent="0.3">
      <c r="A568" s="277" t="str">
        <f>Tableau3[Commande]&amp;Tableau3[Lig Cde]</f>
        <v/>
      </c>
      <c r="B568" s="278" t="str">
        <f>IF(ISERROR(VLOOKUP(Tableau3[[#This Row],[Code Ord. Off.]],#REF!,2,FALSE)),"RC CONVERGENCE",VLOOKUP(Tableau3[[#This Row],[Code Ord. Off.]],#REF!,2,FALSE))</f>
        <v>RC CONVERGENCE</v>
      </c>
      <c r="C568" s="279" t="str">
        <f>IF(OR(LEFT(Tableau3[[#This Row],[Commentaire Client]],2)="L3",LEFT(Tableau3[[#This Row],[No Suivi]],2)="L3"),"L3","")</f>
        <v/>
      </c>
      <c r="D568" s="278" t="str">
        <f>IFERROR(VLOOKUP(Tableau3[[#This Row],[Code Gest Fournisseur]],#REF!,2,FALSE),IF(Tableau3[[#This Row],[Réf Art Fournisseur]]="","NRC","Znon attribuée"))</f>
        <v>NRC</v>
      </c>
      <c r="E568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568" s="280" t="str">
        <f>IF(Tableau3[[#This Row],[Date Demandée]]+15&lt;$DE$11,"oui","non")</f>
        <v>oui</v>
      </c>
      <c r="G568" s="143"/>
      <c r="I568" s="144"/>
      <c r="J568" s="143"/>
      <c r="AQ568" s="144"/>
      <c r="AR568" s="143"/>
      <c r="AV568" s="1"/>
      <c r="AW568" s="1"/>
      <c r="BF568" s="1"/>
      <c r="CH568" s="1"/>
      <c r="CI568" s="1"/>
      <c r="CL568" s="1"/>
      <c r="CM568" s="1"/>
      <c r="CN568" s="244"/>
      <c r="CO568" s="1"/>
      <c r="CP568" s="3"/>
      <c r="CQ568" s="3"/>
      <c r="CR568" s="1"/>
      <c r="CS568" s="3"/>
      <c r="CT568" s="3"/>
      <c r="CU568" s="3"/>
      <c r="CV568" s="1"/>
      <c r="CW568" s="1"/>
      <c r="DC568" s="144"/>
      <c r="DD568" s="149"/>
      <c r="DE568" s="107"/>
      <c r="DF568" s="107"/>
      <c r="DG568" s="107"/>
      <c r="DH568" s="107"/>
      <c r="DI568" s="107"/>
      <c r="DJ568" s="107"/>
      <c r="DK568" s="107"/>
      <c r="DL568" s="107"/>
      <c r="DM568" s="107"/>
      <c r="DN568" s="107"/>
      <c r="DO568" s="107"/>
      <c r="DP568" s="107"/>
      <c r="DQ568" s="107"/>
      <c r="DR568" s="107"/>
      <c r="DS568" s="107"/>
      <c r="DT568" s="107"/>
      <c r="DU568" s="107"/>
      <c r="DV568" s="107"/>
      <c r="DW568" s="107"/>
      <c r="DX568" s="107"/>
      <c r="DY568" s="107"/>
      <c r="DZ568" s="107"/>
      <c r="EA568" s="107"/>
      <c r="EB568" s="107"/>
      <c r="EC568" s="107"/>
      <c r="ED568" s="107"/>
      <c r="EE568" s="107"/>
      <c r="EF568" s="107"/>
      <c r="EG568" s="107"/>
      <c r="EH568" s="107"/>
      <c r="EI568" s="107"/>
      <c r="EJ568" s="150"/>
    </row>
    <row r="569" spans="1:140" x14ac:dyDescent="0.3">
      <c r="A569" s="277" t="str">
        <f>Tableau3[Commande]&amp;Tableau3[Lig Cde]</f>
        <v/>
      </c>
      <c r="B569" s="278" t="str">
        <f>IF(ISERROR(VLOOKUP(Tableau3[[#This Row],[Code Ord. Off.]],#REF!,2,FALSE)),"RC CONVERGENCE",VLOOKUP(Tableau3[[#This Row],[Code Ord. Off.]],#REF!,2,FALSE))</f>
        <v>RC CONVERGENCE</v>
      </c>
      <c r="C569" s="279" t="str">
        <f>IF(OR(LEFT(Tableau3[[#This Row],[Commentaire Client]],2)="L3",LEFT(Tableau3[[#This Row],[No Suivi]],2)="L3"),"L3","")</f>
        <v/>
      </c>
      <c r="D569" s="278" t="str">
        <f>IFERROR(VLOOKUP(Tableau3[[#This Row],[Code Gest Fournisseur]],#REF!,2,FALSE),IF(Tableau3[[#This Row],[Réf Art Fournisseur]]="","NRC","Znon attribuée"))</f>
        <v>NRC</v>
      </c>
      <c r="E569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569" s="280" t="str">
        <f>IF(Tableau3[[#This Row],[Date Demandée]]+15&lt;$DE$11,"oui","non")</f>
        <v>oui</v>
      </c>
      <c r="G569" s="143"/>
      <c r="I569" s="144"/>
      <c r="J569" s="143"/>
      <c r="AQ569" s="144"/>
      <c r="AR569" s="143"/>
      <c r="AV569" s="1"/>
      <c r="AW569" s="1"/>
      <c r="BF569" s="1"/>
      <c r="CH569" s="1"/>
      <c r="CI569" s="1"/>
      <c r="CL569" s="1"/>
      <c r="CM569" s="1"/>
      <c r="CN569" s="244"/>
      <c r="CO569" s="1"/>
      <c r="CP569" s="3"/>
      <c r="CQ569" s="3"/>
      <c r="CR569" s="1"/>
      <c r="CS569" s="3"/>
      <c r="CT569" s="3"/>
      <c r="CU569" s="3"/>
      <c r="CV569" s="1"/>
      <c r="CW569" s="1"/>
      <c r="DC569" s="144"/>
      <c r="DD569" s="149"/>
      <c r="DE569" s="107"/>
      <c r="DF569" s="107"/>
      <c r="DG569" s="107"/>
      <c r="DH569" s="107"/>
      <c r="DI569" s="107"/>
      <c r="DJ569" s="107"/>
      <c r="DK569" s="107"/>
      <c r="DL569" s="107"/>
      <c r="DM569" s="107"/>
      <c r="DN569" s="107"/>
      <c r="DO569" s="107"/>
      <c r="DP569" s="107"/>
      <c r="DQ569" s="107"/>
      <c r="DR569" s="107"/>
      <c r="DS569" s="107"/>
      <c r="DT569" s="107"/>
      <c r="DU569" s="107"/>
      <c r="DV569" s="107"/>
      <c r="DW569" s="107"/>
      <c r="DX569" s="107"/>
      <c r="DY569" s="107"/>
      <c r="DZ569" s="107"/>
      <c r="EA569" s="107"/>
      <c r="EB569" s="107"/>
      <c r="EC569" s="107"/>
      <c r="ED569" s="107"/>
      <c r="EE569" s="107"/>
      <c r="EF569" s="107"/>
      <c r="EG569" s="107"/>
      <c r="EH569" s="107"/>
      <c r="EI569" s="107"/>
      <c r="EJ569" s="150"/>
    </row>
    <row r="570" spans="1:140" x14ac:dyDescent="0.3">
      <c r="A570" s="277" t="str">
        <f>Tableau3[Commande]&amp;Tableau3[Lig Cde]</f>
        <v/>
      </c>
      <c r="B570" s="278" t="str">
        <f>IF(ISERROR(VLOOKUP(Tableau3[[#This Row],[Code Ord. Off.]],#REF!,2,FALSE)),"RC CONVERGENCE",VLOOKUP(Tableau3[[#This Row],[Code Ord. Off.]],#REF!,2,FALSE))</f>
        <v>RC CONVERGENCE</v>
      </c>
      <c r="C570" s="279" t="str">
        <f>IF(OR(LEFT(Tableau3[[#This Row],[Commentaire Client]],2)="L3",LEFT(Tableau3[[#This Row],[No Suivi]],2)="L3"),"L3","")</f>
        <v/>
      </c>
      <c r="D570" s="278" t="str">
        <f>IFERROR(VLOOKUP(Tableau3[[#This Row],[Code Gest Fournisseur]],#REF!,2,FALSE),IF(Tableau3[[#This Row],[Réf Art Fournisseur]]="","NRC","Znon attribuée"))</f>
        <v>NRC</v>
      </c>
      <c r="E570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570" s="280" t="str">
        <f>IF(Tableau3[[#This Row],[Date Demandée]]+15&lt;$DE$11,"oui","non")</f>
        <v>oui</v>
      </c>
      <c r="G570" s="143"/>
      <c r="I570" s="144"/>
      <c r="J570" s="143"/>
      <c r="AQ570" s="144"/>
      <c r="AR570" s="143"/>
      <c r="AV570" s="1"/>
      <c r="AW570" s="1"/>
      <c r="BF570" s="1"/>
      <c r="CH570" s="1"/>
      <c r="CI570" s="1"/>
      <c r="CL570" s="1"/>
      <c r="CM570" s="1"/>
      <c r="CN570" s="244"/>
      <c r="CO570" s="1"/>
      <c r="CP570" s="3"/>
      <c r="CQ570" s="3"/>
      <c r="CR570" s="1"/>
      <c r="CS570" s="3"/>
      <c r="CT570" s="3"/>
      <c r="CU570" s="3"/>
      <c r="CV570" s="1"/>
      <c r="CW570" s="1"/>
      <c r="DC570" s="144"/>
      <c r="DD570" s="149"/>
      <c r="DE570" s="107"/>
      <c r="DF570" s="107"/>
      <c r="DG570" s="107"/>
      <c r="DH570" s="107"/>
      <c r="DI570" s="107"/>
      <c r="DJ570" s="107"/>
      <c r="DK570" s="107"/>
      <c r="DL570" s="107"/>
      <c r="DM570" s="107"/>
      <c r="DN570" s="107"/>
      <c r="DO570" s="107"/>
      <c r="DP570" s="107"/>
      <c r="DQ570" s="107"/>
      <c r="DR570" s="107"/>
      <c r="DS570" s="107"/>
      <c r="DT570" s="107"/>
      <c r="DU570" s="107"/>
      <c r="DV570" s="107"/>
      <c r="DW570" s="107"/>
      <c r="DX570" s="107"/>
      <c r="DY570" s="107"/>
      <c r="DZ570" s="107"/>
      <c r="EA570" s="107"/>
      <c r="EB570" s="107"/>
      <c r="EC570" s="107"/>
      <c r="ED570" s="107"/>
      <c r="EE570" s="107"/>
      <c r="EF570" s="107"/>
      <c r="EG570" s="107"/>
      <c r="EH570" s="107"/>
      <c r="EI570" s="107"/>
      <c r="EJ570" s="150"/>
    </row>
    <row r="571" spans="1:140" x14ac:dyDescent="0.3">
      <c r="A571" s="277" t="str">
        <f>Tableau3[Commande]&amp;Tableau3[Lig Cde]</f>
        <v/>
      </c>
      <c r="B571" s="278" t="str">
        <f>IF(ISERROR(VLOOKUP(Tableau3[[#This Row],[Code Ord. Off.]],#REF!,2,FALSE)),"RC CONVERGENCE",VLOOKUP(Tableau3[[#This Row],[Code Ord. Off.]],#REF!,2,FALSE))</f>
        <v>RC CONVERGENCE</v>
      </c>
      <c r="C571" s="279" t="str">
        <f>IF(OR(LEFT(Tableau3[[#This Row],[Commentaire Client]],2)="L3",LEFT(Tableau3[[#This Row],[No Suivi]],2)="L3"),"L3","")</f>
        <v/>
      </c>
      <c r="D571" s="278" t="str">
        <f>IFERROR(VLOOKUP(Tableau3[[#This Row],[Code Gest Fournisseur]],#REF!,2,FALSE),IF(Tableau3[[#This Row],[Réf Art Fournisseur]]="","NRC","Znon attribuée"))</f>
        <v>NRC</v>
      </c>
      <c r="E571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571" s="280" t="str">
        <f>IF(Tableau3[[#This Row],[Date Demandée]]+15&lt;$DE$11,"oui","non")</f>
        <v>oui</v>
      </c>
      <c r="G571" s="143"/>
      <c r="I571" s="144"/>
      <c r="J571" s="143"/>
      <c r="AQ571" s="144"/>
      <c r="AR571" s="143"/>
      <c r="AV571" s="1"/>
      <c r="AW571" s="1"/>
      <c r="BF571" s="1"/>
      <c r="CH571" s="1"/>
      <c r="CI571" s="1"/>
      <c r="CL571" s="1"/>
      <c r="CM571" s="1"/>
      <c r="CN571" s="244"/>
      <c r="CO571" s="1"/>
      <c r="CP571" s="3"/>
      <c r="CQ571" s="3"/>
      <c r="CR571" s="1"/>
      <c r="CS571" s="3"/>
      <c r="CT571" s="3"/>
      <c r="CU571" s="3"/>
      <c r="CV571" s="1"/>
      <c r="CW571" s="1"/>
      <c r="DC571" s="144"/>
      <c r="DD571" s="149"/>
      <c r="DE571" s="107"/>
      <c r="DF571" s="107"/>
      <c r="DG571" s="107"/>
      <c r="DH571" s="107"/>
      <c r="DI571" s="107"/>
      <c r="DJ571" s="107"/>
      <c r="DK571" s="107"/>
      <c r="DL571" s="107"/>
      <c r="DM571" s="107"/>
      <c r="DN571" s="107"/>
      <c r="DO571" s="107"/>
      <c r="DP571" s="107"/>
      <c r="DQ571" s="107"/>
      <c r="DR571" s="107"/>
      <c r="DS571" s="107"/>
      <c r="DT571" s="107"/>
      <c r="DU571" s="107"/>
      <c r="DV571" s="107"/>
      <c r="DW571" s="107"/>
      <c r="DX571" s="107"/>
      <c r="DY571" s="107"/>
      <c r="DZ571" s="107"/>
      <c r="EA571" s="107"/>
      <c r="EB571" s="107"/>
      <c r="EC571" s="107"/>
      <c r="ED571" s="107"/>
      <c r="EE571" s="107"/>
      <c r="EF571" s="107"/>
      <c r="EG571" s="107"/>
      <c r="EH571" s="107"/>
      <c r="EI571" s="107"/>
      <c r="EJ571" s="150"/>
    </row>
    <row r="572" spans="1:140" x14ac:dyDescent="0.3">
      <c r="A572" s="277" t="str">
        <f>Tableau3[Commande]&amp;Tableau3[Lig Cde]</f>
        <v/>
      </c>
      <c r="B572" s="278" t="str">
        <f>IF(ISERROR(VLOOKUP(Tableau3[[#This Row],[Code Ord. Off.]],#REF!,2,FALSE)),"RC CONVERGENCE",VLOOKUP(Tableau3[[#This Row],[Code Ord. Off.]],#REF!,2,FALSE))</f>
        <v>RC CONVERGENCE</v>
      </c>
      <c r="C572" s="279" t="str">
        <f>IF(OR(LEFT(Tableau3[[#This Row],[Commentaire Client]],2)="L3",LEFT(Tableau3[[#This Row],[No Suivi]],2)="L3"),"L3","")</f>
        <v/>
      </c>
      <c r="D572" s="278" t="str">
        <f>IFERROR(VLOOKUP(Tableau3[[#This Row],[Code Gest Fournisseur]],#REF!,2,FALSE),IF(Tableau3[[#This Row],[Réf Art Fournisseur]]="","NRC","Znon attribuée"))</f>
        <v>NRC</v>
      </c>
      <c r="E572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572" s="280" t="str">
        <f>IF(Tableau3[[#This Row],[Date Demandée]]+15&lt;$DE$11,"oui","non")</f>
        <v>oui</v>
      </c>
      <c r="G572" s="143"/>
      <c r="I572" s="144"/>
      <c r="J572" s="143"/>
      <c r="AQ572" s="144"/>
      <c r="AR572" s="143"/>
      <c r="AV572" s="1"/>
      <c r="AW572" s="1"/>
      <c r="BF572" s="1"/>
      <c r="CH572" s="1"/>
      <c r="CI572" s="1"/>
      <c r="CL572" s="1"/>
      <c r="CM572" s="1"/>
      <c r="CN572" s="244"/>
      <c r="CO572" s="1"/>
      <c r="CP572" s="3"/>
      <c r="CQ572" s="3"/>
      <c r="CR572" s="1"/>
      <c r="CS572" s="3"/>
      <c r="CT572" s="3"/>
      <c r="CU572" s="3"/>
      <c r="CV572" s="1"/>
      <c r="CW572" s="1"/>
      <c r="DC572" s="144"/>
      <c r="DD572" s="149"/>
      <c r="DE572" s="107"/>
      <c r="DF572" s="107"/>
      <c r="DG572" s="107"/>
      <c r="DH572" s="107"/>
      <c r="DI572" s="107"/>
      <c r="DJ572" s="107"/>
      <c r="DK572" s="107"/>
      <c r="DL572" s="107"/>
      <c r="DM572" s="107"/>
      <c r="DN572" s="107"/>
      <c r="DO572" s="107"/>
      <c r="DP572" s="107"/>
      <c r="DQ572" s="107"/>
      <c r="DR572" s="107"/>
      <c r="DS572" s="107"/>
      <c r="DT572" s="107"/>
      <c r="DU572" s="107"/>
      <c r="DV572" s="107"/>
      <c r="DW572" s="107"/>
      <c r="DX572" s="107"/>
      <c r="DY572" s="107"/>
      <c r="DZ572" s="107"/>
      <c r="EA572" s="107"/>
      <c r="EB572" s="107"/>
      <c r="EC572" s="107"/>
      <c r="ED572" s="107"/>
      <c r="EE572" s="107"/>
      <c r="EF572" s="107"/>
      <c r="EG572" s="107"/>
      <c r="EH572" s="107"/>
      <c r="EI572" s="107"/>
      <c r="EJ572" s="150"/>
    </row>
    <row r="573" spans="1:140" x14ac:dyDescent="0.3">
      <c r="A573" s="277" t="str">
        <f>Tableau3[Commande]&amp;Tableau3[Lig Cde]</f>
        <v/>
      </c>
      <c r="B573" s="278" t="str">
        <f>IF(ISERROR(VLOOKUP(Tableau3[[#This Row],[Code Ord. Off.]],#REF!,2,FALSE)),"RC CONVERGENCE",VLOOKUP(Tableau3[[#This Row],[Code Ord. Off.]],#REF!,2,FALSE))</f>
        <v>RC CONVERGENCE</v>
      </c>
      <c r="C573" s="279" t="str">
        <f>IF(OR(LEFT(Tableau3[[#This Row],[Commentaire Client]],2)="L3",LEFT(Tableau3[[#This Row],[No Suivi]],2)="L3"),"L3","")</f>
        <v/>
      </c>
      <c r="D573" s="278" t="str">
        <f>IFERROR(VLOOKUP(Tableau3[[#This Row],[Code Gest Fournisseur]],#REF!,2,FALSE),IF(Tableau3[[#This Row],[Réf Art Fournisseur]]="","NRC","Znon attribuée"))</f>
        <v>NRC</v>
      </c>
      <c r="E573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573" s="280" t="str">
        <f>IF(Tableau3[[#This Row],[Date Demandée]]+15&lt;$DE$11,"oui","non")</f>
        <v>oui</v>
      </c>
      <c r="G573" s="143"/>
      <c r="I573" s="144"/>
      <c r="J573" s="143"/>
      <c r="AQ573" s="144"/>
      <c r="AR573" s="143"/>
      <c r="AV573" s="1"/>
      <c r="AW573" s="1"/>
      <c r="BF573" s="1"/>
      <c r="CH573" s="1"/>
      <c r="CI573" s="1"/>
      <c r="CL573" s="1"/>
      <c r="CM573" s="1"/>
      <c r="CN573" s="244"/>
      <c r="CO573" s="1"/>
      <c r="CP573" s="3"/>
      <c r="CQ573" s="3"/>
      <c r="CR573" s="1"/>
      <c r="CS573" s="3"/>
      <c r="CT573" s="3"/>
      <c r="CU573" s="3"/>
      <c r="CV573" s="1"/>
      <c r="CW573" s="1"/>
      <c r="DC573" s="144"/>
      <c r="DD573" s="149"/>
      <c r="DE573" s="107"/>
      <c r="DF573" s="107"/>
      <c r="DG573" s="107"/>
      <c r="DH573" s="107"/>
      <c r="DI573" s="107"/>
      <c r="DJ573" s="107"/>
      <c r="DK573" s="107"/>
      <c r="DL573" s="107"/>
      <c r="DM573" s="107"/>
      <c r="DN573" s="107"/>
      <c r="DO573" s="107"/>
      <c r="DP573" s="107"/>
      <c r="DQ573" s="107"/>
      <c r="DR573" s="107"/>
      <c r="DS573" s="107"/>
      <c r="DT573" s="107"/>
      <c r="DU573" s="107"/>
      <c r="DV573" s="107"/>
      <c r="DW573" s="107"/>
      <c r="DX573" s="107"/>
      <c r="DY573" s="107"/>
      <c r="DZ573" s="107"/>
      <c r="EA573" s="107"/>
      <c r="EB573" s="107"/>
      <c r="EC573" s="107"/>
      <c r="ED573" s="107"/>
      <c r="EE573" s="107"/>
      <c r="EF573" s="107"/>
      <c r="EG573" s="107"/>
      <c r="EH573" s="107"/>
      <c r="EI573" s="107"/>
      <c r="EJ573" s="150"/>
    </row>
    <row r="574" spans="1:140" x14ac:dyDescent="0.3">
      <c r="A574" s="277" t="str">
        <f>Tableau3[Commande]&amp;Tableau3[Lig Cde]</f>
        <v/>
      </c>
      <c r="B574" s="278" t="str">
        <f>IF(ISERROR(VLOOKUP(Tableau3[[#This Row],[Code Ord. Off.]],#REF!,2,FALSE)),"RC CONVERGENCE",VLOOKUP(Tableau3[[#This Row],[Code Ord. Off.]],#REF!,2,FALSE))</f>
        <v>RC CONVERGENCE</v>
      </c>
      <c r="C574" s="279" t="str">
        <f>IF(OR(LEFT(Tableau3[[#This Row],[Commentaire Client]],2)="L3",LEFT(Tableau3[[#This Row],[No Suivi]],2)="L3"),"L3","")</f>
        <v/>
      </c>
      <c r="D574" s="278" t="str">
        <f>IFERROR(VLOOKUP(Tableau3[[#This Row],[Code Gest Fournisseur]],#REF!,2,FALSE),IF(Tableau3[[#This Row],[Réf Art Fournisseur]]="","NRC","Znon attribuée"))</f>
        <v>NRC</v>
      </c>
      <c r="E574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574" s="280" t="str">
        <f>IF(Tableau3[[#This Row],[Date Demandée]]+15&lt;$DE$11,"oui","non")</f>
        <v>oui</v>
      </c>
      <c r="G574" s="143"/>
      <c r="I574" s="144"/>
      <c r="J574" s="143"/>
      <c r="AQ574" s="144"/>
      <c r="AR574" s="143"/>
      <c r="AV574" s="1"/>
      <c r="AW574" s="1"/>
      <c r="BF574" s="1"/>
      <c r="CH574" s="1"/>
      <c r="CI574" s="1"/>
      <c r="CL574" s="1"/>
      <c r="CM574" s="1"/>
      <c r="CN574" s="244"/>
      <c r="CO574" s="1"/>
      <c r="CP574" s="3"/>
      <c r="CQ574" s="3"/>
      <c r="CR574" s="1"/>
      <c r="CS574" s="3"/>
      <c r="CT574" s="3"/>
      <c r="CU574" s="3"/>
      <c r="CV574" s="1"/>
      <c r="CW574" s="1"/>
      <c r="DC574" s="144"/>
      <c r="DD574" s="149"/>
      <c r="DE574" s="107"/>
      <c r="DF574" s="107"/>
      <c r="DG574" s="107"/>
      <c r="DH574" s="107"/>
      <c r="DI574" s="107"/>
      <c r="DJ574" s="107"/>
      <c r="DK574" s="107"/>
      <c r="DL574" s="107"/>
      <c r="DM574" s="107"/>
      <c r="DN574" s="107"/>
      <c r="DO574" s="107"/>
      <c r="DP574" s="107"/>
      <c r="DQ574" s="107"/>
      <c r="DR574" s="107"/>
      <c r="DS574" s="107"/>
      <c r="DT574" s="107"/>
      <c r="DU574" s="107"/>
      <c r="DV574" s="107"/>
      <c r="DW574" s="107"/>
      <c r="DX574" s="107"/>
      <c r="DY574" s="107"/>
      <c r="DZ574" s="107"/>
      <c r="EA574" s="107"/>
      <c r="EB574" s="107"/>
      <c r="EC574" s="107"/>
      <c r="ED574" s="107"/>
      <c r="EE574" s="107"/>
      <c r="EF574" s="107"/>
      <c r="EG574" s="107"/>
      <c r="EH574" s="107"/>
      <c r="EI574" s="107"/>
      <c r="EJ574" s="150"/>
    </row>
    <row r="575" spans="1:140" x14ac:dyDescent="0.3">
      <c r="A575" s="277" t="str">
        <f>Tableau3[Commande]&amp;Tableau3[Lig Cde]</f>
        <v/>
      </c>
      <c r="B575" s="278" t="str">
        <f>IF(ISERROR(VLOOKUP(Tableau3[[#This Row],[Code Ord. Off.]],#REF!,2,FALSE)),"RC CONVERGENCE",VLOOKUP(Tableau3[[#This Row],[Code Ord. Off.]],#REF!,2,FALSE))</f>
        <v>RC CONVERGENCE</v>
      </c>
      <c r="C575" s="279" t="str">
        <f>IF(OR(LEFT(Tableau3[[#This Row],[Commentaire Client]],2)="L3",LEFT(Tableau3[[#This Row],[No Suivi]],2)="L3"),"L3","")</f>
        <v/>
      </c>
      <c r="D575" s="278" t="str">
        <f>IFERROR(VLOOKUP(Tableau3[[#This Row],[Code Gest Fournisseur]],#REF!,2,FALSE),IF(Tableau3[[#This Row],[Réf Art Fournisseur]]="","NRC","Znon attribuée"))</f>
        <v>NRC</v>
      </c>
      <c r="E575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575" s="280" t="str">
        <f>IF(Tableau3[[#This Row],[Date Demandée]]+15&lt;$DE$11,"oui","non")</f>
        <v>oui</v>
      </c>
      <c r="G575" s="143"/>
      <c r="I575" s="144"/>
      <c r="J575" s="143"/>
      <c r="AQ575" s="144"/>
      <c r="AR575" s="143"/>
      <c r="AV575" s="1"/>
      <c r="AW575" s="1"/>
      <c r="BF575" s="1"/>
      <c r="CH575" s="1"/>
      <c r="CI575" s="1"/>
      <c r="CL575" s="1"/>
      <c r="CM575" s="1"/>
      <c r="CN575" s="244"/>
      <c r="CO575" s="1"/>
      <c r="CP575" s="3"/>
      <c r="CQ575" s="3"/>
      <c r="CR575" s="1"/>
      <c r="CS575" s="3"/>
      <c r="CT575" s="3"/>
      <c r="CU575" s="3"/>
      <c r="CV575" s="1"/>
      <c r="CW575" s="1"/>
      <c r="DC575" s="144"/>
      <c r="DD575" s="149"/>
      <c r="DE575" s="107"/>
      <c r="DF575" s="107"/>
      <c r="DG575" s="107"/>
      <c r="DH575" s="107"/>
      <c r="DI575" s="107"/>
      <c r="DJ575" s="107"/>
      <c r="DK575" s="107"/>
      <c r="DL575" s="107"/>
      <c r="DM575" s="107"/>
      <c r="DN575" s="107"/>
      <c r="DO575" s="107"/>
      <c r="DP575" s="107"/>
      <c r="DQ575" s="107"/>
      <c r="DR575" s="107"/>
      <c r="DS575" s="107"/>
      <c r="DT575" s="107"/>
      <c r="DU575" s="107"/>
      <c r="DV575" s="107"/>
      <c r="DW575" s="107"/>
      <c r="DX575" s="107"/>
      <c r="DY575" s="107"/>
      <c r="DZ575" s="107"/>
      <c r="EA575" s="107"/>
      <c r="EB575" s="107"/>
      <c r="EC575" s="107"/>
      <c r="ED575" s="107"/>
      <c r="EE575" s="107"/>
      <c r="EF575" s="107"/>
      <c r="EG575" s="107"/>
      <c r="EH575" s="107"/>
      <c r="EI575" s="107"/>
      <c r="EJ575" s="150"/>
    </row>
    <row r="576" spans="1:140" x14ac:dyDescent="0.3">
      <c r="A576" s="277" t="str">
        <f>Tableau3[Commande]&amp;Tableau3[Lig Cde]</f>
        <v/>
      </c>
      <c r="B576" s="278" t="str">
        <f>IF(ISERROR(VLOOKUP(Tableau3[[#This Row],[Code Ord. Off.]],#REF!,2,FALSE)),"RC CONVERGENCE",VLOOKUP(Tableau3[[#This Row],[Code Ord. Off.]],#REF!,2,FALSE))</f>
        <v>RC CONVERGENCE</v>
      </c>
      <c r="C576" s="279" t="str">
        <f>IF(OR(LEFT(Tableau3[[#This Row],[Commentaire Client]],2)="L3",LEFT(Tableau3[[#This Row],[No Suivi]],2)="L3"),"L3","")</f>
        <v/>
      </c>
      <c r="D576" s="278" t="str">
        <f>IFERROR(VLOOKUP(Tableau3[[#This Row],[Code Gest Fournisseur]],#REF!,2,FALSE),IF(Tableau3[[#This Row],[Réf Art Fournisseur]]="","NRC","Znon attribuée"))</f>
        <v>NRC</v>
      </c>
      <c r="E576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576" s="280" t="str">
        <f>IF(Tableau3[[#This Row],[Date Demandée]]+15&lt;$DE$11,"oui","non")</f>
        <v>oui</v>
      </c>
      <c r="G576" s="143"/>
      <c r="I576" s="144"/>
      <c r="J576" s="143"/>
      <c r="AQ576" s="144"/>
      <c r="AR576" s="143"/>
      <c r="AV576" s="1"/>
      <c r="AW576" s="1"/>
      <c r="BF576" s="1"/>
      <c r="CH576" s="1"/>
      <c r="CI576" s="1"/>
      <c r="CL576" s="1"/>
      <c r="CM576" s="1"/>
      <c r="CN576" s="242"/>
      <c r="CO576" s="1"/>
      <c r="CP576" s="3"/>
      <c r="CQ576" s="3"/>
      <c r="CR576" s="1"/>
      <c r="CS576" s="3"/>
      <c r="CT576" s="3"/>
      <c r="CU576" s="3"/>
      <c r="CV576" s="1"/>
      <c r="CW576" s="1"/>
      <c r="DC576" s="144"/>
      <c r="DD576" s="149"/>
      <c r="DE576" s="107"/>
      <c r="DF576" s="107"/>
      <c r="DG576" s="107"/>
      <c r="DH576" s="107"/>
      <c r="DI576" s="107"/>
      <c r="DJ576" s="107"/>
      <c r="DK576" s="107"/>
      <c r="DL576" s="107"/>
      <c r="DM576" s="107"/>
      <c r="DN576" s="107"/>
      <c r="DO576" s="107"/>
      <c r="DP576" s="107"/>
      <c r="DQ576" s="107"/>
      <c r="DR576" s="107"/>
      <c r="DS576" s="107"/>
      <c r="DT576" s="107"/>
      <c r="DU576" s="107"/>
      <c r="DV576" s="107"/>
      <c r="DW576" s="107"/>
      <c r="DX576" s="107"/>
      <c r="DY576" s="107"/>
      <c r="DZ576" s="107"/>
      <c r="EA576" s="107"/>
      <c r="EB576" s="107"/>
      <c r="EC576" s="107"/>
      <c r="ED576" s="107"/>
      <c r="EE576" s="107"/>
      <c r="EF576" s="107"/>
      <c r="EG576" s="107"/>
      <c r="EH576" s="107"/>
      <c r="EI576" s="107"/>
      <c r="EJ576" s="150"/>
    </row>
    <row r="577" spans="1:140" x14ac:dyDescent="0.3">
      <c r="A577" s="277" t="str">
        <f>Tableau3[Commande]&amp;Tableau3[Lig Cde]</f>
        <v/>
      </c>
      <c r="B577" s="278" t="str">
        <f>IF(ISERROR(VLOOKUP(Tableau3[[#This Row],[Code Ord. Off.]],#REF!,2,FALSE)),"RC CONVERGENCE",VLOOKUP(Tableau3[[#This Row],[Code Ord. Off.]],#REF!,2,FALSE))</f>
        <v>RC CONVERGENCE</v>
      </c>
      <c r="C577" s="279" t="str">
        <f>IF(OR(LEFT(Tableau3[[#This Row],[Commentaire Client]],2)="L3",LEFT(Tableau3[[#This Row],[No Suivi]],2)="L3"),"L3","")</f>
        <v/>
      </c>
      <c r="D577" s="278" t="str">
        <f>IFERROR(VLOOKUP(Tableau3[[#This Row],[Code Gest Fournisseur]],#REF!,2,FALSE),IF(Tableau3[[#This Row],[Réf Art Fournisseur]]="","NRC","Znon attribuée"))</f>
        <v>NRC</v>
      </c>
      <c r="E577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577" s="280" t="str">
        <f>IF(Tableau3[[#This Row],[Date Demandée]]+15&lt;$DE$11,"oui","non")</f>
        <v>oui</v>
      </c>
      <c r="G577" s="143"/>
      <c r="I577" s="144"/>
      <c r="J577" s="143"/>
      <c r="AQ577" s="144"/>
      <c r="AR577" s="143"/>
      <c r="AV577" s="1"/>
      <c r="AW577" s="1"/>
      <c r="BF577" s="1"/>
      <c r="CH577" s="1"/>
      <c r="CI577" s="1"/>
      <c r="CL577" s="1"/>
      <c r="CM577" s="1"/>
      <c r="CN577" s="243"/>
      <c r="CO577" s="1"/>
      <c r="CP577" s="3"/>
      <c r="CQ577" s="3"/>
      <c r="CR577" s="1"/>
      <c r="CS577" s="3"/>
      <c r="CT577" s="3"/>
      <c r="CU577" s="3"/>
      <c r="CV577" s="1"/>
      <c r="CW577" s="1"/>
      <c r="DC577" s="144"/>
      <c r="DD577" s="149"/>
      <c r="DE577" s="107"/>
      <c r="DF577" s="107"/>
      <c r="DG577" s="107"/>
      <c r="DH577" s="107"/>
      <c r="DI577" s="107"/>
      <c r="DJ577" s="107"/>
      <c r="DK577" s="107"/>
      <c r="DL577" s="107"/>
      <c r="DM577" s="107"/>
      <c r="DN577" s="107"/>
      <c r="DO577" s="107"/>
      <c r="DP577" s="107"/>
      <c r="DQ577" s="107"/>
      <c r="DR577" s="107"/>
      <c r="DS577" s="107"/>
      <c r="DT577" s="107"/>
      <c r="DU577" s="107"/>
      <c r="DV577" s="107"/>
      <c r="DW577" s="107"/>
      <c r="DX577" s="107"/>
      <c r="DY577" s="107"/>
      <c r="DZ577" s="107"/>
      <c r="EA577" s="107"/>
      <c r="EB577" s="107"/>
      <c r="EC577" s="107"/>
      <c r="ED577" s="107"/>
      <c r="EE577" s="107"/>
      <c r="EF577" s="107"/>
      <c r="EG577" s="107"/>
      <c r="EH577" s="107"/>
      <c r="EI577" s="107"/>
      <c r="EJ577" s="150"/>
    </row>
    <row r="578" spans="1:140" x14ac:dyDescent="0.3">
      <c r="A578" s="277" t="str">
        <f>Tableau3[Commande]&amp;Tableau3[Lig Cde]</f>
        <v/>
      </c>
      <c r="B578" s="278" t="str">
        <f>IF(ISERROR(VLOOKUP(Tableau3[[#This Row],[Code Ord. Off.]],#REF!,2,FALSE)),"RC CONVERGENCE",VLOOKUP(Tableau3[[#This Row],[Code Ord. Off.]],#REF!,2,FALSE))</f>
        <v>RC CONVERGENCE</v>
      </c>
      <c r="C578" s="279" t="str">
        <f>IF(OR(LEFT(Tableau3[[#This Row],[Commentaire Client]],2)="L3",LEFT(Tableau3[[#This Row],[No Suivi]],2)="L3"),"L3","")</f>
        <v/>
      </c>
      <c r="D578" s="278" t="str">
        <f>IFERROR(VLOOKUP(Tableau3[[#This Row],[Code Gest Fournisseur]],#REF!,2,FALSE),IF(Tableau3[[#This Row],[Réf Art Fournisseur]]="","NRC","Znon attribuée"))</f>
        <v>NRC</v>
      </c>
      <c r="E578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578" s="280" t="str">
        <f>IF(Tableau3[[#This Row],[Date Demandée]]+15&lt;$DE$11,"oui","non")</f>
        <v>oui</v>
      </c>
      <c r="G578" s="143"/>
      <c r="I578" s="144"/>
      <c r="J578" s="143"/>
      <c r="AQ578" s="144"/>
      <c r="AR578" s="143"/>
      <c r="AV578" s="1"/>
      <c r="AW578" s="1"/>
      <c r="BF578" s="1"/>
      <c r="CH578" s="1"/>
      <c r="CI578" s="1"/>
      <c r="CL578" s="1"/>
      <c r="CM578" s="1"/>
      <c r="CN578" s="242"/>
      <c r="CO578" s="1"/>
      <c r="CP578" s="3"/>
      <c r="CQ578" s="3"/>
      <c r="CR578" s="1"/>
      <c r="CS578" s="3"/>
      <c r="CT578" s="3"/>
      <c r="CU578" s="3"/>
      <c r="CV578" s="1"/>
      <c r="CW578" s="1"/>
      <c r="DC578" s="144"/>
      <c r="DD578" s="149"/>
      <c r="DE578" s="107"/>
      <c r="DF578" s="107"/>
      <c r="DG578" s="107"/>
      <c r="DH578" s="107"/>
      <c r="DI578" s="107"/>
      <c r="DJ578" s="107"/>
      <c r="DK578" s="107"/>
      <c r="DL578" s="107"/>
      <c r="DM578" s="107"/>
      <c r="DN578" s="107"/>
      <c r="DO578" s="107"/>
      <c r="DP578" s="107"/>
      <c r="DQ578" s="107"/>
      <c r="DR578" s="107"/>
      <c r="DS578" s="107"/>
      <c r="DT578" s="107"/>
      <c r="DU578" s="107"/>
      <c r="DV578" s="107"/>
      <c r="DW578" s="107"/>
      <c r="DX578" s="107"/>
      <c r="DY578" s="107"/>
      <c r="DZ578" s="107"/>
      <c r="EA578" s="107"/>
      <c r="EB578" s="107"/>
      <c r="EC578" s="107"/>
      <c r="ED578" s="107"/>
      <c r="EE578" s="107"/>
      <c r="EF578" s="107"/>
      <c r="EG578" s="107"/>
      <c r="EH578" s="107"/>
      <c r="EI578" s="107"/>
      <c r="EJ578" s="150"/>
    </row>
    <row r="579" spans="1:140" x14ac:dyDescent="0.3">
      <c r="A579" s="277" t="str">
        <f>Tableau3[Commande]&amp;Tableau3[Lig Cde]</f>
        <v/>
      </c>
      <c r="B579" s="278" t="str">
        <f>IF(ISERROR(VLOOKUP(Tableau3[[#This Row],[Code Ord. Off.]],#REF!,2,FALSE)),"RC CONVERGENCE",VLOOKUP(Tableau3[[#This Row],[Code Ord. Off.]],#REF!,2,FALSE))</f>
        <v>RC CONVERGENCE</v>
      </c>
      <c r="C579" s="279" t="str">
        <f>IF(OR(LEFT(Tableau3[[#This Row],[Commentaire Client]],2)="L3",LEFT(Tableau3[[#This Row],[No Suivi]],2)="L3"),"L3","")</f>
        <v/>
      </c>
      <c r="D579" s="278" t="str">
        <f>IFERROR(VLOOKUP(Tableau3[[#This Row],[Code Gest Fournisseur]],#REF!,2,FALSE),IF(Tableau3[[#This Row],[Réf Art Fournisseur]]="","NRC","Znon attribuée"))</f>
        <v>NRC</v>
      </c>
      <c r="E579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579" s="280" t="str">
        <f>IF(Tableau3[[#This Row],[Date Demandée]]+15&lt;$DE$11,"oui","non")</f>
        <v>oui</v>
      </c>
      <c r="G579" s="143"/>
      <c r="I579" s="144"/>
      <c r="J579" s="143"/>
      <c r="AQ579" s="144"/>
      <c r="AR579" s="143"/>
      <c r="AV579" s="1"/>
      <c r="AW579" s="1"/>
      <c r="BF579" s="1"/>
      <c r="CH579" s="1"/>
      <c r="CI579" s="1"/>
      <c r="CL579" s="1"/>
      <c r="CM579" s="1"/>
      <c r="CN579" s="243"/>
      <c r="CO579" s="1"/>
      <c r="CP579" s="3"/>
      <c r="CQ579" s="3"/>
      <c r="CR579" s="1"/>
      <c r="CS579" s="3"/>
      <c r="CT579" s="3"/>
      <c r="CU579" s="3"/>
      <c r="CV579" s="1"/>
      <c r="CW579" s="1"/>
      <c r="DC579" s="144"/>
      <c r="DD579" s="149"/>
      <c r="DE579" s="107"/>
      <c r="DF579" s="107"/>
      <c r="DG579" s="107"/>
      <c r="DH579" s="107"/>
      <c r="DI579" s="107"/>
      <c r="DJ579" s="107"/>
      <c r="DK579" s="107"/>
      <c r="DL579" s="107"/>
      <c r="DM579" s="107"/>
      <c r="DN579" s="107"/>
      <c r="DO579" s="107"/>
      <c r="DP579" s="107"/>
      <c r="DQ579" s="107"/>
      <c r="DR579" s="107"/>
      <c r="DS579" s="107"/>
      <c r="DT579" s="107"/>
      <c r="DU579" s="107"/>
      <c r="DV579" s="107"/>
      <c r="DW579" s="107"/>
      <c r="DX579" s="107"/>
      <c r="DY579" s="107"/>
      <c r="DZ579" s="107"/>
      <c r="EA579" s="107"/>
      <c r="EB579" s="107"/>
      <c r="EC579" s="107"/>
      <c r="ED579" s="107"/>
      <c r="EE579" s="107"/>
      <c r="EF579" s="107"/>
      <c r="EG579" s="107"/>
      <c r="EH579" s="107"/>
      <c r="EI579" s="107"/>
      <c r="EJ579" s="150"/>
    </row>
    <row r="580" spans="1:140" x14ac:dyDescent="0.3">
      <c r="A580" s="277" t="str">
        <f>Tableau3[Commande]&amp;Tableau3[Lig Cde]</f>
        <v/>
      </c>
      <c r="B580" s="278" t="str">
        <f>IF(ISERROR(VLOOKUP(Tableau3[[#This Row],[Code Ord. Off.]],#REF!,2,FALSE)),"RC CONVERGENCE",VLOOKUP(Tableau3[[#This Row],[Code Ord. Off.]],#REF!,2,FALSE))</f>
        <v>RC CONVERGENCE</v>
      </c>
      <c r="C580" s="279" t="str">
        <f>IF(OR(LEFT(Tableau3[[#This Row],[Commentaire Client]],2)="L3",LEFT(Tableau3[[#This Row],[No Suivi]],2)="L3"),"L3","")</f>
        <v/>
      </c>
      <c r="D580" s="278" t="str">
        <f>IFERROR(VLOOKUP(Tableau3[[#This Row],[Code Gest Fournisseur]],#REF!,2,FALSE),IF(Tableau3[[#This Row],[Réf Art Fournisseur]]="","NRC","Znon attribuée"))</f>
        <v>NRC</v>
      </c>
      <c r="E580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580" s="280" t="str">
        <f>IF(Tableau3[[#This Row],[Date Demandée]]+15&lt;$DE$11,"oui","non")</f>
        <v>oui</v>
      </c>
      <c r="G580" s="143"/>
      <c r="I580" s="144"/>
      <c r="J580" s="143"/>
      <c r="AQ580" s="144"/>
      <c r="AR580" s="143"/>
      <c r="AV580" s="1"/>
      <c r="AW580" s="1"/>
      <c r="BF580" s="1"/>
      <c r="CH580" s="1"/>
      <c r="CI580" s="1"/>
      <c r="CL580" s="1"/>
      <c r="CM580" s="1"/>
      <c r="CN580" s="245"/>
      <c r="CO580" s="1"/>
      <c r="CP580" s="3"/>
      <c r="CQ580" s="3"/>
      <c r="CR580" s="1"/>
      <c r="CS580" s="3"/>
      <c r="CT580" s="3"/>
      <c r="CU580" s="3"/>
      <c r="CV580" s="1"/>
      <c r="CW580" s="1"/>
      <c r="DC580" s="144"/>
      <c r="DD580" s="149"/>
      <c r="DE580" s="107"/>
      <c r="DF580" s="107"/>
      <c r="DG580" s="107"/>
      <c r="DH580" s="107"/>
      <c r="DI580" s="107"/>
      <c r="DJ580" s="107"/>
      <c r="DK580" s="107"/>
      <c r="DL580" s="107"/>
      <c r="DM580" s="107"/>
      <c r="DN580" s="107"/>
      <c r="DO580" s="107"/>
      <c r="DP580" s="107"/>
      <c r="DQ580" s="107"/>
      <c r="DR580" s="107"/>
      <c r="DS580" s="107"/>
      <c r="DT580" s="107"/>
      <c r="DU580" s="107"/>
      <c r="DV580" s="107"/>
      <c r="DW580" s="107"/>
      <c r="DX580" s="107"/>
      <c r="DY580" s="107"/>
      <c r="DZ580" s="107"/>
      <c r="EA580" s="107"/>
      <c r="EB580" s="107"/>
      <c r="EC580" s="107"/>
      <c r="ED580" s="107"/>
      <c r="EE580" s="107"/>
      <c r="EF580" s="107"/>
      <c r="EG580" s="107"/>
      <c r="EH580" s="107"/>
      <c r="EI580" s="107"/>
      <c r="EJ580" s="150"/>
    </row>
    <row r="581" spans="1:140" x14ac:dyDescent="0.3">
      <c r="A581" s="277" t="str">
        <f>Tableau3[Commande]&amp;Tableau3[Lig Cde]</f>
        <v/>
      </c>
      <c r="B581" s="278" t="str">
        <f>IF(ISERROR(VLOOKUP(Tableau3[[#This Row],[Code Ord. Off.]],#REF!,2,FALSE)),"RC CONVERGENCE",VLOOKUP(Tableau3[[#This Row],[Code Ord. Off.]],#REF!,2,FALSE))</f>
        <v>RC CONVERGENCE</v>
      </c>
      <c r="C581" s="279" t="str">
        <f>IF(OR(LEFT(Tableau3[[#This Row],[Commentaire Client]],2)="L3",LEFT(Tableau3[[#This Row],[No Suivi]],2)="L3"),"L3","")</f>
        <v/>
      </c>
      <c r="D581" s="278" t="str">
        <f>IFERROR(VLOOKUP(Tableau3[[#This Row],[Code Gest Fournisseur]],#REF!,2,FALSE),IF(Tableau3[[#This Row],[Réf Art Fournisseur]]="","NRC","Znon attribuée"))</f>
        <v>NRC</v>
      </c>
      <c r="E581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581" s="280" t="str">
        <f>IF(Tableau3[[#This Row],[Date Demandée]]+15&lt;$DE$11,"oui","non")</f>
        <v>oui</v>
      </c>
      <c r="G581" s="143"/>
      <c r="I581" s="144"/>
      <c r="J581" s="143"/>
      <c r="AQ581" s="144"/>
      <c r="AR581" s="143"/>
      <c r="AV581" s="1"/>
      <c r="AW581" s="1"/>
      <c r="BF581" s="1"/>
      <c r="CH581" s="1"/>
      <c r="CI581" s="1"/>
      <c r="CL581" s="1"/>
      <c r="CM581" s="1"/>
      <c r="CN581" s="241"/>
      <c r="CO581" s="1"/>
      <c r="CP581" s="3"/>
      <c r="CQ581" s="3"/>
      <c r="CR581" s="1"/>
      <c r="CS581" s="3"/>
      <c r="CT581" s="3"/>
      <c r="CU581" s="3"/>
      <c r="CV581" s="1"/>
      <c r="CW581" s="1"/>
      <c r="DC581" s="144"/>
      <c r="DD581" s="149"/>
      <c r="DE581" s="107"/>
      <c r="DF581" s="107"/>
      <c r="DG581" s="107"/>
      <c r="DH581" s="107"/>
      <c r="DI581" s="107"/>
      <c r="DJ581" s="107"/>
      <c r="DK581" s="107"/>
      <c r="DL581" s="107"/>
      <c r="DM581" s="107"/>
      <c r="DN581" s="107"/>
      <c r="DO581" s="107"/>
      <c r="DP581" s="107"/>
      <c r="DQ581" s="107"/>
      <c r="DR581" s="107"/>
      <c r="DS581" s="107"/>
      <c r="DT581" s="107"/>
      <c r="DU581" s="107"/>
      <c r="DV581" s="107"/>
      <c r="DW581" s="107"/>
      <c r="DX581" s="107"/>
      <c r="DY581" s="107"/>
      <c r="DZ581" s="107"/>
      <c r="EA581" s="107"/>
      <c r="EB581" s="107"/>
      <c r="EC581" s="107"/>
      <c r="ED581" s="107"/>
      <c r="EE581" s="107"/>
      <c r="EF581" s="107"/>
      <c r="EG581" s="107"/>
      <c r="EH581" s="107"/>
      <c r="EI581" s="107"/>
      <c r="EJ581" s="150"/>
    </row>
    <row r="582" spans="1:140" x14ac:dyDescent="0.3">
      <c r="A582" s="277" t="str">
        <f>Tableau3[Commande]&amp;Tableau3[Lig Cde]</f>
        <v/>
      </c>
      <c r="B582" s="278" t="str">
        <f>IF(ISERROR(VLOOKUP(Tableau3[[#This Row],[Code Ord. Off.]],#REF!,2,FALSE)),"RC CONVERGENCE",VLOOKUP(Tableau3[[#This Row],[Code Ord. Off.]],#REF!,2,FALSE))</f>
        <v>RC CONVERGENCE</v>
      </c>
      <c r="C582" s="279" t="str">
        <f>IF(OR(LEFT(Tableau3[[#This Row],[Commentaire Client]],2)="L3",LEFT(Tableau3[[#This Row],[No Suivi]],2)="L3"),"L3","")</f>
        <v/>
      </c>
      <c r="D582" s="278" t="str">
        <f>IFERROR(VLOOKUP(Tableau3[[#This Row],[Code Gest Fournisseur]],#REF!,2,FALSE),IF(Tableau3[[#This Row],[Réf Art Fournisseur]]="","NRC","Znon attribuée"))</f>
        <v>NRC</v>
      </c>
      <c r="E582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582" s="280" t="str">
        <f>IF(Tableau3[[#This Row],[Date Demandée]]+15&lt;$DE$11,"oui","non")</f>
        <v>oui</v>
      </c>
      <c r="G582" s="143"/>
      <c r="I582" s="144"/>
      <c r="J582" s="143"/>
      <c r="AQ582" s="144"/>
      <c r="AR582" s="143"/>
      <c r="AV582" s="1"/>
      <c r="AW582" s="1"/>
      <c r="BF582" s="1"/>
      <c r="CH582" s="1"/>
      <c r="CI582" s="1"/>
      <c r="CL582" s="1"/>
      <c r="CM582" s="1"/>
      <c r="CN582" s="242"/>
      <c r="CO582" s="1"/>
      <c r="CP582" s="3"/>
      <c r="CQ582" s="3"/>
      <c r="CR582" s="1"/>
      <c r="CS582" s="3"/>
      <c r="CT582" s="3"/>
      <c r="CU582" s="3"/>
      <c r="CV582" s="1"/>
      <c r="CW582" s="1"/>
      <c r="DC582" s="144"/>
      <c r="DD582" s="149"/>
      <c r="DE582" s="107"/>
      <c r="DF582" s="107"/>
      <c r="DG582" s="107"/>
      <c r="DH582" s="107"/>
      <c r="DI582" s="107"/>
      <c r="DJ582" s="107"/>
      <c r="DK582" s="107"/>
      <c r="DL582" s="107"/>
      <c r="DM582" s="107"/>
      <c r="DN582" s="107"/>
      <c r="DO582" s="107"/>
      <c r="DP582" s="107"/>
      <c r="DQ582" s="107"/>
      <c r="DR582" s="107"/>
      <c r="DS582" s="107"/>
      <c r="DT582" s="107"/>
      <c r="DU582" s="107"/>
      <c r="DV582" s="107"/>
      <c r="DW582" s="107"/>
      <c r="DX582" s="107"/>
      <c r="DY582" s="107"/>
      <c r="DZ582" s="107"/>
      <c r="EA582" s="107"/>
      <c r="EB582" s="107"/>
      <c r="EC582" s="107"/>
      <c r="ED582" s="107"/>
      <c r="EE582" s="107"/>
      <c r="EF582" s="107"/>
      <c r="EG582" s="107"/>
      <c r="EH582" s="107"/>
      <c r="EI582" s="107"/>
      <c r="EJ582" s="150"/>
    </row>
    <row r="583" spans="1:140" x14ac:dyDescent="0.3">
      <c r="A583" s="277" t="str">
        <f>Tableau3[Commande]&amp;Tableau3[Lig Cde]</f>
        <v/>
      </c>
      <c r="B583" s="278" t="str">
        <f>IF(ISERROR(VLOOKUP(Tableau3[[#This Row],[Code Ord. Off.]],#REF!,2,FALSE)),"RC CONVERGENCE",VLOOKUP(Tableau3[[#This Row],[Code Ord. Off.]],#REF!,2,FALSE))</f>
        <v>RC CONVERGENCE</v>
      </c>
      <c r="C583" s="279" t="str">
        <f>IF(OR(LEFT(Tableau3[[#This Row],[Commentaire Client]],2)="L3",LEFT(Tableau3[[#This Row],[No Suivi]],2)="L3"),"L3","")</f>
        <v/>
      </c>
      <c r="D583" s="278" t="str">
        <f>IFERROR(VLOOKUP(Tableau3[[#This Row],[Code Gest Fournisseur]],#REF!,2,FALSE),IF(Tableau3[[#This Row],[Réf Art Fournisseur]]="","NRC","Znon attribuée"))</f>
        <v>NRC</v>
      </c>
      <c r="E583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583" s="280" t="str">
        <f>IF(Tableau3[[#This Row],[Date Demandée]]+15&lt;$DE$11,"oui","non")</f>
        <v>oui</v>
      </c>
      <c r="G583" s="143"/>
      <c r="I583" s="144"/>
      <c r="J583" s="143"/>
      <c r="AQ583" s="144"/>
      <c r="AR583" s="143"/>
      <c r="AV583" s="1"/>
      <c r="AW583" s="1"/>
      <c r="BF583" s="1"/>
      <c r="CH583" s="1"/>
      <c r="CI583" s="1"/>
      <c r="CL583" s="1"/>
      <c r="CM583" s="1"/>
      <c r="CN583" s="241"/>
      <c r="CO583" s="1"/>
      <c r="CP583" s="3"/>
      <c r="CQ583" s="3"/>
      <c r="CR583" s="1"/>
      <c r="CS583" s="3"/>
      <c r="CT583" s="3"/>
      <c r="CU583" s="3"/>
      <c r="CV583" s="1"/>
      <c r="CW583" s="1"/>
      <c r="DC583" s="144"/>
      <c r="DD583" s="149"/>
      <c r="DE583" s="107"/>
      <c r="DF583" s="107"/>
      <c r="DG583" s="107"/>
      <c r="DH583" s="107"/>
      <c r="DI583" s="107"/>
      <c r="DJ583" s="107"/>
      <c r="DK583" s="107"/>
      <c r="DL583" s="107"/>
      <c r="DM583" s="107"/>
      <c r="DN583" s="107"/>
      <c r="DO583" s="107"/>
      <c r="DP583" s="107"/>
      <c r="DQ583" s="107"/>
      <c r="DR583" s="107"/>
      <c r="DS583" s="107"/>
      <c r="DT583" s="107"/>
      <c r="DU583" s="107"/>
      <c r="DV583" s="107"/>
      <c r="DW583" s="107"/>
      <c r="DX583" s="107"/>
      <c r="DY583" s="107"/>
      <c r="DZ583" s="107"/>
      <c r="EA583" s="107"/>
      <c r="EB583" s="107"/>
      <c r="EC583" s="107"/>
      <c r="ED583" s="107"/>
      <c r="EE583" s="107"/>
      <c r="EF583" s="107"/>
      <c r="EG583" s="107"/>
      <c r="EH583" s="107"/>
      <c r="EI583" s="107"/>
      <c r="EJ583" s="150"/>
    </row>
    <row r="584" spans="1:140" x14ac:dyDescent="0.3">
      <c r="A584" s="277" t="str">
        <f>Tableau3[Commande]&amp;Tableau3[Lig Cde]</f>
        <v/>
      </c>
      <c r="B584" s="278" t="str">
        <f>IF(ISERROR(VLOOKUP(Tableau3[[#This Row],[Code Ord. Off.]],#REF!,2,FALSE)),"RC CONVERGENCE",VLOOKUP(Tableau3[[#This Row],[Code Ord. Off.]],#REF!,2,FALSE))</f>
        <v>RC CONVERGENCE</v>
      </c>
      <c r="C584" s="279" t="str">
        <f>IF(OR(LEFT(Tableau3[[#This Row],[Commentaire Client]],2)="L3",LEFT(Tableau3[[#This Row],[No Suivi]],2)="L3"),"L3","")</f>
        <v/>
      </c>
      <c r="D584" s="278" t="str">
        <f>IFERROR(VLOOKUP(Tableau3[[#This Row],[Code Gest Fournisseur]],#REF!,2,FALSE),IF(Tableau3[[#This Row],[Réf Art Fournisseur]]="","NRC","Znon attribuée"))</f>
        <v>NRC</v>
      </c>
      <c r="E584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584" s="280" t="str">
        <f>IF(Tableau3[[#This Row],[Date Demandée]]+15&lt;$DE$11,"oui","non")</f>
        <v>oui</v>
      </c>
      <c r="G584" s="143"/>
      <c r="I584" s="144"/>
      <c r="J584" s="143"/>
      <c r="AQ584" s="144"/>
      <c r="AR584" s="143"/>
      <c r="AV584" s="1"/>
      <c r="AW584" s="1"/>
      <c r="BF584" s="1"/>
      <c r="CH584" s="1"/>
      <c r="CI584" s="1"/>
      <c r="CL584" s="1"/>
      <c r="CM584" s="1"/>
      <c r="CN584" s="241"/>
      <c r="CO584" s="1"/>
      <c r="CP584" s="3"/>
      <c r="CQ584" s="3"/>
      <c r="CR584" s="1"/>
      <c r="CS584" s="3"/>
      <c r="CT584" s="3"/>
      <c r="CU584" s="3"/>
      <c r="CV584" s="1"/>
      <c r="CW584" s="1"/>
      <c r="DC584" s="144"/>
      <c r="DD584" s="149"/>
      <c r="DE584" s="107"/>
      <c r="DF584" s="107"/>
      <c r="DG584" s="107"/>
      <c r="DH584" s="107"/>
      <c r="DI584" s="107"/>
      <c r="DJ584" s="107"/>
      <c r="DK584" s="107"/>
      <c r="DL584" s="107"/>
      <c r="DM584" s="107"/>
      <c r="DN584" s="107"/>
      <c r="DO584" s="107"/>
      <c r="DP584" s="107"/>
      <c r="DQ584" s="107"/>
      <c r="DR584" s="107"/>
      <c r="DS584" s="107"/>
      <c r="DT584" s="107"/>
      <c r="DU584" s="107"/>
      <c r="DV584" s="107"/>
      <c r="DW584" s="107"/>
      <c r="DX584" s="107"/>
      <c r="DY584" s="107"/>
      <c r="DZ584" s="107"/>
      <c r="EA584" s="107"/>
      <c r="EB584" s="107"/>
      <c r="EC584" s="107"/>
      <c r="ED584" s="107"/>
      <c r="EE584" s="107"/>
      <c r="EF584" s="107"/>
      <c r="EG584" s="107"/>
      <c r="EH584" s="107"/>
      <c r="EI584" s="107"/>
      <c r="EJ584" s="150"/>
    </row>
    <row r="585" spans="1:140" x14ac:dyDescent="0.3">
      <c r="A585" s="277" t="str">
        <f>Tableau3[Commande]&amp;Tableau3[Lig Cde]</f>
        <v/>
      </c>
      <c r="B585" s="278" t="str">
        <f>IF(ISERROR(VLOOKUP(Tableau3[[#This Row],[Code Ord. Off.]],#REF!,2,FALSE)),"RC CONVERGENCE",VLOOKUP(Tableau3[[#This Row],[Code Ord. Off.]],#REF!,2,FALSE))</f>
        <v>RC CONVERGENCE</v>
      </c>
      <c r="C585" s="279" t="str">
        <f>IF(OR(LEFT(Tableau3[[#This Row],[Commentaire Client]],2)="L3",LEFT(Tableau3[[#This Row],[No Suivi]],2)="L3"),"L3","")</f>
        <v/>
      </c>
      <c r="D585" s="278" t="str">
        <f>IFERROR(VLOOKUP(Tableau3[[#This Row],[Code Gest Fournisseur]],#REF!,2,FALSE),IF(Tableau3[[#This Row],[Réf Art Fournisseur]]="","NRC","Znon attribuée"))</f>
        <v>NRC</v>
      </c>
      <c r="E585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585" s="280" t="str">
        <f>IF(Tableau3[[#This Row],[Date Demandée]]+15&lt;$DE$11,"oui","non")</f>
        <v>oui</v>
      </c>
      <c r="G585" s="143"/>
      <c r="I585" s="144"/>
      <c r="J585" s="143"/>
      <c r="AQ585" s="144"/>
      <c r="AR585" s="143"/>
      <c r="AV585" s="1"/>
      <c r="AW585" s="1"/>
      <c r="BF585" s="1"/>
      <c r="CH585" s="1"/>
      <c r="CI585" s="1"/>
      <c r="CL585" s="1"/>
      <c r="CM585" s="1"/>
      <c r="CN585" s="241"/>
      <c r="CO585" s="1"/>
      <c r="CP585" s="3"/>
      <c r="CQ585" s="3"/>
      <c r="CR585" s="1"/>
      <c r="CS585" s="3"/>
      <c r="CT585" s="3"/>
      <c r="CU585" s="3"/>
      <c r="CV585" s="1"/>
      <c r="CW585" s="1"/>
      <c r="DC585" s="144"/>
      <c r="DD585" s="149"/>
      <c r="DE585" s="107"/>
      <c r="DF585" s="107"/>
      <c r="DG585" s="107"/>
      <c r="DH585" s="107"/>
      <c r="DI585" s="107"/>
      <c r="DJ585" s="107"/>
      <c r="DK585" s="107"/>
      <c r="DL585" s="107"/>
      <c r="DM585" s="107"/>
      <c r="DN585" s="107"/>
      <c r="DO585" s="107"/>
      <c r="DP585" s="107"/>
      <c r="DQ585" s="107"/>
      <c r="DR585" s="107"/>
      <c r="DS585" s="107"/>
      <c r="DT585" s="107"/>
      <c r="DU585" s="107"/>
      <c r="DV585" s="107"/>
      <c r="DW585" s="107"/>
      <c r="DX585" s="107"/>
      <c r="DY585" s="107"/>
      <c r="DZ585" s="107"/>
      <c r="EA585" s="107"/>
      <c r="EB585" s="107"/>
      <c r="EC585" s="107"/>
      <c r="ED585" s="107"/>
      <c r="EE585" s="107"/>
      <c r="EF585" s="107"/>
      <c r="EG585" s="107"/>
      <c r="EH585" s="107"/>
      <c r="EI585" s="107"/>
      <c r="EJ585" s="150"/>
    </row>
    <row r="586" spans="1:140" x14ac:dyDescent="0.3">
      <c r="A586" s="277" t="str">
        <f>Tableau3[Commande]&amp;Tableau3[Lig Cde]</f>
        <v/>
      </c>
      <c r="B586" s="278" t="str">
        <f>IF(ISERROR(VLOOKUP(Tableau3[[#This Row],[Code Ord. Off.]],#REF!,2,FALSE)),"RC CONVERGENCE",VLOOKUP(Tableau3[[#This Row],[Code Ord. Off.]],#REF!,2,FALSE))</f>
        <v>RC CONVERGENCE</v>
      </c>
      <c r="C586" s="279" t="str">
        <f>IF(OR(LEFT(Tableau3[[#This Row],[Commentaire Client]],2)="L3",LEFT(Tableau3[[#This Row],[No Suivi]],2)="L3"),"L3","")</f>
        <v/>
      </c>
      <c r="D586" s="278" t="str">
        <f>IFERROR(VLOOKUP(Tableau3[[#This Row],[Code Gest Fournisseur]],#REF!,2,FALSE),IF(Tableau3[[#This Row],[Réf Art Fournisseur]]="","NRC","Znon attribuée"))</f>
        <v>NRC</v>
      </c>
      <c r="E586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586" s="280" t="str">
        <f>IF(Tableau3[[#This Row],[Date Demandée]]+15&lt;$DE$11,"oui","non")</f>
        <v>oui</v>
      </c>
      <c r="G586" s="143"/>
      <c r="I586" s="144"/>
      <c r="J586" s="143"/>
      <c r="AQ586" s="144"/>
      <c r="AR586" s="143"/>
      <c r="AV586" s="1"/>
      <c r="AW586" s="1"/>
      <c r="BF586" s="1"/>
      <c r="CH586" s="1"/>
      <c r="CI586" s="1"/>
      <c r="CL586" s="1"/>
      <c r="CM586" s="1"/>
      <c r="CN586" s="241"/>
      <c r="CO586" s="1"/>
      <c r="CP586" s="3"/>
      <c r="CQ586" s="3"/>
      <c r="CR586" s="1"/>
      <c r="CS586" s="3"/>
      <c r="CT586" s="3"/>
      <c r="CU586" s="3"/>
      <c r="CV586" s="1"/>
      <c r="CW586" s="1"/>
      <c r="DC586" s="144"/>
      <c r="DD586" s="149"/>
      <c r="DE586" s="107"/>
      <c r="DF586" s="107"/>
      <c r="DG586" s="107"/>
      <c r="DH586" s="107"/>
      <c r="DI586" s="107"/>
      <c r="DJ586" s="107"/>
      <c r="DK586" s="107"/>
      <c r="DL586" s="107"/>
      <c r="DM586" s="107"/>
      <c r="DN586" s="107"/>
      <c r="DO586" s="107"/>
      <c r="DP586" s="107"/>
      <c r="DQ586" s="107"/>
      <c r="DR586" s="107"/>
      <c r="DS586" s="107"/>
      <c r="DT586" s="107"/>
      <c r="DU586" s="107"/>
      <c r="DV586" s="107"/>
      <c r="DW586" s="107"/>
      <c r="DX586" s="107"/>
      <c r="DY586" s="107"/>
      <c r="DZ586" s="107"/>
      <c r="EA586" s="107"/>
      <c r="EB586" s="107"/>
      <c r="EC586" s="107"/>
      <c r="ED586" s="107"/>
      <c r="EE586" s="107"/>
      <c r="EF586" s="107"/>
      <c r="EG586" s="107"/>
      <c r="EH586" s="107"/>
      <c r="EI586" s="107"/>
      <c r="EJ586" s="150"/>
    </row>
    <row r="587" spans="1:140" x14ac:dyDescent="0.3">
      <c r="A587" s="277" t="str">
        <f>Tableau3[Commande]&amp;Tableau3[Lig Cde]</f>
        <v/>
      </c>
      <c r="B587" s="278" t="str">
        <f>IF(ISERROR(VLOOKUP(Tableau3[[#This Row],[Code Ord. Off.]],#REF!,2,FALSE)),"RC CONVERGENCE",VLOOKUP(Tableau3[[#This Row],[Code Ord. Off.]],#REF!,2,FALSE))</f>
        <v>RC CONVERGENCE</v>
      </c>
      <c r="C587" s="279" t="str">
        <f>IF(OR(LEFT(Tableau3[[#This Row],[Commentaire Client]],2)="L3",LEFT(Tableau3[[#This Row],[No Suivi]],2)="L3"),"L3","")</f>
        <v/>
      </c>
      <c r="D587" s="278" t="str">
        <f>IFERROR(VLOOKUP(Tableau3[[#This Row],[Code Gest Fournisseur]],#REF!,2,FALSE),IF(Tableau3[[#This Row],[Réf Art Fournisseur]]="","NRC","Znon attribuée"))</f>
        <v>NRC</v>
      </c>
      <c r="E587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587" s="280" t="str">
        <f>IF(Tableau3[[#This Row],[Date Demandée]]+15&lt;$DE$11,"oui","non")</f>
        <v>oui</v>
      </c>
      <c r="G587" s="143"/>
      <c r="I587" s="144"/>
      <c r="J587" s="143"/>
      <c r="AQ587" s="144"/>
      <c r="AR587" s="143"/>
      <c r="AV587" s="1"/>
      <c r="AW587" s="1"/>
      <c r="BF587" s="1"/>
      <c r="CH587" s="1"/>
      <c r="CI587" s="1"/>
      <c r="CL587" s="1"/>
      <c r="CM587" s="1"/>
      <c r="CN587" s="241"/>
      <c r="CO587" s="1"/>
      <c r="CP587" s="3"/>
      <c r="CQ587" s="3"/>
      <c r="CR587" s="1"/>
      <c r="CS587" s="3"/>
      <c r="CT587" s="3"/>
      <c r="CU587" s="3"/>
      <c r="CV587" s="1"/>
      <c r="CW587" s="1"/>
      <c r="DC587" s="144"/>
      <c r="DD587" s="149"/>
      <c r="DE587" s="107"/>
      <c r="DF587" s="107"/>
      <c r="DG587" s="107"/>
      <c r="DH587" s="107"/>
      <c r="DI587" s="107"/>
      <c r="DJ587" s="107"/>
      <c r="DK587" s="107"/>
      <c r="DL587" s="107"/>
      <c r="DM587" s="107"/>
      <c r="DN587" s="107"/>
      <c r="DO587" s="107"/>
      <c r="DP587" s="107"/>
      <c r="DQ587" s="107"/>
      <c r="DR587" s="107"/>
      <c r="DS587" s="107"/>
      <c r="DT587" s="107"/>
      <c r="DU587" s="107"/>
      <c r="DV587" s="107"/>
      <c r="DW587" s="107"/>
      <c r="DX587" s="107"/>
      <c r="DY587" s="107"/>
      <c r="DZ587" s="107"/>
      <c r="EA587" s="107"/>
      <c r="EB587" s="107"/>
      <c r="EC587" s="107"/>
      <c r="ED587" s="107"/>
      <c r="EE587" s="107"/>
      <c r="EF587" s="107"/>
      <c r="EG587" s="107"/>
      <c r="EH587" s="107"/>
      <c r="EI587" s="107"/>
      <c r="EJ587" s="150"/>
    </row>
    <row r="588" spans="1:140" x14ac:dyDescent="0.3">
      <c r="A588" s="277" t="str">
        <f>Tableau3[Commande]&amp;Tableau3[Lig Cde]</f>
        <v/>
      </c>
      <c r="B588" s="278" t="str">
        <f>IF(ISERROR(VLOOKUP(Tableau3[[#This Row],[Code Ord. Off.]],#REF!,2,FALSE)),"RC CONVERGENCE",VLOOKUP(Tableau3[[#This Row],[Code Ord. Off.]],#REF!,2,FALSE))</f>
        <v>RC CONVERGENCE</v>
      </c>
      <c r="C588" s="279" t="str">
        <f>IF(OR(LEFT(Tableau3[[#This Row],[Commentaire Client]],2)="L3",LEFT(Tableau3[[#This Row],[No Suivi]],2)="L3"),"L3","")</f>
        <v/>
      </c>
      <c r="D588" s="278" t="str">
        <f>IFERROR(VLOOKUP(Tableau3[[#This Row],[Code Gest Fournisseur]],#REF!,2,FALSE),IF(Tableau3[[#This Row],[Réf Art Fournisseur]]="","NRC","Znon attribuée"))</f>
        <v>NRC</v>
      </c>
      <c r="E588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588" s="280" t="str">
        <f>IF(Tableau3[[#This Row],[Date Demandée]]+15&lt;$DE$11,"oui","non")</f>
        <v>oui</v>
      </c>
      <c r="G588" s="143"/>
      <c r="I588" s="144"/>
      <c r="J588" s="143"/>
      <c r="AQ588" s="144"/>
      <c r="AR588" s="143"/>
      <c r="AV588" s="1"/>
      <c r="AW588" s="1"/>
      <c r="BF588" s="1"/>
      <c r="CH588" s="1"/>
      <c r="CI588" s="1"/>
      <c r="CL588" s="1"/>
      <c r="CM588" s="1"/>
      <c r="CN588" s="241"/>
      <c r="CO588" s="1"/>
      <c r="CP588" s="3"/>
      <c r="CQ588" s="3"/>
      <c r="CR588" s="1"/>
      <c r="CS588" s="3"/>
      <c r="CT588" s="3"/>
      <c r="CU588" s="3"/>
      <c r="CV588" s="1"/>
      <c r="CW588" s="1"/>
      <c r="DC588" s="144"/>
      <c r="DD588" s="149"/>
      <c r="DE588" s="107"/>
      <c r="DF588" s="107"/>
      <c r="DG588" s="107"/>
      <c r="DH588" s="107"/>
      <c r="DI588" s="107"/>
      <c r="DJ588" s="107"/>
      <c r="DK588" s="107"/>
      <c r="DL588" s="107"/>
      <c r="DM588" s="107"/>
      <c r="DN588" s="107"/>
      <c r="DO588" s="107"/>
      <c r="DP588" s="107"/>
      <c r="DQ588" s="107"/>
      <c r="DR588" s="107"/>
      <c r="DS588" s="107"/>
      <c r="DT588" s="107"/>
      <c r="DU588" s="107"/>
      <c r="DV588" s="107"/>
      <c r="DW588" s="107"/>
      <c r="DX588" s="107"/>
      <c r="DY588" s="107"/>
      <c r="DZ588" s="107"/>
      <c r="EA588" s="107"/>
      <c r="EB588" s="107"/>
      <c r="EC588" s="107"/>
      <c r="ED588" s="107"/>
      <c r="EE588" s="107"/>
      <c r="EF588" s="107"/>
      <c r="EG588" s="107"/>
      <c r="EH588" s="107"/>
      <c r="EI588" s="107"/>
      <c r="EJ588" s="150"/>
    </row>
    <row r="589" spans="1:140" x14ac:dyDescent="0.3">
      <c r="A589" s="277" t="str">
        <f>Tableau3[Commande]&amp;Tableau3[Lig Cde]</f>
        <v/>
      </c>
      <c r="B589" s="278" t="str">
        <f>IF(ISERROR(VLOOKUP(Tableau3[[#This Row],[Code Ord. Off.]],#REF!,2,FALSE)),"RC CONVERGENCE",VLOOKUP(Tableau3[[#This Row],[Code Ord. Off.]],#REF!,2,FALSE))</f>
        <v>RC CONVERGENCE</v>
      </c>
      <c r="C589" s="279" t="str">
        <f>IF(OR(LEFT(Tableau3[[#This Row],[Commentaire Client]],2)="L3",LEFT(Tableau3[[#This Row],[No Suivi]],2)="L3"),"L3","")</f>
        <v/>
      </c>
      <c r="D589" s="278" t="str">
        <f>IFERROR(VLOOKUP(Tableau3[[#This Row],[Code Gest Fournisseur]],#REF!,2,FALSE),IF(Tableau3[[#This Row],[Réf Art Fournisseur]]="","NRC","Znon attribuée"))</f>
        <v>NRC</v>
      </c>
      <c r="E589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589" s="280" t="str">
        <f>IF(Tableau3[[#This Row],[Date Demandée]]+15&lt;$DE$11,"oui","non")</f>
        <v>oui</v>
      </c>
      <c r="G589" s="143"/>
      <c r="I589" s="144"/>
      <c r="J589" s="143"/>
      <c r="AQ589" s="144"/>
      <c r="AR589" s="143"/>
      <c r="AV589" s="1"/>
      <c r="AW589" s="1"/>
      <c r="BF589" s="1"/>
      <c r="CH589" s="1"/>
      <c r="CI589" s="1"/>
      <c r="CL589" s="1"/>
      <c r="CM589" s="1"/>
      <c r="CN589" s="241"/>
      <c r="CO589" s="1"/>
      <c r="CP589" s="3"/>
      <c r="CQ589" s="3"/>
      <c r="CR589" s="1"/>
      <c r="CS589" s="3"/>
      <c r="CT589" s="3"/>
      <c r="CU589" s="3"/>
      <c r="CV589" s="1"/>
      <c r="CW589" s="1"/>
      <c r="DC589" s="144"/>
      <c r="DD589" s="149"/>
      <c r="DE589" s="107"/>
      <c r="DF589" s="107"/>
      <c r="DG589" s="107"/>
      <c r="DH589" s="107"/>
      <c r="DI589" s="107"/>
      <c r="DJ589" s="107"/>
      <c r="DK589" s="107"/>
      <c r="DL589" s="107"/>
      <c r="DM589" s="107"/>
      <c r="DN589" s="107"/>
      <c r="DO589" s="107"/>
      <c r="DP589" s="107"/>
      <c r="DQ589" s="107"/>
      <c r="DR589" s="107"/>
      <c r="DS589" s="107"/>
      <c r="DT589" s="107"/>
      <c r="DU589" s="107"/>
      <c r="DV589" s="107"/>
      <c r="DW589" s="107"/>
      <c r="DX589" s="107"/>
      <c r="DY589" s="107"/>
      <c r="DZ589" s="107"/>
      <c r="EA589" s="107"/>
      <c r="EB589" s="107"/>
      <c r="EC589" s="107"/>
      <c r="ED589" s="107"/>
      <c r="EE589" s="107"/>
      <c r="EF589" s="107"/>
      <c r="EG589" s="107"/>
      <c r="EH589" s="107"/>
      <c r="EI589" s="107"/>
      <c r="EJ589" s="150"/>
    </row>
    <row r="590" spans="1:140" x14ac:dyDescent="0.3">
      <c r="A590" s="277" t="str">
        <f>Tableau3[Commande]&amp;Tableau3[Lig Cde]</f>
        <v/>
      </c>
      <c r="B590" s="278" t="str">
        <f>IF(ISERROR(VLOOKUP(Tableau3[[#This Row],[Code Ord. Off.]],#REF!,2,FALSE)),"RC CONVERGENCE",VLOOKUP(Tableau3[[#This Row],[Code Ord. Off.]],#REF!,2,FALSE))</f>
        <v>RC CONVERGENCE</v>
      </c>
      <c r="C590" s="279" t="str">
        <f>IF(OR(LEFT(Tableau3[[#This Row],[Commentaire Client]],2)="L3",LEFT(Tableau3[[#This Row],[No Suivi]],2)="L3"),"L3","")</f>
        <v/>
      </c>
      <c r="D590" s="278" t="str">
        <f>IFERROR(VLOOKUP(Tableau3[[#This Row],[Code Gest Fournisseur]],#REF!,2,FALSE),IF(Tableau3[[#This Row],[Réf Art Fournisseur]]="","NRC","Znon attribuée"))</f>
        <v>NRC</v>
      </c>
      <c r="E590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590" s="280" t="str">
        <f>IF(Tableau3[[#This Row],[Date Demandée]]+15&lt;$DE$11,"oui","non")</f>
        <v>oui</v>
      </c>
      <c r="G590" s="143"/>
      <c r="I590" s="144"/>
      <c r="J590" s="143"/>
      <c r="AQ590" s="144"/>
      <c r="AR590" s="143"/>
      <c r="AV590" s="1"/>
      <c r="AW590" s="1"/>
      <c r="BF590" s="1"/>
      <c r="CH590" s="1"/>
      <c r="CI590" s="1"/>
      <c r="CL590" s="1"/>
      <c r="CM590" s="1"/>
      <c r="CN590" s="241"/>
      <c r="CO590" s="1"/>
      <c r="CP590" s="3"/>
      <c r="CQ590" s="3"/>
      <c r="CR590" s="1"/>
      <c r="CS590" s="3"/>
      <c r="CT590" s="3"/>
      <c r="CU590" s="3"/>
      <c r="CV590" s="1"/>
      <c r="CW590" s="1"/>
      <c r="DC590" s="144"/>
      <c r="DD590" s="149"/>
      <c r="DE590" s="107"/>
      <c r="DF590" s="107"/>
      <c r="DG590" s="107"/>
      <c r="DH590" s="107"/>
      <c r="DI590" s="107"/>
      <c r="DJ590" s="107"/>
      <c r="DK590" s="107"/>
      <c r="DL590" s="107"/>
      <c r="DM590" s="107"/>
      <c r="DN590" s="107"/>
      <c r="DO590" s="107"/>
      <c r="DP590" s="107"/>
      <c r="DQ590" s="107"/>
      <c r="DR590" s="107"/>
      <c r="DS590" s="107"/>
      <c r="DT590" s="107"/>
      <c r="DU590" s="107"/>
      <c r="DV590" s="107"/>
      <c r="DW590" s="107"/>
      <c r="DX590" s="107"/>
      <c r="DY590" s="107"/>
      <c r="DZ590" s="107"/>
      <c r="EA590" s="107"/>
      <c r="EB590" s="107"/>
      <c r="EC590" s="107"/>
      <c r="ED590" s="107"/>
      <c r="EE590" s="107"/>
      <c r="EF590" s="107"/>
      <c r="EG590" s="107"/>
      <c r="EH590" s="107"/>
      <c r="EI590" s="107"/>
      <c r="EJ590" s="150"/>
    </row>
    <row r="591" spans="1:140" x14ac:dyDescent="0.3">
      <c r="A591" s="277" t="str">
        <f>Tableau3[Commande]&amp;Tableau3[Lig Cde]</f>
        <v/>
      </c>
      <c r="B591" s="278" t="str">
        <f>IF(ISERROR(VLOOKUP(Tableau3[[#This Row],[Code Ord. Off.]],#REF!,2,FALSE)),"RC CONVERGENCE",VLOOKUP(Tableau3[[#This Row],[Code Ord. Off.]],#REF!,2,FALSE))</f>
        <v>RC CONVERGENCE</v>
      </c>
      <c r="C591" s="279" t="str">
        <f>IF(OR(LEFT(Tableau3[[#This Row],[Commentaire Client]],2)="L3",LEFT(Tableau3[[#This Row],[No Suivi]],2)="L3"),"L3","")</f>
        <v/>
      </c>
      <c r="D591" s="278" t="str">
        <f>IFERROR(VLOOKUP(Tableau3[[#This Row],[Code Gest Fournisseur]],#REF!,2,FALSE),IF(Tableau3[[#This Row],[Réf Art Fournisseur]]="","NRC","Znon attribuée"))</f>
        <v>NRC</v>
      </c>
      <c r="E591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591" s="280" t="str">
        <f>IF(Tableau3[[#This Row],[Date Demandée]]+15&lt;$DE$11,"oui","non")</f>
        <v>oui</v>
      </c>
      <c r="G591" s="143"/>
      <c r="I591" s="144"/>
      <c r="J591" s="143"/>
      <c r="AQ591" s="144"/>
      <c r="AR591" s="143"/>
      <c r="AV591" s="1"/>
      <c r="AW591" s="1"/>
      <c r="BF591" s="1"/>
      <c r="CH591" s="1"/>
      <c r="CI591" s="1"/>
      <c r="CL591" s="1"/>
      <c r="CM591" s="1"/>
      <c r="CN591" s="241"/>
      <c r="CO591" s="1"/>
      <c r="CP591" s="3"/>
      <c r="CQ591" s="3"/>
      <c r="CR591" s="1"/>
      <c r="CS591" s="3"/>
      <c r="CT591" s="3"/>
      <c r="CU591" s="3"/>
      <c r="CV591" s="1"/>
      <c r="CW591" s="1"/>
      <c r="DC591" s="144"/>
      <c r="DD591" s="149"/>
      <c r="DE591" s="107"/>
      <c r="DF591" s="107"/>
      <c r="DG591" s="107"/>
      <c r="DH591" s="107"/>
      <c r="DI591" s="107"/>
      <c r="DJ591" s="107"/>
      <c r="DK591" s="107"/>
      <c r="DL591" s="107"/>
      <c r="DM591" s="107"/>
      <c r="DN591" s="107"/>
      <c r="DO591" s="107"/>
      <c r="DP591" s="107"/>
      <c r="DQ591" s="107"/>
      <c r="DR591" s="107"/>
      <c r="DS591" s="107"/>
      <c r="DT591" s="107"/>
      <c r="DU591" s="107"/>
      <c r="DV591" s="107"/>
      <c r="DW591" s="107"/>
      <c r="DX591" s="107"/>
      <c r="DY591" s="107"/>
      <c r="DZ591" s="107"/>
      <c r="EA591" s="107"/>
      <c r="EB591" s="107"/>
      <c r="EC591" s="107"/>
      <c r="ED591" s="107"/>
      <c r="EE591" s="107"/>
      <c r="EF591" s="107"/>
      <c r="EG591" s="107"/>
      <c r="EH591" s="107"/>
      <c r="EI591" s="107"/>
      <c r="EJ591" s="150"/>
    </row>
    <row r="592" spans="1:140" x14ac:dyDescent="0.3">
      <c r="A592" s="277" t="str">
        <f>Tableau3[Commande]&amp;Tableau3[Lig Cde]</f>
        <v/>
      </c>
      <c r="B592" s="278" t="str">
        <f>IF(ISERROR(VLOOKUP(Tableau3[[#This Row],[Code Ord. Off.]],#REF!,2,FALSE)),"RC CONVERGENCE",VLOOKUP(Tableau3[[#This Row],[Code Ord. Off.]],#REF!,2,FALSE))</f>
        <v>RC CONVERGENCE</v>
      </c>
      <c r="C592" s="279" t="str">
        <f>IF(OR(LEFT(Tableau3[[#This Row],[Commentaire Client]],2)="L3",LEFT(Tableau3[[#This Row],[No Suivi]],2)="L3"),"L3","")</f>
        <v/>
      </c>
      <c r="D592" s="278" t="str">
        <f>IFERROR(VLOOKUP(Tableau3[[#This Row],[Code Gest Fournisseur]],#REF!,2,FALSE),IF(Tableau3[[#This Row],[Réf Art Fournisseur]]="","NRC","Znon attribuée"))</f>
        <v>NRC</v>
      </c>
      <c r="E592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592" s="280" t="str">
        <f>IF(Tableau3[[#This Row],[Date Demandée]]+15&lt;$DE$11,"oui","non")</f>
        <v>oui</v>
      </c>
      <c r="G592" s="143"/>
      <c r="I592" s="144"/>
      <c r="J592" s="143"/>
      <c r="AQ592" s="144"/>
      <c r="AR592" s="143"/>
      <c r="AV592" s="1"/>
      <c r="AW592" s="1"/>
      <c r="BF592" s="1"/>
      <c r="CH592" s="1"/>
      <c r="CI592" s="1"/>
      <c r="CL592" s="1"/>
      <c r="CM592" s="1"/>
      <c r="CN592" s="241"/>
      <c r="CO592" s="1"/>
      <c r="CP592" s="3"/>
      <c r="CQ592" s="3"/>
      <c r="CR592" s="1"/>
      <c r="CS592" s="3"/>
      <c r="CT592" s="3"/>
      <c r="CU592" s="3"/>
      <c r="CV592" s="1"/>
      <c r="CW592" s="1"/>
      <c r="DC592" s="144"/>
      <c r="DD592" s="149"/>
      <c r="DE592" s="107"/>
      <c r="DF592" s="107"/>
      <c r="DG592" s="107"/>
      <c r="DH592" s="107"/>
      <c r="DI592" s="107"/>
      <c r="DJ592" s="107"/>
      <c r="DK592" s="107"/>
      <c r="DL592" s="107"/>
      <c r="DM592" s="107"/>
      <c r="DN592" s="107"/>
      <c r="DO592" s="107"/>
      <c r="DP592" s="107"/>
      <c r="DQ592" s="107"/>
      <c r="DR592" s="107"/>
      <c r="DS592" s="107"/>
      <c r="DT592" s="107"/>
      <c r="DU592" s="107"/>
      <c r="DV592" s="107"/>
      <c r="DW592" s="107"/>
      <c r="DX592" s="107"/>
      <c r="DY592" s="107"/>
      <c r="DZ592" s="107"/>
      <c r="EA592" s="107"/>
      <c r="EB592" s="107"/>
      <c r="EC592" s="107"/>
      <c r="ED592" s="107"/>
      <c r="EE592" s="107"/>
      <c r="EF592" s="107"/>
      <c r="EG592" s="107"/>
      <c r="EH592" s="107"/>
      <c r="EI592" s="107"/>
      <c r="EJ592" s="150"/>
    </row>
    <row r="593" spans="1:140" x14ac:dyDescent="0.3">
      <c r="A593" s="277" t="str">
        <f>Tableau3[Commande]&amp;Tableau3[Lig Cde]</f>
        <v/>
      </c>
      <c r="B593" s="278" t="str">
        <f>IF(ISERROR(VLOOKUP(Tableau3[[#This Row],[Code Ord. Off.]],#REF!,2,FALSE)),"RC CONVERGENCE",VLOOKUP(Tableau3[[#This Row],[Code Ord. Off.]],#REF!,2,FALSE))</f>
        <v>RC CONVERGENCE</v>
      </c>
      <c r="C593" s="279" t="str">
        <f>IF(OR(LEFT(Tableau3[[#This Row],[Commentaire Client]],2)="L3",LEFT(Tableau3[[#This Row],[No Suivi]],2)="L3"),"L3","")</f>
        <v/>
      </c>
      <c r="D593" s="278" t="str">
        <f>IFERROR(VLOOKUP(Tableau3[[#This Row],[Code Gest Fournisseur]],#REF!,2,FALSE),IF(Tableau3[[#This Row],[Réf Art Fournisseur]]="","NRC","Znon attribuée"))</f>
        <v>NRC</v>
      </c>
      <c r="E593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593" s="280" t="str">
        <f>IF(Tableau3[[#This Row],[Date Demandée]]+15&lt;$DE$11,"oui","non")</f>
        <v>oui</v>
      </c>
      <c r="G593" s="143"/>
      <c r="I593" s="144"/>
      <c r="J593" s="143"/>
      <c r="AQ593" s="144"/>
      <c r="AR593" s="143"/>
      <c r="AV593" s="1"/>
      <c r="AW593" s="1"/>
      <c r="BF593" s="1"/>
      <c r="CH593" s="1"/>
      <c r="CI593" s="1"/>
      <c r="CL593" s="1"/>
      <c r="CM593" s="1"/>
      <c r="CN593" s="241"/>
      <c r="CO593" s="1"/>
      <c r="CP593" s="3"/>
      <c r="CQ593" s="3"/>
      <c r="CR593" s="1"/>
      <c r="CS593" s="3"/>
      <c r="CT593" s="3"/>
      <c r="CU593" s="3"/>
      <c r="CV593" s="1"/>
      <c r="CW593" s="1"/>
      <c r="DC593" s="144"/>
      <c r="DD593" s="149"/>
      <c r="DE593" s="107"/>
      <c r="DF593" s="107"/>
      <c r="DG593" s="107"/>
      <c r="DH593" s="107"/>
      <c r="DI593" s="107"/>
      <c r="DJ593" s="107"/>
      <c r="DK593" s="107"/>
      <c r="DL593" s="107"/>
      <c r="DM593" s="107"/>
      <c r="DN593" s="107"/>
      <c r="DO593" s="107"/>
      <c r="DP593" s="107"/>
      <c r="DQ593" s="107"/>
      <c r="DR593" s="107"/>
      <c r="DS593" s="107"/>
      <c r="DT593" s="107"/>
      <c r="DU593" s="107"/>
      <c r="DV593" s="107"/>
      <c r="DW593" s="107"/>
      <c r="DX593" s="107"/>
      <c r="DY593" s="107"/>
      <c r="DZ593" s="107"/>
      <c r="EA593" s="107"/>
      <c r="EB593" s="107"/>
      <c r="EC593" s="107"/>
      <c r="ED593" s="107"/>
      <c r="EE593" s="107"/>
      <c r="EF593" s="107"/>
      <c r="EG593" s="107"/>
      <c r="EH593" s="107"/>
      <c r="EI593" s="107"/>
      <c r="EJ593" s="150"/>
    </row>
    <row r="594" spans="1:140" x14ac:dyDescent="0.3">
      <c r="A594" s="277" t="str">
        <f>Tableau3[Commande]&amp;Tableau3[Lig Cde]</f>
        <v/>
      </c>
      <c r="B594" s="278" t="str">
        <f>IF(ISERROR(VLOOKUP(Tableau3[[#This Row],[Code Ord. Off.]],#REF!,2,FALSE)),"RC CONVERGENCE",VLOOKUP(Tableau3[[#This Row],[Code Ord. Off.]],#REF!,2,FALSE))</f>
        <v>RC CONVERGENCE</v>
      </c>
      <c r="C594" s="279" t="str">
        <f>IF(OR(LEFT(Tableau3[[#This Row],[Commentaire Client]],2)="L3",LEFT(Tableau3[[#This Row],[No Suivi]],2)="L3"),"L3","")</f>
        <v/>
      </c>
      <c r="D594" s="278" t="str">
        <f>IFERROR(VLOOKUP(Tableau3[[#This Row],[Code Gest Fournisseur]],#REF!,2,FALSE),IF(Tableau3[[#This Row],[Réf Art Fournisseur]]="","NRC","Znon attribuée"))</f>
        <v>NRC</v>
      </c>
      <c r="E594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594" s="280" t="str">
        <f>IF(Tableau3[[#This Row],[Date Demandée]]+15&lt;$DE$11,"oui","non")</f>
        <v>oui</v>
      </c>
      <c r="G594" s="143"/>
      <c r="I594" s="144"/>
      <c r="J594" s="143"/>
      <c r="AQ594" s="144"/>
      <c r="AR594" s="143"/>
      <c r="AV594" s="1"/>
      <c r="AW594" s="1"/>
      <c r="BF594" s="1"/>
      <c r="CH594" s="1"/>
      <c r="CI594" s="1"/>
      <c r="CL594" s="1"/>
      <c r="CM594" s="1"/>
      <c r="CN594" s="241"/>
      <c r="CO594" s="1"/>
      <c r="CP594" s="3"/>
      <c r="CQ594" s="3"/>
      <c r="CR594" s="1"/>
      <c r="CS594" s="3"/>
      <c r="CT594" s="3"/>
      <c r="CU594" s="3"/>
      <c r="CV594" s="1"/>
      <c r="CW594" s="1"/>
      <c r="DC594" s="144"/>
      <c r="DD594" s="149"/>
      <c r="DE594" s="107"/>
      <c r="DF594" s="107"/>
      <c r="DG594" s="107"/>
      <c r="DH594" s="107"/>
      <c r="DI594" s="107"/>
      <c r="DJ594" s="107"/>
      <c r="DK594" s="107"/>
      <c r="DL594" s="107"/>
      <c r="DM594" s="107"/>
      <c r="DN594" s="107"/>
      <c r="DO594" s="107"/>
      <c r="DP594" s="107"/>
      <c r="DQ594" s="107"/>
      <c r="DR594" s="107"/>
      <c r="DS594" s="107"/>
      <c r="DT594" s="107"/>
      <c r="DU594" s="107"/>
      <c r="DV594" s="107"/>
      <c r="DW594" s="107"/>
      <c r="DX594" s="107"/>
      <c r="DY594" s="107"/>
      <c r="DZ594" s="107"/>
      <c r="EA594" s="107"/>
      <c r="EB594" s="107"/>
      <c r="EC594" s="107"/>
      <c r="ED594" s="107"/>
      <c r="EE594" s="107"/>
      <c r="EF594" s="107"/>
      <c r="EG594" s="107"/>
      <c r="EH594" s="107"/>
      <c r="EI594" s="107"/>
      <c r="EJ594" s="150"/>
    </row>
    <row r="595" spans="1:140" x14ac:dyDescent="0.3">
      <c r="A595" s="277" t="str">
        <f>Tableau3[Commande]&amp;Tableau3[Lig Cde]</f>
        <v/>
      </c>
      <c r="B595" s="278" t="str">
        <f>IF(ISERROR(VLOOKUP(Tableau3[[#This Row],[Code Ord. Off.]],#REF!,2,FALSE)),"RC CONVERGENCE",VLOOKUP(Tableau3[[#This Row],[Code Ord. Off.]],#REF!,2,FALSE))</f>
        <v>RC CONVERGENCE</v>
      </c>
      <c r="C595" s="279" t="str">
        <f>IF(OR(LEFT(Tableau3[[#This Row],[Commentaire Client]],2)="L3",LEFT(Tableau3[[#This Row],[No Suivi]],2)="L3"),"L3","")</f>
        <v/>
      </c>
      <c r="D595" s="278" t="str">
        <f>IFERROR(VLOOKUP(Tableau3[[#This Row],[Code Gest Fournisseur]],#REF!,2,FALSE),IF(Tableau3[[#This Row],[Réf Art Fournisseur]]="","NRC","Znon attribuée"))</f>
        <v>NRC</v>
      </c>
      <c r="E595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595" s="280" t="str">
        <f>IF(Tableau3[[#This Row],[Date Demandée]]+15&lt;$DE$11,"oui","non")</f>
        <v>oui</v>
      </c>
      <c r="G595" s="143"/>
      <c r="I595" s="144"/>
      <c r="J595" s="143"/>
      <c r="AQ595" s="144"/>
      <c r="AR595" s="143"/>
      <c r="AV595" s="1"/>
      <c r="AW595" s="1"/>
      <c r="BF595" s="1"/>
      <c r="CH595" s="1"/>
      <c r="CI595" s="1"/>
      <c r="CL595" s="1"/>
      <c r="CM595" s="1"/>
      <c r="CN595" s="241"/>
      <c r="CO595" s="1"/>
      <c r="CP595" s="3"/>
      <c r="CQ595" s="3"/>
      <c r="CR595" s="1"/>
      <c r="CS595" s="3"/>
      <c r="CT595" s="3"/>
      <c r="CU595" s="3"/>
      <c r="CV595" s="1"/>
      <c r="CW595" s="1"/>
      <c r="DC595" s="144"/>
      <c r="DD595" s="149"/>
      <c r="DE595" s="107"/>
      <c r="DF595" s="107"/>
      <c r="DG595" s="107"/>
      <c r="DH595" s="107"/>
      <c r="DI595" s="107"/>
      <c r="DJ595" s="107"/>
      <c r="DK595" s="107"/>
      <c r="DL595" s="107"/>
      <c r="DM595" s="107"/>
      <c r="DN595" s="107"/>
      <c r="DO595" s="107"/>
      <c r="DP595" s="107"/>
      <c r="DQ595" s="107"/>
      <c r="DR595" s="107"/>
      <c r="DS595" s="107"/>
      <c r="DT595" s="107"/>
      <c r="DU595" s="107"/>
      <c r="DV595" s="107"/>
      <c r="DW595" s="107"/>
      <c r="DX595" s="107"/>
      <c r="DY595" s="107"/>
      <c r="DZ595" s="107"/>
      <c r="EA595" s="107"/>
      <c r="EB595" s="107"/>
      <c r="EC595" s="107"/>
      <c r="ED595" s="107"/>
      <c r="EE595" s="107"/>
      <c r="EF595" s="107"/>
      <c r="EG595" s="107"/>
      <c r="EH595" s="107"/>
      <c r="EI595" s="107"/>
      <c r="EJ595" s="150"/>
    </row>
    <row r="596" spans="1:140" x14ac:dyDescent="0.3">
      <c r="A596" s="277" t="str">
        <f>Tableau3[Commande]&amp;Tableau3[Lig Cde]</f>
        <v/>
      </c>
      <c r="B596" s="278" t="str">
        <f>IF(ISERROR(VLOOKUP(Tableau3[[#This Row],[Code Ord. Off.]],#REF!,2,FALSE)),"RC CONVERGENCE",VLOOKUP(Tableau3[[#This Row],[Code Ord. Off.]],#REF!,2,FALSE))</f>
        <v>RC CONVERGENCE</v>
      </c>
      <c r="C596" s="279" t="str">
        <f>IF(OR(LEFT(Tableau3[[#This Row],[Commentaire Client]],2)="L3",LEFT(Tableau3[[#This Row],[No Suivi]],2)="L3"),"L3","")</f>
        <v/>
      </c>
      <c r="D596" s="278" t="str">
        <f>IFERROR(VLOOKUP(Tableau3[[#This Row],[Code Gest Fournisseur]],#REF!,2,FALSE),IF(Tableau3[[#This Row],[Réf Art Fournisseur]]="","NRC","Znon attribuée"))</f>
        <v>NRC</v>
      </c>
      <c r="E596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596" s="280" t="str">
        <f>IF(Tableau3[[#This Row],[Date Demandée]]+15&lt;$DE$11,"oui","non")</f>
        <v>oui</v>
      </c>
      <c r="G596" s="143"/>
      <c r="I596" s="144"/>
      <c r="J596" s="143"/>
      <c r="AQ596" s="144"/>
      <c r="AR596" s="143"/>
      <c r="AV596" s="1"/>
      <c r="AW596" s="1"/>
      <c r="BF596" s="1"/>
      <c r="CH596" s="1"/>
      <c r="CI596" s="1"/>
      <c r="CL596" s="1"/>
      <c r="CM596" s="1"/>
      <c r="CN596" s="241"/>
      <c r="CO596" s="1"/>
      <c r="CP596" s="3"/>
      <c r="CQ596" s="3"/>
      <c r="CR596" s="1"/>
      <c r="CS596" s="3"/>
      <c r="CT596" s="3"/>
      <c r="CU596" s="3"/>
      <c r="CV596" s="1"/>
      <c r="CW596" s="1"/>
      <c r="DC596" s="144"/>
      <c r="DD596" s="149"/>
      <c r="DE596" s="107"/>
      <c r="DF596" s="107"/>
      <c r="DG596" s="107"/>
      <c r="DH596" s="107"/>
      <c r="DI596" s="107"/>
      <c r="DJ596" s="107"/>
      <c r="DK596" s="107"/>
      <c r="DL596" s="107"/>
      <c r="DM596" s="107"/>
      <c r="DN596" s="107"/>
      <c r="DO596" s="107"/>
      <c r="DP596" s="107"/>
      <c r="DQ596" s="107"/>
      <c r="DR596" s="107"/>
      <c r="DS596" s="107"/>
      <c r="DT596" s="107"/>
      <c r="DU596" s="107"/>
      <c r="DV596" s="107"/>
      <c r="DW596" s="107"/>
      <c r="DX596" s="107"/>
      <c r="DY596" s="107"/>
      <c r="DZ596" s="107"/>
      <c r="EA596" s="107"/>
      <c r="EB596" s="107"/>
      <c r="EC596" s="107"/>
      <c r="ED596" s="107"/>
      <c r="EE596" s="107"/>
      <c r="EF596" s="107"/>
      <c r="EG596" s="107"/>
      <c r="EH596" s="107"/>
      <c r="EI596" s="107"/>
      <c r="EJ596" s="150"/>
    </row>
    <row r="597" spans="1:140" x14ac:dyDescent="0.3">
      <c r="A597" s="277" t="str">
        <f>Tableau3[Commande]&amp;Tableau3[Lig Cde]</f>
        <v/>
      </c>
      <c r="B597" s="278" t="str">
        <f>IF(ISERROR(VLOOKUP(Tableau3[[#This Row],[Code Ord. Off.]],#REF!,2,FALSE)),"RC CONVERGENCE",VLOOKUP(Tableau3[[#This Row],[Code Ord. Off.]],#REF!,2,FALSE))</f>
        <v>RC CONVERGENCE</v>
      </c>
      <c r="C597" s="279" t="str">
        <f>IF(OR(LEFT(Tableau3[[#This Row],[Commentaire Client]],2)="L3",LEFT(Tableau3[[#This Row],[No Suivi]],2)="L3"),"L3","")</f>
        <v/>
      </c>
      <c r="D597" s="278" t="str">
        <f>IFERROR(VLOOKUP(Tableau3[[#This Row],[Code Gest Fournisseur]],#REF!,2,FALSE),IF(Tableau3[[#This Row],[Réf Art Fournisseur]]="","NRC","Znon attribuée"))</f>
        <v>NRC</v>
      </c>
      <c r="E597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597" s="280" t="str">
        <f>IF(Tableau3[[#This Row],[Date Demandée]]+15&lt;$DE$11,"oui","non")</f>
        <v>oui</v>
      </c>
      <c r="G597" s="143"/>
      <c r="I597" s="144"/>
      <c r="J597" s="143"/>
      <c r="AQ597" s="144"/>
      <c r="AR597" s="143"/>
      <c r="AV597" s="1"/>
      <c r="AW597" s="1"/>
      <c r="BF597" s="1"/>
      <c r="CH597" s="1"/>
      <c r="CI597" s="1"/>
      <c r="CL597" s="1"/>
      <c r="CM597" s="1"/>
      <c r="CN597" s="241"/>
      <c r="CO597" s="1"/>
      <c r="CP597" s="3"/>
      <c r="CQ597" s="3"/>
      <c r="CR597" s="1"/>
      <c r="CS597" s="3"/>
      <c r="CT597" s="3"/>
      <c r="CU597" s="3"/>
      <c r="CV597" s="1"/>
      <c r="CW597" s="1"/>
      <c r="DC597" s="144"/>
      <c r="DD597" s="149"/>
      <c r="DE597" s="107"/>
      <c r="DF597" s="107"/>
      <c r="DG597" s="107"/>
      <c r="DH597" s="107"/>
      <c r="DI597" s="107"/>
      <c r="DJ597" s="107"/>
      <c r="DK597" s="107"/>
      <c r="DL597" s="107"/>
      <c r="DM597" s="107"/>
      <c r="DN597" s="107"/>
      <c r="DO597" s="107"/>
      <c r="DP597" s="107"/>
      <c r="DQ597" s="107"/>
      <c r="DR597" s="107"/>
      <c r="DS597" s="107"/>
      <c r="DT597" s="107"/>
      <c r="DU597" s="107"/>
      <c r="DV597" s="107"/>
      <c r="DW597" s="107"/>
      <c r="DX597" s="107"/>
      <c r="DY597" s="107"/>
      <c r="DZ597" s="107"/>
      <c r="EA597" s="107"/>
      <c r="EB597" s="107"/>
      <c r="EC597" s="107"/>
      <c r="ED597" s="107"/>
      <c r="EE597" s="107"/>
      <c r="EF597" s="107"/>
      <c r="EG597" s="107"/>
      <c r="EH597" s="107"/>
      <c r="EI597" s="107"/>
      <c r="EJ597" s="150"/>
    </row>
    <row r="598" spans="1:140" x14ac:dyDescent="0.3">
      <c r="A598" s="277" t="str">
        <f>Tableau3[Commande]&amp;Tableau3[Lig Cde]</f>
        <v/>
      </c>
      <c r="B598" s="278" t="str">
        <f>IF(ISERROR(VLOOKUP(Tableau3[[#This Row],[Code Ord. Off.]],#REF!,2,FALSE)),"RC CONVERGENCE",VLOOKUP(Tableau3[[#This Row],[Code Ord. Off.]],#REF!,2,FALSE))</f>
        <v>RC CONVERGENCE</v>
      </c>
      <c r="C598" s="279" t="str">
        <f>IF(OR(LEFT(Tableau3[[#This Row],[Commentaire Client]],2)="L3",LEFT(Tableau3[[#This Row],[No Suivi]],2)="L3"),"L3","")</f>
        <v/>
      </c>
      <c r="D598" s="278" t="str">
        <f>IFERROR(VLOOKUP(Tableau3[[#This Row],[Code Gest Fournisseur]],#REF!,2,FALSE),IF(Tableau3[[#This Row],[Réf Art Fournisseur]]="","NRC","Znon attribuée"))</f>
        <v>NRC</v>
      </c>
      <c r="E598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598" s="280" t="str">
        <f>IF(Tableau3[[#This Row],[Date Demandée]]+15&lt;$DE$11,"oui","non")</f>
        <v>oui</v>
      </c>
      <c r="G598" s="143"/>
      <c r="I598" s="144"/>
      <c r="J598" s="143"/>
      <c r="AQ598" s="144"/>
      <c r="AR598" s="143"/>
      <c r="AV598" s="1"/>
      <c r="AW598" s="1"/>
      <c r="BF598" s="1"/>
      <c r="CH598" s="1"/>
      <c r="CI598" s="1"/>
      <c r="CL598" s="1"/>
      <c r="CM598" s="1"/>
      <c r="CN598" s="241"/>
      <c r="CO598" s="1"/>
      <c r="CP598" s="3"/>
      <c r="CQ598" s="3"/>
      <c r="CR598" s="1"/>
      <c r="CS598" s="3"/>
      <c r="CT598" s="3"/>
      <c r="CU598" s="3"/>
      <c r="CV598" s="1"/>
      <c r="CW598" s="1"/>
      <c r="DC598" s="144"/>
      <c r="DD598" s="149"/>
      <c r="DE598" s="107"/>
      <c r="DF598" s="107"/>
      <c r="DG598" s="107"/>
      <c r="DH598" s="107"/>
      <c r="DI598" s="107"/>
      <c r="DJ598" s="107"/>
      <c r="DK598" s="107"/>
      <c r="DL598" s="107"/>
      <c r="DM598" s="107"/>
      <c r="DN598" s="107"/>
      <c r="DO598" s="107"/>
      <c r="DP598" s="107"/>
      <c r="DQ598" s="107"/>
      <c r="DR598" s="107"/>
      <c r="DS598" s="107"/>
      <c r="DT598" s="107"/>
      <c r="DU598" s="107"/>
      <c r="DV598" s="107"/>
      <c r="DW598" s="107"/>
      <c r="DX598" s="107"/>
      <c r="DY598" s="107"/>
      <c r="DZ598" s="107"/>
      <c r="EA598" s="107"/>
      <c r="EB598" s="107"/>
      <c r="EC598" s="107"/>
      <c r="ED598" s="107"/>
      <c r="EE598" s="107"/>
      <c r="EF598" s="107"/>
      <c r="EG598" s="107"/>
      <c r="EH598" s="107"/>
      <c r="EI598" s="107"/>
      <c r="EJ598" s="150"/>
    </row>
    <row r="599" spans="1:140" x14ac:dyDescent="0.3">
      <c r="A599" s="277" t="str">
        <f>Tableau3[Commande]&amp;Tableau3[Lig Cde]</f>
        <v/>
      </c>
      <c r="B599" s="278" t="str">
        <f>IF(ISERROR(VLOOKUP(Tableau3[[#This Row],[Code Ord. Off.]],#REF!,2,FALSE)),"RC CONVERGENCE",VLOOKUP(Tableau3[[#This Row],[Code Ord. Off.]],#REF!,2,FALSE))</f>
        <v>RC CONVERGENCE</v>
      </c>
      <c r="C599" s="279" t="str">
        <f>IF(OR(LEFT(Tableau3[[#This Row],[Commentaire Client]],2)="L3",LEFT(Tableau3[[#This Row],[No Suivi]],2)="L3"),"L3","")</f>
        <v/>
      </c>
      <c r="D599" s="278" t="str">
        <f>IFERROR(VLOOKUP(Tableau3[[#This Row],[Code Gest Fournisseur]],#REF!,2,FALSE),IF(Tableau3[[#This Row],[Réf Art Fournisseur]]="","NRC","Znon attribuée"))</f>
        <v>NRC</v>
      </c>
      <c r="E599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599" s="280" t="str">
        <f>IF(Tableau3[[#This Row],[Date Demandée]]+15&lt;$DE$11,"oui","non")</f>
        <v>oui</v>
      </c>
      <c r="G599" s="143"/>
      <c r="I599" s="144"/>
      <c r="J599" s="143"/>
      <c r="AQ599" s="144"/>
      <c r="AR599" s="143"/>
      <c r="AV599" s="1"/>
      <c r="AW599" s="1"/>
      <c r="BF599" s="1"/>
      <c r="CH599" s="1"/>
      <c r="CI599" s="1"/>
      <c r="CL599" s="1"/>
      <c r="CM599" s="1"/>
      <c r="CN599" s="241"/>
      <c r="CO599" s="1"/>
      <c r="CP599" s="3"/>
      <c r="CQ599" s="3"/>
      <c r="CR599" s="1"/>
      <c r="CS599" s="3"/>
      <c r="CT599" s="3"/>
      <c r="CU599" s="3"/>
      <c r="CV599" s="1"/>
      <c r="CW599" s="1"/>
      <c r="DC599" s="144"/>
      <c r="DD599" s="149"/>
      <c r="DE599" s="107"/>
      <c r="DF599" s="107"/>
      <c r="DG599" s="107"/>
      <c r="DH599" s="107"/>
      <c r="DI599" s="107"/>
      <c r="DJ599" s="107"/>
      <c r="DK599" s="107"/>
      <c r="DL599" s="107"/>
      <c r="DM599" s="107"/>
      <c r="DN599" s="107"/>
      <c r="DO599" s="107"/>
      <c r="DP599" s="107"/>
      <c r="DQ599" s="107"/>
      <c r="DR599" s="107"/>
      <c r="DS599" s="107"/>
      <c r="DT599" s="107"/>
      <c r="DU599" s="107"/>
      <c r="DV599" s="107"/>
      <c r="DW599" s="107"/>
      <c r="DX599" s="107"/>
      <c r="DY599" s="107"/>
      <c r="DZ599" s="107"/>
      <c r="EA599" s="107"/>
      <c r="EB599" s="107"/>
      <c r="EC599" s="107"/>
      <c r="ED599" s="107"/>
      <c r="EE599" s="107"/>
      <c r="EF599" s="107"/>
      <c r="EG599" s="107"/>
      <c r="EH599" s="107"/>
      <c r="EI599" s="107"/>
      <c r="EJ599" s="150"/>
    </row>
    <row r="600" spans="1:140" x14ac:dyDescent="0.3">
      <c r="A600" s="277" t="str">
        <f>Tableau3[Commande]&amp;Tableau3[Lig Cde]</f>
        <v/>
      </c>
      <c r="B600" s="278" t="str">
        <f>IF(ISERROR(VLOOKUP(Tableau3[[#This Row],[Code Ord. Off.]],#REF!,2,FALSE)),"RC CONVERGENCE",VLOOKUP(Tableau3[[#This Row],[Code Ord. Off.]],#REF!,2,FALSE))</f>
        <v>RC CONVERGENCE</v>
      </c>
      <c r="C600" s="279" t="str">
        <f>IF(OR(LEFT(Tableau3[[#This Row],[Commentaire Client]],2)="L3",LEFT(Tableau3[[#This Row],[No Suivi]],2)="L3"),"L3","")</f>
        <v/>
      </c>
      <c r="D600" s="278" t="str">
        <f>IFERROR(VLOOKUP(Tableau3[[#This Row],[Code Gest Fournisseur]],#REF!,2,FALSE),IF(Tableau3[[#This Row],[Réf Art Fournisseur]]="","NRC","Znon attribuée"))</f>
        <v>NRC</v>
      </c>
      <c r="E600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600" s="280" t="str">
        <f>IF(Tableau3[[#This Row],[Date Demandée]]+15&lt;$DE$11,"oui","non")</f>
        <v>oui</v>
      </c>
      <c r="G600" s="143"/>
      <c r="I600" s="144"/>
      <c r="J600" s="143"/>
      <c r="AQ600" s="144"/>
      <c r="AR600" s="143"/>
      <c r="AV600" s="1"/>
      <c r="AW600" s="1"/>
      <c r="BF600" s="1"/>
      <c r="CH600" s="1"/>
      <c r="CI600" s="1"/>
      <c r="CL600" s="1"/>
      <c r="CM600" s="1"/>
      <c r="CN600" s="241"/>
      <c r="CO600" s="1"/>
      <c r="CP600" s="3"/>
      <c r="CQ600" s="3"/>
      <c r="CR600" s="1"/>
      <c r="CS600" s="3"/>
      <c r="CT600" s="3"/>
      <c r="CU600" s="3"/>
      <c r="CV600" s="1"/>
      <c r="CW600" s="1"/>
      <c r="DC600" s="144"/>
      <c r="DD600" s="149"/>
      <c r="DE600" s="107"/>
      <c r="DF600" s="107"/>
      <c r="DG600" s="107"/>
      <c r="DH600" s="107"/>
      <c r="DI600" s="107"/>
      <c r="DJ600" s="107"/>
      <c r="DK600" s="107"/>
      <c r="DL600" s="107"/>
      <c r="DM600" s="107"/>
      <c r="DN600" s="107"/>
      <c r="DO600" s="107"/>
      <c r="DP600" s="107"/>
      <c r="DQ600" s="107"/>
      <c r="DR600" s="107"/>
      <c r="DS600" s="107"/>
      <c r="DT600" s="107"/>
      <c r="DU600" s="107"/>
      <c r="DV600" s="107"/>
      <c r="DW600" s="107"/>
      <c r="DX600" s="107"/>
      <c r="DY600" s="107"/>
      <c r="DZ600" s="107"/>
      <c r="EA600" s="107"/>
      <c r="EB600" s="107"/>
      <c r="EC600" s="107"/>
      <c r="ED600" s="107"/>
      <c r="EE600" s="107"/>
      <c r="EF600" s="107"/>
      <c r="EG600" s="107"/>
      <c r="EH600" s="107"/>
      <c r="EI600" s="107"/>
      <c r="EJ600" s="150"/>
    </row>
    <row r="601" spans="1:140" x14ac:dyDescent="0.3">
      <c r="A601" s="277" t="str">
        <f>Tableau3[Commande]&amp;Tableau3[Lig Cde]</f>
        <v/>
      </c>
      <c r="B601" s="278" t="str">
        <f>IF(ISERROR(VLOOKUP(Tableau3[[#This Row],[Code Ord. Off.]],#REF!,2,FALSE)),"RC CONVERGENCE",VLOOKUP(Tableau3[[#This Row],[Code Ord. Off.]],#REF!,2,FALSE))</f>
        <v>RC CONVERGENCE</v>
      </c>
      <c r="C601" s="279" t="str">
        <f>IF(OR(LEFT(Tableau3[[#This Row],[Commentaire Client]],2)="L3",LEFT(Tableau3[[#This Row],[No Suivi]],2)="L3"),"L3","")</f>
        <v/>
      </c>
      <c r="D601" s="278" t="str">
        <f>IFERROR(VLOOKUP(Tableau3[[#This Row],[Code Gest Fournisseur]],#REF!,2,FALSE),IF(Tableau3[[#This Row],[Réf Art Fournisseur]]="","NRC","Znon attribuée"))</f>
        <v>NRC</v>
      </c>
      <c r="E601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601" s="280" t="str">
        <f>IF(Tableau3[[#This Row],[Date Demandée]]+15&lt;$DE$11,"oui","non")</f>
        <v>oui</v>
      </c>
      <c r="G601" s="143"/>
      <c r="I601" s="144"/>
      <c r="J601" s="143"/>
      <c r="AQ601" s="144"/>
      <c r="AR601" s="143"/>
      <c r="AV601" s="1"/>
      <c r="AW601" s="1"/>
      <c r="BF601" s="1"/>
      <c r="CH601" s="1"/>
      <c r="CI601" s="1"/>
      <c r="CL601" s="1"/>
      <c r="CM601" s="1"/>
      <c r="CN601" s="241"/>
      <c r="CO601" s="1"/>
      <c r="CP601" s="3"/>
      <c r="CQ601" s="3"/>
      <c r="CR601" s="1"/>
      <c r="CS601" s="3"/>
      <c r="CT601" s="3"/>
      <c r="CU601" s="3"/>
      <c r="CV601" s="1"/>
      <c r="CW601" s="1"/>
      <c r="DC601" s="144"/>
      <c r="DD601" s="149"/>
      <c r="DE601" s="107"/>
      <c r="DF601" s="107"/>
      <c r="DG601" s="107"/>
      <c r="DH601" s="107"/>
      <c r="DI601" s="107"/>
      <c r="DJ601" s="107"/>
      <c r="DK601" s="107"/>
      <c r="DL601" s="107"/>
      <c r="DM601" s="107"/>
      <c r="DN601" s="107"/>
      <c r="DO601" s="107"/>
      <c r="DP601" s="107"/>
      <c r="DQ601" s="107"/>
      <c r="DR601" s="107"/>
      <c r="DS601" s="107"/>
      <c r="DT601" s="107"/>
      <c r="DU601" s="107"/>
      <c r="DV601" s="107"/>
      <c r="DW601" s="107"/>
      <c r="DX601" s="107"/>
      <c r="DY601" s="107"/>
      <c r="DZ601" s="107"/>
      <c r="EA601" s="107"/>
      <c r="EB601" s="107"/>
      <c r="EC601" s="107"/>
      <c r="ED601" s="107"/>
      <c r="EE601" s="107"/>
      <c r="EF601" s="107"/>
      <c r="EG601" s="107"/>
      <c r="EH601" s="107"/>
      <c r="EI601" s="107"/>
      <c r="EJ601" s="150"/>
    </row>
    <row r="602" spans="1:140" x14ac:dyDescent="0.3">
      <c r="A602" s="277" t="str">
        <f>Tableau3[Commande]&amp;Tableau3[Lig Cde]</f>
        <v/>
      </c>
      <c r="B602" s="278" t="str">
        <f>IF(ISERROR(VLOOKUP(Tableau3[[#This Row],[Code Ord. Off.]],#REF!,2,FALSE)),"RC CONVERGENCE",VLOOKUP(Tableau3[[#This Row],[Code Ord. Off.]],#REF!,2,FALSE))</f>
        <v>RC CONVERGENCE</v>
      </c>
      <c r="C602" s="279" t="str">
        <f>IF(OR(LEFT(Tableau3[[#This Row],[Commentaire Client]],2)="L3",LEFT(Tableau3[[#This Row],[No Suivi]],2)="L3"),"L3","")</f>
        <v/>
      </c>
      <c r="D602" s="278" t="str">
        <f>IFERROR(VLOOKUP(Tableau3[[#This Row],[Code Gest Fournisseur]],#REF!,2,FALSE),IF(Tableau3[[#This Row],[Réf Art Fournisseur]]="","NRC","Znon attribuée"))</f>
        <v>NRC</v>
      </c>
      <c r="E602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602" s="280" t="str">
        <f>IF(Tableau3[[#This Row],[Date Demandée]]+15&lt;$DE$11,"oui","non")</f>
        <v>oui</v>
      </c>
      <c r="G602" s="143"/>
      <c r="I602" s="144"/>
      <c r="J602" s="143"/>
      <c r="AQ602" s="144"/>
      <c r="AR602" s="143"/>
      <c r="AV602" s="1"/>
      <c r="AW602" s="1"/>
      <c r="BF602" s="1"/>
      <c r="CH602" s="1"/>
      <c r="CI602" s="1"/>
      <c r="CL602" s="1"/>
      <c r="CM602" s="1"/>
      <c r="CN602" s="241"/>
      <c r="CO602" s="1"/>
      <c r="CP602" s="3"/>
      <c r="CQ602" s="3"/>
      <c r="CR602" s="1"/>
      <c r="CS602" s="3"/>
      <c r="CT602" s="3"/>
      <c r="CU602" s="3"/>
      <c r="CV602" s="1"/>
      <c r="CW602" s="1"/>
      <c r="DC602" s="144"/>
      <c r="DD602" s="149"/>
      <c r="DE602" s="107"/>
      <c r="DF602" s="107"/>
      <c r="DG602" s="107"/>
      <c r="DH602" s="107"/>
      <c r="DI602" s="107"/>
      <c r="DJ602" s="107"/>
      <c r="DK602" s="107"/>
      <c r="DL602" s="107"/>
      <c r="DM602" s="107"/>
      <c r="DN602" s="107"/>
      <c r="DO602" s="107"/>
      <c r="DP602" s="107"/>
      <c r="DQ602" s="107"/>
      <c r="DR602" s="107"/>
      <c r="DS602" s="107"/>
      <c r="DT602" s="107"/>
      <c r="DU602" s="107"/>
      <c r="DV602" s="107"/>
      <c r="DW602" s="107"/>
      <c r="DX602" s="107"/>
      <c r="DY602" s="107"/>
      <c r="DZ602" s="107"/>
      <c r="EA602" s="107"/>
      <c r="EB602" s="107"/>
      <c r="EC602" s="107"/>
      <c r="ED602" s="107"/>
      <c r="EE602" s="107"/>
      <c r="EF602" s="107"/>
      <c r="EG602" s="107"/>
      <c r="EH602" s="107"/>
      <c r="EI602" s="107"/>
      <c r="EJ602" s="150"/>
    </row>
    <row r="603" spans="1:140" x14ac:dyDescent="0.3">
      <c r="A603" s="277" t="str">
        <f>Tableau3[Commande]&amp;Tableau3[Lig Cde]</f>
        <v/>
      </c>
      <c r="B603" s="278" t="str">
        <f>IF(ISERROR(VLOOKUP(Tableau3[[#This Row],[Code Ord. Off.]],#REF!,2,FALSE)),"RC CONVERGENCE",VLOOKUP(Tableau3[[#This Row],[Code Ord. Off.]],#REF!,2,FALSE))</f>
        <v>RC CONVERGENCE</v>
      </c>
      <c r="C603" s="279" t="str">
        <f>IF(OR(LEFT(Tableau3[[#This Row],[Commentaire Client]],2)="L3",LEFT(Tableau3[[#This Row],[No Suivi]],2)="L3"),"L3","")</f>
        <v/>
      </c>
      <c r="D603" s="278" t="str">
        <f>IFERROR(VLOOKUP(Tableau3[[#This Row],[Code Gest Fournisseur]],#REF!,2,FALSE),IF(Tableau3[[#This Row],[Réf Art Fournisseur]]="","NRC","Znon attribuée"))</f>
        <v>NRC</v>
      </c>
      <c r="E603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603" s="280" t="str">
        <f>IF(Tableau3[[#This Row],[Date Demandée]]+15&lt;$DE$11,"oui","non")</f>
        <v>oui</v>
      </c>
      <c r="G603" s="143"/>
      <c r="I603" s="144"/>
      <c r="J603" s="143"/>
      <c r="AQ603" s="144"/>
      <c r="AR603" s="143"/>
      <c r="AV603" s="1"/>
      <c r="AW603" s="1"/>
      <c r="BF603" s="1"/>
      <c r="CH603" s="1"/>
      <c r="CI603" s="1"/>
      <c r="CL603" s="1"/>
      <c r="CM603" s="1"/>
      <c r="CN603" s="241"/>
      <c r="CO603" s="1"/>
      <c r="CP603" s="3"/>
      <c r="CQ603" s="3"/>
      <c r="CR603" s="1"/>
      <c r="CS603" s="3"/>
      <c r="CT603" s="3"/>
      <c r="CU603" s="3"/>
      <c r="CV603" s="1"/>
      <c r="CW603" s="1"/>
      <c r="DC603" s="144"/>
      <c r="DD603" s="149"/>
      <c r="DE603" s="107"/>
      <c r="DF603" s="107"/>
      <c r="DG603" s="107"/>
      <c r="DH603" s="107"/>
      <c r="DI603" s="107"/>
      <c r="DJ603" s="107"/>
      <c r="DK603" s="107"/>
      <c r="DL603" s="107"/>
      <c r="DM603" s="107"/>
      <c r="DN603" s="107"/>
      <c r="DO603" s="107"/>
      <c r="DP603" s="107"/>
      <c r="DQ603" s="107"/>
      <c r="DR603" s="107"/>
      <c r="DS603" s="107"/>
      <c r="DT603" s="107"/>
      <c r="DU603" s="107"/>
      <c r="DV603" s="107"/>
      <c r="DW603" s="107"/>
      <c r="DX603" s="107"/>
      <c r="DY603" s="107"/>
      <c r="DZ603" s="107"/>
      <c r="EA603" s="107"/>
      <c r="EB603" s="107"/>
      <c r="EC603" s="107"/>
      <c r="ED603" s="107"/>
      <c r="EE603" s="107"/>
      <c r="EF603" s="107"/>
      <c r="EG603" s="107"/>
      <c r="EH603" s="107"/>
      <c r="EI603" s="107"/>
      <c r="EJ603" s="150"/>
    </row>
    <row r="604" spans="1:140" x14ac:dyDescent="0.3">
      <c r="A604" s="277" t="str">
        <f>Tableau3[Commande]&amp;Tableau3[Lig Cde]</f>
        <v/>
      </c>
      <c r="B604" s="278" t="str">
        <f>IF(ISERROR(VLOOKUP(Tableau3[[#This Row],[Code Ord. Off.]],#REF!,2,FALSE)),"RC CONVERGENCE",VLOOKUP(Tableau3[[#This Row],[Code Ord. Off.]],#REF!,2,FALSE))</f>
        <v>RC CONVERGENCE</v>
      </c>
      <c r="C604" s="279" t="str">
        <f>IF(OR(LEFT(Tableau3[[#This Row],[Commentaire Client]],2)="L3",LEFT(Tableau3[[#This Row],[No Suivi]],2)="L3"),"L3","")</f>
        <v/>
      </c>
      <c r="D604" s="278" t="str">
        <f>IFERROR(VLOOKUP(Tableau3[[#This Row],[Code Gest Fournisseur]],#REF!,2,FALSE),IF(Tableau3[[#This Row],[Réf Art Fournisseur]]="","NRC","Znon attribuée"))</f>
        <v>NRC</v>
      </c>
      <c r="E604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604" s="280" t="str">
        <f>IF(Tableau3[[#This Row],[Date Demandée]]+15&lt;$DE$11,"oui","non")</f>
        <v>oui</v>
      </c>
      <c r="G604" s="143"/>
      <c r="I604" s="144"/>
      <c r="J604" s="143"/>
      <c r="AQ604" s="144"/>
      <c r="AR604" s="143"/>
      <c r="AV604" s="1"/>
      <c r="AW604" s="1"/>
      <c r="BF604" s="1"/>
      <c r="CH604" s="1"/>
      <c r="CI604" s="1"/>
      <c r="CL604" s="1"/>
      <c r="CM604" s="1"/>
      <c r="CN604" s="241"/>
      <c r="CO604" s="1"/>
      <c r="CP604" s="3"/>
      <c r="CQ604" s="3"/>
      <c r="CR604" s="1"/>
      <c r="CS604" s="3"/>
      <c r="CT604" s="3"/>
      <c r="CU604" s="3"/>
      <c r="CV604" s="1"/>
      <c r="CW604" s="1"/>
      <c r="DC604" s="144"/>
      <c r="DD604" s="149"/>
      <c r="DE604" s="107"/>
      <c r="DF604" s="107"/>
      <c r="DG604" s="107"/>
      <c r="DH604" s="107"/>
      <c r="DI604" s="107"/>
      <c r="DJ604" s="107"/>
      <c r="DK604" s="107"/>
      <c r="DL604" s="107"/>
      <c r="DM604" s="107"/>
      <c r="DN604" s="107"/>
      <c r="DO604" s="107"/>
      <c r="DP604" s="107"/>
      <c r="DQ604" s="107"/>
      <c r="DR604" s="107"/>
      <c r="DS604" s="107"/>
      <c r="DT604" s="107"/>
      <c r="DU604" s="107"/>
      <c r="DV604" s="107"/>
      <c r="DW604" s="107"/>
      <c r="DX604" s="107"/>
      <c r="DY604" s="107"/>
      <c r="DZ604" s="107"/>
      <c r="EA604" s="107"/>
      <c r="EB604" s="107"/>
      <c r="EC604" s="107"/>
      <c r="ED604" s="107"/>
      <c r="EE604" s="107"/>
      <c r="EF604" s="107"/>
      <c r="EG604" s="107"/>
      <c r="EH604" s="107"/>
      <c r="EI604" s="107"/>
      <c r="EJ604" s="150"/>
    </row>
    <row r="605" spans="1:140" x14ac:dyDescent="0.3">
      <c r="A605" s="277" t="str">
        <f>Tableau3[Commande]&amp;Tableau3[Lig Cde]</f>
        <v/>
      </c>
      <c r="B605" s="278" t="str">
        <f>IF(ISERROR(VLOOKUP(Tableau3[[#This Row],[Code Ord. Off.]],#REF!,2,FALSE)),"RC CONVERGENCE",VLOOKUP(Tableau3[[#This Row],[Code Ord. Off.]],#REF!,2,FALSE))</f>
        <v>RC CONVERGENCE</v>
      </c>
      <c r="C605" s="279" t="str">
        <f>IF(OR(LEFT(Tableau3[[#This Row],[Commentaire Client]],2)="L3",LEFT(Tableau3[[#This Row],[No Suivi]],2)="L3"),"L3","")</f>
        <v/>
      </c>
      <c r="D605" s="278" t="str">
        <f>IFERROR(VLOOKUP(Tableau3[[#This Row],[Code Gest Fournisseur]],#REF!,2,FALSE),IF(Tableau3[[#This Row],[Réf Art Fournisseur]]="","NRC","Znon attribuée"))</f>
        <v>NRC</v>
      </c>
      <c r="E605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605" s="280" t="str">
        <f>IF(Tableau3[[#This Row],[Date Demandée]]+15&lt;$DE$11,"oui","non")</f>
        <v>oui</v>
      </c>
      <c r="G605" s="143"/>
      <c r="I605" s="144"/>
      <c r="J605" s="143"/>
      <c r="AQ605" s="144"/>
      <c r="AR605" s="143"/>
      <c r="AV605" s="1"/>
      <c r="AW605" s="1"/>
      <c r="BF605" s="1"/>
      <c r="CH605" s="1"/>
      <c r="CI605" s="1"/>
      <c r="CL605" s="1"/>
      <c r="CM605" s="1"/>
      <c r="CN605" s="241"/>
      <c r="CO605" s="1"/>
      <c r="CP605" s="3"/>
      <c r="CQ605" s="3"/>
      <c r="CR605" s="1"/>
      <c r="CS605" s="3"/>
      <c r="CT605" s="3"/>
      <c r="CU605" s="3"/>
      <c r="CV605" s="1"/>
      <c r="CW605" s="1"/>
      <c r="DC605" s="144"/>
      <c r="DD605" s="149"/>
      <c r="DE605" s="107"/>
      <c r="DF605" s="107"/>
      <c r="DG605" s="107"/>
      <c r="DH605" s="107"/>
      <c r="DI605" s="107"/>
      <c r="DJ605" s="107"/>
      <c r="DK605" s="107"/>
      <c r="DL605" s="107"/>
      <c r="DM605" s="107"/>
      <c r="DN605" s="107"/>
      <c r="DO605" s="107"/>
      <c r="DP605" s="107"/>
      <c r="DQ605" s="107"/>
      <c r="DR605" s="107"/>
      <c r="DS605" s="107"/>
      <c r="DT605" s="107"/>
      <c r="DU605" s="107"/>
      <c r="DV605" s="107"/>
      <c r="DW605" s="107"/>
      <c r="DX605" s="107"/>
      <c r="DY605" s="107"/>
      <c r="DZ605" s="107"/>
      <c r="EA605" s="107"/>
      <c r="EB605" s="107"/>
      <c r="EC605" s="107"/>
      <c r="ED605" s="107"/>
      <c r="EE605" s="107"/>
      <c r="EF605" s="107"/>
      <c r="EG605" s="107"/>
      <c r="EH605" s="107"/>
      <c r="EI605" s="107"/>
      <c r="EJ605" s="150"/>
    </row>
    <row r="606" spans="1:140" x14ac:dyDescent="0.3">
      <c r="A606" s="277" t="str">
        <f>Tableau3[Commande]&amp;Tableau3[Lig Cde]</f>
        <v/>
      </c>
      <c r="B606" s="278" t="str">
        <f>IF(ISERROR(VLOOKUP(Tableau3[[#This Row],[Code Ord. Off.]],#REF!,2,FALSE)),"RC CONVERGENCE",VLOOKUP(Tableau3[[#This Row],[Code Ord. Off.]],#REF!,2,FALSE))</f>
        <v>RC CONVERGENCE</v>
      </c>
      <c r="C606" s="279" t="str">
        <f>IF(OR(LEFT(Tableau3[[#This Row],[Commentaire Client]],2)="L3",LEFT(Tableau3[[#This Row],[No Suivi]],2)="L3"),"L3","")</f>
        <v/>
      </c>
      <c r="D606" s="278" t="str">
        <f>IFERROR(VLOOKUP(Tableau3[[#This Row],[Code Gest Fournisseur]],#REF!,2,FALSE),IF(Tableau3[[#This Row],[Réf Art Fournisseur]]="","NRC","Znon attribuée"))</f>
        <v>NRC</v>
      </c>
      <c r="E606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606" s="280" t="str">
        <f>IF(Tableau3[[#This Row],[Date Demandée]]+15&lt;$DE$11,"oui","non")</f>
        <v>oui</v>
      </c>
      <c r="G606" s="143"/>
      <c r="I606" s="144"/>
      <c r="J606" s="143"/>
      <c r="AQ606" s="144"/>
      <c r="AR606" s="143"/>
      <c r="AV606" s="1"/>
      <c r="AW606" s="1"/>
      <c r="BF606" s="1"/>
      <c r="CH606" s="1"/>
      <c r="CI606" s="1"/>
      <c r="CL606" s="1"/>
      <c r="CM606" s="1"/>
      <c r="CN606" s="243"/>
      <c r="CO606" s="1"/>
      <c r="CP606" s="3"/>
      <c r="CQ606" s="3"/>
      <c r="CR606" s="1"/>
      <c r="CS606" s="3"/>
      <c r="CT606" s="3"/>
      <c r="CU606" s="3"/>
      <c r="CV606" s="1"/>
      <c r="CW606" s="1"/>
      <c r="DC606" s="144"/>
      <c r="DD606" s="149"/>
      <c r="DE606" s="107"/>
      <c r="DF606" s="107"/>
      <c r="DG606" s="107"/>
      <c r="DH606" s="107"/>
      <c r="DI606" s="107"/>
      <c r="DJ606" s="107"/>
      <c r="DK606" s="107"/>
      <c r="DL606" s="107"/>
      <c r="DM606" s="107"/>
      <c r="DN606" s="107"/>
      <c r="DO606" s="107"/>
      <c r="DP606" s="107"/>
      <c r="DQ606" s="107"/>
      <c r="DR606" s="107"/>
      <c r="DS606" s="107"/>
      <c r="DT606" s="107"/>
      <c r="DU606" s="107"/>
      <c r="DV606" s="107"/>
      <c r="DW606" s="107"/>
      <c r="DX606" s="107"/>
      <c r="DY606" s="107"/>
      <c r="DZ606" s="107"/>
      <c r="EA606" s="107"/>
      <c r="EB606" s="107"/>
      <c r="EC606" s="107"/>
      <c r="ED606" s="107"/>
      <c r="EE606" s="107"/>
      <c r="EF606" s="107"/>
      <c r="EG606" s="107"/>
      <c r="EH606" s="107"/>
      <c r="EI606" s="107"/>
      <c r="EJ606" s="150"/>
    </row>
    <row r="607" spans="1:140" x14ac:dyDescent="0.3">
      <c r="A607" s="277" t="str">
        <f>Tableau3[Commande]&amp;Tableau3[Lig Cde]</f>
        <v/>
      </c>
      <c r="B607" s="278" t="str">
        <f>IF(ISERROR(VLOOKUP(Tableau3[[#This Row],[Code Ord. Off.]],#REF!,2,FALSE)),"RC CONVERGENCE",VLOOKUP(Tableau3[[#This Row],[Code Ord. Off.]],#REF!,2,FALSE))</f>
        <v>RC CONVERGENCE</v>
      </c>
      <c r="C607" s="279" t="str">
        <f>IF(OR(LEFT(Tableau3[[#This Row],[Commentaire Client]],2)="L3",LEFT(Tableau3[[#This Row],[No Suivi]],2)="L3"),"L3","")</f>
        <v/>
      </c>
      <c r="D607" s="278" t="str">
        <f>IFERROR(VLOOKUP(Tableau3[[#This Row],[Code Gest Fournisseur]],#REF!,2,FALSE),IF(Tableau3[[#This Row],[Réf Art Fournisseur]]="","NRC","Znon attribuée"))</f>
        <v>NRC</v>
      </c>
      <c r="E607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607" s="280" t="str">
        <f>IF(Tableau3[[#This Row],[Date Demandée]]+15&lt;$DE$11,"oui","non")</f>
        <v>oui</v>
      </c>
      <c r="G607" s="143"/>
      <c r="I607" s="144"/>
      <c r="J607" s="143"/>
      <c r="AQ607" s="144"/>
      <c r="AR607" s="143"/>
      <c r="AV607" s="1"/>
      <c r="AW607" s="1"/>
      <c r="BF607" s="1"/>
      <c r="CH607" s="1"/>
      <c r="CI607" s="1"/>
      <c r="CL607" s="1"/>
      <c r="CM607" s="1"/>
      <c r="CN607" s="244"/>
      <c r="CO607" s="1"/>
      <c r="CP607" s="3"/>
      <c r="CQ607" s="3"/>
      <c r="CR607" s="1"/>
      <c r="CS607" s="3"/>
      <c r="CT607" s="3"/>
      <c r="CU607" s="3"/>
      <c r="CV607" s="1"/>
      <c r="CW607" s="1"/>
      <c r="DC607" s="144"/>
      <c r="DD607" s="149"/>
      <c r="DE607" s="107"/>
      <c r="DF607" s="107"/>
      <c r="DG607" s="107"/>
      <c r="DH607" s="107"/>
      <c r="DI607" s="107"/>
      <c r="DJ607" s="107"/>
      <c r="DK607" s="107"/>
      <c r="DL607" s="107"/>
      <c r="DM607" s="107"/>
      <c r="DN607" s="107"/>
      <c r="DO607" s="107"/>
      <c r="DP607" s="107"/>
      <c r="DQ607" s="107"/>
      <c r="DR607" s="107"/>
      <c r="DS607" s="107"/>
      <c r="DT607" s="107"/>
      <c r="DU607" s="107"/>
      <c r="DV607" s="107"/>
      <c r="DW607" s="107"/>
      <c r="DX607" s="107"/>
      <c r="DY607" s="107"/>
      <c r="DZ607" s="107"/>
      <c r="EA607" s="107"/>
      <c r="EB607" s="107"/>
      <c r="EC607" s="107"/>
      <c r="ED607" s="107"/>
      <c r="EE607" s="107"/>
      <c r="EF607" s="107"/>
      <c r="EG607" s="107"/>
      <c r="EH607" s="107"/>
      <c r="EI607" s="107"/>
      <c r="EJ607" s="150"/>
    </row>
    <row r="608" spans="1:140" x14ac:dyDescent="0.3">
      <c r="A608" s="277" t="str">
        <f>Tableau3[Commande]&amp;Tableau3[Lig Cde]</f>
        <v/>
      </c>
      <c r="B608" s="278" t="str">
        <f>IF(ISERROR(VLOOKUP(Tableau3[[#This Row],[Code Ord. Off.]],#REF!,2,FALSE)),"RC CONVERGENCE",VLOOKUP(Tableau3[[#This Row],[Code Ord. Off.]],#REF!,2,FALSE))</f>
        <v>RC CONVERGENCE</v>
      </c>
      <c r="C608" s="279" t="str">
        <f>IF(OR(LEFT(Tableau3[[#This Row],[Commentaire Client]],2)="L3",LEFT(Tableau3[[#This Row],[No Suivi]],2)="L3"),"L3","")</f>
        <v/>
      </c>
      <c r="D608" s="278" t="str">
        <f>IFERROR(VLOOKUP(Tableau3[[#This Row],[Code Gest Fournisseur]],#REF!,2,FALSE),IF(Tableau3[[#This Row],[Réf Art Fournisseur]]="","NRC","Znon attribuée"))</f>
        <v>NRC</v>
      </c>
      <c r="E608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608" s="280" t="str">
        <f>IF(Tableau3[[#This Row],[Date Demandée]]+15&lt;$DE$11,"oui","non")</f>
        <v>oui</v>
      </c>
      <c r="G608" s="143"/>
      <c r="I608" s="144"/>
      <c r="J608" s="143"/>
      <c r="AQ608" s="144"/>
      <c r="AR608" s="143"/>
      <c r="AV608" s="1"/>
      <c r="AW608" s="1"/>
      <c r="BF608" s="1"/>
      <c r="CH608" s="1"/>
      <c r="CI608" s="1"/>
      <c r="CL608" s="1"/>
      <c r="CM608" s="1"/>
      <c r="CN608" s="241"/>
      <c r="CO608" s="1"/>
      <c r="CP608" s="3"/>
      <c r="CQ608" s="3"/>
      <c r="CR608" s="1"/>
      <c r="CS608" s="3"/>
      <c r="CT608" s="3"/>
      <c r="CU608" s="3"/>
      <c r="CV608" s="1"/>
      <c r="CW608" s="1"/>
      <c r="DC608" s="144"/>
      <c r="DD608" s="149"/>
      <c r="DE608" s="107"/>
      <c r="DF608" s="107"/>
      <c r="DG608" s="107"/>
      <c r="DH608" s="107"/>
      <c r="DI608" s="107"/>
      <c r="DJ608" s="107"/>
      <c r="DK608" s="107"/>
      <c r="DL608" s="107"/>
      <c r="DM608" s="107"/>
      <c r="DN608" s="107"/>
      <c r="DO608" s="107"/>
      <c r="DP608" s="107"/>
      <c r="DQ608" s="107"/>
      <c r="DR608" s="107"/>
      <c r="DS608" s="107"/>
      <c r="DT608" s="107"/>
      <c r="DU608" s="107"/>
      <c r="DV608" s="107"/>
      <c r="DW608" s="107"/>
      <c r="DX608" s="107"/>
      <c r="DY608" s="107"/>
      <c r="DZ608" s="107"/>
      <c r="EA608" s="107"/>
      <c r="EB608" s="107"/>
      <c r="EC608" s="107"/>
      <c r="ED608" s="107"/>
      <c r="EE608" s="107"/>
      <c r="EF608" s="107"/>
      <c r="EG608" s="107"/>
      <c r="EH608" s="107"/>
      <c r="EI608" s="107"/>
      <c r="EJ608" s="150"/>
    </row>
    <row r="609" spans="1:140" x14ac:dyDescent="0.3">
      <c r="A609" s="277" t="str">
        <f>Tableau3[Commande]&amp;Tableau3[Lig Cde]</f>
        <v/>
      </c>
      <c r="B609" s="278" t="str">
        <f>IF(ISERROR(VLOOKUP(Tableau3[[#This Row],[Code Ord. Off.]],#REF!,2,FALSE)),"RC CONVERGENCE",VLOOKUP(Tableau3[[#This Row],[Code Ord. Off.]],#REF!,2,FALSE))</f>
        <v>RC CONVERGENCE</v>
      </c>
      <c r="C609" s="279" t="str">
        <f>IF(OR(LEFT(Tableau3[[#This Row],[Commentaire Client]],2)="L3",LEFT(Tableau3[[#This Row],[No Suivi]],2)="L3"),"L3","")</f>
        <v/>
      </c>
      <c r="D609" s="278" t="str">
        <f>IFERROR(VLOOKUP(Tableau3[[#This Row],[Code Gest Fournisseur]],#REF!,2,FALSE),IF(Tableau3[[#This Row],[Réf Art Fournisseur]]="","NRC","Znon attribuée"))</f>
        <v>NRC</v>
      </c>
      <c r="E609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609" s="280" t="str">
        <f>IF(Tableau3[[#This Row],[Date Demandée]]+15&lt;$DE$11,"oui","non")</f>
        <v>oui</v>
      </c>
      <c r="G609" s="143"/>
      <c r="I609" s="144"/>
      <c r="J609" s="143"/>
      <c r="AQ609" s="144"/>
      <c r="AR609" s="143"/>
      <c r="AV609" s="1"/>
      <c r="AW609" s="1"/>
      <c r="BF609" s="1"/>
      <c r="CH609" s="1"/>
      <c r="CI609" s="1"/>
      <c r="CL609" s="1"/>
      <c r="CM609" s="1"/>
      <c r="CN609" s="241"/>
      <c r="CO609" s="1"/>
      <c r="CP609" s="3"/>
      <c r="CQ609" s="3"/>
      <c r="CR609" s="1"/>
      <c r="CS609" s="3"/>
      <c r="CT609" s="3"/>
      <c r="CU609" s="3"/>
      <c r="CV609" s="1"/>
      <c r="CW609" s="1"/>
      <c r="DC609" s="144"/>
      <c r="DD609" s="149"/>
      <c r="DE609" s="107"/>
      <c r="DF609" s="107"/>
      <c r="DG609" s="107"/>
      <c r="DH609" s="107"/>
      <c r="DI609" s="107"/>
      <c r="DJ609" s="107"/>
      <c r="DK609" s="107"/>
      <c r="DL609" s="107"/>
      <c r="DM609" s="107"/>
      <c r="DN609" s="107"/>
      <c r="DO609" s="107"/>
      <c r="DP609" s="107"/>
      <c r="DQ609" s="107"/>
      <c r="DR609" s="107"/>
      <c r="DS609" s="107"/>
      <c r="DT609" s="107"/>
      <c r="DU609" s="107"/>
      <c r="DV609" s="107"/>
      <c r="DW609" s="107"/>
      <c r="DX609" s="107"/>
      <c r="DY609" s="107"/>
      <c r="DZ609" s="107"/>
      <c r="EA609" s="107"/>
      <c r="EB609" s="107"/>
      <c r="EC609" s="107"/>
      <c r="ED609" s="107"/>
      <c r="EE609" s="107"/>
      <c r="EF609" s="107"/>
      <c r="EG609" s="107"/>
      <c r="EH609" s="107"/>
      <c r="EI609" s="107"/>
      <c r="EJ609" s="150"/>
    </row>
    <row r="610" spans="1:140" x14ac:dyDescent="0.3">
      <c r="A610" s="277" t="str">
        <f>Tableau3[Commande]&amp;Tableau3[Lig Cde]</f>
        <v/>
      </c>
      <c r="B610" s="278" t="str">
        <f>IF(ISERROR(VLOOKUP(Tableau3[[#This Row],[Code Ord. Off.]],#REF!,2,FALSE)),"RC CONVERGENCE",VLOOKUP(Tableau3[[#This Row],[Code Ord. Off.]],#REF!,2,FALSE))</f>
        <v>RC CONVERGENCE</v>
      </c>
      <c r="C610" s="279" t="str">
        <f>IF(OR(LEFT(Tableau3[[#This Row],[Commentaire Client]],2)="L3",LEFT(Tableau3[[#This Row],[No Suivi]],2)="L3"),"L3","")</f>
        <v/>
      </c>
      <c r="D610" s="278" t="str">
        <f>IFERROR(VLOOKUP(Tableau3[[#This Row],[Code Gest Fournisseur]],#REF!,2,FALSE),IF(Tableau3[[#This Row],[Réf Art Fournisseur]]="","NRC","Znon attribuée"))</f>
        <v>NRC</v>
      </c>
      <c r="E610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610" s="280" t="str">
        <f>IF(Tableau3[[#This Row],[Date Demandée]]+15&lt;$DE$11,"oui","non")</f>
        <v>oui</v>
      </c>
      <c r="G610" s="143"/>
      <c r="I610" s="144"/>
      <c r="J610" s="143"/>
      <c r="AQ610" s="144"/>
      <c r="AR610" s="143"/>
      <c r="AV610" s="1"/>
      <c r="AW610" s="1"/>
      <c r="BF610" s="1"/>
      <c r="CH610" s="1"/>
      <c r="CI610" s="1"/>
      <c r="CL610" s="1"/>
      <c r="CM610" s="1"/>
      <c r="CN610" s="242"/>
      <c r="CO610" s="1"/>
      <c r="CP610" s="3"/>
      <c r="CQ610" s="3"/>
      <c r="CR610" s="1"/>
      <c r="CS610" s="3"/>
      <c r="CT610" s="3"/>
      <c r="CU610" s="3"/>
      <c r="CV610" s="1"/>
      <c r="CW610" s="1"/>
      <c r="DC610" s="144"/>
      <c r="DD610" s="149"/>
      <c r="DE610" s="107"/>
      <c r="DF610" s="107"/>
      <c r="DG610" s="107"/>
      <c r="DH610" s="107"/>
      <c r="DI610" s="107"/>
      <c r="DJ610" s="107"/>
      <c r="DK610" s="107"/>
      <c r="DL610" s="107"/>
      <c r="DM610" s="107"/>
      <c r="DN610" s="107"/>
      <c r="DO610" s="107"/>
      <c r="DP610" s="107"/>
      <c r="DQ610" s="107"/>
      <c r="DR610" s="107"/>
      <c r="DS610" s="107"/>
      <c r="DT610" s="107"/>
      <c r="DU610" s="107"/>
      <c r="DV610" s="107"/>
      <c r="DW610" s="107"/>
      <c r="DX610" s="107"/>
      <c r="DY610" s="107"/>
      <c r="DZ610" s="107"/>
      <c r="EA610" s="107"/>
      <c r="EB610" s="107"/>
      <c r="EC610" s="107"/>
      <c r="ED610" s="107"/>
      <c r="EE610" s="107"/>
      <c r="EF610" s="107"/>
      <c r="EG610" s="107"/>
      <c r="EH610" s="107"/>
      <c r="EI610" s="107"/>
      <c r="EJ610" s="150"/>
    </row>
    <row r="611" spans="1:140" x14ac:dyDescent="0.3">
      <c r="A611" s="277" t="str">
        <f>Tableau3[Commande]&amp;Tableau3[Lig Cde]</f>
        <v/>
      </c>
      <c r="B611" s="278" t="str">
        <f>IF(ISERROR(VLOOKUP(Tableau3[[#This Row],[Code Ord. Off.]],#REF!,2,FALSE)),"RC CONVERGENCE",VLOOKUP(Tableau3[[#This Row],[Code Ord. Off.]],#REF!,2,FALSE))</f>
        <v>RC CONVERGENCE</v>
      </c>
      <c r="C611" s="279" t="str">
        <f>IF(OR(LEFT(Tableau3[[#This Row],[Commentaire Client]],2)="L3",LEFT(Tableau3[[#This Row],[No Suivi]],2)="L3"),"L3","")</f>
        <v/>
      </c>
      <c r="D611" s="278" t="str">
        <f>IFERROR(VLOOKUP(Tableau3[[#This Row],[Code Gest Fournisseur]],#REF!,2,FALSE),IF(Tableau3[[#This Row],[Réf Art Fournisseur]]="","NRC","Znon attribuée"))</f>
        <v>NRC</v>
      </c>
      <c r="E611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611" s="280" t="str">
        <f>IF(Tableau3[[#This Row],[Date Demandée]]+15&lt;$DE$11,"oui","non")</f>
        <v>oui</v>
      </c>
      <c r="G611" s="143"/>
      <c r="I611" s="144"/>
      <c r="J611" s="143"/>
      <c r="AQ611" s="144"/>
      <c r="AR611" s="143"/>
      <c r="AV611" s="1"/>
      <c r="AW611" s="1"/>
      <c r="BF611" s="1"/>
      <c r="CH611" s="1"/>
      <c r="CI611" s="1"/>
      <c r="CL611" s="1"/>
      <c r="CM611" s="1"/>
      <c r="CN611" s="243"/>
      <c r="CO611" s="1"/>
      <c r="CP611" s="3"/>
      <c r="CQ611" s="3"/>
      <c r="CR611" s="1"/>
      <c r="CS611" s="3"/>
      <c r="CT611" s="3"/>
      <c r="CU611" s="3"/>
      <c r="CV611" s="1"/>
      <c r="CW611" s="1"/>
      <c r="DC611" s="144"/>
      <c r="DD611" s="149"/>
      <c r="DE611" s="107"/>
      <c r="DF611" s="107"/>
      <c r="DG611" s="107"/>
      <c r="DH611" s="107"/>
      <c r="DI611" s="107"/>
      <c r="DJ611" s="107"/>
      <c r="DK611" s="107"/>
      <c r="DL611" s="107"/>
      <c r="DM611" s="107"/>
      <c r="DN611" s="107"/>
      <c r="DO611" s="107"/>
      <c r="DP611" s="107"/>
      <c r="DQ611" s="107"/>
      <c r="DR611" s="107"/>
      <c r="DS611" s="107"/>
      <c r="DT611" s="107"/>
      <c r="DU611" s="107"/>
      <c r="DV611" s="107"/>
      <c r="DW611" s="107"/>
      <c r="DX611" s="107"/>
      <c r="DY611" s="107"/>
      <c r="DZ611" s="107"/>
      <c r="EA611" s="107"/>
      <c r="EB611" s="107"/>
      <c r="EC611" s="107"/>
      <c r="ED611" s="107"/>
      <c r="EE611" s="107"/>
      <c r="EF611" s="107"/>
      <c r="EG611" s="107"/>
      <c r="EH611" s="107"/>
      <c r="EI611" s="107"/>
      <c r="EJ611" s="150"/>
    </row>
    <row r="612" spans="1:140" x14ac:dyDescent="0.3">
      <c r="A612" s="277" t="str">
        <f>Tableau3[Commande]&amp;Tableau3[Lig Cde]</f>
        <v/>
      </c>
      <c r="B612" s="278" t="str">
        <f>IF(ISERROR(VLOOKUP(Tableau3[[#This Row],[Code Ord. Off.]],#REF!,2,FALSE)),"RC CONVERGENCE",VLOOKUP(Tableau3[[#This Row],[Code Ord. Off.]],#REF!,2,FALSE))</f>
        <v>RC CONVERGENCE</v>
      </c>
      <c r="C612" s="279" t="str">
        <f>IF(OR(LEFT(Tableau3[[#This Row],[Commentaire Client]],2)="L3",LEFT(Tableau3[[#This Row],[No Suivi]],2)="L3"),"L3","")</f>
        <v/>
      </c>
      <c r="D612" s="278" t="str">
        <f>IFERROR(VLOOKUP(Tableau3[[#This Row],[Code Gest Fournisseur]],#REF!,2,FALSE),IF(Tableau3[[#This Row],[Réf Art Fournisseur]]="","NRC","Znon attribuée"))</f>
        <v>NRC</v>
      </c>
      <c r="E612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612" s="280" t="str">
        <f>IF(Tableau3[[#This Row],[Date Demandée]]+15&lt;$DE$11,"oui","non")</f>
        <v>oui</v>
      </c>
      <c r="G612" s="143"/>
      <c r="I612" s="144"/>
      <c r="J612" s="143"/>
      <c r="AQ612" s="144"/>
      <c r="AR612" s="143"/>
      <c r="AV612" s="1"/>
      <c r="AW612" s="1"/>
      <c r="BF612" s="1"/>
      <c r="CH612" s="1"/>
      <c r="CI612" s="1"/>
      <c r="CL612" s="1"/>
      <c r="CM612" s="1"/>
      <c r="CN612" s="243"/>
      <c r="CO612" s="1"/>
      <c r="CP612" s="3"/>
      <c r="CQ612" s="3"/>
      <c r="CR612" s="1"/>
      <c r="CS612" s="3"/>
      <c r="CT612" s="3"/>
      <c r="CU612" s="3"/>
      <c r="CV612" s="1"/>
      <c r="CW612" s="1"/>
      <c r="DC612" s="144"/>
      <c r="DD612" s="149"/>
      <c r="DE612" s="107"/>
      <c r="DF612" s="107"/>
      <c r="DG612" s="107"/>
      <c r="DH612" s="107"/>
      <c r="DI612" s="107"/>
      <c r="DJ612" s="107"/>
      <c r="DK612" s="107"/>
      <c r="DL612" s="107"/>
      <c r="DM612" s="107"/>
      <c r="DN612" s="107"/>
      <c r="DO612" s="107"/>
      <c r="DP612" s="107"/>
      <c r="DQ612" s="107"/>
      <c r="DR612" s="107"/>
      <c r="DS612" s="107"/>
      <c r="DT612" s="107"/>
      <c r="DU612" s="107"/>
      <c r="DV612" s="107"/>
      <c r="DW612" s="107"/>
      <c r="DX612" s="107"/>
      <c r="DY612" s="107"/>
      <c r="DZ612" s="107"/>
      <c r="EA612" s="107"/>
      <c r="EB612" s="107"/>
      <c r="EC612" s="107"/>
      <c r="ED612" s="107"/>
      <c r="EE612" s="107"/>
      <c r="EF612" s="107"/>
      <c r="EG612" s="107"/>
      <c r="EH612" s="107"/>
      <c r="EI612" s="107"/>
      <c r="EJ612" s="150"/>
    </row>
    <row r="613" spans="1:140" x14ac:dyDescent="0.3">
      <c r="A613" s="277" t="str">
        <f>Tableau3[Commande]&amp;Tableau3[Lig Cde]</f>
        <v/>
      </c>
      <c r="B613" s="278" t="str">
        <f>IF(ISERROR(VLOOKUP(Tableau3[[#This Row],[Code Ord. Off.]],#REF!,2,FALSE)),"RC CONVERGENCE",VLOOKUP(Tableau3[[#This Row],[Code Ord. Off.]],#REF!,2,FALSE))</f>
        <v>RC CONVERGENCE</v>
      </c>
      <c r="C613" s="279" t="str">
        <f>IF(OR(LEFT(Tableau3[[#This Row],[Commentaire Client]],2)="L3",LEFT(Tableau3[[#This Row],[No Suivi]],2)="L3"),"L3","")</f>
        <v/>
      </c>
      <c r="D613" s="278" t="str">
        <f>IFERROR(VLOOKUP(Tableau3[[#This Row],[Code Gest Fournisseur]],#REF!,2,FALSE),IF(Tableau3[[#This Row],[Réf Art Fournisseur]]="","NRC","Znon attribuée"))</f>
        <v>NRC</v>
      </c>
      <c r="E613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613" s="280" t="str">
        <f>IF(Tableau3[[#This Row],[Date Demandée]]+15&lt;$DE$11,"oui","non")</f>
        <v>oui</v>
      </c>
      <c r="G613" s="143"/>
      <c r="I613" s="144"/>
      <c r="J613" s="143"/>
      <c r="AQ613" s="144"/>
      <c r="AR613" s="143"/>
      <c r="AV613" s="1"/>
      <c r="AW613" s="1"/>
      <c r="BF613" s="1"/>
      <c r="CH613" s="1"/>
      <c r="CI613" s="1"/>
      <c r="CL613" s="1"/>
      <c r="CM613" s="1"/>
      <c r="CN613" s="243"/>
      <c r="CO613" s="1"/>
      <c r="CP613" s="3"/>
      <c r="CQ613" s="3"/>
      <c r="CR613" s="1"/>
      <c r="CS613" s="3"/>
      <c r="CT613" s="3"/>
      <c r="CU613" s="3"/>
      <c r="CV613" s="1"/>
      <c r="CW613" s="1"/>
      <c r="DC613" s="144"/>
      <c r="DD613" s="149"/>
      <c r="DE613" s="107"/>
      <c r="DF613" s="107"/>
      <c r="DG613" s="107"/>
      <c r="DH613" s="107"/>
      <c r="DI613" s="107"/>
      <c r="DJ613" s="107"/>
      <c r="DK613" s="107"/>
      <c r="DL613" s="107"/>
      <c r="DM613" s="107"/>
      <c r="DN613" s="107"/>
      <c r="DO613" s="107"/>
      <c r="DP613" s="107"/>
      <c r="DQ613" s="107"/>
      <c r="DR613" s="107"/>
      <c r="DS613" s="107"/>
      <c r="DT613" s="107"/>
      <c r="DU613" s="107"/>
      <c r="DV613" s="107"/>
      <c r="DW613" s="107"/>
      <c r="DX613" s="107"/>
      <c r="DY613" s="107"/>
      <c r="DZ613" s="107"/>
      <c r="EA613" s="107"/>
      <c r="EB613" s="107"/>
      <c r="EC613" s="107"/>
      <c r="ED613" s="107"/>
      <c r="EE613" s="107"/>
      <c r="EF613" s="107"/>
      <c r="EG613" s="107"/>
      <c r="EH613" s="107"/>
      <c r="EI613" s="107"/>
      <c r="EJ613" s="150"/>
    </row>
    <row r="614" spans="1:140" x14ac:dyDescent="0.3">
      <c r="A614" s="277" t="str">
        <f>Tableau3[Commande]&amp;Tableau3[Lig Cde]</f>
        <v/>
      </c>
      <c r="B614" s="278" t="str">
        <f>IF(ISERROR(VLOOKUP(Tableau3[[#This Row],[Code Ord. Off.]],#REF!,2,FALSE)),"RC CONVERGENCE",VLOOKUP(Tableau3[[#This Row],[Code Ord. Off.]],#REF!,2,FALSE))</f>
        <v>RC CONVERGENCE</v>
      </c>
      <c r="C614" s="279" t="str">
        <f>IF(OR(LEFT(Tableau3[[#This Row],[Commentaire Client]],2)="L3",LEFT(Tableau3[[#This Row],[No Suivi]],2)="L3"),"L3","")</f>
        <v/>
      </c>
      <c r="D614" s="278" t="str">
        <f>IFERROR(VLOOKUP(Tableau3[[#This Row],[Code Gest Fournisseur]],#REF!,2,FALSE),IF(Tableau3[[#This Row],[Réf Art Fournisseur]]="","NRC","Znon attribuée"))</f>
        <v>NRC</v>
      </c>
      <c r="E614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614" s="280" t="str">
        <f>IF(Tableau3[[#This Row],[Date Demandée]]+15&lt;$DE$11,"oui","non")</f>
        <v>oui</v>
      </c>
      <c r="G614" s="143"/>
      <c r="I614" s="144"/>
      <c r="J614" s="143"/>
      <c r="AQ614" s="144"/>
      <c r="AR614" s="143"/>
      <c r="AV614" s="1"/>
      <c r="AW614" s="1"/>
      <c r="BF614" s="1"/>
      <c r="CH614" s="1"/>
      <c r="CI614" s="1"/>
      <c r="CL614" s="1"/>
      <c r="CM614" s="1"/>
      <c r="CN614" s="276"/>
      <c r="CO614" s="1"/>
      <c r="CP614" s="3"/>
      <c r="CQ614" s="3"/>
      <c r="CR614" s="1"/>
      <c r="CS614" s="3"/>
      <c r="CT614" s="3"/>
      <c r="CU614" s="3"/>
      <c r="CV614" s="1"/>
      <c r="CW614" s="1"/>
      <c r="DC614" s="144"/>
      <c r="DD614" s="149"/>
      <c r="DE614" s="107"/>
      <c r="DF614" s="107"/>
      <c r="DG614" s="107"/>
      <c r="DH614" s="107"/>
      <c r="DI614" s="107"/>
      <c r="DJ614" s="107"/>
      <c r="DK614" s="107"/>
      <c r="DL614" s="107"/>
      <c r="DM614" s="107"/>
      <c r="DN614" s="107"/>
      <c r="DO614" s="107"/>
      <c r="DP614" s="107"/>
      <c r="DQ614" s="107"/>
      <c r="DR614" s="107"/>
      <c r="DS614" s="107"/>
      <c r="DT614" s="107"/>
      <c r="DU614" s="107"/>
      <c r="DV614" s="107"/>
      <c r="DW614" s="107"/>
      <c r="DX614" s="107"/>
      <c r="DY614" s="107"/>
      <c r="DZ614" s="107"/>
      <c r="EA614" s="107"/>
      <c r="EB614" s="107"/>
      <c r="EC614" s="107"/>
      <c r="ED614" s="107"/>
      <c r="EE614" s="107"/>
      <c r="EF614" s="107"/>
      <c r="EG614" s="107"/>
      <c r="EH614" s="107"/>
      <c r="EI614" s="107"/>
      <c r="EJ614" s="150"/>
    </row>
    <row r="615" spans="1:140" x14ac:dyDescent="0.3">
      <c r="A615" s="277" t="str">
        <f>Tableau3[Commande]&amp;Tableau3[Lig Cde]</f>
        <v/>
      </c>
      <c r="B615" s="278" t="str">
        <f>IF(ISERROR(VLOOKUP(Tableau3[[#This Row],[Code Ord. Off.]],#REF!,2,FALSE)),"RC CONVERGENCE",VLOOKUP(Tableau3[[#This Row],[Code Ord. Off.]],#REF!,2,FALSE))</f>
        <v>RC CONVERGENCE</v>
      </c>
      <c r="C615" s="279" t="str">
        <f>IF(OR(LEFT(Tableau3[[#This Row],[Commentaire Client]],2)="L3",LEFT(Tableau3[[#This Row],[No Suivi]],2)="L3"),"L3","")</f>
        <v/>
      </c>
      <c r="D615" s="278" t="str">
        <f>IFERROR(VLOOKUP(Tableau3[[#This Row],[Code Gest Fournisseur]],#REF!,2,FALSE),IF(Tableau3[[#This Row],[Réf Art Fournisseur]]="","NRC","Znon attribuée"))</f>
        <v>NRC</v>
      </c>
      <c r="E615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615" s="280" t="str">
        <f>IF(Tableau3[[#This Row],[Date Demandée]]+15&lt;$DE$11,"oui","non")</f>
        <v>oui</v>
      </c>
      <c r="G615" s="143"/>
      <c r="I615" s="144"/>
      <c r="J615" s="143"/>
      <c r="AQ615" s="144"/>
      <c r="AR615" s="143"/>
      <c r="AV615" s="1"/>
      <c r="AW615" s="1"/>
      <c r="BF615" s="1"/>
      <c r="CH615" s="1"/>
      <c r="CI615" s="1"/>
      <c r="CL615" s="1"/>
      <c r="CM615" s="1"/>
      <c r="CN615" s="243"/>
      <c r="CO615" s="1"/>
      <c r="CP615" s="3"/>
      <c r="CQ615" s="3"/>
      <c r="CR615" s="1"/>
      <c r="CS615" s="3"/>
      <c r="CT615" s="3"/>
      <c r="CU615" s="3"/>
      <c r="CV615" s="1"/>
      <c r="CW615" s="1"/>
      <c r="DC615" s="144"/>
      <c r="DD615" s="149"/>
      <c r="DE615" s="107"/>
      <c r="DF615" s="107"/>
      <c r="DG615" s="107"/>
      <c r="DH615" s="107"/>
      <c r="DI615" s="107"/>
      <c r="DJ615" s="107"/>
      <c r="DK615" s="107"/>
      <c r="DL615" s="107"/>
      <c r="DM615" s="107"/>
      <c r="DN615" s="107"/>
      <c r="DO615" s="107"/>
      <c r="DP615" s="107"/>
      <c r="DQ615" s="107"/>
      <c r="DR615" s="107"/>
      <c r="DS615" s="107"/>
      <c r="DT615" s="107"/>
      <c r="DU615" s="107"/>
      <c r="DV615" s="107"/>
      <c r="DW615" s="107"/>
      <c r="DX615" s="107"/>
      <c r="DY615" s="107"/>
      <c r="DZ615" s="107"/>
      <c r="EA615" s="107"/>
      <c r="EB615" s="107"/>
      <c r="EC615" s="107"/>
      <c r="ED615" s="107"/>
      <c r="EE615" s="107"/>
      <c r="EF615" s="107"/>
      <c r="EG615" s="107"/>
      <c r="EH615" s="107"/>
      <c r="EI615" s="107"/>
      <c r="EJ615" s="150"/>
    </row>
    <row r="616" spans="1:140" x14ac:dyDescent="0.3">
      <c r="A616" s="277" t="str">
        <f>Tableau3[Commande]&amp;Tableau3[Lig Cde]</f>
        <v/>
      </c>
      <c r="B616" s="278" t="str">
        <f>IF(ISERROR(VLOOKUP(Tableau3[[#This Row],[Code Ord. Off.]],#REF!,2,FALSE)),"RC CONVERGENCE",VLOOKUP(Tableau3[[#This Row],[Code Ord. Off.]],#REF!,2,FALSE))</f>
        <v>RC CONVERGENCE</v>
      </c>
      <c r="C616" s="279" t="str">
        <f>IF(OR(LEFT(Tableau3[[#This Row],[Commentaire Client]],2)="L3",LEFT(Tableau3[[#This Row],[No Suivi]],2)="L3"),"L3","")</f>
        <v/>
      </c>
      <c r="D616" s="278" t="str">
        <f>IFERROR(VLOOKUP(Tableau3[[#This Row],[Code Gest Fournisseur]],#REF!,2,FALSE),IF(Tableau3[[#This Row],[Réf Art Fournisseur]]="","NRC","Znon attribuée"))</f>
        <v>NRC</v>
      </c>
      <c r="E616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616" s="280" t="str">
        <f>IF(Tableau3[[#This Row],[Date Demandée]]+15&lt;$DE$11,"oui","non")</f>
        <v>oui</v>
      </c>
      <c r="G616" s="143"/>
      <c r="I616" s="144"/>
      <c r="J616" s="143"/>
      <c r="AQ616" s="144"/>
      <c r="AR616" s="143"/>
      <c r="AV616" s="1"/>
      <c r="AW616" s="1"/>
      <c r="BF616" s="1"/>
      <c r="CH616" s="1"/>
      <c r="CI616" s="1"/>
      <c r="CL616" s="1"/>
      <c r="CM616" s="1"/>
      <c r="CN616" s="243"/>
      <c r="CO616" s="1"/>
      <c r="CP616" s="3"/>
      <c r="CQ616" s="3"/>
      <c r="CR616" s="1"/>
      <c r="CS616" s="3"/>
      <c r="CT616" s="3"/>
      <c r="CU616" s="3"/>
      <c r="CV616" s="1"/>
      <c r="CW616" s="1"/>
      <c r="DC616" s="144"/>
      <c r="DD616" s="149"/>
      <c r="DE616" s="107"/>
      <c r="DF616" s="107"/>
      <c r="DG616" s="107"/>
      <c r="DH616" s="107"/>
      <c r="DI616" s="107"/>
      <c r="DJ616" s="107"/>
      <c r="DK616" s="107"/>
      <c r="DL616" s="107"/>
      <c r="DM616" s="107"/>
      <c r="DN616" s="107"/>
      <c r="DO616" s="107"/>
      <c r="DP616" s="107"/>
      <c r="DQ616" s="107"/>
      <c r="DR616" s="107"/>
      <c r="DS616" s="107"/>
      <c r="DT616" s="107"/>
      <c r="DU616" s="107"/>
      <c r="DV616" s="107"/>
      <c r="DW616" s="107"/>
      <c r="DX616" s="107"/>
      <c r="DY616" s="107"/>
      <c r="DZ616" s="107"/>
      <c r="EA616" s="107"/>
      <c r="EB616" s="107"/>
      <c r="EC616" s="107"/>
      <c r="ED616" s="107"/>
      <c r="EE616" s="107"/>
      <c r="EF616" s="107"/>
      <c r="EG616" s="107"/>
      <c r="EH616" s="107"/>
      <c r="EI616" s="107"/>
      <c r="EJ616" s="150"/>
    </row>
    <row r="617" spans="1:140" x14ac:dyDescent="0.3">
      <c r="A617" s="277" t="str">
        <f>Tableau3[Commande]&amp;Tableau3[Lig Cde]</f>
        <v/>
      </c>
      <c r="B617" s="278" t="str">
        <f>IF(ISERROR(VLOOKUP(Tableau3[[#This Row],[Code Ord. Off.]],#REF!,2,FALSE)),"RC CONVERGENCE",VLOOKUP(Tableau3[[#This Row],[Code Ord. Off.]],#REF!,2,FALSE))</f>
        <v>RC CONVERGENCE</v>
      </c>
      <c r="C617" s="279" t="str">
        <f>IF(OR(LEFT(Tableau3[[#This Row],[Commentaire Client]],2)="L3",LEFT(Tableau3[[#This Row],[No Suivi]],2)="L3"),"L3","")</f>
        <v/>
      </c>
      <c r="D617" s="278" t="str">
        <f>IFERROR(VLOOKUP(Tableau3[[#This Row],[Code Gest Fournisseur]],#REF!,2,FALSE),IF(Tableau3[[#This Row],[Réf Art Fournisseur]]="","NRC","Znon attribuée"))</f>
        <v>NRC</v>
      </c>
      <c r="E617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617" s="280" t="str">
        <f>IF(Tableau3[[#This Row],[Date Demandée]]+15&lt;$DE$11,"oui","non")</f>
        <v>oui</v>
      </c>
      <c r="G617" s="143"/>
      <c r="I617" s="144"/>
      <c r="J617" s="143"/>
      <c r="AQ617" s="144"/>
      <c r="AR617" s="143"/>
      <c r="AV617" s="1"/>
      <c r="AW617" s="1"/>
      <c r="BF617" s="1"/>
      <c r="CH617" s="1"/>
      <c r="CI617" s="1"/>
      <c r="CL617" s="1"/>
      <c r="CM617" s="1"/>
      <c r="CN617" s="244"/>
      <c r="CO617" s="1"/>
      <c r="CP617" s="3"/>
      <c r="CQ617" s="3"/>
      <c r="CR617" s="1"/>
      <c r="CS617" s="3"/>
      <c r="CT617" s="3"/>
      <c r="CU617" s="3"/>
      <c r="CV617" s="1"/>
      <c r="CW617" s="1"/>
      <c r="DC617" s="144"/>
      <c r="DD617" s="149"/>
      <c r="DE617" s="107"/>
      <c r="DF617" s="107"/>
      <c r="DG617" s="107"/>
      <c r="DH617" s="107"/>
      <c r="DI617" s="107"/>
      <c r="DJ617" s="107"/>
      <c r="DK617" s="107"/>
      <c r="DL617" s="107"/>
      <c r="DM617" s="107"/>
      <c r="DN617" s="107"/>
      <c r="DO617" s="107"/>
      <c r="DP617" s="107"/>
      <c r="DQ617" s="107"/>
      <c r="DR617" s="107"/>
      <c r="DS617" s="107"/>
      <c r="DT617" s="107"/>
      <c r="DU617" s="107"/>
      <c r="DV617" s="107"/>
      <c r="DW617" s="107"/>
      <c r="DX617" s="107"/>
      <c r="DY617" s="107"/>
      <c r="DZ617" s="107"/>
      <c r="EA617" s="107"/>
      <c r="EB617" s="107"/>
      <c r="EC617" s="107"/>
      <c r="ED617" s="107"/>
      <c r="EE617" s="107"/>
      <c r="EF617" s="107"/>
      <c r="EG617" s="107"/>
      <c r="EH617" s="107"/>
      <c r="EI617" s="107"/>
      <c r="EJ617" s="150"/>
    </row>
    <row r="618" spans="1:140" x14ac:dyDescent="0.3">
      <c r="A618" s="277" t="str">
        <f>Tableau3[Commande]&amp;Tableau3[Lig Cde]</f>
        <v/>
      </c>
      <c r="B618" s="278" t="str">
        <f>IF(ISERROR(VLOOKUP(Tableau3[[#This Row],[Code Ord. Off.]],#REF!,2,FALSE)),"RC CONVERGENCE",VLOOKUP(Tableau3[[#This Row],[Code Ord. Off.]],#REF!,2,FALSE))</f>
        <v>RC CONVERGENCE</v>
      </c>
      <c r="C618" s="279" t="str">
        <f>IF(OR(LEFT(Tableau3[[#This Row],[Commentaire Client]],2)="L3",LEFT(Tableau3[[#This Row],[No Suivi]],2)="L3"),"L3","")</f>
        <v/>
      </c>
      <c r="D618" s="278" t="str">
        <f>IFERROR(VLOOKUP(Tableau3[[#This Row],[Code Gest Fournisseur]],#REF!,2,FALSE),IF(Tableau3[[#This Row],[Réf Art Fournisseur]]="","NRC","Znon attribuée"))</f>
        <v>NRC</v>
      </c>
      <c r="E618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618" s="280" t="str">
        <f>IF(Tableau3[[#This Row],[Date Demandée]]+15&lt;$DE$11,"oui","non")</f>
        <v>oui</v>
      </c>
      <c r="G618" s="143"/>
      <c r="I618" s="144"/>
      <c r="J618" s="143"/>
      <c r="AQ618" s="144"/>
      <c r="AR618" s="143"/>
      <c r="AV618" s="1"/>
      <c r="AW618" s="1"/>
      <c r="BF618" s="1"/>
      <c r="CH618" s="1"/>
      <c r="CI618" s="1"/>
      <c r="CL618" s="1"/>
      <c r="CM618" s="1"/>
      <c r="CN618" s="244"/>
      <c r="CO618" s="1"/>
      <c r="CP618" s="3"/>
      <c r="CQ618" s="3"/>
      <c r="CR618" s="1"/>
      <c r="CS618" s="3"/>
      <c r="CT618" s="3"/>
      <c r="CU618" s="3"/>
      <c r="CV618" s="1"/>
      <c r="CW618" s="1"/>
      <c r="DC618" s="144"/>
      <c r="DD618" s="149"/>
      <c r="DE618" s="107"/>
      <c r="DF618" s="107"/>
      <c r="DG618" s="107"/>
      <c r="DH618" s="107"/>
      <c r="DI618" s="107"/>
      <c r="DJ618" s="107"/>
      <c r="DK618" s="107"/>
      <c r="DL618" s="107"/>
      <c r="DM618" s="107"/>
      <c r="DN618" s="107"/>
      <c r="DO618" s="107"/>
      <c r="DP618" s="107"/>
      <c r="DQ618" s="107"/>
      <c r="DR618" s="107"/>
      <c r="DS618" s="107"/>
      <c r="DT618" s="107"/>
      <c r="DU618" s="107"/>
      <c r="DV618" s="107"/>
      <c r="DW618" s="107"/>
      <c r="DX618" s="107"/>
      <c r="DY618" s="107"/>
      <c r="DZ618" s="107"/>
      <c r="EA618" s="107"/>
      <c r="EB618" s="107"/>
      <c r="EC618" s="107"/>
      <c r="ED618" s="107"/>
      <c r="EE618" s="107"/>
      <c r="EF618" s="107"/>
      <c r="EG618" s="107"/>
      <c r="EH618" s="107"/>
      <c r="EI618" s="107"/>
      <c r="EJ618" s="150"/>
    </row>
    <row r="619" spans="1:140" x14ac:dyDescent="0.3">
      <c r="A619" s="277" t="str">
        <f>Tableau3[Commande]&amp;Tableau3[Lig Cde]</f>
        <v/>
      </c>
      <c r="B619" s="278" t="str">
        <f>IF(ISERROR(VLOOKUP(Tableau3[[#This Row],[Code Ord. Off.]],#REF!,2,FALSE)),"RC CONVERGENCE",VLOOKUP(Tableau3[[#This Row],[Code Ord. Off.]],#REF!,2,FALSE))</f>
        <v>RC CONVERGENCE</v>
      </c>
      <c r="C619" s="279" t="str">
        <f>IF(OR(LEFT(Tableau3[[#This Row],[Commentaire Client]],2)="L3",LEFT(Tableau3[[#This Row],[No Suivi]],2)="L3"),"L3","")</f>
        <v/>
      </c>
      <c r="D619" s="278" t="str">
        <f>IFERROR(VLOOKUP(Tableau3[[#This Row],[Code Gest Fournisseur]],#REF!,2,FALSE),IF(Tableau3[[#This Row],[Réf Art Fournisseur]]="","NRC","Znon attribuée"))</f>
        <v>NRC</v>
      </c>
      <c r="E619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619" s="280" t="str">
        <f>IF(Tableau3[[#This Row],[Date Demandée]]+15&lt;$DE$11,"oui","non")</f>
        <v>oui</v>
      </c>
      <c r="G619" s="143"/>
      <c r="I619" s="144"/>
      <c r="J619" s="143"/>
      <c r="AQ619" s="144"/>
      <c r="AR619" s="143"/>
      <c r="AV619" s="1"/>
      <c r="AW619" s="1"/>
      <c r="BF619" s="1"/>
      <c r="CH619" s="1"/>
      <c r="CI619" s="1"/>
      <c r="CL619" s="1"/>
      <c r="CM619" s="1"/>
      <c r="CN619" s="244"/>
      <c r="CO619" s="1"/>
      <c r="CP619" s="3"/>
      <c r="CQ619" s="3"/>
      <c r="CR619" s="1"/>
      <c r="CS619" s="3"/>
      <c r="CT619" s="3"/>
      <c r="CU619" s="3"/>
      <c r="CV619" s="1"/>
      <c r="CW619" s="1"/>
      <c r="DC619" s="144"/>
      <c r="DD619" s="149"/>
      <c r="DE619" s="107"/>
      <c r="DF619" s="107"/>
      <c r="DG619" s="107"/>
      <c r="DH619" s="107"/>
      <c r="DI619" s="107"/>
      <c r="DJ619" s="107"/>
      <c r="DK619" s="107"/>
      <c r="DL619" s="107"/>
      <c r="DM619" s="107"/>
      <c r="DN619" s="107"/>
      <c r="DO619" s="107"/>
      <c r="DP619" s="107"/>
      <c r="DQ619" s="107"/>
      <c r="DR619" s="107"/>
      <c r="DS619" s="107"/>
      <c r="DT619" s="107"/>
      <c r="DU619" s="107"/>
      <c r="DV619" s="107"/>
      <c r="DW619" s="107"/>
      <c r="DX619" s="107"/>
      <c r="DY619" s="107"/>
      <c r="DZ619" s="107"/>
      <c r="EA619" s="107"/>
      <c r="EB619" s="107"/>
      <c r="EC619" s="107"/>
      <c r="ED619" s="107"/>
      <c r="EE619" s="107"/>
      <c r="EF619" s="107"/>
      <c r="EG619" s="107"/>
      <c r="EH619" s="107"/>
      <c r="EI619" s="107"/>
      <c r="EJ619" s="150"/>
    </row>
    <row r="620" spans="1:140" x14ac:dyDescent="0.3">
      <c r="A620" s="277" t="str">
        <f>Tableau3[Commande]&amp;Tableau3[Lig Cde]</f>
        <v/>
      </c>
      <c r="B620" s="278" t="str">
        <f>IF(ISERROR(VLOOKUP(Tableau3[[#This Row],[Code Ord. Off.]],#REF!,2,FALSE)),"RC CONVERGENCE",VLOOKUP(Tableau3[[#This Row],[Code Ord. Off.]],#REF!,2,FALSE))</f>
        <v>RC CONVERGENCE</v>
      </c>
      <c r="C620" s="279" t="str">
        <f>IF(OR(LEFT(Tableau3[[#This Row],[Commentaire Client]],2)="L3",LEFT(Tableau3[[#This Row],[No Suivi]],2)="L3"),"L3","")</f>
        <v/>
      </c>
      <c r="D620" s="278" t="str">
        <f>IFERROR(VLOOKUP(Tableau3[[#This Row],[Code Gest Fournisseur]],#REF!,2,FALSE),IF(Tableau3[[#This Row],[Réf Art Fournisseur]]="","NRC","Znon attribuée"))</f>
        <v>NRC</v>
      </c>
      <c r="E620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620" s="280" t="str">
        <f>IF(Tableau3[[#This Row],[Date Demandée]]+15&lt;$DE$11,"oui","non")</f>
        <v>oui</v>
      </c>
      <c r="G620" s="143"/>
      <c r="I620" s="144"/>
      <c r="J620" s="143"/>
      <c r="AQ620" s="144"/>
      <c r="AR620" s="143"/>
      <c r="AV620" s="1"/>
      <c r="AW620" s="1"/>
      <c r="BF620" s="1"/>
      <c r="CH620" s="1"/>
      <c r="CI620" s="1"/>
      <c r="CL620" s="1"/>
      <c r="CM620" s="1"/>
      <c r="CN620" s="244"/>
      <c r="CO620" s="1"/>
      <c r="CP620" s="3"/>
      <c r="CQ620" s="3"/>
      <c r="CR620" s="1"/>
      <c r="CS620" s="3"/>
      <c r="CT620" s="3"/>
      <c r="CU620" s="3"/>
      <c r="CV620" s="1"/>
      <c r="CW620" s="1"/>
      <c r="DC620" s="144"/>
      <c r="DD620" s="149"/>
      <c r="DE620" s="107"/>
      <c r="DF620" s="107"/>
      <c r="DG620" s="107"/>
      <c r="DH620" s="107"/>
      <c r="DI620" s="107"/>
      <c r="DJ620" s="107"/>
      <c r="DK620" s="107"/>
      <c r="DL620" s="107"/>
      <c r="DM620" s="107"/>
      <c r="DN620" s="107"/>
      <c r="DO620" s="107"/>
      <c r="DP620" s="107"/>
      <c r="DQ620" s="107"/>
      <c r="DR620" s="107"/>
      <c r="DS620" s="107"/>
      <c r="DT620" s="107"/>
      <c r="DU620" s="107"/>
      <c r="DV620" s="107"/>
      <c r="DW620" s="107"/>
      <c r="DX620" s="107"/>
      <c r="DY620" s="107"/>
      <c r="DZ620" s="107"/>
      <c r="EA620" s="107"/>
      <c r="EB620" s="107"/>
      <c r="EC620" s="107"/>
      <c r="ED620" s="107"/>
      <c r="EE620" s="107"/>
      <c r="EF620" s="107"/>
      <c r="EG620" s="107"/>
      <c r="EH620" s="107"/>
      <c r="EI620" s="107"/>
      <c r="EJ620" s="150"/>
    </row>
    <row r="621" spans="1:140" x14ac:dyDescent="0.3">
      <c r="A621" s="277" t="str">
        <f>Tableau3[Commande]&amp;Tableau3[Lig Cde]</f>
        <v/>
      </c>
      <c r="B621" s="278" t="str">
        <f>IF(ISERROR(VLOOKUP(Tableau3[[#This Row],[Code Ord. Off.]],#REF!,2,FALSE)),"RC CONVERGENCE",VLOOKUP(Tableau3[[#This Row],[Code Ord. Off.]],#REF!,2,FALSE))</f>
        <v>RC CONVERGENCE</v>
      </c>
      <c r="C621" s="279" t="str">
        <f>IF(OR(LEFT(Tableau3[[#This Row],[Commentaire Client]],2)="L3",LEFT(Tableau3[[#This Row],[No Suivi]],2)="L3"),"L3","")</f>
        <v/>
      </c>
      <c r="D621" s="278" t="str">
        <f>IFERROR(VLOOKUP(Tableau3[[#This Row],[Code Gest Fournisseur]],#REF!,2,FALSE),IF(Tableau3[[#This Row],[Réf Art Fournisseur]]="","NRC","Znon attribuée"))</f>
        <v>NRC</v>
      </c>
      <c r="E621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621" s="280" t="str">
        <f>IF(Tableau3[[#This Row],[Date Demandée]]+15&lt;$DE$11,"oui","non")</f>
        <v>oui</v>
      </c>
      <c r="G621" s="143"/>
      <c r="I621" s="144"/>
      <c r="J621" s="143"/>
      <c r="AQ621" s="144"/>
      <c r="AR621" s="143"/>
      <c r="AV621" s="1"/>
      <c r="AW621" s="1"/>
      <c r="BF621" s="1"/>
      <c r="CH621" s="1"/>
      <c r="CI621" s="1"/>
      <c r="CL621" s="1"/>
      <c r="CM621" s="1"/>
      <c r="CN621" s="244"/>
      <c r="CO621" s="1"/>
      <c r="CP621" s="3"/>
      <c r="CQ621" s="3"/>
      <c r="CR621" s="1"/>
      <c r="CS621" s="3"/>
      <c r="CT621" s="3"/>
      <c r="CU621" s="3"/>
      <c r="CV621" s="1"/>
      <c r="CW621" s="1"/>
      <c r="DC621" s="144"/>
      <c r="DD621" s="149"/>
      <c r="DE621" s="107"/>
      <c r="DF621" s="107"/>
      <c r="DG621" s="107"/>
      <c r="DH621" s="107"/>
      <c r="DI621" s="107"/>
      <c r="DJ621" s="107"/>
      <c r="DK621" s="107"/>
      <c r="DL621" s="107"/>
      <c r="DM621" s="107"/>
      <c r="DN621" s="107"/>
      <c r="DO621" s="107"/>
      <c r="DP621" s="107"/>
      <c r="DQ621" s="107"/>
      <c r="DR621" s="107"/>
      <c r="DS621" s="107"/>
      <c r="DT621" s="107"/>
      <c r="DU621" s="107"/>
      <c r="DV621" s="107"/>
      <c r="DW621" s="107"/>
      <c r="DX621" s="107"/>
      <c r="DY621" s="107"/>
      <c r="DZ621" s="107"/>
      <c r="EA621" s="107"/>
      <c r="EB621" s="107"/>
      <c r="EC621" s="107"/>
      <c r="ED621" s="107"/>
      <c r="EE621" s="107"/>
      <c r="EF621" s="107"/>
      <c r="EG621" s="107"/>
      <c r="EH621" s="107"/>
      <c r="EI621" s="107"/>
      <c r="EJ621" s="150"/>
    </row>
    <row r="622" spans="1:140" x14ac:dyDescent="0.3">
      <c r="A622" s="277" t="str">
        <f>Tableau3[Commande]&amp;Tableau3[Lig Cde]</f>
        <v/>
      </c>
      <c r="B622" s="278" t="str">
        <f>IF(ISERROR(VLOOKUP(Tableau3[[#This Row],[Code Ord. Off.]],#REF!,2,FALSE)),"RC CONVERGENCE",VLOOKUP(Tableau3[[#This Row],[Code Ord. Off.]],#REF!,2,FALSE))</f>
        <v>RC CONVERGENCE</v>
      </c>
      <c r="C622" s="279" t="str">
        <f>IF(OR(LEFT(Tableau3[[#This Row],[Commentaire Client]],2)="L3",LEFT(Tableau3[[#This Row],[No Suivi]],2)="L3"),"L3","")</f>
        <v/>
      </c>
      <c r="D622" s="278" t="str">
        <f>IFERROR(VLOOKUP(Tableau3[[#This Row],[Code Gest Fournisseur]],#REF!,2,FALSE),IF(Tableau3[[#This Row],[Réf Art Fournisseur]]="","NRC","Znon attribuée"))</f>
        <v>NRC</v>
      </c>
      <c r="E622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622" s="280" t="str">
        <f>IF(Tableau3[[#This Row],[Date Demandée]]+15&lt;$DE$11,"oui","non")</f>
        <v>oui</v>
      </c>
      <c r="G622" s="143"/>
      <c r="I622" s="144"/>
      <c r="J622" s="143"/>
      <c r="AQ622" s="144"/>
      <c r="AR622" s="143"/>
      <c r="AV622" s="1"/>
      <c r="AW622" s="1"/>
      <c r="BF622" s="1"/>
      <c r="CH622" s="1"/>
      <c r="CI622" s="1"/>
      <c r="CL622" s="1"/>
      <c r="CM622" s="1"/>
      <c r="CN622" s="244"/>
      <c r="CO622" s="1"/>
      <c r="CP622" s="3"/>
      <c r="CQ622" s="3"/>
      <c r="CR622" s="1"/>
      <c r="CS622" s="3"/>
      <c r="CT622" s="3"/>
      <c r="CU622" s="3"/>
      <c r="CV622" s="1"/>
      <c r="CW622" s="1"/>
      <c r="DC622" s="144"/>
      <c r="DD622" s="149"/>
      <c r="DE622" s="107"/>
      <c r="DF622" s="107"/>
      <c r="DG622" s="107"/>
      <c r="DH622" s="107"/>
      <c r="DI622" s="107"/>
      <c r="DJ622" s="107"/>
      <c r="DK622" s="107"/>
      <c r="DL622" s="107"/>
      <c r="DM622" s="107"/>
      <c r="DN622" s="107"/>
      <c r="DO622" s="107"/>
      <c r="DP622" s="107"/>
      <c r="DQ622" s="107"/>
      <c r="DR622" s="107"/>
      <c r="DS622" s="107"/>
      <c r="DT622" s="107"/>
      <c r="DU622" s="107"/>
      <c r="DV622" s="107"/>
      <c r="DW622" s="107"/>
      <c r="DX622" s="107"/>
      <c r="DY622" s="107"/>
      <c r="DZ622" s="107"/>
      <c r="EA622" s="107"/>
      <c r="EB622" s="107"/>
      <c r="EC622" s="107"/>
      <c r="ED622" s="107"/>
      <c r="EE622" s="107"/>
      <c r="EF622" s="107"/>
      <c r="EG622" s="107"/>
      <c r="EH622" s="107"/>
      <c r="EI622" s="107"/>
      <c r="EJ622" s="150"/>
    </row>
    <row r="623" spans="1:140" x14ac:dyDescent="0.3">
      <c r="A623" s="277" t="str">
        <f>Tableau3[Commande]&amp;Tableau3[Lig Cde]</f>
        <v/>
      </c>
      <c r="B623" s="278" t="str">
        <f>IF(ISERROR(VLOOKUP(Tableau3[[#This Row],[Code Ord. Off.]],#REF!,2,FALSE)),"RC CONVERGENCE",VLOOKUP(Tableau3[[#This Row],[Code Ord. Off.]],#REF!,2,FALSE))</f>
        <v>RC CONVERGENCE</v>
      </c>
      <c r="C623" s="279" t="str">
        <f>IF(OR(LEFT(Tableau3[[#This Row],[Commentaire Client]],2)="L3",LEFT(Tableau3[[#This Row],[No Suivi]],2)="L3"),"L3","")</f>
        <v/>
      </c>
      <c r="D623" s="278" t="str">
        <f>IFERROR(VLOOKUP(Tableau3[[#This Row],[Code Gest Fournisseur]],#REF!,2,FALSE),IF(Tableau3[[#This Row],[Réf Art Fournisseur]]="","NRC","Znon attribuée"))</f>
        <v>NRC</v>
      </c>
      <c r="E623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623" s="280" t="str">
        <f>IF(Tableau3[[#This Row],[Date Demandée]]+15&lt;$DE$11,"oui","non")</f>
        <v>oui</v>
      </c>
      <c r="G623" s="143"/>
      <c r="I623" s="144"/>
      <c r="J623" s="143"/>
      <c r="AQ623" s="144"/>
      <c r="AR623" s="143"/>
      <c r="AV623" s="1"/>
      <c r="AW623" s="1"/>
      <c r="BF623" s="1"/>
      <c r="CH623" s="1"/>
      <c r="CI623" s="1"/>
      <c r="CL623" s="1"/>
      <c r="CM623" s="1"/>
      <c r="CN623" s="244"/>
      <c r="CO623" s="1"/>
      <c r="CP623" s="3"/>
      <c r="CQ623" s="3"/>
      <c r="CR623" s="1"/>
      <c r="CS623" s="3"/>
      <c r="CT623" s="3"/>
      <c r="CU623" s="3"/>
      <c r="CV623" s="1"/>
      <c r="CW623" s="1"/>
      <c r="DC623" s="144"/>
      <c r="DD623" s="149"/>
      <c r="DE623" s="107"/>
      <c r="DF623" s="107"/>
      <c r="DG623" s="107"/>
      <c r="DH623" s="107"/>
      <c r="DI623" s="107"/>
      <c r="DJ623" s="107"/>
      <c r="DK623" s="107"/>
      <c r="DL623" s="107"/>
      <c r="DM623" s="107"/>
      <c r="DN623" s="107"/>
      <c r="DO623" s="107"/>
      <c r="DP623" s="107"/>
      <c r="DQ623" s="107"/>
      <c r="DR623" s="107"/>
      <c r="DS623" s="107"/>
      <c r="DT623" s="107"/>
      <c r="DU623" s="107"/>
      <c r="DV623" s="107"/>
      <c r="DW623" s="107"/>
      <c r="DX623" s="107"/>
      <c r="DY623" s="107"/>
      <c r="DZ623" s="107"/>
      <c r="EA623" s="107"/>
      <c r="EB623" s="107"/>
      <c r="EC623" s="107"/>
      <c r="ED623" s="107"/>
      <c r="EE623" s="107"/>
      <c r="EF623" s="107"/>
      <c r="EG623" s="107"/>
      <c r="EH623" s="107"/>
      <c r="EI623" s="107"/>
      <c r="EJ623" s="150"/>
    </row>
    <row r="624" spans="1:140" x14ac:dyDescent="0.3">
      <c r="A624" s="277" t="str">
        <f>Tableau3[Commande]&amp;Tableau3[Lig Cde]</f>
        <v/>
      </c>
      <c r="B624" s="278" t="str">
        <f>IF(ISERROR(VLOOKUP(Tableau3[[#This Row],[Code Ord. Off.]],#REF!,2,FALSE)),"RC CONVERGENCE",VLOOKUP(Tableau3[[#This Row],[Code Ord. Off.]],#REF!,2,FALSE))</f>
        <v>RC CONVERGENCE</v>
      </c>
      <c r="C624" s="279" t="str">
        <f>IF(OR(LEFT(Tableau3[[#This Row],[Commentaire Client]],2)="L3",LEFT(Tableau3[[#This Row],[No Suivi]],2)="L3"),"L3","")</f>
        <v/>
      </c>
      <c r="D624" s="278" t="str">
        <f>IFERROR(VLOOKUP(Tableau3[[#This Row],[Code Gest Fournisseur]],#REF!,2,FALSE),IF(Tableau3[[#This Row],[Réf Art Fournisseur]]="","NRC","Znon attribuée"))</f>
        <v>NRC</v>
      </c>
      <c r="E624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624" s="280" t="str">
        <f>IF(Tableau3[[#This Row],[Date Demandée]]+15&lt;$DE$11,"oui","non")</f>
        <v>oui</v>
      </c>
      <c r="G624" s="143"/>
      <c r="I624" s="144"/>
      <c r="J624" s="143"/>
      <c r="AQ624" s="144"/>
      <c r="AR624" s="143"/>
      <c r="AV624" s="1"/>
      <c r="AW624" s="1"/>
      <c r="BF624" s="1"/>
      <c r="CH624" s="1"/>
      <c r="CI624" s="1"/>
      <c r="CL624" s="1"/>
      <c r="CM624" s="1"/>
      <c r="CN624" s="244"/>
      <c r="CO624" s="1"/>
      <c r="CP624" s="3"/>
      <c r="CQ624" s="3"/>
      <c r="CR624" s="1"/>
      <c r="CS624" s="3"/>
      <c r="CT624" s="3"/>
      <c r="CU624" s="3"/>
      <c r="CV624" s="1"/>
      <c r="CW624" s="1"/>
      <c r="DC624" s="144"/>
      <c r="DD624" s="149"/>
      <c r="DE624" s="107"/>
      <c r="DF624" s="107"/>
      <c r="DG624" s="107"/>
      <c r="DH624" s="107"/>
      <c r="DI624" s="107"/>
      <c r="DJ624" s="107"/>
      <c r="DK624" s="107"/>
      <c r="DL624" s="107"/>
      <c r="DM624" s="107"/>
      <c r="DN624" s="107"/>
      <c r="DO624" s="107"/>
      <c r="DP624" s="107"/>
      <c r="DQ624" s="107"/>
      <c r="DR624" s="107"/>
      <c r="DS624" s="107"/>
      <c r="DT624" s="107"/>
      <c r="DU624" s="107"/>
      <c r="DV624" s="107"/>
      <c r="DW624" s="107"/>
      <c r="DX624" s="107"/>
      <c r="DY624" s="107"/>
      <c r="DZ624" s="107"/>
      <c r="EA624" s="107"/>
      <c r="EB624" s="107"/>
      <c r="EC624" s="107"/>
      <c r="ED624" s="107"/>
      <c r="EE624" s="107"/>
      <c r="EF624" s="107"/>
      <c r="EG624" s="107"/>
      <c r="EH624" s="107"/>
      <c r="EI624" s="107"/>
      <c r="EJ624" s="150"/>
    </row>
    <row r="625" spans="1:140" x14ac:dyDescent="0.3">
      <c r="A625" s="277" t="str">
        <f>Tableau3[Commande]&amp;Tableau3[Lig Cde]</f>
        <v/>
      </c>
      <c r="B625" s="278" t="str">
        <f>IF(ISERROR(VLOOKUP(Tableau3[[#This Row],[Code Ord. Off.]],#REF!,2,FALSE)),"RC CONVERGENCE",VLOOKUP(Tableau3[[#This Row],[Code Ord. Off.]],#REF!,2,FALSE))</f>
        <v>RC CONVERGENCE</v>
      </c>
      <c r="C625" s="279" t="str">
        <f>IF(OR(LEFT(Tableau3[[#This Row],[Commentaire Client]],2)="L3",LEFT(Tableau3[[#This Row],[No Suivi]],2)="L3"),"L3","")</f>
        <v/>
      </c>
      <c r="D625" s="278" t="str">
        <f>IFERROR(VLOOKUP(Tableau3[[#This Row],[Code Gest Fournisseur]],#REF!,2,FALSE),IF(Tableau3[[#This Row],[Réf Art Fournisseur]]="","NRC","Znon attribuée"))</f>
        <v>NRC</v>
      </c>
      <c r="E625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625" s="280" t="str">
        <f>IF(Tableau3[[#This Row],[Date Demandée]]+15&lt;$DE$11,"oui","non")</f>
        <v>oui</v>
      </c>
      <c r="G625" s="143"/>
      <c r="I625" s="144"/>
      <c r="J625" s="143"/>
      <c r="AQ625" s="144"/>
      <c r="AR625" s="143"/>
      <c r="AV625" s="1"/>
      <c r="AW625" s="1"/>
      <c r="BF625" s="1"/>
      <c r="CH625" s="1"/>
      <c r="CI625" s="1"/>
      <c r="CL625" s="1"/>
      <c r="CM625" s="1"/>
      <c r="CN625" s="244"/>
      <c r="CO625" s="1"/>
      <c r="CP625" s="3"/>
      <c r="CQ625" s="3"/>
      <c r="CR625" s="1"/>
      <c r="CS625" s="3"/>
      <c r="CT625" s="3"/>
      <c r="CU625" s="3"/>
      <c r="CV625" s="1"/>
      <c r="CW625" s="1"/>
      <c r="DC625" s="144"/>
      <c r="DD625" s="149"/>
      <c r="DE625" s="107"/>
      <c r="DF625" s="107"/>
      <c r="DG625" s="107"/>
      <c r="DH625" s="107"/>
      <c r="DI625" s="107"/>
      <c r="DJ625" s="107"/>
      <c r="DK625" s="107"/>
      <c r="DL625" s="107"/>
      <c r="DM625" s="107"/>
      <c r="DN625" s="107"/>
      <c r="DO625" s="107"/>
      <c r="DP625" s="107"/>
      <c r="DQ625" s="107"/>
      <c r="DR625" s="107"/>
      <c r="DS625" s="107"/>
      <c r="DT625" s="107"/>
      <c r="DU625" s="107"/>
      <c r="DV625" s="107"/>
      <c r="DW625" s="107"/>
      <c r="DX625" s="107"/>
      <c r="DY625" s="107"/>
      <c r="DZ625" s="107"/>
      <c r="EA625" s="107"/>
      <c r="EB625" s="107"/>
      <c r="EC625" s="107"/>
      <c r="ED625" s="107"/>
      <c r="EE625" s="107"/>
      <c r="EF625" s="107"/>
      <c r="EG625" s="107"/>
      <c r="EH625" s="107"/>
      <c r="EI625" s="107"/>
      <c r="EJ625" s="150"/>
    </row>
    <row r="626" spans="1:140" x14ac:dyDescent="0.3">
      <c r="A626" s="277" t="str">
        <f>Tableau3[Commande]&amp;Tableau3[Lig Cde]</f>
        <v/>
      </c>
      <c r="B626" s="278" t="str">
        <f>IF(ISERROR(VLOOKUP(Tableau3[[#This Row],[Code Ord. Off.]],#REF!,2,FALSE)),"RC CONVERGENCE",VLOOKUP(Tableau3[[#This Row],[Code Ord. Off.]],#REF!,2,FALSE))</f>
        <v>RC CONVERGENCE</v>
      </c>
      <c r="C626" s="279" t="str">
        <f>IF(OR(LEFT(Tableau3[[#This Row],[Commentaire Client]],2)="L3",LEFT(Tableau3[[#This Row],[No Suivi]],2)="L3"),"L3","")</f>
        <v/>
      </c>
      <c r="D626" s="278" t="str">
        <f>IFERROR(VLOOKUP(Tableau3[[#This Row],[Code Gest Fournisseur]],#REF!,2,FALSE),IF(Tableau3[[#This Row],[Réf Art Fournisseur]]="","NRC","Znon attribuée"))</f>
        <v>NRC</v>
      </c>
      <c r="E626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626" s="280" t="str">
        <f>IF(Tableau3[[#This Row],[Date Demandée]]+15&lt;$DE$11,"oui","non")</f>
        <v>oui</v>
      </c>
      <c r="G626" s="143"/>
      <c r="I626" s="144"/>
      <c r="J626" s="143"/>
      <c r="AQ626" s="144"/>
      <c r="AR626" s="143"/>
      <c r="AV626" s="1"/>
      <c r="AW626" s="1"/>
      <c r="BF626" s="1"/>
      <c r="CH626" s="1"/>
      <c r="CI626" s="1"/>
      <c r="CL626" s="1"/>
      <c r="CM626" s="1"/>
      <c r="CN626" s="244"/>
      <c r="CO626" s="1"/>
      <c r="CP626" s="3"/>
      <c r="CQ626" s="3"/>
      <c r="CR626" s="1"/>
      <c r="CS626" s="3"/>
      <c r="CT626" s="3"/>
      <c r="CU626" s="3"/>
      <c r="CV626" s="1"/>
      <c r="CW626" s="1"/>
      <c r="DC626" s="144"/>
      <c r="DD626" s="149"/>
      <c r="DE626" s="107"/>
      <c r="DF626" s="107"/>
      <c r="DG626" s="107"/>
      <c r="DH626" s="107"/>
      <c r="DI626" s="107"/>
      <c r="DJ626" s="107"/>
      <c r="DK626" s="107"/>
      <c r="DL626" s="107"/>
      <c r="DM626" s="107"/>
      <c r="DN626" s="107"/>
      <c r="DO626" s="107"/>
      <c r="DP626" s="107"/>
      <c r="DQ626" s="107"/>
      <c r="DR626" s="107"/>
      <c r="DS626" s="107"/>
      <c r="DT626" s="107"/>
      <c r="DU626" s="107"/>
      <c r="DV626" s="107"/>
      <c r="DW626" s="107"/>
      <c r="DX626" s="107"/>
      <c r="DY626" s="107"/>
      <c r="DZ626" s="107"/>
      <c r="EA626" s="107"/>
      <c r="EB626" s="107"/>
      <c r="EC626" s="107"/>
      <c r="ED626" s="107"/>
      <c r="EE626" s="107"/>
      <c r="EF626" s="107"/>
      <c r="EG626" s="107"/>
      <c r="EH626" s="107"/>
      <c r="EI626" s="107"/>
      <c r="EJ626" s="150"/>
    </row>
    <row r="627" spans="1:140" x14ac:dyDescent="0.3">
      <c r="A627" s="277" t="str">
        <f>Tableau3[Commande]&amp;Tableau3[Lig Cde]</f>
        <v/>
      </c>
      <c r="B627" s="278" t="str">
        <f>IF(ISERROR(VLOOKUP(Tableau3[[#This Row],[Code Ord. Off.]],#REF!,2,FALSE)),"RC CONVERGENCE",VLOOKUP(Tableau3[[#This Row],[Code Ord. Off.]],#REF!,2,FALSE))</f>
        <v>RC CONVERGENCE</v>
      </c>
      <c r="C627" s="279" t="str">
        <f>IF(OR(LEFT(Tableau3[[#This Row],[Commentaire Client]],2)="L3",LEFT(Tableau3[[#This Row],[No Suivi]],2)="L3"),"L3","")</f>
        <v/>
      </c>
      <c r="D627" s="278" t="str">
        <f>IFERROR(VLOOKUP(Tableau3[[#This Row],[Code Gest Fournisseur]],#REF!,2,FALSE),IF(Tableau3[[#This Row],[Réf Art Fournisseur]]="","NRC","Znon attribuée"))</f>
        <v>NRC</v>
      </c>
      <c r="E627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627" s="280" t="str">
        <f>IF(Tableau3[[#This Row],[Date Demandée]]+15&lt;$DE$11,"oui","non")</f>
        <v>oui</v>
      </c>
      <c r="G627" s="143"/>
      <c r="I627" s="144"/>
      <c r="J627" s="143"/>
      <c r="AQ627" s="144"/>
      <c r="AR627" s="143"/>
      <c r="AV627" s="1"/>
      <c r="AW627" s="1"/>
      <c r="BF627" s="1"/>
      <c r="CH627" s="1"/>
      <c r="CI627" s="1"/>
      <c r="CL627" s="1"/>
      <c r="CM627" s="1"/>
      <c r="CN627" s="241"/>
      <c r="CO627" s="1"/>
      <c r="CP627" s="3"/>
      <c r="CQ627" s="3"/>
      <c r="CR627" s="1"/>
      <c r="CS627" s="3"/>
      <c r="CT627" s="3"/>
      <c r="CU627" s="3"/>
      <c r="CV627" s="1"/>
      <c r="CW627" s="1"/>
      <c r="DC627" s="144"/>
      <c r="DD627" s="149"/>
      <c r="DE627" s="107"/>
      <c r="DF627" s="107"/>
      <c r="DG627" s="107"/>
      <c r="DH627" s="107"/>
      <c r="DI627" s="107"/>
      <c r="DJ627" s="107"/>
      <c r="DK627" s="107"/>
      <c r="DL627" s="107"/>
      <c r="DM627" s="107"/>
      <c r="DN627" s="107"/>
      <c r="DO627" s="107"/>
      <c r="DP627" s="107"/>
      <c r="DQ627" s="107"/>
      <c r="DR627" s="107"/>
      <c r="DS627" s="107"/>
      <c r="DT627" s="107"/>
      <c r="DU627" s="107"/>
      <c r="DV627" s="107"/>
      <c r="DW627" s="107"/>
      <c r="DX627" s="107"/>
      <c r="DY627" s="107"/>
      <c r="DZ627" s="107"/>
      <c r="EA627" s="107"/>
      <c r="EB627" s="107"/>
      <c r="EC627" s="107"/>
      <c r="ED627" s="107"/>
      <c r="EE627" s="107"/>
      <c r="EF627" s="107"/>
      <c r="EG627" s="107"/>
      <c r="EH627" s="107"/>
      <c r="EI627" s="107"/>
      <c r="EJ627" s="150"/>
    </row>
    <row r="628" spans="1:140" x14ac:dyDescent="0.3">
      <c r="A628" s="277" t="str">
        <f>Tableau3[Commande]&amp;Tableau3[Lig Cde]</f>
        <v/>
      </c>
      <c r="B628" s="278" t="str">
        <f>IF(ISERROR(VLOOKUP(Tableau3[[#This Row],[Code Ord. Off.]],#REF!,2,FALSE)),"RC CONVERGENCE",VLOOKUP(Tableau3[[#This Row],[Code Ord. Off.]],#REF!,2,FALSE))</f>
        <v>RC CONVERGENCE</v>
      </c>
      <c r="C628" s="279" t="str">
        <f>IF(OR(LEFT(Tableau3[[#This Row],[Commentaire Client]],2)="L3",LEFT(Tableau3[[#This Row],[No Suivi]],2)="L3"),"L3","")</f>
        <v/>
      </c>
      <c r="D628" s="278" t="str">
        <f>IFERROR(VLOOKUP(Tableau3[[#This Row],[Code Gest Fournisseur]],#REF!,2,FALSE),IF(Tableau3[[#This Row],[Réf Art Fournisseur]]="","NRC","Znon attribuée"))</f>
        <v>NRC</v>
      </c>
      <c r="E628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628" s="280" t="str">
        <f>IF(Tableau3[[#This Row],[Date Demandée]]+15&lt;$DE$11,"oui","non")</f>
        <v>oui</v>
      </c>
      <c r="G628" s="143"/>
      <c r="I628" s="144"/>
      <c r="J628" s="143"/>
      <c r="AQ628" s="144"/>
      <c r="AR628" s="143"/>
      <c r="AV628" s="1"/>
      <c r="AW628" s="1"/>
      <c r="BF628" s="1"/>
      <c r="CH628" s="1"/>
      <c r="CI628" s="1"/>
      <c r="CL628" s="1"/>
      <c r="CM628" s="1"/>
      <c r="CN628" s="241"/>
      <c r="CO628" s="1"/>
      <c r="CP628" s="3"/>
      <c r="CQ628" s="3"/>
      <c r="CR628" s="1"/>
      <c r="CS628" s="3"/>
      <c r="CT628" s="3"/>
      <c r="CU628" s="3"/>
      <c r="CV628" s="1"/>
      <c r="CW628" s="1"/>
      <c r="DC628" s="144"/>
      <c r="DD628" s="149"/>
      <c r="DE628" s="107"/>
      <c r="DF628" s="107"/>
      <c r="DG628" s="107"/>
      <c r="DH628" s="107"/>
      <c r="DI628" s="107"/>
      <c r="DJ628" s="107"/>
      <c r="DK628" s="107"/>
      <c r="DL628" s="107"/>
      <c r="DM628" s="107"/>
      <c r="DN628" s="107"/>
      <c r="DO628" s="107"/>
      <c r="DP628" s="107"/>
      <c r="DQ628" s="107"/>
      <c r="DR628" s="107"/>
      <c r="DS628" s="107"/>
      <c r="DT628" s="107"/>
      <c r="DU628" s="107"/>
      <c r="DV628" s="107"/>
      <c r="DW628" s="107"/>
      <c r="DX628" s="107"/>
      <c r="DY628" s="107"/>
      <c r="DZ628" s="107"/>
      <c r="EA628" s="107"/>
      <c r="EB628" s="107"/>
      <c r="EC628" s="107"/>
      <c r="ED628" s="107"/>
      <c r="EE628" s="107"/>
      <c r="EF628" s="107"/>
      <c r="EG628" s="107"/>
      <c r="EH628" s="107"/>
      <c r="EI628" s="107"/>
      <c r="EJ628" s="150"/>
    </row>
    <row r="629" spans="1:140" x14ac:dyDescent="0.3">
      <c r="A629" s="277" t="str">
        <f>Tableau3[Commande]&amp;Tableau3[Lig Cde]</f>
        <v/>
      </c>
      <c r="B629" s="278" t="str">
        <f>IF(ISERROR(VLOOKUP(Tableau3[[#This Row],[Code Ord. Off.]],#REF!,2,FALSE)),"RC CONVERGENCE",VLOOKUP(Tableau3[[#This Row],[Code Ord. Off.]],#REF!,2,FALSE))</f>
        <v>RC CONVERGENCE</v>
      </c>
      <c r="C629" s="279" t="str">
        <f>IF(OR(LEFT(Tableau3[[#This Row],[Commentaire Client]],2)="L3",LEFT(Tableau3[[#This Row],[No Suivi]],2)="L3"),"L3","")</f>
        <v/>
      </c>
      <c r="D629" s="278" t="str">
        <f>IFERROR(VLOOKUP(Tableau3[[#This Row],[Code Gest Fournisseur]],#REF!,2,FALSE),IF(Tableau3[[#This Row],[Réf Art Fournisseur]]="","NRC","Znon attribuée"))</f>
        <v>NRC</v>
      </c>
      <c r="E629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629" s="280" t="str">
        <f>IF(Tableau3[[#This Row],[Date Demandée]]+15&lt;$DE$11,"oui","non")</f>
        <v>oui</v>
      </c>
      <c r="G629" s="143"/>
      <c r="I629" s="144"/>
      <c r="J629" s="143"/>
      <c r="AQ629" s="144"/>
      <c r="AR629" s="143"/>
      <c r="AV629" s="1"/>
      <c r="AW629" s="1"/>
      <c r="BF629" s="1"/>
      <c r="CH629" s="1"/>
      <c r="CI629" s="1"/>
      <c r="CL629" s="1"/>
      <c r="CM629" s="1"/>
      <c r="CN629" s="241"/>
      <c r="CO629" s="1"/>
      <c r="CP629" s="3"/>
      <c r="CQ629" s="3"/>
      <c r="CR629" s="1"/>
      <c r="CS629" s="3"/>
      <c r="CT629" s="3"/>
      <c r="CU629" s="3"/>
      <c r="CV629" s="1"/>
      <c r="CW629" s="1"/>
      <c r="DC629" s="144"/>
      <c r="DD629" s="149"/>
      <c r="DE629" s="107"/>
      <c r="DF629" s="107"/>
      <c r="DG629" s="107"/>
      <c r="DH629" s="107"/>
      <c r="DI629" s="107"/>
      <c r="DJ629" s="107"/>
      <c r="DK629" s="107"/>
      <c r="DL629" s="107"/>
      <c r="DM629" s="107"/>
      <c r="DN629" s="107"/>
      <c r="DO629" s="107"/>
      <c r="DP629" s="107"/>
      <c r="DQ629" s="107"/>
      <c r="DR629" s="107"/>
      <c r="DS629" s="107"/>
      <c r="DT629" s="107"/>
      <c r="DU629" s="107"/>
      <c r="DV629" s="107"/>
      <c r="DW629" s="107"/>
      <c r="DX629" s="107"/>
      <c r="DY629" s="107"/>
      <c r="DZ629" s="107"/>
      <c r="EA629" s="107"/>
      <c r="EB629" s="107"/>
      <c r="EC629" s="107"/>
      <c r="ED629" s="107"/>
      <c r="EE629" s="107"/>
      <c r="EF629" s="107"/>
      <c r="EG629" s="107"/>
      <c r="EH629" s="107"/>
      <c r="EI629" s="107"/>
      <c r="EJ629" s="150"/>
    </row>
    <row r="630" spans="1:140" x14ac:dyDescent="0.3">
      <c r="A630" s="277" t="str">
        <f>Tableau3[Commande]&amp;Tableau3[Lig Cde]</f>
        <v/>
      </c>
      <c r="B630" s="278" t="str">
        <f>IF(ISERROR(VLOOKUP(Tableau3[[#This Row],[Code Ord. Off.]],#REF!,2,FALSE)),"RC CONVERGENCE",VLOOKUP(Tableau3[[#This Row],[Code Ord. Off.]],#REF!,2,FALSE))</f>
        <v>RC CONVERGENCE</v>
      </c>
      <c r="C630" s="279" t="str">
        <f>IF(OR(LEFT(Tableau3[[#This Row],[Commentaire Client]],2)="L3",LEFT(Tableau3[[#This Row],[No Suivi]],2)="L3"),"L3","")</f>
        <v/>
      </c>
      <c r="D630" s="278" t="str">
        <f>IFERROR(VLOOKUP(Tableau3[[#This Row],[Code Gest Fournisseur]],#REF!,2,FALSE),IF(Tableau3[[#This Row],[Réf Art Fournisseur]]="","NRC","Znon attribuée"))</f>
        <v>NRC</v>
      </c>
      <c r="E630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630" s="280" t="str">
        <f>IF(Tableau3[[#This Row],[Date Demandée]]+15&lt;$DE$11,"oui","non")</f>
        <v>oui</v>
      </c>
      <c r="G630" s="143"/>
      <c r="I630" s="144"/>
      <c r="J630" s="143"/>
      <c r="AQ630" s="144"/>
      <c r="AR630" s="143"/>
      <c r="AV630" s="1"/>
      <c r="AW630" s="1"/>
      <c r="BF630" s="1"/>
      <c r="CH630" s="1"/>
      <c r="CI630" s="1"/>
      <c r="CL630" s="1"/>
      <c r="CM630" s="1"/>
      <c r="CN630" s="241"/>
      <c r="CO630" s="1"/>
      <c r="CP630" s="3"/>
      <c r="CQ630" s="3"/>
      <c r="CR630" s="1"/>
      <c r="CS630" s="3"/>
      <c r="CT630" s="3"/>
      <c r="CU630" s="3"/>
      <c r="CV630" s="1"/>
      <c r="CW630" s="1"/>
      <c r="DC630" s="144"/>
      <c r="DD630" s="149"/>
      <c r="DE630" s="107"/>
      <c r="DF630" s="107"/>
      <c r="DG630" s="107"/>
      <c r="DH630" s="107"/>
      <c r="DI630" s="107"/>
      <c r="DJ630" s="107"/>
      <c r="DK630" s="107"/>
      <c r="DL630" s="107"/>
      <c r="DM630" s="107"/>
      <c r="DN630" s="107"/>
      <c r="DO630" s="107"/>
      <c r="DP630" s="107"/>
      <c r="DQ630" s="107"/>
      <c r="DR630" s="107"/>
      <c r="DS630" s="107"/>
      <c r="DT630" s="107"/>
      <c r="DU630" s="107"/>
      <c r="DV630" s="107"/>
      <c r="DW630" s="107"/>
      <c r="DX630" s="107"/>
      <c r="DY630" s="107"/>
      <c r="DZ630" s="107"/>
      <c r="EA630" s="107"/>
      <c r="EB630" s="107"/>
      <c r="EC630" s="107"/>
      <c r="ED630" s="107"/>
      <c r="EE630" s="107"/>
      <c r="EF630" s="107"/>
      <c r="EG630" s="107"/>
      <c r="EH630" s="107"/>
      <c r="EI630" s="107"/>
      <c r="EJ630" s="150"/>
    </row>
    <row r="631" spans="1:140" x14ac:dyDescent="0.3">
      <c r="A631" s="277" t="str">
        <f>Tableau3[Commande]&amp;Tableau3[Lig Cde]</f>
        <v/>
      </c>
      <c r="B631" s="278" t="str">
        <f>IF(ISERROR(VLOOKUP(Tableau3[[#This Row],[Code Ord. Off.]],#REF!,2,FALSE)),"RC CONVERGENCE",VLOOKUP(Tableau3[[#This Row],[Code Ord. Off.]],#REF!,2,FALSE))</f>
        <v>RC CONVERGENCE</v>
      </c>
      <c r="C631" s="279" t="str">
        <f>IF(OR(LEFT(Tableau3[[#This Row],[Commentaire Client]],2)="L3",LEFT(Tableau3[[#This Row],[No Suivi]],2)="L3"),"L3","")</f>
        <v/>
      </c>
      <c r="D631" s="278" t="str">
        <f>IFERROR(VLOOKUP(Tableau3[[#This Row],[Code Gest Fournisseur]],#REF!,2,FALSE),IF(Tableau3[[#This Row],[Réf Art Fournisseur]]="","NRC","Znon attribuée"))</f>
        <v>NRC</v>
      </c>
      <c r="E631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631" s="280" t="str">
        <f>IF(Tableau3[[#This Row],[Date Demandée]]+15&lt;$DE$11,"oui","non")</f>
        <v>oui</v>
      </c>
      <c r="G631" s="143"/>
      <c r="I631" s="144"/>
      <c r="J631" s="143"/>
      <c r="AQ631" s="144"/>
      <c r="AR631" s="143"/>
      <c r="AV631" s="1"/>
      <c r="AW631" s="1"/>
      <c r="BF631" s="1"/>
      <c r="CH631" s="1"/>
      <c r="CI631" s="1"/>
      <c r="CL631" s="1"/>
      <c r="CM631" s="1"/>
      <c r="CN631" s="241"/>
      <c r="CO631" s="1"/>
      <c r="CP631" s="3"/>
      <c r="CQ631" s="3"/>
      <c r="CR631" s="1"/>
      <c r="CS631" s="3"/>
      <c r="CT631" s="3"/>
      <c r="CU631" s="3"/>
      <c r="CV631" s="1"/>
      <c r="CW631" s="1"/>
      <c r="DC631" s="144"/>
      <c r="DD631" s="149"/>
      <c r="DE631" s="107"/>
      <c r="DF631" s="107"/>
      <c r="DG631" s="107"/>
      <c r="DH631" s="107"/>
      <c r="DI631" s="107"/>
      <c r="DJ631" s="107"/>
      <c r="DK631" s="107"/>
      <c r="DL631" s="107"/>
      <c r="DM631" s="107"/>
      <c r="DN631" s="107"/>
      <c r="DO631" s="107"/>
      <c r="DP631" s="107"/>
      <c r="DQ631" s="107"/>
      <c r="DR631" s="107"/>
      <c r="DS631" s="107"/>
      <c r="DT631" s="107"/>
      <c r="DU631" s="107"/>
      <c r="DV631" s="107"/>
      <c r="DW631" s="107"/>
      <c r="DX631" s="107"/>
      <c r="DY631" s="107"/>
      <c r="DZ631" s="107"/>
      <c r="EA631" s="107"/>
      <c r="EB631" s="107"/>
      <c r="EC631" s="107"/>
      <c r="ED631" s="107"/>
      <c r="EE631" s="107"/>
      <c r="EF631" s="107"/>
      <c r="EG631" s="107"/>
      <c r="EH631" s="107"/>
      <c r="EI631" s="107"/>
      <c r="EJ631" s="150"/>
    </row>
    <row r="632" spans="1:140" x14ac:dyDescent="0.3">
      <c r="A632" s="277" t="str">
        <f>Tableau3[Commande]&amp;Tableau3[Lig Cde]</f>
        <v/>
      </c>
      <c r="B632" s="278" t="str">
        <f>IF(ISERROR(VLOOKUP(Tableau3[[#This Row],[Code Ord. Off.]],#REF!,2,FALSE)),"RC CONVERGENCE",VLOOKUP(Tableau3[[#This Row],[Code Ord. Off.]],#REF!,2,FALSE))</f>
        <v>RC CONVERGENCE</v>
      </c>
      <c r="C632" s="279" t="str">
        <f>IF(OR(LEFT(Tableau3[[#This Row],[Commentaire Client]],2)="L3",LEFT(Tableau3[[#This Row],[No Suivi]],2)="L3"),"L3","")</f>
        <v/>
      </c>
      <c r="D632" s="278" t="str">
        <f>IFERROR(VLOOKUP(Tableau3[[#This Row],[Code Gest Fournisseur]],#REF!,2,FALSE),IF(Tableau3[[#This Row],[Réf Art Fournisseur]]="","NRC","Znon attribuée"))</f>
        <v>NRC</v>
      </c>
      <c r="E632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632" s="280" t="str">
        <f>IF(Tableau3[[#This Row],[Date Demandée]]+15&lt;$DE$11,"oui","non")</f>
        <v>oui</v>
      </c>
      <c r="G632" s="143"/>
      <c r="I632" s="144"/>
      <c r="J632" s="143"/>
      <c r="AQ632" s="144"/>
      <c r="AR632" s="143"/>
      <c r="AV632" s="1"/>
      <c r="AW632" s="1"/>
      <c r="BF632" s="1"/>
      <c r="CH632" s="1"/>
      <c r="CI632" s="1"/>
      <c r="CL632" s="1"/>
      <c r="CM632" s="1"/>
      <c r="CN632" s="241"/>
      <c r="CO632" s="1"/>
      <c r="CP632" s="3"/>
      <c r="CQ632" s="3"/>
      <c r="CR632" s="1"/>
      <c r="CS632" s="3"/>
      <c r="CT632" s="3"/>
      <c r="CU632" s="3"/>
      <c r="CV632" s="1"/>
      <c r="CW632" s="1"/>
      <c r="DC632" s="144"/>
      <c r="DD632" s="149"/>
      <c r="DE632" s="107"/>
      <c r="DF632" s="107"/>
      <c r="DG632" s="107"/>
      <c r="DH632" s="107"/>
      <c r="DI632" s="107"/>
      <c r="DJ632" s="107"/>
      <c r="DK632" s="107"/>
      <c r="DL632" s="107"/>
      <c r="DM632" s="107"/>
      <c r="DN632" s="107"/>
      <c r="DO632" s="107"/>
      <c r="DP632" s="107"/>
      <c r="DQ632" s="107"/>
      <c r="DR632" s="107"/>
      <c r="DS632" s="107"/>
      <c r="DT632" s="107"/>
      <c r="DU632" s="107"/>
      <c r="DV632" s="107"/>
      <c r="DW632" s="107"/>
      <c r="DX632" s="107"/>
      <c r="DY632" s="107"/>
      <c r="DZ632" s="107"/>
      <c r="EA632" s="107"/>
      <c r="EB632" s="107"/>
      <c r="EC632" s="107"/>
      <c r="ED632" s="107"/>
      <c r="EE632" s="107"/>
      <c r="EF632" s="107"/>
      <c r="EG632" s="107"/>
      <c r="EH632" s="107"/>
      <c r="EI632" s="107"/>
      <c r="EJ632" s="150"/>
    </row>
    <row r="633" spans="1:140" x14ac:dyDescent="0.3">
      <c r="A633" s="277" t="str">
        <f>Tableau3[Commande]&amp;Tableau3[Lig Cde]</f>
        <v/>
      </c>
      <c r="B633" s="278" t="str">
        <f>IF(ISERROR(VLOOKUP(Tableau3[[#This Row],[Code Ord. Off.]],#REF!,2,FALSE)),"RC CONVERGENCE",VLOOKUP(Tableau3[[#This Row],[Code Ord. Off.]],#REF!,2,FALSE))</f>
        <v>RC CONVERGENCE</v>
      </c>
      <c r="C633" s="279" t="str">
        <f>IF(OR(LEFT(Tableau3[[#This Row],[Commentaire Client]],2)="L3",LEFT(Tableau3[[#This Row],[No Suivi]],2)="L3"),"L3","")</f>
        <v/>
      </c>
      <c r="D633" s="278" t="str">
        <f>IFERROR(VLOOKUP(Tableau3[[#This Row],[Code Gest Fournisseur]],#REF!,2,FALSE),IF(Tableau3[[#This Row],[Réf Art Fournisseur]]="","NRC","Znon attribuée"))</f>
        <v>NRC</v>
      </c>
      <c r="E633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633" s="280" t="str">
        <f>IF(Tableau3[[#This Row],[Date Demandée]]+15&lt;$DE$11,"oui","non")</f>
        <v>oui</v>
      </c>
      <c r="G633" s="143"/>
      <c r="I633" s="144"/>
      <c r="J633" s="143"/>
      <c r="AQ633" s="144"/>
      <c r="AR633" s="143"/>
      <c r="AV633" s="1"/>
      <c r="AW633" s="1"/>
      <c r="BF633" s="1"/>
      <c r="CH633" s="1"/>
      <c r="CI633" s="1"/>
      <c r="CL633" s="1"/>
      <c r="CM633" s="1"/>
      <c r="CN633" s="241"/>
      <c r="CO633" s="1"/>
      <c r="CP633" s="3"/>
      <c r="CQ633" s="3"/>
      <c r="CR633" s="1"/>
      <c r="CS633" s="3"/>
      <c r="CT633" s="3"/>
      <c r="CU633" s="3"/>
      <c r="CV633" s="1"/>
      <c r="CW633" s="1"/>
      <c r="DC633" s="144"/>
      <c r="DD633" s="149"/>
      <c r="DE633" s="107"/>
      <c r="DF633" s="107"/>
      <c r="DG633" s="107"/>
      <c r="DH633" s="107"/>
      <c r="DI633" s="107"/>
      <c r="DJ633" s="107"/>
      <c r="DK633" s="107"/>
      <c r="DL633" s="107"/>
      <c r="DM633" s="107"/>
      <c r="DN633" s="107"/>
      <c r="DO633" s="107"/>
      <c r="DP633" s="107"/>
      <c r="DQ633" s="107"/>
      <c r="DR633" s="107"/>
      <c r="DS633" s="107"/>
      <c r="DT633" s="107"/>
      <c r="DU633" s="107"/>
      <c r="DV633" s="107"/>
      <c r="DW633" s="107"/>
      <c r="DX633" s="107"/>
      <c r="DY633" s="107"/>
      <c r="DZ633" s="107"/>
      <c r="EA633" s="107"/>
      <c r="EB633" s="107"/>
      <c r="EC633" s="107"/>
      <c r="ED633" s="107"/>
      <c r="EE633" s="107"/>
      <c r="EF633" s="107"/>
      <c r="EG633" s="107"/>
      <c r="EH633" s="107"/>
      <c r="EI633" s="107"/>
      <c r="EJ633" s="150"/>
    </row>
    <row r="634" spans="1:140" x14ac:dyDescent="0.3">
      <c r="A634" s="277" t="str">
        <f>Tableau3[Commande]&amp;Tableau3[Lig Cde]</f>
        <v/>
      </c>
      <c r="B634" s="278" t="str">
        <f>IF(ISERROR(VLOOKUP(Tableau3[[#This Row],[Code Ord. Off.]],#REF!,2,FALSE)),"RC CONVERGENCE",VLOOKUP(Tableau3[[#This Row],[Code Ord. Off.]],#REF!,2,FALSE))</f>
        <v>RC CONVERGENCE</v>
      </c>
      <c r="C634" s="279" t="str">
        <f>IF(OR(LEFT(Tableau3[[#This Row],[Commentaire Client]],2)="L3",LEFT(Tableau3[[#This Row],[No Suivi]],2)="L3"),"L3","")</f>
        <v/>
      </c>
      <c r="D634" s="278" t="str">
        <f>IFERROR(VLOOKUP(Tableau3[[#This Row],[Code Gest Fournisseur]],#REF!,2,FALSE),IF(Tableau3[[#This Row],[Réf Art Fournisseur]]="","NRC","Znon attribuée"))</f>
        <v>NRC</v>
      </c>
      <c r="E634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634" s="280" t="str">
        <f>IF(Tableau3[[#This Row],[Date Demandée]]+15&lt;$DE$11,"oui","non")</f>
        <v>oui</v>
      </c>
      <c r="G634" s="143"/>
      <c r="I634" s="144"/>
      <c r="J634" s="143"/>
      <c r="AQ634" s="144"/>
      <c r="AR634" s="143"/>
      <c r="AV634" s="1"/>
      <c r="AW634" s="1"/>
      <c r="BF634" s="1"/>
      <c r="CH634" s="1"/>
      <c r="CI634" s="1"/>
      <c r="CL634" s="1"/>
      <c r="CM634" s="1"/>
      <c r="CN634" s="241"/>
      <c r="CO634" s="1"/>
      <c r="CP634" s="3"/>
      <c r="CQ634" s="3"/>
      <c r="CR634" s="1"/>
      <c r="CS634" s="3"/>
      <c r="CT634" s="3"/>
      <c r="CU634" s="3"/>
      <c r="CV634" s="1"/>
      <c r="CW634" s="1"/>
      <c r="DC634" s="144"/>
      <c r="DD634" s="149"/>
      <c r="DE634" s="107"/>
      <c r="DF634" s="107"/>
      <c r="DG634" s="107"/>
      <c r="DH634" s="107"/>
      <c r="DI634" s="107"/>
      <c r="DJ634" s="107"/>
      <c r="DK634" s="107"/>
      <c r="DL634" s="107"/>
      <c r="DM634" s="107"/>
      <c r="DN634" s="107"/>
      <c r="DO634" s="107"/>
      <c r="DP634" s="107"/>
      <c r="DQ634" s="107"/>
      <c r="DR634" s="107"/>
      <c r="DS634" s="107"/>
      <c r="DT634" s="107"/>
      <c r="DU634" s="107"/>
      <c r="DV634" s="107"/>
      <c r="DW634" s="107"/>
      <c r="DX634" s="107"/>
      <c r="DY634" s="107"/>
      <c r="DZ634" s="107"/>
      <c r="EA634" s="107"/>
      <c r="EB634" s="107"/>
      <c r="EC634" s="107"/>
      <c r="ED634" s="107"/>
      <c r="EE634" s="107"/>
      <c r="EF634" s="107"/>
      <c r="EG634" s="107"/>
      <c r="EH634" s="107"/>
      <c r="EI634" s="107"/>
      <c r="EJ634" s="150"/>
    </row>
    <row r="635" spans="1:140" x14ac:dyDescent="0.3">
      <c r="A635" s="277" t="str">
        <f>Tableau3[Commande]&amp;Tableau3[Lig Cde]</f>
        <v/>
      </c>
      <c r="B635" s="278" t="str">
        <f>IF(ISERROR(VLOOKUP(Tableau3[[#This Row],[Code Ord. Off.]],#REF!,2,FALSE)),"RC CONVERGENCE",VLOOKUP(Tableau3[[#This Row],[Code Ord. Off.]],#REF!,2,FALSE))</f>
        <v>RC CONVERGENCE</v>
      </c>
      <c r="C635" s="279" t="str">
        <f>IF(OR(LEFT(Tableau3[[#This Row],[Commentaire Client]],2)="L3",LEFT(Tableau3[[#This Row],[No Suivi]],2)="L3"),"L3","")</f>
        <v/>
      </c>
      <c r="D635" s="278" t="str">
        <f>IFERROR(VLOOKUP(Tableau3[[#This Row],[Code Gest Fournisseur]],#REF!,2,FALSE),IF(Tableau3[[#This Row],[Réf Art Fournisseur]]="","NRC","Znon attribuée"))</f>
        <v>NRC</v>
      </c>
      <c r="E635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635" s="280" t="str">
        <f>IF(Tableau3[[#This Row],[Date Demandée]]+15&lt;$DE$11,"oui","non")</f>
        <v>oui</v>
      </c>
      <c r="G635" s="143"/>
      <c r="I635" s="144"/>
      <c r="J635" s="143"/>
      <c r="AQ635" s="144"/>
      <c r="AR635" s="143"/>
      <c r="AV635" s="1"/>
      <c r="AW635" s="1"/>
      <c r="BF635" s="1"/>
      <c r="CH635" s="1"/>
      <c r="CI635" s="1"/>
      <c r="CL635" s="1"/>
      <c r="CM635" s="1"/>
      <c r="CN635" s="241"/>
      <c r="CO635" s="1"/>
      <c r="CP635" s="3"/>
      <c r="CQ635" s="3"/>
      <c r="CR635" s="1"/>
      <c r="CS635" s="3"/>
      <c r="CT635" s="3"/>
      <c r="CU635" s="3"/>
      <c r="CV635" s="1"/>
      <c r="CW635" s="1"/>
      <c r="DC635" s="144"/>
      <c r="DD635" s="149"/>
      <c r="DE635" s="107"/>
      <c r="DF635" s="107"/>
      <c r="DG635" s="107"/>
      <c r="DH635" s="107"/>
      <c r="DI635" s="107"/>
      <c r="DJ635" s="107"/>
      <c r="DK635" s="107"/>
      <c r="DL635" s="107"/>
      <c r="DM635" s="107"/>
      <c r="DN635" s="107"/>
      <c r="DO635" s="107"/>
      <c r="DP635" s="107"/>
      <c r="DQ635" s="107"/>
      <c r="DR635" s="107"/>
      <c r="DS635" s="107"/>
      <c r="DT635" s="107"/>
      <c r="DU635" s="107"/>
      <c r="DV635" s="107"/>
      <c r="DW635" s="107"/>
      <c r="DX635" s="107"/>
      <c r="DY635" s="107"/>
      <c r="DZ635" s="107"/>
      <c r="EA635" s="107"/>
      <c r="EB635" s="107"/>
      <c r="EC635" s="107"/>
      <c r="ED635" s="107"/>
      <c r="EE635" s="107"/>
      <c r="EF635" s="107"/>
      <c r="EG635" s="107"/>
      <c r="EH635" s="107"/>
      <c r="EI635" s="107"/>
      <c r="EJ635" s="150"/>
    </row>
    <row r="636" spans="1:140" x14ac:dyDescent="0.3">
      <c r="A636" s="277" t="str">
        <f>Tableau3[Commande]&amp;Tableau3[Lig Cde]</f>
        <v/>
      </c>
      <c r="B636" s="278" t="str">
        <f>IF(ISERROR(VLOOKUP(Tableau3[[#This Row],[Code Ord. Off.]],#REF!,2,FALSE)),"RC CONVERGENCE",VLOOKUP(Tableau3[[#This Row],[Code Ord. Off.]],#REF!,2,FALSE))</f>
        <v>RC CONVERGENCE</v>
      </c>
      <c r="C636" s="279" t="str">
        <f>IF(OR(LEFT(Tableau3[[#This Row],[Commentaire Client]],2)="L3",LEFT(Tableau3[[#This Row],[No Suivi]],2)="L3"),"L3","")</f>
        <v/>
      </c>
      <c r="D636" s="278" t="str">
        <f>IFERROR(VLOOKUP(Tableau3[[#This Row],[Code Gest Fournisseur]],#REF!,2,FALSE),IF(Tableau3[[#This Row],[Réf Art Fournisseur]]="","NRC","Znon attribuée"))</f>
        <v>NRC</v>
      </c>
      <c r="E636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636" s="280" t="str">
        <f>IF(Tableau3[[#This Row],[Date Demandée]]+15&lt;$DE$11,"oui","non")</f>
        <v>oui</v>
      </c>
      <c r="G636" s="143"/>
      <c r="I636" s="144"/>
      <c r="J636" s="143"/>
      <c r="AQ636" s="144"/>
      <c r="AR636" s="143"/>
      <c r="AV636" s="1"/>
      <c r="AW636" s="1"/>
      <c r="BF636" s="1"/>
      <c r="CH636" s="1"/>
      <c r="CI636" s="1"/>
      <c r="CL636" s="1"/>
      <c r="CM636" s="1"/>
      <c r="CN636" s="241"/>
      <c r="CO636" s="1"/>
      <c r="CP636" s="3"/>
      <c r="CQ636" s="3"/>
      <c r="CR636" s="1"/>
      <c r="CS636" s="3"/>
      <c r="CT636" s="3"/>
      <c r="CU636" s="3"/>
      <c r="CV636" s="1"/>
      <c r="CW636" s="1"/>
      <c r="DC636" s="144"/>
      <c r="DD636" s="149"/>
      <c r="DE636" s="107"/>
      <c r="DF636" s="107"/>
      <c r="DG636" s="107"/>
      <c r="DH636" s="107"/>
      <c r="DI636" s="107"/>
      <c r="DJ636" s="107"/>
      <c r="DK636" s="107"/>
      <c r="DL636" s="107"/>
      <c r="DM636" s="107"/>
      <c r="DN636" s="107"/>
      <c r="DO636" s="107"/>
      <c r="DP636" s="107"/>
      <c r="DQ636" s="107"/>
      <c r="DR636" s="107"/>
      <c r="DS636" s="107"/>
      <c r="DT636" s="107"/>
      <c r="DU636" s="107"/>
      <c r="DV636" s="107"/>
      <c r="DW636" s="107"/>
      <c r="DX636" s="107"/>
      <c r="DY636" s="107"/>
      <c r="DZ636" s="107"/>
      <c r="EA636" s="107"/>
      <c r="EB636" s="107"/>
      <c r="EC636" s="107"/>
      <c r="ED636" s="107"/>
      <c r="EE636" s="107"/>
      <c r="EF636" s="107"/>
      <c r="EG636" s="107"/>
      <c r="EH636" s="107"/>
      <c r="EI636" s="107"/>
      <c r="EJ636" s="150"/>
    </row>
    <row r="637" spans="1:140" x14ac:dyDescent="0.3">
      <c r="A637" s="277" t="str">
        <f>Tableau3[Commande]&amp;Tableau3[Lig Cde]</f>
        <v/>
      </c>
      <c r="B637" s="278" t="str">
        <f>IF(ISERROR(VLOOKUP(Tableau3[[#This Row],[Code Ord. Off.]],#REF!,2,FALSE)),"RC CONVERGENCE",VLOOKUP(Tableau3[[#This Row],[Code Ord. Off.]],#REF!,2,FALSE))</f>
        <v>RC CONVERGENCE</v>
      </c>
      <c r="C637" s="279" t="str">
        <f>IF(OR(LEFT(Tableau3[[#This Row],[Commentaire Client]],2)="L3",LEFT(Tableau3[[#This Row],[No Suivi]],2)="L3"),"L3","")</f>
        <v/>
      </c>
      <c r="D637" s="278" t="str">
        <f>IFERROR(VLOOKUP(Tableau3[[#This Row],[Code Gest Fournisseur]],#REF!,2,FALSE),IF(Tableau3[[#This Row],[Réf Art Fournisseur]]="","NRC","Znon attribuée"))</f>
        <v>NRC</v>
      </c>
      <c r="E637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637" s="280" t="str">
        <f>IF(Tableau3[[#This Row],[Date Demandée]]+15&lt;$DE$11,"oui","non")</f>
        <v>oui</v>
      </c>
      <c r="G637" s="143"/>
      <c r="I637" s="144"/>
      <c r="J637" s="143"/>
      <c r="AQ637" s="144"/>
      <c r="AR637" s="143"/>
      <c r="AV637" s="1"/>
      <c r="AW637" s="1"/>
      <c r="BF637" s="1"/>
      <c r="CH637" s="1"/>
      <c r="CI637" s="1"/>
      <c r="CL637" s="1"/>
      <c r="CM637" s="1"/>
      <c r="CN637" s="241"/>
      <c r="CO637" s="1"/>
      <c r="CP637" s="3"/>
      <c r="CQ637" s="3"/>
      <c r="CR637" s="1"/>
      <c r="CS637" s="3"/>
      <c r="CT637" s="3"/>
      <c r="CU637" s="3"/>
      <c r="CV637" s="1"/>
      <c r="CW637" s="1"/>
      <c r="DC637" s="144"/>
      <c r="DD637" s="149"/>
      <c r="DE637" s="107"/>
      <c r="DF637" s="107"/>
      <c r="DG637" s="107"/>
      <c r="DH637" s="107"/>
      <c r="DI637" s="107"/>
      <c r="DJ637" s="107"/>
      <c r="DK637" s="107"/>
      <c r="DL637" s="107"/>
      <c r="DM637" s="107"/>
      <c r="DN637" s="107"/>
      <c r="DO637" s="107"/>
      <c r="DP637" s="107"/>
      <c r="DQ637" s="107"/>
      <c r="DR637" s="107"/>
      <c r="DS637" s="107"/>
      <c r="DT637" s="107"/>
      <c r="DU637" s="107"/>
      <c r="DV637" s="107"/>
      <c r="DW637" s="107"/>
      <c r="DX637" s="107"/>
      <c r="DY637" s="107"/>
      <c r="DZ637" s="107"/>
      <c r="EA637" s="107"/>
      <c r="EB637" s="107"/>
      <c r="EC637" s="107"/>
      <c r="ED637" s="107"/>
      <c r="EE637" s="107"/>
      <c r="EF637" s="107"/>
      <c r="EG637" s="107"/>
      <c r="EH637" s="107"/>
      <c r="EI637" s="107"/>
      <c r="EJ637" s="150"/>
    </row>
    <row r="638" spans="1:140" x14ac:dyDescent="0.3">
      <c r="A638" s="277" t="str">
        <f>Tableau3[Commande]&amp;Tableau3[Lig Cde]</f>
        <v/>
      </c>
      <c r="B638" s="278" t="str">
        <f>IF(ISERROR(VLOOKUP(Tableau3[[#This Row],[Code Ord. Off.]],#REF!,2,FALSE)),"RC CONVERGENCE",VLOOKUP(Tableau3[[#This Row],[Code Ord. Off.]],#REF!,2,FALSE))</f>
        <v>RC CONVERGENCE</v>
      </c>
      <c r="C638" s="279" t="str">
        <f>IF(OR(LEFT(Tableau3[[#This Row],[Commentaire Client]],2)="L3",LEFT(Tableau3[[#This Row],[No Suivi]],2)="L3"),"L3","")</f>
        <v/>
      </c>
      <c r="D638" s="278" t="str">
        <f>IFERROR(VLOOKUP(Tableau3[[#This Row],[Code Gest Fournisseur]],#REF!,2,FALSE),IF(Tableau3[[#This Row],[Réf Art Fournisseur]]="","NRC","Znon attribuée"))</f>
        <v>NRC</v>
      </c>
      <c r="E638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638" s="280" t="str">
        <f>IF(Tableau3[[#This Row],[Date Demandée]]+15&lt;$DE$11,"oui","non")</f>
        <v>oui</v>
      </c>
      <c r="G638" s="143"/>
      <c r="I638" s="144"/>
      <c r="J638" s="143"/>
      <c r="AQ638" s="144"/>
      <c r="AR638" s="143"/>
      <c r="AV638" s="1"/>
      <c r="AW638" s="1"/>
      <c r="BF638" s="1"/>
      <c r="CH638" s="1"/>
      <c r="CI638" s="1"/>
      <c r="CL638" s="1"/>
      <c r="CM638" s="1"/>
      <c r="CN638" s="241"/>
      <c r="CO638" s="1"/>
      <c r="CP638" s="3"/>
      <c r="CQ638" s="3"/>
      <c r="CR638" s="1"/>
      <c r="CS638" s="3"/>
      <c r="CT638" s="3"/>
      <c r="CU638" s="3"/>
      <c r="CV638" s="1"/>
      <c r="CW638" s="1"/>
      <c r="DC638" s="144"/>
      <c r="DD638" s="149"/>
      <c r="DE638" s="107"/>
      <c r="DF638" s="107"/>
      <c r="DG638" s="107"/>
      <c r="DH638" s="107"/>
      <c r="DI638" s="107"/>
      <c r="DJ638" s="107"/>
      <c r="DK638" s="107"/>
      <c r="DL638" s="107"/>
      <c r="DM638" s="107"/>
      <c r="DN638" s="107"/>
      <c r="DO638" s="107"/>
      <c r="DP638" s="107"/>
      <c r="DQ638" s="107"/>
      <c r="DR638" s="107"/>
      <c r="DS638" s="107"/>
      <c r="DT638" s="107"/>
      <c r="DU638" s="107"/>
      <c r="DV638" s="107"/>
      <c r="DW638" s="107"/>
      <c r="DX638" s="107"/>
      <c r="DY638" s="107"/>
      <c r="DZ638" s="107"/>
      <c r="EA638" s="107"/>
      <c r="EB638" s="107"/>
      <c r="EC638" s="107"/>
      <c r="ED638" s="107"/>
      <c r="EE638" s="107"/>
      <c r="EF638" s="107"/>
      <c r="EG638" s="107"/>
      <c r="EH638" s="107"/>
      <c r="EI638" s="107"/>
      <c r="EJ638" s="150"/>
    </row>
    <row r="639" spans="1:140" x14ac:dyDescent="0.3">
      <c r="A639" s="277" t="str">
        <f>Tableau3[Commande]&amp;Tableau3[Lig Cde]</f>
        <v/>
      </c>
      <c r="B639" s="278" t="str">
        <f>IF(ISERROR(VLOOKUP(Tableau3[[#This Row],[Code Ord. Off.]],#REF!,2,FALSE)),"RC CONVERGENCE",VLOOKUP(Tableau3[[#This Row],[Code Ord. Off.]],#REF!,2,FALSE))</f>
        <v>RC CONVERGENCE</v>
      </c>
      <c r="C639" s="279" t="str">
        <f>IF(OR(LEFT(Tableau3[[#This Row],[Commentaire Client]],2)="L3",LEFT(Tableau3[[#This Row],[No Suivi]],2)="L3"),"L3","")</f>
        <v/>
      </c>
      <c r="D639" s="278" t="str">
        <f>IFERROR(VLOOKUP(Tableau3[[#This Row],[Code Gest Fournisseur]],#REF!,2,FALSE),IF(Tableau3[[#This Row],[Réf Art Fournisseur]]="","NRC","Znon attribuée"))</f>
        <v>NRC</v>
      </c>
      <c r="E639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639" s="280" t="str">
        <f>IF(Tableau3[[#This Row],[Date Demandée]]+15&lt;$DE$11,"oui","non")</f>
        <v>oui</v>
      </c>
      <c r="G639" s="143"/>
      <c r="I639" s="144"/>
      <c r="J639" s="143"/>
      <c r="AQ639" s="144"/>
      <c r="AR639" s="143"/>
      <c r="AV639" s="1"/>
      <c r="AW639" s="1"/>
      <c r="BF639" s="1"/>
      <c r="CH639" s="1"/>
      <c r="CI639" s="1"/>
      <c r="CL639" s="1"/>
      <c r="CM639" s="1"/>
      <c r="CN639" s="241"/>
      <c r="CO639" s="1"/>
      <c r="CP639" s="3"/>
      <c r="CQ639" s="3"/>
      <c r="CR639" s="1"/>
      <c r="CS639" s="3"/>
      <c r="CT639" s="3"/>
      <c r="CU639" s="3"/>
      <c r="CV639" s="1"/>
      <c r="CW639" s="1"/>
      <c r="DC639" s="144"/>
      <c r="DD639" s="149"/>
      <c r="DE639" s="107"/>
      <c r="DF639" s="107"/>
      <c r="DG639" s="107"/>
      <c r="DH639" s="107"/>
      <c r="DI639" s="107"/>
      <c r="DJ639" s="107"/>
      <c r="DK639" s="107"/>
      <c r="DL639" s="107"/>
      <c r="DM639" s="107"/>
      <c r="DN639" s="107"/>
      <c r="DO639" s="107"/>
      <c r="DP639" s="107"/>
      <c r="DQ639" s="107"/>
      <c r="DR639" s="107"/>
      <c r="DS639" s="107"/>
      <c r="DT639" s="107"/>
      <c r="DU639" s="107"/>
      <c r="DV639" s="107"/>
      <c r="DW639" s="107"/>
      <c r="DX639" s="107"/>
      <c r="DY639" s="107"/>
      <c r="DZ639" s="107"/>
      <c r="EA639" s="107"/>
      <c r="EB639" s="107"/>
      <c r="EC639" s="107"/>
      <c r="ED639" s="107"/>
      <c r="EE639" s="107"/>
      <c r="EF639" s="107"/>
      <c r="EG639" s="107"/>
      <c r="EH639" s="107"/>
      <c r="EI639" s="107"/>
      <c r="EJ639" s="150"/>
    </row>
    <row r="640" spans="1:140" x14ac:dyDescent="0.3">
      <c r="A640" s="277" t="str">
        <f>Tableau3[Commande]&amp;Tableau3[Lig Cde]</f>
        <v/>
      </c>
      <c r="B640" s="278" t="str">
        <f>IF(ISERROR(VLOOKUP(Tableau3[[#This Row],[Code Ord. Off.]],#REF!,2,FALSE)),"RC CONVERGENCE",VLOOKUP(Tableau3[[#This Row],[Code Ord. Off.]],#REF!,2,FALSE))</f>
        <v>RC CONVERGENCE</v>
      </c>
      <c r="C640" s="279" t="str">
        <f>IF(OR(LEFT(Tableau3[[#This Row],[Commentaire Client]],2)="L3",LEFT(Tableau3[[#This Row],[No Suivi]],2)="L3"),"L3","")</f>
        <v/>
      </c>
      <c r="D640" s="278" t="str">
        <f>IFERROR(VLOOKUP(Tableau3[[#This Row],[Code Gest Fournisseur]],#REF!,2,FALSE),IF(Tableau3[[#This Row],[Réf Art Fournisseur]]="","NRC","Znon attribuée"))</f>
        <v>NRC</v>
      </c>
      <c r="E640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640" s="280" t="str">
        <f>IF(Tableau3[[#This Row],[Date Demandée]]+15&lt;$DE$11,"oui","non")</f>
        <v>oui</v>
      </c>
      <c r="G640" s="143"/>
      <c r="I640" s="144"/>
      <c r="J640" s="143"/>
      <c r="AQ640" s="144"/>
      <c r="AR640" s="143"/>
      <c r="AV640" s="1"/>
      <c r="AW640" s="1"/>
      <c r="BF640" s="1"/>
      <c r="CH640" s="1"/>
      <c r="CI640" s="1"/>
      <c r="CL640" s="1"/>
      <c r="CM640" s="1"/>
      <c r="CN640" s="241"/>
      <c r="CO640" s="1"/>
      <c r="CP640" s="3"/>
      <c r="CQ640" s="3"/>
      <c r="CR640" s="1"/>
      <c r="CS640" s="3"/>
      <c r="CT640" s="3"/>
      <c r="CU640" s="3"/>
      <c r="CV640" s="1"/>
      <c r="CW640" s="1"/>
      <c r="DC640" s="144"/>
      <c r="DD640" s="149"/>
      <c r="DE640" s="107"/>
      <c r="DF640" s="107"/>
      <c r="DG640" s="107"/>
      <c r="DH640" s="107"/>
      <c r="DI640" s="107"/>
      <c r="DJ640" s="107"/>
      <c r="DK640" s="107"/>
      <c r="DL640" s="107"/>
      <c r="DM640" s="107"/>
      <c r="DN640" s="107"/>
      <c r="DO640" s="107"/>
      <c r="DP640" s="107"/>
      <c r="DQ640" s="107"/>
      <c r="DR640" s="107"/>
      <c r="DS640" s="107"/>
      <c r="DT640" s="107"/>
      <c r="DU640" s="107"/>
      <c r="DV640" s="107"/>
      <c r="DW640" s="107"/>
      <c r="DX640" s="107"/>
      <c r="DY640" s="107"/>
      <c r="DZ640" s="107"/>
      <c r="EA640" s="107"/>
      <c r="EB640" s="107"/>
      <c r="EC640" s="107"/>
      <c r="ED640" s="107"/>
      <c r="EE640" s="107"/>
      <c r="EF640" s="107"/>
      <c r="EG640" s="107"/>
      <c r="EH640" s="107"/>
      <c r="EI640" s="107"/>
      <c r="EJ640" s="150"/>
    </row>
    <row r="641" spans="1:140" x14ac:dyDescent="0.3">
      <c r="A641" s="277" t="str">
        <f>Tableau3[Commande]&amp;Tableau3[Lig Cde]</f>
        <v/>
      </c>
      <c r="B641" s="278" t="str">
        <f>IF(ISERROR(VLOOKUP(Tableau3[[#This Row],[Code Ord. Off.]],#REF!,2,FALSE)),"RC CONVERGENCE",VLOOKUP(Tableau3[[#This Row],[Code Ord. Off.]],#REF!,2,FALSE))</f>
        <v>RC CONVERGENCE</v>
      </c>
      <c r="C641" s="279" t="str">
        <f>IF(OR(LEFT(Tableau3[[#This Row],[Commentaire Client]],2)="L3",LEFT(Tableau3[[#This Row],[No Suivi]],2)="L3"),"L3","")</f>
        <v/>
      </c>
      <c r="D641" s="278" t="str">
        <f>IFERROR(VLOOKUP(Tableau3[[#This Row],[Code Gest Fournisseur]],#REF!,2,FALSE),IF(Tableau3[[#This Row],[Réf Art Fournisseur]]="","NRC","Znon attribuée"))</f>
        <v>NRC</v>
      </c>
      <c r="E641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641" s="280" t="str">
        <f>IF(Tableau3[[#This Row],[Date Demandée]]+15&lt;$DE$11,"oui","non")</f>
        <v>oui</v>
      </c>
      <c r="G641" s="143"/>
      <c r="I641" s="144"/>
      <c r="J641" s="143"/>
      <c r="AQ641" s="144"/>
      <c r="AR641" s="143"/>
      <c r="AV641" s="1"/>
      <c r="AW641" s="1"/>
      <c r="BF641" s="1"/>
      <c r="CH641" s="1"/>
      <c r="CI641" s="1"/>
      <c r="CL641" s="1"/>
      <c r="CM641" s="1"/>
      <c r="CN641" s="241"/>
      <c r="CO641" s="1"/>
      <c r="CP641" s="3"/>
      <c r="CQ641" s="3"/>
      <c r="CR641" s="1"/>
      <c r="CS641" s="3"/>
      <c r="CT641" s="3"/>
      <c r="CU641" s="3"/>
      <c r="CV641" s="1"/>
      <c r="CW641" s="1"/>
      <c r="DC641" s="144"/>
      <c r="DD641" s="149"/>
      <c r="DE641" s="107"/>
      <c r="DF641" s="107"/>
      <c r="DG641" s="107"/>
      <c r="DH641" s="107"/>
      <c r="DI641" s="107"/>
      <c r="DJ641" s="107"/>
      <c r="DK641" s="107"/>
      <c r="DL641" s="107"/>
      <c r="DM641" s="107"/>
      <c r="DN641" s="107"/>
      <c r="DO641" s="107"/>
      <c r="DP641" s="107"/>
      <c r="DQ641" s="107"/>
      <c r="DR641" s="107"/>
      <c r="DS641" s="107"/>
      <c r="DT641" s="107"/>
      <c r="DU641" s="107"/>
      <c r="DV641" s="107"/>
      <c r="DW641" s="107"/>
      <c r="DX641" s="107"/>
      <c r="DY641" s="107"/>
      <c r="DZ641" s="107"/>
      <c r="EA641" s="107"/>
      <c r="EB641" s="107"/>
      <c r="EC641" s="107"/>
      <c r="ED641" s="107"/>
      <c r="EE641" s="107"/>
      <c r="EF641" s="107"/>
      <c r="EG641" s="107"/>
      <c r="EH641" s="107"/>
      <c r="EI641" s="107"/>
      <c r="EJ641" s="150"/>
    </row>
    <row r="642" spans="1:140" x14ac:dyDescent="0.3">
      <c r="A642" s="277" t="str">
        <f>Tableau3[Commande]&amp;Tableau3[Lig Cde]</f>
        <v/>
      </c>
      <c r="B642" s="278" t="str">
        <f>IF(ISERROR(VLOOKUP(Tableau3[[#This Row],[Code Ord. Off.]],#REF!,2,FALSE)),"RC CONVERGENCE",VLOOKUP(Tableau3[[#This Row],[Code Ord. Off.]],#REF!,2,FALSE))</f>
        <v>RC CONVERGENCE</v>
      </c>
      <c r="C642" s="279" t="str">
        <f>IF(OR(LEFT(Tableau3[[#This Row],[Commentaire Client]],2)="L3",LEFT(Tableau3[[#This Row],[No Suivi]],2)="L3"),"L3","")</f>
        <v/>
      </c>
      <c r="D642" s="278" t="str">
        <f>IFERROR(VLOOKUP(Tableau3[[#This Row],[Code Gest Fournisseur]],#REF!,2,FALSE),IF(Tableau3[[#This Row],[Réf Art Fournisseur]]="","NRC","Znon attribuée"))</f>
        <v>NRC</v>
      </c>
      <c r="E642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642" s="280" t="str">
        <f>IF(Tableau3[[#This Row],[Date Demandée]]+15&lt;$DE$11,"oui","non")</f>
        <v>oui</v>
      </c>
      <c r="G642" s="143"/>
      <c r="I642" s="144"/>
      <c r="J642" s="143"/>
      <c r="AQ642" s="144"/>
      <c r="AR642" s="143"/>
      <c r="AV642" s="1"/>
      <c r="AW642" s="1"/>
      <c r="BF642" s="1"/>
      <c r="CH642" s="1"/>
      <c r="CI642" s="1"/>
      <c r="CL642" s="1"/>
      <c r="CM642" s="1"/>
      <c r="CN642" s="244"/>
      <c r="CO642" s="1"/>
      <c r="CP642" s="3"/>
      <c r="CQ642" s="3"/>
      <c r="CR642" s="1"/>
      <c r="CS642" s="3"/>
      <c r="CT642" s="3"/>
      <c r="CU642" s="3"/>
      <c r="CV642" s="1"/>
      <c r="CW642" s="1"/>
      <c r="DC642" s="144"/>
      <c r="DD642" s="149"/>
      <c r="DE642" s="107"/>
      <c r="DF642" s="107"/>
      <c r="DG642" s="107"/>
      <c r="DH642" s="107"/>
      <c r="DI642" s="107"/>
      <c r="DJ642" s="107"/>
      <c r="DK642" s="107"/>
      <c r="DL642" s="107"/>
      <c r="DM642" s="107"/>
      <c r="DN642" s="107"/>
      <c r="DO642" s="107"/>
      <c r="DP642" s="107"/>
      <c r="DQ642" s="107"/>
      <c r="DR642" s="107"/>
      <c r="DS642" s="107"/>
      <c r="DT642" s="107"/>
      <c r="DU642" s="107"/>
      <c r="DV642" s="107"/>
      <c r="DW642" s="107"/>
      <c r="DX642" s="107"/>
      <c r="DY642" s="107"/>
      <c r="DZ642" s="107"/>
      <c r="EA642" s="107"/>
      <c r="EB642" s="107"/>
      <c r="EC642" s="107"/>
      <c r="ED642" s="107"/>
      <c r="EE642" s="107"/>
      <c r="EF642" s="107"/>
      <c r="EG642" s="107"/>
      <c r="EH642" s="107"/>
      <c r="EI642" s="107"/>
      <c r="EJ642" s="150"/>
    </row>
    <row r="643" spans="1:140" x14ac:dyDescent="0.3">
      <c r="A643" s="277" t="str">
        <f>Tableau3[Commande]&amp;Tableau3[Lig Cde]</f>
        <v/>
      </c>
      <c r="B643" s="278" t="str">
        <f>IF(ISERROR(VLOOKUP(Tableau3[[#This Row],[Code Ord. Off.]],#REF!,2,FALSE)),"RC CONVERGENCE",VLOOKUP(Tableau3[[#This Row],[Code Ord. Off.]],#REF!,2,FALSE))</f>
        <v>RC CONVERGENCE</v>
      </c>
      <c r="C643" s="279" t="str">
        <f>IF(OR(LEFT(Tableau3[[#This Row],[Commentaire Client]],2)="L3",LEFT(Tableau3[[#This Row],[No Suivi]],2)="L3"),"L3","")</f>
        <v/>
      </c>
      <c r="D643" s="278" t="str">
        <f>IFERROR(VLOOKUP(Tableau3[[#This Row],[Code Gest Fournisseur]],#REF!,2,FALSE),IF(Tableau3[[#This Row],[Réf Art Fournisseur]]="","NRC","Znon attribuée"))</f>
        <v>NRC</v>
      </c>
      <c r="E643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643" s="280" t="str">
        <f>IF(Tableau3[[#This Row],[Date Demandée]]+15&lt;$DE$11,"oui","non")</f>
        <v>oui</v>
      </c>
      <c r="G643" s="143"/>
      <c r="I643" s="144"/>
      <c r="J643" s="143"/>
      <c r="AQ643" s="144"/>
      <c r="AR643" s="143"/>
      <c r="AV643" s="1"/>
      <c r="AW643" s="1"/>
      <c r="BF643" s="1"/>
      <c r="CH643" s="1"/>
      <c r="CI643" s="1"/>
      <c r="CL643" s="1"/>
      <c r="CM643" s="1"/>
      <c r="CN643" s="241"/>
      <c r="CO643" s="1"/>
      <c r="CP643" s="3"/>
      <c r="CQ643" s="3"/>
      <c r="CR643" s="1"/>
      <c r="CS643" s="3"/>
      <c r="CT643" s="3"/>
      <c r="CU643" s="3"/>
      <c r="CV643" s="1"/>
      <c r="CW643" s="1"/>
      <c r="DC643" s="144"/>
      <c r="DD643" s="149"/>
      <c r="DE643" s="107"/>
      <c r="DF643" s="107"/>
      <c r="DG643" s="107"/>
      <c r="DH643" s="107"/>
      <c r="DI643" s="107"/>
      <c r="DJ643" s="107"/>
      <c r="DK643" s="107"/>
      <c r="DL643" s="107"/>
      <c r="DM643" s="107"/>
      <c r="DN643" s="107"/>
      <c r="DO643" s="107"/>
      <c r="DP643" s="107"/>
      <c r="DQ643" s="107"/>
      <c r="DR643" s="107"/>
      <c r="DS643" s="107"/>
      <c r="DT643" s="107"/>
      <c r="DU643" s="107"/>
      <c r="DV643" s="107"/>
      <c r="DW643" s="107"/>
      <c r="DX643" s="107"/>
      <c r="DY643" s="107"/>
      <c r="DZ643" s="107"/>
      <c r="EA643" s="107"/>
      <c r="EB643" s="107"/>
      <c r="EC643" s="107"/>
      <c r="ED643" s="107"/>
      <c r="EE643" s="107"/>
      <c r="EF643" s="107"/>
      <c r="EG643" s="107"/>
      <c r="EH643" s="107"/>
      <c r="EI643" s="107"/>
      <c r="EJ643" s="150"/>
    </row>
    <row r="644" spans="1:140" x14ac:dyDescent="0.3">
      <c r="A644" s="277" t="str">
        <f>Tableau3[Commande]&amp;Tableau3[Lig Cde]</f>
        <v/>
      </c>
      <c r="B644" s="278" t="str">
        <f>IF(ISERROR(VLOOKUP(Tableau3[[#This Row],[Code Ord. Off.]],#REF!,2,FALSE)),"RC CONVERGENCE",VLOOKUP(Tableau3[[#This Row],[Code Ord. Off.]],#REF!,2,FALSE))</f>
        <v>RC CONVERGENCE</v>
      </c>
      <c r="C644" s="279" t="str">
        <f>IF(OR(LEFT(Tableau3[[#This Row],[Commentaire Client]],2)="L3",LEFT(Tableau3[[#This Row],[No Suivi]],2)="L3"),"L3","")</f>
        <v/>
      </c>
      <c r="D644" s="278" t="str">
        <f>IFERROR(VLOOKUP(Tableau3[[#This Row],[Code Gest Fournisseur]],#REF!,2,FALSE),IF(Tableau3[[#This Row],[Réf Art Fournisseur]]="","NRC","Znon attribuée"))</f>
        <v>NRC</v>
      </c>
      <c r="E644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644" s="280" t="str">
        <f>IF(Tableau3[[#This Row],[Date Demandée]]+15&lt;$DE$11,"oui","non")</f>
        <v>oui</v>
      </c>
      <c r="G644" s="143"/>
      <c r="I644" s="144"/>
      <c r="J644" s="143"/>
      <c r="AQ644" s="144"/>
      <c r="AR644" s="143"/>
      <c r="AV644" s="1"/>
      <c r="AW644" s="1"/>
      <c r="BF644" s="1"/>
      <c r="CH644" s="1"/>
      <c r="CI644" s="1"/>
      <c r="CL644" s="1"/>
      <c r="CM644" s="1"/>
      <c r="CN644" s="241"/>
      <c r="CO644" s="1"/>
      <c r="CP644" s="3"/>
      <c r="CQ644" s="3"/>
      <c r="CR644" s="1"/>
      <c r="CS644" s="3"/>
      <c r="CT644" s="3"/>
      <c r="CU644" s="3"/>
      <c r="CV644" s="1"/>
      <c r="CW644" s="1"/>
      <c r="DC644" s="144"/>
      <c r="DD644" s="149"/>
      <c r="DE644" s="107"/>
      <c r="DF644" s="107"/>
      <c r="DG644" s="107"/>
      <c r="DH644" s="107"/>
      <c r="DI644" s="107"/>
      <c r="DJ644" s="107"/>
      <c r="DK644" s="107"/>
      <c r="DL644" s="107"/>
      <c r="DM644" s="107"/>
      <c r="DN644" s="107"/>
      <c r="DO644" s="107"/>
      <c r="DP644" s="107"/>
      <c r="DQ644" s="107"/>
      <c r="DR644" s="107"/>
      <c r="DS644" s="107"/>
      <c r="DT644" s="107"/>
      <c r="DU644" s="107"/>
      <c r="DV644" s="107"/>
      <c r="DW644" s="107"/>
      <c r="DX644" s="107"/>
      <c r="DY644" s="107"/>
      <c r="DZ644" s="107"/>
      <c r="EA644" s="107"/>
      <c r="EB644" s="107"/>
      <c r="EC644" s="107"/>
      <c r="ED644" s="107"/>
      <c r="EE644" s="107"/>
      <c r="EF644" s="107"/>
      <c r="EG644" s="107"/>
      <c r="EH644" s="107"/>
      <c r="EI644" s="107"/>
      <c r="EJ644" s="150"/>
    </row>
    <row r="645" spans="1:140" x14ac:dyDescent="0.3">
      <c r="A645" s="277" t="str">
        <f>Tableau3[Commande]&amp;Tableau3[Lig Cde]</f>
        <v/>
      </c>
      <c r="B645" s="278" t="str">
        <f>IF(ISERROR(VLOOKUP(Tableau3[[#This Row],[Code Ord. Off.]],#REF!,2,FALSE)),"RC CONVERGENCE",VLOOKUP(Tableau3[[#This Row],[Code Ord. Off.]],#REF!,2,FALSE))</f>
        <v>RC CONVERGENCE</v>
      </c>
      <c r="C645" s="279" t="str">
        <f>IF(OR(LEFT(Tableau3[[#This Row],[Commentaire Client]],2)="L3",LEFT(Tableau3[[#This Row],[No Suivi]],2)="L3"),"L3","")</f>
        <v/>
      </c>
      <c r="D645" s="278" t="str">
        <f>IFERROR(VLOOKUP(Tableau3[[#This Row],[Code Gest Fournisseur]],#REF!,2,FALSE),IF(Tableau3[[#This Row],[Réf Art Fournisseur]]="","NRC","Znon attribuée"))</f>
        <v>NRC</v>
      </c>
      <c r="E645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645" s="280" t="str">
        <f>IF(Tableau3[[#This Row],[Date Demandée]]+15&lt;$DE$11,"oui","non")</f>
        <v>oui</v>
      </c>
      <c r="G645" s="143"/>
      <c r="I645" s="144"/>
      <c r="J645" s="143"/>
      <c r="AQ645" s="144"/>
      <c r="AR645" s="143"/>
      <c r="AV645" s="1"/>
      <c r="AW645" s="1"/>
      <c r="BF645" s="1"/>
      <c r="CH645" s="1"/>
      <c r="CI645" s="1"/>
      <c r="CL645" s="1"/>
      <c r="CM645" s="1"/>
      <c r="CN645" s="241"/>
      <c r="CO645" s="1"/>
      <c r="CP645" s="3"/>
      <c r="CQ645" s="3"/>
      <c r="CR645" s="1"/>
      <c r="CS645" s="3"/>
      <c r="CT645" s="3"/>
      <c r="CU645" s="3"/>
      <c r="CV645" s="1"/>
      <c r="CW645" s="1"/>
      <c r="DC645" s="144"/>
      <c r="DD645" s="149"/>
      <c r="DE645" s="107"/>
      <c r="DF645" s="107"/>
      <c r="DG645" s="107"/>
      <c r="DH645" s="107"/>
      <c r="DI645" s="107"/>
      <c r="DJ645" s="107"/>
      <c r="DK645" s="107"/>
      <c r="DL645" s="107"/>
      <c r="DM645" s="107"/>
      <c r="DN645" s="107"/>
      <c r="DO645" s="107"/>
      <c r="DP645" s="107"/>
      <c r="DQ645" s="107"/>
      <c r="DR645" s="107"/>
      <c r="DS645" s="107"/>
      <c r="DT645" s="107"/>
      <c r="DU645" s="107"/>
      <c r="DV645" s="107"/>
      <c r="DW645" s="107"/>
      <c r="DX645" s="107"/>
      <c r="DY645" s="107"/>
      <c r="DZ645" s="107"/>
      <c r="EA645" s="107"/>
      <c r="EB645" s="107"/>
      <c r="EC645" s="107"/>
      <c r="ED645" s="107"/>
      <c r="EE645" s="107"/>
      <c r="EF645" s="107"/>
      <c r="EG645" s="107"/>
      <c r="EH645" s="107"/>
      <c r="EI645" s="107"/>
      <c r="EJ645" s="150"/>
    </row>
    <row r="646" spans="1:140" x14ac:dyDescent="0.3">
      <c r="A646" s="277" t="str">
        <f>Tableau3[Commande]&amp;Tableau3[Lig Cde]</f>
        <v/>
      </c>
      <c r="B646" s="278" t="str">
        <f>IF(ISERROR(VLOOKUP(Tableau3[[#This Row],[Code Ord. Off.]],#REF!,2,FALSE)),"RC CONVERGENCE",VLOOKUP(Tableau3[[#This Row],[Code Ord. Off.]],#REF!,2,FALSE))</f>
        <v>RC CONVERGENCE</v>
      </c>
      <c r="C646" s="279" t="str">
        <f>IF(OR(LEFT(Tableau3[[#This Row],[Commentaire Client]],2)="L3",LEFT(Tableau3[[#This Row],[No Suivi]],2)="L3"),"L3","")</f>
        <v/>
      </c>
      <c r="D646" s="278" t="str">
        <f>IFERROR(VLOOKUP(Tableau3[[#This Row],[Code Gest Fournisseur]],#REF!,2,FALSE),IF(Tableau3[[#This Row],[Réf Art Fournisseur]]="","NRC","Znon attribuée"))</f>
        <v>NRC</v>
      </c>
      <c r="E646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646" s="280" t="str">
        <f>IF(Tableau3[[#This Row],[Date Demandée]]+15&lt;$DE$11,"oui","non")</f>
        <v>oui</v>
      </c>
      <c r="G646" s="143"/>
      <c r="I646" s="144"/>
      <c r="J646" s="143"/>
      <c r="AQ646" s="144"/>
      <c r="AR646" s="143"/>
      <c r="AV646" s="1"/>
      <c r="AW646" s="1"/>
      <c r="BF646" s="1"/>
      <c r="CH646" s="1"/>
      <c r="CI646" s="1"/>
      <c r="CL646" s="1"/>
      <c r="CM646" s="1"/>
      <c r="CN646" s="241"/>
      <c r="CO646" s="1"/>
      <c r="CP646" s="3"/>
      <c r="CQ646" s="3"/>
      <c r="CR646" s="1"/>
      <c r="CS646" s="3"/>
      <c r="CT646" s="3"/>
      <c r="CU646" s="3"/>
      <c r="CV646" s="1"/>
      <c r="CW646" s="1"/>
      <c r="DC646" s="144"/>
      <c r="DD646" s="149"/>
      <c r="DE646" s="107"/>
      <c r="DF646" s="107"/>
      <c r="DG646" s="107"/>
      <c r="DH646" s="107"/>
      <c r="DI646" s="107"/>
      <c r="DJ646" s="107"/>
      <c r="DK646" s="107"/>
      <c r="DL646" s="107"/>
      <c r="DM646" s="107"/>
      <c r="DN646" s="107"/>
      <c r="DO646" s="107"/>
      <c r="DP646" s="107"/>
      <c r="DQ646" s="107"/>
      <c r="DR646" s="107"/>
      <c r="DS646" s="107"/>
      <c r="DT646" s="107"/>
      <c r="DU646" s="107"/>
      <c r="DV646" s="107"/>
      <c r="DW646" s="107"/>
      <c r="DX646" s="107"/>
      <c r="DY646" s="107"/>
      <c r="DZ646" s="107"/>
      <c r="EA646" s="107"/>
      <c r="EB646" s="107"/>
      <c r="EC646" s="107"/>
      <c r="ED646" s="107"/>
      <c r="EE646" s="107"/>
      <c r="EF646" s="107"/>
      <c r="EG646" s="107"/>
      <c r="EH646" s="107"/>
      <c r="EI646" s="107"/>
      <c r="EJ646" s="150"/>
    </row>
    <row r="647" spans="1:140" x14ac:dyDescent="0.3">
      <c r="A647" s="277" t="str">
        <f>Tableau3[Commande]&amp;Tableau3[Lig Cde]</f>
        <v/>
      </c>
      <c r="B647" s="278" t="str">
        <f>IF(ISERROR(VLOOKUP(Tableau3[[#This Row],[Code Ord. Off.]],#REF!,2,FALSE)),"RC CONVERGENCE",VLOOKUP(Tableau3[[#This Row],[Code Ord. Off.]],#REF!,2,FALSE))</f>
        <v>RC CONVERGENCE</v>
      </c>
      <c r="C647" s="279" t="str">
        <f>IF(OR(LEFT(Tableau3[[#This Row],[Commentaire Client]],2)="L3",LEFT(Tableau3[[#This Row],[No Suivi]],2)="L3"),"L3","")</f>
        <v/>
      </c>
      <c r="D647" s="278" t="str">
        <f>IFERROR(VLOOKUP(Tableau3[[#This Row],[Code Gest Fournisseur]],#REF!,2,FALSE),IF(Tableau3[[#This Row],[Réf Art Fournisseur]]="","NRC","Znon attribuée"))</f>
        <v>NRC</v>
      </c>
      <c r="E647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647" s="280" t="str">
        <f>IF(Tableau3[[#This Row],[Date Demandée]]+15&lt;$DE$11,"oui","non")</f>
        <v>oui</v>
      </c>
      <c r="G647" s="143"/>
      <c r="I647" s="144"/>
      <c r="J647" s="143"/>
      <c r="AQ647" s="144"/>
      <c r="AR647" s="143"/>
      <c r="AV647" s="1"/>
      <c r="AW647" s="1"/>
      <c r="BF647" s="1"/>
      <c r="CH647" s="1"/>
      <c r="CI647" s="1"/>
      <c r="CL647" s="1"/>
      <c r="CM647" s="1"/>
      <c r="CN647" s="241"/>
      <c r="CO647" s="1"/>
      <c r="CP647" s="3"/>
      <c r="CQ647" s="3"/>
      <c r="CR647" s="1"/>
      <c r="CS647" s="3"/>
      <c r="CT647" s="3"/>
      <c r="CU647" s="3"/>
      <c r="CV647" s="1"/>
      <c r="CW647" s="1"/>
      <c r="DC647" s="144"/>
      <c r="DD647" s="149"/>
      <c r="DE647" s="107"/>
      <c r="DF647" s="107"/>
      <c r="DG647" s="107"/>
      <c r="DH647" s="107"/>
      <c r="DI647" s="107"/>
      <c r="DJ647" s="107"/>
      <c r="DK647" s="107"/>
      <c r="DL647" s="107"/>
      <c r="DM647" s="107"/>
      <c r="DN647" s="107"/>
      <c r="DO647" s="107"/>
      <c r="DP647" s="107"/>
      <c r="DQ647" s="107"/>
      <c r="DR647" s="107"/>
      <c r="DS647" s="107"/>
      <c r="DT647" s="107"/>
      <c r="DU647" s="107"/>
      <c r="DV647" s="107"/>
      <c r="DW647" s="107"/>
      <c r="DX647" s="107"/>
      <c r="DY647" s="107"/>
      <c r="DZ647" s="107"/>
      <c r="EA647" s="107"/>
      <c r="EB647" s="107"/>
      <c r="EC647" s="107"/>
      <c r="ED647" s="107"/>
      <c r="EE647" s="107"/>
      <c r="EF647" s="107"/>
      <c r="EG647" s="107"/>
      <c r="EH647" s="107"/>
      <c r="EI647" s="107"/>
      <c r="EJ647" s="150"/>
    </row>
    <row r="648" spans="1:140" x14ac:dyDescent="0.3">
      <c r="A648" s="277" t="str">
        <f>Tableau3[Commande]&amp;Tableau3[Lig Cde]</f>
        <v/>
      </c>
      <c r="B648" s="278" t="str">
        <f>IF(ISERROR(VLOOKUP(Tableau3[[#This Row],[Code Ord. Off.]],#REF!,2,FALSE)),"RC CONVERGENCE",VLOOKUP(Tableau3[[#This Row],[Code Ord. Off.]],#REF!,2,FALSE))</f>
        <v>RC CONVERGENCE</v>
      </c>
      <c r="C648" s="279" t="str">
        <f>IF(OR(LEFT(Tableau3[[#This Row],[Commentaire Client]],2)="L3",LEFT(Tableau3[[#This Row],[No Suivi]],2)="L3"),"L3","")</f>
        <v/>
      </c>
      <c r="D648" s="278" t="str">
        <f>IFERROR(VLOOKUP(Tableau3[[#This Row],[Code Gest Fournisseur]],#REF!,2,FALSE),IF(Tableau3[[#This Row],[Réf Art Fournisseur]]="","NRC","Znon attribuée"))</f>
        <v>NRC</v>
      </c>
      <c r="E648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648" s="280" t="str">
        <f>IF(Tableau3[[#This Row],[Date Demandée]]+15&lt;$DE$11,"oui","non")</f>
        <v>oui</v>
      </c>
      <c r="G648" s="143"/>
      <c r="I648" s="144"/>
      <c r="J648" s="143"/>
      <c r="AQ648" s="144"/>
      <c r="AR648" s="143"/>
      <c r="AV648" s="1"/>
      <c r="AW648" s="1"/>
      <c r="BF648" s="1"/>
      <c r="CH648" s="1"/>
      <c r="CI648" s="1"/>
      <c r="CL648" s="1"/>
      <c r="CM648" s="1"/>
      <c r="CN648" s="241"/>
      <c r="CO648" s="1"/>
      <c r="CP648" s="3"/>
      <c r="CQ648" s="3"/>
      <c r="CR648" s="1"/>
      <c r="CS648" s="3"/>
      <c r="CT648" s="3"/>
      <c r="CU648" s="3"/>
      <c r="CV648" s="1"/>
      <c r="CW648" s="1"/>
      <c r="DC648" s="144"/>
      <c r="DD648" s="149"/>
      <c r="DE648" s="107"/>
      <c r="DF648" s="107"/>
      <c r="DG648" s="107"/>
      <c r="DH648" s="107"/>
      <c r="DI648" s="107"/>
      <c r="DJ648" s="107"/>
      <c r="DK648" s="107"/>
      <c r="DL648" s="107"/>
      <c r="DM648" s="107"/>
      <c r="DN648" s="107"/>
      <c r="DO648" s="107"/>
      <c r="DP648" s="107"/>
      <c r="DQ648" s="107"/>
      <c r="DR648" s="107"/>
      <c r="DS648" s="107"/>
      <c r="DT648" s="107"/>
      <c r="DU648" s="107"/>
      <c r="DV648" s="107"/>
      <c r="DW648" s="107"/>
      <c r="DX648" s="107"/>
      <c r="DY648" s="107"/>
      <c r="DZ648" s="107"/>
      <c r="EA648" s="107"/>
      <c r="EB648" s="107"/>
      <c r="EC648" s="107"/>
      <c r="ED648" s="107"/>
      <c r="EE648" s="107"/>
      <c r="EF648" s="107"/>
      <c r="EG648" s="107"/>
      <c r="EH648" s="107"/>
      <c r="EI648" s="107"/>
      <c r="EJ648" s="150"/>
    </row>
    <row r="649" spans="1:140" x14ac:dyDescent="0.3">
      <c r="A649" s="277" t="str">
        <f>Tableau3[Commande]&amp;Tableau3[Lig Cde]</f>
        <v/>
      </c>
      <c r="B649" s="278" t="str">
        <f>IF(ISERROR(VLOOKUP(Tableau3[[#This Row],[Code Ord. Off.]],#REF!,2,FALSE)),"RC CONVERGENCE",VLOOKUP(Tableau3[[#This Row],[Code Ord. Off.]],#REF!,2,FALSE))</f>
        <v>RC CONVERGENCE</v>
      </c>
      <c r="C649" s="279" t="str">
        <f>IF(OR(LEFT(Tableau3[[#This Row],[Commentaire Client]],2)="L3",LEFT(Tableau3[[#This Row],[No Suivi]],2)="L3"),"L3","")</f>
        <v/>
      </c>
      <c r="D649" s="278" t="str">
        <f>IFERROR(VLOOKUP(Tableau3[[#This Row],[Code Gest Fournisseur]],#REF!,2,FALSE),IF(Tableau3[[#This Row],[Réf Art Fournisseur]]="","NRC","Znon attribuée"))</f>
        <v>NRC</v>
      </c>
      <c r="E649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649" s="280" t="str">
        <f>IF(Tableau3[[#This Row],[Date Demandée]]+15&lt;$DE$11,"oui","non")</f>
        <v>oui</v>
      </c>
      <c r="G649" s="143"/>
      <c r="I649" s="144"/>
      <c r="J649" s="143"/>
      <c r="AQ649" s="144"/>
      <c r="AR649" s="143"/>
      <c r="AV649" s="1"/>
      <c r="AW649" s="1"/>
      <c r="BF649" s="1"/>
      <c r="CH649" s="1"/>
      <c r="CI649" s="1"/>
      <c r="CL649" s="1"/>
      <c r="CM649" s="1"/>
      <c r="CN649" s="241"/>
      <c r="CO649" s="1"/>
      <c r="CP649" s="3"/>
      <c r="CQ649" s="3"/>
      <c r="CR649" s="1"/>
      <c r="CS649" s="3"/>
      <c r="CT649" s="3"/>
      <c r="CU649" s="3"/>
      <c r="CV649" s="1"/>
      <c r="CW649" s="1"/>
      <c r="DC649" s="144"/>
      <c r="DD649" s="149"/>
      <c r="DE649" s="107"/>
      <c r="DF649" s="107"/>
      <c r="DG649" s="107"/>
      <c r="DH649" s="107"/>
      <c r="DI649" s="107"/>
      <c r="DJ649" s="107"/>
      <c r="DK649" s="107"/>
      <c r="DL649" s="107"/>
      <c r="DM649" s="107"/>
      <c r="DN649" s="107"/>
      <c r="DO649" s="107"/>
      <c r="DP649" s="107"/>
      <c r="DQ649" s="107"/>
      <c r="DR649" s="107"/>
      <c r="DS649" s="107"/>
      <c r="DT649" s="107"/>
      <c r="DU649" s="107"/>
      <c r="DV649" s="107"/>
      <c r="DW649" s="107"/>
      <c r="DX649" s="107"/>
      <c r="DY649" s="107"/>
      <c r="DZ649" s="107"/>
      <c r="EA649" s="107"/>
      <c r="EB649" s="107"/>
      <c r="EC649" s="107"/>
      <c r="ED649" s="107"/>
      <c r="EE649" s="107"/>
      <c r="EF649" s="107"/>
      <c r="EG649" s="107"/>
      <c r="EH649" s="107"/>
      <c r="EI649" s="107"/>
      <c r="EJ649" s="150"/>
    </row>
    <row r="650" spans="1:140" x14ac:dyDescent="0.3">
      <c r="A650" s="277" t="str">
        <f>Tableau3[Commande]&amp;Tableau3[Lig Cde]</f>
        <v/>
      </c>
      <c r="B650" s="278" t="str">
        <f>IF(ISERROR(VLOOKUP(Tableau3[[#This Row],[Code Ord. Off.]],#REF!,2,FALSE)),"RC CONVERGENCE",VLOOKUP(Tableau3[[#This Row],[Code Ord. Off.]],#REF!,2,FALSE))</f>
        <v>RC CONVERGENCE</v>
      </c>
      <c r="C650" s="279" t="str">
        <f>IF(OR(LEFT(Tableau3[[#This Row],[Commentaire Client]],2)="L3",LEFT(Tableau3[[#This Row],[No Suivi]],2)="L3"),"L3","")</f>
        <v/>
      </c>
      <c r="D650" s="278" t="str">
        <f>IFERROR(VLOOKUP(Tableau3[[#This Row],[Code Gest Fournisseur]],#REF!,2,FALSE),IF(Tableau3[[#This Row],[Réf Art Fournisseur]]="","NRC","Znon attribuée"))</f>
        <v>NRC</v>
      </c>
      <c r="E650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650" s="280" t="str">
        <f>IF(Tableau3[[#This Row],[Date Demandée]]+15&lt;$DE$11,"oui","non")</f>
        <v>oui</v>
      </c>
      <c r="G650" s="143"/>
      <c r="I650" s="144"/>
      <c r="J650" s="143"/>
      <c r="AQ650" s="144"/>
      <c r="AR650" s="143"/>
      <c r="AV650" s="1"/>
      <c r="AW650" s="1"/>
      <c r="BF650" s="1"/>
      <c r="CH650" s="1"/>
      <c r="CI650" s="1"/>
      <c r="CL650" s="1"/>
      <c r="CM650" s="1"/>
      <c r="CN650" s="241"/>
      <c r="CO650" s="1"/>
      <c r="CP650" s="3"/>
      <c r="CQ650" s="3"/>
      <c r="CR650" s="1"/>
      <c r="CS650" s="3"/>
      <c r="CT650" s="3"/>
      <c r="CU650" s="3"/>
      <c r="CV650" s="1"/>
      <c r="CW650" s="1"/>
      <c r="DC650" s="144"/>
      <c r="DD650" s="149"/>
      <c r="DE650" s="107"/>
      <c r="DF650" s="107"/>
      <c r="DG650" s="107"/>
      <c r="DH650" s="107"/>
      <c r="DI650" s="107"/>
      <c r="DJ650" s="107"/>
      <c r="DK650" s="107"/>
      <c r="DL650" s="107"/>
      <c r="DM650" s="107"/>
      <c r="DN650" s="107"/>
      <c r="DO650" s="107"/>
      <c r="DP650" s="107"/>
      <c r="DQ650" s="107"/>
      <c r="DR650" s="107"/>
      <c r="DS650" s="107"/>
      <c r="DT650" s="107"/>
      <c r="DU650" s="107"/>
      <c r="DV650" s="107"/>
      <c r="DW650" s="107"/>
      <c r="DX650" s="107"/>
      <c r="DY650" s="107"/>
      <c r="DZ650" s="107"/>
      <c r="EA650" s="107"/>
      <c r="EB650" s="107"/>
      <c r="EC650" s="107"/>
      <c r="ED650" s="107"/>
      <c r="EE650" s="107"/>
      <c r="EF650" s="107"/>
      <c r="EG650" s="107"/>
      <c r="EH650" s="107"/>
      <c r="EI650" s="107"/>
      <c r="EJ650" s="150"/>
    </row>
    <row r="651" spans="1:140" x14ac:dyDescent="0.3">
      <c r="A651" s="277" t="str">
        <f>Tableau3[Commande]&amp;Tableau3[Lig Cde]</f>
        <v/>
      </c>
      <c r="B651" s="278" t="str">
        <f>IF(ISERROR(VLOOKUP(Tableau3[[#This Row],[Code Ord. Off.]],#REF!,2,FALSE)),"RC CONVERGENCE",VLOOKUP(Tableau3[[#This Row],[Code Ord. Off.]],#REF!,2,FALSE))</f>
        <v>RC CONVERGENCE</v>
      </c>
      <c r="C651" s="279" t="str">
        <f>IF(OR(LEFT(Tableau3[[#This Row],[Commentaire Client]],2)="L3",LEFT(Tableau3[[#This Row],[No Suivi]],2)="L3"),"L3","")</f>
        <v/>
      </c>
      <c r="D651" s="278" t="str">
        <f>IFERROR(VLOOKUP(Tableau3[[#This Row],[Code Gest Fournisseur]],#REF!,2,FALSE),IF(Tableau3[[#This Row],[Réf Art Fournisseur]]="","NRC","Znon attribuée"))</f>
        <v>NRC</v>
      </c>
      <c r="E651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651" s="280" t="str">
        <f>IF(Tableau3[[#This Row],[Date Demandée]]+15&lt;$DE$11,"oui","non")</f>
        <v>oui</v>
      </c>
      <c r="G651" s="143"/>
      <c r="I651" s="144"/>
      <c r="J651" s="143"/>
      <c r="AQ651" s="144"/>
      <c r="AR651" s="143"/>
      <c r="AV651" s="1"/>
      <c r="AW651" s="1"/>
      <c r="BF651" s="1"/>
      <c r="CH651" s="1"/>
      <c r="CI651" s="1"/>
      <c r="CL651" s="1"/>
      <c r="CM651" s="1"/>
      <c r="CN651" s="241"/>
      <c r="CO651" s="1"/>
      <c r="CP651" s="3"/>
      <c r="CQ651" s="3"/>
      <c r="CR651" s="1"/>
      <c r="CS651" s="3"/>
      <c r="CT651" s="3"/>
      <c r="CU651" s="3"/>
      <c r="CV651" s="1"/>
      <c r="CW651" s="1"/>
      <c r="DC651" s="144"/>
      <c r="DD651" s="149"/>
      <c r="DE651" s="107"/>
      <c r="DF651" s="107"/>
      <c r="DG651" s="107"/>
      <c r="DH651" s="107"/>
      <c r="DI651" s="107"/>
      <c r="DJ651" s="107"/>
      <c r="DK651" s="107"/>
      <c r="DL651" s="107"/>
      <c r="DM651" s="107"/>
      <c r="DN651" s="107"/>
      <c r="DO651" s="107"/>
      <c r="DP651" s="107"/>
      <c r="DQ651" s="107"/>
      <c r="DR651" s="107"/>
      <c r="DS651" s="107"/>
      <c r="DT651" s="107"/>
      <c r="DU651" s="107"/>
      <c r="DV651" s="107"/>
      <c r="DW651" s="107"/>
      <c r="DX651" s="107"/>
      <c r="DY651" s="107"/>
      <c r="DZ651" s="107"/>
      <c r="EA651" s="107"/>
      <c r="EB651" s="107"/>
      <c r="EC651" s="107"/>
      <c r="ED651" s="107"/>
      <c r="EE651" s="107"/>
      <c r="EF651" s="107"/>
      <c r="EG651" s="107"/>
      <c r="EH651" s="107"/>
      <c r="EI651" s="107"/>
      <c r="EJ651" s="150"/>
    </row>
    <row r="652" spans="1:140" x14ac:dyDescent="0.3">
      <c r="A652" s="277" t="str">
        <f>Tableau3[Commande]&amp;Tableau3[Lig Cde]</f>
        <v/>
      </c>
      <c r="B652" s="278" t="str">
        <f>IF(ISERROR(VLOOKUP(Tableau3[[#This Row],[Code Ord. Off.]],#REF!,2,FALSE)),"RC CONVERGENCE",VLOOKUP(Tableau3[[#This Row],[Code Ord. Off.]],#REF!,2,FALSE))</f>
        <v>RC CONVERGENCE</v>
      </c>
      <c r="C652" s="279" t="str">
        <f>IF(OR(LEFT(Tableau3[[#This Row],[Commentaire Client]],2)="L3",LEFT(Tableau3[[#This Row],[No Suivi]],2)="L3"),"L3","")</f>
        <v/>
      </c>
      <c r="D652" s="278" t="str">
        <f>IFERROR(VLOOKUP(Tableau3[[#This Row],[Code Gest Fournisseur]],#REF!,2,FALSE),IF(Tableau3[[#This Row],[Réf Art Fournisseur]]="","NRC","Znon attribuée"))</f>
        <v>NRC</v>
      </c>
      <c r="E652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652" s="280" t="str">
        <f>IF(Tableau3[[#This Row],[Date Demandée]]+15&lt;$DE$11,"oui","non")</f>
        <v>oui</v>
      </c>
      <c r="G652" s="143"/>
      <c r="I652" s="144"/>
      <c r="J652" s="143"/>
      <c r="AQ652" s="144"/>
      <c r="AR652" s="143"/>
      <c r="AV652" s="1"/>
      <c r="AW652" s="1"/>
      <c r="BF652" s="1"/>
      <c r="CH652" s="1"/>
      <c r="CI652" s="1"/>
      <c r="CL652" s="1"/>
      <c r="CM652" s="1"/>
      <c r="CN652" s="241"/>
      <c r="CO652" s="1"/>
      <c r="CP652" s="3"/>
      <c r="CQ652" s="3"/>
      <c r="CR652" s="1"/>
      <c r="CS652" s="3"/>
      <c r="CT652" s="3"/>
      <c r="CU652" s="3"/>
      <c r="CV652" s="1"/>
      <c r="CW652" s="1"/>
      <c r="DC652" s="144"/>
      <c r="DD652" s="149"/>
      <c r="DE652" s="107"/>
      <c r="DF652" s="107"/>
      <c r="DG652" s="107"/>
      <c r="DH652" s="107"/>
      <c r="DI652" s="107"/>
      <c r="DJ652" s="107"/>
      <c r="DK652" s="107"/>
      <c r="DL652" s="107"/>
      <c r="DM652" s="107"/>
      <c r="DN652" s="107"/>
      <c r="DO652" s="107"/>
      <c r="DP652" s="107"/>
      <c r="DQ652" s="107"/>
      <c r="DR652" s="107"/>
      <c r="DS652" s="107"/>
      <c r="DT652" s="107"/>
      <c r="DU652" s="107"/>
      <c r="DV652" s="107"/>
      <c r="DW652" s="107"/>
      <c r="DX652" s="107"/>
      <c r="DY652" s="107"/>
      <c r="DZ652" s="107"/>
      <c r="EA652" s="107"/>
      <c r="EB652" s="107"/>
      <c r="EC652" s="107"/>
      <c r="ED652" s="107"/>
      <c r="EE652" s="107"/>
      <c r="EF652" s="107"/>
      <c r="EG652" s="107"/>
      <c r="EH652" s="107"/>
      <c r="EI652" s="107"/>
      <c r="EJ652" s="150"/>
    </row>
    <row r="653" spans="1:140" x14ac:dyDescent="0.3">
      <c r="A653" s="277" t="str">
        <f>Tableau3[Commande]&amp;Tableau3[Lig Cde]</f>
        <v/>
      </c>
      <c r="B653" s="278" t="str">
        <f>IF(ISERROR(VLOOKUP(Tableau3[[#This Row],[Code Ord. Off.]],#REF!,2,FALSE)),"RC CONVERGENCE",VLOOKUP(Tableau3[[#This Row],[Code Ord. Off.]],#REF!,2,FALSE))</f>
        <v>RC CONVERGENCE</v>
      </c>
      <c r="C653" s="279" t="str">
        <f>IF(OR(LEFT(Tableau3[[#This Row],[Commentaire Client]],2)="L3",LEFT(Tableau3[[#This Row],[No Suivi]],2)="L3"),"L3","")</f>
        <v/>
      </c>
      <c r="D653" s="278" t="str">
        <f>IFERROR(VLOOKUP(Tableau3[[#This Row],[Code Gest Fournisseur]],#REF!,2,FALSE),IF(Tableau3[[#This Row],[Réf Art Fournisseur]]="","NRC","Znon attribuée"))</f>
        <v>NRC</v>
      </c>
      <c r="E653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653" s="280" t="str">
        <f>IF(Tableau3[[#This Row],[Date Demandée]]+15&lt;$DE$11,"oui","non")</f>
        <v>oui</v>
      </c>
      <c r="G653" s="143"/>
      <c r="I653" s="144"/>
      <c r="J653" s="143"/>
      <c r="AQ653" s="144"/>
      <c r="AR653" s="143"/>
      <c r="AV653" s="1"/>
      <c r="AW653" s="1"/>
      <c r="BF653" s="1"/>
      <c r="CH653" s="1"/>
      <c r="CI653" s="1"/>
      <c r="CL653" s="1"/>
      <c r="CM653" s="1"/>
      <c r="CN653" s="244"/>
      <c r="CO653" s="1"/>
      <c r="CP653" s="3"/>
      <c r="CQ653" s="3"/>
      <c r="CR653" s="1"/>
      <c r="CS653" s="3"/>
      <c r="CT653" s="3"/>
      <c r="CU653" s="3"/>
      <c r="CV653" s="1"/>
      <c r="CW653" s="1"/>
      <c r="DC653" s="144"/>
      <c r="DD653" s="149"/>
      <c r="DE653" s="107"/>
      <c r="DF653" s="107"/>
      <c r="DG653" s="107"/>
      <c r="DH653" s="107"/>
      <c r="DI653" s="107"/>
      <c r="DJ653" s="107"/>
      <c r="DK653" s="107"/>
      <c r="DL653" s="107"/>
      <c r="DM653" s="107"/>
      <c r="DN653" s="107"/>
      <c r="DO653" s="107"/>
      <c r="DP653" s="107"/>
      <c r="DQ653" s="107"/>
      <c r="DR653" s="107"/>
      <c r="DS653" s="107"/>
      <c r="DT653" s="107"/>
      <c r="DU653" s="107"/>
      <c r="DV653" s="107"/>
      <c r="DW653" s="107"/>
      <c r="DX653" s="107"/>
      <c r="DY653" s="107"/>
      <c r="DZ653" s="107"/>
      <c r="EA653" s="107"/>
      <c r="EB653" s="107"/>
      <c r="EC653" s="107"/>
      <c r="ED653" s="107"/>
      <c r="EE653" s="107"/>
      <c r="EF653" s="107"/>
      <c r="EG653" s="107"/>
      <c r="EH653" s="107"/>
      <c r="EI653" s="107"/>
      <c r="EJ653" s="150"/>
    </row>
    <row r="654" spans="1:140" x14ac:dyDescent="0.3">
      <c r="A654" s="277" t="str">
        <f>Tableau3[Commande]&amp;Tableau3[Lig Cde]</f>
        <v/>
      </c>
      <c r="B654" s="278" t="str">
        <f>IF(ISERROR(VLOOKUP(Tableau3[[#This Row],[Code Ord. Off.]],#REF!,2,FALSE)),"RC CONVERGENCE",VLOOKUP(Tableau3[[#This Row],[Code Ord. Off.]],#REF!,2,FALSE))</f>
        <v>RC CONVERGENCE</v>
      </c>
      <c r="C654" s="279" t="str">
        <f>IF(OR(LEFT(Tableau3[[#This Row],[Commentaire Client]],2)="L3",LEFT(Tableau3[[#This Row],[No Suivi]],2)="L3"),"L3","")</f>
        <v/>
      </c>
      <c r="D654" s="278" t="str">
        <f>IFERROR(VLOOKUP(Tableau3[[#This Row],[Code Gest Fournisseur]],#REF!,2,FALSE),IF(Tableau3[[#This Row],[Réf Art Fournisseur]]="","NRC","Znon attribuée"))</f>
        <v>NRC</v>
      </c>
      <c r="E654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654" s="280" t="str">
        <f>IF(Tableau3[[#This Row],[Date Demandée]]+15&lt;$DE$11,"oui","non")</f>
        <v>oui</v>
      </c>
      <c r="G654" s="143"/>
      <c r="I654" s="144"/>
      <c r="J654" s="143"/>
      <c r="AQ654" s="144"/>
      <c r="AR654" s="143"/>
      <c r="AV654" s="1"/>
      <c r="AW654" s="1"/>
      <c r="BF654" s="1"/>
      <c r="CH654" s="1"/>
      <c r="CI654" s="1"/>
      <c r="CL654" s="1"/>
      <c r="CM654" s="1"/>
      <c r="CN654" s="241"/>
      <c r="CO654" s="1"/>
      <c r="CP654" s="3"/>
      <c r="CQ654" s="3"/>
      <c r="CR654" s="1"/>
      <c r="CS654" s="3"/>
      <c r="CT654" s="3"/>
      <c r="CU654" s="3"/>
      <c r="CV654" s="1"/>
      <c r="CW654" s="1"/>
      <c r="DC654" s="144"/>
      <c r="DD654" s="149"/>
      <c r="DE654" s="107"/>
      <c r="DF654" s="107"/>
      <c r="DG654" s="107"/>
      <c r="DH654" s="107"/>
      <c r="DI654" s="107"/>
      <c r="DJ654" s="107"/>
      <c r="DK654" s="107"/>
      <c r="DL654" s="107"/>
      <c r="DM654" s="107"/>
      <c r="DN654" s="107"/>
      <c r="DO654" s="107"/>
      <c r="DP654" s="107"/>
      <c r="DQ654" s="107"/>
      <c r="DR654" s="107"/>
      <c r="DS654" s="107"/>
      <c r="DT654" s="107"/>
      <c r="DU654" s="107"/>
      <c r="DV654" s="107"/>
      <c r="DW654" s="107"/>
      <c r="DX654" s="107"/>
      <c r="DY654" s="107"/>
      <c r="DZ654" s="107"/>
      <c r="EA654" s="107"/>
      <c r="EB654" s="107"/>
      <c r="EC654" s="107"/>
      <c r="ED654" s="107"/>
      <c r="EE654" s="107"/>
      <c r="EF654" s="107"/>
      <c r="EG654" s="107"/>
      <c r="EH654" s="107"/>
      <c r="EI654" s="107"/>
      <c r="EJ654" s="150"/>
    </row>
    <row r="655" spans="1:140" x14ac:dyDescent="0.3">
      <c r="A655" s="277" t="str">
        <f>Tableau3[Commande]&amp;Tableau3[Lig Cde]</f>
        <v/>
      </c>
      <c r="B655" s="278" t="str">
        <f>IF(ISERROR(VLOOKUP(Tableau3[[#This Row],[Code Ord. Off.]],#REF!,2,FALSE)),"RC CONVERGENCE",VLOOKUP(Tableau3[[#This Row],[Code Ord. Off.]],#REF!,2,FALSE))</f>
        <v>RC CONVERGENCE</v>
      </c>
      <c r="C655" s="279" t="str">
        <f>IF(OR(LEFT(Tableau3[[#This Row],[Commentaire Client]],2)="L3",LEFT(Tableau3[[#This Row],[No Suivi]],2)="L3"),"L3","")</f>
        <v/>
      </c>
      <c r="D655" s="278" t="str">
        <f>IFERROR(VLOOKUP(Tableau3[[#This Row],[Code Gest Fournisseur]],#REF!,2,FALSE),IF(Tableau3[[#This Row],[Réf Art Fournisseur]]="","NRC","Znon attribuée"))</f>
        <v>NRC</v>
      </c>
      <c r="E655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655" s="280" t="str">
        <f>IF(Tableau3[[#This Row],[Date Demandée]]+15&lt;$DE$11,"oui","non")</f>
        <v>oui</v>
      </c>
      <c r="G655" s="143"/>
      <c r="I655" s="144"/>
      <c r="J655" s="143"/>
      <c r="AQ655" s="144"/>
      <c r="AR655" s="143"/>
      <c r="AV655" s="1"/>
      <c r="AW655" s="1"/>
      <c r="BF655" s="1"/>
      <c r="CH655" s="1"/>
      <c r="CI655" s="1"/>
      <c r="CL655" s="1"/>
      <c r="CM655" s="1"/>
      <c r="CN655" s="241"/>
      <c r="CO655" s="1"/>
      <c r="CP655" s="3"/>
      <c r="CQ655" s="3"/>
      <c r="CR655" s="1"/>
      <c r="CS655" s="3"/>
      <c r="CT655" s="3"/>
      <c r="CU655" s="3"/>
      <c r="CV655" s="1"/>
      <c r="CW655" s="1"/>
      <c r="DC655" s="144"/>
      <c r="DD655" s="149"/>
      <c r="DE655" s="107"/>
      <c r="DF655" s="107"/>
      <c r="DG655" s="107"/>
      <c r="DH655" s="107"/>
      <c r="DI655" s="107"/>
      <c r="DJ655" s="107"/>
      <c r="DK655" s="107"/>
      <c r="DL655" s="107"/>
      <c r="DM655" s="107"/>
      <c r="DN655" s="107"/>
      <c r="DO655" s="107"/>
      <c r="DP655" s="107"/>
      <c r="DQ655" s="107"/>
      <c r="DR655" s="107"/>
      <c r="DS655" s="107"/>
      <c r="DT655" s="107"/>
      <c r="DU655" s="107"/>
      <c r="DV655" s="107"/>
      <c r="DW655" s="107"/>
      <c r="DX655" s="107"/>
      <c r="DY655" s="107"/>
      <c r="DZ655" s="107"/>
      <c r="EA655" s="107"/>
      <c r="EB655" s="107"/>
      <c r="EC655" s="107"/>
      <c r="ED655" s="107"/>
      <c r="EE655" s="107"/>
      <c r="EF655" s="107"/>
      <c r="EG655" s="107"/>
      <c r="EH655" s="107"/>
      <c r="EI655" s="107"/>
      <c r="EJ655" s="150"/>
    </row>
    <row r="656" spans="1:140" x14ac:dyDescent="0.3">
      <c r="A656" s="277" t="str">
        <f>Tableau3[Commande]&amp;Tableau3[Lig Cde]</f>
        <v/>
      </c>
      <c r="B656" s="278" t="str">
        <f>IF(ISERROR(VLOOKUP(Tableau3[[#This Row],[Code Ord. Off.]],#REF!,2,FALSE)),"RC CONVERGENCE",VLOOKUP(Tableau3[[#This Row],[Code Ord. Off.]],#REF!,2,FALSE))</f>
        <v>RC CONVERGENCE</v>
      </c>
      <c r="C656" s="279" t="str">
        <f>IF(OR(LEFT(Tableau3[[#This Row],[Commentaire Client]],2)="L3",LEFT(Tableau3[[#This Row],[No Suivi]],2)="L3"),"L3","")</f>
        <v/>
      </c>
      <c r="D656" s="278" t="str">
        <f>IFERROR(VLOOKUP(Tableau3[[#This Row],[Code Gest Fournisseur]],#REF!,2,FALSE),IF(Tableau3[[#This Row],[Réf Art Fournisseur]]="","NRC","Znon attribuée"))</f>
        <v>NRC</v>
      </c>
      <c r="E656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656" s="280" t="str">
        <f>IF(Tableau3[[#This Row],[Date Demandée]]+15&lt;$DE$11,"oui","non")</f>
        <v>oui</v>
      </c>
      <c r="G656" s="143"/>
      <c r="I656" s="144"/>
      <c r="J656" s="143"/>
      <c r="AQ656" s="144"/>
      <c r="AR656" s="143"/>
      <c r="AV656" s="1"/>
      <c r="AW656" s="1"/>
      <c r="BF656" s="1"/>
      <c r="CH656" s="1"/>
      <c r="CI656" s="1"/>
      <c r="CL656" s="1"/>
      <c r="CM656" s="1"/>
      <c r="CN656" s="244"/>
      <c r="CO656" s="1"/>
      <c r="CP656" s="3"/>
      <c r="CQ656" s="3"/>
      <c r="CR656" s="1"/>
      <c r="CS656" s="3"/>
      <c r="CT656" s="3"/>
      <c r="CU656" s="3"/>
      <c r="CV656" s="1"/>
      <c r="CW656" s="1"/>
      <c r="DC656" s="144"/>
      <c r="DD656" s="149"/>
      <c r="DE656" s="107"/>
      <c r="DF656" s="107"/>
      <c r="DG656" s="107"/>
      <c r="DH656" s="107"/>
      <c r="DI656" s="107"/>
      <c r="DJ656" s="107"/>
      <c r="DK656" s="107"/>
      <c r="DL656" s="107"/>
      <c r="DM656" s="107"/>
      <c r="DN656" s="107"/>
      <c r="DO656" s="107"/>
      <c r="DP656" s="107"/>
      <c r="DQ656" s="107"/>
      <c r="DR656" s="107"/>
      <c r="DS656" s="107"/>
      <c r="DT656" s="107"/>
      <c r="DU656" s="107"/>
      <c r="DV656" s="107"/>
      <c r="DW656" s="107"/>
      <c r="DX656" s="107"/>
      <c r="DY656" s="107"/>
      <c r="DZ656" s="107"/>
      <c r="EA656" s="107"/>
      <c r="EB656" s="107"/>
      <c r="EC656" s="107"/>
      <c r="ED656" s="107"/>
      <c r="EE656" s="107"/>
      <c r="EF656" s="107"/>
      <c r="EG656" s="107"/>
      <c r="EH656" s="107"/>
      <c r="EI656" s="107"/>
      <c r="EJ656" s="150"/>
    </row>
    <row r="657" spans="1:140" x14ac:dyDescent="0.3">
      <c r="A657" s="277" t="str">
        <f>Tableau3[Commande]&amp;Tableau3[Lig Cde]</f>
        <v/>
      </c>
      <c r="B657" s="278" t="str">
        <f>IF(ISERROR(VLOOKUP(Tableau3[[#This Row],[Code Ord. Off.]],#REF!,2,FALSE)),"RC CONVERGENCE",VLOOKUP(Tableau3[[#This Row],[Code Ord. Off.]],#REF!,2,FALSE))</f>
        <v>RC CONVERGENCE</v>
      </c>
      <c r="C657" s="279" t="str">
        <f>IF(OR(LEFT(Tableau3[[#This Row],[Commentaire Client]],2)="L3",LEFT(Tableau3[[#This Row],[No Suivi]],2)="L3"),"L3","")</f>
        <v/>
      </c>
      <c r="D657" s="278" t="str">
        <f>IFERROR(VLOOKUP(Tableau3[[#This Row],[Code Gest Fournisseur]],#REF!,2,FALSE),IF(Tableau3[[#This Row],[Réf Art Fournisseur]]="","NRC","Znon attribuée"))</f>
        <v>NRC</v>
      </c>
      <c r="E657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657" s="280" t="str">
        <f>IF(Tableau3[[#This Row],[Date Demandée]]+15&lt;$DE$11,"oui","non")</f>
        <v>oui</v>
      </c>
      <c r="G657" s="143"/>
      <c r="I657" s="144"/>
      <c r="J657" s="143"/>
      <c r="AQ657" s="144"/>
      <c r="AR657" s="143"/>
      <c r="AV657" s="1"/>
      <c r="AW657" s="1"/>
      <c r="BF657" s="1"/>
      <c r="CH657" s="1"/>
      <c r="CI657" s="1"/>
      <c r="CL657" s="1"/>
      <c r="CM657" s="1"/>
      <c r="CN657" s="243"/>
      <c r="CO657" s="1"/>
      <c r="CP657" s="3"/>
      <c r="CQ657" s="3"/>
      <c r="CR657" s="1"/>
      <c r="CS657" s="3"/>
      <c r="CT657" s="3"/>
      <c r="CU657" s="3"/>
      <c r="CV657" s="1"/>
      <c r="CW657" s="1"/>
      <c r="DC657" s="144"/>
      <c r="DD657" s="149"/>
      <c r="DE657" s="107"/>
      <c r="DF657" s="107"/>
      <c r="DG657" s="107"/>
      <c r="DH657" s="107"/>
      <c r="DI657" s="107"/>
      <c r="DJ657" s="107"/>
      <c r="DK657" s="107"/>
      <c r="DL657" s="107"/>
      <c r="DM657" s="107"/>
      <c r="DN657" s="107"/>
      <c r="DO657" s="107"/>
      <c r="DP657" s="107"/>
      <c r="DQ657" s="107"/>
      <c r="DR657" s="107"/>
      <c r="DS657" s="107"/>
      <c r="DT657" s="107"/>
      <c r="DU657" s="107"/>
      <c r="DV657" s="107"/>
      <c r="DW657" s="107"/>
      <c r="DX657" s="107"/>
      <c r="DY657" s="107"/>
      <c r="DZ657" s="107"/>
      <c r="EA657" s="107"/>
      <c r="EB657" s="107"/>
      <c r="EC657" s="107"/>
      <c r="ED657" s="107"/>
      <c r="EE657" s="107"/>
      <c r="EF657" s="107"/>
      <c r="EG657" s="107"/>
      <c r="EH657" s="107"/>
      <c r="EI657" s="107"/>
      <c r="EJ657" s="150"/>
    </row>
    <row r="658" spans="1:140" x14ac:dyDescent="0.3">
      <c r="A658" s="277" t="str">
        <f>Tableau3[Commande]&amp;Tableau3[Lig Cde]</f>
        <v/>
      </c>
      <c r="B658" s="278" t="str">
        <f>IF(ISERROR(VLOOKUP(Tableau3[[#This Row],[Code Ord. Off.]],#REF!,2,FALSE)),"RC CONVERGENCE",VLOOKUP(Tableau3[[#This Row],[Code Ord. Off.]],#REF!,2,FALSE))</f>
        <v>RC CONVERGENCE</v>
      </c>
      <c r="C658" s="279" t="str">
        <f>IF(OR(LEFT(Tableau3[[#This Row],[Commentaire Client]],2)="L3",LEFT(Tableau3[[#This Row],[No Suivi]],2)="L3"),"L3","")</f>
        <v/>
      </c>
      <c r="D658" s="278" t="str">
        <f>IFERROR(VLOOKUP(Tableau3[[#This Row],[Code Gest Fournisseur]],#REF!,2,FALSE),IF(Tableau3[[#This Row],[Réf Art Fournisseur]]="","NRC","Znon attribuée"))</f>
        <v>NRC</v>
      </c>
      <c r="E658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658" s="280" t="str">
        <f>IF(Tableau3[[#This Row],[Date Demandée]]+15&lt;$DE$11,"oui","non")</f>
        <v>oui</v>
      </c>
      <c r="G658" s="143"/>
      <c r="I658" s="144"/>
      <c r="J658" s="143"/>
      <c r="AQ658" s="144"/>
      <c r="AR658" s="143"/>
      <c r="AV658" s="1"/>
      <c r="AW658" s="1"/>
      <c r="BF658" s="1"/>
      <c r="CH658" s="1"/>
      <c r="CI658" s="1"/>
      <c r="CL658" s="1"/>
      <c r="CM658" s="1"/>
      <c r="CN658" s="243"/>
      <c r="CO658" s="1"/>
      <c r="CP658" s="3"/>
      <c r="CQ658" s="3"/>
      <c r="CR658" s="1"/>
      <c r="CS658" s="3"/>
      <c r="CT658" s="3"/>
      <c r="CU658" s="3"/>
      <c r="CV658" s="1"/>
      <c r="CW658" s="1"/>
      <c r="DC658" s="144"/>
      <c r="DD658" s="149"/>
      <c r="DE658" s="107"/>
      <c r="DF658" s="107"/>
      <c r="DG658" s="107"/>
      <c r="DH658" s="107"/>
      <c r="DI658" s="107"/>
      <c r="DJ658" s="107"/>
      <c r="DK658" s="107"/>
      <c r="DL658" s="107"/>
      <c r="DM658" s="107"/>
      <c r="DN658" s="107"/>
      <c r="DO658" s="107"/>
      <c r="DP658" s="107"/>
      <c r="DQ658" s="107"/>
      <c r="DR658" s="107"/>
      <c r="DS658" s="107"/>
      <c r="DT658" s="107"/>
      <c r="DU658" s="107"/>
      <c r="DV658" s="107"/>
      <c r="DW658" s="107"/>
      <c r="DX658" s="107"/>
      <c r="DY658" s="107"/>
      <c r="DZ658" s="107"/>
      <c r="EA658" s="107"/>
      <c r="EB658" s="107"/>
      <c r="EC658" s="107"/>
      <c r="ED658" s="107"/>
      <c r="EE658" s="107"/>
      <c r="EF658" s="107"/>
      <c r="EG658" s="107"/>
      <c r="EH658" s="107"/>
      <c r="EI658" s="107"/>
      <c r="EJ658" s="150"/>
    </row>
    <row r="659" spans="1:140" x14ac:dyDescent="0.3">
      <c r="A659" s="277" t="str">
        <f>Tableau3[Commande]&amp;Tableau3[Lig Cde]</f>
        <v/>
      </c>
      <c r="B659" s="278" t="str">
        <f>IF(ISERROR(VLOOKUP(Tableau3[[#This Row],[Code Ord. Off.]],#REF!,2,FALSE)),"RC CONVERGENCE",VLOOKUP(Tableau3[[#This Row],[Code Ord. Off.]],#REF!,2,FALSE))</f>
        <v>RC CONVERGENCE</v>
      </c>
      <c r="C659" s="279" t="str">
        <f>IF(OR(LEFT(Tableau3[[#This Row],[Commentaire Client]],2)="L3",LEFT(Tableau3[[#This Row],[No Suivi]],2)="L3"),"L3","")</f>
        <v/>
      </c>
      <c r="D659" s="278" t="str">
        <f>IFERROR(VLOOKUP(Tableau3[[#This Row],[Code Gest Fournisseur]],#REF!,2,FALSE),IF(Tableau3[[#This Row],[Réf Art Fournisseur]]="","NRC","Znon attribuée"))</f>
        <v>NRC</v>
      </c>
      <c r="E659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659" s="280" t="str">
        <f>IF(Tableau3[[#This Row],[Date Demandée]]+15&lt;$DE$11,"oui","non")</f>
        <v>oui</v>
      </c>
      <c r="G659" s="143"/>
      <c r="I659" s="144"/>
      <c r="J659" s="143"/>
      <c r="AQ659" s="144"/>
      <c r="AR659" s="143"/>
      <c r="AV659" s="1"/>
      <c r="AW659" s="1"/>
      <c r="BF659" s="1"/>
      <c r="CH659" s="1"/>
      <c r="CI659" s="1"/>
      <c r="CL659" s="1"/>
      <c r="CM659" s="1"/>
      <c r="CN659" s="243"/>
      <c r="CO659" s="1"/>
      <c r="CP659" s="3"/>
      <c r="CQ659" s="3"/>
      <c r="CR659" s="1"/>
      <c r="CS659" s="3"/>
      <c r="CT659" s="3"/>
      <c r="CU659" s="3"/>
      <c r="CV659" s="1"/>
      <c r="CW659" s="1"/>
      <c r="DC659" s="144"/>
      <c r="DD659" s="149"/>
      <c r="DE659" s="107"/>
      <c r="DF659" s="107"/>
      <c r="DG659" s="107"/>
      <c r="DH659" s="107"/>
      <c r="DI659" s="107"/>
      <c r="DJ659" s="107"/>
      <c r="DK659" s="107"/>
      <c r="DL659" s="107"/>
      <c r="DM659" s="107"/>
      <c r="DN659" s="107"/>
      <c r="DO659" s="107"/>
      <c r="DP659" s="107"/>
      <c r="DQ659" s="107"/>
      <c r="DR659" s="107"/>
      <c r="DS659" s="107"/>
      <c r="DT659" s="107"/>
      <c r="DU659" s="107"/>
      <c r="DV659" s="107"/>
      <c r="DW659" s="107"/>
      <c r="DX659" s="107"/>
      <c r="DY659" s="107"/>
      <c r="DZ659" s="107"/>
      <c r="EA659" s="107"/>
      <c r="EB659" s="107"/>
      <c r="EC659" s="107"/>
      <c r="ED659" s="107"/>
      <c r="EE659" s="107"/>
      <c r="EF659" s="107"/>
      <c r="EG659" s="107"/>
      <c r="EH659" s="107"/>
      <c r="EI659" s="107"/>
      <c r="EJ659" s="150"/>
    </row>
    <row r="660" spans="1:140" x14ac:dyDescent="0.3">
      <c r="A660" s="277" t="str">
        <f>Tableau3[Commande]&amp;Tableau3[Lig Cde]</f>
        <v/>
      </c>
      <c r="B660" s="278" t="str">
        <f>IF(ISERROR(VLOOKUP(Tableau3[[#This Row],[Code Ord. Off.]],#REF!,2,FALSE)),"RC CONVERGENCE",VLOOKUP(Tableau3[[#This Row],[Code Ord. Off.]],#REF!,2,FALSE))</f>
        <v>RC CONVERGENCE</v>
      </c>
      <c r="C660" s="279" t="str">
        <f>IF(OR(LEFT(Tableau3[[#This Row],[Commentaire Client]],2)="L3",LEFT(Tableau3[[#This Row],[No Suivi]],2)="L3"),"L3","")</f>
        <v/>
      </c>
      <c r="D660" s="278" t="str">
        <f>IFERROR(VLOOKUP(Tableau3[[#This Row],[Code Gest Fournisseur]],#REF!,2,FALSE),IF(Tableau3[[#This Row],[Réf Art Fournisseur]]="","NRC","Znon attribuée"))</f>
        <v>NRC</v>
      </c>
      <c r="E660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660" s="280" t="str">
        <f>IF(Tableau3[[#This Row],[Date Demandée]]+15&lt;$DE$11,"oui","non")</f>
        <v>oui</v>
      </c>
      <c r="G660" s="143"/>
      <c r="I660" s="144"/>
      <c r="J660" s="143"/>
      <c r="AQ660" s="144"/>
      <c r="AR660" s="143"/>
      <c r="AV660" s="1"/>
      <c r="AW660" s="1"/>
      <c r="BF660" s="1"/>
      <c r="CH660" s="1"/>
      <c r="CI660" s="1"/>
      <c r="CL660" s="1"/>
      <c r="CM660" s="1"/>
      <c r="CN660" s="241"/>
      <c r="CO660" s="1"/>
      <c r="CP660" s="3"/>
      <c r="CQ660" s="3"/>
      <c r="CR660" s="1"/>
      <c r="CS660" s="3"/>
      <c r="CT660" s="3"/>
      <c r="CU660" s="3"/>
      <c r="CV660" s="1"/>
      <c r="CW660" s="1"/>
      <c r="DC660" s="144"/>
      <c r="DD660" s="149"/>
      <c r="DE660" s="107"/>
      <c r="DF660" s="107"/>
      <c r="DG660" s="107"/>
      <c r="DH660" s="107"/>
      <c r="DI660" s="107"/>
      <c r="DJ660" s="107"/>
      <c r="DK660" s="107"/>
      <c r="DL660" s="107"/>
      <c r="DM660" s="107"/>
      <c r="DN660" s="107"/>
      <c r="DO660" s="107"/>
      <c r="DP660" s="107"/>
      <c r="DQ660" s="107"/>
      <c r="DR660" s="107"/>
      <c r="DS660" s="107"/>
      <c r="DT660" s="107"/>
      <c r="DU660" s="107"/>
      <c r="DV660" s="107"/>
      <c r="DW660" s="107"/>
      <c r="DX660" s="107"/>
      <c r="DY660" s="107"/>
      <c r="DZ660" s="107"/>
      <c r="EA660" s="107"/>
      <c r="EB660" s="107"/>
      <c r="EC660" s="107"/>
      <c r="ED660" s="107"/>
      <c r="EE660" s="107"/>
      <c r="EF660" s="107"/>
      <c r="EG660" s="107"/>
      <c r="EH660" s="107"/>
      <c r="EI660" s="107"/>
      <c r="EJ660" s="150"/>
    </row>
    <row r="661" spans="1:140" x14ac:dyDescent="0.3">
      <c r="A661" s="277" t="str">
        <f>Tableau3[Commande]&amp;Tableau3[Lig Cde]</f>
        <v/>
      </c>
      <c r="B661" s="278" t="str">
        <f>IF(ISERROR(VLOOKUP(Tableau3[[#This Row],[Code Ord. Off.]],#REF!,2,FALSE)),"RC CONVERGENCE",VLOOKUP(Tableau3[[#This Row],[Code Ord. Off.]],#REF!,2,FALSE))</f>
        <v>RC CONVERGENCE</v>
      </c>
      <c r="C661" s="279" t="str">
        <f>IF(OR(LEFT(Tableau3[[#This Row],[Commentaire Client]],2)="L3",LEFT(Tableau3[[#This Row],[No Suivi]],2)="L3"),"L3","")</f>
        <v/>
      </c>
      <c r="D661" s="278" t="str">
        <f>IFERROR(VLOOKUP(Tableau3[[#This Row],[Code Gest Fournisseur]],#REF!,2,FALSE),IF(Tableau3[[#This Row],[Réf Art Fournisseur]]="","NRC","Znon attribuée"))</f>
        <v>NRC</v>
      </c>
      <c r="E661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661" s="280" t="str">
        <f>IF(Tableau3[[#This Row],[Date Demandée]]+15&lt;$DE$11,"oui","non")</f>
        <v>oui</v>
      </c>
      <c r="G661" s="143"/>
      <c r="I661" s="144"/>
      <c r="J661" s="143"/>
      <c r="AQ661" s="144"/>
      <c r="AR661" s="143"/>
      <c r="AV661" s="1"/>
      <c r="AW661" s="1"/>
      <c r="BF661" s="1"/>
      <c r="CH661" s="1"/>
      <c r="CI661" s="1"/>
      <c r="CL661" s="1"/>
      <c r="CM661" s="1"/>
      <c r="CN661" s="242"/>
      <c r="CO661" s="1"/>
      <c r="CP661" s="3"/>
      <c r="CQ661" s="3"/>
      <c r="CR661" s="1"/>
      <c r="CS661" s="3"/>
      <c r="CT661" s="3"/>
      <c r="CU661" s="3"/>
      <c r="CV661" s="1"/>
      <c r="CW661" s="1"/>
      <c r="DC661" s="144"/>
      <c r="DD661" s="149"/>
      <c r="DE661" s="107"/>
      <c r="DF661" s="107"/>
      <c r="DG661" s="107"/>
      <c r="DH661" s="107"/>
      <c r="DI661" s="107"/>
      <c r="DJ661" s="107"/>
      <c r="DK661" s="107"/>
      <c r="DL661" s="107"/>
      <c r="DM661" s="107"/>
      <c r="DN661" s="107"/>
      <c r="DO661" s="107"/>
      <c r="DP661" s="107"/>
      <c r="DQ661" s="107"/>
      <c r="DR661" s="107"/>
      <c r="DS661" s="107"/>
      <c r="DT661" s="107"/>
      <c r="DU661" s="107"/>
      <c r="DV661" s="107"/>
      <c r="DW661" s="107"/>
      <c r="DX661" s="107"/>
      <c r="DY661" s="107"/>
      <c r="DZ661" s="107"/>
      <c r="EA661" s="107"/>
      <c r="EB661" s="107"/>
      <c r="EC661" s="107"/>
      <c r="ED661" s="107"/>
      <c r="EE661" s="107"/>
      <c r="EF661" s="107"/>
      <c r="EG661" s="107"/>
      <c r="EH661" s="107"/>
      <c r="EI661" s="107"/>
      <c r="EJ661" s="150"/>
    </row>
    <row r="662" spans="1:140" x14ac:dyDescent="0.3">
      <c r="A662" s="277" t="str">
        <f>Tableau3[Commande]&amp;Tableau3[Lig Cde]</f>
        <v/>
      </c>
      <c r="B662" s="278" t="str">
        <f>IF(ISERROR(VLOOKUP(Tableau3[[#This Row],[Code Ord. Off.]],#REF!,2,FALSE)),"RC CONVERGENCE",VLOOKUP(Tableau3[[#This Row],[Code Ord. Off.]],#REF!,2,FALSE))</f>
        <v>RC CONVERGENCE</v>
      </c>
      <c r="C662" s="279" t="str">
        <f>IF(OR(LEFT(Tableau3[[#This Row],[Commentaire Client]],2)="L3",LEFT(Tableau3[[#This Row],[No Suivi]],2)="L3"),"L3","")</f>
        <v/>
      </c>
      <c r="D662" s="278" t="str">
        <f>IFERROR(VLOOKUP(Tableau3[[#This Row],[Code Gest Fournisseur]],#REF!,2,FALSE),IF(Tableau3[[#This Row],[Réf Art Fournisseur]]="","NRC","Znon attribuée"))</f>
        <v>NRC</v>
      </c>
      <c r="E662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662" s="280" t="str">
        <f>IF(Tableau3[[#This Row],[Date Demandée]]+15&lt;$DE$11,"oui","non")</f>
        <v>oui</v>
      </c>
      <c r="G662" s="143"/>
      <c r="I662" s="144"/>
      <c r="J662" s="143"/>
      <c r="AQ662" s="144"/>
      <c r="AR662" s="143"/>
      <c r="AV662" s="1"/>
      <c r="AW662" s="1"/>
      <c r="BF662" s="1"/>
      <c r="CH662" s="1"/>
      <c r="CI662" s="1"/>
      <c r="CL662" s="1"/>
      <c r="CM662" s="1"/>
      <c r="CN662" s="241"/>
      <c r="CO662" s="1"/>
      <c r="CP662" s="3"/>
      <c r="CQ662" s="3"/>
      <c r="CR662" s="1"/>
      <c r="CS662" s="3"/>
      <c r="CT662" s="3"/>
      <c r="CU662" s="3"/>
      <c r="CV662" s="1"/>
      <c r="CW662" s="1"/>
      <c r="DC662" s="144"/>
      <c r="DD662" s="149"/>
      <c r="DE662" s="107"/>
      <c r="DF662" s="107"/>
      <c r="DG662" s="107"/>
      <c r="DH662" s="107"/>
      <c r="DI662" s="107"/>
      <c r="DJ662" s="107"/>
      <c r="DK662" s="107"/>
      <c r="DL662" s="107"/>
      <c r="DM662" s="107"/>
      <c r="DN662" s="107"/>
      <c r="DO662" s="107"/>
      <c r="DP662" s="107"/>
      <c r="DQ662" s="107"/>
      <c r="DR662" s="107"/>
      <c r="DS662" s="107"/>
      <c r="DT662" s="107"/>
      <c r="DU662" s="107"/>
      <c r="DV662" s="107"/>
      <c r="DW662" s="107"/>
      <c r="DX662" s="107"/>
      <c r="DY662" s="107"/>
      <c r="DZ662" s="107"/>
      <c r="EA662" s="107"/>
      <c r="EB662" s="107"/>
      <c r="EC662" s="107"/>
      <c r="ED662" s="107"/>
      <c r="EE662" s="107"/>
      <c r="EF662" s="107"/>
      <c r="EG662" s="107"/>
      <c r="EH662" s="107"/>
      <c r="EI662" s="107"/>
      <c r="EJ662" s="150"/>
    </row>
    <row r="663" spans="1:140" x14ac:dyDescent="0.3">
      <c r="A663" s="277" t="str">
        <f>Tableau3[Commande]&amp;Tableau3[Lig Cde]</f>
        <v/>
      </c>
      <c r="B663" s="278" t="str">
        <f>IF(ISERROR(VLOOKUP(Tableau3[[#This Row],[Code Ord. Off.]],#REF!,2,FALSE)),"RC CONVERGENCE",VLOOKUP(Tableau3[[#This Row],[Code Ord. Off.]],#REF!,2,FALSE))</f>
        <v>RC CONVERGENCE</v>
      </c>
      <c r="C663" s="279" t="str">
        <f>IF(OR(LEFT(Tableau3[[#This Row],[Commentaire Client]],2)="L3",LEFT(Tableau3[[#This Row],[No Suivi]],2)="L3"),"L3","")</f>
        <v/>
      </c>
      <c r="D663" s="278" t="str">
        <f>IFERROR(VLOOKUP(Tableau3[[#This Row],[Code Gest Fournisseur]],#REF!,2,FALSE),IF(Tableau3[[#This Row],[Réf Art Fournisseur]]="","NRC","Znon attribuée"))</f>
        <v>NRC</v>
      </c>
      <c r="E663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663" s="280" t="str">
        <f>IF(Tableau3[[#This Row],[Date Demandée]]+15&lt;$DE$11,"oui","non")</f>
        <v>oui</v>
      </c>
      <c r="G663" s="143"/>
      <c r="I663" s="144"/>
      <c r="J663" s="143"/>
      <c r="AQ663" s="144"/>
      <c r="AR663" s="143"/>
      <c r="AV663" s="1"/>
      <c r="AW663" s="1"/>
      <c r="BF663" s="1"/>
      <c r="CH663" s="1"/>
      <c r="CI663" s="1"/>
      <c r="CL663" s="1"/>
      <c r="CM663" s="1"/>
      <c r="CN663" s="243"/>
      <c r="CO663" s="1"/>
      <c r="CP663" s="3"/>
      <c r="CQ663" s="3"/>
      <c r="CR663" s="1"/>
      <c r="CS663" s="3"/>
      <c r="CT663" s="3"/>
      <c r="CU663" s="3"/>
      <c r="CV663" s="1"/>
      <c r="CW663" s="1"/>
      <c r="DC663" s="144"/>
      <c r="DD663" s="149"/>
      <c r="DE663" s="107"/>
      <c r="DF663" s="107"/>
      <c r="DG663" s="107"/>
      <c r="DH663" s="107"/>
      <c r="DI663" s="107"/>
      <c r="DJ663" s="107"/>
      <c r="DK663" s="107"/>
      <c r="DL663" s="107"/>
      <c r="DM663" s="107"/>
      <c r="DN663" s="107"/>
      <c r="DO663" s="107"/>
      <c r="DP663" s="107"/>
      <c r="DQ663" s="107"/>
      <c r="DR663" s="107"/>
      <c r="DS663" s="107"/>
      <c r="DT663" s="107"/>
      <c r="DU663" s="107"/>
      <c r="DV663" s="107"/>
      <c r="DW663" s="107"/>
      <c r="DX663" s="107"/>
      <c r="DY663" s="107"/>
      <c r="DZ663" s="107"/>
      <c r="EA663" s="107"/>
      <c r="EB663" s="107"/>
      <c r="EC663" s="107"/>
      <c r="ED663" s="107"/>
      <c r="EE663" s="107"/>
      <c r="EF663" s="107"/>
      <c r="EG663" s="107"/>
      <c r="EH663" s="107"/>
      <c r="EI663" s="107"/>
      <c r="EJ663" s="150"/>
    </row>
    <row r="664" spans="1:140" x14ac:dyDescent="0.3">
      <c r="A664" s="277" t="str">
        <f>Tableau3[Commande]&amp;Tableau3[Lig Cde]</f>
        <v/>
      </c>
      <c r="B664" s="278" t="str">
        <f>IF(ISERROR(VLOOKUP(Tableau3[[#This Row],[Code Ord. Off.]],#REF!,2,FALSE)),"RC CONVERGENCE",VLOOKUP(Tableau3[[#This Row],[Code Ord. Off.]],#REF!,2,FALSE))</f>
        <v>RC CONVERGENCE</v>
      </c>
      <c r="C664" s="279" t="str">
        <f>IF(OR(LEFT(Tableau3[[#This Row],[Commentaire Client]],2)="L3",LEFT(Tableau3[[#This Row],[No Suivi]],2)="L3"),"L3","")</f>
        <v/>
      </c>
      <c r="D664" s="278" t="str">
        <f>IFERROR(VLOOKUP(Tableau3[[#This Row],[Code Gest Fournisseur]],#REF!,2,FALSE),IF(Tableau3[[#This Row],[Réf Art Fournisseur]]="","NRC","Znon attribuée"))</f>
        <v>NRC</v>
      </c>
      <c r="E664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664" s="280" t="str">
        <f>IF(Tableau3[[#This Row],[Date Demandée]]+15&lt;$DE$11,"oui","non")</f>
        <v>oui</v>
      </c>
      <c r="G664" s="143"/>
      <c r="I664" s="144"/>
      <c r="J664" s="143"/>
      <c r="AQ664" s="144"/>
      <c r="AR664" s="143"/>
      <c r="AV664" s="1"/>
      <c r="AW664" s="1"/>
      <c r="BF664" s="1"/>
      <c r="CH664" s="1"/>
      <c r="CI664" s="1"/>
      <c r="CL664" s="1"/>
      <c r="CM664" s="1"/>
      <c r="CN664" s="242"/>
      <c r="CO664" s="1"/>
      <c r="CP664" s="3"/>
      <c r="CQ664" s="3"/>
      <c r="CR664" s="1"/>
      <c r="CS664" s="3"/>
      <c r="CT664" s="3"/>
      <c r="CU664" s="3"/>
      <c r="CV664" s="1"/>
      <c r="CW664" s="1"/>
      <c r="DC664" s="144"/>
      <c r="DD664" s="149"/>
      <c r="DE664" s="107"/>
      <c r="DF664" s="107"/>
      <c r="DG664" s="107"/>
      <c r="DH664" s="107"/>
      <c r="DI664" s="107"/>
      <c r="DJ664" s="107"/>
      <c r="DK664" s="107"/>
      <c r="DL664" s="107"/>
      <c r="DM664" s="107"/>
      <c r="DN664" s="107"/>
      <c r="DO664" s="107"/>
      <c r="DP664" s="107"/>
      <c r="DQ664" s="107"/>
      <c r="DR664" s="107"/>
      <c r="DS664" s="107"/>
      <c r="DT664" s="107"/>
      <c r="DU664" s="107"/>
      <c r="DV664" s="107"/>
      <c r="DW664" s="107"/>
      <c r="DX664" s="107"/>
      <c r="DY664" s="107"/>
      <c r="DZ664" s="107"/>
      <c r="EA664" s="107"/>
      <c r="EB664" s="107"/>
      <c r="EC664" s="107"/>
      <c r="ED664" s="107"/>
      <c r="EE664" s="107"/>
      <c r="EF664" s="107"/>
      <c r="EG664" s="107"/>
      <c r="EH664" s="107"/>
      <c r="EI664" s="107"/>
      <c r="EJ664" s="150"/>
    </row>
    <row r="665" spans="1:140" x14ac:dyDescent="0.3">
      <c r="A665" s="277" t="str">
        <f>Tableau3[Commande]&amp;Tableau3[Lig Cde]</f>
        <v/>
      </c>
      <c r="B665" s="278" t="str">
        <f>IF(ISERROR(VLOOKUP(Tableau3[[#This Row],[Code Ord. Off.]],#REF!,2,FALSE)),"RC CONVERGENCE",VLOOKUP(Tableau3[[#This Row],[Code Ord. Off.]],#REF!,2,FALSE))</f>
        <v>RC CONVERGENCE</v>
      </c>
      <c r="C665" s="279" t="str">
        <f>IF(OR(LEFT(Tableau3[[#This Row],[Commentaire Client]],2)="L3",LEFT(Tableau3[[#This Row],[No Suivi]],2)="L3"),"L3","")</f>
        <v/>
      </c>
      <c r="D665" s="278" t="str">
        <f>IFERROR(VLOOKUP(Tableau3[[#This Row],[Code Gest Fournisseur]],#REF!,2,FALSE),IF(Tableau3[[#This Row],[Réf Art Fournisseur]]="","NRC","Znon attribuée"))</f>
        <v>NRC</v>
      </c>
      <c r="E665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665" s="280" t="str">
        <f>IF(Tableau3[[#This Row],[Date Demandée]]+15&lt;$DE$11,"oui","non")</f>
        <v>oui</v>
      </c>
      <c r="G665" s="143"/>
      <c r="I665" s="144"/>
      <c r="J665" s="143"/>
      <c r="AQ665" s="144"/>
      <c r="AR665" s="143"/>
      <c r="AV665" s="1"/>
      <c r="AW665" s="1"/>
      <c r="BF665" s="1"/>
      <c r="CH665" s="1"/>
      <c r="CI665" s="1"/>
      <c r="CL665" s="1"/>
      <c r="CM665" s="1"/>
      <c r="CN665" s="243"/>
      <c r="CO665" s="1"/>
      <c r="CP665" s="3"/>
      <c r="CQ665" s="3"/>
      <c r="CR665" s="1"/>
      <c r="CS665" s="3"/>
      <c r="CT665" s="3"/>
      <c r="CU665" s="3"/>
      <c r="CV665" s="1"/>
      <c r="CW665" s="1"/>
      <c r="DC665" s="144"/>
      <c r="DD665" s="149"/>
      <c r="DE665" s="107"/>
      <c r="DF665" s="107"/>
      <c r="DG665" s="107"/>
      <c r="DH665" s="107"/>
      <c r="DI665" s="107"/>
      <c r="DJ665" s="107"/>
      <c r="DK665" s="107"/>
      <c r="DL665" s="107"/>
      <c r="DM665" s="107"/>
      <c r="DN665" s="107"/>
      <c r="DO665" s="107"/>
      <c r="DP665" s="107"/>
      <c r="DQ665" s="107"/>
      <c r="DR665" s="107"/>
      <c r="DS665" s="107"/>
      <c r="DT665" s="107"/>
      <c r="DU665" s="107"/>
      <c r="DV665" s="107"/>
      <c r="DW665" s="107"/>
      <c r="DX665" s="107"/>
      <c r="DY665" s="107"/>
      <c r="DZ665" s="107"/>
      <c r="EA665" s="107"/>
      <c r="EB665" s="107"/>
      <c r="EC665" s="107"/>
      <c r="ED665" s="107"/>
      <c r="EE665" s="107"/>
      <c r="EF665" s="107"/>
      <c r="EG665" s="107"/>
      <c r="EH665" s="107"/>
      <c r="EI665" s="107"/>
      <c r="EJ665" s="150"/>
    </row>
    <row r="666" spans="1:140" x14ac:dyDescent="0.3">
      <c r="A666" s="277" t="str">
        <f>Tableau3[Commande]&amp;Tableau3[Lig Cde]</f>
        <v/>
      </c>
      <c r="B666" s="278" t="str">
        <f>IF(ISERROR(VLOOKUP(Tableau3[[#This Row],[Code Ord. Off.]],#REF!,2,FALSE)),"RC CONVERGENCE",VLOOKUP(Tableau3[[#This Row],[Code Ord. Off.]],#REF!,2,FALSE))</f>
        <v>RC CONVERGENCE</v>
      </c>
      <c r="C666" s="279" t="str">
        <f>IF(OR(LEFT(Tableau3[[#This Row],[Commentaire Client]],2)="L3",LEFT(Tableau3[[#This Row],[No Suivi]],2)="L3"),"L3","")</f>
        <v/>
      </c>
      <c r="D666" s="278" t="str">
        <f>IFERROR(VLOOKUP(Tableau3[[#This Row],[Code Gest Fournisseur]],#REF!,2,FALSE),IF(Tableau3[[#This Row],[Réf Art Fournisseur]]="","NRC","Znon attribuée"))</f>
        <v>NRC</v>
      </c>
      <c r="E666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666" s="280" t="str">
        <f>IF(Tableau3[[#This Row],[Date Demandée]]+15&lt;$DE$11,"oui","non")</f>
        <v>oui</v>
      </c>
      <c r="G666" s="143"/>
      <c r="I666" s="144"/>
      <c r="J666" s="143"/>
      <c r="AQ666" s="144"/>
      <c r="AR666" s="143"/>
      <c r="AV666" s="1"/>
      <c r="AW666" s="1"/>
      <c r="BF666" s="1"/>
      <c r="CH666" s="1"/>
      <c r="CI666" s="1"/>
      <c r="CL666" s="1"/>
      <c r="CM666" s="1"/>
      <c r="CN666" s="242"/>
      <c r="CO666" s="1"/>
      <c r="CP666" s="3"/>
      <c r="CQ666" s="3"/>
      <c r="CR666" s="1"/>
      <c r="CS666" s="3"/>
      <c r="CT666" s="3"/>
      <c r="CU666" s="3"/>
      <c r="CV666" s="1"/>
      <c r="CW666" s="1"/>
      <c r="DC666" s="144"/>
      <c r="DD666" s="149"/>
      <c r="DE666" s="107"/>
      <c r="DF666" s="107"/>
      <c r="DG666" s="107"/>
      <c r="DH666" s="107"/>
      <c r="DI666" s="107"/>
      <c r="DJ666" s="107"/>
      <c r="DK666" s="107"/>
      <c r="DL666" s="107"/>
      <c r="DM666" s="107"/>
      <c r="DN666" s="107"/>
      <c r="DO666" s="107"/>
      <c r="DP666" s="107"/>
      <c r="DQ666" s="107"/>
      <c r="DR666" s="107"/>
      <c r="DS666" s="107"/>
      <c r="DT666" s="107"/>
      <c r="DU666" s="107"/>
      <c r="DV666" s="107"/>
      <c r="DW666" s="107"/>
      <c r="DX666" s="107"/>
      <c r="DY666" s="107"/>
      <c r="DZ666" s="107"/>
      <c r="EA666" s="107"/>
      <c r="EB666" s="107"/>
      <c r="EC666" s="107"/>
      <c r="ED666" s="107"/>
      <c r="EE666" s="107"/>
      <c r="EF666" s="107"/>
      <c r="EG666" s="107"/>
      <c r="EH666" s="107"/>
      <c r="EI666" s="107"/>
      <c r="EJ666" s="150"/>
    </row>
    <row r="667" spans="1:140" x14ac:dyDescent="0.3">
      <c r="A667" s="277" t="str">
        <f>Tableau3[Commande]&amp;Tableau3[Lig Cde]</f>
        <v/>
      </c>
      <c r="B667" s="278" t="str">
        <f>IF(ISERROR(VLOOKUP(Tableau3[[#This Row],[Code Ord. Off.]],#REF!,2,FALSE)),"RC CONVERGENCE",VLOOKUP(Tableau3[[#This Row],[Code Ord. Off.]],#REF!,2,FALSE))</f>
        <v>RC CONVERGENCE</v>
      </c>
      <c r="C667" s="279" t="str">
        <f>IF(OR(LEFT(Tableau3[[#This Row],[Commentaire Client]],2)="L3",LEFT(Tableau3[[#This Row],[No Suivi]],2)="L3"),"L3","")</f>
        <v/>
      </c>
      <c r="D667" s="278" t="str">
        <f>IFERROR(VLOOKUP(Tableau3[[#This Row],[Code Gest Fournisseur]],#REF!,2,FALSE),IF(Tableau3[[#This Row],[Réf Art Fournisseur]]="","NRC","Znon attribuée"))</f>
        <v>NRC</v>
      </c>
      <c r="E667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667" s="280" t="str">
        <f>IF(Tableau3[[#This Row],[Date Demandée]]+15&lt;$DE$11,"oui","non")</f>
        <v>oui</v>
      </c>
      <c r="G667" s="143"/>
      <c r="I667" s="144"/>
      <c r="J667" s="143"/>
      <c r="AQ667" s="144"/>
      <c r="AR667" s="143"/>
      <c r="AV667" s="1"/>
      <c r="AW667" s="1"/>
      <c r="BF667" s="1"/>
      <c r="CH667" s="1"/>
      <c r="CI667" s="1"/>
      <c r="CL667" s="1"/>
      <c r="CM667" s="1"/>
      <c r="CN667" s="242"/>
      <c r="CO667" s="1"/>
      <c r="CP667" s="3"/>
      <c r="CQ667" s="3"/>
      <c r="CR667" s="1"/>
      <c r="CS667" s="3"/>
      <c r="CT667" s="3"/>
      <c r="CU667" s="3"/>
      <c r="CV667" s="1"/>
      <c r="CW667" s="1"/>
      <c r="DC667" s="144"/>
      <c r="DD667" s="149"/>
      <c r="DE667" s="107"/>
      <c r="DF667" s="107"/>
      <c r="DG667" s="107"/>
      <c r="DH667" s="107"/>
      <c r="DI667" s="107"/>
      <c r="DJ667" s="107"/>
      <c r="DK667" s="107"/>
      <c r="DL667" s="107"/>
      <c r="DM667" s="107"/>
      <c r="DN667" s="107"/>
      <c r="DO667" s="107"/>
      <c r="DP667" s="107"/>
      <c r="DQ667" s="107"/>
      <c r="DR667" s="107"/>
      <c r="DS667" s="107"/>
      <c r="DT667" s="107"/>
      <c r="DU667" s="107"/>
      <c r="DV667" s="107"/>
      <c r="DW667" s="107"/>
      <c r="DX667" s="107"/>
      <c r="DY667" s="107"/>
      <c r="DZ667" s="107"/>
      <c r="EA667" s="107"/>
      <c r="EB667" s="107"/>
      <c r="EC667" s="107"/>
      <c r="ED667" s="107"/>
      <c r="EE667" s="107"/>
      <c r="EF667" s="107"/>
      <c r="EG667" s="107"/>
      <c r="EH667" s="107"/>
      <c r="EI667" s="107"/>
      <c r="EJ667" s="150"/>
    </row>
    <row r="668" spans="1:140" x14ac:dyDescent="0.3">
      <c r="A668" s="277" t="str">
        <f>Tableau3[Commande]&amp;Tableau3[Lig Cde]</f>
        <v/>
      </c>
      <c r="B668" s="278" t="str">
        <f>IF(ISERROR(VLOOKUP(Tableau3[[#This Row],[Code Ord. Off.]],#REF!,2,FALSE)),"RC CONVERGENCE",VLOOKUP(Tableau3[[#This Row],[Code Ord. Off.]],#REF!,2,FALSE))</f>
        <v>RC CONVERGENCE</v>
      </c>
      <c r="C668" s="279" t="str">
        <f>IF(OR(LEFT(Tableau3[[#This Row],[Commentaire Client]],2)="L3",LEFT(Tableau3[[#This Row],[No Suivi]],2)="L3"),"L3","")</f>
        <v/>
      </c>
      <c r="D668" s="278" t="str">
        <f>IFERROR(VLOOKUP(Tableau3[[#This Row],[Code Gest Fournisseur]],#REF!,2,FALSE),IF(Tableau3[[#This Row],[Réf Art Fournisseur]]="","NRC","Znon attribuée"))</f>
        <v>NRC</v>
      </c>
      <c r="E668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668" s="280" t="str">
        <f>IF(Tableau3[[#This Row],[Date Demandée]]+15&lt;$DE$11,"oui","non")</f>
        <v>oui</v>
      </c>
      <c r="G668" s="143"/>
      <c r="I668" s="144"/>
      <c r="J668" s="143"/>
      <c r="AQ668" s="144"/>
      <c r="AR668" s="143"/>
      <c r="AV668" s="1"/>
      <c r="AW668" s="1"/>
      <c r="BF668" s="1"/>
      <c r="CH668" s="1"/>
      <c r="CI668" s="1"/>
      <c r="CL668" s="1"/>
      <c r="CM668" s="1"/>
      <c r="CN668" s="241"/>
      <c r="CO668" s="1"/>
      <c r="CP668" s="3"/>
      <c r="CQ668" s="3"/>
      <c r="CR668" s="1"/>
      <c r="CS668" s="3"/>
      <c r="CT668" s="3"/>
      <c r="CU668" s="3"/>
      <c r="CV668" s="1"/>
      <c r="CW668" s="1"/>
      <c r="DC668" s="144"/>
      <c r="DD668" s="149"/>
      <c r="DE668" s="107"/>
      <c r="DF668" s="107"/>
      <c r="DG668" s="107"/>
      <c r="DH668" s="107"/>
      <c r="DI668" s="107"/>
      <c r="DJ668" s="107"/>
      <c r="DK668" s="107"/>
      <c r="DL668" s="107"/>
      <c r="DM668" s="107"/>
      <c r="DN668" s="107"/>
      <c r="DO668" s="107"/>
      <c r="DP668" s="107"/>
      <c r="DQ668" s="107"/>
      <c r="DR668" s="107"/>
      <c r="DS668" s="107"/>
      <c r="DT668" s="107"/>
      <c r="DU668" s="107"/>
      <c r="DV668" s="107"/>
      <c r="DW668" s="107"/>
      <c r="DX668" s="107"/>
      <c r="DY668" s="107"/>
      <c r="DZ668" s="107"/>
      <c r="EA668" s="107"/>
      <c r="EB668" s="107"/>
      <c r="EC668" s="107"/>
      <c r="ED668" s="107"/>
      <c r="EE668" s="107"/>
      <c r="EF668" s="107"/>
      <c r="EG668" s="107"/>
      <c r="EH668" s="107"/>
      <c r="EI668" s="107"/>
      <c r="EJ668" s="150"/>
    </row>
    <row r="669" spans="1:140" x14ac:dyDescent="0.3">
      <c r="A669" s="277" t="str">
        <f>Tableau3[Commande]&amp;Tableau3[Lig Cde]</f>
        <v/>
      </c>
      <c r="B669" s="278" t="str">
        <f>IF(ISERROR(VLOOKUP(Tableau3[[#This Row],[Code Ord. Off.]],#REF!,2,FALSE)),"RC CONVERGENCE",VLOOKUP(Tableau3[[#This Row],[Code Ord. Off.]],#REF!,2,FALSE))</f>
        <v>RC CONVERGENCE</v>
      </c>
      <c r="C669" s="279" t="str">
        <f>IF(OR(LEFT(Tableau3[[#This Row],[Commentaire Client]],2)="L3",LEFT(Tableau3[[#This Row],[No Suivi]],2)="L3"),"L3","")</f>
        <v/>
      </c>
      <c r="D669" s="278" t="str">
        <f>IFERROR(VLOOKUP(Tableau3[[#This Row],[Code Gest Fournisseur]],#REF!,2,FALSE),IF(Tableau3[[#This Row],[Réf Art Fournisseur]]="","NRC","Znon attribuée"))</f>
        <v>NRC</v>
      </c>
      <c r="E669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669" s="280" t="str">
        <f>IF(Tableau3[[#This Row],[Date Demandée]]+15&lt;$DE$11,"oui","non")</f>
        <v>oui</v>
      </c>
      <c r="G669" s="143"/>
      <c r="I669" s="144"/>
      <c r="J669" s="143"/>
      <c r="AQ669" s="144"/>
      <c r="AR669" s="143"/>
      <c r="AV669" s="1"/>
      <c r="AW669" s="1"/>
      <c r="BF669" s="1"/>
      <c r="CH669" s="1"/>
      <c r="CI669" s="1"/>
      <c r="CL669" s="1"/>
      <c r="CM669" s="1"/>
      <c r="CN669" s="243"/>
      <c r="CO669" s="1"/>
      <c r="CP669" s="3"/>
      <c r="CQ669" s="3"/>
      <c r="CR669" s="1"/>
      <c r="CS669" s="3"/>
      <c r="CT669" s="3"/>
      <c r="CU669" s="3"/>
      <c r="CV669" s="1"/>
      <c r="CW669" s="1"/>
      <c r="DC669" s="144"/>
      <c r="DD669" s="149"/>
      <c r="DE669" s="107"/>
      <c r="DF669" s="107"/>
      <c r="DG669" s="107"/>
      <c r="DH669" s="107"/>
      <c r="DI669" s="107"/>
      <c r="DJ669" s="107"/>
      <c r="DK669" s="107"/>
      <c r="DL669" s="107"/>
      <c r="DM669" s="107"/>
      <c r="DN669" s="107"/>
      <c r="DO669" s="107"/>
      <c r="DP669" s="107"/>
      <c r="DQ669" s="107"/>
      <c r="DR669" s="107"/>
      <c r="DS669" s="107"/>
      <c r="DT669" s="107"/>
      <c r="DU669" s="107"/>
      <c r="DV669" s="107"/>
      <c r="DW669" s="107"/>
      <c r="DX669" s="107"/>
      <c r="DY669" s="107"/>
      <c r="DZ669" s="107"/>
      <c r="EA669" s="107"/>
      <c r="EB669" s="107"/>
      <c r="EC669" s="107"/>
      <c r="ED669" s="107"/>
      <c r="EE669" s="107"/>
      <c r="EF669" s="107"/>
      <c r="EG669" s="107"/>
      <c r="EH669" s="107"/>
      <c r="EI669" s="107"/>
      <c r="EJ669" s="150"/>
    </row>
    <row r="670" spans="1:140" x14ac:dyDescent="0.3">
      <c r="A670" s="277" t="str">
        <f>Tableau3[Commande]&amp;Tableau3[Lig Cde]</f>
        <v/>
      </c>
      <c r="B670" s="278" t="str">
        <f>IF(ISERROR(VLOOKUP(Tableau3[[#This Row],[Code Ord. Off.]],#REF!,2,FALSE)),"RC CONVERGENCE",VLOOKUP(Tableau3[[#This Row],[Code Ord. Off.]],#REF!,2,FALSE))</f>
        <v>RC CONVERGENCE</v>
      </c>
      <c r="C670" s="279" t="str">
        <f>IF(OR(LEFT(Tableau3[[#This Row],[Commentaire Client]],2)="L3",LEFT(Tableau3[[#This Row],[No Suivi]],2)="L3"),"L3","")</f>
        <v/>
      </c>
      <c r="D670" s="278" t="str">
        <f>IFERROR(VLOOKUP(Tableau3[[#This Row],[Code Gest Fournisseur]],#REF!,2,FALSE),IF(Tableau3[[#This Row],[Réf Art Fournisseur]]="","NRC","Znon attribuée"))</f>
        <v>NRC</v>
      </c>
      <c r="E670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670" s="280" t="str">
        <f>IF(Tableau3[[#This Row],[Date Demandée]]+15&lt;$DE$11,"oui","non")</f>
        <v>oui</v>
      </c>
      <c r="G670" s="143"/>
      <c r="I670" s="144"/>
      <c r="J670" s="143"/>
      <c r="AQ670" s="144"/>
      <c r="AR670" s="143"/>
      <c r="AV670" s="1"/>
      <c r="AW670" s="1"/>
      <c r="BF670" s="1"/>
      <c r="CH670" s="1"/>
      <c r="CI670" s="1"/>
      <c r="CL670" s="1"/>
      <c r="CM670" s="1"/>
      <c r="CN670" s="241"/>
      <c r="CO670" s="1"/>
      <c r="CP670" s="3"/>
      <c r="CQ670" s="3"/>
      <c r="CR670" s="1"/>
      <c r="CS670" s="3"/>
      <c r="CT670" s="3"/>
      <c r="CU670" s="3"/>
      <c r="CV670" s="1"/>
      <c r="CW670" s="1"/>
      <c r="DC670" s="144"/>
      <c r="DD670" s="149"/>
      <c r="DE670" s="107"/>
      <c r="DF670" s="107"/>
      <c r="DG670" s="107"/>
      <c r="DH670" s="107"/>
      <c r="DI670" s="107"/>
      <c r="DJ670" s="107"/>
      <c r="DK670" s="107"/>
      <c r="DL670" s="107"/>
      <c r="DM670" s="107"/>
      <c r="DN670" s="107"/>
      <c r="DO670" s="107"/>
      <c r="DP670" s="107"/>
      <c r="DQ670" s="107"/>
      <c r="DR670" s="107"/>
      <c r="DS670" s="107"/>
      <c r="DT670" s="107"/>
      <c r="DU670" s="107"/>
      <c r="DV670" s="107"/>
      <c r="DW670" s="107"/>
      <c r="DX670" s="107"/>
      <c r="DY670" s="107"/>
      <c r="DZ670" s="107"/>
      <c r="EA670" s="107"/>
      <c r="EB670" s="107"/>
      <c r="EC670" s="107"/>
      <c r="ED670" s="107"/>
      <c r="EE670" s="107"/>
      <c r="EF670" s="107"/>
      <c r="EG670" s="107"/>
      <c r="EH670" s="107"/>
      <c r="EI670" s="107"/>
      <c r="EJ670" s="150"/>
    </row>
    <row r="671" spans="1:140" x14ac:dyDescent="0.3">
      <c r="A671" s="277" t="str">
        <f>Tableau3[Commande]&amp;Tableau3[Lig Cde]</f>
        <v/>
      </c>
      <c r="B671" s="278" t="str">
        <f>IF(ISERROR(VLOOKUP(Tableau3[[#This Row],[Code Ord. Off.]],#REF!,2,FALSE)),"RC CONVERGENCE",VLOOKUP(Tableau3[[#This Row],[Code Ord. Off.]],#REF!,2,FALSE))</f>
        <v>RC CONVERGENCE</v>
      </c>
      <c r="C671" s="279" t="str">
        <f>IF(OR(LEFT(Tableau3[[#This Row],[Commentaire Client]],2)="L3",LEFT(Tableau3[[#This Row],[No Suivi]],2)="L3"),"L3","")</f>
        <v/>
      </c>
      <c r="D671" s="278" t="str">
        <f>IFERROR(VLOOKUP(Tableau3[[#This Row],[Code Gest Fournisseur]],#REF!,2,FALSE),IF(Tableau3[[#This Row],[Réf Art Fournisseur]]="","NRC","Znon attribuée"))</f>
        <v>NRC</v>
      </c>
      <c r="E671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671" s="280" t="str">
        <f>IF(Tableau3[[#This Row],[Date Demandée]]+15&lt;$DE$11,"oui","non")</f>
        <v>oui</v>
      </c>
      <c r="G671" s="143"/>
      <c r="I671" s="144"/>
      <c r="J671" s="143"/>
      <c r="AQ671" s="144"/>
      <c r="AR671" s="143"/>
      <c r="AV671" s="1"/>
      <c r="AW671" s="1"/>
      <c r="BF671" s="1"/>
      <c r="CH671" s="1"/>
      <c r="CI671" s="1"/>
      <c r="CL671" s="1"/>
      <c r="CM671" s="1"/>
      <c r="CN671" s="243"/>
      <c r="CO671" s="1"/>
      <c r="CP671" s="3"/>
      <c r="CQ671" s="3"/>
      <c r="CR671" s="1"/>
      <c r="CS671" s="3"/>
      <c r="CT671" s="3"/>
      <c r="CU671" s="3"/>
      <c r="CV671" s="1"/>
      <c r="CW671" s="1"/>
      <c r="DC671" s="144"/>
      <c r="DD671" s="149"/>
      <c r="DE671" s="107"/>
      <c r="DF671" s="107"/>
      <c r="DG671" s="107"/>
      <c r="DH671" s="107"/>
      <c r="DI671" s="107"/>
      <c r="DJ671" s="107"/>
      <c r="DK671" s="107"/>
      <c r="DL671" s="107"/>
      <c r="DM671" s="107"/>
      <c r="DN671" s="107"/>
      <c r="DO671" s="107"/>
      <c r="DP671" s="107"/>
      <c r="DQ671" s="107"/>
      <c r="DR671" s="107"/>
      <c r="DS671" s="107"/>
      <c r="DT671" s="107"/>
      <c r="DU671" s="107"/>
      <c r="DV671" s="107"/>
      <c r="DW671" s="107"/>
      <c r="DX671" s="107"/>
      <c r="DY671" s="107"/>
      <c r="DZ671" s="107"/>
      <c r="EA671" s="107"/>
      <c r="EB671" s="107"/>
      <c r="EC671" s="107"/>
      <c r="ED671" s="107"/>
      <c r="EE671" s="107"/>
      <c r="EF671" s="107"/>
      <c r="EG671" s="107"/>
      <c r="EH671" s="107"/>
      <c r="EI671" s="107"/>
      <c r="EJ671" s="150"/>
    </row>
    <row r="672" spans="1:140" x14ac:dyDescent="0.3">
      <c r="A672" s="277" t="str">
        <f>Tableau3[Commande]&amp;Tableau3[Lig Cde]</f>
        <v/>
      </c>
      <c r="B672" s="278" t="str">
        <f>IF(ISERROR(VLOOKUP(Tableau3[[#This Row],[Code Ord. Off.]],#REF!,2,FALSE)),"RC CONVERGENCE",VLOOKUP(Tableau3[[#This Row],[Code Ord. Off.]],#REF!,2,FALSE))</f>
        <v>RC CONVERGENCE</v>
      </c>
      <c r="C672" s="279" t="str">
        <f>IF(OR(LEFT(Tableau3[[#This Row],[Commentaire Client]],2)="L3",LEFT(Tableau3[[#This Row],[No Suivi]],2)="L3"),"L3","")</f>
        <v/>
      </c>
      <c r="D672" s="278" t="str">
        <f>IFERROR(VLOOKUP(Tableau3[[#This Row],[Code Gest Fournisseur]],#REF!,2,FALSE),IF(Tableau3[[#This Row],[Réf Art Fournisseur]]="","NRC","Znon attribuée"))</f>
        <v>NRC</v>
      </c>
      <c r="E672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672" s="280" t="str">
        <f>IF(Tableau3[[#This Row],[Date Demandée]]+15&lt;$DE$11,"oui","non")</f>
        <v>oui</v>
      </c>
      <c r="G672" s="143"/>
      <c r="I672" s="144"/>
      <c r="J672" s="143"/>
      <c r="AQ672" s="144"/>
      <c r="AR672" s="143"/>
      <c r="AV672" s="1"/>
      <c r="AW672" s="1"/>
      <c r="BF672" s="1"/>
      <c r="CH672" s="1"/>
      <c r="CI672" s="1"/>
      <c r="CL672" s="1"/>
      <c r="CM672" s="1"/>
      <c r="CN672" s="244"/>
      <c r="CO672" s="1"/>
      <c r="CP672" s="3"/>
      <c r="CQ672" s="3"/>
      <c r="CR672" s="1"/>
      <c r="CS672" s="3"/>
      <c r="CT672" s="3"/>
      <c r="CU672" s="3"/>
      <c r="CV672" s="1"/>
      <c r="CW672" s="1"/>
      <c r="DC672" s="144"/>
      <c r="DD672" s="149"/>
      <c r="DE672" s="107"/>
      <c r="DF672" s="107"/>
      <c r="DG672" s="107"/>
      <c r="DH672" s="107"/>
      <c r="DI672" s="107"/>
      <c r="DJ672" s="107"/>
      <c r="DK672" s="107"/>
      <c r="DL672" s="107"/>
      <c r="DM672" s="107"/>
      <c r="DN672" s="107"/>
      <c r="DO672" s="107"/>
      <c r="DP672" s="107"/>
      <c r="DQ672" s="107"/>
      <c r="DR672" s="107"/>
      <c r="DS672" s="107"/>
      <c r="DT672" s="107"/>
      <c r="DU672" s="107"/>
      <c r="DV672" s="107"/>
      <c r="DW672" s="107"/>
      <c r="DX672" s="107"/>
      <c r="DY672" s="107"/>
      <c r="DZ672" s="107"/>
      <c r="EA672" s="107"/>
      <c r="EB672" s="107"/>
      <c r="EC672" s="107"/>
      <c r="ED672" s="107"/>
      <c r="EE672" s="107"/>
      <c r="EF672" s="107"/>
      <c r="EG672" s="107"/>
      <c r="EH672" s="107"/>
      <c r="EI672" s="107"/>
      <c r="EJ672" s="150"/>
    </row>
    <row r="673" spans="1:140" x14ac:dyDescent="0.3">
      <c r="A673" s="277" t="str">
        <f>Tableau3[Commande]&amp;Tableau3[Lig Cde]</f>
        <v/>
      </c>
      <c r="B673" s="278" t="str">
        <f>IF(ISERROR(VLOOKUP(Tableau3[[#This Row],[Code Ord. Off.]],#REF!,2,FALSE)),"RC CONVERGENCE",VLOOKUP(Tableau3[[#This Row],[Code Ord. Off.]],#REF!,2,FALSE))</f>
        <v>RC CONVERGENCE</v>
      </c>
      <c r="C673" s="279" t="str">
        <f>IF(OR(LEFT(Tableau3[[#This Row],[Commentaire Client]],2)="L3",LEFT(Tableau3[[#This Row],[No Suivi]],2)="L3"),"L3","")</f>
        <v/>
      </c>
      <c r="D673" s="278" t="str">
        <f>IFERROR(VLOOKUP(Tableau3[[#This Row],[Code Gest Fournisseur]],#REF!,2,FALSE),IF(Tableau3[[#This Row],[Réf Art Fournisseur]]="","NRC","Znon attribuée"))</f>
        <v>NRC</v>
      </c>
      <c r="E673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673" s="280" t="str">
        <f>IF(Tableau3[[#This Row],[Date Demandée]]+15&lt;$DE$11,"oui","non")</f>
        <v>oui</v>
      </c>
      <c r="G673" s="143"/>
      <c r="I673" s="144"/>
      <c r="J673" s="143"/>
      <c r="AQ673" s="144"/>
      <c r="AR673" s="143"/>
      <c r="AV673" s="1"/>
      <c r="AW673" s="1"/>
      <c r="BF673" s="1"/>
      <c r="CH673" s="1"/>
      <c r="CI673" s="1"/>
      <c r="CL673" s="1"/>
      <c r="CM673" s="1"/>
      <c r="CN673" s="244"/>
      <c r="CO673" s="1"/>
      <c r="CP673" s="3"/>
      <c r="CQ673" s="3"/>
      <c r="CR673" s="1"/>
      <c r="CS673" s="3"/>
      <c r="CT673" s="3"/>
      <c r="CU673" s="3"/>
      <c r="CV673" s="1"/>
      <c r="CW673" s="1"/>
      <c r="DC673" s="144"/>
      <c r="DD673" s="149"/>
      <c r="DE673" s="107"/>
      <c r="DF673" s="107"/>
      <c r="DG673" s="107"/>
      <c r="DH673" s="107"/>
      <c r="DI673" s="107"/>
      <c r="DJ673" s="107"/>
      <c r="DK673" s="107"/>
      <c r="DL673" s="107"/>
      <c r="DM673" s="107"/>
      <c r="DN673" s="107"/>
      <c r="DO673" s="107"/>
      <c r="DP673" s="107"/>
      <c r="DQ673" s="107"/>
      <c r="DR673" s="107"/>
      <c r="DS673" s="107"/>
      <c r="DT673" s="107"/>
      <c r="DU673" s="107"/>
      <c r="DV673" s="107"/>
      <c r="DW673" s="107"/>
      <c r="DX673" s="107"/>
      <c r="DY673" s="107"/>
      <c r="DZ673" s="107"/>
      <c r="EA673" s="107"/>
      <c r="EB673" s="107"/>
      <c r="EC673" s="107"/>
      <c r="ED673" s="107"/>
      <c r="EE673" s="107"/>
      <c r="EF673" s="107"/>
      <c r="EG673" s="107"/>
      <c r="EH673" s="107"/>
      <c r="EI673" s="107"/>
      <c r="EJ673" s="150"/>
    </row>
    <row r="674" spans="1:140" x14ac:dyDescent="0.3">
      <c r="A674" s="277" t="str">
        <f>Tableau3[Commande]&amp;Tableau3[Lig Cde]</f>
        <v/>
      </c>
      <c r="B674" s="278" t="str">
        <f>IF(ISERROR(VLOOKUP(Tableau3[[#This Row],[Code Ord. Off.]],#REF!,2,FALSE)),"RC CONVERGENCE",VLOOKUP(Tableau3[[#This Row],[Code Ord. Off.]],#REF!,2,FALSE))</f>
        <v>RC CONVERGENCE</v>
      </c>
      <c r="C674" s="279" t="str">
        <f>IF(OR(LEFT(Tableau3[[#This Row],[Commentaire Client]],2)="L3",LEFT(Tableau3[[#This Row],[No Suivi]],2)="L3"),"L3","")</f>
        <v/>
      </c>
      <c r="D674" s="278" t="str">
        <f>IFERROR(VLOOKUP(Tableau3[[#This Row],[Code Gest Fournisseur]],#REF!,2,FALSE),IF(Tableau3[[#This Row],[Réf Art Fournisseur]]="","NRC","Znon attribuée"))</f>
        <v>NRC</v>
      </c>
      <c r="E674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674" s="280" t="str">
        <f>IF(Tableau3[[#This Row],[Date Demandée]]+15&lt;$DE$11,"oui","non")</f>
        <v>oui</v>
      </c>
      <c r="G674" s="143"/>
      <c r="I674" s="144"/>
      <c r="J674" s="143"/>
      <c r="AQ674" s="144"/>
      <c r="AR674" s="143"/>
      <c r="AV674" s="1"/>
      <c r="AW674" s="1"/>
      <c r="BF674" s="1"/>
      <c r="CH674" s="1"/>
      <c r="CI674" s="1"/>
      <c r="CL674" s="1"/>
      <c r="CM674" s="1"/>
      <c r="CN674" s="242"/>
      <c r="CO674" s="1"/>
      <c r="CP674" s="3"/>
      <c r="CQ674" s="3"/>
      <c r="CR674" s="1"/>
      <c r="CS674" s="3"/>
      <c r="CT674" s="3"/>
      <c r="CU674" s="3"/>
      <c r="CV674" s="1"/>
      <c r="CW674" s="1"/>
      <c r="DC674" s="144"/>
      <c r="DD674" s="149"/>
      <c r="DE674" s="107"/>
      <c r="DF674" s="107"/>
      <c r="DG674" s="107"/>
      <c r="DH674" s="107"/>
      <c r="DI674" s="107"/>
      <c r="DJ674" s="107"/>
      <c r="DK674" s="107"/>
      <c r="DL674" s="107"/>
      <c r="DM674" s="107"/>
      <c r="DN674" s="107"/>
      <c r="DO674" s="107"/>
      <c r="DP674" s="107"/>
      <c r="DQ674" s="107"/>
      <c r="DR674" s="107"/>
      <c r="DS674" s="107"/>
      <c r="DT674" s="107"/>
      <c r="DU674" s="107"/>
      <c r="DV674" s="107"/>
      <c r="DW674" s="107"/>
      <c r="DX674" s="107"/>
      <c r="DY674" s="107"/>
      <c r="DZ674" s="107"/>
      <c r="EA674" s="107"/>
      <c r="EB674" s="107"/>
      <c r="EC674" s="107"/>
      <c r="ED674" s="107"/>
      <c r="EE674" s="107"/>
      <c r="EF674" s="107"/>
      <c r="EG674" s="107"/>
      <c r="EH674" s="107"/>
      <c r="EI674" s="107"/>
      <c r="EJ674" s="150"/>
    </row>
    <row r="675" spans="1:140" x14ac:dyDescent="0.3">
      <c r="A675" s="277" t="str">
        <f>Tableau3[Commande]&amp;Tableau3[Lig Cde]</f>
        <v/>
      </c>
      <c r="B675" s="278" t="str">
        <f>IF(ISERROR(VLOOKUP(Tableau3[[#This Row],[Code Ord. Off.]],#REF!,2,FALSE)),"RC CONVERGENCE",VLOOKUP(Tableau3[[#This Row],[Code Ord. Off.]],#REF!,2,FALSE))</f>
        <v>RC CONVERGENCE</v>
      </c>
      <c r="C675" s="279" t="str">
        <f>IF(OR(LEFT(Tableau3[[#This Row],[Commentaire Client]],2)="L3",LEFT(Tableau3[[#This Row],[No Suivi]],2)="L3"),"L3","")</f>
        <v/>
      </c>
      <c r="D675" s="278" t="str">
        <f>IFERROR(VLOOKUP(Tableau3[[#This Row],[Code Gest Fournisseur]],#REF!,2,FALSE),IF(Tableau3[[#This Row],[Réf Art Fournisseur]]="","NRC","Znon attribuée"))</f>
        <v>NRC</v>
      </c>
      <c r="E675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675" s="280" t="str">
        <f>IF(Tableau3[[#This Row],[Date Demandée]]+15&lt;$DE$11,"oui","non")</f>
        <v>oui</v>
      </c>
      <c r="G675" s="143"/>
      <c r="I675" s="144"/>
      <c r="J675" s="143"/>
      <c r="AQ675" s="144"/>
      <c r="AR675" s="143"/>
      <c r="AV675" s="1"/>
      <c r="AW675" s="1"/>
      <c r="BF675" s="1"/>
      <c r="CH675" s="1"/>
      <c r="CI675" s="1"/>
      <c r="CL675" s="1"/>
      <c r="CM675" s="1"/>
      <c r="CN675" s="241"/>
      <c r="CO675" s="1"/>
      <c r="CP675" s="3"/>
      <c r="CQ675" s="3"/>
      <c r="CR675" s="1"/>
      <c r="CS675" s="3"/>
      <c r="CT675" s="3"/>
      <c r="CU675" s="3"/>
      <c r="CV675" s="1"/>
      <c r="CW675" s="1"/>
      <c r="DC675" s="144"/>
      <c r="DD675" s="149"/>
      <c r="DE675" s="107"/>
      <c r="DF675" s="107"/>
      <c r="DG675" s="107"/>
      <c r="DH675" s="107"/>
      <c r="DI675" s="107"/>
      <c r="DJ675" s="107"/>
      <c r="DK675" s="107"/>
      <c r="DL675" s="107"/>
      <c r="DM675" s="107"/>
      <c r="DN675" s="107"/>
      <c r="DO675" s="107"/>
      <c r="DP675" s="107"/>
      <c r="DQ675" s="107"/>
      <c r="DR675" s="107"/>
      <c r="DS675" s="107"/>
      <c r="DT675" s="107"/>
      <c r="DU675" s="107"/>
      <c r="DV675" s="107"/>
      <c r="DW675" s="107"/>
      <c r="DX675" s="107"/>
      <c r="DY675" s="107"/>
      <c r="DZ675" s="107"/>
      <c r="EA675" s="107"/>
      <c r="EB675" s="107"/>
      <c r="EC675" s="107"/>
      <c r="ED675" s="107"/>
      <c r="EE675" s="107"/>
      <c r="EF675" s="107"/>
      <c r="EG675" s="107"/>
      <c r="EH675" s="107"/>
      <c r="EI675" s="107"/>
      <c r="EJ675" s="150"/>
    </row>
    <row r="676" spans="1:140" x14ac:dyDescent="0.3">
      <c r="A676" s="277" t="str">
        <f>Tableau3[Commande]&amp;Tableau3[Lig Cde]</f>
        <v/>
      </c>
      <c r="B676" s="278" t="str">
        <f>IF(ISERROR(VLOOKUP(Tableau3[[#This Row],[Code Ord. Off.]],#REF!,2,FALSE)),"RC CONVERGENCE",VLOOKUP(Tableau3[[#This Row],[Code Ord. Off.]],#REF!,2,FALSE))</f>
        <v>RC CONVERGENCE</v>
      </c>
      <c r="C676" s="279" t="str">
        <f>IF(OR(LEFT(Tableau3[[#This Row],[Commentaire Client]],2)="L3",LEFT(Tableau3[[#This Row],[No Suivi]],2)="L3"),"L3","")</f>
        <v/>
      </c>
      <c r="D676" s="278" t="str">
        <f>IFERROR(VLOOKUP(Tableau3[[#This Row],[Code Gest Fournisseur]],#REF!,2,FALSE),IF(Tableau3[[#This Row],[Réf Art Fournisseur]]="","NRC","Znon attribuée"))</f>
        <v>NRC</v>
      </c>
      <c r="E676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676" s="280" t="str">
        <f>IF(Tableau3[[#This Row],[Date Demandée]]+15&lt;$DE$11,"oui","non")</f>
        <v>oui</v>
      </c>
      <c r="G676" s="143"/>
      <c r="I676" s="144"/>
      <c r="J676" s="143"/>
      <c r="AQ676" s="144"/>
      <c r="AR676" s="143"/>
      <c r="AV676" s="1"/>
      <c r="AW676" s="1"/>
      <c r="BF676" s="1"/>
      <c r="CH676" s="1"/>
      <c r="CI676" s="1"/>
      <c r="CL676" s="1"/>
      <c r="CM676" s="1"/>
      <c r="CN676" s="241"/>
      <c r="CO676" s="1"/>
      <c r="CP676" s="3"/>
      <c r="CQ676" s="3"/>
      <c r="CR676" s="1"/>
      <c r="CS676" s="3"/>
      <c r="CT676" s="3"/>
      <c r="CU676" s="3"/>
      <c r="CV676" s="1"/>
      <c r="CW676" s="1"/>
      <c r="DC676" s="144"/>
      <c r="DD676" s="149"/>
      <c r="DE676" s="107"/>
      <c r="DF676" s="107"/>
      <c r="DG676" s="107"/>
      <c r="DH676" s="107"/>
      <c r="DI676" s="107"/>
      <c r="DJ676" s="107"/>
      <c r="DK676" s="107"/>
      <c r="DL676" s="107"/>
      <c r="DM676" s="107"/>
      <c r="DN676" s="107"/>
      <c r="DO676" s="107"/>
      <c r="DP676" s="107"/>
      <c r="DQ676" s="107"/>
      <c r="DR676" s="107"/>
      <c r="DS676" s="107"/>
      <c r="DT676" s="107"/>
      <c r="DU676" s="107"/>
      <c r="DV676" s="107"/>
      <c r="DW676" s="107"/>
      <c r="DX676" s="107"/>
      <c r="DY676" s="107"/>
      <c r="DZ676" s="107"/>
      <c r="EA676" s="107"/>
      <c r="EB676" s="107"/>
      <c r="EC676" s="107"/>
      <c r="ED676" s="107"/>
      <c r="EE676" s="107"/>
      <c r="EF676" s="107"/>
      <c r="EG676" s="107"/>
      <c r="EH676" s="107"/>
      <c r="EI676" s="107"/>
      <c r="EJ676" s="150"/>
    </row>
    <row r="677" spans="1:140" x14ac:dyDescent="0.3">
      <c r="A677" s="277" t="str">
        <f>Tableau3[Commande]&amp;Tableau3[Lig Cde]</f>
        <v/>
      </c>
      <c r="B677" s="278" t="str">
        <f>IF(ISERROR(VLOOKUP(Tableau3[[#This Row],[Code Ord. Off.]],#REF!,2,FALSE)),"RC CONVERGENCE",VLOOKUP(Tableau3[[#This Row],[Code Ord. Off.]],#REF!,2,FALSE))</f>
        <v>RC CONVERGENCE</v>
      </c>
      <c r="C677" s="279" t="str">
        <f>IF(OR(LEFT(Tableau3[[#This Row],[Commentaire Client]],2)="L3",LEFT(Tableau3[[#This Row],[No Suivi]],2)="L3"),"L3","")</f>
        <v/>
      </c>
      <c r="D677" s="278" t="str">
        <f>IFERROR(VLOOKUP(Tableau3[[#This Row],[Code Gest Fournisseur]],#REF!,2,FALSE),IF(Tableau3[[#This Row],[Réf Art Fournisseur]]="","NRC","Znon attribuée"))</f>
        <v>NRC</v>
      </c>
      <c r="E677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677" s="280" t="str">
        <f>IF(Tableau3[[#This Row],[Date Demandée]]+15&lt;$DE$11,"oui","non")</f>
        <v>oui</v>
      </c>
      <c r="G677" s="143"/>
      <c r="I677" s="144"/>
      <c r="J677" s="143"/>
      <c r="AQ677" s="144"/>
      <c r="AR677" s="143"/>
      <c r="AV677" s="1"/>
      <c r="AW677" s="1"/>
      <c r="BF677" s="1"/>
      <c r="CH677" s="1"/>
      <c r="CI677" s="1"/>
      <c r="CL677" s="1"/>
      <c r="CM677" s="1"/>
      <c r="CN677" s="242"/>
      <c r="CO677" s="1"/>
      <c r="CP677" s="3"/>
      <c r="CQ677" s="3"/>
      <c r="CR677" s="1"/>
      <c r="CS677" s="3"/>
      <c r="CT677" s="3"/>
      <c r="CU677" s="3"/>
      <c r="CV677" s="1"/>
      <c r="CW677" s="1"/>
      <c r="DC677" s="144"/>
      <c r="DD677" s="149"/>
      <c r="DE677" s="107"/>
      <c r="DF677" s="107"/>
      <c r="DG677" s="107"/>
      <c r="DH677" s="107"/>
      <c r="DI677" s="107"/>
      <c r="DJ677" s="107"/>
      <c r="DK677" s="107"/>
      <c r="DL677" s="107"/>
      <c r="DM677" s="107"/>
      <c r="DN677" s="107"/>
      <c r="DO677" s="107"/>
      <c r="DP677" s="107"/>
      <c r="DQ677" s="107"/>
      <c r="DR677" s="107"/>
      <c r="DS677" s="107"/>
      <c r="DT677" s="107"/>
      <c r="DU677" s="107"/>
      <c r="DV677" s="107"/>
      <c r="DW677" s="107"/>
      <c r="DX677" s="107"/>
      <c r="DY677" s="107"/>
      <c r="DZ677" s="107"/>
      <c r="EA677" s="107"/>
      <c r="EB677" s="107"/>
      <c r="EC677" s="107"/>
      <c r="ED677" s="107"/>
      <c r="EE677" s="107"/>
      <c r="EF677" s="107"/>
      <c r="EG677" s="107"/>
      <c r="EH677" s="107"/>
      <c r="EI677" s="107"/>
      <c r="EJ677" s="150"/>
    </row>
    <row r="678" spans="1:140" x14ac:dyDescent="0.3">
      <c r="A678" s="277" t="str">
        <f>Tableau3[Commande]&amp;Tableau3[Lig Cde]</f>
        <v/>
      </c>
      <c r="B678" s="278" t="str">
        <f>IF(ISERROR(VLOOKUP(Tableau3[[#This Row],[Code Ord. Off.]],#REF!,2,FALSE)),"RC CONVERGENCE",VLOOKUP(Tableau3[[#This Row],[Code Ord. Off.]],#REF!,2,FALSE))</f>
        <v>RC CONVERGENCE</v>
      </c>
      <c r="C678" s="279" t="str">
        <f>IF(OR(LEFT(Tableau3[[#This Row],[Commentaire Client]],2)="L3",LEFT(Tableau3[[#This Row],[No Suivi]],2)="L3"),"L3","")</f>
        <v/>
      </c>
      <c r="D678" s="278" t="str">
        <f>IFERROR(VLOOKUP(Tableau3[[#This Row],[Code Gest Fournisseur]],#REF!,2,FALSE),IF(Tableau3[[#This Row],[Réf Art Fournisseur]]="","NRC","Znon attribuée"))</f>
        <v>NRC</v>
      </c>
      <c r="E678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678" s="280" t="str">
        <f>IF(Tableau3[[#This Row],[Date Demandée]]+15&lt;$DE$11,"oui","non")</f>
        <v>oui</v>
      </c>
      <c r="G678" s="143"/>
      <c r="I678" s="144"/>
      <c r="J678" s="143"/>
      <c r="AQ678" s="144"/>
      <c r="AR678" s="143"/>
      <c r="AV678" s="1"/>
      <c r="AW678" s="1"/>
      <c r="BF678" s="1"/>
      <c r="CH678" s="1"/>
      <c r="CI678" s="1"/>
      <c r="CL678" s="1"/>
      <c r="CM678" s="1"/>
      <c r="CN678" s="244"/>
      <c r="CO678" s="1"/>
      <c r="CP678" s="3"/>
      <c r="CQ678" s="3"/>
      <c r="CR678" s="1"/>
      <c r="CS678" s="3"/>
      <c r="CT678" s="3"/>
      <c r="CU678" s="3"/>
      <c r="CV678" s="1"/>
      <c r="CW678" s="1"/>
      <c r="DC678" s="144"/>
      <c r="DD678" s="149"/>
      <c r="DE678" s="107"/>
      <c r="DF678" s="107"/>
      <c r="DG678" s="107"/>
      <c r="DH678" s="107"/>
      <c r="DI678" s="107"/>
      <c r="DJ678" s="107"/>
      <c r="DK678" s="107"/>
      <c r="DL678" s="107"/>
      <c r="DM678" s="107"/>
      <c r="DN678" s="107"/>
      <c r="DO678" s="107"/>
      <c r="DP678" s="107"/>
      <c r="DQ678" s="107"/>
      <c r="DR678" s="107"/>
      <c r="DS678" s="107"/>
      <c r="DT678" s="107"/>
      <c r="DU678" s="107"/>
      <c r="DV678" s="107"/>
      <c r="DW678" s="107"/>
      <c r="DX678" s="107"/>
      <c r="DY678" s="107"/>
      <c r="DZ678" s="107"/>
      <c r="EA678" s="107"/>
      <c r="EB678" s="107"/>
      <c r="EC678" s="107"/>
      <c r="ED678" s="107"/>
      <c r="EE678" s="107"/>
      <c r="EF678" s="107"/>
      <c r="EG678" s="107"/>
      <c r="EH678" s="107"/>
      <c r="EI678" s="107"/>
      <c r="EJ678" s="150"/>
    </row>
    <row r="679" spans="1:140" x14ac:dyDescent="0.3">
      <c r="A679" s="277" t="str">
        <f>Tableau3[Commande]&amp;Tableau3[Lig Cde]</f>
        <v/>
      </c>
      <c r="B679" s="278" t="str">
        <f>IF(ISERROR(VLOOKUP(Tableau3[[#This Row],[Code Ord. Off.]],#REF!,2,FALSE)),"RC CONVERGENCE",VLOOKUP(Tableau3[[#This Row],[Code Ord. Off.]],#REF!,2,FALSE))</f>
        <v>RC CONVERGENCE</v>
      </c>
      <c r="C679" s="279" t="str">
        <f>IF(OR(LEFT(Tableau3[[#This Row],[Commentaire Client]],2)="L3",LEFT(Tableau3[[#This Row],[No Suivi]],2)="L3"),"L3","")</f>
        <v/>
      </c>
      <c r="D679" s="278" t="str">
        <f>IFERROR(VLOOKUP(Tableau3[[#This Row],[Code Gest Fournisseur]],#REF!,2,FALSE),IF(Tableau3[[#This Row],[Réf Art Fournisseur]]="","NRC","Znon attribuée"))</f>
        <v>NRC</v>
      </c>
      <c r="E679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679" s="280" t="str">
        <f>IF(Tableau3[[#This Row],[Date Demandée]]+15&lt;$DE$11,"oui","non")</f>
        <v>oui</v>
      </c>
      <c r="G679" s="143"/>
      <c r="I679" s="144"/>
      <c r="J679" s="143"/>
      <c r="AQ679" s="144"/>
      <c r="AR679" s="143"/>
      <c r="AV679" s="1"/>
      <c r="AW679" s="1"/>
      <c r="BF679" s="1"/>
      <c r="CH679" s="1"/>
      <c r="CI679" s="1"/>
      <c r="CL679" s="1"/>
      <c r="CM679" s="1"/>
      <c r="CN679" s="244"/>
      <c r="CO679" s="1"/>
      <c r="CP679" s="3"/>
      <c r="CQ679" s="3"/>
      <c r="CR679" s="1"/>
      <c r="CS679" s="3"/>
      <c r="CT679" s="3"/>
      <c r="CU679" s="3"/>
      <c r="CV679" s="1"/>
      <c r="CW679" s="1"/>
      <c r="DC679" s="144"/>
      <c r="DD679" s="149"/>
      <c r="DE679" s="107"/>
      <c r="DF679" s="107"/>
      <c r="DG679" s="107"/>
      <c r="DH679" s="107"/>
      <c r="DI679" s="107"/>
      <c r="DJ679" s="107"/>
      <c r="DK679" s="107"/>
      <c r="DL679" s="107"/>
      <c r="DM679" s="107"/>
      <c r="DN679" s="107"/>
      <c r="DO679" s="107"/>
      <c r="DP679" s="107"/>
      <c r="DQ679" s="107"/>
      <c r="DR679" s="107"/>
      <c r="DS679" s="107"/>
      <c r="DT679" s="107"/>
      <c r="DU679" s="107"/>
      <c r="DV679" s="107"/>
      <c r="DW679" s="107"/>
      <c r="DX679" s="107"/>
      <c r="DY679" s="107"/>
      <c r="DZ679" s="107"/>
      <c r="EA679" s="107"/>
      <c r="EB679" s="107"/>
      <c r="EC679" s="107"/>
      <c r="ED679" s="107"/>
      <c r="EE679" s="107"/>
      <c r="EF679" s="107"/>
      <c r="EG679" s="107"/>
      <c r="EH679" s="107"/>
      <c r="EI679" s="107"/>
      <c r="EJ679" s="150"/>
    </row>
    <row r="680" spans="1:140" x14ac:dyDescent="0.3">
      <c r="A680" s="277" t="str">
        <f>Tableau3[Commande]&amp;Tableau3[Lig Cde]</f>
        <v/>
      </c>
      <c r="B680" s="278" t="str">
        <f>IF(ISERROR(VLOOKUP(Tableau3[[#This Row],[Code Ord. Off.]],#REF!,2,FALSE)),"RC CONVERGENCE",VLOOKUP(Tableau3[[#This Row],[Code Ord. Off.]],#REF!,2,FALSE))</f>
        <v>RC CONVERGENCE</v>
      </c>
      <c r="C680" s="279" t="str">
        <f>IF(OR(LEFT(Tableau3[[#This Row],[Commentaire Client]],2)="L3",LEFT(Tableau3[[#This Row],[No Suivi]],2)="L3"),"L3","")</f>
        <v/>
      </c>
      <c r="D680" s="278" t="str">
        <f>IFERROR(VLOOKUP(Tableau3[[#This Row],[Code Gest Fournisseur]],#REF!,2,FALSE),IF(Tableau3[[#This Row],[Réf Art Fournisseur]]="","NRC","Znon attribuée"))</f>
        <v>NRC</v>
      </c>
      <c r="E680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680" s="280" t="str">
        <f>IF(Tableau3[[#This Row],[Date Demandée]]+15&lt;$DE$11,"oui","non")</f>
        <v>oui</v>
      </c>
      <c r="G680" s="143"/>
      <c r="I680" s="144"/>
      <c r="J680" s="143"/>
      <c r="AQ680" s="144"/>
      <c r="AR680" s="143"/>
      <c r="AV680" s="1"/>
      <c r="AW680" s="1"/>
      <c r="BF680" s="1"/>
      <c r="CH680" s="1"/>
      <c r="CI680" s="1"/>
      <c r="CL680" s="1"/>
      <c r="CM680" s="1"/>
      <c r="CN680" s="244"/>
      <c r="CO680" s="1"/>
      <c r="CP680" s="3"/>
      <c r="CQ680" s="3"/>
      <c r="CR680" s="1"/>
      <c r="CS680" s="3"/>
      <c r="CT680" s="3"/>
      <c r="CU680" s="3"/>
      <c r="CV680" s="1"/>
      <c r="CW680" s="1"/>
      <c r="DC680" s="144"/>
      <c r="DD680" s="149"/>
      <c r="DE680" s="107"/>
      <c r="DF680" s="107"/>
      <c r="DG680" s="107"/>
      <c r="DH680" s="107"/>
      <c r="DI680" s="107"/>
      <c r="DJ680" s="107"/>
      <c r="DK680" s="107"/>
      <c r="DL680" s="107"/>
      <c r="DM680" s="107"/>
      <c r="DN680" s="107"/>
      <c r="DO680" s="107"/>
      <c r="DP680" s="107"/>
      <c r="DQ680" s="107"/>
      <c r="DR680" s="107"/>
      <c r="DS680" s="107"/>
      <c r="DT680" s="107"/>
      <c r="DU680" s="107"/>
      <c r="DV680" s="107"/>
      <c r="DW680" s="107"/>
      <c r="DX680" s="107"/>
      <c r="DY680" s="107"/>
      <c r="DZ680" s="107"/>
      <c r="EA680" s="107"/>
      <c r="EB680" s="107"/>
      <c r="EC680" s="107"/>
      <c r="ED680" s="107"/>
      <c r="EE680" s="107"/>
      <c r="EF680" s="107"/>
      <c r="EG680" s="107"/>
      <c r="EH680" s="107"/>
      <c r="EI680" s="107"/>
      <c r="EJ680" s="150"/>
    </row>
    <row r="681" spans="1:140" x14ac:dyDescent="0.3">
      <c r="A681" s="277" t="str">
        <f>Tableau3[Commande]&amp;Tableau3[Lig Cde]</f>
        <v/>
      </c>
      <c r="B681" s="278" t="str">
        <f>IF(ISERROR(VLOOKUP(Tableau3[[#This Row],[Code Ord. Off.]],#REF!,2,FALSE)),"RC CONVERGENCE",VLOOKUP(Tableau3[[#This Row],[Code Ord. Off.]],#REF!,2,FALSE))</f>
        <v>RC CONVERGENCE</v>
      </c>
      <c r="C681" s="279" t="str">
        <f>IF(OR(LEFT(Tableau3[[#This Row],[Commentaire Client]],2)="L3",LEFT(Tableau3[[#This Row],[No Suivi]],2)="L3"),"L3","")</f>
        <v/>
      </c>
      <c r="D681" s="278" t="str">
        <f>IFERROR(VLOOKUP(Tableau3[[#This Row],[Code Gest Fournisseur]],#REF!,2,FALSE),IF(Tableau3[[#This Row],[Réf Art Fournisseur]]="","NRC","Znon attribuée"))</f>
        <v>NRC</v>
      </c>
      <c r="E681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681" s="280" t="str">
        <f>IF(Tableau3[[#This Row],[Date Demandée]]+15&lt;$DE$11,"oui","non")</f>
        <v>oui</v>
      </c>
      <c r="G681" s="143"/>
      <c r="I681" s="144"/>
      <c r="J681" s="143"/>
      <c r="AQ681" s="144"/>
      <c r="AR681" s="143"/>
      <c r="AV681" s="1"/>
      <c r="AW681" s="1"/>
      <c r="BF681" s="1"/>
      <c r="CH681" s="1"/>
      <c r="CI681" s="1"/>
      <c r="CL681" s="1"/>
      <c r="CM681" s="1"/>
      <c r="CN681" s="243"/>
      <c r="CO681" s="1"/>
      <c r="CP681" s="3"/>
      <c r="CQ681" s="3"/>
      <c r="CR681" s="1"/>
      <c r="CS681" s="3"/>
      <c r="CT681" s="3"/>
      <c r="CU681" s="3"/>
      <c r="CV681" s="1"/>
      <c r="CW681" s="1"/>
      <c r="DC681" s="144"/>
      <c r="DD681" s="149"/>
      <c r="DE681" s="107"/>
      <c r="DF681" s="107"/>
      <c r="DG681" s="107"/>
      <c r="DH681" s="107"/>
      <c r="DI681" s="107"/>
      <c r="DJ681" s="107"/>
      <c r="DK681" s="107"/>
      <c r="DL681" s="107"/>
      <c r="DM681" s="107"/>
      <c r="DN681" s="107"/>
      <c r="DO681" s="107"/>
      <c r="DP681" s="107"/>
      <c r="DQ681" s="107"/>
      <c r="DR681" s="107"/>
      <c r="DS681" s="107"/>
      <c r="DT681" s="107"/>
      <c r="DU681" s="107"/>
      <c r="DV681" s="107"/>
      <c r="DW681" s="107"/>
      <c r="DX681" s="107"/>
      <c r="DY681" s="107"/>
      <c r="DZ681" s="107"/>
      <c r="EA681" s="107"/>
      <c r="EB681" s="107"/>
      <c r="EC681" s="107"/>
      <c r="ED681" s="107"/>
      <c r="EE681" s="107"/>
      <c r="EF681" s="107"/>
      <c r="EG681" s="107"/>
      <c r="EH681" s="107"/>
      <c r="EI681" s="107"/>
      <c r="EJ681" s="150"/>
    </row>
    <row r="682" spans="1:140" x14ac:dyDescent="0.3">
      <c r="A682" s="277" t="str">
        <f>Tableau3[Commande]&amp;Tableau3[Lig Cde]</f>
        <v/>
      </c>
      <c r="B682" s="278" t="str">
        <f>IF(ISERROR(VLOOKUP(Tableau3[[#This Row],[Code Ord. Off.]],#REF!,2,FALSE)),"RC CONVERGENCE",VLOOKUP(Tableau3[[#This Row],[Code Ord. Off.]],#REF!,2,FALSE))</f>
        <v>RC CONVERGENCE</v>
      </c>
      <c r="C682" s="279" t="str">
        <f>IF(OR(LEFT(Tableau3[[#This Row],[Commentaire Client]],2)="L3",LEFT(Tableau3[[#This Row],[No Suivi]],2)="L3"),"L3","")</f>
        <v/>
      </c>
      <c r="D682" s="278" t="str">
        <f>IFERROR(VLOOKUP(Tableau3[[#This Row],[Code Gest Fournisseur]],#REF!,2,FALSE),IF(Tableau3[[#This Row],[Réf Art Fournisseur]]="","NRC","Znon attribuée"))</f>
        <v>NRC</v>
      </c>
      <c r="E682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682" s="280" t="str">
        <f>IF(Tableau3[[#This Row],[Date Demandée]]+15&lt;$DE$11,"oui","non")</f>
        <v>oui</v>
      </c>
      <c r="G682" s="143"/>
      <c r="I682" s="144"/>
      <c r="J682" s="143"/>
      <c r="AQ682" s="144"/>
      <c r="AR682" s="143"/>
      <c r="AV682" s="1"/>
      <c r="AW682" s="1"/>
      <c r="BF682" s="1"/>
      <c r="CH682" s="1"/>
      <c r="CI682" s="1"/>
      <c r="CL682" s="1"/>
      <c r="CM682" s="1"/>
      <c r="CN682" s="244"/>
      <c r="CO682" s="1"/>
      <c r="CP682" s="3"/>
      <c r="CQ682" s="3"/>
      <c r="CR682" s="1"/>
      <c r="CS682" s="3"/>
      <c r="CT682" s="3"/>
      <c r="CU682" s="3"/>
      <c r="CV682" s="1"/>
      <c r="CW682" s="1"/>
      <c r="DC682" s="144"/>
      <c r="DD682" s="149"/>
      <c r="DE682" s="107"/>
      <c r="DF682" s="107"/>
      <c r="DG682" s="107"/>
      <c r="DH682" s="107"/>
      <c r="DI682" s="107"/>
      <c r="DJ682" s="107"/>
      <c r="DK682" s="107"/>
      <c r="DL682" s="107"/>
      <c r="DM682" s="107"/>
      <c r="DN682" s="107"/>
      <c r="DO682" s="107"/>
      <c r="DP682" s="107"/>
      <c r="DQ682" s="107"/>
      <c r="DR682" s="107"/>
      <c r="DS682" s="107"/>
      <c r="DT682" s="107"/>
      <c r="DU682" s="107"/>
      <c r="DV682" s="107"/>
      <c r="DW682" s="107"/>
      <c r="DX682" s="107"/>
      <c r="DY682" s="107"/>
      <c r="DZ682" s="107"/>
      <c r="EA682" s="107"/>
      <c r="EB682" s="107"/>
      <c r="EC682" s="107"/>
      <c r="ED682" s="107"/>
      <c r="EE682" s="107"/>
      <c r="EF682" s="107"/>
      <c r="EG682" s="107"/>
      <c r="EH682" s="107"/>
      <c r="EI682" s="107"/>
      <c r="EJ682" s="150"/>
    </row>
    <row r="683" spans="1:140" x14ac:dyDescent="0.3">
      <c r="A683" s="277" t="str">
        <f>Tableau3[Commande]&amp;Tableau3[Lig Cde]</f>
        <v/>
      </c>
      <c r="B683" s="278" t="str">
        <f>IF(ISERROR(VLOOKUP(Tableau3[[#This Row],[Code Ord. Off.]],#REF!,2,FALSE)),"RC CONVERGENCE",VLOOKUP(Tableau3[[#This Row],[Code Ord. Off.]],#REF!,2,FALSE))</f>
        <v>RC CONVERGENCE</v>
      </c>
      <c r="C683" s="279" t="str">
        <f>IF(OR(LEFT(Tableau3[[#This Row],[Commentaire Client]],2)="L3",LEFT(Tableau3[[#This Row],[No Suivi]],2)="L3"),"L3","")</f>
        <v/>
      </c>
      <c r="D683" s="278" t="str">
        <f>IFERROR(VLOOKUP(Tableau3[[#This Row],[Code Gest Fournisseur]],#REF!,2,FALSE),IF(Tableau3[[#This Row],[Réf Art Fournisseur]]="","NRC","Znon attribuée"))</f>
        <v>NRC</v>
      </c>
      <c r="E683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683" s="280" t="str">
        <f>IF(Tableau3[[#This Row],[Date Demandée]]+15&lt;$DE$11,"oui","non")</f>
        <v>oui</v>
      </c>
      <c r="G683" s="143"/>
      <c r="I683" s="144"/>
      <c r="J683" s="143"/>
      <c r="AQ683" s="144"/>
      <c r="AR683" s="143"/>
      <c r="AV683" s="1"/>
      <c r="AW683" s="1"/>
      <c r="BF683" s="1"/>
      <c r="CH683" s="1"/>
      <c r="CI683" s="1"/>
      <c r="CL683" s="1"/>
      <c r="CM683" s="1"/>
      <c r="CN683" s="243"/>
      <c r="CO683" s="1"/>
      <c r="CP683" s="3"/>
      <c r="CQ683" s="3"/>
      <c r="CR683" s="1"/>
      <c r="CS683" s="3"/>
      <c r="CT683" s="3"/>
      <c r="CU683" s="3"/>
      <c r="CV683" s="1"/>
      <c r="CW683" s="1"/>
      <c r="DC683" s="144"/>
      <c r="DD683" s="149"/>
      <c r="DE683" s="107"/>
      <c r="DF683" s="107"/>
      <c r="DG683" s="107"/>
      <c r="DH683" s="107"/>
      <c r="DI683" s="107"/>
      <c r="DJ683" s="107"/>
      <c r="DK683" s="107"/>
      <c r="DL683" s="107"/>
      <c r="DM683" s="107"/>
      <c r="DN683" s="107"/>
      <c r="DO683" s="107"/>
      <c r="DP683" s="107"/>
      <c r="DQ683" s="107"/>
      <c r="DR683" s="107"/>
      <c r="DS683" s="107"/>
      <c r="DT683" s="107"/>
      <c r="DU683" s="107"/>
      <c r="DV683" s="107"/>
      <c r="DW683" s="107"/>
      <c r="DX683" s="107"/>
      <c r="DY683" s="107"/>
      <c r="DZ683" s="107"/>
      <c r="EA683" s="107"/>
      <c r="EB683" s="107"/>
      <c r="EC683" s="107"/>
      <c r="ED683" s="107"/>
      <c r="EE683" s="107"/>
      <c r="EF683" s="107"/>
      <c r="EG683" s="107"/>
      <c r="EH683" s="107"/>
      <c r="EI683" s="107"/>
      <c r="EJ683" s="150"/>
    </row>
    <row r="684" spans="1:140" x14ac:dyDescent="0.3">
      <c r="A684" s="277" t="str">
        <f>Tableau3[Commande]&amp;Tableau3[Lig Cde]</f>
        <v/>
      </c>
      <c r="B684" s="278" t="str">
        <f>IF(ISERROR(VLOOKUP(Tableau3[[#This Row],[Code Ord. Off.]],#REF!,2,FALSE)),"RC CONVERGENCE",VLOOKUP(Tableau3[[#This Row],[Code Ord. Off.]],#REF!,2,FALSE))</f>
        <v>RC CONVERGENCE</v>
      </c>
      <c r="C684" s="279" t="str">
        <f>IF(OR(LEFT(Tableau3[[#This Row],[Commentaire Client]],2)="L3",LEFT(Tableau3[[#This Row],[No Suivi]],2)="L3"),"L3","")</f>
        <v/>
      </c>
      <c r="D684" s="278" t="str">
        <f>IFERROR(VLOOKUP(Tableau3[[#This Row],[Code Gest Fournisseur]],#REF!,2,FALSE),IF(Tableau3[[#This Row],[Réf Art Fournisseur]]="","NRC","Znon attribuée"))</f>
        <v>NRC</v>
      </c>
      <c r="E684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684" s="280" t="str">
        <f>IF(Tableau3[[#This Row],[Date Demandée]]+15&lt;$DE$11,"oui","non")</f>
        <v>oui</v>
      </c>
      <c r="G684" s="143"/>
      <c r="I684" s="144"/>
      <c r="J684" s="143"/>
      <c r="AQ684" s="144"/>
      <c r="AR684" s="143"/>
      <c r="AV684" s="1"/>
      <c r="AW684" s="1"/>
      <c r="BF684" s="1"/>
      <c r="CH684" s="1"/>
      <c r="CI684" s="1"/>
      <c r="CL684" s="1"/>
      <c r="CM684" s="1"/>
      <c r="CN684" s="243"/>
      <c r="CO684" s="1"/>
      <c r="CP684" s="3"/>
      <c r="CQ684" s="3"/>
      <c r="CR684" s="1"/>
      <c r="CS684" s="3"/>
      <c r="CT684" s="3"/>
      <c r="CU684" s="3"/>
      <c r="CV684" s="1"/>
      <c r="CW684" s="1"/>
      <c r="DC684" s="144"/>
      <c r="DD684" s="149"/>
      <c r="DE684" s="107"/>
      <c r="DF684" s="107"/>
      <c r="DG684" s="107"/>
      <c r="DH684" s="107"/>
      <c r="DI684" s="107"/>
      <c r="DJ684" s="107"/>
      <c r="DK684" s="107"/>
      <c r="DL684" s="107"/>
      <c r="DM684" s="107"/>
      <c r="DN684" s="107"/>
      <c r="DO684" s="107"/>
      <c r="DP684" s="107"/>
      <c r="DQ684" s="107"/>
      <c r="DR684" s="107"/>
      <c r="DS684" s="107"/>
      <c r="DT684" s="107"/>
      <c r="DU684" s="107"/>
      <c r="DV684" s="107"/>
      <c r="DW684" s="107"/>
      <c r="DX684" s="107"/>
      <c r="DY684" s="107"/>
      <c r="DZ684" s="107"/>
      <c r="EA684" s="107"/>
      <c r="EB684" s="107"/>
      <c r="EC684" s="107"/>
      <c r="ED684" s="107"/>
      <c r="EE684" s="107"/>
      <c r="EF684" s="107"/>
      <c r="EG684" s="107"/>
      <c r="EH684" s="107"/>
      <c r="EI684" s="107"/>
      <c r="EJ684" s="150"/>
    </row>
    <row r="685" spans="1:140" x14ac:dyDescent="0.3">
      <c r="A685" s="277" t="str">
        <f>Tableau3[Commande]&amp;Tableau3[Lig Cde]</f>
        <v/>
      </c>
      <c r="B685" s="278" t="str">
        <f>IF(ISERROR(VLOOKUP(Tableau3[[#This Row],[Code Ord. Off.]],#REF!,2,FALSE)),"RC CONVERGENCE",VLOOKUP(Tableau3[[#This Row],[Code Ord. Off.]],#REF!,2,FALSE))</f>
        <v>RC CONVERGENCE</v>
      </c>
      <c r="C685" s="279" t="str">
        <f>IF(OR(LEFT(Tableau3[[#This Row],[Commentaire Client]],2)="L3",LEFT(Tableau3[[#This Row],[No Suivi]],2)="L3"),"L3","")</f>
        <v/>
      </c>
      <c r="D685" s="278" t="str">
        <f>IFERROR(VLOOKUP(Tableau3[[#This Row],[Code Gest Fournisseur]],#REF!,2,FALSE),IF(Tableau3[[#This Row],[Réf Art Fournisseur]]="","NRC","Znon attribuée"))</f>
        <v>NRC</v>
      </c>
      <c r="E685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685" s="280" t="str">
        <f>IF(Tableau3[[#This Row],[Date Demandée]]+15&lt;$DE$11,"oui","non")</f>
        <v>oui</v>
      </c>
      <c r="G685" s="143"/>
      <c r="I685" s="144"/>
      <c r="J685" s="143"/>
      <c r="AQ685" s="144"/>
      <c r="AR685" s="143"/>
      <c r="AV685" s="1"/>
      <c r="AW685" s="1"/>
      <c r="BF685" s="1"/>
      <c r="CH685" s="1"/>
      <c r="CI685" s="1"/>
      <c r="CL685" s="1"/>
      <c r="CM685" s="1"/>
      <c r="CN685" s="244"/>
      <c r="CO685" s="1"/>
      <c r="CP685" s="3"/>
      <c r="CQ685" s="3"/>
      <c r="CR685" s="1"/>
      <c r="CS685" s="3"/>
      <c r="CT685" s="3"/>
      <c r="CU685" s="3"/>
      <c r="CV685" s="1"/>
      <c r="CW685" s="1"/>
      <c r="DC685" s="144"/>
      <c r="DD685" s="149"/>
      <c r="DE685" s="107"/>
      <c r="DF685" s="107"/>
      <c r="DG685" s="107"/>
      <c r="DH685" s="107"/>
      <c r="DI685" s="107"/>
      <c r="DJ685" s="107"/>
      <c r="DK685" s="107"/>
      <c r="DL685" s="107"/>
      <c r="DM685" s="107"/>
      <c r="DN685" s="107"/>
      <c r="DO685" s="107"/>
      <c r="DP685" s="107"/>
      <c r="DQ685" s="107"/>
      <c r="DR685" s="107"/>
      <c r="DS685" s="107"/>
      <c r="DT685" s="107"/>
      <c r="DU685" s="107"/>
      <c r="DV685" s="107"/>
      <c r="DW685" s="107"/>
      <c r="DX685" s="107"/>
      <c r="DY685" s="107"/>
      <c r="DZ685" s="107"/>
      <c r="EA685" s="107"/>
      <c r="EB685" s="107"/>
      <c r="EC685" s="107"/>
      <c r="ED685" s="107"/>
      <c r="EE685" s="107"/>
      <c r="EF685" s="107"/>
      <c r="EG685" s="107"/>
      <c r="EH685" s="107"/>
      <c r="EI685" s="107"/>
      <c r="EJ685" s="150"/>
    </row>
    <row r="686" spans="1:140" x14ac:dyDescent="0.3">
      <c r="A686" s="277" t="str">
        <f>Tableau3[Commande]&amp;Tableau3[Lig Cde]</f>
        <v/>
      </c>
      <c r="B686" s="278" t="str">
        <f>IF(ISERROR(VLOOKUP(Tableau3[[#This Row],[Code Ord. Off.]],#REF!,2,FALSE)),"RC CONVERGENCE",VLOOKUP(Tableau3[[#This Row],[Code Ord. Off.]],#REF!,2,FALSE))</f>
        <v>RC CONVERGENCE</v>
      </c>
      <c r="C686" s="279" t="str">
        <f>IF(OR(LEFT(Tableau3[[#This Row],[Commentaire Client]],2)="L3",LEFT(Tableau3[[#This Row],[No Suivi]],2)="L3"),"L3","")</f>
        <v/>
      </c>
      <c r="D686" s="278" t="str">
        <f>IFERROR(VLOOKUP(Tableau3[[#This Row],[Code Gest Fournisseur]],#REF!,2,FALSE),IF(Tableau3[[#This Row],[Réf Art Fournisseur]]="","NRC","Znon attribuée"))</f>
        <v>NRC</v>
      </c>
      <c r="E686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686" s="280" t="str">
        <f>IF(Tableau3[[#This Row],[Date Demandée]]+15&lt;$DE$11,"oui","non")</f>
        <v>oui</v>
      </c>
      <c r="G686" s="143"/>
      <c r="I686" s="144"/>
      <c r="J686" s="143"/>
      <c r="AQ686" s="144"/>
      <c r="AR686" s="143"/>
      <c r="AV686" s="1"/>
      <c r="AW686" s="1"/>
      <c r="BF686" s="1"/>
      <c r="CH686" s="1"/>
      <c r="CI686" s="1"/>
      <c r="CL686" s="1"/>
      <c r="CM686" s="1"/>
      <c r="CN686" s="244"/>
      <c r="CO686" s="1"/>
      <c r="CP686" s="3"/>
      <c r="CQ686" s="3"/>
      <c r="CR686" s="1"/>
      <c r="CS686" s="3"/>
      <c r="CT686" s="3"/>
      <c r="CU686" s="3"/>
      <c r="CV686" s="1"/>
      <c r="CW686" s="1"/>
      <c r="DC686" s="144"/>
      <c r="DD686" s="149"/>
      <c r="DE686" s="107"/>
      <c r="DF686" s="107"/>
      <c r="DG686" s="107"/>
      <c r="DH686" s="107"/>
      <c r="DI686" s="107"/>
      <c r="DJ686" s="107"/>
      <c r="DK686" s="107"/>
      <c r="DL686" s="107"/>
      <c r="DM686" s="107"/>
      <c r="DN686" s="107"/>
      <c r="DO686" s="107"/>
      <c r="DP686" s="107"/>
      <c r="DQ686" s="107"/>
      <c r="DR686" s="107"/>
      <c r="DS686" s="107"/>
      <c r="DT686" s="107"/>
      <c r="DU686" s="107"/>
      <c r="DV686" s="107"/>
      <c r="DW686" s="107"/>
      <c r="DX686" s="107"/>
      <c r="DY686" s="107"/>
      <c r="DZ686" s="107"/>
      <c r="EA686" s="107"/>
      <c r="EB686" s="107"/>
      <c r="EC686" s="107"/>
      <c r="ED686" s="107"/>
      <c r="EE686" s="107"/>
      <c r="EF686" s="107"/>
      <c r="EG686" s="107"/>
      <c r="EH686" s="107"/>
      <c r="EI686" s="107"/>
      <c r="EJ686" s="150"/>
    </row>
    <row r="687" spans="1:140" x14ac:dyDescent="0.3">
      <c r="A687" s="277" t="str">
        <f>Tableau3[Commande]&amp;Tableau3[Lig Cde]</f>
        <v/>
      </c>
      <c r="B687" s="278" t="str">
        <f>IF(ISERROR(VLOOKUP(Tableau3[[#This Row],[Code Ord. Off.]],#REF!,2,FALSE)),"RC CONVERGENCE",VLOOKUP(Tableau3[[#This Row],[Code Ord. Off.]],#REF!,2,FALSE))</f>
        <v>RC CONVERGENCE</v>
      </c>
      <c r="C687" s="279" t="str">
        <f>IF(OR(LEFT(Tableau3[[#This Row],[Commentaire Client]],2)="L3",LEFT(Tableau3[[#This Row],[No Suivi]],2)="L3"),"L3","")</f>
        <v/>
      </c>
      <c r="D687" s="278" t="str">
        <f>IFERROR(VLOOKUP(Tableau3[[#This Row],[Code Gest Fournisseur]],#REF!,2,FALSE),IF(Tableau3[[#This Row],[Réf Art Fournisseur]]="","NRC","Znon attribuée"))</f>
        <v>NRC</v>
      </c>
      <c r="E687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687" s="280" t="str">
        <f>IF(Tableau3[[#This Row],[Date Demandée]]+15&lt;$DE$11,"oui","non")</f>
        <v>oui</v>
      </c>
      <c r="G687" s="143"/>
      <c r="I687" s="144"/>
      <c r="J687" s="143"/>
      <c r="AQ687" s="144"/>
      <c r="AR687" s="143"/>
      <c r="AV687" s="1"/>
      <c r="AW687" s="1"/>
      <c r="BF687" s="1"/>
      <c r="CH687" s="1"/>
      <c r="CI687" s="1"/>
      <c r="CL687" s="1"/>
      <c r="CM687" s="1"/>
      <c r="CN687" s="244"/>
      <c r="CO687" s="1"/>
      <c r="CP687" s="3"/>
      <c r="CQ687" s="3"/>
      <c r="CR687" s="1"/>
      <c r="CS687" s="3"/>
      <c r="CT687" s="3"/>
      <c r="CU687" s="3"/>
      <c r="CV687" s="1"/>
      <c r="CW687" s="1"/>
      <c r="DC687" s="144"/>
      <c r="DD687" s="149"/>
      <c r="DE687" s="107"/>
      <c r="DF687" s="107"/>
      <c r="DG687" s="107"/>
      <c r="DH687" s="107"/>
      <c r="DI687" s="107"/>
      <c r="DJ687" s="107"/>
      <c r="DK687" s="107"/>
      <c r="DL687" s="107"/>
      <c r="DM687" s="107"/>
      <c r="DN687" s="107"/>
      <c r="DO687" s="107"/>
      <c r="DP687" s="107"/>
      <c r="DQ687" s="107"/>
      <c r="DR687" s="107"/>
      <c r="DS687" s="107"/>
      <c r="DT687" s="107"/>
      <c r="DU687" s="107"/>
      <c r="DV687" s="107"/>
      <c r="DW687" s="107"/>
      <c r="DX687" s="107"/>
      <c r="DY687" s="107"/>
      <c r="DZ687" s="107"/>
      <c r="EA687" s="107"/>
      <c r="EB687" s="107"/>
      <c r="EC687" s="107"/>
      <c r="ED687" s="107"/>
      <c r="EE687" s="107"/>
      <c r="EF687" s="107"/>
      <c r="EG687" s="107"/>
      <c r="EH687" s="107"/>
      <c r="EI687" s="107"/>
      <c r="EJ687" s="150"/>
    </row>
    <row r="688" spans="1:140" x14ac:dyDescent="0.3">
      <c r="A688" s="277" t="str">
        <f>Tableau3[Commande]&amp;Tableau3[Lig Cde]</f>
        <v/>
      </c>
      <c r="B688" s="278" t="str">
        <f>IF(ISERROR(VLOOKUP(Tableau3[[#This Row],[Code Ord. Off.]],#REF!,2,FALSE)),"RC CONVERGENCE",VLOOKUP(Tableau3[[#This Row],[Code Ord. Off.]],#REF!,2,FALSE))</f>
        <v>RC CONVERGENCE</v>
      </c>
      <c r="C688" s="279" t="str">
        <f>IF(OR(LEFT(Tableau3[[#This Row],[Commentaire Client]],2)="L3",LEFT(Tableau3[[#This Row],[No Suivi]],2)="L3"),"L3","")</f>
        <v/>
      </c>
      <c r="D688" s="278" t="str">
        <f>IFERROR(VLOOKUP(Tableau3[[#This Row],[Code Gest Fournisseur]],#REF!,2,FALSE),IF(Tableau3[[#This Row],[Réf Art Fournisseur]]="","NRC","Znon attribuée"))</f>
        <v>NRC</v>
      </c>
      <c r="E688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688" s="280" t="str">
        <f>IF(Tableau3[[#This Row],[Date Demandée]]+15&lt;$DE$11,"oui","non")</f>
        <v>oui</v>
      </c>
      <c r="G688" s="143"/>
      <c r="I688" s="144"/>
      <c r="J688" s="143"/>
      <c r="AQ688" s="144"/>
      <c r="AR688" s="143"/>
      <c r="AV688" s="1"/>
      <c r="AW688" s="1"/>
      <c r="BF688" s="1"/>
      <c r="CH688" s="1"/>
      <c r="CI688" s="1"/>
      <c r="CL688" s="1"/>
      <c r="CM688" s="1"/>
      <c r="CN688" s="275"/>
      <c r="CO688" s="1"/>
      <c r="CP688" s="3"/>
      <c r="CQ688" s="3"/>
      <c r="CR688" s="1"/>
      <c r="CS688" s="3"/>
      <c r="CT688" s="3"/>
      <c r="CU688" s="3"/>
      <c r="CV688" s="1"/>
      <c r="CW688" s="1"/>
      <c r="DC688" s="144"/>
      <c r="DD688" s="149"/>
      <c r="DE688" s="107"/>
      <c r="DF688" s="107"/>
      <c r="DG688" s="107"/>
      <c r="DH688" s="107"/>
      <c r="DI688" s="107"/>
      <c r="DJ688" s="107"/>
      <c r="DK688" s="107"/>
      <c r="DL688" s="107"/>
      <c r="DM688" s="107"/>
      <c r="DN688" s="107"/>
      <c r="DO688" s="107"/>
      <c r="DP688" s="107"/>
      <c r="DQ688" s="107"/>
      <c r="DR688" s="107"/>
      <c r="DS688" s="107"/>
      <c r="DT688" s="107"/>
      <c r="DU688" s="107"/>
      <c r="DV688" s="107"/>
      <c r="DW688" s="107"/>
      <c r="DX688" s="107"/>
      <c r="DY688" s="107"/>
      <c r="DZ688" s="107"/>
      <c r="EA688" s="107"/>
      <c r="EB688" s="107"/>
      <c r="EC688" s="107"/>
      <c r="ED688" s="107"/>
      <c r="EE688" s="107"/>
      <c r="EF688" s="107"/>
      <c r="EG688" s="107"/>
      <c r="EH688" s="107"/>
      <c r="EI688" s="107"/>
      <c r="EJ688" s="150"/>
    </row>
    <row r="689" spans="1:140" x14ac:dyDescent="0.3">
      <c r="A689" s="277" t="str">
        <f>Tableau3[Commande]&amp;Tableau3[Lig Cde]</f>
        <v/>
      </c>
      <c r="B689" s="278" t="str">
        <f>IF(ISERROR(VLOOKUP(Tableau3[[#This Row],[Code Ord. Off.]],#REF!,2,FALSE)),"RC CONVERGENCE",VLOOKUP(Tableau3[[#This Row],[Code Ord. Off.]],#REF!,2,FALSE))</f>
        <v>RC CONVERGENCE</v>
      </c>
      <c r="C689" s="279" t="str">
        <f>IF(OR(LEFT(Tableau3[[#This Row],[Commentaire Client]],2)="L3",LEFT(Tableau3[[#This Row],[No Suivi]],2)="L3"),"L3","")</f>
        <v/>
      </c>
      <c r="D689" s="278" t="str">
        <f>IFERROR(VLOOKUP(Tableau3[[#This Row],[Code Gest Fournisseur]],#REF!,2,FALSE),IF(Tableau3[[#This Row],[Réf Art Fournisseur]]="","NRC","Znon attribuée"))</f>
        <v>NRC</v>
      </c>
      <c r="E689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689" s="280" t="str">
        <f>IF(Tableau3[[#This Row],[Date Demandée]]+15&lt;$DE$11,"oui","non")</f>
        <v>oui</v>
      </c>
      <c r="G689" s="143"/>
      <c r="I689" s="144"/>
      <c r="J689" s="143"/>
      <c r="AQ689" s="144"/>
      <c r="AR689" s="143"/>
      <c r="AV689" s="1"/>
      <c r="AW689" s="1"/>
      <c r="BF689" s="1"/>
      <c r="CH689" s="1"/>
      <c r="CI689" s="1"/>
      <c r="CL689" s="1"/>
      <c r="CM689" s="1"/>
      <c r="CN689" s="242"/>
      <c r="CO689" s="1"/>
      <c r="CP689" s="3"/>
      <c r="CQ689" s="3"/>
      <c r="CR689" s="1"/>
      <c r="CS689" s="3"/>
      <c r="CT689" s="3"/>
      <c r="CU689" s="3"/>
      <c r="CV689" s="1"/>
      <c r="CW689" s="1"/>
      <c r="DC689" s="144"/>
      <c r="DD689" s="149"/>
      <c r="DE689" s="107"/>
      <c r="DF689" s="107"/>
      <c r="DG689" s="107"/>
      <c r="DH689" s="107"/>
      <c r="DI689" s="107"/>
      <c r="DJ689" s="107"/>
      <c r="DK689" s="107"/>
      <c r="DL689" s="107"/>
      <c r="DM689" s="107"/>
      <c r="DN689" s="107"/>
      <c r="DO689" s="107"/>
      <c r="DP689" s="107"/>
      <c r="DQ689" s="107"/>
      <c r="DR689" s="107"/>
      <c r="DS689" s="107"/>
      <c r="DT689" s="107"/>
      <c r="DU689" s="107"/>
      <c r="DV689" s="107"/>
      <c r="DW689" s="107"/>
      <c r="DX689" s="107"/>
      <c r="DY689" s="107"/>
      <c r="DZ689" s="107"/>
      <c r="EA689" s="107"/>
      <c r="EB689" s="107"/>
      <c r="EC689" s="107"/>
      <c r="ED689" s="107"/>
      <c r="EE689" s="107"/>
      <c r="EF689" s="107"/>
      <c r="EG689" s="107"/>
      <c r="EH689" s="107"/>
      <c r="EI689" s="107"/>
      <c r="EJ689" s="150"/>
    </row>
    <row r="690" spans="1:140" x14ac:dyDescent="0.3">
      <c r="A690" s="277" t="str">
        <f>Tableau3[Commande]&amp;Tableau3[Lig Cde]</f>
        <v/>
      </c>
      <c r="B690" s="278" t="str">
        <f>IF(ISERROR(VLOOKUP(Tableau3[[#This Row],[Code Ord. Off.]],#REF!,2,FALSE)),"RC CONVERGENCE",VLOOKUP(Tableau3[[#This Row],[Code Ord. Off.]],#REF!,2,FALSE))</f>
        <v>RC CONVERGENCE</v>
      </c>
      <c r="C690" s="279" t="str">
        <f>IF(OR(LEFT(Tableau3[[#This Row],[Commentaire Client]],2)="L3",LEFT(Tableau3[[#This Row],[No Suivi]],2)="L3"),"L3","")</f>
        <v/>
      </c>
      <c r="D690" s="278" t="str">
        <f>IFERROR(VLOOKUP(Tableau3[[#This Row],[Code Gest Fournisseur]],#REF!,2,FALSE),IF(Tableau3[[#This Row],[Réf Art Fournisseur]]="","NRC","Znon attribuée"))</f>
        <v>NRC</v>
      </c>
      <c r="E690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690" s="280" t="str">
        <f>IF(Tableau3[[#This Row],[Date Demandée]]+15&lt;$DE$11,"oui","non")</f>
        <v>oui</v>
      </c>
      <c r="G690" s="143"/>
      <c r="I690" s="144"/>
      <c r="J690" s="143"/>
      <c r="AQ690" s="144"/>
      <c r="AR690" s="143"/>
      <c r="AV690" s="1"/>
      <c r="AW690" s="1"/>
      <c r="BF690" s="1"/>
      <c r="CH690" s="1"/>
      <c r="CI690" s="1"/>
      <c r="CL690" s="1"/>
      <c r="CM690" s="1"/>
      <c r="CN690" s="242"/>
      <c r="CO690" s="1"/>
      <c r="CP690" s="3"/>
      <c r="CQ690" s="3"/>
      <c r="CR690" s="1"/>
      <c r="CS690" s="3"/>
      <c r="CT690" s="3"/>
      <c r="CU690" s="3"/>
      <c r="CV690" s="1"/>
      <c r="CW690" s="1"/>
      <c r="DC690" s="144"/>
      <c r="DD690" s="149"/>
      <c r="DE690" s="107"/>
      <c r="DF690" s="107"/>
      <c r="DG690" s="107"/>
      <c r="DH690" s="107"/>
      <c r="DI690" s="107"/>
      <c r="DJ690" s="107"/>
      <c r="DK690" s="107"/>
      <c r="DL690" s="107"/>
      <c r="DM690" s="107"/>
      <c r="DN690" s="107"/>
      <c r="DO690" s="107"/>
      <c r="DP690" s="107"/>
      <c r="DQ690" s="107"/>
      <c r="DR690" s="107"/>
      <c r="DS690" s="107"/>
      <c r="DT690" s="107"/>
      <c r="DU690" s="107"/>
      <c r="DV690" s="107"/>
      <c r="DW690" s="107"/>
      <c r="DX690" s="107"/>
      <c r="DY690" s="107"/>
      <c r="DZ690" s="107"/>
      <c r="EA690" s="107"/>
      <c r="EB690" s="107"/>
      <c r="EC690" s="107"/>
      <c r="ED690" s="107"/>
      <c r="EE690" s="107"/>
      <c r="EF690" s="107"/>
      <c r="EG690" s="107"/>
      <c r="EH690" s="107"/>
      <c r="EI690" s="107"/>
      <c r="EJ690" s="150"/>
    </row>
    <row r="691" spans="1:140" x14ac:dyDescent="0.3">
      <c r="A691" s="277" t="str">
        <f>Tableau3[Commande]&amp;Tableau3[Lig Cde]</f>
        <v/>
      </c>
      <c r="B691" s="278" t="str">
        <f>IF(ISERROR(VLOOKUP(Tableau3[[#This Row],[Code Ord. Off.]],#REF!,2,FALSE)),"RC CONVERGENCE",VLOOKUP(Tableau3[[#This Row],[Code Ord. Off.]],#REF!,2,FALSE))</f>
        <v>RC CONVERGENCE</v>
      </c>
      <c r="C691" s="279" t="str">
        <f>IF(OR(LEFT(Tableau3[[#This Row],[Commentaire Client]],2)="L3",LEFT(Tableau3[[#This Row],[No Suivi]],2)="L3"),"L3","")</f>
        <v/>
      </c>
      <c r="D691" s="278" t="str">
        <f>IFERROR(VLOOKUP(Tableau3[[#This Row],[Code Gest Fournisseur]],#REF!,2,FALSE),IF(Tableau3[[#This Row],[Réf Art Fournisseur]]="","NRC","Znon attribuée"))</f>
        <v>NRC</v>
      </c>
      <c r="E691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691" s="280" t="str">
        <f>IF(Tableau3[[#This Row],[Date Demandée]]+15&lt;$DE$11,"oui","non")</f>
        <v>oui</v>
      </c>
      <c r="G691" s="143"/>
      <c r="I691" s="144"/>
      <c r="J691" s="143"/>
      <c r="AQ691" s="144"/>
      <c r="AR691" s="143"/>
      <c r="AV691" s="1"/>
      <c r="AW691" s="1"/>
      <c r="BF691" s="1"/>
      <c r="CH691" s="1"/>
      <c r="CI691" s="1"/>
      <c r="CL691" s="1"/>
      <c r="CM691" s="1"/>
      <c r="CN691" s="242"/>
      <c r="CO691" s="1"/>
      <c r="CP691" s="3"/>
      <c r="CQ691" s="3"/>
      <c r="CR691" s="1"/>
      <c r="CS691" s="3"/>
      <c r="CT691" s="3"/>
      <c r="CU691" s="3"/>
      <c r="CV691" s="1"/>
      <c r="CW691" s="1"/>
      <c r="DC691" s="144"/>
      <c r="DD691" s="149"/>
      <c r="DE691" s="107"/>
      <c r="DF691" s="107"/>
      <c r="DG691" s="107"/>
      <c r="DH691" s="107"/>
      <c r="DI691" s="107"/>
      <c r="DJ691" s="107"/>
      <c r="DK691" s="107"/>
      <c r="DL691" s="107"/>
      <c r="DM691" s="107"/>
      <c r="DN691" s="107"/>
      <c r="DO691" s="107"/>
      <c r="DP691" s="107"/>
      <c r="DQ691" s="107"/>
      <c r="DR691" s="107"/>
      <c r="DS691" s="107"/>
      <c r="DT691" s="107"/>
      <c r="DU691" s="107"/>
      <c r="DV691" s="107"/>
      <c r="DW691" s="107"/>
      <c r="DX691" s="107"/>
      <c r="DY691" s="107"/>
      <c r="DZ691" s="107"/>
      <c r="EA691" s="107"/>
      <c r="EB691" s="107"/>
      <c r="EC691" s="107"/>
      <c r="ED691" s="107"/>
      <c r="EE691" s="107"/>
      <c r="EF691" s="107"/>
      <c r="EG691" s="107"/>
      <c r="EH691" s="107"/>
      <c r="EI691" s="107"/>
      <c r="EJ691" s="150"/>
    </row>
    <row r="692" spans="1:140" x14ac:dyDescent="0.3">
      <c r="A692" s="277" t="str">
        <f>Tableau3[Commande]&amp;Tableau3[Lig Cde]</f>
        <v/>
      </c>
      <c r="B692" s="278" t="str">
        <f>IF(ISERROR(VLOOKUP(Tableau3[[#This Row],[Code Ord. Off.]],#REF!,2,FALSE)),"RC CONVERGENCE",VLOOKUP(Tableau3[[#This Row],[Code Ord. Off.]],#REF!,2,FALSE))</f>
        <v>RC CONVERGENCE</v>
      </c>
      <c r="C692" s="279" t="str">
        <f>IF(OR(LEFT(Tableau3[[#This Row],[Commentaire Client]],2)="L3",LEFT(Tableau3[[#This Row],[No Suivi]],2)="L3"),"L3","")</f>
        <v/>
      </c>
      <c r="D692" s="278" t="str">
        <f>IFERROR(VLOOKUP(Tableau3[[#This Row],[Code Gest Fournisseur]],#REF!,2,FALSE),IF(Tableau3[[#This Row],[Réf Art Fournisseur]]="","NRC","Znon attribuée"))</f>
        <v>NRC</v>
      </c>
      <c r="E692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692" s="280" t="str">
        <f>IF(Tableau3[[#This Row],[Date Demandée]]+15&lt;$DE$11,"oui","non")</f>
        <v>oui</v>
      </c>
      <c r="G692" s="143"/>
      <c r="I692" s="144"/>
      <c r="J692" s="143"/>
      <c r="AQ692" s="144"/>
      <c r="AR692" s="143"/>
      <c r="AV692" s="1"/>
      <c r="AW692" s="1"/>
      <c r="BF692" s="1"/>
      <c r="CH692" s="1"/>
      <c r="CI692" s="1"/>
      <c r="CL692" s="1"/>
      <c r="CM692" s="1"/>
      <c r="CN692" s="241"/>
      <c r="CO692" s="1"/>
      <c r="CP692" s="3"/>
      <c r="CQ692" s="3"/>
      <c r="CR692" s="1"/>
      <c r="CS692" s="3"/>
      <c r="CT692" s="3"/>
      <c r="CU692" s="3"/>
      <c r="CV692" s="1"/>
      <c r="CW692" s="1"/>
      <c r="DC692" s="144"/>
      <c r="DD692" s="149"/>
      <c r="DE692" s="107"/>
      <c r="DF692" s="107"/>
      <c r="DG692" s="107"/>
      <c r="DH692" s="107"/>
      <c r="DI692" s="107"/>
      <c r="DJ692" s="107"/>
      <c r="DK692" s="107"/>
      <c r="DL692" s="107"/>
      <c r="DM692" s="107"/>
      <c r="DN692" s="107"/>
      <c r="DO692" s="107"/>
      <c r="DP692" s="107"/>
      <c r="DQ692" s="107"/>
      <c r="DR692" s="107"/>
      <c r="DS692" s="107"/>
      <c r="DT692" s="107"/>
      <c r="DU692" s="107"/>
      <c r="DV692" s="107"/>
      <c r="DW692" s="107"/>
      <c r="DX692" s="107"/>
      <c r="DY692" s="107"/>
      <c r="DZ692" s="107"/>
      <c r="EA692" s="107"/>
      <c r="EB692" s="107"/>
      <c r="EC692" s="107"/>
      <c r="ED692" s="107"/>
      <c r="EE692" s="107"/>
      <c r="EF692" s="107"/>
      <c r="EG692" s="107"/>
      <c r="EH692" s="107"/>
      <c r="EI692" s="107"/>
      <c r="EJ692" s="150"/>
    </row>
    <row r="693" spans="1:140" x14ac:dyDescent="0.3">
      <c r="A693" s="277" t="str">
        <f>Tableau3[Commande]&amp;Tableau3[Lig Cde]</f>
        <v/>
      </c>
      <c r="B693" s="278" t="str">
        <f>IF(ISERROR(VLOOKUP(Tableau3[[#This Row],[Code Ord. Off.]],#REF!,2,FALSE)),"RC CONVERGENCE",VLOOKUP(Tableau3[[#This Row],[Code Ord. Off.]],#REF!,2,FALSE))</f>
        <v>RC CONVERGENCE</v>
      </c>
      <c r="C693" s="279" t="str">
        <f>IF(OR(LEFT(Tableau3[[#This Row],[Commentaire Client]],2)="L3",LEFT(Tableau3[[#This Row],[No Suivi]],2)="L3"),"L3","")</f>
        <v/>
      </c>
      <c r="D693" s="278" t="str">
        <f>IFERROR(VLOOKUP(Tableau3[[#This Row],[Code Gest Fournisseur]],#REF!,2,FALSE),IF(Tableau3[[#This Row],[Réf Art Fournisseur]]="","NRC","Znon attribuée"))</f>
        <v>NRC</v>
      </c>
      <c r="E693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693" s="280" t="str">
        <f>IF(Tableau3[[#This Row],[Date Demandée]]+15&lt;$DE$11,"oui","non")</f>
        <v>oui</v>
      </c>
      <c r="G693" s="143"/>
      <c r="I693" s="144"/>
      <c r="J693" s="143"/>
      <c r="AQ693" s="144"/>
      <c r="AR693" s="143"/>
      <c r="AV693" s="1"/>
      <c r="AW693" s="1"/>
      <c r="BF693" s="1"/>
      <c r="CH693" s="1"/>
      <c r="CI693" s="1"/>
      <c r="CL693" s="1"/>
      <c r="CM693" s="1"/>
      <c r="CN693" s="241"/>
      <c r="CO693" s="1"/>
      <c r="CP693" s="3"/>
      <c r="CQ693" s="3"/>
      <c r="CR693" s="1"/>
      <c r="CS693" s="3"/>
      <c r="CT693" s="3"/>
      <c r="CU693" s="3"/>
      <c r="CV693" s="1"/>
      <c r="CW693" s="1"/>
      <c r="DC693" s="144"/>
      <c r="DD693" s="149"/>
      <c r="DE693" s="107"/>
      <c r="DF693" s="107"/>
      <c r="DG693" s="107"/>
      <c r="DH693" s="107"/>
      <c r="DI693" s="107"/>
      <c r="DJ693" s="107"/>
      <c r="DK693" s="107"/>
      <c r="DL693" s="107"/>
      <c r="DM693" s="107"/>
      <c r="DN693" s="107"/>
      <c r="DO693" s="107"/>
      <c r="DP693" s="107"/>
      <c r="DQ693" s="107"/>
      <c r="DR693" s="107"/>
      <c r="DS693" s="107"/>
      <c r="DT693" s="107"/>
      <c r="DU693" s="107"/>
      <c r="DV693" s="107"/>
      <c r="DW693" s="107"/>
      <c r="DX693" s="107"/>
      <c r="DY693" s="107"/>
      <c r="DZ693" s="107"/>
      <c r="EA693" s="107"/>
      <c r="EB693" s="107"/>
      <c r="EC693" s="107"/>
      <c r="ED693" s="107"/>
      <c r="EE693" s="107"/>
      <c r="EF693" s="107"/>
      <c r="EG693" s="107"/>
      <c r="EH693" s="107"/>
      <c r="EI693" s="107"/>
      <c r="EJ693" s="150"/>
    </row>
    <row r="694" spans="1:140" x14ac:dyDescent="0.3">
      <c r="A694" s="277" t="str">
        <f>Tableau3[Commande]&amp;Tableau3[Lig Cde]</f>
        <v/>
      </c>
      <c r="B694" s="278" t="str">
        <f>IF(ISERROR(VLOOKUP(Tableau3[[#This Row],[Code Ord. Off.]],#REF!,2,FALSE)),"RC CONVERGENCE",VLOOKUP(Tableau3[[#This Row],[Code Ord. Off.]],#REF!,2,FALSE))</f>
        <v>RC CONVERGENCE</v>
      </c>
      <c r="C694" s="279" t="str">
        <f>IF(OR(LEFT(Tableau3[[#This Row],[Commentaire Client]],2)="L3",LEFT(Tableau3[[#This Row],[No Suivi]],2)="L3"),"L3","")</f>
        <v/>
      </c>
      <c r="D694" s="278" t="str">
        <f>IFERROR(VLOOKUP(Tableau3[[#This Row],[Code Gest Fournisseur]],#REF!,2,FALSE),IF(Tableau3[[#This Row],[Réf Art Fournisseur]]="","NRC","Znon attribuée"))</f>
        <v>NRC</v>
      </c>
      <c r="E694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694" s="280" t="str">
        <f>IF(Tableau3[[#This Row],[Date Demandée]]+15&lt;$DE$11,"oui","non")</f>
        <v>oui</v>
      </c>
      <c r="G694" s="143"/>
      <c r="I694" s="144"/>
      <c r="J694" s="143"/>
      <c r="AQ694" s="144"/>
      <c r="AR694" s="143"/>
      <c r="AV694" s="1"/>
      <c r="AW694" s="1"/>
      <c r="BF694" s="1"/>
      <c r="CH694" s="1"/>
      <c r="CI694" s="1"/>
      <c r="CL694" s="1"/>
      <c r="CM694" s="1"/>
      <c r="CN694" s="241"/>
      <c r="CO694" s="1"/>
      <c r="CP694" s="3"/>
      <c r="CQ694" s="3"/>
      <c r="CR694" s="1"/>
      <c r="CS694" s="3"/>
      <c r="CT694" s="3"/>
      <c r="CU694" s="3"/>
      <c r="CV694" s="1"/>
      <c r="CW694" s="1"/>
      <c r="DC694" s="144"/>
      <c r="DD694" s="149"/>
      <c r="DE694" s="107"/>
      <c r="DF694" s="107"/>
      <c r="DG694" s="107"/>
      <c r="DH694" s="107"/>
      <c r="DI694" s="107"/>
      <c r="DJ694" s="107"/>
      <c r="DK694" s="107"/>
      <c r="DL694" s="107"/>
      <c r="DM694" s="107"/>
      <c r="DN694" s="107"/>
      <c r="DO694" s="107"/>
      <c r="DP694" s="107"/>
      <c r="DQ694" s="107"/>
      <c r="DR694" s="107"/>
      <c r="DS694" s="107"/>
      <c r="DT694" s="107"/>
      <c r="DU694" s="107"/>
      <c r="DV694" s="107"/>
      <c r="DW694" s="107"/>
      <c r="DX694" s="107"/>
      <c r="DY694" s="107"/>
      <c r="DZ694" s="107"/>
      <c r="EA694" s="107"/>
      <c r="EB694" s="107"/>
      <c r="EC694" s="107"/>
      <c r="ED694" s="107"/>
      <c r="EE694" s="107"/>
      <c r="EF694" s="107"/>
      <c r="EG694" s="107"/>
      <c r="EH694" s="107"/>
      <c r="EI694" s="107"/>
      <c r="EJ694" s="150"/>
    </row>
    <row r="695" spans="1:140" x14ac:dyDescent="0.3">
      <c r="A695" s="277" t="str">
        <f>Tableau3[Commande]&amp;Tableau3[Lig Cde]</f>
        <v/>
      </c>
      <c r="B695" s="278" t="str">
        <f>IF(ISERROR(VLOOKUP(Tableau3[[#This Row],[Code Ord. Off.]],#REF!,2,FALSE)),"RC CONVERGENCE",VLOOKUP(Tableau3[[#This Row],[Code Ord. Off.]],#REF!,2,FALSE))</f>
        <v>RC CONVERGENCE</v>
      </c>
      <c r="C695" s="279" t="str">
        <f>IF(OR(LEFT(Tableau3[[#This Row],[Commentaire Client]],2)="L3",LEFT(Tableau3[[#This Row],[No Suivi]],2)="L3"),"L3","")</f>
        <v/>
      </c>
      <c r="D695" s="278" t="str">
        <f>IFERROR(VLOOKUP(Tableau3[[#This Row],[Code Gest Fournisseur]],#REF!,2,FALSE),IF(Tableau3[[#This Row],[Réf Art Fournisseur]]="","NRC","Znon attribuée"))</f>
        <v>NRC</v>
      </c>
      <c r="E695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695" s="280" t="str">
        <f>IF(Tableau3[[#This Row],[Date Demandée]]+15&lt;$DE$11,"oui","non")</f>
        <v>oui</v>
      </c>
      <c r="G695" s="143"/>
      <c r="I695" s="144"/>
      <c r="J695" s="143"/>
      <c r="AQ695" s="144"/>
      <c r="AR695" s="143"/>
      <c r="AV695" s="1"/>
      <c r="AW695" s="1"/>
      <c r="BF695" s="1"/>
      <c r="CH695" s="1"/>
      <c r="CI695" s="1"/>
      <c r="CL695" s="1"/>
      <c r="CM695" s="1"/>
      <c r="CN695" s="242"/>
      <c r="CO695" s="1"/>
      <c r="CP695" s="3"/>
      <c r="CQ695" s="3"/>
      <c r="CR695" s="1"/>
      <c r="CS695" s="3"/>
      <c r="CT695" s="3"/>
      <c r="CU695" s="3"/>
      <c r="CV695" s="1"/>
      <c r="CW695" s="1"/>
      <c r="DC695" s="144"/>
      <c r="DD695" s="149"/>
      <c r="DE695" s="107"/>
      <c r="DF695" s="107"/>
      <c r="DG695" s="107"/>
      <c r="DH695" s="107"/>
      <c r="DI695" s="107"/>
      <c r="DJ695" s="107"/>
      <c r="DK695" s="107"/>
      <c r="DL695" s="107"/>
      <c r="DM695" s="107"/>
      <c r="DN695" s="107"/>
      <c r="DO695" s="107"/>
      <c r="DP695" s="107"/>
      <c r="DQ695" s="107"/>
      <c r="DR695" s="107"/>
      <c r="DS695" s="107"/>
      <c r="DT695" s="107"/>
      <c r="DU695" s="107"/>
      <c r="DV695" s="107"/>
      <c r="DW695" s="107"/>
      <c r="DX695" s="107"/>
      <c r="DY695" s="107"/>
      <c r="DZ695" s="107"/>
      <c r="EA695" s="107"/>
      <c r="EB695" s="107"/>
      <c r="EC695" s="107"/>
      <c r="ED695" s="107"/>
      <c r="EE695" s="107"/>
      <c r="EF695" s="107"/>
      <c r="EG695" s="107"/>
      <c r="EH695" s="107"/>
      <c r="EI695" s="107"/>
      <c r="EJ695" s="150"/>
    </row>
    <row r="696" spans="1:140" x14ac:dyDescent="0.3">
      <c r="A696" s="277" t="str">
        <f>Tableau3[Commande]&amp;Tableau3[Lig Cde]</f>
        <v/>
      </c>
      <c r="B696" s="278" t="str">
        <f>IF(ISERROR(VLOOKUP(Tableau3[[#This Row],[Code Ord. Off.]],#REF!,2,FALSE)),"RC CONVERGENCE",VLOOKUP(Tableau3[[#This Row],[Code Ord. Off.]],#REF!,2,FALSE))</f>
        <v>RC CONVERGENCE</v>
      </c>
      <c r="C696" s="279" t="str">
        <f>IF(OR(LEFT(Tableau3[[#This Row],[Commentaire Client]],2)="L3",LEFT(Tableau3[[#This Row],[No Suivi]],2)="L3"),"L3","")</f>
        <v/>
      </c>
      <c r="D696" s="278" t="str">
        <f>IFERROR(VLOOKUP(Tableau3[[#This Row],[Code Gest Fournisseur]],#REF!,2,FALSE),IF(Tableau3[[#This Row],[Réf Art Fournisseur]]="","NRC","Znon attribuée"))</f>
        <v>NRC</v>
      </c>
      <c r="E696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696" s="280" t="str">
        <f>IF(Tableau3[[#This Row],[Date Demandée]]+15&lt;$DE$11,"oui","non")</f>
        <v>oui</v>
      </c>
      <c r="G696" s="143"/>
      <c r="I696" s="144"/>
      <c r="J696" s="143"/>
      <c r="AQ696" s="144"/>
      <c r="AR696" s="143"/>
      <c r="AV696" s="1"/>
      <c r="AW696" s="1"/>
      <c r="BF696" s="1"/>
      <c r="CH696" s="1"/>
      <c r="CI696" s="1"/>
      <c r="CL696" s="1"/>
      <c r="CM696" s="1"/>
      <c r="CN696" s="243"/>
      <c r="CO696" s="1"/>
      <c r="CP696" s="3"/>
      <c r="CQ696" s="3"/>
      <c r="CR696" s="1"/>
      <c r="CS696" s="3"/>
      <c r="CT696" s="3"/>
      <c r="CU696" s="3"/>
      <c r="CV696" s="1"/>
      <c r="CW696" s="1"/>
      <c r="DC696" s="144"/>
      <c r="DD696" s="149"/>
      <c r="DE696" s="107"/>
      <c r="DF696" s="107"/>
      <c r="DG696" s="107"/>
      <c r="DH696" s="107"/>
      <c r="DI696" s="107"/>
      <c r="DJ696" s="107"/>
      <c r="DK696" s="107"/>
      <c r="DL696" s="107"/>
      <c r="DM696" s="107"/>
      <c r="DN696" s="107"/>
      <c r="DO696" s="107"/>
      <c r="DP696" s="107"/>
      <c r="DQ696" s="107"/>
      <c r="DR696" s="107"/>
      <c r="DS696" s="107"/>
      <c r="DT696" s="107"/>
      <c r="DU696" s="107"/>
      <c r="DV696" s="107"/>
      <c r="DW696" s="107"/>
      <c r="DX696" s="107"/>
      <c r="DY696" s="107"/>
      <c r="DZ696" s="107"/>
      <c r="EA696" s="107"/>
      <c r="EB696" s="107"/>
      <c r="EC696" s="107"/>
      <c r="ED696" s="107"/>
      <c r="EE696" s="107"/>
      <c r="EF696" s="107"/>
      <c r="EG696" s="107"/>
      <c r="EH696" s="107"/>
      <c r="EI696" s="107"/>
      <c r="EJ696" s="150"/>
    </row>
    <row r="697" spans="1:140" x14ac:dyDescent="0.3">
      <c r="A697" s="277" t="str">
        <f>Tableau3[Commande]&amp;Tableau3[Lig Cde]</f>
        <v/>
      </c>
      <c r="B697" s="278" t="str">
        <f>IF(ISERROR(VLOOKUP(Tableau3[[#This Row],[Code Ord. Off.]],#REF!,2,FALSE)),"RC CONVERGENCE",VLOOKUP(Tableau3[[#This Row],[Code Ord. Off.]],#REF!,2,FALSE))</f>
        <v>RC CONVERGENCE</v>
      </c>
      <c r="C697" s="279" t="str">
        <f>IF(OR(LEFT(Tableau3[[#This Row],[Commentaire Client]],2)="L3",LEFT(Tableau3[[#This Row],[No Suivi]],2)="L3"),"L3","")</f>
        <v/>
      </c>
      <c r="D697" s="278" t="str">
        <f>IFERROR(VLOOKUP(Tableau3[[#This Row],[Code Gest Fournisseur]],#REF!,2,FALSE),IF(Tableau3[[#This Row],[Réf Art Fournisseur]]="","NRC","Znon attribuée"))</f>
        <v>NRC</v>
      </c>
      <c r="E697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697" s="280" t="str">
        <f>IF(Tableau3[[#This Row],[Date Demandée]]+15&lt;$DE$11,"oui","non")</f>
        <v>oui</v>
      </c>
      <c r="G697" s="143"/>
      <c r="I697" s="144"/>
      <c r="J697" s="143"/>
      <c r="AQ697" s="144"/>
      <c r="AR697" s="143"/>
      <c r="AV697" s="1"/>
      <c r="AW697" s="1"/>
      <c r="BF697" s="1"/>
      <c r="CH697" s="1"/>
      <c r="CI697" s="1"/>
      <c r="CL697" s="1"/>
      <c r="CM697" s="1"/>
      <c r="CN697" s="241"/>
      <c r="CO697" s="1"/>
      <c r="CP697" s="3"/>
      <c r="CQ697" s="3"/>
      <c r="CR697" s="1"/>
      <c r="CS697" s="3"/>
      <c r="CT697" s="3"/>
      <c r="CU697" s="3"/>
      <c r="CV697" s="1"/>
      <c r="CW697" s="1"/>
      <c r="DC697" s="144"/>
      <c r="DD697" s="149"/>
      <c r="DE697" s="107"/>
      <c r="DF697" s="107"/>
      <c r="DG697" s="107"/>
      <c r="DH697" s="107"/>
      <c r="DI697" s="107"/>
      <c r="DJ697" s="107"/>
      <c r="DK697" s="107"/>
      <c r="DL697" s="107"/>
      <c r="DM697" s="107"/>
      <c r="DN697" s="107"/>
      <c r="DO697" s="107"/>
      <c r="DP697" s="107"/>
      <c r="DQ697" s="107"/>
      <c r="DR697" s="107"/>
      <c r="DS697" s="107"/>
      <c r="DT697" s="107"/>
      <c r="DU697" s="107"/>
      <c r="DV697" s="107"/>
      <c r="DW697" s="107"/>
      <c r="DX697" s="107"/>
      <c r="DY697" s="107"/>
      <c r="DZ697" s="107"/>
      <c r="EA697" s="107"/>
      <c r="EB697" s="107"/>
      <c r="EC697" s="107"/>
      <c r="ED697" s="107"/>
      <c r="EE697" s="107"/>
      <c r="EF697" s="107"/>
      <c r="EG697" s="107"/>
      <c r="EH697" s="107"/>
      <c r="EI697" s="107"/>
      <c r="EJ697" s="150"/>
    </row>
    <row r="698" spans="1:140" x14ac:dyDescent="0.3">
      <c r="A698" s="277" t="str">
        <f>Tableau3[Commande]&amp;Tableau3[Lig Cde]</f>
        <v/>
      </c>
      <c r="B698" s="278" t="str">
        <f>IF(ISERROR(VLOOKUP(Tableau3[[#This Row],[Code Ord. Off.]],#REF!,2,FALSE)),"RC CONVERGENCE",VLOOKUP(Tableau3[[#This Row],[Code Ord. Off.]],#REF!,2,FALSE))</f>
        <v>RC CONVERGENCE</v>
      </c>
      <c r="C698" s="279" t="str">
        <f>IF(OR(LEFT(Tableau3[[#This Row],[Commentaire Client]],2)="L3",LEFT(Tableau3[[#This Row],[No Suivi]],2)="L3"),"L3","")</f>
        <v/>
      </c>
      <c r="D698" s="278" t="str">
        <f>IFERROR(VLOOKUP(Tableau3[[#This Row],[Code Gest Fournisseur]],#REF!,2,FALSE),IF(Tableau3[[#This Row],[Réf Art Fournisseur]]="","NRC","Znon attribuée"))</f>
        <v>NRC</v>
      </c>
      <c r="E698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698" s="280" t="str">
        <f>IF(Tableau3[[#This Row],[Date Demandée]]+15&lt;$DE$11,"oui","non")</f>
        <v>oui</v>
      </c>
      <c r="G698" s="143"/>
      <c r="I698" s="144"/>
      <c r="J698" s="143"/>
      <c r="AQ698" s="144"/>
      <c r="AR698" s="143"/>
      <c r="AV698" s="1"/>
      <c r="AW698" s="1"/>
      <c r="BF698" s="1"/>
      <c r="CH698" s="1"/>
      <c r="CI698" s="1"/>
      <c r="CL698" s="1"/>
      <c r="CM698" s="1"/>
      <c r="CN698" s="243"/>
      <c r="CO698" s="1"/>
      <c r="CP698" s="3"/>
      <c r="CQ698" s="3"/>
      <c r="CR698" s="1"/>
      <c r="CS698" s="3"/>
      <c r="CT698" s="3"/>
      <c r="CU698" s="3"/>
      <c r="CV698" s="1"/>
      <c r="CW698" s="1"/>
      <c r="DC698" s="144"/>
      <c r="DD698" s="149"/>
      <c r="DE698" s="107"/>
      <c r="DF698" s="107"/>
      <c r="DG698" s="107"/>
      <c r="DH698" s="107"/>
      <c r="DI698" s="107"/>
      <c r="DJ698" s="107"/>
      <c r="DK698" s="107"/>
      <c r="DL698" s="107"/>
      <c r="DM698" s="107"/>
      <c r="DN698" s="107"/>
      <c r="DO698" s="107"/>
      <c r="DP698" s="107"/>
      <c r="DQ698" s="107"/>
      <c r="DR698" s="107"/>
      <c r="DS698" s="107"/>
      <c r="DT698" s="107"/>
      <c r="DU698" s="107"/>
      <c r="DV698" s="107"/>
      <c r="DW698" s="107"/>
      <c r="DX698" s="107"/>
      <c r="DY698" s="107"/>
      <c r="DZ698" s="107"/>
      <c r="EA698" s="107"/>
      <c r="EB698" s="107"/>
      <c r="EC698" s="107"/>
      <c r="ED698" s="107"/>
      <c r="EE698" s="107"/>
      <c r="EF698" s="107"/>
      <c r="EG698" s="107"/>
      <c r="EH698" s="107"/>
      <c r="EI698" s="107"/>
      <c r="EJ698" s="150"/>
    </row>
    <row r="699" spans="1:140" x14ac:dyDescent="0.3">
      <c r="A699" s="277" t="str">
        <f>Tableau3[Commande]&amp;Tableau3[Lig Cde]</f>
        <v/>
      </c>
      <c r="B699" s="278" t="str">
        <f>IF(ISERROR(VLOOKUP(Tableau3[[#This Row],[Code Ord. Off.]],#REF!,2,FALSE)),"RC CONVERGENCE",VLOOKUP(Tableau3[[#This Row],[Code Ord. Off.]],#REF!,2,FALSE))</f>
        <v>RC CONVERGENCE</v>
      </c>
      <c r="C699" s="279" t="str">
        <f>IF(OR(LEFT(Tableau3[[#This Row],[Commentaire Client]],2)="L3",LEFT(Tableau3[[#This Row],[No Suivi]],2)="L3"),"L3","")</f>
        <v/>
      </c>
      <c r="D699" s="278" t="str">
        <f>IFERROR(VLOOKUP(Tableau3[[#This Row],[Code Gest Fournisseur]],#REF!,2,FALSE),IF(Tableau3[[#This Row],[Réf Art Fournisseur]]="","NRC","Znon attribuée"))</f>
        <v>NRC</v>
      </c>
      <c r="E699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699" s="280" t="str">
        <f>IF(Tableau3[[#This Row],[Date Demandée]]+15&lt;$DE$11,"oui","non")</f>
        <v>oui</v>
      </c>
      <c r="G699" s="143"/>
      <c r="I699" s="144"/>
      <c r="J699" s="143"/>
      <c r="AQ699" s="144"/>
      <c r="AR699" s="143"/>
      <c r="AV699" s="1"/>
      <c r="AW699" s="1"/>
      <c r="BF699" s="1"/>
      <c r="CH699" s="1"/>
      <c r="CI699" s="1"/>
      <c r="CL699" s="1"/>
      <c r="CM699" s="1"/>
      <c r="CN699" s="241"/>
      <c r="CO699" s="1"/>
      <c r="CP699" s="3"/>
      <c r="CQ699" s="3"/>
      <c r="CR699" s="1"/>
      <c r="CS699" s="3"/>
      <c r="CT699" s="3"/>
      <c r="CU699" s="3"/>
      <c r="CV699" s="1"/>
      <c r="CW699" s="1"/>
      <c r="DC699" s="144"/>
      <c r="DD699" s="149"/>
      <c r="DE699" s="107"/>
      <c r="DF699" s="107"/>
      <c r="DG699" s="107"/>
      <c r="DH699" s="107"/>
      <c r="DI699" s="107"/>
      <c r="DJ699" s="107"/>
      <c r="DK699" s="107"/>
      <c r="DL699" s="107"/>
      <c r="DM699" s="107"/>
      <c r="DN699" s="107"/>
      <c r="DO699" s="107"/>
      <c r="DP699" s="107"/>
      <c r="DQ699" s="107"/>
      <c r="DR699" s="107"/>
      <c r="DS699" s="107"/>
      <c r="DT699" s="107"/>
      <c r="DU699" s="107"/>
      <c r="DV699" s="107"/>
      <c r="DW699" s="107"/>
      <c r="DX699" s="107"/>
      <c r="DY699" s="107"/>
      <c r="DZ699" s="107"/>
      <c r="EA699" s="107"/>
      <c r="EB699" s="107"/>
      <c r="EC699" s="107"/>
      <c r="ED699" s="107"/>
      <c r="EE699" s="107"/>
      <c r="EF699" s="107"/>
      <c r="EG699" s="107"/>
      <c r="EH699" s="107"/>
      <c r="EI699" s="107"/>
      <c r="EJ699" s="150"/>
    </row>
    <row r="700" spans="1:140" x14ac:dyDescent="0.3">
      <c r="A700" s="277" t="str">
        <f>Tableau3[Commande]&amp;Tableau3[Lig Cde]</f>
        <v/>
      </c>
      <c r="B700" s="278" t="str">
        <f>IF(ISERROR(VLOOKUP(Tableau3[[#This Row],[Code Ord. Off.]],#REF!,2,FALSE)),"RC CONVERGENCE",VLOOKUP(Tableau3[[#This Row],[Code Ord. Off.]],#REF!,2,FALSE))</f>
        <v>RC CONVERGENCE</v>
      </c>
      <c r="C700" s="279" t="str">
        <f>IF(OR(LEFT(Tableau3[[#This Row],[Commentaire Client]],2)="L3",LEFT(Tableau3[[#This Row],[No Suivi]],2)="L3"),"L3","")</f>
        <v/>
      </c>
      <c r="D700" s="278" t="str">
        <f>IFERROR(VLOOKUP(Tableau3[[#This Row],[Code Gest Fournisseur]],#REF!,2,FALSE),IF(Tableau3[[#This Row],[Réf Art Fournisseur]]="","NRC","Znon attribuée"))</f>
        <v>NRC</v>
      </c>
      <c r="E700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700" s="280" t="str">
        <f>IF(Tableau3[[#This Row],[Date Demandée]]+15&lt;$DE$11,"oui","non")</f>
        <v>oui</v>
      </c>
      <c r="G700" s="143"/>
      <c r="I700" s="144"/>
      <c r="J700" s="143"/>
      <c r="AQ700" s="144"/>
      <c r="AR700" s="143"/>
      <c r="AV700" s="1"/>
      <c r="AW700" s="1"/>
      <c r="BF700" s="1"/>
      <c r="CH700" s="1"/>
      <c r="CI700" s="1"/>
      <c r="CL700" s="1"/>
      <c r="CM700" s="1"/>
      <c r="CN700" s="241"/>
      <c r="CO700" s="1"/>
      <c r="CP700" s="3"/>
      <c r="CQ700" s="3"/>
      <c r="CR700" s="1"/>
      <c r="CS700" s="3"/>
      <c r="CT700" s="3"/>
      <c r="CU700" s="3"/>
      <c r="CV700" s="1"/>
      <c r="CW700" s="1"/>
      <c r="DC700" s="144"/>
      <c r="DD700" s="149"/>
      <c r="DE700" s="107"/>
      <c r="DF700" s="107"/>
      <c r="DG700" s="107"/>
      <c r="DH700" s="107"/>
      <c r="DI700" s="107"/>
      <c r="DJ700" s="107"/>
      <c r="DK700" s="107"/>
      <c r="DL700" s="107"/>
      <c r="DM700" s="107"/>
      <c r="DN700" s="107"/>
      <c r="DO700" s="107"/>
      <c r="DP700" s="107"/>
      <c r="DQ700" s="107"/>
      <c r="DR700" s="107"/>
      <c r="DS700" s="107"/>
      <c r="DT700" s="107"/>
      <c r="DU700" s="107"/>
      <c r="DV700" s="107"/>
      <c r="DW700" s="107"/>
      <c r="DX700" s="107"/>
      <c r="DY700" s="107"/>
      <c r="DZ700" s="107"/>
      <c r="EA700" s="107"/>
      <c r="EB700" s="107"/>
      <c r="EC700" s="107"/>
      <c r="ED700" s="107"/>
      <c r="EE700" s="107"/>
      <c r="EF700" s="107"/>
      <c r="EG700" s="107"/>
      <c r="EH700" s="107"/>
      <c r="EI700" s="107"/>
      <c r="EJ700" s="150"/>
    </row>
    <row r="701" spans="1:140" x14ac:dyDescent="0.3">
      <c r="A701" s="277" t="str">
        <f>Tableau3[Commande]&amp;Tableau3[Lig Cde]</f>
        <v/>
      </c>
      <c r="B701" s="278" t="str">
        <f>IF(ISERROR(VLOOKUP(Tableau3[[#This Row],[Code Ord. Off.]],#REF!,2,FALSE)),"RC CONVERGENCE",VLOOKUP(Tableau3[[#This Row],[Code Ord. Off.]],#REF!,2,FALSE))</f>
        <v>RC CONVERGENCE</v>
      </c>
      <c r="C701" s="279" t="str">
        <f>IF(OR(LEFT(Tableau3[[#This Row],[Commentaire Client]],2)="L3",LEFT(Tableau3[[#This Row],[No Suivi]],2)="L3"),"L3","")</f>
        <v/>
      </c>
      <c r="D701" s="278" t="str">
        <f>IFERROR(VLOOKUP(Tableau3[[#This Row],[Code Gest Fournisseur]],#REF!,2,FALSE),IF(Tableau3[[#This Row],[Réf Art Fournisseur]]="","NRC","Znon attribuée"))</f>
        <v>NRC</v>
      </c>
      <c r="E701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701" s="280" t="str">
        <f>IF(Tableau3[[#This Row],[Date Demandée]]+15&lt;$DE$11,"oui","non")</f>
        <v>oui</v>
      </c>
      <c r="G701" s="143"/>
      <c r="I701" s="144"/>
      <c r="J701" s="143"/>
      <c r="AQ701" s="144"/>
      <c r="AR701" s="143"/>
      <c r="AV701" s="1"/>
      <c r="AW701" s="1"/>
      <c r="BF701" s="1"/>
      <c r="CH701" s="1"/>
      <c r="CI701" s="1"/>
      <c r="CL701" s="1"/>
      <c r="CM701" s="1"/>
      <c r="CN701" s="242"/>
      <c r="CO701" s="1"/>
      <c r="CP701" s="3"/>
      <c r="CQ701" s="3"/>
      <c r="CR701" s="1"/>
      <c r="CS701" s="3"/>
      <c r="CT701" s="3"/>
      <c r="CU701" s="3"/>
      <c r="CV701" s="1"/>
      <c r="CW701" s="1"/>
      <c r="DC701" s="144"/>
      <c r="DD701" s="149"/>
      <c r="DE701" s="107"/>
      <c r="DF701" s="107"/>
      <c r="DG701" s="107"/>
      <c r="DH701" s="107"/>
      <c r="DI701" s="107"/>
      <c r="DJ701" s="107"/>
      <c r="DK701" s="107"/>
      <c r="DL701" s="107"/>
      <c r="DM701" s="107"/>
      <c r="DN701" s="107"/>
      <c r="DO701" s="107"/>
      <c r="DP701" s="107"/>
      <c r="DQ701" s="107"/>
      <c r="DR701" s="107"/>
      <c r="DS701" s="107"/>
      <c r="DT701" s="107"/>
      <c r="DU701" s="107"/>
      <c r="DV701" s="107"/>
      <c r="DW701" s="107"/>
      <c r="DX701" s="107"/>
      <c r="DY701" s="107"/>
      <c r="DZ701" s="107"/>
      <c r="EA701" s="107"/>
      <c r="EB701" s="107"/>
      <c r="EC701" s="107"/>
      <c r="ED701" s="107"/>
      <c r="EE701" s="107"/>
      <c r="EF701" s="107"/>
      <c r="EG701" s="107"/>
      <c r="EH701" s="107"/>
      <c r="EI701" s="107"/>
      <c r="EJ701" s="150"/>
    </row>
    <row r="702" spans="1:140" x14ac:dyDescent="0.3">
      <c r="A702" s="277" t="str">
        <f>Tableau3[Commande]&amp;Tableau3[Lig Cde]</f>
        <v/>
      </c>
      <c r="B702" s="278" t="str">
        <f>IF(ISERROR(VLOOKUP(Tableau3[[#This Row],[Code Ord. Off.]],#REF!,2,FALSE)),"RC CONVERGENCE",VLOOKUP(Tableau3[[#This Row],[Code Ord. Off.]],#REF!,2,FALSE))</f>
        <v>RC CONVERGENCE</v>
      </c>
      <c r="C702" s="279" t="str">
        <f>IF(OR(LEFT(Tableau3[[#This Row],[Commentaire Client]],2)="L3",LEFT(Tableau3[[#This Row],[No Suivi]],2)="L3"),"L3","")</f>
        <v/>
      </c>
      <c r="D702" s="278" t="str">
        <f>IFERROR(VLOOKUP(Tableau3[[#This Row],[Code Gest Fournisseur]],#REF!,2,FALSE),IF(Tableau3[[#This Row],[Réf Art Fournisseur]]="","NRC","Znon attribuée"))</f>
        <v>NRC</v>
      </c>
      <c r="E702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702" s="280" t="str">
        <f>IF(Tableau3[[#This Row],[Date Demandée]]+15&lt;$DE$11,"oui","non")</f>
        <v>oui</v>
      </c>
      <c r="G702" s="143"/>
      <c r="I702" s="144"/>
      <c r="J702" s="143"/>
      <c r="AQ702" s="144"/>
      <c r="AR702" s="143"/>
      <c r="AV702" s="1"/>
      <c r="AW702" s="1"/>
      <c r="BF702" s="1"/>
      <c r="CH702" s="1"/>
      <c r="CI702" s="1"/>
      <c r="CL702" s="1"/>
      <c r="CM702" s="1"/>
      <c r="CN702" s="241"/>
      <c r="CO702" s="1"/>
      <c r="CP702" s="3"/>
      <c r="CQ702" s="3"/>
      <c r="CR702" s="1"/>
      <c r="CS702" s="3"/>
      <c r="CT702" s="3"/>
      <c r="CU702" s="3"/>
      <c r="CV702" s="1"/>
      <c r="CW702" s="1"/>
      <c r="DC702" s="144"/>
      <c r="DD702" s="149"/>
      <c r="DE702" s="107"/>
      <c r="DF702" s="107"/>
      <c r="DG702" s="107"/>
      <c r="DH702" s="107"/>
      <c r="DI702" s="107"/>
      <c r="DJ702" s="107"/>
      <c r="DK702" s="107"/>
      <c r="DL702" s="107"/>
      <c r="DM702" s="107"/>
      <c r="DN702" s="107"/>
      <c r="DO702" s="107"/>
      <c r="DP702" s="107"/>
      <c r="DQ702" s="107"/>
      <c r="DR702" s="107"/>
      <c r="DS702" s="107"/>
      <c r="DT702" s="107"/>
      <c r="DU702" s="107"/>
      <c r="DV702" s="107"/>
      <c r="DW702" s="107"/>
      <c r="DX702" s="107"/>
      <c r="DY702" s="107"/>
      <c r="DZ702" s="107"/>
      <c r="EA702" s="107"/>
      <c r="EB702" s="107"/>
      <c r="EC702" s="107"/>
      <c r="ED702" s="107"/>
      <c r="EE702" s="107"/>
      <c r="EF702" s="107"/>
      <c r="EG702" s="107"/>
      <c r="EH702" s="107"/>
      <c r="EI702" s="107"/>
      <c r="EJ702" s="150"/>
    </row>
    <row r="703" spans="1:140" x14ac:dyDescent="0.3">
      <c r="A703" s="277" t="str">
        <f>Tableau3[Commande]&amp;Tableau3[Lig Cde]</f>
        <v/>
      </c>
      <c r="B703" s="278" t="str">
        <f>IF(ISERROR(VLOOKUP(Tableau3[[#This Row],[Code Ord. Off.]],#REF!,2,FALSE)),"RC CONVERGENCE",VLOOKUP(Tableau3[[#This Row],[Code Ord. Off.]],#REF!,2,FALSE))</f>
        <v>RC CONVERGENCE</v>
      </c>
      <c r="C703" s="279" t="str">
        <f>IF(OR(LEFT(Tableau3[[#This Row],[Commentaire Client]],2)="L3",LEFT(Tableau3[[#This Row],[No Suivi]],2)="L3"),"L3","")</f>
        <v/>
      </c>
      <c r="D703" s="278" t="str">
        <f>IFERROR(VLOOKUP(Tableau3[[#This Row],[Code Gest Fournisseur]],#REF!,2,FALSE),IF(Tableau3[[#This Row],[Réf Art Fournisseur]]="","NRC","Znon attribuée"))</f>
        <v>NRC</v>
      </c>
      <c r="E703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703" s="280" t="str">
        <f>IF(Tableau3[[#This Row],[Date Demandée]]+15&lt;$DE$11,"oui","non")</f>
        <v>oui</v>
      </c>
      <c r="G703" s="143"/>
      <c r="I703" s="144"/>
      <c r="J703" s="143"/>
      <c r="AQ703" s="144"/>
      <c r="AR703" s="143"/>
      <c r="AV703" s="1"/>
      <c r="AW703" s="1"/>
      <c r="BF703" s="1"/>
      <c r="CH703" s="1"/>
      <c r="CI703" s="1"/>
      <c r="CL703" s="1"/>
      <c r="CM703" s="1"/>
      <c r="CN703" s="243"/>
      <c r="CO703" s="1"/>
      <c r="CP703" s="3"/>
      <c r="CQ703" s="3"/>
      <c r="CR703" s="1"/>
      <c r="CS703" s="3"/>
      <c r="CT703" s="3"/>
      <c r="CU703" s="3"/>
      <c r="CV703" s="1"/>
      <c r="CW703" s="1"/>
      <c r="DC703" s="144"/>
      <c r="DD703" s="149"/>
      <c r="DE703" s="107"/>
      <c r="DF703" s="107"/>
      <c r="DG703" s="107"/>
      <c r="DH703" s="107"/>
      <c r="DI703" s="107"/>
      <c r="DJ703" s="107"/>
      <c r="DK703" s="107"/>
      <c r="DL703" s="107"/>
      <c r="DM703" s="107"/>
      <c r="DN703" s="107"/>
      <c r="DO703" s="107"/>
      <c r="DP703" s="107"/>
      <c r="DQ703" s="107"/>
      <c r="DR703" s="107"/>
      <c r="DS703" s="107"/>
      <c r="DT703" s="107"/>
      <c r="DU703" s="107"/>
      <c r="DV703" s="107"/>
      <c r="DW703" s="107"/>
      <c r="DX703" s="107"/>
      <c r="DY703" s="107"/>
      <c r="DZ703" s="107"/>
      <c r="EA703" s="107"/>
      <c r="EB703" s="107"/>
      <c r="EC703" s="107"/>
      <c r="ED703" s="107"/>
      <c r="EE703" s="107"/>
      <c r="EF703" s="107"/>
      <c r="EG703" s="107"/>
      <c r="EH703" s="107"/>
      <c r="EI703" s="107"/>
      <c r="EJ703" s="150"/>
    </row>
    <row r="704" spans="1:140" x14ac:dyDescent="0.3">
      <c r="A704" s="277" t="str">
        <f>Tableau3[Commande]&amp;Tableau3[Lig Cde]</f>
        <v/>
      </c>
      <c r="B704" s="278" t="str">
        <f>IF(ISERROR(VLOOKUP(Tableau3[[#This Row],[Code Ord. Off.]],#REF!,2,FALSE)),"RC CONVERGENCE",VLOOKUP(Tableau3[[#This Row],[Code Ord. Off.]],#REF!,2,FALSE))</f>
        <v>RC CONVERGENCE</v>
      </c>
      <c r="C704" s="279" t="str">
        <f>IF(OR(LEFT(Tableau3[[#This Row],[Commentaire Client]],2)="L3",LEFT(Tableau3[[#This Row],[No Suivi]],2)="L3"),"L3","")</f>
        <v/>
      </c>
      <c r="D704" s="278" t="str">
        <f>IFERROR(VLOOKUP(Tableau3[[#This Row],[Code Gest Fournisseur]],#REF!,2,FALSE),IF(Tableau3[[#This Row],[Réf Art Fournisseur]]="","NRC","Znon attribuée"))</f>
        <v>NRC</v>
      </c>
      <c r="E704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704" s="280" t="str">
        <f>IF(Tableau3[[#This Row],[Date Demandée]]+15&lt;$DE$11,"oui","non")</f>
        <v>oui</v>
      </c>
      <c r="G704" s="143"/>
      <c r="I704" s="144"/>
      <c r="J704" s="143"/>
      <c r="AQ704" s="144"/>
      <c r="AR704" s="143"/>
      <c r="AV704" s="1"/>
      <c r="AW704" s="1"/>
      <c r="BF704" s="1"/>
      <c r="CH704" s="1"/>
      <c r="CI704" s="1"/>
      <c r="CL704" s="1"/>
      <c r="CM704" s="1"/>
      <c r="CN704" s="244"/>
      <c r="CO704" s="1"/>
      <c r="CP704" s="3"/>
      <c r="CQ704" s="3"/>
      <c r="CR704" s="1"/>
      <c r="CS704" s="3"/>
      <c r="CT704" s="3"/>
      <c r="CU704" s="3"/>
      <c r="CV704" s="1"/>
      <c r="CW704" s="1"/>
      <c r="DC704" s="144"/>
      <c r="DD704" s="149"/>
      <c r="DE704" s="107"/>
      <c r="DF704" s="107"/>
      <c r="DG704" s="107"/>
      <c r="DH704" s="107"/>
      <c r="DI704" s="107"/>
      <c r="DJ704" s="107"/>
      <c r="DK704" s="107"/>
      <c r="DL704" s="107"/>
      <c r="DM704" s="107"/>
      <c r="DN704" s="107"/>
      <c r="DO704" s="107"/>
      <c r="DP704" s="107"/>
      <c r="DQ704" s="107"/>
      <c r="DR704" s="107"/>
      <c r="DS704" s="107"/>
      <c r="DT704" s="107"/>
      <c r="DU704" s="107"/>
      <c r="DV704" s="107"/>
      <c r="DW704" s="107"/>
      <c r="DX704" s="107"/>
      <c r="DY704" s="107"/>
      <c r="DZ704" s="107"/>
      <c r="EA704" s="107"/>
      <c r="EB704" s="107"/>
      <c r="EC704" s="107"/>
      <c r="ED704" s="107"/>
      <c r="EE704" s="107"/>
      <c r="EF704" s="107"/>
      <c r="EG704" s="107"/>
      <c r="EH704" s="107"/>
      <c r="EI704" s="107"/>
      <c r="EJ704" s="150"/>
    </row>
    <row r="705" spans="1:140" x14ac:dyDescent="0.3">
      <c r="A705" s="277" t="str">
        <f>Tableau3[Commande]&amp;Tableau3[Lig Cde]</f>
        <v/>
      </c>
      <c r="B705" s="278" t="str">
        <f>IF(ISERROR(VLOOKUP(Tableau3[[#This Row],[Code Ord. Off.]],#REF!,2,FALSE)),"RC CONVERGENCE",VLOOKUP(Tableau3[[#This Row],[Code Ord. Off.]],#REF!,2,FALSE))</f>
        <v>RC CONVERGENCE</v>
      </c>
      <c r="C705" s="279" t="str">
        <f>IF(OR(LEFT(Tableau3[[#This Row],[Commentaire Client]],2)="L3",LEFT(Tableau3[[#This Row],[No Suivi]],2)="L3"),"L3","")</f>
        <v/>
      </c>
      <c r="D705" s="278" t="str">
        <f>IFERROR(VLOOKUP(Tableau3[[#This Row],[Code Gest Fournisseur]],#REF!,2,FALSE),IF(Tableau3[[#This Row],[Réf Art Fournisseur]]="","NRC","Znon attribuée"))</f>
        <v>NRC</v>
      </c>
      <c r="E705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705" s="280" t="str">
        <f>IF(Tableau3[[#This Row],[Date Demandée]]+15&lt;$DE$11,"oui","non")</f>
        <v>oui</v>
      </c>
      <c r="G705" s="143"/>
      <c r="I705" s="144"/>
      <c r="J705" s="143"/>
      <c r="AQ705" s="144"/>
      <c r="AR705" s="143"/>
      <c r="AV705" s="1"/>
      <c r="AW705" s="1"/>
      <c r="BF705" s="1"/>
      <c r="CH705" s="1"/>
      <c r="CI705" s="1"/>
      <c r="CL705" s="1"/>
      <c r="CM705" s="1"/>
      <c r="CN705" s="244"/>
      <c r="CO705" s="1"/>
      <c r="CP705" s="3"/>
      <c r="CQ705" s="3"/>
      <c r="CR705" s="1"/>
      <c r="CS705" s="3"/>
      <c r="CT705" s="3"/>
      <c r="CU705" s="3"/>
      <c r="CV705" s="1"/>
      <c r="CW705" s="1"/>
      <c r="DC705" s="144"/>
      <c r="DD705" s="149"/>
      <c r="DE705" s="107"/>
      <c r="DF705" s="107"/>
      <c r="DG705" s="107"/>
      <c r="DH705" s="107"/>
      <c r="DI705" s="107"/>
      <c r="DJ705" s="107"/>
      <c r="DK705" s="107"/>
      <c r="DL705" s="107"/>
      <c r="DM705" s="107"/>
      <c r="DN705" s="107"/>
      <c r="DO705" s="107"/>
      <c r="DP705" s="107"/>
      <c r="DQ705" s="107"/>
      <c r="DR705" s="107"/>
      <c r="DS705" s="107"/>
      <c r="DT705" s="107"/>
      <c r="DU705" s="107"/>
      <c r="DV705" s="107"/>
      <c r="DW705" s="107"/>
      <c r="DX705" s="107"/>
      <c r="DY705" s="107"/>
      <c r="DZ705" s="107"/>
      <c r="EA705" s="107"/>
      <c r="EB705" s="107"/>
      <c r="EC705" s="107"/>
      <c r="ED705" s="107"/>
      <c r="EE705" s="107"/>
      <c r="EF705" s="107"/>
      <c r="EG705" s="107"/>
      <c r="EH705" s="107"/>
      <c r="EI705" s="107"/>
      <c r="EJ705" s="150"/>
    </row>
    <row r="706" spans="1:140" x14ac:dyDescent="0.3">
      <c r="A706" s="277" t="str">
        <f>Tableau3[Commande]&amp;Tableau3[Lig Cde]</f>
        <v/>
      </c>
      <c r="B706" s="278" t="str">
        <f>IF(ISERROR(VLOOKUP(Tableau3[[#This Row],[Code Ord. Off.]],#REF!,2,FALSE)),"RC CONVERGENCE",VLOOKUP(Tableau3[[#This Row],[Code Ord. Off.]],#REF!,2,FALSE))</f>
        <v>RC CONVERGENCE</v>
      </c>
      <c r="C706" s="279" t="str">
        <f>IF(OR(LEFT(Tableau3[[#This Row],[Commentaire Client]],2)="L3",LEFT(Tableau3[[#This Row],[No Suivi]],2)="L3"),"L3","")</f>
        <v/>
      </c>
      <c r="D706" s="278" t="str">
        <f>IFERROR(VLOOKUP(Tableau3[[#This Row],[Code Gest Fournisseur]],#REF!,2,FALSE),IF(Tableau3[[#This Row],[Réf Art Fournisseur]]="","NRC","Znon attribuée"))</f>
        <v>NRC</v>
      </c>
      <c r="E706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706" s="280" t="str">
        <f>IF(Tableau3[[#This Row],[Date Demandée]]+15&lt;$DE$11,"oui","non")</f>
        <v>oui</v>
      </c>
      <c r="G706" s="143"/>
      <c r="I706" s="144"/>
      <c r="J706" s="143"/>
      <c r="AQ706" s="144"/>
      <c r="AR706" s="143"/>
      <c r="AV706" s="1"/>
      <c r="AW706" s="1"/>
      <c r="BF706" s="1"/>
      <c r="CH706" s="1"/>
      <c r="CI706" s="1"/>
      <c r="CL706" s="1"/>
      <c r="CM706" s="1"/>
      <c r="CN706" s="241"/>
      <c r="CO706" s="1"/>
      <c r="CP706" s="3"/>
      <c r="CQ706" s="3"/>
      <c r="CR706" s="1"/>
      <c r="CS706" s="3"/>
      <c r="CT706" s="3"/>
      <c r="CU706" s="3"/>
      <c r="CV706" s="1"/>
      <c r="CW706" s="1"/>
      <c r="DC706" s="144"/>
      <c r="DD706" s="149"/>
      <c r="DE706" s="107"/>
      <c r="DF706" s="107"/>
      <c r="DG706" s="107"/>
      <c r="DH706" s="107"/>
      <c r="DI706" s="107"/>
      <c r="DJ706" s="107"/>
      <c r="DK706" s="107"/>
      <c r="DL706" s="107"/>
      <c r="DM706" s="107"/>
      <c r="DN706" s="107"/>
      <c r="DO706" s="107"/>
      <c r="DP706" s="107"/>
      <c r="DQ706" s="107"/>
      <c r="DR706" s="107"/>
      <c r="DS706" s="107"/>
      <c r="DT706" s="107"/>
      <c r="DU706" s="107"/>
      <c r="DV706" s="107"/>
      <c r="DW706" s="107"/>
      <c r="DX706" s="107"/>
      <c r="DY706" s="107"/>
      <c r="DZ706" s="107"/>
      <c r="EA706" s="107"/>
      <c r="EB706" s="107"/>
      <c r="EC706" s="107"/>
      <c r="ED706" s="107"/>
      <c r="EE706" s="107"/>
      <c r="EF706" s="107"/>
      <c r="EG706" s="107"/>
      <c r="EH706" s="107"/>
      <c r="EI706" s="107"/>
      <c r="EJ706" s="150"/>
    </row>
    <row r="707" spans="1:140" x14ac:dyDescent="0.3">
      <c r="A707" s="277" t="str">
        <f>Tableau3[Commande]&amp;Tableau3[Lig Cde]</f>
        <v/>
      </c>
      <c r="B707" s="278" t="str">
        <f>IF(ISERROR(VLOOKUP(Tableau3[[#This Row],[Code Ord. Off.]],#REF!,2,FALSE)),"RC CONVERGENCE",VLOOKUP(Tableau3[[#This Row],[Code Ord. Off.]],#REF!,2,FALSE))</f>
        <v>RC CONVERGENCE</v>
      </c>
      <c r="C707" s="279" t="str">
        <f>IF(OR(LEFT(Tableau3[[#This Row],[Commentaire Client]],2)="L3",LEFT(Tableau3[[#This Row],[No Suivi]],2)="L3"),"L3","")</f>
        <v/>
      </c>
      <c r="D707" s="278" t="str">
        <f>IFERROR(VLOOKUP(Tableau3[[#This Row],[Code Gest Fournisseur]],#REF!,2,FALSE),IF(Tableau3[[#This Row],[Réf Art Fournisseur]]="","NRC","Znon attribuée"))</f>
        <v>NRC</v>
      </c>
      <c r="E707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707" s="280" t="str">
        <f>IF(Tableau3[[#This Row],[Date Demandée]]+15&lt;$DE$11,"oui","non")</f>
        <v>oui</v>
      </c>
      <c r="G707" s="143"/>
      <c r="I707" s="144"/>
      <c r="J707" s="143"/>
      <c r="AQ707" s="144"/>
      <c r="AR707" s="143"/>
      <c r="AV707" s="1"/>
      <c r="AW707" s="1"/>
      <c r="BF707" s="1"/>
      <c r="CH707" s="1"/>
      <c r="CI707" s="1"/>
      <c r="CL707" s="1"/>
      <c r="CM707" s="1"/>
      <c r="CN707" s="241"/>
      <c r="CO707" s="1"/>
      <c r="CP707" s="3"/>
      <c r="CQ707" s="3"/>
      <c r="CR707" s="1"/>
      <c r="CS707" s="3"/>
      <c r="CT707" s="3"/>
      <c r="CU707" s="3"/>
      <c r="CV707" s="1"/>
      <c r="CW707" s="1"/>
      <c r="DC707" s="144"/>
      <c r="DD707" s="149"/>
      <c r="DE707" s="107"/>
      <c r="DF707" s="107"/>
      <c r="DG707" s="107"/>
      <c r="DH707" s="107"/>
      <c r="DI707" s="107"/>
      <c r="DJ707" s="107"/>
      <c r="DK707" s="107"/>
      <c r="DL707" s="107"/>
      <c r="DM707" s="107"/>
      <c r="DN707" s="107"/>
      <c r="DO707" s="107"/>
      <c r="DP707" s="107"/>
      <c r="DQ707" s="107"/>
      <c r="DR707" s="107"/>
      <c r="DS707" s="107"/>
      <c r="DT707" s="107"/>
      <c r="DU707" s="107"/>
      <c r="DV707" s="107"/>
      <c r="DW707" s="107"/>
      <c r="DX707" s="107"/>
      <c r="DY707" s="107"/>
      <c r="DZ707" s="107"/>
      <c r="EA707" s="107"/>
      <c r="EB707" s="107"/>
      <c r="EC707" s="107"/>
      <c r="ED707" s="107"/>
      <c r="EE707" s="107"/>
      <c r="EF707" s="107"/>
      <c r="EG707" s="107"/>
      <c r="EH707" s="107"/>
      <c r="EI707" s="107"/>
      <c r="EJ707" s="150"/>
    </row>
    <row r="708" spans="1:140" x14ac:dyDescent="0.3">
      <c r="A708" s="277" t="str">
        <f>Tableau3[Commande]&amp;Tableau3[Lig Cde]</f>
        <v/>
      </c>
      <c r="B708" s="278" t="str">
        <f>IF(ISERROR(VLOOKUP(Tableau3[[#This Row],[Code Ord. Off.]],#REF!,2,FALSE)),"RC CONVERGENCE",VLOOKUP(Tableau3[[#This Row],[Code Ord. Off.]],#REF!,2,FALSE))</f>
        <v>RC CONVERGENCE</v>
      </c>
      <c r="C708" s="279" t="str">
        <f>IF(OR(LEFT(Tableau3[[#This Row],[Commentaire Client]],2)="L3",LEFT(Tableau3[[#This Row],[No Suivi]],2)="L3"),"L3","")</f>
        <v/>
      </c>
      <c r="D708" s="278" t="str">
        <f>IFERROR(VLOOKUP(Tableau3[[#This Row],[Code Gest Fournisseur]],#REF!,2,FALSE),IF(Tableau3[[#This Row],[Réf Art Fournisseur]]="","NRC","Znon attribuée"))</f>
        <v>NRC</v>
      </c>
      <c r="E708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708" s="280" t="str">
        <f>IF(Tableau3[[#This Row],[Date Demandée]]+15&lt;$DE$11,"oui","non")</f>
        <v>oui</v>
      </c>
      <c r="G708" s="143"/>
      <c r="I708" s="144"/>
      <c r="J708" s="143"/>
      <c r="AQ708" s="144"/>
      <c r="AR708" s="143"/>
      <c r="AV708" s="1"/>
      <c r="AW708" s="1"/>
      <c r="BF708" s="1"/>
      <c r="CH708" s="1"/>
      <c r="CI708" s="1"/>
      <c r="CL708" s="1"/>
      <c r="CM708" s="1"/>
      <c r="CN708" s="241"/>
      <c r="CO708" s="1"/>
      <c r="CP708" s="3"/>
      <c r="CQ708" s="3"/>
      <c r="CR708" s="1"/>
      <c r="CS708" s="3"/>
      <c r="CT708" s="3"/>
      <c r="CU708" s="3"/>
      <c r="CV708" s="1"/>
      <c r="CW708" s="1"/>
      <c r="DC708" s="144"/>
      <c r="DD708" s="149"/>
      <c r="DE708" s="107"/>
      <c r="DF708" s="107"/>
      <c r="DG708" s="107"/>
      <c r="DH708" s="107"/>
      <c r="DI708" s="107"/>
      <c r="DJ708" s="107"/>
      <c r="DK708" s="107"/>
      <c r="DL708" s="107"/>
      <c r="DM708" s="107"/>
      <c r="DN708" s="107"/>
      <c r="DO708" s="107"/>
      <c r="DP708" s="107"/>
      <c r="DQ708" s="107"/>
      <c r="DR708" s="107"/>
      <c r="DS708" s="107"/>
      <c r="DT708" s="107"/>
      <c r="DU708" s="107"/>
      <c r="DV708" s="107"/>
      <c r="DW708" s="107"/>
      <c r="DX708" s="107"/>
      <c r="DY708" s="107"/>
      <c r="DZ708" s="107"/>
      <c r="EA708" s="107"/>
      <c r="EB708" s="107"/>
      <c r="EC708" s="107"/>
      <c r="ED708" s="107"/>
      <c r="EE708" s="107"/>
      <c r="EF708" s="107"/>
      <c r="EG708" s="107"/>
      <c r="EH708" s="107"/>
      <c r="EI708" s="107"/>
      <c r="EJ708" s="150"/>
    </row>
    <row r="709" spans="1:140" x14ac:dyDescent="0.3">
      <c r="A709" s="277" t="str">
        <f>Tableau3[Commande]&amp;Tableau3[Lig Cde]</f>
        <v/>
      </c>
      <c r="B709" s="278" t="str">
        <f>IF(ISERROR(VLOOKUP(Tableau3[[#This Row],[Code Ord. Off.]],#REF!,2,FALSE)),"RC CONVERGENCE",VLOOKUP(Tableau3[[#This Row],[Code Ord. Off.]],#REF!,2,FALSE))</f>
        <v>RC CONVERGENCE</v>
      </c>
      <c r="C709" s="279" t="str">
        <f>IF(OR(LEFT(Tableau3[[#This Row],[Commentaire Client]],2)="L3",LEFT(Tableau3[[#This Row],[No Suivi]],2)="L3"),"L3","")</f>
        <v/>
      </c>
      <c r="D709" s="278" t="str">
        <f>IFERROR(VLOOKUP(Tableau3[[#This Row],[Code Gest Fournisseur]],#REF!,2,FALSE),IF(Tableau3[[#This Row],[Réf Art Fournisseur]]="","NRC","Znon attribuée"))</f>
        <v>NRC</v>
      </c>
      <c r="E709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709" s="280" t="str">
        <f>IF(Tableau3[[#This Row],[Date Demandée]]+15&lt;$DE$11,"oui","non")</f>
        <v>oui</v>
      </c>
      <c r="G709" s="143"/>
      <c r="I709" s="144"/>
      <c r="J709" s="143"/>
      <c r="AQ709" s="144"/>
      <c r="AR709" s="143"/>
      <c r="AV709" s="1"/>
      <c r="AW709" s="1"/>
      <c r="BF709" s="1"/>
      <c r="CH709" s="1"/>
      <c r="CI709" s="1"/>
      <c r="CL709" s="1"/>
      <c r="CM709" s="1"/>
      <c r="CN709" s="241"/>
      <c r="CO709" s="1"/>
      <c r="CP709" s="3"/>
      <c r="CQ709" s="3"/>
      <c r="CR709" s="1"/>
      <c r="CS709" s="3"/>
      <c r="CT709" s="3"/>
      <c r="CU709" s="3"/>
      <c r="CV709" s="1"/>
      <c r="CW709" s="1"/>
      <c r="DC709" s="144"/>
      <c r="DD709" s="149"/>
      <c r="DE709" s="107"/>
      <c r="DF709" s="107"/>
      <c r="DG709" s="107"/>
      <c r="DH709" s="107"/>
      <c r="DI709" s="107"/>
      <c r="DJ709" s="107"/>
      <c r="DK709" s="107"/>
      <c r="DL709" s="107"/>
      <c r="DM709" s="107"/>
      <c r="DN709" s="107"/>
      <c r="DO709" s="107"/>
      <c r="DP709" s="107"/>
      <c r="DQ709" s="107"/>
      <c r="DR709" s="107"/>
      <c r="DS709" s="107"/>
      <c r="DT709" s="107"/>
      <c r="DU709" s="107"/>
      <c r="DV709" s="107"/>
      <c r="DW709" s="107"/>
      <c r="DX709" s="107"/>
      <c r="DY709" s="107"/>
      <c r="DZ709" s="107"/>
      <c r="EA709" s="107"/>
      <c r="EB709" s="107"/>
      <c r="EC709" s="107"/>
      <c r="ED709" s="107"/>
      <c r="EE709" s="107"/>
      <c r="EF709" s="107"/>
      <c r="EG709" s="107"/>
      <c r="EH709" s="107"/>
      <c r="EI709" s="107"/>
      <c r="EJ709" s="150"/>
    </row>
    <row r="710" spans="1:140" x14ac:dyDescent="0.3">
      <c r="A710" s="277" t="str">
        <f>Tableau3[Commande]&amp;Tableau3[Lig Cde]</f>
        <v/>
      </c>
      <c r="B710" s="278" t="str">
        <f>IF(ISERROR(VLOOKUP(Tableau3[[#This Row],[Code Ord. Off.]],#REF!,2,FALSE)),"RC CONVERGENCE",VLOOKUP(Tableau3[[#This Row],[Code Ord. Off.]],#REF!,2,FALSE))</f>
        <v>RC CONVERGENCE</v>
      </c>
      <c r="C710" s="279" t="str">
        <f>IF(OR(LEFT(Tableau3[[#This Row],[Commentaire Client]],2)="L3",LEFT(Tableau3[[#This Row],[No Suivi]],2)="L3"),"L3","")</f>
        <v/>
      </c>
      <c r="D710" s="278" t="str">
        <f>IFERROR(VLOOKUP(Tableau3[[#This Row],[Code Gest Fournisseur]],#REF!,2,FALSE),IF(Tableau3[[#This Row],[Réf Art Fournisseur]]="","NRC","Znon attribuée"))</f>
        <v>NRC</v>
      </c>
      <c r="E710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710" s="280" t="str">
        <f>IF(Tableau3[[#This Row],[Date Demandée]]+15&lt;$DE$11,"oui","non")</f>
        <v>oui</v>
      </c>
      <c r="G710" s="143"/>
      <c r="I710" s="144"/>
      <c r="J710" s="143"/>
      <c r="AQ710" s="144"/>
      <c r="AR710" s="143"/>
      <c r="AV710" s="1"/>
      <c r="AW710" s="1"/>
      <c r="BF710" s="1"/>
      <c r="CH710" s="1"/>
      <c r="CI710" s="1"/>
      <c r="CL710" s="1"/>
      <c r="CM710" s="1"/>
      <c r="CN710" s="243"/>
      <c r="CO710" s="1"/>
      <c r="CP710" s="3"/>
      <c r="CQ710" s="3"/>
      <c r="CR710" s="1"/>
      <c r="CS710" s="3"/>
      <c r="CT710" s="3"/>
      <c r="CU710" s="3"/>
      <c r="CV710" s="1"/>
      <c r="CW710" s="1"/>
      <c r="DC710" s="144"/>
      <c r="DD710" s="149"/>
      <c r="DE710" s="107"/>
      <c r="DF710" s="107"/>
      <c r="DG710" s="107"/>
      <c r="DH710" s="107"/>
      <c r="DI710" s="107"/>
      <c r="DJ710" s="107"/>
      <c r="DK710" s="107"/>
      <c r="DL710" s="107"/>
      <c r="DM710" s="107"/>
      <c r="DN710" s="107"/>
      <c r="DO710" s="107"/>
      <c r="DP710" s="107"/>
      <c r="DQ710" s="107"/>
      <c r="DR710" s="107"/>
      <c r="DS710" s="107"/>
      <c r="DT710" s="107"/>
      <c r="DU710" s="107"/>
      <c r="DV710" s="107"/>
      <c r="DW710" s="107"/>
      <c r="DX710" s="107"/>
      <c r="DY710" s="107"/>
      <c r="DZ710" s="107"/>
      <c r="EA710" s="107"/>
      <c r="EB710" s="107"/>
      <c r="EC710" s="107"/>
      <c r="ED710" s="107"/>
      <c r="EE710" s="107"/>
      <c r="EF710" s="107"/>
      <c r="EG710" s="107"/>
      <c r="EH710" s="107"/>
      <c r="EI710" s="107"/>
      <c r="EJ710" s="150"/>
    </row>
    <row r="711" spans="1:140" x14ac:dyDescent="0.3">
      <c r="A711" s="277" t="str">
        <f>Tableau3[Commande]&amp;Tableau3[Lig Cde]</f>
        <v/>
      </c>
      <c r="B711" s="278" t="str">
        <f>IF(ISERROR(VLOOKUP(Tableau3[[#This Row],[Code Ord. Off.]],#REF!,2,FALSE)),"RC CONVERGENCE",VLOOKUP(Tableau3[[#This Row],[Code Ord. Off.]],#REF!,2,FALSE))</f>
        <v>RC CONVERGENCE</v>
      </c>
      <c r="C711" s="279" t="str">
        <f>IF(OR(LEFT(Tableau3[[#This Row],[Commentaire Client]],2)="L3",LEFT(Tableau3[[#This Row],[No Suivi]],2)="L3"),"L3","")</f>
        <v/>
      </c>
      <c r="D711" s="278" t="str">
        <f>IFERROR(VLOOKUP(Tableau3[[#This Row],[Code Gest Fournisseur]],#REF!,2,FALSE),IF(Tableau3[[#This Row],[Réf Art Fournisseur]]="","NRC","Znon attribuée"))</f>
        <v>NRC</v>
      </c>
      <c r="E711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711" s="280" t="str">
        <f>IF(Tableau3[[#This Row],[Date Demandée]]+15&lt;$DE$11,"oui","non")</f>
        <v>oui</v>
      </c>
      <c r="G711" s="143"/>
      <c r="I711" s="144"/>
      <c r="J711" s="143"/>
      <c r="AQ711" s="144"/>
      <c r="AR711" s="143"/>
      <c r="AV711" s="1"/>
      <c r="AW711" s="1"/>
      <c r="BF711" s="1"/>
      <c r="CH711" s="1"/>
      <c r="CI711" s="1"/>
      <c r="CL711" s="1"/>
      <c r="CM711" s="1"/>
      <c r="CN711" s="242"/>
      <c r="CO711" s="1"/>
      <c r="CP711" s="3"/>
      <c r="CQ711" s="3"/>
      <c r="CR711" s="1"/>
      <c r="CS711" s="3"/>
      <c r="CT711" s="3"/>
      <c r="CU711" s="3"/>
      <c r="CV711" s="1"/>
      <c r="CW711" s="1"/>
      <c r="DC711" s="144"/>
      <c r="DD711" s="149"/>
      <c r="DE711" s="107"/>
      <c r="DF711" s="107"/>
      <c r="DG711" s="107"/>
      <c r="DH711" s="107"/>
      <c r="DI711" s="107"/>
      <c r="DJ711" s="107"/>
      <c r="DK711" s="107"/>
      <c r="DL711" s="107"/>
      <c r="DM711" s="107"/>
      <c r="DN711" s="107"/>
      <c r="DO711" s="107"/>
      <c r="DP711" s="107"/>
      <c r="DQ711" s="107"/>
      <c r="DR711" s="107"/>
      <c r="DS711" s="107"/>
      <c r="DT711" s="107"/>
      <c r="DU711" s="107"/>
      <c r="DV711" s="107"/>
      <c r="DW711" s="107"/>
      <c r="DX711" s="107"/>
      <c r="DY711" s="107"/>
      <c r="DZ711" s="107"/>
      <c r="EA711" s="107"/>
      <c r="EB711" s="107"/>
      <c r="EC711" s="107"/>
      <c r="ED711" s="107"/>
      <c r="EE711" s="107"/>
      <c r="EF711" s="107"/>
      <c r="EG711" s="107"/>
      <c r="EH711" s="107"/>
      <c r="EI711" s="107"/>
      <c r="EJ711" s="150"/>
    </row>
    <row r="712" spans="1:140" x14ac:dyDescent="0.3">
      <c r="A712" s="277" t="str">
        <f>Tableau3[Commande]&amp;Tableau3[Lig Cde]</f>
        <v/>
      </c>
      <c r="B712" s="278" t="str">
        <f>IF(ISERROR(VLOOKUP(Tableau3[[#This Row],[Code Ord. Off.]],#REF!,2,FALSE)),"RC CONVERGENCE",VLOOKUP(Tableau3[[#This Row],[Code Ord. Off.]],#REF!,2,FALSE))</f>
        <v>RC CONVERGENCE</v>
      </c>
      <c r="C712" s="279" t="str">
        <f>IF(OR(LEFT(Tableau3[[#This Row],[Commentaire Client]],2)="L3",LEFT(Tableau3[[#This Row],[No Suivi]],2)="L3"),"L3","")</f>
        <v/>
      </c>
      <c r="D712" s="278" t="str">
        <f>IFERROR(VLOOKUP(Tableau3[[#This Row],[Code Gest Fournisseur]],#REF!,2,FALSE),IF(Tableau3[[#This Row],[Réf Art Fournisseur]]="","NRC","Znon attribuée"))</f>
        <v>NRC</v>
      </c>
      <c r="E712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712" s="280" t="str">
        <f>IF(Tableau3[[#This Row],[Date Demandée]]+15&lt;$DE$11,"oui","non")</f>
        <v>oui</v>
      </c>
      <c r="G712" s="143"/>
      <c r="I712" s="144"/>
      <c r="J712" s="143"/>
      <c r="AQ712" s="144"/>
      <c r="AR712" s="143"/>
      <c r="AV712" s="1"/>
      <c r="AW712" s="1"/>
      <c r="BF712" s="1"/>
      <c r="CH712" s="1"/>
      <c r="CI712" s="1"/>
      <c r="CL712" s="1"/>
      <c r="CM712" s="1"/>
      <c r="CN712" s="244"/>
      <c r="CO712" s="1"/>
      <c r="CP712" s="3"/>
      <c r="CQ712" s="3"/>
      <c r="CR712" s="1"/>
      <c r="CS712" s="3"/>
      <c r="CT712" s="3"/>
      <c r="CU712" s="3"/>
      <c r="CV712" s="1"/>
      <c r="CW712" s="1"/>
      <c r="DC712" s="144"/>
      <c r="DD712" s="149"/>
      <c r="DE712" s="107"/>
      <c r="DF712" s="107"/>
      <c r="DG712" s="107"/>
      <c r="DH712" s="107"/>
      <c r="DI712" s="107"/>
      <c r="DJ712" s="107"/>
      <c r="DK712" s="107"/>
      <c r="DL712" s="107"/>
      <c r="DM712" s="107"/>
      <c r="DN712" s="107"/>
      <c r="DO712" s="107"/>
      <c r="DP712" s="107"/>
      <c r="DQ712" s="107"/>
      <c r="DR712" s="107"/>
      <c r="DS712" s="107"/>
      <c r="DT712" s="107"/>
      <c r="DU712" s="107"/>
      <c r="DV712" s="107"/>
      <c r="DW712" s="107"/>
      <c r="DX712" s="107"/>
      <c r="DY712" s="107"/>
      <c r="DZ712" s="107"/>
      <c r="EA712" s="107"/>
      <c r="EB712" s="107"/>
      <c r="EC712" s="107"/>
      <c r="ED712" s="107"/>
      <c r="EE712" s="107"/>
      <c r="EF712" s="107"/>
      <c r="EG712" s="107"/>
      <c r="EH712" s="107"/>
      <c r="EI712" s="107"/>
      <c r="EJ712" s="150"/>
    </row>
    <row r="713" spans="1:140" x14ac:dyDescent="0.3">
      <c r="A713" s="277" t="str">
        <f>Tableau3[Commande]&amp;Tableau3[Lig Cde]</f>
        <v/>
      </c>
      <c r="B713" s="278" t="str">
        <f>IF(ISERROR(VLOOKUP(Tableau3[[#This Row],[Code Ord. Off.]],#REF!,2,FALSE)),"RC CONVERGENCE",VLOOKUP(Tableau3[[#This Row],[Code Ord. Off.]],#REF!,2,FALSE))</f>
        <v>RC CONVERGENCE</v>
      </c>
      <c r="C713" s="279" t="str">
        <f>IF(OR(LEFT(Tableau3[[#This Row],[Commentaire Client]],2)="L3",LEFT(Tableau3[[#This Row],[No Suivi]],2)="L3"),"L3","")</f>
        <v/>
      </c>
      <c r="D713" s="278" t="str">
        <f>IFERROR(VLOOKUP(Tableau3[[#This Row],[Code Gest Fournisseur]],#REF!,2,FALSE),IF(Tableau3[[#This Row],[Réf Art Fournisseur]]="","NRC","Znon attribuée"))</f>
        <v>NRC</v>
      </c>
      <c r="E713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713" s="280" t="str">
        <f>IF(Tableau3[[#This Row],[Date Demandée]]+15&lt;$DE$11,"oui","non")</f>
        <v>oui</v>
      </c>
      <c r="G713" s="143"/>
      <c r="I713" s="144"/>
      <c r="J713" s="143"/>
      <c r="AQ713" s="144"/>
      <c r="AR713" s="143"/>
      <c r="AV713" s="1"/>
      <c r="AW713" s="1"/>
      <c r="BF713" s="1"/>
      <c r="CH713" s="1"/>
      <c r="CI713" s="1"/>
      <c r="CL713" s="1"/>
      <c r="CM713" s="1"/>
      <c r="CN713" s="244"/>
      <c r="CO713" s="1"/>
      <c r="CP713" s="3"/>
      <c r="CQ713" s="3"/>
      <c r="CR713" s="1"/>
      <c r="CS713" s="3"/>
      <c r="CT713" s="3"/>
      <c r="CU713" s="3"/>
      <c r="CV713" s="1"/>
      <c r="CW713" s="1"/>
      <c r="DC713" s="144"/>
      <c r="DD713" s="149"/>
      <c r="DE713" s="107"/>
      <c r="DF713" s="107"/>
      <c r="DG713" s="107"/>
      <c r="DH713" s="107"/>
      <c r="DI713" s="107"/>
      <c r="DJ713" s="107"/>
      <c r="DK713" s="107"/>
      <c r="DL713" s="107"/>
      <c r="DM713" s="107"/>
      <c r="DN713" s="107"/>
      <c r="DO713" s="107"/>
      <c r="DP713" s="107"/>
      <c r="DQ713" s="107"/>
      <c r="DR713" s="107"/>
      <c r="DS713" s="107"/>
      <c r="DT713" s="107"/>
      <c r="DU713" s="107"/>
      <c r="DV713" s="107"/>
      <c r="DW713" s="107"/>
      <c r="DX713" s="107"/>
      <c r="DY713" s="107"/>
      <c r="DZ713" s="107"/>
      <c r="EA713" s="107"/>
      <c r="EB713" s="107"/>
      <c r="EC713" s="107"/>
      <c r="ED713" s="107"/>
      <c r="EE713" s="107"/>
      <c r="EF713" s="107"/>
      <c r="EG713" s="107"/>
      <c r="EH713" s="107"/>
      <c r="EI713" s="107"/>
      <c r="EJ713" s="150"/>
    </row>
    <row r="714" spans="1:140" x14ac:dyDescent="0.3">
      <c r="A714" s="277" t="str">
        <f>Tableau3[Commande]&amp;Tableau3[Lig Cde]</f>
        <v/>
      </c>
      <c r="B714" s="278" t="str">
        <f>IF(ISERROR(VLOOKUP(Tableau3[[#This Row],[Code Ord. Off.]],#REF!,2,FALSE)),"RC CONVERGENCE",VLOOKUP(Tableau3[[#This Row],[Code Ord. Off.]],#REF!,2,FALSE))</f>
        <v>RC CONVERGENCE</v>
      </c>
      <c r="C714" s="279" t="str">
        <f>IF(OR(LEFT(Tableau3[[#This Row],[Commentaire Client]],2)="L3",LEFT(Tableau3[[#This Row],[No Suivi]],2)="L3"),"L3","")</f>
        <v/>
      </c>
      <c r="D714" s="278" t="str">
        <f>IFERROR(VLOOKUP(Tableau3[[#This Row],[Code Gest Fournisseur]],#REF!,2,FALSE),IF(Tableau3[[#This Row],[Réf Art Fournisseur]]="","NRC","Znon attribuée"))</f>
        <v>NRC</v>
      </c>
      <c r="E714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714" s="280" t="str">
        <f>IF(Tableau3[[#This Row],[Date Demandée]]+15&lt;$DE$11,"oui","non")</f>
        <v>oui</v>
      </c>
      <c r="G714" s="143"/>
      <c r="I714" s="144"/>
      <c r="J714" s="143"/>
      <c r="AQ714" s="144"/>
      <c r="AR714" s="143"/>
      <c r="AV714" s="1"/>
      <c r="AW714" s="1"/>
      <c r="BF714" s="1"/>
      <c r="CH714" s="1"/>
      <c r="CI714" s="1"/>
      <c r="CL714" s="1"/>
      <c r="CM714" s="1"/>
      <c r="CN714" s="242"/>
      <c r="CO714" s="1"/>
      <c r="CP714" s="3"/>
      <c r="CQ714" s="3"/>
      <c r="CR714" s="1"/>
      <c r="CS714" s="3"/>
      <c r="CT714" s="3"/>
      <c r="CU714" s="3"/>
      <c r="CV714" s="1"/>
      <c r="CW714" s="1"/>
      <c r="DC714" s="144"/>
      <c r="DD714" s="149"/>
      <c r="DE714" s="107"/>
      <c r="DF714" s="107"/>
      <c r="DG714" s="107"/>
      <c r="DH714" s="107"/>
      <c r="DI714" s="107"/>
      <c r="DJ714" s="107"/>
      <c r="DK714" s="107"/>
      <c r="DL714" s="107"/>
      <c r="DM714" s="107"/>
      <c r="DN714" s="107"/>
      <c r="DO714" s="107"/>
      <c r="DP714" s="107"/>
      <c r="DQ714" s="107"/>
      <c r="DR714" s="107"/>
      <c r="DS714" s="107"/>
      <c r="DT714" s="107"/>
      <c r="DU714" s="107"/>
      <c r="DV714" s="107"/>
      <c r="DW714" s="107"/>
      <c r="DX714" s="107"/>
      <c r="DY714" s="107"/>
      <c r="DZ714" s="107"/>
      <c r="EA714" s="107"/>
      <c r="EB714" s="107"/>
      <c r="EC714" s="107"/>
      <c r="ED714" s="107"/>
      <c r="EE714" s="107"/>
      <c r="EF714" s="107"/>
      <c r="EG714" s="107"/>
      <c r="EH714" s="107"/>
      <c r="EI714" s="107"/>
      <c r="EJ714" s="150"/>
    </row>
    <row r="715" spans="1:140" x14ac:dyDescent="0.3">
      <c r="A715" s="277" t="str">
        <f>Tableau3[Commande]&amp;Tableau3[Lig Cde]</f>
        <v/>
      </c>
      <c r="B715" s="278" t="str">
        <f>IF(ISERROR(VLOOKUP(Tableau3[[#This Row],[Code Ord. Off.]],#REF!,2,FALSE)),"RC CONVERGENCE",VLOOKUP(Tableau3[[#This Row],[Code Ord. Off.]],#REF!,2,FALSE))</f>
        <v>RC CONVERGENCE</v>
      </c>
      <c r="C715" s="279" t="str">
        <f>IF(OR(LEFT(Tableau3[[#This Row],[Commentaire Client]],2)="L3",LEFT(Tableau3[[#This Row],[No Suivi]],2)="L3"),"L3","")</f>
        <v/>
      </c>
      <c r="D715" s="278" t="str">
        <f>IFERROR(VLOOKUP(Tableau3[[#This Row],[Code Gest Fournisseur]],#REF!,2,FALSE),IF(Tableau3[[#This Row],[Réf Art Fournisseur]]="","NRC","Znon attribuée"))</f>
        <v>NRC</v>
      </c>
      <c r="E715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715" s="280" t="str">
        <f>IF(Tableau3[[#This Row],[Date Demandée]]+15&lt;$DE$11,"oui","non")</f>
        <v>oui</v>
      </c>
      <c r="G715" s="143"/>
      <c r="I715" s="144"/>
      <c r="J715" s="143"/>
      <c r="AQ715" s="144"/>
      <c r="AR715" s="143"/>
      <c r="AV715" s="1"/>
      <c r="AW715" s="1"/>
      <c r="BF715" s="1"/>
      <c r="CH715" s="1"/>
      <c r="CI715" s="1"/>
      <c r="CL715" s="1"/>
      <c r="CM715" s="1"/>
      <c r="CN715" s="242"/>
      <c r="CO715" s="1"/>
      <c r="CP715" s="3"/>
      <c r="CQ715" s="3"/>
      <c r="CR715" s="1"/>
      <c r="CS715" s="3"/>
      <c r="CT715" s="3"/>
      <c r="CU715" s="3"/>
      <c r="CV715" s="1"/>
      <c r="CW715" s="1"/>
      <c r="DC715" s="144"/>
      <c r="DD715" s="149"/>
      <c r="DE715" s="107"/>
      <c r="DF715" s="107"/>
      <c r="DG715" s="107"/>
      <c r="DH715" s="107"/>
      <c r="DI715" s="107"/>
      <c r="DJ715" s="107"/>
      <c r="DK715" s="107"/>
      <c r="DL715" s="107"/>
      <c r="DM715" s="107"/>
      <c r="DN715" s="107"/>
      <c r="DO715" s="107"/>
      <c r="DP715" s="107"/>
      <c r="DQ715" s="107"/>
      <c r="DR715" s="107"/>
      <c r="DS715" s="107"/>
      <c r="DT715" s="107"/>
      <c r="DU715" s="107"/>
      <c r="DV715" s="107"/>
      <c r="DW715" s="107"/>
      <c r="DX715" s="107"/>
      <c r="DY715" s="107"/>
      <c r="DZ715" s="107"/>
      <c r="EA715" s="107"/>
      <c r="EB715" s="107"/>
      <c r="EC715" s="107"/>
      <c r="ED715" s="107"/>
      <c r="EE715" s="107"/>
      <c r="EF715" s="107"/>
      <c r="EG715" s="107"/>
      <c r="EH715" s="107"/>
      <c r="EI715" s="107"/>
      <c r="EJ715" s="150"/>
    </row>
    <row r="716" spans="1:140" x14ac:dyDescent="0.3">
      <c r="A716" s="277" t="str">
        <f>Tableau3[Commande]&amp;Tableau3[Lig Cde]</f>
        <v/>
      </c>
      <c r="B716" s="278" t="str">
        <f>IF(ISERROR(VLOOKUP(Tableau3[[#This Row],[Code Ord. Off.]],#REF!,2,FALSE)),"RC CONVERGENCE",VLOOKUP(Tableau3[[#This Row],[Code Ord. Off.]],#REF!,2,FALSE))</f>
        <v>RC CONVERGENCE</v>
      </c>
      <c r="C716" s="279" t="str">
        <f>IF(OR(LEFT(Tableau3[[#This Row],[Commentaire Client]],2)="L3",LEFT(Tableau3[[#This Row],[No Suivi]],2)="L3"),"L3","")</f>
        <v/>
      </c>
      <c r="D716" s="278" t="str">
        <f>IFERROR(VLOOKUP(Tableau3[[#This Row],[Code Gest Fournisseur]],#REF!,2,FALSE),IF(Tableau3[[#This Row],[Réf Art Fournisseur]]="","NRC","Znon attribuée"))</f>
        <v>NRC</v>
      </c>
      <c r="E716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716" s="280" t="str">
        <f>IF(Tableau3[[#This Row],[Date Demandée]]+15&lt;$DE$11,"oui","non")</f>
        <v>oui</v>
      </c>
      <c r="G716" s="143"/>
      <c r="I716" s="144"/>
      <c r="J716" s="143"/>
      <c r="AQ716" s="144"/>
      <c r="AR716" s="143"/>
      <c r="AV716" s="1"/>
      <c r="AW716" s="1"/>
      <c r="BF716" s="1"/>
      <c r="CH716" s="1"/>
      <c r="CI716" s="1"/>
      <c r="CL716" s="1"/>
      <c r="CM716" s="1"/>
      <c r="CN716" s="242"/>
      <c r="CO716" s="1"/>
      <c r="CP716" s="3"/>
      <c r="CQ716" s="3"/>
      <c r="CR716" s="1"/>
      <c r="CS716" s="3"/>
      <c r="CT716" s="3"/>
      <c r="CU716" s="3"/>
      <c r="CV716" s="1"/>
      <c r="CW716" s="1"/>
      <c r="DC716" s="144"/>
      <c r="DD716" s="149"/>
      <c r="DE716" s="107"/>
      <c r="DF716" s="107"/>
      <c r="DG716" s="107"/>
      <c r="DH716" s="107"/>
      <c r="DI716" s="107"/>
      <c r="DJ716" s="107"/>
      <c r="DK716" s="107"/>
      <c r="DL716" s="107"/>
      <c r="DM716" s="107"/>
      <c r="DN716" s="107"/>
      <c r="DO716" s="107"/>
      <c r="DP716" s="107"/>
      <c r="DQ716" s="107"/>
      <c r="DR716" s="107"/>
      <c r="DS716" s="107"/>
      <c r="DT716" s="107"/>
      <c r="DU716" s="107"/>
      <c r="DV716" s="107"/>
      <c r="DW716" s="107"/>
      <c r="DX716" s="107"/>
      <c r="DY716" s="107"/>
      <c r="DZ716" s="107"/>
      <c r="EA716" s="107"/>
      <c r="EB716" s="107"/>
      <c r="EC716" s="107"/>
      <c r="ED716" s="107"/>
      <c r="EE716" s="107"/>
      <c r="EF716" s="107"/>
      <c r="EG716" s="107"/>
      <c r="EH716" s="107"/>
      <c r="EI716" s="107"/>
      <c r="EJ716" s="150"/>
    </row>
    <row r="717" spans="1:140" x14ac:dyDescent="0.3">
      <c r="A717" s="277" t="str">
        <f>Tableau3[Commande]&amp;Tableau3[Lig Cde]</f>
        <v/>
      </c>
      <c r="B717" s="278" t="str">
        <f>IF(ISERROR(VLOOKUP(Tableau3[[#This Row],[Code Ord. Off.]],#REF!,2,FALSE)),"RC CONVERGENCE",VLOOKUP(Tableau3[[#This Row],[Code Ord. Off.]],#REF!,2,FALSE))</f>
        <v>RC CONVERGENCE</v>
      </c>
      <c r="C717" s="279" t="str">
        <f>IF(OR(LEFT(Tableau3[[#This Row],[Commentaire Client]],2)="L3",LEFT(Tableau3[[#This Row],[No Suivi]],2)="L3"),"L3","")</f>
        <v/>
      </c>
      <c r="D717" s="278" t="str">
        <f>IFERROR(VLOOKUP(Tableau3[[#This Row],[Code Gest Fournisseur]],#REF!,2,FALSE),IF(Tableau3[[#This Row],[Réf Art Fournisseur]]="","NRC","Znon attribuée"))</f>
        <v>NRC</v>
      </c>
      <c r="E717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717" s="280" t="str">
        <f>IF(Tableau3[[#This Row],[Date Demandée]]+15&lt;$DE$11,"oui","non")</f>
        <v>oui</v>
      </c>
      <c r="G717" s="143"/>
      <c r="I717" s="144"/>
      <c r="J717" s="143"/>
      <c r="AQ717" s="144"/>
      <c r="AR717" s="143"/>
      <c r="AV717" s="1"/>
      <c r="AW717" s="1"/>
      <c r="BF717" s="1"/>
      <c r="CH717" s="1"/>
      <c r="CI717" s="1"/>
      <c r="CL717" s="1"/>
      <c r="CM717" s="1"/>
      <c r="CN717" s="244"/>
      <c r="CO717" s="1"/>
      <c r="CP717" s="3"/>
      <c r="CQ717" s="3"/>
      <c r="CR717" s="1"/>
      <c r="CS717" s="3"/>
      <c r="CT717" s="3"/>
      <c r="CU717" s="3"/>
      <c r="CV717" s="1"/>
      <c r="CW717" s="1"/>
      <c r="DC717" s="144"/>
      <c r="DD717" s="149"/>
      <c r="DE717" s="107"/>
      <c r="DF717" s="107"/>
      <c r="DG717" s="107"/>
      <c r="DH717" s="107"/>
      <c r="DI717" s="107"/>
      <c r="DJ717" s="107"/>
      <c r="DK717" s="107"/>
      <c r="DL717" s="107"/>
      <c r="DM717" s="107"/>
      <c r="DN717" s="107"/>
      <c r="DO717" s="107"/>
      <c r="DP717" s="107"/>
      <c r="DQ717" s="107"/>
      <c r="DR717" s="107"/>
      <c r="DS717" s="107"/>
      <c r="DT717" s="107"/>
      <c r="DU717" s="107"/>
      <c r="DV717" s="107"/>
      <c r="DW717" s="107"/>
      <c r="DX717" s="107"/>
      <c r="DY717" s="107"/>
      <c r="DZ717" s="107"/>
      <c r="EA717" s="107"/>
      <c r="EB717" s="107"/>
      <c r="EC717" s="107"/>
      <c r="ED717" s="107"/>
      <c r="EE717" s="107"/>
      <c r="EF717" s="107"/>
      <c r="EG717" s="107"/>
      <c r="EH717" s="107"/>
      <c r="EI717" s="107"/>
      <c r="EJ717" s="150"/>
    </row>
    <row r="718" spans="1:140" x14ac:dyDescent="0.3">
      <c r="A718" s="277" t="str">
        <f>Tableau3[Commande]&amp;Tableau3[Lig Cde]</f>
        <v/>
      </c>
      <c r="B718" s="278" t="str">
        <f>IF(ISERROR(VLOOKUP(Tableau3[[#This Row],[Code Ord. Off.]],#REF!,2,FALSE)),"RC CONVERGENCE",VLOOKUP(Tableau3[[#This Row],[Code Ord. Off.]],#REF!,2,FALSE))</f>
        <v>RC CONVERGENCE</v>
      </c>
      <c r="C718" s="279" t="str">
        <f>IF(OR(LEFT(Tableau3[[#This Row],[Commentaire Client]],2)="L3",LEFT(Tableau3[[#This Row],[No Suivi]],2)="L3"),"L3","")</f>
        <v/>
      </c>
      <c r="D718" s="278" t="str">
        <f>IFERROR(VLOOKUP(Tableau3[[#This Row],[Code Gest Fournisseur]],#REF!,2,FALSE),IF(Tableau3[[#This Row],[Réf Art Fournisseur]]="","NRC","Znon attribuée"))</f>
        <v>NRC</v>
      </c>
      <c r="E718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718" s="280" t="str">
        <f>IF(Tableau3[[#This Row],[Date Demandée]]+15&lt;$DE$11,"oui","non")</f>
        <v>oui</v>
      </c>
      <c r="G718" s="143"/>
      <c r="I718" s="144"/>
      <c r="J718" s="143"/>
      <c r="AQ718" s="144"/>
      <c r="AR718" s="143"/>
      <c r="AV718" s="1"/>
      <c r="AW718" s="1"/>
      <c r="BF718" s="1"/>
      <c r="CH718" s="1"/>
      <c r="CI718" s="1"/>
      <c r="CL718" s="1"/>
      <c r="CM718" s="1"/>
      <c r="CN718" s="244"/>
      <c r="CO718" s="1"/>
      <c r="CP718" s="3"/>
      <c r="CQ718" s="3"/>
      <c r="CR718" s="1"/>
      <c r="CS718" s="3"/>
      <c r="CT718" s="3"/>
      <c r="CU718" s="3"/>
      <c r="CV718" s="1"/>
      <c r="CW718" s="1"/>
      <c r="DC718" s="144"/>
      <c r="DD718" s="149"/>
      <c r="DE718" s="107"/>
      <c r="DF718" s="107"/>
      <c r="DG718" s="107"/>
      <c r="DH718" s="107"/>
      <c r="DI718" s="107"/>
      <c r="DJ718" s="107"/>
      <c r="DK718" s="107"/>
      <c r="DL718" s="107"/>
      <c r="DM718" s="107"/>
      <c r="DN718" s="107"/>
      <c r="DO718" s="107"/>
      <c r="DP718" s="107"/>
      <c r="DQ718" s="107"/>
      <c r="DR718" s="107"/>
      <c r="DS718" s="107"/>
      <c r="DT718" s="107"/>
      <c r="DU718" s="107"/>
      <c r="DV718" s="107"/>
      <c r="DW718" s="107"/>
      <c r="DX718" s="107"/>
      <c r="DY718" s="107"/>
      <c r="DZ718" s="107"/>
      <c r="EA718" s="107"/>
      <c r="EB718" s="107"/>
      <c r="EC718" s="107"/>
      <c r="ED718" s="107"/>
      <c r="EE718" s="107"/>
      <c r="EF718" s="107"/>
      <c r="EG718" s="107"/>
      <c r="EH718" s="107"/>
      <c r="EI718" s="107"/>
      <c r="EJ718" s="150"/>
    </row>
    <row r="719" spans="1:140" x14ac:dyDescent="0.3">
      <c r="A719" s="277" t="str">
        <f>Tableau3[Commande]&amp;Tableau3[Lig Cde]</f>
        <v/>
      </c>
      <c r="B719" s="278" t="str">
        <f>IF(ISERROR(VLOOKUP(Tableau3[[#This Row],[Code Ord. Off.]],#REF!,2,FALSE)),"RC CONVERGENCE",VLOOKUP(Tableau3[[#This Row],[Code Ord. Off.]],#REF!,2,FALSE))</f>
        <v>RC CONVERGENCE</v>
      </c>
      <c r="C719" s="279" t="str">
        <f>IF(OR(LEFT(Tableau3[[#This Row],[Commentaire Client]],2)="L3",LEFT(Tableau3[[#This Row],[No Suivi]],2)="L3"),"L3","")</f>
        <v/>
      </c>
      <c r="D719" s="278" t="str">
        <f>IFERROR(VLOOKUP(Tableau3[[#This Row],[Code Gest Fournisseur]],#REF!,2,FALSE),IF(Tableau3[[#This Row],[Réf Art Fournisseur]]="","NRC","Znon attribuée"))</f>
        <v>NRC</v>
      </c>
      <c r="E719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719" s="280" t="str">
        <f>IF(Tableau3[[#This Row],[Date Demandée]]+15&lt;$DE$11,"oui","non")</f>
        <v>oui</v>
      </c>
      <c r="G719" s="143"/>
      <c r="I719" s="144"/>
      <c r="J719" s="143"/>
      <c r="AQ719" s="144"/>
      <c r="AR719" s="143"/>
      <c r="AV719" s="1"/>
      <c r="AW719" s="1"/>
      <c r="BF719" s="1"/>
      <c r="CH719" s="1"/>
      <c r="CI719" s="1"/>
      <c r="CL719" s="1"/>
      <c r="CM719" s="1"/>
      <c r="CN719" s="244"/>
      <c r="CO719" s="1"/>
      <c r="CP719" s="3"/>
      <c r="CQ719" s="3"/>
      <c r="CR719" s="1"/>
      <c r="CS719" s="3"/>
      <c r="CT719" s="3"/>
      <c r="CU719" s="3"/>
      <c r="CV719" s="1"/>
      <c r="CW719" s="1"/>
      <c r="DC719" s="144"/>
      <c r="DD719" s="149"/>
      <c r="DE719" s="107"/>
      <c r="DF719" s="107"/>
      <c r="DG719" s="107"/>
      <c r="DH719" s="107"/>
      <c r="DI719" s="107"/>
      <c r="DJ719" s="107"/>
      <c r="DK719" s="107"/>
      <c r="DL719" s="107"/>
      <c r="DM719" s="107"/>
      <c r="DN719" s="107"/>
      <c r="DO719" s="107"/>
      <c r="DP719" s="107"/>
      <c r="DQ719" s="107"/>
      <c r="DR719" s="107"/>
      <c r="DS719" s="107"/>
      <c r="DT719" s="107"/>
      <c r="DU719" s="107"/>
      <c r="DV719" s="107"/>
      <c r="DW719" s="107"/>
      <c r="DX719" s="107"/>
      <c r="DY719" s="107"/>
      <c r="DZ719" s="107"/>
      <c r="EA719" s="107"/>
      <c r="EB719" s="107"/>
      <c r="EC719" s="107"/>
      <c r="ED719" s="107"/>
      <c r="EE719" s="107"/>
      <c r="EF719" s="107"/>
      <c r="EG719" s="107"/>
      <c r="EH719" s="107"/>
      <c r="EI719" s="107"/>
      <c r="EJ719" s="150"/>
    </row>
    <row r="720" spans="1:140" x14ac:dyDescent="0.3">
      <c r="A720" s="277" t="str">
        <f>Tableau3[Commande]&amp;Tableau3[Lig Cde]</f>
        <v/>
      </c>
      <c r="B720" s="278" t="str">
        <f>IF(ISERROR(VLOOKUP(Tableau3[[#This Row],[Code Ord. Off.]],#REF!,2,FALSE)),"RC CONVERGENCE",VLOOKUP(Tableau3[[#This Row],[Code Ord. Off.]],#REF!,2,FALSE))</f>
        <v>RC CONVERGENCE</v>
      </c>
      <c r="C720" s="279" t="str">
        <f>IF(OR(LEFT(Tableau3[[#This Row],[Commentaire Client]],2)="L3",LEFT(Tableau3[[#This Row],[No Suivi]],2)="L3"),"L3","")</f>
        <v/>
      </c>
      <c r="D720" s="278" t="str">
        <f>IFERROR(VLOOKUP(Tableau3[[#This Row],[Code Gest Fournisseur]],#REF!,2,FALSE),IF(Tableau3[[#This Row],[Réf Art Fournisseur]]="","NRC","Znon attribuée"))</f>
        <v>NRC</v>
      </c>
      <c r="E720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720" s="280" t="str">
        <f>IF(Tableau3[[#This Row],[Date Demandée]]+15&lt;$DE$11,"oui","non")</f>
        <v>oui</v>
      </c>
      <c r="G720" s="143"/>
      <c r="I720" s="144"/>
      <c r="J720" s="143"/>
      <c r="AQ720" s="144"/>
      <c r="AR720" s="143"/>
      <c r="AV720" s="1"/>
      <c r="AW720" s="1"/>
      <c r="BF720" s="1"/>
      <c r="CH720" s="1"/>
      <c r="CI720" s="1"/>
      <c r="CL720" s="1"/>
      <c r="CM720" s="1"/>
      <c r="CN720" s="244"/>
      <c r="CO720" s="1"/>
      <c r="CP720" s="3"/>
      <c r="CQ720" s="3"/>
      <c r="CR720" s="1"/>
      <c r="CS720" s="3"/>
      <c r="CT720" s="3"/>
      <c r="CU720" s="3"/>
      <c r="CV720" s="1"/>
      <c r="CW720" s="1"/>
      <c r="DC720" s="144"/>
      <c r="DD720" s="149"/>
      <c r="DE720" s="107"/>
      <c r="DF720" s="107"/>
      <c r="DG720" s="107"/>
      <c r="DH720" s="107"/>
      <c r="DI720" s="107"/>
      <c r="DJ720" s="107"/>
      <c r="DK720" s="107"/>
      <c r="DL720" s="107"/>
      <c r="DM720" s="107"/>
      <c r="DN720" s="107"/>
      <c r="DO720" s="107"/>
      <c r="DP720" s="107"/>
      <c r="DQ720" s="107"/>
      <c r="DR720" s="107"/>
      <c r="DS720" s="107"/>
      <c r="DT720" s="107"/>
      <c r="DU720" s="107"/>
      <c r="DV720" s="107"/>
      <c r="DW720" s="107"/>
      <c r="DX720" s="107"/>
      <c r="DY720" s="107"/>
      <c r="DZ720" s="107"/>
      <c r="EA720" s="107"/>
      <c r="EB720" s="107"/>
      <c r="EC720" s="107"/>
      <c r="ED720" s="107"/>
      <c r="EE720" s="107"/>
      <c r="EF720" s="107"/>
      <c r="EG720" s="107"/>
      <c r="EH720" s="107"/>
      <c r="EI720" s="107"/>
      <c r="EJ720" s="150"/>
    </row>
    <row r="721" spans="1:140" x14ac:dyDescent="0.3">
      <c r="A721" s="277" t="str">
        <f>Tableau3[Commande]&amp;Tableau3[Lig Cde]</f>
        <v/>
      </c>
      <c r="B721" s="278" t="str">
        <f>IF(ISERROR(VLOOKUP(Tableau3[[#This Row],[Code Ord. Off.]],#REF!,2,FALSE)),"RC CONVERGENCE",VLOOKUP(Tableau3[[#This Row],[Code Ord. Off.]],#REF!,2,FALSE))</f>
        <v>RC CONVERGENCE</v>
      </c>
      <c r="C721" s="279" t="str">
        <f>IF(OR(LEFT(Tableau3[[#This Row],[Commentaire Client]],2)="L3",LEFT(Tableau3[[#This Row],[No Suivi]],2)="L3"),"L3","")</f>
        <v/>
      </c>
      <c r="D721" s="278" t="str">
        <f>IFERROR(VLOOKUP(Tableau3[[#This Row],[Code Gest Fournisseur]],#REF!,2,FALSE),IF(Tableau3[[#This Row],[Réf Art Fournisseur]]="","NRC","Znon attribuée"))</f>
        <v>NRC</v>
      </c>
      <c r="E721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721" s="280" t="str">
        <f>IF(Tableau3[[#This Row],[Date Demandée]]+15&lt;$DE$11,"oui","non")</f>
        <v>oui</v>
      </c>
      <c r="G721" s="143"/>
      <c r="I721" s="144"/>
      <c r="J721" s="143"/>
      <c r="AQ721" s="144"/>
      <c r="AR721" s="143"/>
      <c r="AV721" s="1"/>
      <c r="AW721" s="1"/>
      <c r="BF721" s="1"/>
      <c r="CH721" s="1"/>
      <c r="CI721" s="1"/>
      <c r="CL721" s="1"/>
      <c r="CM721" s="1"/>
      <c r="CN721" s="244"/>
      <c r="CO721" s="1"/>
      <c r="CP721" s="3"/>
      <c r="CQ721" s="3"/>
      <c r="CR721" s="1"/>
      <c r="CS721" s="3"/>
      <c r="CT721" s="3"/>
      <c r="CU721" s="3"/>
      <c r="CV721" s="1"/>
      <c r="CW721" s="1"/>
      <c r="DC721" s="144"/>
      <c r="DD721" s="149"/>
      <c r="DE721" s="107"/>
      <c r="DF721" s="107"/>
      <c r="DG721" s="107"/>
      <c r="DH721" s="107"/>
      <c r="DI721" s="107"/>
      <c r="DJ721" s="107"/>
      <c r="DK721" s="107"/>
      <c r="DL721" s="107"/>
      <c r="DM721" s="107"/>
      <c r="DN721" s="107"/>
      <c r="DO721" s="107"/>
      <c r="DP721" s="107"/>
      <c r="DQ721" s="107"/>
      <c r="DR721" s="107"/>
      <c r="DS721" s="107"/>
      <c r="DT721" s="107"/>
      <c r="DU721" s="107"/>
      <c r="DV721" s="107"/>
      <c r="DW721" s="107"/>
      <c r="DX721" s="107"/>
      <c r="DY721" s="107"/>
      <c r="DZ721" s="107"/>
      <c r="EA721" s="107"/>
      <c r="EB721" s="107"/>
      <c r="EC721" s="107"/>
      <c r="ED721" s="107"/>
      <c r="EE721" s="107"/>
      <c r="EF721" s="107"/>
      <c r="EG721" s="107"/>
      <c r="EH721" s="107"/>
      <c r="EI721" s="107"/>
      <c r="EJ721" s="150"/>
    </row>
    <row r="722" spans="1:140" x14ac:dyDescent="0.3">
      <c r="A722" s="277" t="str">
        <f>Tableau3[Commande]&amp;Tableau3[Lig Cde]</f>
        <v/>
      </c>
      <c r="B722" s="278" t="str">
        <f>IF(ISERROR(VLOOKUP(Tableau3[[#This Row],[Code Ord. Off.]],#REF!,2,FALSE)),"RC CONVERGENCE",VLOOKUP(Tableau3[[#This Row],[Code Ord. Off.]],#REF!,2,FALSE))</f>
        <v>RC CONVERGENCE</v>
      </c>
      <c r="C722" s="279" t="str">
        <f>IF(OR(LEFT(Tableau3[[#This Row],[Commentaire Client]],2)="L3",LEFT(Tableau3[[#This Row],[No Suivi]],2)="L3"),"L3","")</f>
        <v/>
      </c>
      <c r="D722" s="278" t="str">
        <f>IFERROR(VLOOKUP(Tableau3[[#This Row],[Code Gest Fournisseur]],#REF!,2,FALSE),IF(Tableau3[[#This Row],[Réf Art Fournisseur]]="","NRC","Znon attribuée"))</f>
        <v>NRC</v>
      </c>
      <c r="E722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722" s="280" t="str">
        <f>IF(Tableau3[[#This Row],[Date Demandée]]+15&lt;$DE$11,"oui","non")</f>
        <v>oui</v>
      </c>
      <c r="G722" s="143"/>
      <c r="I722" s="144"/>
      <c r="J722" s="143"/>
      <c r="AQ722" s="144"/>
      <c r="AR722" s="143"/>
      <c r="AV722" s="1"/>
      <c r="AW722" s="1"/>
      <c r="BF722" s="1"/>
      <c r="CH722" s="1"/>
      <c r="CI722" s="1"/>
      <c r="CL722" s="1"/>
      <c r="CM722" s="1"/>
      <c r="CN722" s="244"/>
      <c r="CO722" s="1"/>
      <c r="CP722" s="3"/>
      <c r="CQ722" s="3"/>
      <c r="CR722" s="1"/>
      <c r="CS722" s="3"/>
      <c r="CT722" s="3"/>
      <c r="CU722" s="3"/>
      <c r="CV722" s="1"/>
      <c r="CW722" s="1"/>
      <c r="DC722" s="144"/>
      <c r="DD722" s="149"/>
      <c r="DE722" s="107"/>
      <c r="DF722" s="107"/>
      <c r="DG722" s="107"/>
      <c r="DH722" s="107"/>
      <c r="DI722" s="107"/>
      <c r="DJ722" s="107"/>
      <c r="DK722" s="107"/>
      <c r="DL722" s="107"/>
      <c r="DM722" s="107"/>
      <c r="DN722" s="107"/>
      <c r="DO722" s="107"/>
      <c r="DP722" s="107"/>
      <c r="DQ722" s="107"/>
      <c r="DR722" s="107"/>
      <c r="DS722" s="107"/>
      <c r="DT722" s="107"/>
      <c r="DU722" s="107"/>
      <c r="DV722" s="107"/>
      <c r="DW722" s="107"/>
      <c r="DX722" s="107"/>
      <c r="DY722" s="107"/>
      <c r="DZ722" s="107"/>
      <c r="EA722" s="107"/>
      <c r="EB722" s="107"/>
      <c r="EC722" s="107"/>
      <c r="ED722" s="107"/>
      <c r="EE722" s="107"/>
      <c r="EF722" s="107"/>
      <c r="EG722" s="107"/>
      <c r="EH722" s="107"/>
      <c r="EI722" s="107"/>
      <c r="EJ722" s="150"/>
    </row>
    <row r="723" spans="1:140" x14ac:dyDescent="0.3">
      <c r="A723" s="277" t="str">
        <f>Tableau3[Commande]&amp;Tableau3[Lig Cde]</f>
        <v/>
      </c>
      <c r="B723" s="278" t="str">
        <f>IF(ISERROR(VLOOKUP(Tableau3[[#This Row],[Code Ord. Off.]],#REF!,2,FALSE)),"RC CONVERGENCE",VLOOKUP(Tableau3[[#This Row],[Code Ord. Off.]],#REF!,2,FALSE))</f>
        <v>RC CONVERGENCE</v>
      </c>
      <c r="C723" s="279" t="str">
        <f>IF(OR(LEFT(Tableau3[[#This Row],[Commentaire Client]],2)="L3",LEFT(Tableau3[[#This Row],[No Suivi]],2)="L3"),"L3","")</f>
        <v/>
      </c>
      <c r="D723" s="278" t="str">
        <f>IFERROR(VLOOKUP(Tableau3[[#This Row],[Code Gest Fournisseur]],#REF!,2,FALSE),IF(Tableau3[[#This Row],[Réf Art Fournisseur]]="","NRC","Znon attribuée"))</f>
        <v>NRC</v>
      </c>
      <c r="E723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723" s="280" t="str">
        <f>IF(Tableau3[[#This Row],[Date Demandée]]+15&lt;$DE$11,"oui","non")</f>
        <v>oui</v>
      </c>
      <c r="G723" s="143"/>
      <c r="I723" s="144"/>
      <c r="J723" s="143"/>
      <c r="AQ723" s="144"/>
      <c r="AR723" s="143"/>
      <c r="AV723" s="1"/>
      <c r="AW723" s="1"/>
      <c r="BF723" s="1"/>
      <c r="CH723" s="1"/>
      <c r="CI723" s="1"/>
      <c r="CL723" s="1"/>
      <c r="CM723" s="1"/>
      <c r="CN723" s="244"/>
      <c r="CO723" s="1"/>
      <c r="CP723" s="3"/>
      <c r="CQ723" s="3"/>
      <c r="CR723" s="1"/>
      <c r="CS723" s="3"/>
      <c r="CT723" s="3"/>
      <c r="CU723" s="3"/>
      <c r="CV723" s="1"/>
      <c r="CW723" s="1"/>
      <c r="DC723" s="144"/>
      <c r="DD723" s="149"/>
      <c r="DE723" s="107"/>
      <c r="DF723" s="107"/>
      <c r="DG723" s="107"/>
      <c r="DH723" s="107"/>
      <c r="DI723" s="107"/>
      <c r="DJ723" s="107"/>
      <c r="DK723" s="107"/>
      <c r="DL723" s="107"/>
      <c r="DM723" s="107"/>
      <c r="DN723" s="107"/>
      <c r="DO723" s="107"/>
      <c r="DP723" s="107"/>
      <c r="DQ723" s="107"/>
      <c r="DR723" s="107"/>
      <c r="DS723" s="107"/>
      <c r="DT723" s="107"/>
      <c r="DU723" s="107"/>
      <c r="DV723" s="107"/>
      <c r="DW723" s="107"/>
      <c r="DX723" s="107"/>
      <c r="DY723" s="107"/>
      <c r="DZ723" s="107"/>
      <c r="EA723" s="107"/>
      <c r="EB723" s="107"/>
      <c r="EC723" s="107"/>
      <c r="ED723" s="107"/>
      <c r="EE723" s="107"/>
      <c r="EF723" s="107"/>
      <c r="EG723" s="107"/>
      <c r="EH723" s="107"/>
      <c r="EI723" s="107"/>
      <c r="EJ723" s="150"/>
    </row>
    <row r="724" spans="1:140" x14ac:dyDescent="0.3">
      <c r="A724" s="277" t="str">
        <f>Tableau3[Commande]&amp;Tableau3[Lig Cde]</f>
        <v/>
      </c>
      <c r="B724" s="278" t="str">
        <f>IF(ISERROR(VLOOKUP(Tableau3[[#This Row],[Code Ord. Off.]],#REF!,2,FALSE)),"RC CONVERGENCE",VLOOKUP(Tableau3[[#This Row],[Code Ord. Off.]],#REF!,2,FALSE))</f>
        <v>RC CONVERGENCE</v>
      </c>
      <c r="C724" s="279" t="str">
        <f>IF(OR(LEFT(Tableau3[[#This Row],[Commentaire Client]],2)="L3",LEFT(Tableau3[[#This Row],[No Suivi]],2)="L3"),"L3","")</f>
        <v/>
      </c>
      <c r="D724" s="278" t="str">
        <f>IFERROR(VLOOKUP(Tableau3[[#This Row],[Code Gest Fournisseur]],#REF!,2,FALSE),IF(Tableau3[[#This Row],[Réf Art Fournisseur]]="","NRC","Znon attribuée"))</f>
        <v>NRC</v>
      </c>
      <c r="E724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724" s="280" t="str">
        <f>IF(Tableau3[[#This Row],[Date Demandée]]+15&lt;$DE$11,"oui","non")</f>
        <v>oui</v>
      </c>
      <c r="G724" s="143"/>
      <c r="I724" s="144"/>
      <c r="J724" s="143"/>
      <c r="AQ724" s="144"/>
      <c r="AR724" s="143"/>
      <c r="AV724" s="1"/>
      <c r="AW724" s="1"/>
      <c r="BF724" s="1"/>
      <c r="CH724" s="1"/>
      <c r="CI724" s="1"/>
      <c r="CL724" s="1"/>
      <c r="CM724" s="1"/>
      <c r="CN724" s="241"/>
      <c r="CO724" s="1"/>
      <c r="CP724" s="3"/>
      <c r="CQ724" s="3"/>
      <c r="CR724" s="1"/>
      <c r="CS724" s="3"/>
      <c r="CT724" s="3"/>
      <c r="CU724" s="3"/>
      <c r="CV724" s="1"/>
      <c r="CW724" s="1"/>
      <c r="DC724" s="144"/>
      <c r="DD724" s="149"/>
      <c r="DE724" s="107"/>
      <c r="DF724" s="107"/>
      <c r="DG724" s="107"/>
      <c r="DH724" s="107"/>
      <c r="DI724" s="107"/>
      <c r="DJ724" s="107"/>
      <c r="DK724" s="107"/>
      <c r="DL724" s="107"/>
      <c r="DM724" s="107"/>
      <c r="DN724" s="107"/>
      <c r="DO724" s="107"/>
      <c r="DP724" s="107"/>
      <c r="DQ724" s="107"/>
      <c r="DR724" s="107"/>
      <c r="DS724" s="107"/>
      <c r="DT724" s="107"/>
      <c r="DU724" s="107"/>
      <c r="DV724" s="107"/>
      <c r="DW724" s="107"/>
      <c r="DX724" s="107"/>
      <c r="DY724" s="107"/>
      <c r="DZ724" s="107"/>
      <c r="EA724" s="107"/>
      <c r="EB724" s="107"/>
      <c r="EC724" s="107"/>
      <c r="ED724" s="107"/>
      <c r="EE724" s="107"/>
      <c r="EF724" s="107"/>
      <c r="EG724" s="107"/>
      <c r="EH724" s="107"/>
      <c r="EI724" s="107"/>
      <c r="EJ724" s="150"/>
    </row>
    <row r="725" spans="1:140" x14ac:dyDescent="0.3">
      <c r="A725" s="277" t="str">
        <f>Tableau3[Commande]&amp;Tableau3[Lig Cde]</f>
        <v/>
      </c>
      <c r="B725" s="278" t="str">
        <f>IF(ISERROR(VLOOKUP(Tableau3[[#This Row],[Code Ord. Off.]],#REF!,2,FALSE)),"RC CONVERGENCE",VLOOKUP(Tableau3[[#This Row],[Code Ord. Off.]],#REF!,2,FALSE))</f>
        <v>RC CONVERGENCE</v>
      </c>
      <c r="C725" s="279" t="str">
        <f>IF(OR(LEFT(Tableau3[[#This Row],[Commentaire Client]],2)="L3",LEFT(Tableau3[[#This Row],[No Suivi]],2)="L3"),"L3","")</f>
        <v/>
      </c>
      <c r="D725" s="278" t="str">
        <f>IFERROR(VLOOKUP(Tableau3[[#This Row],[Code Gest Fournisseur]],#REF!,2,FALSE),IF(Tableau3[[#This Row],[Réf Art Fournisseur]]="","NRC","Znon attribuée"))</f>
        <v>NRC</v>
      </c>
      <c r="E725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725" s="280" t="str">
        <f>IF(Tableau3[[#This Row],[Date Demandée]]+15&lt;$DE$11,"oui","non")</f>
        <v>oui</v>
      </c>
      <c r="G725" s="143"/>
      <c r="I725" s="144"/>
      <c r="J725" s="143"/>
      <c r="AQ725" s="144"/>
      <c r="AR725" s="143"/>
      <c r="AV725" s="1"/>
      <c r="AW725" s="1"/>
      <c r="BF725" s="1"/>
      <c r="CH725" s="1"/>
      <c r="CI725" s="1"/>
      <c r="CL725" s="1"/>
      <c r="CM725" s="1"/>
      <c r="CN725" s="241"/>
      <c r="CO725" s="1"/>
      <c r="CP725" s="3"/>
      <c r="CQ725" s="3"/>
      <c r="CR725" s="1"/>
      <c r="CS725" s="3"/>
      <c r="CT725" s="3"/>
      <c r="CU725" s="3"/>
      <c r="CV725" s="1"/>
      <c r="CW725" s="1"/>
      <c r="DC725" s="144"/>
      <c r="DD725" s="149"/>
      <c r="DE725" s="107"/>
      <c r="DF725" s="107"/>
      <c r="DG725" s="107"/>
      <c r="DH725" s="107"/>
      <c r="DI725" s="107"/>
      <c r="DJ725" s="107"/>
      <c r="DK725" s="107"/>
      <c r="DL725" s="107"/>
      <c r="DM725" s="107"/>
      <c r="DN725" s="107"/>
      <c r="DO725" s="107"/>
      <c r="DP725" s="107"/>
      <c r="DQ725" s="107"/>
      <c r="DR725" s="107"/>
      <c r="DS725" s="107"/>
      <c r="DT725" s="107"/>
      <c r="DU725" s="107"/>
      <c r="DV725" s="107"/>
      <c r="DW725" s="107"/>
      <c r="DX725" s="107"/>
      <c r="DY725" s="107"/>
      <c r="DZ725" s="107"/>
      <c r="EA725" s="107"/>
      <c r="EB725" s="107"/>
      <c r="EC725" s="107"/>
      <c r="ED725" s="107"/>
      <c r="EE725" s="107"/>
      <c r="EF725" s="107"/>
      <c r="EG725" s="107"/>
      <c r="EH725" s="107"/>
      <c r="EI725" s="107"/>
      <c r="EJ725" s="150"/>
    </row>
    <row r="726" spans="1:140" x14ac:dyDescent="0.3">
      <c r="A726" s="277" t="str">
        <f>Tableau3[Commande]&amp;Tableau3[Lig Cde]</f>
        <v/>
      </c>
      <c r="B726" s="278" t="str">
        <f>IF(ISERROR(VLOOKUP(Tableau3[[#This Row],[Code Ord. Off.]],#REF!,2,FALSE)),"RC CONVERGENCE",VLOOKUP(Tableau3[[#This Row],[Code Ord. Off.]],#REF!,2,FALSE))</f>
        <v>RC CONVERGENCE</v>
      </c>
      <c r="C726" s="279" t="str">
        <f>IF(OR(LEFT(Tableau3[[#This Row],[Commentaire Client]],2)="L3",LEFT(Tableau3[[#This Row],[No Suivi]],2)="L3"),"L3","")</f>
        <v/>
      </c>
      <c r="D726" s="278" t="str">
        <f>IFERROR(VLOOKUP(Tableau3[[#This Row],[Code Gest Fournisseur]],#REF!,2,FALSE),IF(Tableau3[[#This Row],[Réf Art Fournisseur]]="","NRC","Znon attribuée"))</f>
        <v>NRC</v>
      </c>
      <c r="E726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726" s="280" t="str">
        <f>IF(Tableau3[[#This Row],[Date Demandée]]+15&lt;$DE$11,"oui","non")</f>
        <v>oui</v>
      </c>
      <c r="G726" s="143"/>
      <c r="I726" s="144"/>
      <c r="J726" s="143"/>
      <c r="AQ726" s="144"/>
      <c r="AR726" s="143"/>
      <c r="AV726" s="1"/>
      <c r="AW726" s="1"/>
      <c r="BF726" s="1"/>
      <c r="CH726" s="1"/>
      <c r="CI726" s="1"/>
      <c r="CL726" s="1"/>
      <c r="CM726" s="1"/>
      <c r="CN726" s="241"/>
      <c r="CO726" s="1"/>
      <c r="CP726" s="3"/>
      <c r="CQ726" s="3"/>
      <c r="CR726" s="1"/>
      <c r="CS726" s="3"/>
      <c r="CT726" s="3"/>
      <c r="CU726" s="3"/>
      <c r="CV726" s="1"/>
      <c r="CW726" s="1"/>
      <c r="DC726" s="144"/>
      <c r="DD726" s="149"/>
      <c r="DE726" s="107"/>
      <c r="DF726" s="107"/>
      <c r="DG726" s="107"/>
      <c r="DH726" s="107"/>
      <c r="DI726" s="107"/>
      <c r="DJ726" s="107"/>
      <c r="DK726" s="107"/>
      <c r="DL726" s="107"/>
      <c r="DM726" s="107"/>
      <c r="DN726" s="107"/>
      <c r="DO726" s="107"/>
      <c r="DP726" s="107"/>
      <c r="DQ726" s="107"/>
      <c r="DR726" s="107"/>
      <c r="DS726" s="107"/>
      <c r="DT726" s="107"/>
      <c r="DU726" s="107"/>
      <c r="DV726" s="107"/>
      <c r="DW726" s="107"/>
      <c r="DX726" s="107"/>
      <c r="DY726" s="107"/>
      <c r="DZ726" s="107"/>
      <c r="EA726" s="107"/>
      <c r="EB726" s="107"/>
      <c r="EC726" s="107"/>
      <c r="ED726" s="107"/>
      <c r="EE726" s="107"/>
      <c r="EF726" s="107"/>
      <c r="EG726" s="107"/>
      <c r="EH726" s="107"/>
      <c r="EI726" s="107"/>
      <c r="EJ726" s="150"/>
    </row>
    <row r="727" spans="1:140" x14ac:dyDescent="0.3">
      <c r="A727" s="277" t="str">
        <f>Tableau3[Commande]&amp;Tableau3[Lig Cde]</f>
        <v/>
      </c>
      <c r="B727" s="278" t="str">
        <f>IF(ISERROR(VLOOKUP(Tableau3[[#This Row],[Code Ord. Off.]],#REF!,2,FALSE)),"RC CONVERGENCE",VLOOKUP(Tableau3[[#This Row],[Code Ord. Off.]],#REF!,2,FALSE))</f>
        <v>RC CONVERGENCE</v>
      </c>
      <c r="C727" s="279" t="str">
        <f>IF(OR(LEFT(Tableau3[[#This Row],[Commentaire Client]],2)="L3",LEFT(Tableau3[[#This Row],[No Suivi]],2)="L3"),"L3","")</f>
        <v/>
      </c>
      <c r="D727" s="278" t="str">
        <f>IFERROR(VLOOKUP(Tableau3[[#This Row],[Code Gest Fournisseur]],#REF!,2,FALSE),IF(Tableau3[[#This Row],[Réf Art Fournisseur]]="","NRC","Znon attribuée"))</f>
        <v>NRC</v>
      </c>
      <c r="E727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727" s="280" t="str">
        <f>IF(Tableau3[[#This Row],[Date Demandée]]+15&lt;$DE$11,"oui","non")</f>
        <v>oui</v>
      </c>
      <c r="G727" s="143"/>
      <c r="I727" s="144"/>
      <c r="J727" s="143"/>
      <c r="AQ727" s="144"/>
      <c r="AR727" s="143"/>
      <c r="AV727" s="1"/>
      <c r="AW727" s="1"/>
      <c r="BF727" s="1"/>
      <c r="CH727" s="1"/>
      <c r="CI727" s="1"/>
      <c r="CL727" s="1"/>
      <c r="CM727" s="1"/>
      <c r="CN727" s="243"/>
      <c r="CO727" s="1"/>
      <c r="CP727" s="3"/>
      <c r="CQ727" s="3"/>
      <c r="CR727" s="1"/>
      <c r="CS727" s="3"/>
      <c r="CT727" s="3"/>
      <c r="CU727" s="3"/>
      <c r="CV727" s="1"/>
      <c r="CW727" s="1"/>
      <c r="DC727" s="144"/>
      <c r="DD727" s="149"/>
      <c r="DE727" s="107"/>
      <c r="DF727" s="107"/>
      <c r="DG727" s="107"/>
      <c r="DH727" s="107"/>
      <c r="DI727" s="107"/>
      <c r="DJ727" s="107"/>
      <c r="DK727" s="107"/>
      <c r="DL727" s="107"/>
      <c r="DM727" s="107"/>
      <c r="DN727" s="107"/>
      <c r="DO727" s="107"/>
      <c r="DP727" s="107"/>
      <c r="DQ727" s="107"/>
      <c r="DR727" s="107"/>
      <c r="DS727" s="107"/>
      <c r="DT727" s="107"/>
      <c r="DU727" s="107"/>
      <c r="DV727" s="107"/>
      <c r="DW727" s="107"/>
      <c r="DX727" s="107"/>
      <c r="DY727" s="107"/>
      <c r="DZ727" s="107"/>
      <c r="EA727" s="107"/>
      <c r="EB727" s="107"/>
      <c r="EC727" s="107"/>
      <c r="ED727" s="107"/>
      <c r="EE727" s="107"/>
      <c r="EF727" s="107"/>
      <c r="EG727" s="107"/>
      <c r="EH727" s="107"/>
      <c r="EI727" s="107"/>
      <c r="EJ727" s="150"/>
    </row>
    <row r="728" spans="1:140" x14ac:dyDescent="0.3">
      <c r="A728" s="277" t="str">
        <f>Tableau3[Commande]&amp;Tableau3[Lig Cde]</f>
        <v/>
      </c>
      <c r="B728" s="278" t="str">
        <f>IF(ISERROR(VLOOKUP(Tableau3[[#This Row],[Code Ord. Off.]],#REF!,2,FALSE)),"RC CONVERGENCE",VLOOKUP(Tableau3[[#This Row],[Code Ord. Off.]],#REF!,2,FALSE))</f>
        <v>RC CONVERGENCE</v>
      </c>
      <c r="C728" s="279" t="str">
        <f>IF(OR(LEFT(Tableau3[[#This Row],[Commentaire Client]],2)="L3",LEFT(Tableau3[[#This Row],[No Suivi]],2)="L3"),"L3","")</f>
        <v/>
      </c>
      <c r="D728" s="278" t="str">
        <f>IFERROR(VLOOKUP(Tableau3[[#This Row],[Code Gest Fournisseur]],#REF!,2,FALSE),IF(Tableau3[[#This Row],[Réf Art Fournisseur]]="","NRC","Znon attribuée"))</f>
        <v>NRC</v>
      </c>
      <c r="E728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728" s="280" t="str">
        <f>IF(Tableau3[[#This Row],[Date Demandée]]+15&lt;$DE$11,"oui","non")</f>
        <v>oui</v>
      </c>
      <c r="G728" s="143"/>
      <c r="I728" s="144"/>
      <c r="J728" s="143"/>
      <c r="AQ728" s="144"/>
      <c r="AR728" s="143"/>
      <c r="AV728" s="1"/>
      <c r="AW728" s="1"/>
      <c r="BF728" s="1"/>
      <c r="CH728" s="1"/>
      <c r="CI728" s="1"/>
      <c r="CL728" s="1"/>
      <c r="CM728" s="1"/>
      <c r="CN728" s="242"/>
      <c r="CO728" s="1"/>
      <c r="CP728" s="3"/>
      <c r="CQ728" s="3"/>
      <c r="CR728" s="1"/>
      <c r="CS728" s="3"/>
      <c r="CT728" s="3"/>
      <c r="CU728" s="3"/>
      <c r="CV728" s="1"/>
      <c r="CW728" s="1"/>
      <c r="DC728" s="144"/>
      <c r="DD728" s="149"/>
      <c r="DE728" s="107"/>
      <c r="DF728" s="107"/>
      <c r="DG728" s="107"/>
      <c r="DH728" s="107"/>
      <c r="DI728" s="107"/>
      <c r="DJ728" s="107"/>
      <c r="DK728" s="107"/>
      <c r="DL728" s="107"/>
      <c r="DM728" s="107"/>
      <c r="DN728" s="107"/>
      <c r="DO728" s="107"/>
      <c r="DP728" s="107"/>
      <c r="DQ728" s="107"/>
      <c r="DR728" s="107"/>
      <c r="DS728" s="107"/>
      <c r="DT728" s="107"/>
      <c r="DU728" s="107"/>
      <c r="DV728" s="107"/>
      <c r="DW728" s="107"/>
      <c r="DX728" s="107"/>
      <c r="DY728" s="107"/>
      <c r="DZ728" s="107"/>
      <c r="EA728" s="107"/>
      <c r="EB728" s="107"/>
      <c r="EC728" s="107"/>
      <c r="ED728" s="107"/>
      <c r="EE728" s="107"/>
      <c r="EF728" s="107"/>
      <c r="EG728" s="107"/>
      <c r="EH728" s="107"/>
      <c r="EI728" s="107"/>
      <c r="EJ728" s="150"/>
    </row>
    <row r="729" spans="1:140" x14ac:dyDescent="0.3">
      <c r="A729" s="277" t="str">
        <f>Tableau3[Commande]&amp;Tableau3[Lig Cde]</f>
        <v/>
      </c>
      <c r="B729" s="278" t="str">
        <f>IF(ISERROR(VLOOKUP(Tableau3[[#This Row],[Code Ord. Off.]],#REF!,2,FALSE)),"RC CONVERGENCE",VLOOKUP(Tableau3[[#This Row],[Code Ord. Off.]],#REF!,2,FALSE))</f>
        <v>RC CONVERGENCE</v>
      </c>
      <c r="C729" s="279" t="str">
        <f>IF(OR(LEFT(Tableau3[[#This Row],[Commentaire Client]],2)="L3",LEFT(Tableau3[[#This Row],[No Suivi]],2)="L3"),"L3","")</f>
        <v/>
      </c>
      <c r="D729" s="278" t="str">
        <f>IFERROR(VLOOKUP(Tableau3[[#This Row],[Code Gest Fournisseur]],#REF!,2,FALSE),IF(Tableau3[[#This Row],[Réf Art Fournisseur]]="","NRC","Znon attribuée"))</f>
        <v>NRC</v>
      </c>
      <c r="E729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729" s="280" t="str">
        <f>IF(Tableau3[[#This Row],[Date Demandée]]+15&lt;$DE$11,"oui","non")</f>
        <v>oui</v>
      </c>
      <c r="G729" s="143"/>
      <c r="I729" s="144"/>
      <c r="J729" s="143"/>
      <c r="AQ729" s="144"/>
      <c r="AR729" s="143"/>
      <c r="AV729" s="1"/>
      <c r="AW729" s="1"/>
      <c r="BF729" s="1"/>
      <c r="CH729" s="1"/>
      <c r="CI729" s="1"/>
      <c r="CL729" s="1"/>
      <c r="CM729" s="1"/>
      <c r="CN729" s="242"/>
      <c r="CO729" s="1"/>
      <c r="CP729" s="3"/>
      <c r="CQ729" s="3"/>
      <c r="CR729" s="1"/>
      <c r="CS729" s="3"/>
      <c r="CT729" s="3"/>
      <c r="CU729" s="3"/>
      <c r="CV729" s="1"/>
      <c r="CW729" s="1"/>
      <c r="DC729" s="144"/>
      <c r="DD729" s="149"/>
      <c r="DE729" s="107"/>
      <c r="DF729" s="107"/>
      <c r="DG729" s="107"/>
      <c r="DH729" s="107"/>
      <c r="DI729" s="107"/>
      <c r="DJ729" s="107"/>
      <c r="DK729" s="107"/>
      <c r="DL729" s="107"/>
      <c r="DM729" s="107"/>
      <c r="DN729" s="107"/>
      <c r="DO729" s="107"/>
      <c r="DP729" s="107"/>
      <c r="DQ729" s="107"/>
      <c r="DR729" s="107"/>
      <c r="DS729" s="107"/>
      <c r="DT729" s="107"/>
      <c r="DU729" s="107"/>
      <c r="DV729" s="107"/>
      <c r="DW729" s="107"/>
      <c r="DX729" s="107"/>
      <c r="DY729" s="107"/>
      <c r="DZ729" s="107"/>
      <c r="EA729" s="107"/>
      <c r="EB729" s="107"/>
      <c r="EC729" s="107"/>
      <c r="ED729" s="107"/>
      <c r="EE729" s="107"/>
      <c r="EF729" s="107"/>
      <c r="EG729" s="107"/>
      <c r="EH729" s="107"/>
      <c r="EI729" s="107"/>
      <c r="EJ729" s="150"/>
    </row>
    <row r="730" spans="1:140" x14ac:dyDescent="0.3">
      <c r="A730" s="277" t="str">
        <f>Tableau3[Commande]&amp;Tableau3[Lig Cde]</f>
        <v/>
      </c>
      <c r="B730" s="278" t="str">
        <f>IF(ISERROR(VLOOKUP(Tableau3[[#This Row],[Code Ord. Off.]],#REF!,2,FALSE)),"RC CONVERGENCE",VLOOKUP(Tableau3[[#This Row],[Code Ord. Off.]],#REF!,2,FALSE))</f>
        <v>RC CONVERGENCE</v>
      </c>
      <c r="C730" s="279" t="str">
        <f>IF(OR(LEFT(Tableau3[[#This Row],[Commentaire Client]],2)="L3",LEFT(Tableau3[[#This Row],[No Suivi]],2)="L3"),"L3","")</f>
        <v/>
      </c>
      <c r="D730" s="278" t="str">
        <f>IFERROR(VLOOKUP(Tableau3[[#This Row],[Code Gest Fournisseur]],#REF!,2,FALSE),IF(Tableau3[[#This Row],[Réf Art Fournisseur]]="","NRC","Znon attribuée"))</f>
        <v>NRC</v>
      </c>
      <c r="E730" s="278" t="str">
        <f>IF(YEAR(Tableau3[[#This Row],[Date Promise]])&lt;YEAR($DE$11),"date non collaborée",IF(_xlfn.ISOWEEKNUM(Tableau3[[#This Row],[Date Promise]])&lt;_xlfn.ISOWEEKNUM($DE$11),"date non collaborée",_xlfn.ISOWEEKNUM(Tableau3[[#This Row],[Date Promise]])))</f>
        <v>date non collaborée</v>
      </c>
      <c r="F730" s="280" t="str">
        <f>IF(Tableau3[[#This Row],[Date Demandée]]+15&lt;$DE$11,"oui","non")</f>
        <v>oui</v>
      </c>
      <c r="G730" s="143"/>
      <c r="I730" s="144"/>
      <c r="J730" s="143"/>
      <c r="AQ730" s="144"/>
      <c r="AR730" s="143"/>
      <c r="AV730" s="1"/>
      <c r="AW730" s="1"/>
      <c r="BF730" s="1"/>
      <c r="CH730" s="1"/>
      <c r="CI730" s="1"/>
      <c r="CL730" s="1"/>
      <c r="CM730" s="1"/>
      <c r="CN730" s="242"/>
      <c r="CO730" s="1"/>
      <c r="CP730" s="3"/>
      <c r="CQ730" s="3"/>
      <c r="CR730" s="1"/>
      <c r="CS730" s="3"/>
      <c r="CT730" s="3"/>
      <c r="CU730" s="3"/>
      <c r="CV730" s="1"/>
      <c r="CW730" s="1"/>
      <c r="DC730" s="144"/>
      <c r="DD730" s="149"/>
      <c r="DE730" s="107"/>
      <c r="DF730" s="107"/>
      <c r="DG730" s="107"/>
      <c r="DH730" s="107"/>
      <c r="DI730" s="107"/>
      <c r="DJ730" s="107"/>
      <c r="DK730" s="107"/>
      <c r="DL730" s="107"/>
      <c r="DM730" s="107"/>
      <c r="DN730" s="107"/>
      <c r="DO730" s="107"/>
      <c r="DP730" s="107"/>
      <c r="DQ730" s="107"/>
      <c r="DR730" s="107"/>
      <c r="DS730" s="107"/>
      <c r="DT730" s="107"/>
      <c r="DU730" s="107"/>
      <c r="DV730" s="107"/>
      <c r="DW730" s="107"/>
      <c r="DX730" s="107"/>
      <c r="DY730" s="107"/>
      <c r="DZ730" s="107"/>
      <c r="EA730" s="107"/>
      <c r="EB730" s="107"/>
      <c r="EC730" s="107"/>
      <c r="ED730" s="107"/>
      <c r="EE730" s="107"/>
      <c r="EF730" s="107"/>
      <c r="EG730" s="107"/>
      <c r="EH730" s="107"/>
      <c r="EI730" s="107"/>
      <c r="EJ730" s="150"/>
    </row>
    <row r="731" spans="1:140" x14ac:dyDescent="0.3">
      <c r="A731" s="277"/>
      <c r="B731" s="278"/>
      <c r="C731" s="279"/>
      <c r="D731" s="278"/>
      <c r="E731" s="278"/>
      <c r="F731" s="280"/>
      <c r="G731" s="143"/>
      <c r="I731" s="144"/>
      <c r="J731" s="143"/>
      <c r="AQ731" s="144"/>
      <c r="AR731" s="143"/>
      <c r="AV731" s="1"/>
      <c r="AW731" s="1"/>
      <c r="BF731" s="1"/>
      <c r="CH731" s="1"/>
      <c r="CI731" s="1"/>
      <c r="CL731" s="1"/>
      <c r="CM731" s="1"/>
      <c r="CN731"/>
      <c r="CO731" s="1"/>
      <c r="CP731" s="3"/>
      <c r="CQ731" s="3"/>
      <c r="CR731" s="1"/>
      <c r="CS731" s="3"/>
      <c r="CT731" s="3"/>
      <c r="CU731" s="3"/>
      <c r="CV731" s="1"/>
      <c r="CW731" s="1"/>
      <c r="DC731" s="144"/>
      <c r="DD731" s="149"/>
      <c r="DE731" s="107"/>
      <c r="DF731" s="107"/>
      <c r="DG731" s="107"/>
      <c r="DH731" s="107"/>
      <c r="DI731" s="107"/>
      <c r="DJ731" s="107"/>
      <c r="DK731" s="107"/>
      <c r="DL731" s="107"/>
      <c r="DM731" s="107"/>
      <c r="DN731" s="107"/>
      <c r="DO731" s="107"/>
      <c r="DP731" s="107"/>
      <c r="DQ731" s="107"/>
      <c r="DR731" s="107"/>
      <c r="DS731" s="107"/>
      <c r="DT731" s="107"/>
      <c r="DU731" s="107"/>
      <c r="DV731" s="107"/>
      <c r="DW731" s="107"/>
      <c r="DX731" s="107"/>
      <c r="DY731" s="107"/>
      <c r="DZ731" s="107"/>
      <c r="EA731" s="107"/>
      <c r="EB731" s="107"/>
      <c r="EC731" s="107"/>
      <c r="ED731" s="107"/>
      <c r="EE731" s="107"/>
      <c r="EF731" s="107"/>
      <c r="EG731" s="107"/>
      <c r="EH731" s="107"/>
      <c r="EI731" s="107"/>
      <c r="EJ731" s="150"/>
    </row>
    <row r="732" spans="1:140" x14ac:dyDescent="0.3">
      <c r="A732" s="277"/>
      <c r="B732" s="278"/>
      <c r="C732" s="279"/>
      <c r="D732" s="278"/>
      <c r="E732" s="278"/>
      <c r="F732" s="280"/>
      <c r="G732" s="143"/>
      <c r="I732" s="144"/>
      <c r="J732" s="143"/>
      <c r="AQ732" s="144"/>
      <c r="AR732" s="143"/>
      <c r="AV732" s="1"/>
      <c r="AW732" s="1"/>
      <c r="BF732" s="1"/>
      <c r="CH732" s="1"/>
      <c r="CI732" s="1"/>
      <c r="CL732" s="1"/>
      <c r="CM732" s="1"/>
      <c r="CN732"/>
      <c r="CO732" s="1"/>
      <c r="CP732" s="3"/>
      <c r="CQ732" s="3"/>
      <c r="CR732" s="1"/>
      <c r="CS732" s="3"/>
      <c r="CT732" s="3"/>
      <c r="CU732" s="3"/>
      <c r="CV732" s="1"/>
      <c r="CW732" s="1"/>
      <c r="DC732" s="144"/>
      <c r="DD732" s="149"/>
      <c r="DE732" s="107"/>
      <c r="DF732" s="107"/>
      <c r="DG732" s="107"/>
      <c r="DH732" s="107"/>
      <c r="DI732" s="107"/>
      <c r="DJ732" s="107"/>
      <c r="DK732" s="107"/>
      <c r="DL732" s="107"/>
      <c r="DM732" s="107"/>
      <c r="DN732" s="107"/>
      <c r="DO732" s="107"/>
      <c r="DP732" s="107"/>
      <c r="DQ732" s="107"/>
      <c r="DR732" s="107"/>
      <c r="DS732" s="107"/>
      <c r="DT732" s="107"/>
      <c r="DU732" s="107"/>
      <c r="DV732" s="107"/>
      <c r="DW732" s="107"/>
      <c r="DX732" s="107"/>
      <c r="DY732" s="107"/>
      <c r="DZ732" s="107"/>
      <c r="EA732" s="107"/>
      <c r="EB732" s="107"/>
      <c r="EC732" s="107"/>
      <c r="ED732" s="107"/>
      <c r="EE732" s="107"/>
      <c r="EF732" s="107"/>
      <c r="EG732" s="107"/>
      <c r="EH732" s="107"/>
      <c r="EI732" s="107"/>
      <c r="EJ732" s="150"/>
    </row>
    <row r="733" spans="1:140" x14ac:dyDescent="0.3">
      <c r="A733" s="277"/>
      <c r="B733" s="278"/>
      <c r="C733" s="279"/>
      <c r="D733" s="278"/>
      <c r="E733" s="278"/>
      <c r="F733" s="280"/>
      <c r="G733" s="143"/>
      <c r="I733" s="144"/>
      <c r="J733" s="143"/>
      <c r="AQ733" s="144"/>
      <c r="AR733" s="143"/>
      <c r="AV733" s="1"/>
      <c r="AW733" s="1"/>
      <c r="BF733" s="1"/>
      <c r="CH733" s="1"/>
      <c r="CI733" s="1"/>
      <c r="CL733" s="1"/>
      <c r="CM733" s="1"/>
      <c r="CN733"/>
      <c r="CO733" s="1"/>
      <c r="CP733" s="3"/>
      <c r="CQ733" s="3"/>
      <c r="CR733" s="1"/>
      <c r="CS733" s="3"/>
      <c r="CT733" s="3"/>
      <c r="CU733" s="3"/>
      <c r="CV733" s="1"/>
      <c r="CW733" s="1"/>
      <c r="DC733" s="144"/>
      <c r="DD733" s="149"/>
      <c r="DE733" s="107"/>
      <c r="DF733" s="107"/>
      <c r="DG733" s="107"/>
      <c r="DH733" s="107"/>
      <c r="DI733" s="107"/>
      <c r="DJ733" s="107"/>
      <c r="DK733" s="107"/>
      <c r="DL733" s="107"/>
      <c r="DM733" s="107"/>
      <c r="DN733" s="107"/>
      <c r="DO733" s="107"/>
      <c r="DP733" s="107"/>
      <c r="DQ733" s="107"/>
      <c r="DR733" s="107"/>
      <c r="DS733" s="107"/>
      <c r="DT733" s="107"/>
      <c r="DU733" s="107"/>
      <c r="DV733" s="107"/>
      <c r="DW733" s="107"/>
      <c r="DX733" s="107"/>
      <c r="DY733" s="107"/>
      <c r="DZ733" s="107"/>
      <c r="EA733" s="107"/>
      <c r="EB733" s="107"/>
      <c r="EC733" s="107"/>
      <c r="ED733" s="107"/>
      <c r="EE733" s="107"/>
      <c r="EF733" s="107"/>
      <c r="EG733" s="107"/>
      <c r="EH733" s="107"/>
      <c r="EI733" s="107"/>
      <c r="EJ733" s="150"/>
    </row>
    <row r="734" spans="1:140" x14ac:dyDescent="0.3">
      <c r="A734" s="277"/>
      <c r="B734" s="278"/>
      <c r="C734" s="279"/>
      <c r="D734" s="278"/>
      <c r="E734" s="278"/>
      <c r="F734" s="280"/>
      <c r="G734" s="143"/>
      <c r="I734" s="144"/>
      <c r="J734" s="143"/>
      <c r="AQ734" s="144"/>
      <c r="AR734" s="143"/>
      <c r="AV734" s="1"/>
      <c r="AW734" s="1"/>
      <c r="BF734" s="1"/>
      <c r="CH734" s="1"/>
      <c r="CI734" s="1"/>
      <c r="CL734" s="1"/>
      <c r="CM734" s="1"/>
      <c r="CN734"/>
      <c r="CO734" s="1"/>
      <c r="CP734" s="3"/>
      <c r="CQ734" s="3"/>
      <c r="CR734" s="1"/>
      <c r="CS734" s="3"/>
      <c r="CT734" s="3"/>
      <c r="CU734" s="3"/>
      <c r="CV734" s="1"/>
      <c r="CW734" s="1"/>
      <c r="DC734" s="144"/>
      <c r="DD734" s="149"/>
      <c r="DE734" s="107"/>
      <c r="DF734" s="107"/>
      <c r="DG734" s="107"/>
      <c r="DH734" s="107"/>
      <c r="DI734" s="107"/>
      <c r="DJ734" s="107"/>
      <c r="DK734" s="107"/>
      <c r="DL734" s="107"/>
      <c r="DM734" s="107"/>
      <c r="DN734" s="107"/>
      <c r="DO734" s="107"/>
      <c r="DP734" s="107"/>
      <c r="DQ734" s="107"/>
      <c r="DR734" s="107"/>
      <c r="DS734" s="107"/>
      <c r="DT734" s="107"/>
      <c r="DU734" s="107"/>
      <c r="DV734" s="107"/>
      <c r="DW734" s="107"/>
      <c r="DX734" s="107"/>
      <c r="DY734" s="107"/>
      <c r="DZ734" s="107"/>
      <c r="EA734" s="107"/>
      <c r="EB734" s="107"/>
      <c r="EC734" s="107"/>
      <c r="ED734" s="107"/>
      <c r="EE734" s="107"/>
      <c r="EF734" s="107"/>
      <c r="EG734" s="107"/>
      <c r="EH734" s="107"/>
      <c r="EI734" s="107"/>
      <c r="EJ734" s="150"/>
    </row>
    <row r="735" spans="1:140" x14ac:dyDescent="0.3">
      <c r="A735" s="277"/>
      <c r="B735" s="278"/>
      <c r="C735" s="279"/>
      <c r="D735" s="278"/>
      <c r="E735" s="278"/>
      <c r="F735" s="280"/>
      <c r="G735" s="143"/>
      <c r="I735" s="144"/>
      <c r="J735" s="143"/>
      <c r="AQ735" s="144"/>
      <c r="AR735" s="143"/>
      <c r="AV735" s="1"/>
      <c r="AW735" s="1"/>
      <c r="BF735" s="1"/>
      <c r="CH735" s="1"/>
      <c r="CI735" s="1"/>
      <c r="CL735" s="1"/>
      <c r="CM735" s="1"/>
      <c r="CN735"/>
      <c r="CO735" s="1"/>
      <c r="CP735" s="3"/>
      <c r="CQ735" s="3"/>
      <c r="CR735" s="1"/>
      <c r="CS735" s="3"/>
      <c r="CT735" s="3"/>
      <c r="CU735" s="3"/>
      <c r="CV735" s="1"/>
      <c r="CW735" s="1"/>
      <c r="DC735" s="144"/>
      <c r="DD735" s="149"/>
      <c r="DE735" s="107"/>
      <c r="DF735" s="107"/>
      <c r="DG735" s="107"/>
      <c r="DH735" s="107"/>
      <c r="DI735" s="107"/>
      <c r="DJ735" s="107"/>
      <c r="DK735" s="107"/>
      <c r="DL735" s="107"/>
      <c r="DM735" s="107"/>
      <c r="DN735" s="107"/>
      <c r="DO735" s="107"/>
      <c r="DP735" s="107"/>
      <c r="DQ735" s="107"/>
      <c r="DR735" s="107"/>
      <c r="DS735" s="107"/>
      <c r="DT735" s="107"/>
      <c r="DU735" s="107"/>
      <c r="DV735" s="107"/>
      <c r="DW735" s="107"/>
      <c r="DX735" s="107"/>
      <c r="DY735" s="107"/>
      <c r="DZ735" s="107"/>
      <c r="EA735" s="107"/>
      <c r="EB735" s="107"/>
      <c r="EC735" s="107"/>
      <c r="ED735" s="107"/>
      <c r="EE735" s="107"/>
      <c r="EF735" s="107"/>
      <c r="EG735" s="107"/>
      <c r="EH735" s="107"/>
      <c r="EI735" s="107"/>
      <c r="EJ735" s="150"/>
    </row>
    <row r="736" spans="1:140" x14ac:dyDescent="0.3">
      <c r="A736" s="277"/>
      <c r="B736" s="278"/>
      <c r="C736" s="279"/>
      <c r="D736" s="278"/>
      <c r="E736" s="278"/>
      <c r="F736" s="280"/>
      <c r="G736" s="143"/>
      <c r="I736" s="144"/>
      <c r="J736" s="143"/>
      <c r="AQ736" s="144"/>
      <c r="AR736" s="143"/>
      <c r="AV736" s="1"/>
      <c r="AW736" s="1"/>
      <c r="BF736" s="1"/>
      <c r="CH736" s="1"/>
      <c r="CI736" s="1"/>
      <c r="CL736" s="1"/>
      <c r="CM736" s="1"/>
      <c r="CN736"/>
      <c r="CO736" s="1"/>
      <c r="CP736" s="3"/>
      <c r="CQ736" s="3"/>
      <c r="CR736" s="1"/>
      <c r="CS736" s="3"/>
      <c r="CT736" s="3"/>
      <c r="CU736" s="3"/>
      <c r="CV736" s="1"/>
      <c r="CW736" s="1"/>
      <c r="DC736" s="144"/>
      <c r="DD736" s="149"/>
      <c r="DE736" s="107"/>
      <c r="DF736" s="107"/>
      <c r="DG736" s="107"/>
      <c r="DH736" s="107"/>
      <c r="DI736" s="107"/>
      <c r="DJ736" s="107"/>
      <c r="DK736" s="107"/>
      <c r="DL736" s="107"/>
      <c r="DM736" s="107"/>
      <c r="DN736" s="107"/>
      <c r="DO736" s="107"/>
      <c r="DP736" s="107"/>
      <c r="DQ736" s="107"/>
      <c r="DR736" s="107"/>
      <c r="DS736" s="107"/>
      <c r="DT736" s="107"/>
      <c r="DU736" s="107"/>
      <c r="DV736" s="107"/>
      <c r="DW736" s="107"/>
      <c r="DX736" s="107"/>
      <c r="DY736" s="107"/>
      <c r="DZ736" s="107"/>
      <c r="EA736" s="107"/>
      <c r="EB736" s="107"/>
      <c r="EC736" s="107"/>
      <c r="ED736" s="107"/>
      <c r="EE736" s="107"/>
      <c r="EF736" s="107"/>
      <c r="EG736" s="107"/>
      <c r="EH736" s="107"/>
      <c r="EI736" s="107"/>
      <c r="EJ736" s="150"/>
    </row>
    <row r="737" spans="1:140" x14ac:dyDescent="0.3">
      <c r="A737" s="277"/>
      <c r="B737" s="278"/>
      <c r="C737" s="279"/>
      <c r="D737" s="278"/>
      <c r="E737" s="278"/>
      <c r="F737" s="280"/>
      <c r="G737" s="143"/>
      <c r="I737" s="144"/>
      <c r="J737" s="143"/>
      <c r="AQ737" s="144"/>
      <c r="AR737" s="143"/>
      <c r="AV737" s="1"/>
      <c r="AW737" s="1"/>
      <c r="BF737" s="1"/>
      <c r="CH737" s="1"/>
      <c r="CI737" s="1"/>
      <c r="CL737" s="1"/>
      <c r="CM737" s="1"/>
      <c r="CN737"/>
      <c r="CO737" s="1"/>
      <c r="CP737" s="3"/>
      <c r="CQ737" s="3"/>
      <c r="CR737" s="1"/>
      <c r="CS737" s="3"/>
      <c r="CT737" s="3"/>
      <c r="CU737" s="3"/>
      <c r="CV737" s="1"/>
      <c r="CW737" s="1"/>
      <c r="DC737" s="144"/>
      <c r="DD737" s="149"/>
      <c r="DE737" s="107"/>
      <c r="DF737" s="107"/>
      <c r="DG737" s="107"/>
      <c r="DH737" s="107"/>
      <c r="DI737" s="107"/>
      <c r="DJ737" s="107"/>
      <c r="DK737" s="107"/>
      <c r="DL737" s="107"/>
      <c r="DM737" s="107"/>
      <c r="DN737" s="107"/>
      <c r="DO737" s="107"/>
      <c r="DP737" s="107"/>
      <c r="DQ737" s="107"/>
      <c r="DR737" s="107"/>
      <c r="DS737" s="107"/>
      <c r="DT737" s="107"/>
      <c r="DU737" s="107"/>
      <c r="DV737" s="107"/>
      <c r="DW737" s="107"/>
      <c r="DX737" s="107"/>
      <c r="DY737" s="107"/>
      <c r="DZ737" s="107"/>
      <c r="EA737" s="107"/>
      <c r="EB737" s="107"/>
      <c r="EC737" s="107"/>
      <c r="ED737" s="107"/>
      <c r="EE737" s="107"/>
      <c r="EF737" s="107"/>
      <c r="EG737" s="107"/>
      <c r="EH737" s="107"/>
      <c r="EI737" s="107"/>
      <c r="EJ737" s="150"/>
    </row>
    <row r="738" spans="1:140" x14ac:dyDescent="0.3">
      <c r="A738" s="277"/>
      <c r="B738" s="278"/>
      <c r="C738" s="279"/>
      <c r="D738" s="278"/>
      <c r="E738" s="278"/>
      <c r="F738" s="280"/>
      <c r="G738" s="143"/>
      <c r="I738" s="144"/>
      <c r="J738" s="143"/>
      <c r="AQ738" s="144"/>
      <c r="AR738" s="143"/>
      <c r="AV738" s="1"/>
      <c r="AW738" s="1"/>
      <c r="BF738" s="1"/>
      <c r="CH738" s="1"/>
      <c r="CI738" s="1"/>
      <c r="CL738" s="1"/>
      <c r="CM738" s="1"/>
      <c r="CN738"/>
      <c r="CO738" s="1"/>
      <c r="CP738" s="3"/>
      <c r="CQ738" s="3"/>
      <c r="CR738" s="1"/>
      <c r="CS738" s="3"/>
      <c r="CT738" s="3"/>
      <c r="CU738" s="3"/>
      <c r="CV738" s="1"/>
      <c r="CW738" s="1"/>
      <c r="DC738" s="144"/>
      <c r="DD738" s="149"/>
      <c r="DE738" s="107"/>
      <c r="DF738" s="107"/>
      <c r="DG738" s="107"/>
      <c r="DH738" s="107"/>
      <c r="DI738" s="107"/>
      <c r="DJ738" s="107"/>
      <c r="DK738" s="107"/>
      <c r="DL738" s="107"/>
      <c r="DM738" s="107"/>
      <c r="DN738" s="107"/>
      <c r="DO738" s="107"/>
      <c r="DP738" s="107"/>
      <c r="DQ738" s="107"/>
      <c r="DR738" s="107"/>
      <c r="DS738" s="107"/>
      <c r="DT738" s="107"/>
      <c r="DU738" s="107"/>
      <c r="DV738" s="107"/>
      <c r="DW738" s="107"/>
      <c r="DX738" s="107"/>
      <c r="DY738" s="107"/>
      <c r="DZ738" s="107"/>
      <c r="EA738" s="107"/>
      <c r="EB738" s="107"/>
      <c r="EC738" s="107"/>
      <c r="ED738" s="107"/>
      <c r="EE738" s="107"/>
      <c r="EF738" s="107"/>
      <c r="EG738" s="107"/>
      <c r="EH738" s="107"/>
      <c r="EI738" s="107"/>
      <c r="EJ738" s="150"/>
    </row>
    <row r="739" spans="1:140" x14ac:dyDescent="0.3">
      <c r="A739" s="277"/>
      <c r="B739" s="278"/>
      <c r="C739" s="279"/>
      <c r="D739" s="278"/>
      <c r="E739" s="278"/>
      <c r="F739" s="280"/>
      <c r="G739" s="143"/>
      <c r="I739" s="144"/>
      <c r="J739" s="143"/>
      <c r="AQ739" s="144"/>
      <c r="AR739" s="143"/>
      <c r="AV739" s="1"/>
      <c r="AW739" s="1"/>
      <c r="BF739" s="1"/>
      <c r="CH739" s="1"/>
      <c r="CI739" s="1"/>
      <c r="CL739" s="1"/>
      <c r="CM739" s="1"/>
      <c r="CN739"/>
      <c r="CO739" s="1"/>
      <c r="CP739" s="3"/>
      <c r="CQ739" s="3"/>
      <c r="CR739" s="1"/>
      <c r="CS739" s="3"/>
      <c r="CT739" s="3"/>
      <c r="CU739" s="3"/>
      <c r="CV739" s="1"/>
      <c r="CW739" s="1"/>
      <c r="DC739" s="144"/>
      <c r="DD739" s="149"/>
      <c r="DE739" s="107"/>
      <c r="DF739" s="107"/>
      <c r="DG739" s="107"/>
      <c r="DH739" s="107"/>
      <c r="DI739" s="107"/>
      <c r="DJ739" s="107"/>
      <c r="DK739" s="107"/>
      <c r="DL739" s="107"/>
      <c r="DM739" s="107"/>
      <c r="DN739" s="107"/>
      <c r="DO739" s="107"/>
      <c r="DP739" s="107"/>
      <c r="DQ739" s="107"/>
      <c r="DR739" s="107"/>
      <c r="DS739" s="107"/>
      <c r="DT739" s="107"/>
      <c r="DU739" s="107"/>
      <c r="DV739" s="107"/>
      <c r="DW739" s="107"/>
      <c r="DX739" s="107"/>
      <c r="DY739" s="107"/>
      <c r="DZ739" s="107"/>
      <c r="EA739" s="107"/>
      <c r="EB739" s="107"/>
      <c r="EC739" s="107"/>
      <c r="ED739" s="107"/>
      <c r="EE739" s="107"/>
      <c r="EF739" s="107"/>
      <c r="EG739" s="107"/>
      <c r="EH739" s="107"/>
      <c r="EI739" s="107"/>
      <c r="EJ739" s="150"/>
    </row>
    <row r="740" spans="1:140" x14ac:dyDescent="0.3">
      <c r="A740" s="277"/>
      <c r="B740" s="278"/>
      <c r="C740" s="279"/>
      <c r="D740" s="278"/>
      <c r="E740" s="278"/>
      <c r="F740" s="280"/>
      <c r="G740" s="143"/>
      <c r="I740" s="144"/>
      <c r="J740" s="143"/>
      <c r="AQ740" s="144"/>
      <c r="AR740" s="143"/>
      <c r="AV740" s="1"/>
      <c r="AW740" s="1"/>
      <c r="BF740" s="1"/>
      <c r="CH740" s="1"/>
      <c r="CI740" s="1"/>
      <c r="CL740" s="1"/>
      <c r="CM740" s="1"/>
      <c r="CN740"/>
      <c r="CO740" s="1"/>
      <c r="CP740" s="3"/>
      <c r="CQ740" s="3"/>
      <c r="CR740" s="1"/>
      <c r="CS740" s="3"/>
      <c r="CT740" s="3"/>
      <c r="CU740" s="3"/>
      <c r="CV740" s="1"/>
      <c r="CW740" s="1"/>
      <c r="DC740" s="144"/>
      <c r="DD740" s="149"/>
      <c r="DE740" s="107"/>
      <c r="DF740" s="107"/>
      <c r="DG740" s="107"/>
      <c r="DH740" s="107"/>
      <c r="DI740" s="107"/>
      <c r="DJ740" s="107"/>
      <c r="DK740" s="107"/>
      <c r="DL740" s="107"/>
      <c r="DM740" s="107"/>
      <c r="DN740" s="107"/>
      <c r="DO740" s="107"/>
      <c r="DP740" s="107"/>
      <c r="DQ740" s="107"/>
      <c r="DR740" s="107"/>
      <c r="DS740" s="107"/>
      <c r="DT740" s="107"/>
      <c r="DU740" s="107"/>
      <c r="DV740" s="107"/>
      <c r="DW740" s="107"/>
      <c r="DX740" s="107"/>
      <c r="DY740" s="107"/>
      <c r="DZ740" s="107"/>
      <c r="EA740" s="107"/>
      <c r="EB740" s="107"/>
      <c r="EC740" s="107"/>
      <c r="ED740" s="107"/>
      <c r="EE740" s="107"/>
      <c r="EF740" s="107"/>
      <c r="EG740" s="107"/>
      <c r="EH740" s="107"/>
      <c r="EI740" s="107"/>
      <c r="EJ740" s="150"/>
    </row>
    <row r="741" spans="1:140" x14ac:dyDescent="0.3">
      <c r="A741" s="277"/>
      <c r="B741" s="278"/>
      <c r="C741" s="279"/>
      <c r="D741" s="278"/>
      <c r="E741" s="278"/>
      <c r="F741" s="280"/>
      <c r="G741" s="143"/>
      <c r="I741" s="144"/>
      <c r="J741" s="143"/>
      <c r="AQ741" s="144"/>
      <c r="AR741" s="143"/>
      <c r="AV741" s="1"/>
      <c r="AW741" s="1"/>
      <c r="BF741" s="1"/>
      <c r="CH741" s="1"/>
      <c r="CI741" s="1"/>
      <c r="CL741" s="1"/>
      <c r="CM741" s="1"/>
      <c r="CN741"/>
      <c r="CO741" s="1"/>
      <c r="CP741" s="3"/>
      <c r="CQ741" s="3"/>
      <c r="CR741" s="1"/>
      <c r="CS741" s="3"/>
      <c r="CT741" s="3"/>
      <c r="CU741" s="3"/>
      <c r="CV741" s="1"/>
      <c r="CW741" s="1"/>
      <c r="DC741" s="144"/>
      <c r="DD741" s="149"/>
      <c r="DE741" s="107"/>
      <c r="DF741" s="107"/>
      <c r="DG741" s="107"/>
      <c r="DH741" s="107"/>
      <c r="DI741" s="107"/>
      <c r="DJ741" s="107"/>
      <c r="DK741" s="107"/>
      <c r="DL741" s="107"/>
      <c r="DM741" s="107"/>
      <c r="DN741" s="107"/>
      <c r="DO741" s="107"/>
      <c r="DP741" s="107"/>
      <c r="DQ741" s="107"/>
      <c r="DR741" s="107"/>
      <c r="DS741" s="107"/>
      <c r="DT741" s="107"/>
      <c r="DU741" s="107"/>
      <c r="DV741" s="107"/>
      <c r="DW741" s="107"/>
      <c r="DX741" s="107"/>
      <c r="DY741" s="107"/>
      <c r="DZ741" s="107"/>
      <c r="EA741" s="107"/>
      <c r="EB741" s="107"/>
      <c r="EC741" s="107"/>
      <c r="ED741" s="107"/>
      <c r="EE741" s="107"/>
      <c r="EF741" s="107"/>
      <c r="EG741" s="107"/>
      <c r="EH741" s="107"/>
      <c r="EI741" s="107"/>
      <c r="EJ741" s="150"/>
    </row>
    <row r="742" spans="1:140" x14ac:dyDescent="0.3">
      <c r="A742" s="277"/>
      <c r="B742" s="278"/>
      <c r="C742" s="279"/>
      <c r="D742" s="278"/>
      <c r="E742" s="278"/>
      <c r="F742" s="280"/>
      <c r="G742" s="143"/>
      <c r="I742" s="144"/>
      <c r="J742" s="143"/>
      <c r="AQ742" s="144"/>
      <c r="AR742" s="143"/>
      <c r="AV742" s="1"/>
      <c r="AW742" s="1"/>
      <c r="BF742" s="1"/>
      <c r="CH742" s="1"/>
      <c r="CI742" s="1"/>
      <c r="CL742" s="1"/>
      <c r="CM742" s="1"/>
      <c r="CN742"/>
      <c r="CO742" s="1"/>
      <c r="CP742" s="3"/>
      <c r="CQ742" s="3"/>
      <c r="CR742" s="1"/>
      <c r="CS742" s="3"/>
      <c r="CT742" s="3"/>
      <c r="CU742" s="3"/>
      <c r="CV742" s="1"/>
      <c r="CW742" s="1"/>
      <c r="DC742" s="144"/>
      <c r="DD742" s="149"/>
      <c r="DE742" s="107"/>
      <c r="DF742" s="107"/>
      <c r="DG742" s="107"/>
      <c r="DH742" s="107"/>
      <c r="DI742" s="107"/>
      <c r="DJ742" s="107"/>
      <c r="DK742" s="107"/>
      <c r="DL742" s="107"/>
      <c r="DM742" s="107"/>
      <c r="DN742" s="107"/>
      <c r="DO742" s="107"/>
      <c r="DP742" s="107"/>
      <c r="DQ742" s="107"/>
      <c r="DR742" s="107"/>
      <c r="DS742" s="107"/>
      <c r="DT742" s="107"/>
      <c r="DU742" s="107"/>
      <c r="DV742" s="107"/>
      <c r="DW742" s="107"/>
      <c r="DX742" s="107"/>
      <c r="DY742" s="107"/>
      <c r="DZ742" s="107"/>
      <c r="EA742" s="107"/>
      <c r="EB742" s="107"/>
      <c r="EC742" s="107"/>
      <c r="ED742" s="107"/>
      <c r="EE742" s="107"/>
      <c r="EF742" s="107"/>
      <c r="EG742" s="107"/>
      <c r="EH742" s="107"/>
      <c r="EI742" s="107"/>
      <c r="EJ742" s="150"/>
    </row>
    <row r="743" spans="1:140" x14ac:dyDescent="0.3">
      <c r="A743" s="277"/>
      <c r="B743" s="278"/>
      <c r="C743" s="279"/>
      <c r="D743" s="278"/>
      <c r="E743" s="278"/>
      <c r="F743" s="280"/>
      <c r="G743" s="143"/>
      <c r="I743" s="144"/>
      <c r="J743" s="143"/>
      <c r="AQ743" s="144"/>
      <c r="AR743" s="143"/>
      <c r="AV743" s="1"/>
      <c r="AW743" s="1"/>
      <c r="BF743" s="1"/>
      <c r="CH743" s="1"/>
      <c r="CI743" s="1"/>
      <c r="CL743" s="1"/>
      <c r="CM743" s="1"/>
      <c r="CN743"/>
      <c r="CO743" s="1"/>
      <c r="CP743" s="3"/>
      <c r="CQ743" s="3"/>
      <c r="CR743" s="1"/>
      <c r="CS743" s="3"/>
      <c r="CT743" s="3"/>
      <c r="CU743" s="3"/>
      <c r="CV743" s="1"/>
      <c r="CW743" s="1"/>
      <c r="DC743" s="144"/>
      <c r="DD743" s="149"/>
      <c r="DE743" s="107"/>
      <c r="DF743" s="107"/>
      <c r="DG743" s="107"/>
      <c r="DH743" s="107"/>
      <c r="DI743" s="107"/>
      <c r="DJ743" s="107"/>
      <c r="DK743" s="107"/>
      <c r="DL743" s="107"/>
      <c r="DM743" s="107"/>
      <c r="DN743" s="107"/>
      <c r="DO743" s="107"/>
      <c r="DP743" s="107"/>
      <c r="DQ743" s="107"/>
      <c r="DR743" s="107"/>
      <c r="DS743" s="107"/>
      <c r="DT743" s="107"/>
      <c r="DU743" s="107"/>
      <c r="DV743" s="107"/>
      <c r="DW743" s="107"/>
      <c r="DX743" s="107"/>
      <c r="DY743" s="107"/>
      <c r="DZ743" s="107"/>
      <c r="EA743" s="107"/>
      <c r="EB743" s="107"/>
      <c r="EC743" s="107"/>
      <c r="ED743" s="107"/>
      <c r="EE743" s="107"/>
      <c r="EF743" s="107"/>
      <c r="EG743" s="107"/>
      <c r="EH743" s="107"/>
      <c r="EI743" s="107"/>
      <c r="EJ743" s="150"/>
    </row>
    <row r="744" spans="1:140" x14ac:dyDescent="0.3">
      <c r="A744" s="277"/>
      <c r="B744" s="278"/>
      <c r="C744" s="279"/>
      <c r="D744" s="278"/>
      <c r="E744" s="278"/>
      <c r="F744" s="280"/>
      <c r="G744" s="143"/>
      <c r="I744" s="144"/>
      <c r="J744" s="143"/>
      <c r="AQ744" s="144"/>
      <c r="AR744" s="143"/>
      <c r="AV744" s="1"/>
      <c r="AW744" s="1"/>
      <c r="BF744" s="1"/>
      <c r="CH744" s="1"/>
      <c r="CI744" s="1"/>
      <c r="CL744" s="1"/>
      <c r="CM744" s="1"/>
      <c r="CN744"/>
      <c r="CO744" s="1"/>
      <c r="CP744" s="3"/>
      <c r="CQ744" s="3"/>
      <c r="CR744" s="1"/>
      <c r="CS744" s="3"/>
      <c r="CT744" s="3"/>
      <c r="CU744" s="3"/>
      <c r="CV744" s="1"/>
      <c r="CW744" s="1"/>
      <c r="DC744" s="144"/>
      <c r="DD744" s="149"/>
      <c r="DE744" s="107"/>
      <c r="DF744" s="107"/>
      <c r="DG744" s="107"/>
      <c r="DH744" s="107"/>
      <c r="DI744" s="107"/>
      <c r="DJ744" s="107"/>
      <c r="DK744" s="107"/>
      <c r="DL744" s="107"/>
      <c r="DM744" s="107"/>
      <c r="DN744" s="107"/>
      <c r="DO744" s="107"/>
      <c r="DP744" s="107"/>
      <c r="DQ744" s="107"/>
      <c r="DR744" s="107"/>
      <c r="DS744" s="107"/>
      <c r="DT744" s="107"/>
      <c r="DU744" s="107"/>
      <c r="DV744" s="107"/>
      <c r="DW744" s="107"/>
      <c r="DX744" s="107"/>
      <c r="DY744" s="107"/>
      <c r="DZ744" s="107"/>
      <c r="EA744" s="107"/>
      <c r="EB744" s="107"/>
      <c r="EC744" s="107"/>
      <c r="ED744" s="107"/>
      <c r="EE744" s="107"/>
      <c r="EF744" s="107"/>
      <c r="EG744" s="107"/>
      <c r="EH744" s="107"/>
      <c r="EI744" s="107"/>
      <c r="EJ744" s="150"/>
    </row>
    <row r="745" spans="1:140" x14ac:dyDescent="0.3">
      <c r="A745" s="277"/>
      <c r="B745" s="278"/>
      <c r="C745" s="279"/>
      <c r="D745" s="278"/>
      <c r="E745" s="278"/>
      <c r="F745" s="280"/>
      <c r="G745" s="143"/>
      <c r="I745" s="144"/>
      <c r="J745" s="143"/>
      <c r="AQ745" s="144"/>
      <c r="AR745" s="143"/>
      <c r="AV745" s="1"/>
      <c r="AW745" s="1"/>
      <c r="BF745" s="1"/>
      <c r="CH745" s="1"/>
      <c r="CI745" s="1"/>
      <c r="CL745" s="1"/>
      <c r="CM745" s="1"/>
      <c r="CN745"/>
      <c r="CO745" s="1"/>
      <c r="CP745" s="3"/>
      <c r="CQ745" s="3"/>
      <c r="CR745" s="1"/>
      <c r="CS745" s="3"/>
      <c r="CT745" s="3"/>
      <c r="CU745" s="3"/>
      <c r="CV745" s="1"/>
      <c r="CW745" s="1"/>
      <c r="DC745" s="144"/>
      <c r="DD745" s="149"/>
      <c r="DE745" s="107"/>
      <c r="DF745" s="107"/>
      <c r="DG745" s="107"/>
      <c r="DH745" s="107"/>
      <c r="DI745" s="107"/>
      <c r="DJ745" s="107"/>
      <c r="DK745" s="107"/>
      <c r="DL745" s="107"/>
      <c r="DM745" s="107"/>
      <c r="DN745" s="107"/>
      <c r="DO745" s="107"/>
      <c r="DP745" s="107"/>
      <c r="DQ745" s="107"/>
      <c r="DR745" s="107"/>
      <c r="DS745" s="107"/>
      <c r="DT745" s="107"/>
      <c r="DU745" s="107"/>
      <c r="DV745" s="107"/>
      <c r="DW745" s="107"/>
      <c r="DX745" s="107"/>
      <c r="DY745" s="107"/>
      <c r="DZ745" s="107"/>
      <c r="EA745" s="107"/>
      <c r="EB745" s="107"/>
      <c r="EC745" s="107"/>
      <c r="ED745" s="107"/>
      <c r="EE745" s="107"/>
      <c r="EF745" s="107"/>
      <c r="EG745" s="107"/>
      <c r="EH745" s="107"/>
      <c r="EI745" s="107"/>
      <c r="EJ745" s="150"/>
    </row>
    <row r="746" spans="1:140" x14ac:dyDescent="0.3">
      <c r="A746" s="277"/>
      <c r="B746" s="278"/>
      <c r="C746" s="279"/>
      <c r="D746" s="278"/>
      <c r="E746" s="278"/>
      <c r="F746" s="280"/>
      <c r="G746" s="143"/>
      <c r="I746" s="144"/>
      <c r="J746" s="143"/>
      <c r="AQ746" s="144"/>
      <c r="AR746" s="143"/>
      <c r="AV746" s="1"/>
      <c r="AW746" s="1"/>
      <c r="BF746" s="1"/>
      <c r="CH746" s="1"/>
      <c r="CI746" s="1"/>
      <c r="CL746" s="1"/>
      <c r="CM746" s="1"/>
      <c r="CN746"/>
      <c r="CO746" s="1"/>
      <c r="CP746" s="3"/>
      <c r="CQ746" s="3"/>
      <c r="CR746" s="1"/>
      <c r="CS746" s="3"/>
      <c r="CT746" s="3"/>
      <c r="CU746" s="3"/>
      <c r="CV746" s="1"/>
      <c r="CW746" s="1"/>
      <c r="DC746" s="144"/>
      <c r="DD746" s="149"/>
      <c r="DE746" s="107"/>
      <c r="DF746" s="107"/>
      <c r="DG746" s="107"/>
      <c r="DH746" s="107"/>
      <c r="DI746" s="107"/>
      <c r="DJ746" s="107"/>
      <c r="DK746" s="107"/>
      <c r="DL746" s="107"/>
      <c r="DM746" s="107"/>
      <c r="DN746" s="107"/>
      <c r="DO746" s="107"/>
      <c r="DP746" s="107"/>
      <c r="DQ746" s="107"/>
      <c r="DR746" s="107"/>
      <c r="DS746" s="107"/>
      <c r="DT746" s="107"/>
      <c r="DU746" s="107"/>
      <c r="DV746" s="107"/>
      <c r="DW746" s="107"/>
      <c r="DX746" s="107"/>
      <c r="DY746" s="107"/>
      <c r="DZ746" s="107"/>
      <c r="EA746" s="107"/>
      <c r="EB746" s="107"/>
      <c r="EC746" s="107"/>
      <c r="ED746" s="107"/>
      <c r="EE746" s="107"/>
      <c r="EF746" s="107"/>
      <c r="EG746" s="107"/>
      <c r="EH746" s="107"/>
      <c r="EI746" s="107"/>
      <c r="EJ746" s="150"/>
    </row>
    <row r="747" spans="1:140" x14ac:dyDescent="0.3">
      <c r="A747" s="277"/>
      <c r="B747" s="278"/>
      <c r="C747" s="279"/>
      <c r="D747" s="278"/>
      <c r="E747" s="278"/>
      <c r="F747" s="280"/>
      <c r="G747" s="143"/>
      <c r="I747" s="144"/>
      <c r="J747" s="143"/>
      <c r="AQ747" s="144"/>
      <c r="AR747" s="143"/>
      <c r="AV747" s="1"/>
      <c r="AW747" s="1"/>
      <c r="BF747" s="1"/>
      <c r="CH747" s="1"/>
      <c r="CI747" s="1"/>
      <c r="CL747" s="1"/>
      <c r="CM747" s="1"/>
      <c r="CN747"/>
      <c r="CO747" s="1"/>
      <c r="CP747" s="3"/>
      <c r="CQ747" s="3"/>
      <c r="CR747" s="1"/>
      <c r="CS747" s="3"/>
      <c r="CT747" s="3"/>
      <c r="CU747" s="3"/>
      <c r="CV747" s="1"/>
      <c r="CW747" s="1"/>
      <c r="DC747" s="144"/>
      <c r="DD747" s="149"/>
      <c r="DE747" s="107"/>
      <c r="DF747" s="107"/>
      <c r="DG747" s="107"/>
      <c r="DH747" s="107"/>
      <c r="DI747" s="107"/>
      <c r="DJ747" s="107"/>
      <c r="DK747" s="107"/>
      <c r="DL747" s="107"/>
      <c r="DM747" s="107"/>
      <c r="DN747" s="107"/>
      <c r="DO747" s="107"/>
      <c r="DP747" s="107"/>
      <c r="DQ747" s="107"/>
      <c r="DR747" s="107"/>
      <c r="DS747" s="107"/>
      <c r="DT747" s="107"/>
      <c r="DU747" s="107"/>
      <c r="DV747" s="107"/>
      <c r="DW747" s="107"/>
      <c r="DX747" s="107"/>
      <c r="DY747" s="107"/>
      <c r="DZ747" s="107"/>
      <c r="EA747" s="107"/>
      <c r="EB747" s="107"/>
      <c r="EC747" s="107"/>
      <c r="ED747" s="107"/>
      <c r="EE747" s="107"/>
      <c r="EF747" s="107"/>
      <c r="EG747" s="107"/>
      <c r="EH747" s="107"/>
      <c r="EI747" s="107"/>
      <c r="EJ747" s="150"/>
    </row>
    <row r="748" spans="1:140" x14ac:dyDescent="0.3">
      <c r="A748" s="277"/>
      <c r="B748" s="278"/>
      <c r="C748" s="279"/>
      <c r="D748" s="278"/>
      <c r="E748" s="278"/>
      <c r="F748" s="280"/>
      <c r="G748" s="143"/>
      <c r="I748" s="144"/>
      <c r="J748" s="143"/>
      <c r="AQ748" s="144"/>
      <c r="AR748" s="143"/>
      <c r="AV748" s="1"/>
      <c r="AW748" s="1"/>
      <c r="BF748" s="1"/>
      <c r="CH748" s="1"/>
      <c r="CI748" s="1"/>
      <c r="CL748" s="1"/>
      <c r="CM748" s="1"/>
      <c r="CN748"/>
      <c r="CO748" s="1"/>
      <c r="CP748" s="3"/>
      <c r="CQ748" s="3"/>
      <c r="CR748" s="1"/>
      <c r="CS748" s="3"/>
      <c r="CT748" s="3"/>
      <c r="CU748" s="3"/>
      <c r="CV748" s="1"/>
      <c r="CW748" s="1"/>
      <c r="DC748" s="144"/>
      <c r="DD748" s="149"/>
      <c r="DE748" s="107"/>
      <c r="DF748" s="107"/>
      <c r="DG748" s="107"/>
      <c r="DH748" s="107"/>
      <c r="DI748" s="107"/>
      <c r="DJ748" s="107"/>
      <c r="DK748" s="107"/>
      <c r="DL748" s="107"/>
      <c r="DM748" s="107"/>
      <c r="DN748" s="107"/>
      <c r="DO748" s="107"/>
      <c r="DP748" s="107"/>
      <c r="DQ748" s="107"/>
      <c r="DR748" s="107"/>
      <c r="DS748" s="107"/>
      <c r="DT748" s="107"/>
      <c r="DU748" s="107"/>
      <c r="DV748" s="107"/>
      <c r="DW748" s="107"/>
      <c r="DX748" s="107"/>
      <c r="DY748" s="107"/>
      <c r="DZ748" s="107"/>
      <c r="EA748" s="107"/>
      <c r="EB748" s="107"/>
      <c r="EC748" s="107"/>
      <c r="ED748" s="107"/>
      <c r="EE748" s="107"/>
      <c r="EF748" s="107"/>
      <c r="EG748" s="107"/>
      <c r="EH748" s="107"/>
      <c r="EI748" s="107"/>
      <c r="EJ748" s="150"/>
    </row>
    <row r="749" spans="1:140" x14ac:dyDescent="0.3">
      <c r="A749" s="277"/>
      <c r="B749" s="278"/>
      <c r="C749" s="279"/>
      <c r="D749" s="278"/>
      <c r="E749" s="278"/>
      <c r="F749" s="280"/>
      <c r="G749" s="143"/>
      <c r="I749" s="144"/>
      <c r="J749" s="143"/>
      <c r="AQ749" s="144"/>
      <c r="AR749" s="143"/>
      <c r="AV749" s="1"/>
      <c r="AW749" s="1"/>
      <c r="BF749" s="1"/>
      <c r="CH749" s="1"/>
      <c r="CI749" s="1"/>
      <c r="CL749" s="1"/>
      <c r="CM749" s="1"/>
      <c r="CN749"/>
      <c r="CO749" s="1"/>
      <c r="CP749" s="3"/>
      <c r="CQ749" s="3"/>
      <c r="CR749" s="1"/>
      <c r="CS749" s="3"/>
      <c r="CT749" s="3"/>
      <c r="CU749" s="3"/>
      <c r="CV749" s="1"/>
      <c r="CW749" s="1"/>
      <c r="DC749" s="144"/>
      <c r="DD749" s="149"/>
      <c r="DE749" s="107"/>
      <c r="DF749" s="107"/>
      <c r="DG749" s="107"/>
      <c r="DH749" s="107"/>
      <c r="DI749" s="107"/>
      <c r="DJ749" s="107"/>
      <c r="DK749" s="107"/>
      <c r="DL749" s="107"/>
      <c r="DM749" s="107"/>
      <c r="DN749" s="107"/>
      <c r="DO749" s="107"/>
      <c r="DP749" s="107"/>
      <c r="DQ749" s="107"/>
      <c r="DR749" s="107"/>
      <c r="DS749" s="107"/>
      <c r="DT749" s="107"/>
      <c r="DU749" s="107"/>
      <c r="DV749" s="107"/>
      <c r="DW749" s="107"/>
      <c r="DX749" s="107"/>
      <c r="DY749" s="107"/>
      <c r="DZ749" s="107"/>
      <c r="EA749" s="107"/>
      <c r="EB749" s="107"/>
      <c r="EC749" s="107"/>
      <c r="ED749" s="107"/>
      <c r="EE749" s="107"/>
      <c r="EF749" s="107"/>
      <c r="EG749" s="107"/>
      <c r="EH749" s="107"/>
      <c r="EI749" s="107"/>
      <c r="EJ749" s="150"/>
    </row>
    <row r="750" spans="1:140" x14ac:dyDescent="0.3">
      <c r="A750" s="277"/>
      <c r="B750" s="278"/>
      <c r="C750" s="279"/>
      <c r="D750" s="278"/>
      <c r="E750" s="278"/>
      <c r="F750" s="280"/>
      <c r="G750" s="143"/>
      <c r="I750" s="144"/>
      <c r="J750" s="143"/>
      <c r="AQ750" s="144"/>
      <c r="AR750" s="143"/>
      <c r="AV750" s="1"/>
      <c r="AW750" s="1"/>
      <c r="BF750" s="1"/>
      <c r="CH750" s="1"/>
      <c r="CI750" s="1"/>
      <c r="CL750" s="1"/>
      <c r="CM750" s="1"/>
      <c r="CN750"/>
      <c r="CO750" s="1"/>
      <c r="CP750" s="3"/>
      <c r="CQ750" s="3"/>
      <c r="CR750" s="1"/>
      <c r="CS750" s="3"/>
      <c r="CT750" s="3"/>
      <c r="CU750" s="3"/>
      <c r="CV750" s="1"/>
      <c r="CW750" s="1"/>
      <c r="DC750" s="144"/>
      <c r="DD750" s="149"/>
      <c r="DE750" s="107"/>
      <c r="DF750" s="107"/>
      <c r="DG750" s="107"/>
      <c r="DH750" s="107"/>
      <c r="DI750" s="107"/>
      <c r="DJ750" s="107"/>
      <c r="DK750" s="107"/>
      <c r="DL750" s="107"/>
      <c r="DM750" s="107"/>
      <c r="DN750" s="107"/>
      <c r="DO750" s="107"/>
      <c r="DP750" s="107"/>
      <c r="DQ750" s="107"/>
      <c r="DR750" s="107"/>
      <c r="DS750" s="107"/>
      <c r="DT750" s="107"/>
      <c r="DU750" s="107"/>
      <c r="DV750" s="107"/>
      <c r="DW750" s="107"/>
      <c r="DX750" s="107"/>
      <c r="DY750" s="107"/>
      <c r="DZ750" s="107"/>
      <c r="EA750" s="107"/>
      <c r="EB750" s="107"/>
      <c r="EC750" s="107"/>
      <c r="ED750" s="107"/>
      <c r="EE750" s="107"/>
      <c r="EF750" s="107"/>
      <c r="EG750" s="107"/>
      <c r="EH750" s="107"/>
      <c r="EI750" s="107"/>
      <c r="EJ750" s="150"/>
    </row>
    <row r="751" spans="1:140" x14ac:dyDescent="0.3">
      <c r="A751" s="277"/>
      <c r="B751" s="278"/>
      <c r="C751" s="279"/>
      <c r="D751" s="278"/>
      <c r="E751" s="278"/>
      <c r="F751" s="280"/>
      <c r="G751" s="143"/>
      <c r="I751" s="144"/>
      <c r="J751" s="143"/>
      <c r="AQ751" s="144"/>
      <c r="AR751" s="143"/>
      <c r="AV751" s="1"/>
      <c r="AW751" s="1"/>
      <c r="BF751" s="1"/>
      <c r="CH751" s="1"/>
      <c r="CI751" s="1"/>
      <c r="CL751" s="1"/>
      <c r="CM751" s="1"/>
      <c r="CN751"/>
      <c r="CO751" s="1"/>
      <c r="CP751" s="3"/>
      <c r="CQ751" s="3"/>
      <c r="CR751" s="1"/>
      <c r="CS751" s="3"/>
      <c r="CT751" s="3"/>
      <c r="CU751" s="3"/>
      <c r="CV751" s="1"/>
      <c r="CW751" s="1"/>
      <c r="DC751" s="144"/>
      <c r="DD751" s="149"/>
      <c r="DE751" s="107"/>
      <c r="DF751" s="107"/>
      <c r="DG751" s="107"/>
      <c r="DH751" s="107"/>
      <c r="DI751" s="107"/>
      <c r="DJ751" s="107"/>
      <c r="DK751" s="107"/>
      <c r="DL751" s="107"/>
      <c r="DM751" s="107"/>
      <c r="DN751" s="107"/>
      <c r="DO751" s="107"/>
      <c r="DP751" s="107"/>
      <c r="DQ751" s="107"/>
      <c r="DR751" s="107"/>
      <c r="DS751" s="107"/>
      <c r="DT751" s="107"/>
      <c r="DU751" s="107"/>
      <c r="DV751" s="107"/>
      <c r="DW751" s="107"/>
      <c r="DX751" s="107"/>
      <c r="DY751" s="107"/>
      <c r="DZ751" s="107"/>
      <c r="EA751" s="107"/>
      <c r="EB751" s="107"/>
      <c r="EC751" s="107"/>
      <c r="ED751" s="107"/>
      <c r="EE751" s="107"/>
      <c r="EF751" s="107"/>
      <c r="EG751" s="107"/>
      <c r="EH751" s="107"/>
      <c r="EI751" s="107"/>
      <c r="EJ751" s="150"/>
    </row>
    <row r="752" spans="1:140" x14ac:dyDescent="0.3">
      <c r="A752" s="277"/>
      <c r="B752" s="278"/>
      <c r="C752" s="279"/>
      <c r="D752" s="278"/>
      <c r="E752" s="278"/>
      <c r="F752" s="280"/>
      <c r="G752" s="143"/>
      <c r="I752" s="144"/>
      <c r="J752" s="143"/>
      <c r="AQ752" s="144"/>
      <c r="AR752" s="143"/>
      <c r="AV752" s="1"/>
      <c r="AW752" s="1"/>
      <c r="BF752" s="1"/>
      <c r="CH752" s="1"/>
      <c r="CI752" s="1"/>
      <c r="CL752" s="1"/>
      <c r="CM752" s="1"/>
      <c r="CN752"/>
      <c r="CO752" s="1"/>
      <c r="CP752" s="3"/>
      <c r="CQ752" s="3"/>
      <c r="CR752" s="1"/>
      <c r="CS752" s="3"/>
      <c r="CT752" s="3"/>
      <c r="CU752" s="3"/>
      <c r="CV752" s="1"/>
      <c r="CW752" s="1"/>
      <c r="DC752" s="144"/>
      <c r="DD752" s="149"/>
      <c r="DE752" s="107"/>
      <c r="DF752" s="107"/>
      <c r="DG752" s="107"/>
      <c r="DH752" s="107"/>
      <c r="DI752" s="107"/>
      <c r="DJ752" s="107"/>
      <c r="DK752" s="107"/>
      <c r="DL752" s="107"/>
      <c r="DM752" s="107"/>
      <c r="DN752" s="107"/>
      <c r="DO752" s="107"/>
      <c r="DP752" s="107"/>
      <c r="DQ752" s="107"/>
      <c r="DR752" s="107"/>
      <c r="DS752" s="107"/>
      <c r="DT752" s="107"/>
      <c r="DU752" s="107"/>
      <c r="DV752" s="107"/>
      <c r="DW752" s="107"/>
      <c r="DX752" s="107"/>
      <c r="DY752" s="107"/>
      <c r="DZ752" s="107"/>
      <c r="EA752" s="107"/>
      <c r="EB752" s="107"/>
      <c r="EC752" s="107"/>
      <c r="ED752" s="107"/>
      <c r="EE752" s="107"/>
      <c r="EF752" s="107"/>
      <c r="EG752" s="107"/>
      <c r="EH752" s="107"/>
      <c r="EI752" s="107"/>
      <c r="EJ752" s="150"/>
    </row>
    <row r="753" spans="1:140" x14ac:dyDescent="0.3">
      <c r="A753" s="277"/>
      <c r="B753" s="278"/>
      <c r="C753" s="279"/>
      <c r="D753" s="278"/>
      <c r="E753" s="278"/>
      <c r="F753" s="280"/>
      <c r="G753" s="143"/>
      <c r="I753" s="144"/>
      <c r="J753" s="143"/>
      <c r="AQ753" s="144"/>
      <c r="AR753" s="143"/>
      <c r="AV753" s="1"/>
      <c r="AW753" s="1"/>
      <c r="BF753" s="1"/>
      <c r="CH753" s="1"/>
      <c r="CI753" s="1"/>
      <c r="CL753" s="1"/>
      <c r="CM753" s="1"/>
      <c r="CN753"/>
      <c r="CO753" s="1"/>
      <c r="CP753" s="3"/>
      <c r="CQ753" s="3"/>
      <c r="CR753" s="1"/>
      <c r="CS753" s="3"/>
      <c r="CT753" s="3"/>
      <c r="CU753" s="3"/>
      <c r="CV753" s="1"/>
      <c r="CW753" s="1"/>
      <c r="DC753" s="144"/>
      <c r="DD753" s="149"/>
      <c r="DE753" s="107"/>
      <c r="DF753" s="107"/>
      <c r="DG753" s="107"/>
      <c r="DH753" s="107"/>
      <c r="DI753" s="107"/>
      <c r="DJ753" s="107"/>
      <c r="DK753" s="107"/>
      <c r="DL753" s="107"/>
      <c r="DM753" s="107"/>
      <c r="DN753" s="107"/>
      <c r="DO753" s="107"/>
      <c r="DP753" s="107"/>
      <c r="DQ753" s="107"/>
      <c r="DR753" s="107"/>
      <c r="DS753" s="107"/>
      <c r="DT753" s="107"/>
      <c r="DU753" s="107"/>
      <c r="DV753" s="107"/>
      <c r="DW753" s="107"/>
      <c r="DX753" s="107"/>
      <c r="DY753" s="107"/>
      <c r="DZ753" s="107"/>
      <c r="EA753" s="107"/>
      <c r="EB753" s="107"/>
      <c r="EC753" s="107"/>
      <c r="ED753" s="107"/>
      <c r="EE753" s="107"/>
      <c r="EF753" s="107"/>
      <c r="EG753" s="107"/>
      <c r="EH753" s="107"/>
      <c r="EI753" s="107"/>
      <c r="EJ753" s="150"/>
    </row>
    <row r="754" spans="1:140" x14ac:dyDescent="0.3">
      <c r="A754" s="277"/>
      <c r="B754" s="278"/>
      <c r="C754" s="279"/>
      <c r="D754" s="278"/>
      <c r="E754" s="278"/>
      <c r="F754" s="280"/>
      <c r="G754" s="143"/>
      <c r="I754" s="144"/>
      <c r="J754" s="143"/>
      <c r="AQ754" s="144"/>
      <c r="AR754" s="143"/>
      <c r="AV754" s="1"/>
      <c r="AW754" s="1"/>
      <c r="BF754" s="1"/>
      <c r="CH754" s="1"/>
      <c r="CI754" s="1"/>
      <c r="CL754" s="1"/>
      <c r="CM754" s="1"/>
      <c r="CN754"/>
      <c r="CO754" s="1"/>
      <c r="CP754" s="3"/>
      <c r="CQ754" s="3"/>
      <c r="CR754" s="1"/>
      <c r="CS754" s="3"/>
      <c r="CT754" s="3"/>
      <c r="CU754" s="3"/>
      <c r="CV754" s="1"/>
      <c r="CW754" s="1"/>
      <c r="DC754" s="144"/>
      <c r="DD754" s="149"/>
      <c r="DE754" s="107"/>
      <c r="DF754" s="107"/>
      <c r="DG754" s="107"/>
      <c r="DH754" s="107"/>
      <c r="DI754" s="107"/>
      <c r="DJ754" s="107"/>
      <c r="DK754" s="107"/>
      <c r="DL754" s="107"/>
      <c r="DM754" s="107"/>
      <c r="DN754" s="107"/>
      <c r="DO754" s="107"/>
      <c r="DP754" s="107"/>
      <c r="DQ754" s="107"/>
      <c r="DR754" s="107"/>
      <c r="DS754" s="107"/>
      <c r="DT754" s="107"/>
      <c r="DU754" s="107"/>
      <c r="DV754" s="107"/>
      <c r="DW754" s="107"/>
      <c r="DX754" s="107"/>
      <c r="DY754" s="107"/>
      <c r="DZ754" s="107"/>
      <c r="EA754" s="107"/>
      <c r="EB754" s="107"/>
      <c r="EC754" s="107"/>
      <c r="ED754" s="107"/>
      <c r="EE754" s="107"/>
      <c r="EF754" s="107"/>
      <c r="EG754" s="107"/>
      <c r="EH754" s="107"/>
      <c r="EI754" s="107"/>
      <c r="EJ754" s="150"/>
    </row>
    <row r="755" spans="1:140" x14ac:dyDescent="0.3">
      <c r="A755" s="277"/>
      <c r="B755" s="278"/>
      <c r="C755" s="279"/>
      <c r="D755" s="278"/>
      <c r="E755" s="278"/>
      <c r="F755" s="280"/>
      <c r="G755" s="143"/>
      <c r="I755" s="144"/>
      <c r="J755" s="143"/>
      <c r="AQ755" s="144"/>
      <c r="AR755" s="143"/>
      <c r="AV755" s="1"/>
      <c r="AW755" s="1"/>
      <c r="BF755" s="1"/>
      <c r="CH755" s="1"/>
      <c r="CI755" s="1"/>
      <c r="CL755" s="1"/>
      <c r="CM755" s="1"/>
      <c r="CN755"/>
      <c r="CO755" s="1"/>
      <c r="CP755" s="3"/>
      <c r="CQ755" s="3"/>
      <c r="CR755" s="1"/>
      <c r="CS755" s="3"/>
      <c r="CT755" s="3"/>
      <c r="CU755" s="3"/>
      <c r="CV755" s="1"/>
      <c r="CW755" s="1"/>
      <c r="DC755" s="144"/>
      <c r="DD755" s="149"/>
      <c r="DE755" s="107"/>
      <c r="DF755" s="107"/>
      <c r="DG755" s="107"/>
      <c r="DH755" s="107"/>
      <c r="DI755" s="107"/>
      <c r="DJ755" s="107"/>
      <c r="DK755" s="107"/>
      <c r="DL755" s="107"/>
      <c r="DM755" s="107"/>
      <c r="DN755" s="107"/>
      <c r="DO755" s="107"/>
      <c r="DP755" s="107"/>
      <c r="DQ755" s="107"/>
      <c r="DR755" s="107"/>
      <c r="DS755" s="107"/>
      <c r="DT755" s="107"/>
      <c r="DU755" s="107"/>
      <c r="DV755" s="107"/>
      <c r="DW755" s="107"/>
      <c r="DX755" s="107"/>
      <c r="DY755" s="107"/>
      <c r="DZ755" s="107"/>
      <c r="EA755" s="107"/>
      <c r="EB755" s="107"/>
      <c r="EC755" s="107"/>
      <c r="ED755" s="107"/>
      <c r="EE755" s="107"/>
      <c r="EF755" s="107"/>
      <c r="EG755" s="107"/>
      <c r="EH755" s="107"/>
      <c r="EI755" s="107"/>
      <c r="EJ755" s="150"/>
    </row>
    <row r="756" spans="1:140" x14ac:dyDescent="0.3">
      <c r="A756" s="277"/>
      <c r="B756" s="278"/>
      <c r="C756" s="279"/>
      <c r="D756" s="278"/>
      <c r="E756" s="278"/>
      <c r="F756" s="280"/>
      <c r="G756" s="143"/>
      <c r="I756" s="144"/>
      <c r="J756" s="143"/>
      <c r="AQ756" s="144"/>
      <c r="AR756" s="143"/>
      <c r="AV756" s="1"/>
      <c r="AW756" s="1"/>
      <c r="BF756" s="1"/>
      <c r="CH756" s="1"/>
      <c r="CI756" s="1"/>
      <c r="CL756" s="1"/>
      <c r="CM756" s="1"/>
      <c r="CN756"/>
      <c r="CO756" s="1"/>
      <c r="CP756" s="3"/>
      <c r="CQ756" s="3"/>
      <c r="CR756" s="1"/>
      <c r="CS756" s="3"/>
      <c r="CT756" s="3"/>
      <c r="CU756" s="3"/>
      <c r="CV756" s="1"/>
      <c r="CW756" s="1"/>
      <c r="DC756" s="144"/>
      <c r="DD756" s="149"/>
      <c r="DE756" s="107"/>
      <c r="DF756" s="107"/>
      <c r="DG756" s="107"/>
      <c r="DH756" s="107"/>
      <c r="DI756" s="107"/>
      <c r="DJ756" s="107"/>
      <c r="DK756" s="107"/>
      <c r="DL756" s="107"/>
      <c r="DM756" s="107"/>
      <c r="DN756" s="107"/>
      <c r="DO756" s="107"/>
      <c r="DP756" s="107"/>
      <c r="DQ756" s="107"/>
      <c r="DR756" s="107"/>
      <c r="DS756" s="107"/>
      <c r="DT756" s="107"/>
      <c r="DU756" s="107"/>
      <c r="DV756" s="107"/>
      <c r="DW756" s="107"/>
      <c r="DX756" s="107"/>
      <c r="DY756" s="107"/>
      <c r="DZ756" s="107"/>
      <c r="EA756" s="107"/>
      <c r="EB756" s="107"/>
      <c r="EC756" s="107"/>
      <c r="ED756" s="107"/>
      <c r="EE756" s="107"/>
      <c r="EF756" s="107"/>
      <c r="EG756" s="107"/>
      <c r="EH756" s="107"/>
      <c r="EI756" s="107"/>
      <c r="EJ756" s="150"/>
    </row>
    <row r="757" spans="1:140" x14ac:dyDescent="0.3">
      <c r="A757" s="277"/>
      <c r="B757" s="278"/>
      <c r="C757" s="279"/>
      <c r="D757" s="278"/>
      <c r="E757" s="278"/>
      <c r="F757" s="280"/>
      <c r="G757" s="143"/>
      <c r="I757" s="144"/>
      <c r="J757" s="143"/>
      <c r="AQ757" s="144"/>
      <c r="AR757" s="143"/>
      <c r="AV757" s="1"/>
      <c r="AW757" s="1"/>
      <c r="BF757" s="1"/>
      <c r="CH757" s="1"/>
      <c r="CI757" s="1"/>
      <c r="CL757" s="1"/>
      <c r="CM757" s="1"/>
      <c r="CN757"/>
      <c r="CO757" s="1"/>
      <c r="CP757" s="3"/>
      <c r="CQ757" s="3"/>
      <c r="CR757" s="1"/>
      <c r="CS757" s="3"/>
      <c r="CT757" s="3"/>
      <c r="CU757" s="3"/>
      <c r="CV757" s="1"/>
      <c r="CW757" s="1"/>
      <c r="DC757" s="144"/>
      <c r="DD757" s="149"/>
      <c r="DE757" s="107"/>
      <c r="DF757" s="107"/>
      <c r="DG757" s="107"/>
      <c r="DH757" s="107"/>
      <c r="DI757" s="107"/>
      <c r="DJ757" s="107"/>
      <c r="DK757" s="107"/>
      <c r="DL757" s="107"/>
      <c r="DM757" s="107"/>
      <c r="DN757" s="107"/>
      <c r="DO757" s="107"/>
      <c r="DP757" s="107"/>
      <c r="DQ757" s="107"/>
      <c r="DR757" s="107"/>
      <c r="DS757" s="107"/>
      <c r="DT757" s="107"/>
      <c r="DU757" s="107"/>
      <c r="DV757" s="107"/>
      <c r="DW757" s="107"/>
      <c r="DX757" s="107"/>
      <c r="DY757" s="107"/>
      <c r="DZ757" s="107"/>
      <c r="EA757" s="107"/>
      <c r="EB757" s="107"/>
      <c r="EC757" s="107"/>
      <c r="ED757" s="107"/>
      <c r="EE757" s="107"/>
      <c r="EF757" s="107"/>
      <c r="EG757" s="107"/>
      <c r="EH757" s="107"/>
      <c r="EI757" s="107"/>
      <c r="EJ757" s="150"/>
    </row>
    <row r="758" spans="1:140" x14ac:dyDescent="0.3">
      <c r="A758" s="277"/>
      <c r="B758" s="278"/>
      <c r="C758" s="279"/>
      <c r="D758" s="278"/>
      <c r="E758" s="278"/>
      <c r="F758" s="280"/>
      <c r="G758" s="143"/>
      <c r="I758" s="144"/>
      <c r="J758" s="143"/>
      <c r="AQ758" s="144"/>
      <c r="AR758" s="143"/>
      <c r="AV758" s="1"/>
      <c r="AW758" s="1"/>
      <c r="BF758" s="1"/>
      <c r="CH758" s="1"/>
      <c r="CI758" s="1"/>
      <c r="CL758" s="1"/>
      <c r="CM758" s="1"/>
      <c r="CN758"/>
      <c r="CO758" s="1"/>
      <c r="CP758" s="3"/>
      <c r="CQ758" s="3"/>
      <c r="CR758" s="1"/>
      <c r="CS758" s="3"/>
      <c r="CT758" s="3"/>
      <c r="CU758" s="3"/>
      <c r="CV758" s="1"/>
      <c r="CW758" s="1"/>
      <c r="DC758" s="144"/>
      <c r="DD758" s="149"/>
      <c r="DE758" s="107"/>
      <c r="DF758" s="107"/>
      <c r="DG758" s="107"/>
      <c r="DH758" s="107"/>
      <c r="DI758" s="107"/>
      <c r="DJ758" s="107"/>
      <c r="DK758" s="107"/>
      <c r="DL758" s="107"/>
      <c r="DM758" s="107"/>
      <c r="DN758" s="107"/>
      <c r="DO758" s="107"/>
      <c r="DP758" s="107"/>
      <c r="DQ758" s="107"/>
      <c r="DR758" s="107"/>
      <c r="DS758" s="107"/>
      <c r="DT758" s="107"/>
      <c r="DU758" s="107"/>
      <c r="DV758" s="107"/>
      <c r="DW758" s="107"/>
      <c r="DX758" s="107"/>
      <c r="DY758" s="107"/>
      <c r="DZ758" s="107"/>
      <c r="EA758" s="107"/>
      <c r="EB758" s="107"/>
      <c r="EC758" s="107"/>
      <c r="ED758" s="107"/>
      <c r="EE758" s="107"/>
      <c r="EF758" s="107"/>
      <c r="EG758" s="107"/>
      <c r="EH758" s="107"/>
      <c r="EI758" s="107"/>
      <c r="EJ758" s="150"/>
    </row>
    <row r="759" spans="1:140" x14ac:dyDescent="0.3">
      <c r="A759" s="277"/>
      <c r="B759" s="278"/>
      <c r="C759" s="279"/>
      <c r="D759" s="278"/>
      <c r="E759" s="278"/>
      <c r="F759" s="280"/>
      <c r="G759" s="143"/>
      <c r="I759" s="144"/>
      <c r="J759" s="143"/>
      <c r="AQ759" s="144"/>
      <c r="AR759" s="143"/>
      <c r="AV759" s="1"/>
      <c r="AW759" s="1"/>
      <c r="BF759" s="1"/>
      <c r="CH759" s="1"/>
      <c r="CI759" s="1"/>
      <c r="CL759" s="1"/>
      <c r="CM759" s="1"/>
      <c r="CN759"/>
      <c r="CO759" s="1"/>
      <c r="CP759" s="3"/>
      <c r="CQ759" s="3"/>
      <c r="CR759" s="1"/>
      <c r="CS759" s="3"/>
      <c r="CT759" s="3"/>
      <c r="CU759" s="3"/>
      <c r="CV759" s="1"/>
      <c r="CW759" s="1"/>
      <c r="DC759" s="144"/>
      <c r="DD759" s="149"/>
      <c r="DE759" s="107"/>
      <c r="DF759" s="107"/>
      <c r="DG759" s="107"/>
      <c r="DH759" s="107"/>
      <c r="DI759" s="107"/>
      <c r="DJ759" s="107"/>
      <c r="DK759" s="107"/>
      <c r="DL759" s="107"/>
      <c r="DM759" s="107"/>
      <c r="DN759" s="107"/>
      <c r="DO759" s="107"/>
      <c r="DP759" s="107"/>
      <c r="DQ759" s="107"/>
      <c r="DR759" s="107"/>
      <c r="DS759" s="107"/>
      <c r="DT759" s="107"/>
      <c r="DU759" s="107"/>
      <c r="DV759" s="107"/>
      <c r="DW759" s="107"/>
      <c r="DX759" s="107"/>
      <c r="DY759" s="107"/>
      <c r="DZ759" s="107"/>
      <c r="EA759" s="107"/>
      <c r="EB759" s="107"/>
      <c r="EC759" s="107"/>
      <c r="ED759" s="107"/>
      <c r="EE759" s="107"/>
      <c r="EF759" s="107"/>
      <c r="EG759" s="107"/>
      <c r="EH759" s="107"/>
      <c r="EI759" s="107"/>
      <c r="EJ759" s="150"/>
    </row>
    <row r="760" spans="1:140" x14ac:dyDescent="0.3">
      <c r="A760" s="277"/>
      <c r="B760" s="278"/>
      <c r="C760" s="279"/>
      <c r="D760" s="278"/>
      <c r="E760" s="278"/>
      <c r="F760" s="280"/>
      <c r="G760" s="143"/>
      <c r="I760" s="144"/>
      <c r="J760" s="143"/>
      <c r="AQ760" s="144"/>
      <c r="AR760" s="143"/>
      <c r="AV760" s="1"/>
      <c r="AW760" s="1"/>
      <c r="BF760" s="1"/>
      <c r="CH760" s="1"/>
      <c r="CI760" s="1"/>
      <c r="CL760" s="1"/>
      <c r="CM760" s="1"/>
      <c r="CN760"/>
      <c r="CO760" s="1"/>
      <c r="CP760" s="3"/>
      <c r="CQ760" s="3"/>
      <c r="CR760" s="1"/>
      <c r="CS760" s="3"/>
      <c r="CT760" s="3"/>
      <c r="CU760" s="3"/>
      <c r="CV760" s="1"/>
      <c r="CW760" s="1"/>
      <c r="DC760" s="144"/>
      <c r="DD760" s="149"/>
      <c r="DE760" s="107"/>
      <c r="DF760" s="107"/>
      <c r="DG760" s="107"/>
      <c r="DH760" s="107"/>
      <c r="DI760" s="107"/>
      <c r="DJ760" s="107"/>
      <c r="DK760" s="107"/>
      <c r="DL760" s="107"/>
      <c r="DM760" s="107"/>
      <c r="DN760" s="107"/>
      <c r="DO760" s="107"/>
      <c r="DP760" s="107"/>
      <c r="DQ760" s="107"/>
      <c r="DR760" s="107"/>
      <c r="DS760" s="107"/>
      <c r="DT760" s="107"/>
      <c r="DU760" s="107"/>
      <c r="DV760" s="107"/>
      <c r="DW760" s="107"/>
      <c r="DX760" s="107"/>
      <c r="DY760" s="107"/>
      <c r="DZ760" s="107"/>
      <c r="EA760" s="107"/>
      <c r="EB760" s="107"/>
      <c r="EC760" s="107"/>
      <c r="ED760" s="107"/>
      <c r="EE760" s="107"/>
      <c r="EF760" s="107"/>
      <c r="EG760" s="107"/>
      <c r="EH760" s="107"/>
      <c r="EI760" s="107"/>
      <c r="EJ760" s="150"/>
    </row>
    <row r="761" spans="1:140" x14ac:dyDescent="0.3">
      <c r="A761" s="277"/>
      <c r="B761" s="278"/>
      <c r="C761" s="279"/>
      <c r="D761" s="278"/>
      <c r="E761" s="278"/>
      <c r="F761" s="280"/>
      <c r="G761" s="143"/>
      <c r="I761" s="144"/>
      <c r="J761" s="143"/>
      <c r="AQ761" s="144"/>
      <c r="AR761" s="143"/>
      <c r="AV761" s="1"/>
      <c r="AW761" s="1"/>
      <c r="BF761" s="1"/>
      <c r="CH761" s="1"/>
      <c r="CI761" s="1"/>
      <c r="CL761" s="1"/>
      <c r="CM761" s="1"/>
      <c r="CN761"/>
      <c r="CO761" s="1"/>
      <c r="CP761" s="3"/>
      <c r="CQ761" s="3"/>
      <c r="CR761" s="1"/>
      <c r="CS761" s="3"/>
      <c r="CT761" s="3"/>
      <c r="CU761" s="3"/>
      <c r="CV761" s="1"/>
      <c r="CW761" s="1"/>
      <c r="DC761" s="144"/>
      <c r="DD761" s="149"/>
      <c r="DE761" s="107"/>
      <c r="DF761" s="107"/>
      <c r="DG761" s="107"/>
      <c r="DH761" s="107"/>
      <c r="DI761" s="107"/>
      <c r="DJ761" s="107"/>
      <c r="DK761" s="107"/>
      <c r="DL761" s="107"/>
      <c r="DM761" s="107"/>
      <c r="DN761" s="107"/>
      <c r="DO761" s="107"/>
      <c r="DP761" s="107"/>
      <c r="DQ761" s="107"/>
      <c r="DR761" s="107"/>
      <c r="DS761" s="107"/>
      <c r="DT761" s="107"/>
      <c r="DU761" s="107"/>
      <c r="DV761" s="107"/>
      <c r="DW761" s="107"/>
      <c r="DX761" s="107"/>
      <c r="DY761" s="107"/>
      <c r="DZ761" s="107"/>
      <c r="EA761" s="107"/>
      <c r="EB761" s="107"/>
      <c r="EC761" s="107"/>
      <c r="ED761" s="107"/>
      <c r="EE761" s="107"/>
      <c r="EF761" s="107"/>
      <c r="EG761" s="107"/>
      <c r="EH761" s="107"/>
      <c r="EI761" s="107"/>
      <c r="EJ761" s="150"/>
    </row>
    <row r="762" spans="1:140" x14ac:dyDescent="0.3">
      <c r="A762" s="277"/>
      <c r="B762" s="278"/>
      <c r="C762" s="279"/>
      <c r="D762" s="278"/>
      <c r="E762" s="278"/>
      <c r="F762" s="280"/>
      <c r="G762" s="143"/>
      <c r="I762" s="144"/>
      <c r="J762" s="143"/>
      <c r="AQ762" s="144"/>
      <c r="AR762" s="143"/>
      <c r="AV762" s="1"/>
      <c r="AW762" s="1"/>
      <c r="BF762" s="1"/>
      <c r="CH762" s="1"/>
      <c r="CI762" s="1"/>
      <c r="CL762" s="1"/>
      <c r="CM762" s="1"/>
      <c r="CN762"/>
      <c r="CO762" s="1"/>
      <c r="CP762" s="3"/>
      <c r="CQ762" s="3"/>
      <c r="CR762" s="1"/>
      <c r="CS762" s="3"/>
      <c r="CT762" s="3"/>
      <c r="CU762" s="3"/>
      <c r="CV762" s="1"/>
      <c r="CW762" s="1"/>
      <c r="DC762" s="144"/>
      <c r="DD762" s="149"/>
      <c r="DE762" s="107"/>
      <c r="DF762" s="107"/>
      <c r="DG762" s="107"/>
      <c r="DH762" s="107"/>
      <c r="DI762" s="107"/>
      <c r="DJ762" s="107"/>
      <c r="DK762" s="107"/>
      <c r="DL762" s="107"/>
      <c r="DM762" s="107"/>
      <c r="DN762" s="107"/>
      <c r="DO762" s="107"/>
      <c r="DP762" s="107"/>
      <c r="DQ762" s="107"/>
      <c r="DR762" s="107"/>
      <c r="DS762" s="107"/>
      <c r="DT762" s="107"/>
      <c r="DU762" s="107"/>
      <c r="DV762" s="107"/>
      <c r="DW762" s="107"/>
      <c r="DX762" s="107"/>
      <c r="DY762" s="107"/>
      <c r="DZ762" s="107"/>
      <c r="EA762" s="107"/>
      <c r="EB762" s="107"/>
      <c r="EC762" s="107"/>
      <c r="ED762" s="107"/>
      <c r="EE762" s="107"/>
      <c r="EF762" s="107"/>
      <c r="EG762" s="107"/>
      <c r="EH762" s="107"/>
      <c r="EI762" s="107"/>
      <c r="EJ762" s="150"/>
    </row>
    <row r="763" spans="1:140" x14ac:dyDescent="0.3">
      <c r="A763" s="277"/>
      <c r="B763" s="278"/>
      <c r="C763" s="279"/>
      <c r="D763" s="278"/>
      <c r="E763" s="278"/>
      <c r="F763" s="280"/>
      <c r="G763" s="143"/>
      <c r="I763" s="144"/>
      <c r="J763" s="143"/>
      <c r="AQ763" s="144"/>
      <c r="AR763" s="143"/>
      <c r="AV763" s="1"/>
      <c r="AW763" s="1"/>
      <c r="BF763" s="1"/>
      <c r="CH763" s="1"/>
      <c r="CI763" s="1"/>
      <c r="CL763" s="1"/>
      <c r="CM763" s="1"/>
      <c r="CN763"/>
      <c r="CO763" s="1"/>
      <c r="CP763" s="3"/>
      <c r="CQ763" s="3"/>
      <c r="CR763" s="1"/>
      <c r="CS763" s="3"/>
      <c r="CT763" s="3"/>
      <c r="CU763" s="3"/>
      <c r="CV763" s="1"/>
      <c r="CW763" s="1"/>
      <c r="DC763" s="144"/>
      <c r="DD763" s="149"/>
      <c r="DE763" s="107"/>
      <c r="DF763" s="107"/>
      <c r="DG763" s="107"/>
      <c r="DH763" s="107"/>
      <c r="DI763" s="107"/>
      <c r="DJ763" s="107"/>
      <c r="DK763" s="107"/>
      <c r="DL763" s="107"/>
      <c r="DM763" s="107"/>
      <c r="DN763" s="107"/>
      <c r="DO763" s="107"/>
      <c r="DP763" s="107"/>
      <c r="DQ763" s="107"/>
      <c r="DR763" s="107"/>
      <c r="DS763" s="107"/>
      <c r="DT763" s="107"/>
      <c r="DU763" s="107"/>
      <c r="DV763" s="107"/>
      <c r="DW763" s="107"/>
      <c r="DX763" s="107"/>
      <c r="DY763" s="107"/>
      <c r="DZ763" s="107"/>
      <c r="EA763" s="107"/>
      <c r="EB763" s="107"/>
      <c r="EC763" s="107"/>
      <c r="ED763" s="107"/>
      <c r="EE763" s="107"/>
      <c r="EF763" s="107"/>
      <c r="EG763" s="107"/>
      <c r="EH763" s="107"/>
      <c r="EI763" s="107"/>
      <c r="EJ763" s="150"/>
    </row>
    <row r="764" spans="1:140" x14ac:dyDescent="0.3">
      <c r="A764" s="277"/>
      <c r="B764" s="278"/>
      <c r="C764" s="279"/>
      <c r="D764" s="278"/>
      <c r="E764" s="278"/>
      <c r="F764" s="280"/>
      <c r="G764" s="143"/>
      <c r="I764" s="144"/>
      <c r="J764" s="143"/>
      <c r="AQ764" s="144"/>
      <c r="AR764" s="143"/>
      <c r="AV764" s="1"/>
      <c r="AW764" s="1"/>
      <c r="BF764" s="1"/>
      <c r="CH764" s="1"/>
      <c r="CI764" s="1"/>
      <c r="CL764" s="1"/>
      <c r="CM764" s="1"/>
      <c r="CN764"/>
      <c r="CO764" s="1"/>
      <c r="CP764" s="3"/>
      <c r="CQ764" s="3"/>
      <c r="CR764" s="1"/>
      <c r="CS764" s="3"/>
      <c r="CT764" s="3"/>
      <c r="CU764" s="3"/>
      <c r="CV764" s="1"/>
      <c r="CW764" s="1"/>
      <c r="DC764" s="144"/>
      <c r="DD764" s="149"/>
      <c r="DE764" s="107"/>
      <c r="DF764" s="107"/>
      <c r="DG764" s="107"/>
      <c r="DH764" s="107"/>
      <c r="DI764" s="107"/>
      <c r="DJ764" s="107"/>
      <c r="DK764" s="107"/>
      <c r="DL764" s="107"/>
      <c r="DM764" s="107"/>
      <c r="DN764" s="107"/>
      <c r="DO764" s="107"/>
      <c r="DP764" s="107"/>
      <c r="DQ764" s="107"/>
      <c r="DR764" s="107"/>
      <c r="DS764" s="107"/>
      <c r="DT764" s="107"/>
      <c r="DU764" s="107"/>
      <c r="DV764" s="107"/>
      <c r="DW764" s="107"/>
      <c r="DX764" s="107"/>
      <c r="DY764" s="107"/>
      <c r="DZ764" s="107"/>
      <c r="EA764" s="107"/>
      <c r="EB764" s="107"/>
      <c r="EC764" s="107"/>
      <c r="ED764" s="107"/>
      <c r="EE764" s="107"/>
      <c r="EF764" s="107"/>
      <c r="EG764" s="107"/>
      <c r="EH764" s="107"/>
      <c r="EI764" s="107"/>
      <c r="EJ764" s="150"/>
    </row>
    <row r="765" spans="1:140" x14ac:dyDescent="0.3">
      <c r="A765" s="277"/>
      <c r="B765" s="278"/>
      <c r="C765" s="279"/>
      <c r="D765" s="278"/>
      <c r="E765" s="278"/>
      <c r="F765" s="280"/>
      <c r="G765" s="143"/>
      <c r="I765" s="144"/>
      <c r="J765" s="143"/>
      <c r="AQ765" s="144"/>
      <c r="AR765" s="143"/>
      <c r="AV765" s="1"/>
      <c r="AW765" s="1"/>
      <c r="BF765" s="1"/>
      <c r="CH765" s="1"/>
      <c r="CI765" s="1"/>
      <c r="CL765" s="1"/>
      <c r="CM765" s="1"/>
      <c r="CN765"/>
      <c r="CO765" s="1"/>
      <c r="CP765" s="3"/>
      <c r="CQ765" s="3"/>
      <c r="CR765" s="1"/>
      <c r="CS765" s="3"/>
      <c r="CT765" s="3"/>
      <c r="CU765" s="3"/>
      <c r="CV765" s="1"/>
      <c r="CW765" s="1"/>
      <c r="DC765" s="144"/>
      <c r="DD765" s="149"/>
      <c r="DE765" s="107"/>
      <c r="DF765" s="107"/>
      <c r="DG765" s="107"/>
      <c r="DH765" s="107"/>
      <c r="DI765" s="107"/>
      <c r="DJ765" s="107"/>
      <c r="DK765" s="107"/>
      <c r="DL765" s="107"/>
      <c r="DM765" s="107"/>
      <c r="DN765" s="107"/>
      <c r="DO765" s="107"/>
      <c r="DP765" s="107"/>
      <c r="DQ765" s="107"/>
      <c r="DR765" s="107"/>
      <c r="DS765" s="107"/>
      <c r="DT765" s="107"/>
      <c r="DU765" s="107"/>
      <c r="DV765" s="107"/>
      <c r="DW765" s="107"/>
      <c r="DX765" s="107"/>
      <c r="DY765" s="107"/>
      <c r="DZ765" s="107"/>
      <c r="EA765" s="107"/>
      <c r="EB765" s="107"/>
      <c r="EC765" s="107"/>
      <c r="ED765" s="107"/>
      <c r="EE765" s="107"/>
      <c r="EF765" s="107"/>
      <c r="EG765" s="107"/>
      <c r="EH765" s="107"/>
      <c r="EI765" s="107"/>
      <c r="EJ765" s="150"/>
    </row>
    <row r="766" spans="1:140" x14ac:dyDescent="0.3">
      <c r="A766" s="277"/>
      <c r="B766" s="278"/>
      <c r="C766" s="279"/>
      <c r="D766" s="278"/>
      <c r="E766" s="278"/>
      <c r="F766" s="280"/>
      <c r="G766" s="143"/>
      <c r="I766" s="144"/>
      <c r="J766" s="143"/>
      <c r="AQ766" s="144"/>
      <c r="AR766" s="143"/>
      <c r="AV766" s="1"/>
      <c r="AW766" s="1"/>
      <c r="BF766" s="1"/>
      <c r="CH766" s="1"/>
      <c r="CI766" s="1"/>
      <c r="CL766" s="1"/>
      <c r="CM766" s="1"/>
      <c r="CN766"/>
      <c r="CO766" s="1"/>
      <c r="CP766" s="3"/>
      <c r="CQ766" s="3"/>
      <c r="CR766" s="1"/>
      <c r="CS766" s="3"/>
      <c r="CT766" s="3"/>
      <c r="CU766" s="3"/>
      <c r="CV766" s="1"/>
      <c r="CW766" s="1"/>
      <c r="DC766" s="144"/>
      <c r="DD766" s="149"/>
      <c r="DE766" s="107"/>
      <c r="DF766" s="107"/>
      <c r="DG766" s="107"/>
      <c r="DH766" s="107"/>
      <c r="DI766" s="107"/>
      <c r="DJ766" s="107"/>
      <c r="DK766" s="107"/>
      <c r="DL766" s="107"/>
      <c r="DM766" s="107"/>
      <c r="DN766" s="107"/>
      <c r="DO766" s="107"/>
      <c r="DP766" s="107"/>
      <c r="DQ766" s="107"/>
      <c r="DR766" s="107"/>
      <c r="DS766" s="107"/>
      <c r="DT766" s="107"/>
      <c r="DU766" s="107"/>
      <c r="DV766" s="107"/>
      <c r="DW766" s="107"/>
      <c r="DX766" s="107"/>
      <c r="DY766" s="107"/>
      <c r="DZ766" s="107"/>
      <c r="EA766" s="107"/>
      <c r="EB766" s="107"/>
      <c r="EC766" s="107"/>
      <c r="ED766" s="107"/>
      <c r="EE766" s="107"/>
      <c r="EF766" s="107"/>
      <c r="EG766" s="107"/>
      <c r="EH766" s="107"/>
      <c r="EI766" s="107"/>
      <c r="EJ766" s="150"/>
    </row>
    <row r="767" spans="1:140" x14ac:dyDescent="0.3">
      <c r="A767" s="277"/>
      <c r="B767" s="278"/>
      <c r="C767" s="279"/>
      <c r="D767" s="278"/>
      <c r="E767" s="278"/>
      <c r="F767" s="280"/>
      <c r="G767" s="143"/>
      <c r="I767" s="144"/>
      <c r="J767" s="143"/>
      <c r="AQ767" s="144"/>
      <c r="AR767" s="143"/>
      <c r="AV767" s="1"/>
      <c r="AW767" s="1"/>
      <c r="BF767" s="1"/>
      <c r="CH767" s="1"/>
      <c r="CI767" s="1"/>
      <c r="CL767" s="1"/>
      <c r="CM767" s="1"/>
      <c r="CN767"/>
      <c r="CO767" s="1"/>
      <c r="CP767" s="3"/>
      <c r="CQ767" s="3"/>
      <c r="CR767" s="1"/>
      <c r="CS767" s="3"/>
      <c r="CT767" s="3"/>
      <c r="CU767" s="3"/>
      <c r="CV767" s="1"/>
      <c r="CW767" s="1"/>
      <c r="DC767" s="144"/>
      <c r="DD767" s="149"/>
      <c r="DE767" s="107"/>
      <c r="DF767" s="107"/>
      <c r="DG767" s="107"/>
      <c r="DH767" s="107"/>
      <c r="DI767" s="107"/>
      <c r="DJ767" s="107"/>
      <c r="DK767" s="107"/>
      <c r="DL767" s="107"/>
      <c r="DM767" s="107"/>
      <c r="DN767" s="107"/>
      <c r="DO767" s="107"/>
      <c r="DP767" s="107"/>
      <c r="DQ767" s="107"/>
      <c r="DR767" s="107"/>
      <c r="DS767" s="107"/>
      <c r="DT767" s="107"/>
      <c r="DU767" s="107"/>
      <c r="DV767" s="107"/>
      <c r="DW767" s="107"/>
      <c r="DX767" s="107"/>
      <c r="DY767" s="107"/>
      <c r="DZ767" s="107"/>
      <c r="EA767" s="107"/>
      <c r="EB767" s="107"/>
      <c r="EC767" s="107"/>
      <c r="ED767" s="107"/>
      <c r="EE767" s="107"/>
      <c r="EF767" s="107"/>
      <c r="EG767" s="107"/>
      <c r="EH767" s="107"/>
      <c r="EI767" s="107"/>
      <c r="EJ767" s="150"/>
    </row>
    <row r="768" spans="1:140" x14ac:dyDescent="0.3">
      <c r="A768" s="277"/>
      <c r="B768" s="278"/>
      <c r="C768" s="279"/>
      <c r="D768" s="278"/>
      <c r="E768" s="278"/>
      <c r="F768" s="280"/>
      <c r="G768" s="143"/>
      <c r="I768" s="144"/>
      <c r="J768" s="143"/>
      <c r="AQ768" s="144"/>
      <c r="AR768" s="143"/>
      <c r="AV768" s="1"/>
      <c r="AW768" s="1"/>
      <c r="BF768" s="1"/>
      <c r="CH768" s="1"/>
      <c r="CI768" s="1"/>
      <c r="CL768" s="1"/>
      <c r="CM768" s="1"/>
      <c r="CN768"/>
      <c r="CO768" s="1"/>
      <c r="CP768" s="3"/>
      <c r="CQ768" s="3"/>
      <c r="CR768" s="1"/>
      <c r="CS768" s="3"/>
      <c r="CT768" s="3"/>
      <c r="CU768" s="3"/>
      <c r="CV768" s="1"/>
      <c r="CW768" s="1"/>
      <c r="DC768" s="144"/>
      <c r="DD768" s="149"/>
      <c r="DE768" s="107"/>
      <c r="DF768" s="107"/>
      <c r="DG768" s="107"/>
      <c r="DH768" s="107"/>
      <c r="DI768" s="107"/>
      <c r="DJ768" s="107"/>
      <c r="DK768" s="107"/>
      <c r="DL768" s="107"/>
      <c r="DM768" s="107"/>
      <c r="DN768" s="107"/>
      <c r="DO768" s="107"/>
      <c r="DP768" s="107"/>
      <c r="DQ768" s="107"/>
      <c r="DR768" s="107"/>
      <c r="DS768" s="107"/>
      <c r="DT768" s="107"/>
      <c r="DU768" s="107"/>
      <c r="DV768" s="107"/>
      <c r="DW768" s="107"/>
      <c r="DX768" s="107"/>
      <c r="DY768" s="107"/>
      <c r="DZ768" s="107"/>
      <c r="EA768" s="107"/>
      <c r="EB768" s="107"/>
      <c r="EC768" s="107"/>
      <c r="ED768" s="107"/>
      <c r="EE768" s="107"/>
      <c r="EF768" s="107"/>
      <c r="EG768" s="107"/>
      <c r="EH768" s="107"/>
      <c r="EI768" s="107"/>
      <c r="EJ768" s="150"/>
    </row>
    <row r="769" spans="1:140" x14ac:dyDescent="0.3">
      <c r="A769" s="277"/>
      <c r="B769" s="278"/>
      <c r="C769" s="279"/>
      <c r="D769" s="278"/>
      <c r="E769" s="278"/>
      <c r="F769" s="280"/>
      <c r="G769" s="143"/>
      <c r="I769" s="144"/>
      <c r="J769" s="143"/>
      <c r="AQ769" s="144"/>
      <c r="AR769" s="143"/>
      <c r="AV769" s="1"/>
      <c r="AW769" s="1"/>
      <c r="BF769" s="1"/>
      <c r="CH769" s="1"/>
      <c r="CI769" s="1"/>
      <c r="CL769" s="1"/>
      <c r="CM769" s="1"/>
      <c r="CN769"/>
      <c r="CO769" s="1"/>
      <c r="CP769" s="3"/>
      <c r="CQ769" s="3"/>
      <c r="CR769" s="1"/>
      <c r="CS769" s="3"/>
      <c r="CT769" s="3"/>
      <c r="CU769" s="3"/>
      <c r="CV769" s="1"/>
      <c r="CW769" s="1"/>
      <c r="DC769" s="144"/>
      <c r="DD769" s="149"/>
      <c r="DE769" s="107"/>
      <c r="DF769" s="107"/>
      <c r="DG769" s="107"/>
      <c r="DH769" s="107"/>
      <c r="DI769" s="107"/>
      <c r="DJ769" s="107"/>
      <c r="DK769" s="107"/>
      <c r="DL769" s="107"/>
      <c r="DM769" s="107"/>
      <c r="DN769" s="107"/>
      <c r="DO769" s="107"/>
      <c r="DP769" s="107"/>
      <c r="DQ769" s="107"/>
      <c r="DR769" s="107"/>
      <c r="DS769" s="107"/>
      <c r="DT769" s="107"/>
      <c r="DU769" s="107"/>
      <c r="DV769" s="107"/>
      <c r="DW769" s="107"/>
      <c r="DX769" s="107"/>
      <c r="DY769" s="107"/>
      <c r="DZ769" s="107"/>
      <c r="EA769" s="107"/>
      <c r="EB769" s="107"/>
      <c r="EC769" s="107"/>
      <c r="ED769" s="107"/>
      <c r="EE769" s="107"/>
      <c r="EF769" s="107"/>
      <c r="EG769" s="107"/>
      <c r="EH769" s="107"/>
      <c r="EI769" s="107"/>
      <c r="EJ769" s="150"/>
    </row>
    <row r="770" spans="1:140" x14ac:dyDescent="0.3">
      <c r="A770" s="277"/>
      <c r="B770" s="278"/>
      <c r="C770" s="279"/>
      <c r="D770" s="278"/>
      <c r="E770" s="278"/>
      <c r="F770" s="280"/>
      <c r="G770" s="143"/>
      <c r="I770" s="144"/>
      <c r="J770" s="143"/>
      <c r="AQ770" s="144"/>
      <c r="AR770" s="143"/>
      <c r="AV770" s="1"/>
      <c r="AW770" s="1"/>
      <c r="BF770" s="1"/>
      <c r="CH770" s="1"/>
      <c r="CI770" s="1"/>
      <c r="CL770" s="1"/>
      <c r="CM770" s="1"/>
      <c r="CN770"/>
      <c r="CO770" s="1"/>
      <c r="CP770" s="3"/>
      <c r="CQ770" s="3"/>
      <c r="CR770" s="1"/>
      <c r="CS770" s="3"/>
      <c r="CT770" s="3"/>
      <c r="CU770" s="3"/>
      <c r="CV770" s="1"/>
      <c r="CW770" s="1"/>
      <c r="DC770" s="144"/>
      <c r="DD770" s="149"/>
      <c r="DE770" s="107"/>
      <c r="DF770" s="107"/>
      <c r="DG770" s="107"/>
      <c r="DH770" s="107"/>
      <c r="DI770" s="107"/>
      <c r="DJ770" s="107"/>
      <c r="DK770" s="107"/>
      <c r="DL770" s="107"/>
      <c r="DM770" s="107"/>
      <c r="DN770" s="107"/>
      <c r="DO770" s="107"/>
      <c r="DP770" s="107"/>
      <c r="DQ770" s="107"/>
      <c r="DR770" s="107"/>
      <c r="DS770" s="107"/>
      <c r="DT770" s="107"/>
      <c r="DU770" s="107"/>
      <c r="DV770" s="107"/>
      <c r="DW770" s="107"/>
      <c r="DX770" s="107"/>
      <c r="DY770" s="107"/>
      <c r="DZ770" s="107"/>
      <c r="EA770" s="107"/>
      <c r="EB770" s="107"/>
      <c r="EC770" s="107"/>
      <c r="ED770" s="107"/>
      <c r="EE770" s="107"/>
      <c r="EF770" s="107"/>
      <c r="EG770" s="107"/>
      <c r="EH770" s="107"/>
      <c r="EI770" s="107"/>
      <c r="EJ770" s="150"/>
    </row>
    <row r="771" spans="1:140" x14ac:dyDescent="0.3">
      <c r="A771" s="277"/>
      <c r="B771" s="278"/>
      <c r="C771" s="279"/>
      <c r="D771" s="278"/>
      <c r="E771" s="278"/>
      <c r="F771" s="280"/>
      <c r="G771" s="143"/>
      <c r="I771" s="144"/>
      <c r="J771" s="143"/>
      <c r="AQ771" s="144"/>
      <c r="AR771" s="143"/>
      <c r="AV771" s="1"/>
      <c r="AW771" s="1"/>
      <c r="BF771" s="1"/>
      <c r="CH771" s="1"/>
      <c r="CI771" s="1"/>
      <c r="CL771" s="1"/>
      <c r="CM771" s="1"/>
      <c r="CN771"/>
      <c r="CO771" s="1"/>
      <c r="CP771" s="3"/>
      <c r="CQ771" s="3"/>
      <c r="CR771" s="1"/>
      <c r="CS771" s="3"/>
      <c r="CT771" s="3"/>
      <c r="CU771" s="3"/>
      <c r="CV771" s="1"/>
      <c r="CW771" s="1"/>
      <c r="DC771" s="144"/>
      <c r="DD771" s="149"/>
      <c r="DE771" s="107"/>
      <c r="DF771" s="107"/>
      <c r="DG771" s="107"/>
      <c r="DH771" s="107"/>
      <c r="DI771" s="107"/>
      <c r="DJ771" s="107"/>
      <c r="DK771" s="107"/>
      <c r="DL771" s="107"/>
      <c r="DM771" s="107"/>
      <c r="DN771" s="107"/>
      <c r="DO771" s="107"/>
      <c r="DP771" s="107"/>
      <c r="DQ771" s="107"/>
      <c r="DR771" s="107"/>
      <c r="DS771" s="107"/>
      <c r="DT771" s="107"/>
      <c r="DU771" s="107"/>
      <c r="DV771" s="107"/>
      <c r="DW771" s="107"/>
      <c r="DX771" s="107"/>
      <c r="DY771" s="107"/>
      <c r="DZ771" s="107"/>
      <c r="EA771" s="107"/>
      <c r="EB771" s="107"/>
      <c r="EC771" s="107"/>
      <c r="ED771" s="107"/>
      <c r="EE771" s="107"/>
      <c r="EF771" s="107"/>
      <c r="EG771" s="107"/>
      <c r="EH771" s="107"/>
      <c r="EI771" s="107"/>
      <c r="EJ771" s="150"/>
    </row>
    <row r="772" spans="1:140" x14ac:dyDescent="0.3">
      <c r="A772" s="277"/>
      <c r="B772" s="278"/>
      <c r="C772" s="279"/>
      <c r="D772" s="278"/>
      <c r="E772" s="278"/>
      <c r="F772" s="280"/>
      <c r="G772" s="143"/>
      <c r="I772" s="144"/>
      <c r="J772" s="143"/>
      <c r="AQ772" s="144"/>
      <c r="AR772" s="143"/>
      <c r="AV772" s="1"/>
      <c r="AW772" s="1"/>
      <c r="BF772" s="1"/>
      <c r="CH772" s="1"/>
      <c r="CI772" s="1"/>
      <c r="CL772" s="1"/>
      <c r="CM772" s="1"/>
      <c r="CN772"/>
      <c r="CO772" s="1"/>
      <c r="CP772" s="3"/>
      <c r="CQ772" s="3"/>
      <c r="CR772" s="1"/>
      <c r="CS772" s="3"/>
      <c r="CT772" s="3"/>
      <c r="CU772" s="3"/>
      <c r="CV772" s="1"/>
      <c r="CW772" s="1"/>
      <c r="DC772" s="144"/>
      <c r="DD772" s="149"/>
      <c r="DE772" s="107"/>
      <c r="DF772" s="107"/>
      <c r="DG772" s="107"/>
      <c r="DH772" s="107"/>
      <c r="DI772" s="107"/>
      <c r="DJ772" s="107"/>
      <c r="DK772" s="107"/>
      <c r="DL772" s="107"/>
      <c r="DM772" s="107"/>
      <c r="DN772" s="107"/>
      <c r="DO772" s="107"/>
      <c r="DP772" s="107"/>
      <c r="DQ772" s="107"/>
      <c r="DR772" s="107"/>
      <c r="DS772" s="107"/>
      <c r="DT772" s="107"/>
      <c r="DU772" s="107"/>
      <c r="DV772" s="107"/>
      <c r="DW772" s="107"/>
      <c r="DX772" s="107"/>
      <c r="DY772" s="107"/>
      <c r="DZ772" s="107"/>
      <c r="EA772" s="107"/>
      <c r="EB772" s="107"/>
      <c r="EC772" s="107"/>
      <c r="ED772" s="107"/>
      <c r="EE772" s="107"/>
      <c r="EF772" s="107"/>
      <c r="EG772" s="107"/>
      <c r="EH772" s="107"/>
      <c r="EI772" s="107"/>
      <c r="EJ772" s="150"/>
    </row>
    <row r="773" spans="1:140" x14ac:dyDescent="0.3">
      <c r="A773" s="277"/>
      <c r="B773" s="278"/>
      <c r="C773" s="279"/>
      <c r="D773" s="278"/>
      <c r="E773" s="278"/>
      <c r="F773" s="280"/>
      <c r="G773" s="143"/>
      <c r="I773" s="144"/>
      <c r="J773" s="143"/>
      <c r="AQ773" s="144"/>
      <c r="AR773" s="143"/>
      <c r="AV773" s="1"/>
      <c r="AW773" s="1"/>
      <c r="BF773" s="1"/>
      <c r="CH773" s="1"/>
      <c r="CI773" s="1"/>
      <c r="CL773" s="1"/>
      <c r="CM773" s="1"/>
      <c r="CN773"/>
      <c r="CO773" s="1"/>
      <c r="CP773" s="3"/>
      <c r="CQ773" s="3"/>
      <c r="CR773" s="1"/>
      <c r="CS773" s="3"/>
      <c r="CT773" s="3"/>
      <c r="CU773" s="3"/>
      <c r="CV773" s="1"/>
      <c r="CW773" s="1"/>
      <c r="DC773" s="144"/>
      <c r="DD773" s="149"/>
      <c r="DE773" s="107"/>
      <c r="DF773" s="107"/>
      <c r="DG773" s="107"/>
      <c r="DH773" s="107"/>
      <c r="DI773" s="107"/>
      <c r="DJ773" s="107"/>
      <c r="DK773" s="107"/>
      <c r="DL773" s="107"/>
      <c r="DM773" s="107"/>
      <c r="DN773" s="107"/>
      <c r="DO773" s="107"/>
      <c r="DP773" s="107"/>
      <c r="DQ773" s="107"/>
      <c r="DR773" s="107"/>
      <c r="DS773" s="107"/>
      <c r="DT773" s="107"/>
      <c r="DU773" s="107"/>
      <c r="DV773" s="107"/>
      <c r="DW773" s="107"/>
      <c r="DX773" s="107"/>
      <c r="DY773" s="107"/>
      <c r="DZ773" s="107"/>
      <c r="EA773" s="107"/>
      <c r="EB773" s="107"/>
      <c r="EC773" s="107"/>
      <c r="ED773" s="107"/>
      <c r="EE773" s="107"/>
      <c r="EF773" s="107"/>
      <c r="EG773" s="107"/>
      <c r="EH773" s="107"/>
      <c r="EI773" s="107"/>
      <c r="EJ773" s="150"/>
    </row>
    <row r="774" spans="1:140" x14ac:dyDescent="0.3">
      <c r="A774" s="277"/>
      <c r="B774" s="278"/>
      <c r="C774" s="279"/>
      <c r="D774" s="278"/>
      <c r="E774" s="278"/>
      <c r="F774" s="280"/>
      <c r="G774" s="143"/>
      <c r="I774" s="144"/>
      <c r="J774" s="143"/>
      <c r="AQ774" s="144"/>
      <c r="AR774" s="143"/>
      <c r="AV774" s="1"/>
      <c r="AW774" s="1"/>
      <c r="BF774" s="1"/>
      <c r="CH774" s="1"/>
      <c r="CI774" s="1"/>
      <c r="CL774" s="1"/>
      <c r="CM774" s="1"/>
      <c r="CN774"/>
      <c r="CO774" s="1"/>
      <c r="CP774" s="3"/>
      <c r="CQ774" s="3"/>
      <c r="CR774" s="1"/>
      <c r="CS774" s="3"/>
      <c r="CT774" s="3"/>
      <c r="CU774" s="3"/>
      <c r="CV774" s="1"/>
      <c r="CW774" s="1"/>
      <c r="DC774" s="144"/>
      <c r="DD774" s="149"/>
      <c r="DE774" s="107"/>
      <c r="DF774" s="107"/>
      <c r="DG774" s="107"/>
      <c r="DH774" s="107"/>
      <c r="DI774" s="107"/>
      <c r="DJ774" s="107"/>
      <c r="DK774" s="107"/>
      <c r="DL774" s="107"/>
      <c r="DM774" s="107"/>
      <c r="DN774" s="107"/>
      <c r="DO774" s="107"/>
      <c r="DP774" s="107"/>
      <c r="DQ774" s="107"/>
      <c r="DR774" s="107"/>
      <c r="DS774" s="107"/>
      <c r="DT774" s="107"/>
      <c r="DU774" s="107"/>
      <c r="DV774" s="107"/>
      <c r="DW774" s="107"/>
      <c r="DX774" s="107"/>
      <c r="DY774" s="107"/>
      <c r="DZ774" s="107"/>
      <c r="EA774" s="107"/>
      <c r="EB774" s="107"/>
      <c r="EC774" s="107"/>
      <c r="ED774" s="107"/>
      <c r="EE774" s="107"/>
      <c r="EF774" s="107"/>
      <c r="EG774" s="107"/>
      <c r="EH774" s="107"/>
      <c r="EI774" s="107"/>
      <c r="EJ774" s="150"/>
    </row>
    <row r="775" spans="1:140" x14ac:dyDescent="0.3">
      <c r="A775" s="277"/>
      <c r="B775" s="278"/>
      <c r="C775" s="279"/>
      <c r="D775" s="278"/>
      <c r="E775" s="278"/>
      <c r="F775" s="280"/>
      <c r="G775" s="143"/>
      <c r="I775" s="144"/>
      <c r="J775" s="143"/>
      <c r="AQ775" s="144"/>
      <c r="AR775" s="143"/>
      <c r="AV775" s="1"/>
      <c r="AW775" s="1"/>
      <c r="BF775" s="1"/>
      <c r="CH775" s="1"/>
      <c r="CI775" s="1"/>
      <c r="CL775" s="1"/>
      <c r="CM775" s="1"/>
      <c r="CN775"/>
      <c r="CO775" s="1"/>
      <c r="CP775" s="3"/>
      <c r="CQ775" s="3"/>
      <c r="CR775" s="1"/>
      <c r="CS775" s="3"/>
      <c r="CT775" s="3"/>
      <c r="CU775" s="3"/>
      <c r="CV775" s="1"/>
      <c r="CW775" s="1"/>
      <c r="DC775" s="144"/>
      <c r="DD775" s="149"/>
      <c r="DE775" s="107"/>
      <c r="DF775" s="107"/>
      <c r="DG775" s="107"/>
      <c r="DH775" s="107"/>
      <c r="DI775" s="107"/>
      <c r="DJ775" s="107"/>
      <c r="DK775" s="107"/>
      <c r="DL775" s="107"/>
      <c r="DM775" s="107"/>
      <c r="DN775" s="107"/>
      <c r="DO775" s="107"/>
      <c r="DP775" s="107"/>
      <c r="DQ775" s="107"/>
      <c r="DR775" s="107"/>
      <c r="DS775" s="107"/>
      <c r="DT775" s="107"/>
      <c r="DU775" s="107"/>
      <c r="DV775" s="107"/>
      <c r="DW775" s="107"/>
      <c r="DX775" s="107"/>
      <c r="DY775" s="107"/>
      <c r="DZ775" s="107"/>
      <c r="EA775" s="107"/>
      <c r="EB775" s="107"/>
      <c r="EC775" s="107"/>
      <c r="ED775" s="107"/>
      <c r="EE775" s="107"/>
      <c r="EF775" s="107"/>
      <c r="EG775" s="107"/>
      <c r="EH775" s="107"/>
      <c r="EI775" s="107"/>
      <c r="EJ775" s="150"/>
    </row>
    <row r="776" spans="1:140" x14ac:dyDescent="0.3">
      <c r="A776" s="277"/>
      <c r="B776" s="278"/>
      <c r="C776" s="279"/>
      <c r="D776" s="278"/>
      <c r="E776" s="278"/>
      <c r="F776" s="280"/>
      <c r="G776" s="143"/>
      <c r="I776" s="144"/>
      <c r="J776" s="143"/>
      <c r="AQ776" s="144"/>
      <c r="AR776" s="143"/>
      <c r="AV776" s="1"/>
      <c r="AW776" s="1"/>
      <c r="BF776" s="1"/>
      <c r="CH776" s="1"/>
      <c r="CI776" s="1"/>
      <c r="CL776" s="1"/>
      <c r="CM776" s="1"/>
      <c r="CN776"/>
      <c r="CO776" s="1"/>
      <c r="CP776" s="3"/>
      <c r="CQ776" s="3"/>
      <c r="CR776" s="1"/>
      <c r="CS776" s="3"/>
      <c r="CT776" s="3"/>
      <c r="CU776" s="3"/>
      <c r="CV776" s="1"/>
      <c r="CW776" s="1"/>
      <c r="DC776" s="144"/>
      <c r="DD776" s="149"/>
      <c r="DE776" s="107"/>
      <c r="DF776" s="107"/>
      <c r="DG776" s="107"/>
      <c r="DH776" s="107"/>
      <c r="DI776" s="107"/>
      <c r="DJ776" s="107"/>
      <c r="DK776" s="107"/>
      <c r="DL776" s="107"/>
      <c r="DM776" s="107"/>
      <c r="DN776" s="107"/>
      <c r="DO776" s="107"/>
      <c r="DP776" s="107"/>
      <c r="DQ776" s="107"/>
      <c r="DR776" s="107"/>
      <c r="DS776" s="107"/>
      <c r="DT776" s="107"/>
      <c r="DU776" s="107"/>
      <c r="DV776" s="107"/>
      <c r="DW776" s="107"/>
      <c r="DX776" s="107"/>
      <c r="DY776" s="107"/>
      <c r="DZ776" s="107"/>
      <c r="EA776" s="107"/>
      <c r="EB776" s="107"/>
      <c r="EC776" s="107"/>
      <c r="ED776" s="107"/>
      <c r="EE776" s="107"/>
      <c r="EF776" s="107"/>
      <c r="EG776" s="107"/>
      <c r="EH776" s="107"/>
      <c r="EI776" s="107"/>
      <c r="EJ776" s="150"/>
    </row>
    <row r="777" spans="1:140" x14ac:dyDescent="0.3">
      <c r="A777" s="277"/>
      <c r="B777" s="278"/>
      <c r="C777" s="279"/>
      <c r="D777" s="278"/>
      <c r="E777" s="278"/>
      <c r="F777" s="280"/>
      <c r="G777" s="143"/>
      <c r="I777" s="144"/>
      <c r="J777" s="143"/>
      <c r="AQ777" s="144"/>
      <c r="AR777" s="143"/>
      <c r="AV777" s="1"/>
      <c r="AW777" s="1"/>
      <c r="BF777" s="1"/>
      <c r="CH777" s="1"/>
      <c r="CI777" s="1"/>
      <c r="CL777" s="1"/>
      <c r="CM777" s="1"/>
      <c r="CN777"/>
      <c r="CO777" s="1"/>
      <c r="CP777" s="3"/>
      <c r="CQ777" s="3"/>
      <c r="CR777" s="1"/>
      <c r="CS777" s="3"/>
      <c r="CT777" s="3"/>
      <c r="CU777" s="3"/>
      <c r="CV777" s="1"/>
      <c r="CW777" s="1"/>
      <c r="DC777" s="144"/>
      <c r="DD777" s="149"/>
      <c r="DE777" s="107"/>
      <c r="DF777" s="107"/>
      <c r="DG777" s="107"/>
      <c r="DH777" s="107"/>
      <c r="DI777" s="107"/>
      <c r="DJ777" s="107"/>
      <c r="DK777" s="107"/>
      <c r="DL777" s="107"/>
      <c r="DM777" s="107"/>
      <c r="DN777" s="107"/>
      <c r="DO777" s="107"/>
      <c r="DP777" s="107"/>
      <c r="DQ777" s="107"/>
      <c r="DR777" s="107"/>
      <c r="DS777" s="107"/>
      <c r="DT777" s="107"/>
      <c r="DU777" s="107"/>
      <c r="DV777" s="107"/>
      <c r="DW777" s="107"/>
      <c r="DX777" s="107"/>
      <c r="DY777" s="107"/>
      <c r="DZ777" s="107"/>
      <c r="EA777" s="107"/>
      <c r="EB777" s="107"/>
      <c r="EC777" s="107"/>
      <c r="ED777" s="107"/>
      <c r="EE777" s="107"/>
      <c r="EF777" s="107"/>
      <c r="EG777" s="107"/>
      <c r="EH777" s="107"/>
      <c r="EI777" s="107"/>
      <c r="EJ777" s="150"/>
    </row>
    <row r="778" spans="1:140" x14ac:dyDescent="0.3">
      <c r="A778" s="277"/>
      <c r="B778" s="278"/>
      <c r="C778" s="279"/>
      <c r="D778" s="278"/>
      <c r="E778" s="278"/>
      <c r="F778" s="280"/>
      <c r="G778" s="143"/>
      <c r="I778" s="144"/>
      <c r="J778" s="143"/>
      <c r="AQ778" s="144"/>
      <c r="AR778" s="143"/>
      <c r="AV778" s="1"/>
      <c r="AW778" s="1"/>
      <c r="BF778" s="1"/>
      <c r="CH778" s="1"/>
      <c r="CI778" s="1"/>
      <c r="CL778" s="1"/>
      <c r="CM778" s="1"/>
      <c r="CN778"/>
      <c r="CO778" s="1"/>
      <c r="CP778" s="3"/>
      <c r="CQ778" s="3"/>
      <c r="CR778" s="1"/>
      <c r="CS778" s="3"/>
      <c r="CT778" s="3"/>
      <c r="CU778" s="3"/>
      <c r="CV778" s="1"/>
      <c r="CW778" s="1"/>
      <c r="DC778" s="144"/>
      <c r="DD778" s="149"/>
      <c r="DE778" s="107"/>
      <c r="DF778" s="107"/>
      <c r="DG778" s="107"/>
      <c r="DH778" s="107"/>
      <c r="DI778" s="107"/>
      <c r="DJ778" s="107"/>
      <c r="DK778" s="107"/>
      <c r="DL778" s="107"/>
      <c r="DM778" s="107"/>
      <c r="DN778" s="107"/>
      <c r="DO778" s="107"/>
      <c r="DP778" s="107"/>
      <c r="DQ778" s="107"/>
      <c r="DR778" s="107"/>
      <c r="DS778" s="107"/>
      <c r="DT778" s="107"/>
      <c r="DU778" s="107"/>
      <c r="DV778" s="107"/>
      <c r="DW778" s="107"/>
      <c r="DX778" s="107"/>
      <c r="DY778" s="107"/>
      <c r="DZ778" s="107"/>
      <c r="EA778" s="107"/>
      <c r="EB778" s="107"/>
      <c r="EC778" s="107"/>
      <c r="ED778" s="107"/>
      <c r="EE778" s="107"/>
      <c r="EF778" s="107"/>
      <c r="EG778" s="107"/>
      <c r="EH778" s="107"/>
      <c r="EI778" s="107"/>
      <c r="EJ778" s="150"/>
    </row>
    <row r="779" spans="1:140" x14ac:dyDescent="0.3">
      <c r="A779" s="277"/>
      <c r="B779" s="278"/>
      <c r="C779" s="279"/>
      <c r="D779" s="278"/>
      <c r="E779" s="278"/>
      <c r="F779" s="280"/>
      <c r="G779" s="143"/>
      <c r="I779" s="144"/>
      <c r="J779" s="143"/>
      <c r="AQ779" s="144"/>
      <c r="AR779" s="143"/>
      <c r="AV779" s="1"/>
      <c r="AW779" s="1"/>
      <c r="BF779" s="1"/>
      <c r="CH779" s="1"/>
      <c r="CI779" s="1"/>
      <c r="CL779" s="1"/>
      <c r="CM779" s="1"/>
      <c r="CN779"/>
      <c r="CO779" s="1"/>
      <c r="CP779" s="3"/>
      <c r="CQ779" s="3"/>
      <c r="CR779" s="1"/>
      <c r="CS779" s="3"/>
      <c r="CT779" s="3"/>
      <c r="CU779" s="3"/>
      <c r="CV779" s="1"/>
      <c r="CW779" s="1"/>
      <c r="DC779" s="144"/>
      <c r="DD779" s="149"/>
      <c r="DE779" s="107"/>
      <c r="DF779" s="107"/>
      <c r="DG779" s="107"/>
      <c r="DH779" s="107"/>
      <c r="DI779" s="107"/>
      <c r="DJ779" s="107"/>
      <c r="DK779" s="107"/>
      <c r="DL779" s="107"/>
      <c r="DM779" s="107"/>
      <c r="DN779" s="107"/>
      <c r="DO779" s="107"/>
      <c r="DP779" s="107"/>
      <c r="DQ779" s="107"/>
      <c r="DR779" s="107"/>
      <c r="DS779" s="107"/>
      <c r="DT779" s="107"/>
      <c r="DU779" s="107"/>
      <c r="DV779" s="107"/>
      <c r="DW779" s="107"/>
      <c r="DX779" s="107"/>
      <c r="DY779" s="107"/>
      <c r="DZ779" s="107"/>
      <c r="EA779" s="107"/>
      <c r="EB779" s="107"/>
      <c r="EC779" s="107"/>
      <c r="ED779" s="107"/>
      <c r="EE779" s="107"/>
      <c r="EF779" s="107"/>
      <c r="EG779" s="107"/>
      <c r="EH779" s="107"/>
      <c r="EI779" s="107"/>
      <c r="EJ779" s="150"/>
    </row>
    <row r="780" spans="1:140" x14ac:dyDescent="0.3">
      <c r="A780" s="277"/>
      <c r="B780" s="278"/>
      <c r="C780" s="279"/>
      <c r="D780" s="278"/>
      <c r="E780" s="278"/>
      <c r="F780" s="280"/>
      <c r="G780" s="143"/>
      <c r="I780" s="144"/>
      <c r="J780" s="143"/>
      <c r="AQ780" s="144"/>
      <c r="AR780" s="143"/>
      <c r="AV780" s="1"/>
      <c r="AW780" s="1"/>
      <c r="BF780" s="1"/>
      <c r="CH780" s="1"/>
      <c r="CI780" s="1"/>
      <c r="CL780" s="1"/>
      <c r="CM780" s="1"/>
      <c r="CN780"/>
      <c r="CO780" s="1"/>
      <c r="CP780" s="3"/>
      <c r="CQ780" s="3"/>
      <c r="CR780" s="1"/>
      <c r="CS780" s="3"/>
      <c r="CT780" s="3"/>
      <c r="CU780" s="3"/>
      <c r="CV780" s="1"/>
      <c r="CW780" s="1"/>
      <c r="DC780" s="144"/>
      <c r="DD780" s="149"/>
      <c r="DE780" s="107"/>
      <c r="DF780" s="107"/>
      <c r="DG780" s="107"/>
      <c r="DH780" s="107"/>
      <c r="DI780" s="107"/>
      <c r="DJ780" s="107"/>
      <c r="DK780" s="107"/>
      <c r="DL780" s="107"/>
      <c r="DM780" s="107"/>
      <c r="DN780" s="107"/>
      <c r="DO780" s="107"/>
      <c r="DP780" s="107"/>
      <c r="DQ780" s="107"/>
      <c r="DR780" s="107"/>
      <c r="DS780" s="107"/>
      <c r="DT780" s="107"/>
      <c r="DU780" s="107"/>
      <c r="DV780" s="107"/>
      <c r="DW780" s="107"/>
      <c r="DX780" s="107"/>
      <c r="DY780" s="107"/>
      <c r="DZ780" s="107"/>
      <c r="EA780" s="107"/>
      <c r="EB780" s="107"/>
      <c r="EC780" s="107"/>
      <c r="ED780" s="107"/>
      <c r="EE780" s="107"/>
      <c r="EF780" s="107"/>
      <c r="EG780" s="107"/>
      <c r="EH780" s="107"/>
      <c r="EI780" s="107"/>
      <c r="EJ780" s="150"/>
    </row>
    <row r="781" spans="1:140" x14ac:dyDescent="0.3">
      <c r="A781" s="277"/>
      <c r="B781" s="278"/>
      <c r="C781" s="279"/>
      <c r="D781" s="278"/>
      <c r="E781" s="278"/>
      <c r="F781" s="280"/>
      <c r="G781" s="143"/>
      <c r="I781" s="144"/>
      <c r="J781" s="143"/>
      <c r="AQ781" s="144"/>
      <c r="AR781" s="143"/>
      <c r="AV781" s="1"/>
      <c r="AW781" s="1"/>
      <c r="BF781" s="1"/>
      <c r="CH781" s="1"/>
      <c r="CI781" s="1"/>
      <c r="CL781" s="1"/>
      <c r="CM781" s="1"/>
      <c r="CN781"/>
      <c r="CO781" s="1"/>
      <c r="CP781" s="3"/>
      <c r="CQ781" s="3"/>
      <c r="CR781" s="1"/>
      <c r="CS781" s="3"/>
      <c r="CT781" s="3"/>
      <c r="CU781" s="3"/>
      <c r="CV781" s="1"/>
      <c r="CW781" s="1"/>
      <c r="DC781" s="144"/>
      <c r="DD781" s="149"/>
      <c r="DE781" s="107"/>
      <c r="DF781" s="107"/>
      <c r="DG781" s="107"/>
      <c r="DH781" s="107"/>
      <c r="DI781" s="107"/>
      <c r="DJ781" s="107"/>
      <c r="DK781" s="107"/>
      <c r="DL781" s="107"/>
      <c r="DM781" s="107"/>
      <c r="DN781" s="107"/>
      <c r="DO781" s="107"/>
      <c r="DP781" s="107"/>
      <c r="DQ781" s="107"/>
      <c r="DR781" s="107"/>
      <c r="DS781" s="107"/>
      <c r="DT781" s="107"/>
      <c r="DU781" s="107"/>
      <c r="DV781" s="107"/>
      <c r="DW781" s="107"/>
      <c r="DX781" s="107"/>
      <c r="DY781" s="107"/>
      <c r="DZ781" s="107"/>
      <c r="EA781" s="107"/>
      <c r="EB781" s="107"/>
      <c r="EC781" s="107"/>
      <c r="ED781" s="107"/>
      <c r="EE781" s="107"/>
      <c r="EF781" s="107"/>
      <c r="EG781" s="107"/>
      <c r="EH781" s="107"/>
      <c r="EI781" s="107"/>
      <c r="EJ781" s="150"/>
    </row>
    <row r="782" spans="1:140" x14ac:dyDescent="0.3">
      <c r="A782" s="277"/>
      <c r="B782" s="278"/>
      <c r="C782" s="279"/>
      <c r="D782" s="278"/>
      <c r="E782" s="278"/>
      <c r="F782" s="280"/>
      <c r="G782" s="143"/>
      <c r="I782" s="144"/>
      <c r="J782" s="143"/>
      <c r="AQ782" s="144"/>
      <c r="AR782" s="143"/>
      <c r="AV782" s="1"/>
      <c r="AW782" s="1"/>
      <c r="BF782" s="1"/>
      <c r="CH782" s="1"/>
      <c r="CI782" s="1"/>
      <c r="CL782" s="1"/>
      <c r="CM782" s="1"/>
      <c r="CN782"/>
      <c r="CO782" s="1"/>
      <c r="CP782" s="3"/>
      <c r="CQ782" s="3"/>
      <c r="CR782" s="1"/>
      <c r="CS782" s="3"/>
      <c r="CT782" s="3"/>
      <c r="CU782" s="3"/>
      <c r="CV782" s="1"/>
      <c r="CW782" s="1"/>
      <c r="DC782" s="144"/>
      <c r="DD782" s="149"/>
      <c r="DE782" s="107"/>
      <c r="DF782" s="107"/>
      <c r="DG782" s="107"/>
      <c r="DH782" s="107"/>
      <c r="DI782" s="107"/>
      <c r="DJ782" s="107"/>
      <c r="DK782" s="107"/>
      <c r="DL782" s="107"/>
      <c r="DM782" s="107"/>
      <c r="DN782" s="107"/>
      <c r="DO782" s="107"/>
      <c r="DP782" s="107"/>
      <c r="DQ782" s="107"/>
      <c r="DR782" s="107"/>
      <c r="DS782" s="107"/>
      <c r="DT782" s="107"/>
      <c r="DU782" s="107"/>
      <c r="DV782" s="107"/>
      <c r="DW782" s="107"/>
      <c r="DX782" s="107"/>
      <c r="DY782" s="107"/>
      <c r="DZ782" s="107"/>
      <c r="EA782" s="107"/>
      <c r="EB782" s="107"/>
      <c r="EC782" s="107"/>
      <c r="ED782" s="107"/>
      <c r="EE782" s="107"/>
      <c r="EF782" s="107"/>
      <c r="EG782" s="107"/>
      <c r="EH782" s="107"/>
      <c r="EI782" s="107"/>
      <c r="EJ782" s="150"/>
    </row>
    <row r="783" spans="1:140" x14ac:dyDescent="0.3">
      <c r="A783" s="277"/>
      <c r="B783" s="278"/>
      <c r="C783" s="279"/>
      <c r="D783" s="278"/>
      <c r="E783" s="278"/>
      <c r="F783" s="280"/>
      <c r="G783" s="143"/>
      <c r="I783" s="144"/>
      <c r="J783" s="143"/>
      <c r="AQ783" s="144"/>
      <c r="AR783" s="143"/>
      <c r="AV783" s="1"/>
      <c r="AW783" s="1"/>
      <c r="BF783" s="1"/>
      <c r="CH783" s="1"/>
      <c r="CI783" s="1"/>
      <c r="CL783" s="1"/>
      <c r="CM783" s="1"/>
      <c r="CN783"/>
      <c r="CO783" s="1"/>
      <c r="CP783" s="3"/>
      <c r="CQ783" s="3"/>
      <c r="CR783" s="1"/>
      <c r="CS783" s="3"/>
      <c r="CT783" s="3"/>
      <c r="CU783" s="3"/>
      <c r="CV783" s="1"/>
      <c r="CW783" s="1"/>
      <c r="DC783" s="144"/>
      <c r="DD783" s="149"/>
      <c r="DE783" s="107"/>
      <c r="DF783" s="107"/>
      <c r="DG783" s="107"/>
      <c r="DH783" s="107"/>
      <c r="DI783" s="107"/>
      <c r="DJ783" s="107"/>
      <c r="DK783" s="107"/>
      <c r="DL783" s="107"/>
      <c r="DM783" s="107"/>
      <c r="DN783" s="107"/>
      <c r="DO783" s="107"/>
      <c r="DP783" s="107"/>
      <c r="DQ783" s="107"/>
      <c r="DR783" s="107"/>
      <c r="DS783" s="107"/>
      <c r="DT783" s="107"/>
      <c r="DU783" s="107"/>
      <c r="DV783" s="107"/>
      <c r="DW783" s="107"/>
      <c r="DX783" s="107"/>
      <c r="DY783" s="107"/>
      <c r="DZ783" s="107"/>
      <c r="EA783" s="107"/>
      <c r="EB783" s="107"/>
      <c r="EC783" s="107"/>
      <c r="ED783" s="107"/>
      <c r="EE783" s="107"/>
      <c r="EF783" s="107"/>
      <c r="EG783" s="107"/>
      <c r="EH783" s="107"/>
      <c r="EI783" s="107"/>
      <c r="EJ783" s="150"/>
    </row>
    <row r="784" spans="1:140" x14ac:dyDescent="0.3">
      <c r="A784" s="277"/>
      <c r="B784" s="278"/>
      <c r="C784" s="279"/>
      <c r="D784" s="278"/>
      <c r="E784" s="278"/>
      <c r="F784" s="280"/>
      <c r="G784" s="143"/>
      <c r="I784" s="144"/>
      <c r="J784" s="143"/>
      <c r="AQ784" s="144"/>
      <c r="AR784" s="143"/>
      <c r="AV784" s="1"/>
      <c r="AW784" s="1"/>
      <c r="BF784" s="1"/>
      <c r="CH784" s="1"/>
      <c r="CI784" s="1"/>
      <c r="CL784" s="1"/>
      <c r="CM784" s="1"/>
      <c r="CN784"/>
      <c r="CO784" s="1"/>
      <c r="CP784" s="3"/>
      <c r="CQ784" s="3"/>
      <c r="CR784" s="1"/>
      <c r="CS784" s="3"/>
      <c r="CT784" s="3"/>
      <c r="CU784" s="3"/>
      <c r="CV784" s="1"/>
      <c r="CW784" s="1"/>
      <c r="DC784" s="144"/>
      <c r="DD784" s="149"/>
      <c r="DE784" s="107"/>
      <c r="DF784" s="107"/>
      <c r="DG784" s="107"/>
      <c r="DH784" s="107"/>
      <c r="DI784" s="107"/>
      <c r="DJ784" s="107"/>
      <c r="DK784" s="107"/>
      <c r="DL784" s="107"/>
      <c r="DM784" s="107"/>
      <c r="DN784" s="107"/>
      <c r="DO784" s="107"/>
      <c r="DP784" s="107"/>
      <c r="DQ784" s="107"/>
      <c r="DR784" s="107"/>
      <c r="DS784" s="107"/>
      <c r="DT784" s="107"/>
      <c r="DU784" s="107"/>
      <c r="DV784" s="107"/>
      <c r="DW784" s="107"/>
      <c r="DX784" s="107"/>
      <c r="DY784" s="107"/>
      <c r="DZ784" s="107"/>
      <c r="EA784" s="107"/>
      <c r="EB784" s="107"/>
      <c r="EC784" s="107"/>
      <c r="ED784" s="107"/>
      <c r="EE784" s="107"/>
      <c r="EF784" s="107"/>
      <c r="EG784" s="107"/>
      <c r="EH784" s="107"/>
      <c r="EI784" s="107"/>
      <c r="EJ784" s="150"/>
    </row>
    <row r="785" spans="1:140" x14ac:dyDescent="0.3">
      <c r="A785" s="277"/>
      <c r="B785" s="278"/>
      <c r="C785" s="279"/>
      <c r="D785" s="278"/>
      <c r="E785" s="278"/>
      <c r="F785" s="280"/>
      <c r="G785" s="143"/>
      <c r="I785" s="144"/>
      <c r="J785" s="143"/>
      <c r="AQ785" s="144"/>
      <c r="AR785" s="143"/>
      <c r="AV785" s="1"/>
      <c r="AW785" s="1"/>
      <c r="BF785" s="1"/>
      <c r="CH785" s="1"/>
      <c r="CI785" s="1"/>
      <c r="CL785" s="1"/>
      <c r="CM785" s="1"/>
      <c r="CN785"/>
      <c r="CO785" s="1"/>
      <c r="CP785" s="3"/>
      <c r="CQ785" s="3"/>
      <c r="CR785" s="1"/>
      <c r="CS785" s="3"/>
      <c r="CT785" s="3"/>
      <c r="CU785" s="3"/>
      <c r="CV785" s="1"/>
      <c r="CW785" s="1"/>
      <c r="DC785" s="144"/>
      <c r="DD785" s="149"/>
      <c r="DE785" s="107"/>
      <c r="DF785" s="107"/>
      <c r="DG785" s="107"/>
      <c r="DH785" s="107"/>
      <c r="DI785" s="107"/>
      <c r="DJ785" s="107"/>
      <c r="DK785" s="107"/>
      <c r="DL785" s="107"/>
      <c r="DM785" s="107"/>
      <c r="DN785" s="107"/>
      <c r="DO785" s="107"/>
      <c r="DP785" s="107"/>
      <c r="DQ785" s="107"/>
      <c r="DR785" s="107"/>
      <c r="DS785" s="107"/>
      <c r="DT785" s="107"/>
      <c r="DU785" s="107"/>
      <c r="DV785" s="107"/>
      <c r="DW785" s="107"/>
      <c r="DX785" s="107"/>
      <c r="DY785" s="107"/>
      <c r="DZ785" s="107"/>
      <c r="EA785" s="107"/>
      <c r="EB785" s="107"/>
      <c r="EC785" s="107"/>
      <c r="ED785" s="107"/>
      <c r="EE785" s="107"/>
      <c r="EF785" s="107"/>
      <c r="EG785" s="107"/>
      <c r="EH785" s="107"/>
      <c r="EI785" s="107"/>
      <c r="EJ785" s="150"/>
    </row>
    <row r="786" spans="1:140" x14ac:dyDescent="0.3">
      <c r="A786" s="277"/>
      <c r="B786" s="278"/>
      <c r="C786" s="279"/>
      <c r="D786" s="278"/>
      <c r="E786" s="278"/>
      <c r="F786" s="280"/>
      <c r="G786" s="143"/>
      <c r="I786" s="144"/>
      <c r="J786" s="143"/>
      <c r="AQ786" s="144"/>
      <c r="AR786" s="143"/>
      <c r="AV786" s="1"/>
      <c r="AW786" s="1"/>
      <c r="BF786" s="1"/>
      <c r="CH786" s="1"/>
      <c r="CI786" s="1"/>
      <c r="CL786" s="1"/>
      <c r="CM786" s="1"/>
      <c r="CN786"/>
      <c r="CO786" s="1"/>
      <c r="CP786" s="3"/>
      <c r="CQ786" s="3"/>
      <c r="CR786" s="1"/>
      <c r="CS786" s="3"/>
      <c r="CT786" s="3"/>
      <c r="CU786" s="3"/>
      <c r="CV786" s="1"/>
      <c r="CW786" s="1"/>
      <c r="DC786" s="144"/>
      <c r="DD786" s="149"/>
      <c r="DE786" s="107"/>
      <c r="DF786" s="107"/>
      <c r="DG786" s="107"/>
      <c r="DH786" s="107"/>
      <c r="DI786" s="107"/>
      <c r="DJ786" s="107"/>
      <c r="DK786" s="107"/>
      <c r="DL786" s="107"/>
      <c r="DM786" s="107"/>
      <c r="DN786" s="107"/>
      <c r="DO786" s="107"/>
      <c r="DP786" s="107"/>
      <c r="DQ786" s="107"/>
      <c r="DR786" s="107"/>
      <c r="DS786" s="107"/>
      <c r="DT786" s="107"/>
      <c r="DU786" s="107"/>
      <c r="DV786" s="107"/>
      <c r="DW786" s="107"/>
      <c r="DX786" s="107"/>
      <c r="DY786" s="107"/>
      <c r="DZ786" s="107"/>
      <c r="EA786" s="107"/>
      <c r="EB786" s="107"/>
      <c r="EC786" s="107"/>
      <c r="ED786" s="107"/>
      <c r="EE786" s="107"/>
      <c r="EF786" s="107"/>
      <c r="EG786" s="107"/>
      <c r="EH786" s="107"/>
      <c r="EI786" s="107"/>
      <c r="EJ786" s="150"/>
    </row>
    <row r="787" spans="1:140" x14ac:dyDescent="0.3">
      <c r="A787" s="277"/>
      <c r="B787" s="278"/>
      <c r="C787" s="279"/>
      <c r="D787" s="278"/>
      <c r="E787" s="278"/>
      <c r="F787" s="280"/>
      <c r="G787" s="143"/>
      <c r="I787" s="144"/>
      <c r="J787" s="143"/>
      <c r="AQ787" s="144"/>
      <c r="AR787" s="143"/>
      <c r="AV787" s="1"/>
      <c r="AW787" s="1"/>
      <c r="BF787" s="1"/>
      <c r="CH787" s="1"/>
      <c r="CI787" s="1"/>
      <c r="CL787" s="1"/>
      <c r="CM787" s="1"/>
      <c r="CN787"/>
      <c r="CO787" s="1"/>
      <c r="CP787" s="3"/>
      <c r="CQ787" s="3"/>
      <c r="CR787" s="1"/>
      <c r="CS787" s="3"/>
      <c r="CT787" s="3"/>
      <c r="CU787" s="3"/>
      <c r="CV787" s="1"/>
      <c r="CW787" s="1"/>
      <c r="DC787" s="144"/>
      <c r="DD787" s="149"/>
      <c r="DE787" s="107"/>
      <c r="DF787" s="107"/>
      <c r="DG787" s="107"/>
      <c r="DH787" s="107"/>
      <c r="DI787" s="107"/>
      <c r="DJ787" s="107"/>
      <c r="DK787" s="107"/>
      <c r="DL787" s="107"/>
      <c r="DM787" s="107"/>
      <c r="DN787" s="107"/>
      <c r="DO787" s="107"/>
      <c r="DP787" s="107"/>
      <c r="DQ787" s="107"/>
      <c r="DR787" s="107"/>
      <c r="DS787" s="107"/>
      <c r="DT787" s="107"/>
      <c r="DU787" s="107"/>
      <c r="DV787" s="107"/>
      <c r="DW787" s="107"/>
      <c r="DX787" s="107"/>
      <c r="DY787" s="107"/>
      <c r="DZ787" s="107"/>
      <c r="EA787" s="107"/>
      <c r="EB787" s="107"/>
      <c r="EC787" s="107"/>
      <c r="ED787" s="107"/>
      <c r="EE787" s="107"/>
      <c r="EF787" s="107"/>
      <c r="EG787" s="107"/>
      <c r="EH787" s="107"/>
      <c r="EI787" s="107"/>
      <c r="EJ787" s="150"/>
    </row>
    <row r="788" spans="1:140" x14ac:dyDescent="0.3">
      <c r="A788" s="277"/>
      <c r="B788" s="278"/>
      <c r="C788" s="279"/>
      <c r="D788" s="278"/>
      <c r="E788" s="278"/>
      <c r="F788" s="280"/>
      <c r="G788" s="143"/>
      <c r="I788" s="144"/>
      <c r="J788" s="143"/>
      <c r="AQ788" s="144"/>
      <c r="AR788" s="143"/>
      <c r="AV788" s="1"/>
      <c r="AW788" s="1"/>
      <c r="BF788" s="1"/>
      <c r="CH788" s="1"/>
      <c r="CI788" s="1"/>
      <c r="CL788" s="1"/>
      <c r="CM788" s="1"/>
      <c r="CN788"/>
      <c r="CO788" s="1"/>
      <c r="CP788" s="3"/>
      <c r="CQ788" s="3"/>
      <c r="CR788" s="1"/>
      <c r="CS788" s="3"/>
      <c r="CT788" s="3"/>
      <c r="CU788" s="3"/>
      <c r="CV788" s="1"/>
      <c r="CW788" s="1"/>
      <c r="DC788" s="144"/>
      <c r="DD788" s="149"/>
      <c r="DE788" s="107"/>
      <c r="DF788" s="107"/>
      <c r="DG788" s="107"/>
      <c r="DH788" s="107"/>
      <c r="DI788" s="107"/>
      <c r="DJ788" s="107"/>
      <c r="DK788" s="107"/>
      <c r="DL788" s="107"/>
      <c r="DM788" s="107"/>
      <c r="DN788" s="107"/>
      <c r="DO788" s="107"/>
      <c r="DP788" s="107"/>
      <c r="DQ788" s="107"/>
      <c r="DR788" s="107"/>
      <c r="DS788" s="107"/>
      <c r="DT788" s="107"/>
      <c r="DU788" s="107"/>
      <c r="DV788" s="107"/>
      <c r="DW788" s="107"/>
      <c r="DX788" s="107"/>
      <c r="DY788" s="107"/>
      <c r="DZ788" s="107"/>
      <c r="EA788" s="107"/>
      <c r="EB788" s="107"/>
      <c r="EC788" s="107"/>
      <c r="ED788" s="107"/>
      <c r="EE788" s="107"/>
      <c r="EF788" s="107"/>
      <c r="EG788" s="107"/>
      <c r="EH788" s="107"/>
      <c r="EI788" s="107"/>
      <c r="EJ788" s="150"/>
    </row>
    <row r="789" spans="1:140" x14ac:dyDescent="0.3">
      <c r="A789" s="277"/>
      <c r="B789" s="278"/>
      <c r="C789" s="279"/>
      <c r="D789" s="278"/>
      <c r="E789" s="278"/>
      <c r="F789" s="280"/>
      <c r="G789" s="143"/>
      <c r="I789" s="144"/>
      <c r="J789" s="143"/>
      <c r="AQ789" s="144"/>
      <c r="AR789" s="143"/>
      <c r="AV789" s="1"/>
      <c r="AW789" s="1"/>
      <c r="BF789" s="1"/>
      <c r="CH789" s="1"/>
      <c r="CI789" s="1"/>
      <c r="CL789" s="1"/>
      <c r="CM789" s="1"/>
      <c r="CN789"/>
      <c r="CO789" s="1"/>
      <c r="CP789" s="3"/>
      <c r="CQ789" s="3"/>
      <c r="CR789" s="1"/>
      <c r="CS789" s="3"/>
      <c r="CT789" s="3"/>
      <c r="CU789" s="3"/>
      <c r="CV789" s="1"/>
      <c r="CW789" s="1"/>
      <c r="DC789" s="144"/>
      <c r="DD789" s="149"/>
      <c r="DE789" s="107"/>
      <c r="DF789" s="107"/>
      <c r="DG789" s="107"/>
      <c r="DH789" s="107"/>
      <c r="DI789" s="107"/>
      <c r="DJ789" s="107"/>
      <c r="DK789" s="107"/>
      <c r="DL789" s="107"/>
      <c r="DM789" s="107"/>
      <c r="DN789" s="107"/>
      <c r="DO789" s="107"/>
      <c r="DP789" s="107"/>
      <c r="DQ789" s="107"/>
      <c r="DR789" s="107"/>
      <c r="DS789" s="107"/>
      <c r="DT789" s="107"/>
      <c r="DU789" s="107"/>
      <c r="DV789" s="107"/>
      <c r="DW789" s="107"/>
      <c r="DX789" s="107"/>
      <c r="DY789" s="107"/>
      <c r="DZ789" s="107"/>
      <c r="EA789" s="107"/>
      <c r="EB789" s="107"/>
      <c r="EC789" s="107"/>
      <c r="ED789" s="107"/>
      <c r="EE789" s="107"/>
      <c r="EF789" s="107"/>
      <c r="EG789" s="107"/>
      <c r="EH789" s="107"/>
      <c r="EI789" s="107"/>
      <c r="EJ789" s="150"/>
    </row>
    <row r="790" spans="1:140" x14ac:dyDescent="0.3">
      <c r="A790" s="277"/>
      <c r="B790" s="278"/>
      <c r="C790" s="279"/>
      <c r="D790" s="278"/>
      <c r="E790" s="278"/>
      <c r="F790" s="280"/>
      <c r="G790" s="143"/>
      <c r="I790" s="144"/>
      <c r="J790" s="143"/>
      <c r="AQ790" s="144"/>
      <c r="AR790" s="143"/>
      <c r="AV790" s="1"/>
      <c r="AW790" s="1"/>
      <c r="BF790" s="1"/>
      <c r="CH790" s="1"/>
      <c r="CI790" s="1"/>
      <c r="CL790" s="1"/>
      <c r="CM790" s="1"/>
      <c r="CN790"/>
      <c r="CO790" s="1"/>
      <c r="CP790" s="3"/>
      <c r="CQ790" s="3"/>
      <c r="CR790" s="1"/>
      <c r="CS790" s="3"/>
      <c r="CT790" s="3"/>
      <c r="CU790" s="3"/>
      <c r="CV790" s="1"/>
      <c r="CW790" s="1"/>
      <c r="DC790" s="144"/>
      <c r="DD790" s="149"/>
      <c r="DE790" s="107"/>
      <c r="DF790" s="107"/>
      <c r="DG790" s="107"/>
      <c r="DH790" s="107"/>
      <c r="DI790" s="107"/>
      <c r="DJ790" s="107"/>
      <c r="DK790" s="107"/>
      <c r="DL790" s="107"/>
      <c r="DM790" s="107"/>
      <c r="DN790" s="107"/>
      <c r="DO790" s="107"/>
      <c r="DP790" s="107"/>
      <c r="DQ790" s="107"/>
      <c r="DR790" s="107"/>
      <c r="DS790" s="107"/>
      <c r="DT790" s="107"/>
      <c r="DU790" s="107"/>
      <c r="DV790" s="107"/>
      <c r="DW790" s="107"/>
      <c r="DX790" s="107"/>
      <c r="DY790" s="107"/>
      <c r="DZ790" s="107"/>
      <c r="EA790" s="107"/>
      <c r="EB790" s="107"/>
      <c r="EC790" s="107"/>
      <c r="ED790" s="107"/>
      <c r="EE790" s="107"/>
      <c r="EF790" s="107"/>
      <c r="EG790" s="107"/>
      <c r="EH790" s="107"/>
      <c r="EI790" s="107"/>
      <c r="EJ790" s="150"/>
    </row>
    <row r="791" spans="1:140" x14ac:dyDescent="0.3">
      <c r="A791" s="277"/>
      <c r="B791" s="278"/>
      <c r="C791" s="279"/>
      <c r="D791" s="278"/>
      <c r="E791" s="278"/>
      <c r="F791" s="280"/>
      <c r="G791" s="143"/>
      <c r="I791" s="144"/>
      <c r="J791" s="143"/>
      <c r="AQ791" s="144"/>
      <c r="AR791" s="143"/>
      <c r="AV791" s="1"/>
      <c r="AW791" s="1"/>
      <c r="BF791" s="1"/>
      <c r="CH791" s="1"/>
      <c r="CI791" s="1"/>
      <c r="CL791" s="1"/>
      <c r="CM791" s="1"/>
      <c r="CN791"/>
      <c r="CO791" s="1"/>
      <c r="CP791" s="3"/>
      <c r="CQ791" s="3"/>
      <c r="CR791" s="1"/>
      <c r="CS791" s="3"/>
      <c r="CT791" s="3"/>
      <c r="CU791" s="3"/>
      <c r="CV791" s="1"/>
      <c r="CW791" s="1"/>
      <c r="DC791" s="144"/>
      <c r="DD791" s="149"/>
      <c r="DE791" s="107"/>
      <c r="DF791" s="107"/>
      <c r="DG791" s="107"/>
      <c r="DH791" s="107"/>
      <c r="DI791" s="107"/>
      <c r="DJ791" s="107"/>
      <c r="DK791" s="107"/>
      <c r="DL791" s="107"/>
      <c r="DM791" s="107"/>
      <c r="DN791" s="107"/>
      <c r="DO791" s="107"/>
      <c r="DP791" s="107"/>
      <c r="DQ791" s="107"/>
      <c r="DR791" s="107"/>
      <c r="DS791" s="107"/>
      <c r="DT791" s="107"/>
      <c r="DU791" s="107"/>
      <c r="DV791" s="107"/>
      <c r="DW791" s="107"/>
      <c r="DX791" s="107"/>
      <c r="DY791" s="107"/>
      <c r="DZ791" s="107"/>
      <c r="EA791" s="107"/>
      <c r="EB791" s="107"/>
      <c r="EC791" s="107"/>
      <c r="ED791" s="107"/>
      <c r="EE791" s="107"/>
      <c r="EF791" s="107"/>
      <c r="EG791" s="107"/>
      <c r="EH791" s="107"/>
      <c r="EI791" s="107"/>
      <c r="EJ791" s="150"/>
    </row>
    <row r="792" spans="1:140" x14ac:dyDescent="0.3">
      <c r="A792" s="277"/>
      <c r="B792" s="278"/>
      <c r="C792" s="279"/>
      <c r="D792" s="278"/>
      <c r="E792" s="278"/>
      <c r="F792" s="280"/>
      <c r="G792" s="143"/>
      <c r="I792" s="144"/>
      <c r="J792" s="143"/>
      <c r="AQ792" s="144"/>
      <c r="AR792" s="143"/>
      <c r="AV792" s="1"/>
      <c r="AW792" s="1"/>
      <c r="BF792" s="1"/>
      <c r="CH792" s="1"/>
      <c r="CI792" s="1"/>
      <c r="CL792" s="1"/>
      <c r="CM792" s="1"/>
      <c r="CN792"/>
      <c r="CO792" s="1"/>
      <c r="CP792" s="3"/>
      <c r="CQ792" s="3"/>
      <c r="CR792" s="1"/>
      <c r="CS792" s="3"/>
      <c r="CT792" s="3"/>
      <c r="CU792" s="3"/>
      <c r="CV792" s="1"/>
      <c r="CW792" s="1"/>
      <c r="DC792" s="144"/>
      <c r="DD792" s="149"/>
      <c r="DE792" s="107"/>
      <c r="DF792" s="107"/>
      <c r="DG792" s="107"/>
      <c r="DH792" s="107"/>
      <c r="DI792" s="107"/>
      <c r="DJ792" s="107"/>
      <c r="DK792" s="107"/>
      <c r="DL792" s="107"/>
      <c r="DM792" s="107"/>
      <c r="DN792" s="107"/>
      <c r="DO792" s="107"/>
      <c r="DP792" s="107"/>
      <c r="DQ792" s="107"/>
      <c r="DR792" s="107"/>
      <c r="DS792" s="107"/>
      <c r="DT792" s="107"/>
      <c r="DU792" s="107"/>
      <c r="DV792" s="107"/>
      <c r="DW792" s="107"/>
      <c r="DX792" s="107"/>
      <c r="DY792" s="107"/>
      <c r="DZ792" s="107"/>
      <c r="EA792" s="107"/>
      <c r="EB792" s="107"/>
      <c r="EC792" s="107"/>
      <c r="ED792" s="107"/>
      <c r="EE792" s="107"/>
      <c r="EF792" s="107"/>
      <c r="EG792" s="107"/>
      <c r="EH792" s="107"/>
      <c r="EI792" s="107"/>
      <c r="EJ792" s="150"/>
    </row>
    <row r="793" spans="1:140" x14ac:dyDescent="0.3">
      <c r="A793" s="277"/>
      <c r="B793" s="278"/>
      <c r="C793" s="279"/>
      <c r="D793" s="278"/>
      <c r="E793" s="278"/>
      <c r="F793" s="280"/>
      <c r="G793" s="143"/>
      <c r="I793" s="144"/>
      <c r="J793" s="143"/>
      <c r="AQ793" s="144"/>
      <c r="AR793" s="143"/>
      <c r="AV793" s="1"/>
      <c r="AW793" s="1"/>
      <c r="BF793" s="1"/>
      <c r="CH793" s="1"/>
      <c r="CI793" s="1"/>
      <c r="CL793" s="1"/>
      <c r="CM793" s="1"/>
      <c r="CN793"/>
      <c r="CO793" s="1"/>
      <c r="CP793" s="3"/>
      <c r="CQ793" s="3"/>
      <c r="CR793" s="1"/>
      <c r="CS793" s="3"/>
      <c r="CT793" s="3"/>
      <c r="CU793" s="3"/>
      <c r="CV793" s="1"/>
      <c r="CW793" s="1"/>
      <c r="DC793" s="144"/>
      <c r="DD793" s="149"/>
      <c r="DE793" s="107"/>
      <c r="DF793" s="107"/>
      <c r="DG793" s="107"/>
      <c r="DH793" s="107"/>
      <c r="DI793" s="107"/>
      <c r="DJ793" s="107"/>
      <c r="DK793" s="107"/>
      <c r="DL793" s="107"/>
      <c r="DM793" s="107"/>
      <c r="DN793" s="107"/>
      <c r="DO793" s="107"/>
      <c r="DP793" s="107"/>
      <c r="DQ793" s="107"/>
      <c r="DR793" s="107"/>
      <c r="DS793" s="107"/>
      <c r="DT793" s="107"/>
      <c r="DU793" s="107"/>
      <c r="DV793" s="107"/>
      <c r="DW793" s="107"/>
      <c r="DX793" s="107"/>
      <c r="DY793" s="107"/>
      <c r="DZ793" s="107"/>
      <c r="EA793" s="107"/>
      <c r="EB793" s="107"/>
      <c r="EC793" s="107"/>
      <c r="ED793" s="107"/>
      <c r="EE793" s="107"/>
      <c r="EF793" s="107"/>
      <c r="EG793" s="107"/>
      <c r="EH793" s="107"/>
      <c r="EI793" s="107"/>
      <c r="EJ793" s="150"/>
    </row>
    <row r="794" spans="1:140" x14ac:dyDescent="0.3">
      <c r="A794" s="277"/>
      <c r="B794" s="278"/>
      <c r="C794" s="279"/>
      <c r="D794" s="278"/>
      <c r="E794" s="278"/>
      <c r="F794" s="280"/>
      <c r="G794" s="143"/>
      <c r="I794" s="144"/>
      <c r="J794" s="143"/>
      <c r="AQ794" s="144"/>
      <c r="AR794" s="143"/>
      <c r="AV794" s="1"/>
      <c r="AW794" s="1"/>
      <c r="BF794" s="1"/>
      <c r="CH794" s="1"/>
      <c r="CI794" s="1"/>
      <c r="CL794" s="1"/>
      <c r="CM794" s="1"/>
      <c r="CN794"/>
      <c r="CO794" s="1"/>
      <c r="CP794" s="3"/>
      <c r="CQ794" s="3"/>
      <c r="CR794" s="1"/>
      <c r="CS794" s="3"/>
      <c r="CT794" s="3"/>
      <c r="CU794" s="3"/>
      <c r="CV794" s="1"/>
      <c r="CW794" s="1"/>
      <c r="DC794" s="144"/>
      <c r="DD794" s="149"/>
      <c r="DE794" s="107"/>
      <c r="DF794" s="107"/>
      <c r="DG794" s="107"/>
      <c r="DH794" s="107"/>
      <c r="DI794" s="107"/>
      <c r="DJ794" s="107"/>
      <c r="DK794" s="107"/>
      <c r="DL794" s="107"/>
      <c r="DM794" s="107"/>
      <c r="DN794" s="107"/>
      <c r="DO794" s="107"/>
      <c r="DP794" s="107"/>
      <c r="DQ794" s="107"/>
      <c r="DR794" s="107"/>
      <c r="DS794" s="107"/>
      <c r="DT794" s="107"/>
      <c r="DU794" s="107"/>
      <c r="DV794" s="107"/>
      <c r="DW794" s="107"/>
      <c r="DX794" s="107"/>
      <c r="DY794" s="107"/>
      <c r="DZ794" s="107"/>
      <c r="EA794" s="107"/>
      <c r="EB794" s="107"/>
      <c r="EC794" s="107"/>
      <c r="ED794" s="107"/>
      <c r="EE794" s="107"/>
      <c r="EF794" s="107"/>
      <c r="EG794" s="107"/>
      <c r="EH794" s="107"/>
      <c r="EI794" s="107"/>
      <c r="EJ794" s="150"/>
    </row>
    <row r="795" spans="1:140" x14ac:dyDescent="0.3">
      <c r="A795" s="277"/>
      <c r="B795" s="278"/>
      <c r="C795" s="279"/>
      <c r="D795" s="278"/>
      <c r="E795" s="278"/>
      <c r="F795" s="280"/>
      <c r="G795" s="143"/>
      <c r="I795" s="144"/>
      <c r="J795" s="143"/>
      <c r="AQ795" s="144"/>
      <c r="AR795" s="143"/>
      <c r="AV795" s="1"/>
      <c r="AW795" s="1"/>
      <c r="BF795" s="1"/>
      <c r="CH795" s="1"/>
      <c r="CI795" s="1"/>
      <c r="CL795" s="1"/>
      <c r="CM795" s="1"/>
      <c r="CN795"/>
      <c r="CO795" s="1"/>
      <c r="CP795" s="3"/>
      <c r="CQ795" s="3"/>
      <c r="CR795" s="1"/>
      <c r="CS795" s="3"/>
      <c r="CT795" s="3"/>
      <c r="CU795" s="3"/>
      <c r="CV795" s="1"/>
      <c r="CW795" s="1"/>
      <c r="DC795" s="144"/>
      <c r="DD795" s="149"/>
      <c r="DE795" s="107"/>
      <c r="DF795" s="107"/>
      <c r="DG795" s="107"/>
      <c r="DH795" s="107"/>
      <c r="DI795" s="107"/>
      <c r="DJ795" s="107"/>
      <c r="DK795" s="107"/>
      <c r="DL795" s="107"/>
      <c r="DM795" s="107"/>
      <c r="DN795" s="107"/>
      <c r="DO795" s="107"/>
      <c r="DP795" s="107"/>
      <c r="DQ795" s="107"/>
      <c r="DR795" s="107"/>
      <c r="DS795" s="107"/>
      <c r="DT795" s="107"/>
      <c r="DU795" s="107"/>
      <c r="DV795" s="107"/>
      <c r="DW795" s="107"/>
      <c r="DX795" s="107"/>
      <c r="DY795" s="107"/>
      <c r="DZ795" s="107"/>
      <c r="EA795" s="107"/>
      <c r="EB795" s="107"/>
      <c r="EC795" s="107"/>
      <c r="ED795" s="107"/>
      <c r="EE795" s="107"/>
      <c r="EF795" s="107"/>
      <c r="EG795" s="107"/>
      <c r="EH795" s="107"/>
      <c r="EI795" s="107"/>
      <c r="EJ795" s="150"/>
    </row>
    <row r="796" spans="1:140" x14ac:dyDescent="0.3">
      <c r="A796" s="277"/>
      <c r="B796" s="278"/>
      <c r="C796" s="279"/>
      <c r="D796" s="278"/>
      <c r="E796" s="278"/>
      <c r="F796" s="280"/>
      <c r="G796" s="143"/>
      <c r="I796" s="144"/>
      <c r="J796" s="143"/>
      <c r="AQ796" s="144"/>
      <c r="AR796" s="143"/>
      <c r="AV796" s="1"/>
      <c r="AW796" s="1"/>
      <c r="BF796" s="1"/>
      <c r="CH796" s="1"/>
      <c r="CI796" s="1"/>
      <c r="CL796" s="1"/>
      <c r="CM796" s="1"/>
      <c r="CN796"/>
      <c r="CO796" s="1"/>
      <c r="CP796" s="3"/>
      <c r="CQ796" s="3"/>
      <c r="CR796" s="1"/>
      <c r="CS796" s="3"/>
      <c r="CT796" s="3"/>
      <c r="CU796" s="3"/>
      <c r="CV796" s="1"/>
      <c r="CW796" s="1"/>
      <c r="DC796" s="144"/>
      <c r="DD796" s="149"/>
      <c r="DE796" s="107"/>
      <c r="DF796" s="107"/>
      <c r="DG796" s="107"/>
      <c r="DH796" s="107"/>
      <c r="DI796" s="107"/>
      <c r="DJ796" s="107"/>
      <c r="DK796" s="107"/>
      <c r="DL796" s="107"/>
      <c r="DM796" s="107"/>
      <c r="DN796" s="107"/>
      <c r="DO796" s="107"/>
      <c r="DP796" s="107"/>
      <c r="DQ796" s="107"/>
      <c r="DR796" s="107"/>
      <c r="DS796" s="107"/>
      <c r="DT796" s="107"/>
      <c r="DU796" s="107"/>
      <c r="DV796" s="107"/>
      <c r="DW796" s="107"/>
      <c r="DX796" s="107"/>
      <c r="DY796" s="107"/>
      <c r="DZ796" s="107"/>
      <c r="EA796" s="107"/>
      <c r="EB796" s="107"/>
      <c r="EC796" s="107"/>
      <c r="ED796" s="107"/>
      <c r="EE796" s="107"/>
      <c r="EF796" s="107"/>
      <c r="EG796" s="107"/>
      <c r="EH796" s="107"/>
      <c r="EI796" s="107"/>
      <c r="EJ796" s="150"/>
    </row>
    <row r="797" spans="1:140" x14ac:dyDescent="0.3">
      <c r="A797" s="277"/>
      <c r="B797" s="278"/>
      <c r="C797" s="279"/>
      <c r="D797" s="278"/>
      <c r="E797" s="278"/>
      <c r="F797" s="280"/>
      <c r="G797" s="143"/>
      <c r="I797" s="144"/>
      <c r="J797" s="143"/>
      <c r="AQ797" s="144"/>
      <c r="AR797" s="143"/>
      <c r="AV797" s="1"/>
      <c r="AW797" s="1"/>
      <c r="BF797" s="1"/>
      <c r="CH797" s="1"/>
      <c r="CI797" s="1"/>
      <c r="CL797" s="1"/>
      <c r="CM797" s="1"/>
      <c r="CN797"/>
      <c r="CO797" s="1"/>
      <c r="CP797" s="3"/>
      <c r="CQ797" s="3"/>
      <c r="CR797" s="1"/>
      <c r="CS797" s="3"/>
      <c r="CT797" s="3"/>
      <c r="CU797" s="3"/>
      <c r="CV797" s="1"/>
      <c r="CW797" s="1"/>
      <c r="DC797" s="144"/>
      <c r="DD797" s="149"/>
      <c r="DE797" s="107"/>
      <c r="DF797" s="107"/>
      <c r="DG797" s="107"/>
      <c r="DH797" s="107"/>
      <c r="DI797" s="107"/>
      <c r="DJ797" s="107"/>
      <c r="DK797" s="107"/>
      <c r="DL797" s="107"/>
      <c r="DM797" s="107"/>
      <c r="DN797" s="107"/>
      <c r="DO797" s="107"/>
      <c r="DP797" s="107"/>
      <c r="DQ797" s="107"/>
      <c r="DR797" s="107"/>
      <c r="DS797" s="107"/>
      <c r="DT797" s="107"/>
      <c r="DU797" s="107"/>
      <c r="DV797" s="107"/>
      <c r="DW797" s="107"/>
      <c r="DX797" s="107"/>
      <c r="DY797" s="107"/>
      <c r="DZ797" s="107"/>
      <c r="EA797" s="107"/>
      <c r="EB797" s="107"/>
      <c r="EC797" s="107"/>
      <c r="ED797" s="107"/>
      <c r="EE797" s="107"/>
      <c r="EF797" s="107"/>
      <c r="EG797" s="107"/>
      <c r="EH797" s="107"/>
      <c r="EI797" s="107"/>
      <c r="EJ797" s="150"/>
    </row>
    <row r="798" spans="1:140" x14ac:dyDescent="0.3">
      <c r="A798" s="277"/>
      <c r="B798" s="278"/>
      <c r="C798" s="279"/>
      <c r="D798" s="278"/>
      <c r="E798" s="278"/>
      <c r="F798" s="280"/>
      <c r="G798" s="143"/>
      <c r="I798" s="144"/>
      <c r="J798" s="143"/>
      <c r="AQ798" s="144"/>
      <c r="AR798" s="143"/>
      <c r="AV798" s="1"/>
      <c r="AW798" s="1"/>
      <c r="BF798" s="1"/>
      <c r="CH798" s="1"/>
      <c r="CI798" s="1"/>
      <c r="CL798" s="1"/>
      <c r="CM798" s="1"/>
      <c r="CN798"/>
      <c r="CO798" s="1"/>
      <c r="CP798" s="3"/>
      <c r="CQ798" s="3"/>
      <c r="CR798" s="1"/>
      <c r="CS798" s="3"/>
      <c r="CT798" s="3"/>
      <c r="CU798" s="3"/>
      <c r="CV798" s="1"/>
      <c r="CW798" s="1"/>
      <c r="DC798" s="144"/>
      <c r="DD798" s="149"/>
      <c r="DE798" s="107"/>
      <c r="DF798" s="107"/>
      <c r="DG798" s="107"/>
      <c r="DH798" s="107"/>
      <c r="DI798" s="107"/>
      <c r="DJ798" s="107"/>
      <c r="DK798" s="107"/>
      <c r="DL798" s="107"/>
      <c r="DM798" s="107"/>
      <c r="DN798" s="107"/>
      <c r="DO798" s="107"/>
      <c r="DP798" s="107"/>
      <c r="DQ798" s="107"/>
      <c r="DR798" s="107"/>
      <c r="DS798" s="107"/>
      <c r="DT798" s="107"/>
      <c r="DU798" s="107"/>
      <c r="DV798" s="107"/>
      <c r="DW798" s="107"/>
      <c r="DX798" s="107"/>
      <c r="DY798" s="107"/>
      <c r="DZ798" s="107"/>
      <c r="EA798" s="107"/>
      <c r="EB798" s="107"/>
      <c r="EC798" s="107"/>
      <c r="ED798" s="107"/>
      <c r="EE798" s="107"/>
      <c r="EF798" s="107"/>
      <c r="EG798" s="107"/>
      <c r="EH798" s="107"/>
      <c r="EI798" s="107"/>
      <c r="EJ798" s="150"/>
    </row>
    <row r="799" spans="1:140" x14ac:dyDescent="0.3">
      <c r="A799" s="277"/>
      <c r="B799" s="278"/>
      <c r="C799" s="279"/>
      <c r="D799" s="278"/>
      <c r="E799" s="278"/>
      <c r="F799" s="280"/>
      <c r="G799" s="143"/>
      <c r="I799" s="144"/>
      <c r="J799" s="143"/>
      <c r="AQ799" s="144"/>
      <c r="AR799" s="143"/>
      <c r="AV799" s="1"/>
      <c r="AW799" s="1"/>
      <c r="BF799" s="1"/>
      <c r="CH799" s="1"/>
      <c r="CI799" s="1"/>
      <c r="CL799" s="1"/>
      <c r="CM799" s="1"/>
      <c r="CN799"/>
      <c r="CO799" s="1"/>
      <c r="CP799" s="3"/>
      <c r="CQ799" s="3"/>
      <c r="CR799" s="1"/>
      <c r="CS799" s="3"/>
      <c r="CT799" s="3"/>
      <c r="CU799" s="3"/>
      <c r="CV799" s="1"/>
      <c r="CW799" s="1"/>
      <c r="DC799" s="144"/>
      <c r="DD799" s="149"/>
      <c r="DE799" s="107"/>
      <c r="DF799" s="107"/>
      <c r="DG799" s="107"/>
      <c r="DH799" s="107"/>
      <c r="DI799" s="107"/>
      <c r="DJ799" s="107"/>
      <c r="DK799" s="107"/>
      <c r="DL799" s="107"/>
      <c r="DM799" s="107"/>
      <c r="DN799" s="107"/>
      <c r="DO799" s="107"/>
      <c r="DP799" s="107"/>
      <c r="DQ799" s="107"/>
      <c r="DR799" s="107"/>
      <c r="DS799" s="107"/>
      <c r="DT799" s="107"/>
      <c r="DU799" s="107"/>
      <c r="DV799" s="107"/>
      <c r="DW799" s="107"/>
      <c r="DX799" s="107"/>
      <c r="DY799" s="107"/>
      <c r="DZ799" s="107"/>
      <c r="EA799" s="107"/>
      <c r="EB799" s="107"/>
      <c r="EC799" s="107"/>
      <c r="ED799" s="107"/>
      <c r="EE799" s="107"/>
      <c r="EF799" s="107"/>
      <c r="EG799" s="107"/>
      <c r="EH799" s="107"/>
      <c r="EI799" s="107"/>
      <c r="EJ799" s="150"/>
    </row>
    <row r="800" spans="1:140" x14ac:dyDescent="0.3">
      <c r="A800" s="277"/>
      <c r="B800" s="278"/>
      <c r="C800" s="279"/>
      <c r="D800" s="278"/>
      <c r="E800" s="278"/>
      <c r="F800" s="280"/>
      <c r="G800" s="143"/>
      <c r="I800" s="144"/>
      <c r="J800" s="143"/>
      <c r="AQ800" s="144"/>
      <c r="AR800" s="143"/>
      <c r="AV800" s="1"/>
      <c r="AW800" s="1"/>
      <c r="BF800" s="1"/>
      <c r="CH800" s="1"/>
      <c r="CI800" s="1"/>
      <c r="CL800" s="1"/>
      <c r="CM800" s="1"/>
      <c r="CN800"/>
      <c r="CO800" s="1"/>
      <c r="CP800" s="3"/>
      <c r="CQ800" s="3"/>
      <c r="CR800" s="1"/>
      <c r="CS800" s="3"/>
      <c r="CT800" s="3"/>
      <c r="CU800" s="3"/>
      <c r="CV800" s="1"/>
      <c r="CW800" s="1"/>
      <c r="DC800" s="144"/>
      <c r="DD800" s="149"/>
      <c r="DE800" s="107"/>
      <c r="DF800" s="107"/>
      <c r="DG800" s="107"/>
      <c r="DH800" s="107"/>
      <c r="DI800" s="107"/>
      <c r="DJ800" s="107"/>
      <c r="DK800" s="107"/>
      <c r="DL800" s="107"/>
      <c r="DM800" s="107"/>
      <c r="DN800" s="107"/>
      <c r="DO800" s="107"/>
      <c r="DP800" s="107"/>
      <c r="DQ800" s="107"/>
      <c r="DR800" s="107"/>
      <c r="DS800" s="107"/>
      <c r="DT800" s="107"/>
      <c r="DU800" s="107"/>
      <c r="DV800" s="107"/>
      <c r="DW800" s="107"/>
      <c r="DX800" s="107"/>
      <c r="DY800" s="107"/>
      <c r="DZ800" s="107"/>
      <c r="EA800" s="107"/>
      <c r="EB800" s="107"/>
      <c r="EC800" s="107"/>
      <c r="ED800" s="107"/>
      <c r="EE800" s="107"/>
      <c r="EF800" s="107"/>
      <c r="EG800" s="107"/>
      <c r="EH800" s="107"/>
      <c r="EI800" s="107"/>
      <c r="EJ800" s="150"/>
    </row>
    <row r="801" spans="1:140" x14ac:dyDescent="0.3">
      <c r="A801" s="277"/>
      <c r="B801" s="278"/>
      <c r="C801" s="279"/>
      <c r="D801" s="278"/>
      <c r="E801" s="278"/>
      <c r="F801" s="280"/>
      <c r="G801" s="143"/>
      <c r="I801" s="144"/>
      <c r="J801" s="143"/>
      <c r="AQ801" s="144"/>
      <c r="AR801" s="143"/>
      <c r="AV801" s="1"/>
      <c r="AW801" s="1"/>
      <c r="BF801" s="1"/>
      <c r="CH801" s="1"/>
      <c r="CI801" s="1"/>
      <c r="CL801" s="1"/>
      <c r="CM801" s="1"/>
      <c r="CN801"/>
      <c r="CO801" s="1"/>
      <c r="CP801" s="3"/>
      <c r="CQ801" s="3"/>
      <c r="CR801" s="1"/>
      <c r="CS801" s="3"/>
      <c r="CT801" s="3"/>
      <c r="CU801" s="3"/>
      <c r="CV801" s="1"/>
      <c r="CW801" s="1"/>
      <c r="DC801" s="144"/>
      <c r="DD801" s="149"/>
      <c r="DE801" s="107"/>
      <c r="DF801" s="107"/>
      <c r="DG801" s="107"/>
      <c r="DH801" s="107"/>
      <c r="DI801" s="107"/>
      <c r="DJ801" s="107"/>
      <c r="DK801" s="107"/>
      <c r="DL801" s="107"/>
      <c r="DM801" s="107"/>
      <c r="DN801" s="107"/>
      <c r="DO801" s="107"/>
      <c r="DP801" s="107"/>
      <c r="DQ801" s="107"/>
      <c r="DR801" s="107"/>
      <c r="DS801" s="107"/>
      <c r="DT801" s="107"/>
      <c r="DU801" s="107"/>
      <c r="DV801" s="107"/>
      <c r="DW801" s="107"/>
      <c r="DX801" s="107"/>
      <c r="DY801" s="107"/>
      <c r="DZ801" s="107"/>
      <c r="EA801" s="107"/>
      <c r="EB801" s="107"/>
      <c r="EC801" s="107"/>
      <c r="ED801" s="107"/>
      <c r="EE801" s="107"/>
      <c r="EF801" s="107"/>
      <c r="EG801" s="107"/>
      <c r="EH801" s="107"/>
      <c r="EI801" s="107"/>
      <c r="EJ801" s="150"/>
    </row>
    <row r="802" spans="1:140" x14ac:dyDescent="0.3">
      <c r="A802" s="277"/>
      <c r="B802" s="278"/>
      <c r="C802" s="279"/>
      <c r="D802" s="278"/>
      <c r="E802" s="278"/>
      <c r="F802" s="280"/>
      <c r="G802" s="143"/>
      <c r="I802" s="144"/>
      <c r="J802" s="143"/>
      <c r="AQ802" s="144"/>
      <c r="AR802" s="143"/>
      <c r="AV802" s="1"/>
      <c r="AW802" s="1"/>
      <c r="BF802" s="1"/>
      <c r="CH802" s="1"/>
      <c r="CI802" s="1"/>
      <c r="CL802" s="1"/>
      <c r="CM802" s="1"/>
      <c r="CN802"/>
      <c r="CO802" s="1"/>
      <c r="CP802" s="3"/>
      <c r="CQ802" s="3"/>
      <c r="CR802" s="1"/>
      <c r="CS802" s="3"/>
      <c r="CT802" s="3"/>
      <c r="CU802" s="3"/>
      <c r="CV802" s="1"/>
      <c r="CW802" s="1"/>
      <c r="DC802" s="144"/>
      <c r="DD802" s="149"/>
      <c r="DE802" s="107"/>
      <c r="DF802" s="107"/>
      <c r="DG802" s="107"/>
      <c r="DH802" s="107"/>
      <c r="DI802" s="107"/>
      <c r="DJ802" s="107"/>
      <c r="DK802" s="107"/>
      <c r="DL802" s="107"/>
      <c r="DM802" s="107"/>
      <c r="DN802" s="107"/>
      <c r="DO802" s="107"/>
      <c r="DP802" s="107"/>
      <c r="DQ802" s="107"/>
      <c r="DR802" s="107"/>
      <c r="DS802" s="107"/>
      <c r="DT802" s="107"/>
      <c r="DU802" s="107"/>
      <c r="DV802" s="107"/>
      <c r="DW802" s="107"/>
      <c r="DX802" s="107"/>
      <c r="DY802" s="107"/>
      <c r="DZ802" s="107"/>
      <c r="EA802" s="107"/>
      <c r="EB802" s="107"/>
      <c r="EC802" s="107"/>
      <c r="ED802" s="107"/>
      <c r="EE802" s="107"/>
      <c r="EF802" s="107"/>
      <c r="EG802" s="107"/>
      <c r="EH802" s="107"/>
      <c r="EI802" s="107"/>
      <c r="EJ802" s="150"/>
    </row>
    <row r="803" spans="1:140" x14ac:dyDescent="0.3">
      <c r="A803" s="277"/>
      <c r="B803" s="278"/>
      <c r="C803" s="279"/>
      <c r="D803" s="278"/>
      <c r="E803" s="278"/>
      <c r="F803" s="280"/>
      <c r="G803" s="143"/>
      <c r="I803" s="144"/>
      <c r="J803" s="143"/>
      <c r="AQ803" s="144"/>
      <c r="AR803" s="143"/>
      <c r="AV803" s="1"/>
      <c r="AW803" s="1"/>
      <c r="BF803" s="1"/>
      <c r="CH803" s="1"/>
      <c r="CI803" s="1"/>
      <c r="CL803" s="1"/>
      <c r="CM803" s="1"/>
      <c r="CN803"/>
      <c r="CO803" s="1"/>
      <c r="CP803" s="3"/>
      <c r="CQ803" s="3"/>
      <c r="CR803" s="1"/>
      <c r="CS803" s="3"/>
      <c r="CT803" s="3"/>
      <c r="CU803" s="3"/>
      <c r="CV803" s="1"/>
      <c r="CW803" s="1"/>
      <c r="DC803" s="144"/>
      <c r="DD803" s="149"/>
      <c r="DE803" s="107"/>
      <c r="DF803" s="107"/>
      <c r="DG803" s="107"/>
      <c r="DH803" s="107"/>
      <c r="DI803" s="107"/>
      <c r="DJ803" s="107"/>
      <c r="DK803" s="107"/>
      <c r="DL803" s="107"/>
      <c r="DM803" s="107"/>
      <c r="DN803" s="107"/>
      <c r="DO803" s="107"/>
      <c r="DP803" s="107"/>
      <c r="DQ803" s="107"/>
      <c r="DR803" s="107"/>
      <c r="DS803" s="107"/>
      <c r="DT803" s="107"/>
      <c r="DU803" s="107"/>
      <c r="DV803" s="107"/>
      <c r="DW803" s="107"/>
      <c r="DX803" s="107"/>
      <c r="DY803" s="107"/>
      <c r="DZ803" s="107"/>
      <c r="EA803" s="107"/>
      <c r="EB803" s="107"/>
      <c r="EC803" s="107"/>
      <c r="ED803" s="107"/>
      <c r="EE803" s="107"/>
      <c r="EF803" s="107"/>
      <c r="EG803" s="107"/>
      <c r="EH803" s="107"/>
      <c r="EI803" s="107"/>
      <c r="EJ803" s="150"/>
    </row>
    <row r="804" spans="1:140" x14ac:dyDescent="0.3">
      <c r="A804" s="277"/>
      <c r="B804" s="278"/>
      <c r="C804" s="279"/>
      <c r="D804" s="278"/>
      <c r="E804" s="278"/>
      <c r="F804" s="280"/>
      <c r="G804" s="143"/>
      <c r="I804" s="144"/>
      <c r="J804" s="143"/>
      <c r="AQ804" s="144"/>
      <c r="AR804" s="143"/>
      <c r="AV804" s="1"/>
      <c r="AW804" s="1"/>
      <c r="BF804" s="1"/>
      <c r="CH804" s="1"/>
      <c r="CI804" s="1"/>
      <c r="CL804" s="1"/>
      <c r="CM804" s="1"/>
      <c r="CN804"/>
      <c r="CO804" s="1"/>
      <c r="CP804" s="3"/>
      <c r="CQ804" s="3"/>
      <c r="CR804" s="1"/>
      <c r="CS804" s="3"/>
      <c r="CT804" s="3"/>
      <c r="CU804" s="3"/>
      <c r="CV804" s="1"/>
      <c r="CW804" s="1"/>
      <c r="DC804" s="144"/>
      <c r="DD804" s="149"/>
      <c r="DE804" s="107"/>
      <c r="DF804" s="107"/>
      <c r="DG804" s="107"/>
      <c r="DH804" s="107"/>
      <c r="DI804" s="107"/>
      <c r="DJ804" s="107"/>
      <c r="DK804" s="107"/>
      <c r="DL804" s="107"/>
      <c r="DM804" s="107"/>
      <c r="DN804" s="107"/>
      <c r="DO804" s="107"/>
      <c r="DP804" s="107"/>
      <c r="DQ804" s="107"/>
      <c r="DR804" s="107"/>
      <c r="DS804" s="107"/>
      <c r="DT804" s="107"/>
      <c r="DU804" s="107"/>
      <c r="DV804" s="107"/>
      <c r="DW804" s="107"/>
      <c r="DX804" s="107"/>
      <c r="DY804" s="107"/>
      <c r="DZ804" s="107"/>
      <c r="EA804" s="107"/>
      <c r="EB804" s="107"/>
      <c r="EC804" s="107"/>
      <c r="ED804" s="107"/>
      <c r="EE804" s="107"/>
      <c r="EF804" s="107"/>
      <c r="EG804" s="107"/>
      <c r="EH804" s="107"/>
      <c r="EI804" s="107"/>
      <c r="EJ804" s="150"/>
    </row>
    <row r="805" spans="1:140" x14ac:dyDescent="0.3">
      <c r="A805" s="277"/>
      <c r="B805" s="278"/>
      <c r="C805" s="279"/>
      <c r="D805" s="278"/>
      <c r="E805" s="278"/>
      <c r="F805" s="280"/>
      <c r="G805" s="143"/>
      <c r="I805" s="144"/>
      <c r="J805" s="143"/>
      <c r="AQ805" s="144"/>
      <c r="AR805" s="143"/>
      <c r="AV805" s="1"/>
      <c r="AW805" s="1"/>
      <c r="BF805" s="1"/>
      <c r="CH805" s="1"/>
      <c r="CI805" s="1"/>
      <c r="CL805" s="1"/>
      <c r="CM805" s="1"/>
      <c r="CN805"/>
      <c r="CO805" s="1"/>
      <c r="CP805" s="3"/>
      <c r="CQ805" s="3"/>
      <c r="CR805" s="1"/>
      <c r="CS805" s="3"/>
      <c r="CT805" s="3"/>
      <c r="CU805" s="3"/>
      <c r="CV805" s="1"/>
      <c r="CW805" s="1"/>
      <c r="DC805" s="144"/>
      <c r="DD805" s="149"/>
      <c r="DE805" s="107"/>
      <c r="DF805" s="107"/>
      <c r="DG805" s="107"/>
      <c r="DH805" s="107"/>
      <c r="DI805" s="107"/>
      <c r="DJ805" s="107"/>
      <c r="DK805" s="107"/>
      <c r="DL805" s="107"/>
      <c r="DM805" s="107"/>
      <c r="DN805" s="107"/>
      <c r="DO805" s="107"/>
      <c r="DP805" s="107"/>
      <c r="DQ805" s="107"/>
      <c r="DR805" s="107"/>
      <c r="DS805" s="107"/>
      <c r="DT805" s="107"/>
      <c r="DU805" s="107"/>
      <c r="DV805" s="107"/>
      <c r="DW805" s="107"/>
      <c r="DX805" s="107"/>
      <c r="DY805" s="107"/>
      <c r="DZ805" s="107"/>
      <c r="EA805" s="107"/>
      <c r="EB805" s="107"/>
      <c r="EC805" s="107"/>
      <c r="ED805" s="107"/>
      <c r="EE805" s="107"/>
      <c r="EF805" s="107"/>
      <c r="EG805" s="107"/>
      <c r="EH805" s="107"/>
      <c r="EI805" s="107"/>
      <c r="EJ805" s="150"/>
    </row>
    <row r="806" spans="1:140" x14ac:dyDescent="0.3">
      <c r="A806" s="277"/>
      <c r="B806" s="278"/>
      <c r="C806" s="279"/>
      <c r="D806" s="278"/>
      <c r="E806" s="278"/>
      <c r="F806" s="280"/>
      <c r="G806" s="143"/>
      <c r="I806" s="144"/>
      <c r="J806" s="143"/>
      <c r="AQ806" s="144"/>
      <c r="AR806" s="143"/>
      <c r="AV806" s="1"/>
      <c r="AW806" s="1"/>
      <c r="BF806" s="1"/>
      <c r="CH806" s="1"/>
      <c r="CI806" s="1"/>
      <c r="CL806" s="1"/>
      <c r="CM806" s="1"/>
      <c r="CN806"/>
      <c r="CO806" s="1"/>
      <c r="CP806" s="3"/>
      <c r="CQ806" s="3"/>
      <c r="CR806" s="1"/>
      <c r="CS806" s="3"/>
      <c r="CT806" s="3"/>
      <c r="CU806" s="3"/>
      <c r="CV806" s="1"/>
      <c r="CW806" s="1"/>
      <c r="DC806" s="144"/>
      <c r="DD806" s="149"/>
      <c r="DE806" s="107"/>
      <c r="DF806" s="107"/>
      <c r="DG806" s="107"/>
      <c r="DH806" s="107"/>
      <c r="DI806" s="107"/>
      <c r="DJ806" s="107"/>
      <c r="DK806" s="107"/>
      <c r="DL806" s="107"/>
      <c r="DM806" s="107"/>
      <c r="DN806" s="107"/>
      <c r="DO806" s="107"/>
      <c r="DP806" s="107"/>
      <c r="DQ806" s="107"/>
      <c r="DR806" s="107"/>
      <c r="DS806" s="107"/>
      <c r="DT806" s="107"/>
      <c r="DU806" s="107"/>
      <c r="DV806" s="107"/>
      <c r="DW806" s="107"/>
      <c r="DX806" s="107"/>
      <c r="DY806" s="107"/>
      <c r="DZ806" s="107"/>
      <c r="EA806" s="107"/>
      <c r="EB806" s="107"/>
      <c r="EC806" s="107"/>
      <c r="ED806" s="107"/>
      <c r="EE806" s="107"/>
      <c r="EF806" s="107"/>
      <c r="EG806" s="107"/>
      <c r="EH806" s="107"/>
      <c r="EI806" s="107"/>
      <c r="EJ806" s="150"/>
    </row>
    <row r="807" spans="1:140" x14ac:dyDescent="0.3">
      <c r="A807" s="277"/>
      <c r="B807" s="278"/>
      <c r="C807" s="279"/>
      <c r="D807" s="278"/>
      <c r="E807" s="278"/>
      <c r="F807" s="280"/>
      <c r="G807" s="143"/>
      <c r="I807" s="144"/>
      <c r="J807" s="143"/>
      <c r="AQ807" s="144"/>
      <c r="AR807" s="143"/>
      <c r="AV807" s="1"/>
      <c r="AW807" s="1"/>
      <c r="BF807" s="1"/>
      <c r="CH807" s="1"/>
      <c r="CI807" s="1"/>
      <c r="CL807" s="1"/>
      <c r="CM807" s="1"/>
      <c r="CN807"/>
      <c r="CO807" s="1"/>
      <c r="CP807" s="3"/>
      <c r="CQ807" s="3"/>
      <c r="CR807" s="1"/>
      <c r="CS807" s="3"/>
      <c r="CT807" s="3"/>
      <c r="CU807" s="3"/>
      <c r="CV807" s="1"/>
      <c r="CW807" s="1"/>
      <c r="DC807" s="144"/>
      <c r="DD807" s="149"/>
      <c r="DE807" s="107"/>
      <c r="DF807" s="107"/>
      <c r="DG807" s="107"/>
      <c r="DH807" s="107"/>
      <c r="DI807" s="107"/>
      <c r="DJ807" s="107"/>
      <c r="DK807" s="107"/>
      <c r="DL807" s="107"/>
      <c r="DM807" s="107"/>
      <c r="DN807" s="107"/>
      <c r="DO807" s="107"/>
      <c r="DP807" s="107"/>
      <c r="DQ807" s="107"/>
      <c r="DR807" s="107"/>
      <c r="DS807" s="107"/>
      <c r="DT807" s="107"/>
      <c r="DU807" s="107"/>
      <c r="DV807" s="107"/>
      <c r="DW807" s="107"/>
      <c r="DX807" s="107"/>
      <c r="DY807" s="107"/>
      <c r="DZ807" s="107"/>
      <c r="EA807" s="107"/>
      <c r="EB807" s="107"/>
      <c r="EC807" s="107"/>
      <c r="ED807" s="107"/>
      <c r="EE807" s="107"/>
      <c r="EF807" s="107"/>
      <c r="EG807" s="107"/>
      <c r="EH807" s="107"/>
      <c r="EI807" s="107"/>
      <c r="EJ807" s="150"/>
    </row>
    <row r="808" spans="1:140" x14ac:dyDescent="0.3">
      <c r="A808" s="277"/>
      <c r="B808" s="278"/>
      <c r="C808" s="279"/>
      <c r="D808" s="278"/>
      <c r="E808" s="278"/>
      <c r="F808" s="280"/>
      <c r="G808" s="143"/>
      <c r="I808" s="144"/>
      <c r="J808" s="143"/>
      <c r="AQ808" s="144"/>
      <c r="AR808" s="143"/>
      <c r="AV808" s="1"/>
      <c r="AW808" s="1"/>
      <c r="BF808" s="1"/>
      <c r="CH808" s="1"/>
      <c r="CI808" s="1"/>
      <c r="CL808" s="1"/>
      <c r="CM808" s="1"/>
      <c r="CN808"/>
      <c r="CO808" s="1"/>
      <c r="CP808" s="3"/>
      <c r="CQ808" s="3"/>
      <c r="CR808" s="1"/>
      <c r="CS808" s="3"/>
      <c r="CT808" s="3"/>
      <c r="CU808" s="3"/>
      <c r="CV808" s="1"/>
      <c r="CW808" s="1"/>
      <c r="DC808" s="144"/>
      <c r="DD808" s="149"/>
      <c r="DE808" s="107"/>
      <c r="DF808" s="107"/>
      <c r="DG808" s="107"/>
      <c r="DH808" s="107"/>
      <c r="DI808" s="107"/>
      <c r="DJ808" s="107"/>
      <c r="DK808" s="107"/>
      <c r="DL808" s="107"/>
      <c r="DM808" s="107"/>
      <c r="DN808" s="107"/>
      <c r="DO808" s="107"/>
      <c r="DP808" s="107"/>
      <c r="DQ808" s="107"/>
      <c r="DR808" s="107"/>
      <c r="DS808" s="107"/>
      <c r="DT808" s="107"/>
      <c r="DU808" s="107"/>
      <c r="DV808" s="107"/>
      <c r="DW808" s="107"/>
      <c r="DX808" s="107"/>
      <c r="DY808" s="107"/>
      <c r="DZ808" s="107"/>
      <c r="EA808" s="107"/>
      <c r="EB808" s="107"/>
      <c r="EC808" s="107"/>
      <c r="ED808" s="107"/>
      <c r="EE808" s="107"/>
      <c r="EF808" s="107"/>
      <c r="EG808" s="107"/>
      <c r="EH808" s="107"/>
      <c r="EI808" s="107"/>
      <c r="EJ808" s="150"/>
    </row>
    <row r="809" spans="1:140" x14ac:dyDescent="0.3">
      <c r="A809" s="277"/>
      <c r="B809" s="278"/>
      <c r="C809" s="279"/>
      <c r="D809" s="278"/>
      <c r="E809" s="278"/>
      <c r="F809" s="280"/>
      <c r="G809" s="143"/>
      <c r="I809" s="144"/>
      <c r="J809" s="143"/>
      <c r="AQ809" s="144"/>
      <c r="AR809" s="143"/>
      <c r="AV809" s="1"/>
      <c r="AW809" s="1"/>
      <c r="BF809" s="1"/>
      <c r="CH809" s="1"/>
      <c r="CI809" s="1"/>
      <c r="CL809" s="1"/>
      <c r="CM809" s="1"/>
      <c r="CN809"/>
      <c r="CO809" s="1"/>
      <c r="CP809" s="3"/>
      <c r="CQ809" s="3"/>
      <c r="CR809" s="1"/>
      <c r="CS809" s="3"/>
      <c r="CT809" s="3"/>
      <c r="CU809" s="3"/>
      <c r="CV809" s="1"/>
      <c r="CW809" s="1"/>
      <c r="DC809" s="144"/>
      <c r="DD809" s="149"/>
      <c r="DE809" s="107"/>
      <c r="DF809" s="107"/>
      <c r="DG809" s="107"/>
      <c r="DH809" s="107"/>
      <c r="DI809" s="107"/>
      <c r="DJ809" s="107"/>
      <c r="DK809" s="107"/>
      <c r="DL809" s="107"/>
      <c r="DM809" s="107"/>
      <c r="DN809" s="107"/>
      <c r="DO809" s="107"/>
      <c r="DP809" s="107"/>
      <c r="DQ809" s="107"/>
      <c r="DR809" s="107"/>
      <c r="DS809" s="107"/>
      <c r="DT809" s="107"/>
      <c r="DU809" s="107"/>
      <c r="DV809" s="107"/>
      <c r="DW809" s="107"/>
      <c r="DX809" s="107"/>
      <c r="DY809" s="107"/>
      <c r="DZ809" s="107"/>
      <c r="EA809" s="107"/>
      <c r="EB809" s="107"/>
      <c r="EC809" s="107"/>
      <c r="ED809" s="107"/>
      <c r="EE809" s="107"/>
      <c r="EF809" s="107"/>
      <c r="EG809" s="107"/>
      <c r="EH809" s="107"/>
      <c r="EI809" s="107"/>
      <c r="EJ809" s="150"/>
    </row>
    <row r="810" spans="1:140" x14ac:dyDescent="0.3">
      <c r="A810" s="277"/>
      <c r="B810" s="278"/>
      <c r="C810" s="279"/>
      <c r="D810" s="278"/>
      <c r="E810" s="278"/>
      <c r="F810" s="280"/>
      <c r="G810" s="143"/>
      <c r="I810" s="144"/>
      <c r="J810" s="143"/>
      <c r="AQ810" s="144"/>
      <c r="AR810" s="143"/>
      <c r="AV810" s="1"/>
      <c r="AW810" s="1"/>
      <c r="BF810" s="1"/>
      <c r="CH810" s="1"/>
      <c r="CI810" s="1"/>
      <c r="CL810" s="1"/>
      <c r="CM810" s="1"/>
      <c r="CN810"/>
      <c r="CO810" s="1"/>
      <c r="CP810" s="3"/>
      <c r="CQ810" s="3"/>
      <c r="CR810" s="1"/>
      <c r="CS810" s="3"/>
      <c r="CT810" s="3"/>
      <c r="CU810" s="3"/>
      <c r="CV810" s="1"/>
      <c r="CW810" s="1"/>
      <c r="DC810" s="144"/>
      <c r="DD810" s="149"/>
      <c r="DE810" s="107"/>
      <c r="DF810" s="107"/>
      <c r="DG810" s="107"/>
      <c r="DH810" s="107"/>
      <c r="DI810" s="107"/>
      <c r="DJ810" s="107"/>
      <c r="DK810" s="107"/>
      <c r="DL810" s="107"/>
      <c r="DM810" s="107"/>
      <c r="DN810" s="107"/>
      <c r="DO810" s="107"/>
      <c r="DP810" s="107"/>
      <c r="DQ810" s="107"/>
      <c r="DR810" s="107"/>
      <c r="DS810" s="107"/>
      <c r="DT810" s="107"/>
      <c r="DU810" s="107"/>
      <c r="DV810" s="107"/>
      <c r="DW810" s="107"/>
      <c r="DX810" s="107"/>
      <c r="DY810" s="107"/>
      <c r="DZ810" s="107"/>
      <c r="EA810" s="107"/>
      <c r="EB810" s="107"/>
      <c r="EC810" s="107"/>
      <c r="ED810" s="107"/>
      <c r="EE810" s="107"/>
      <c r="EF810" s="107"/>
      <c r="EG810" s="107"/>
      <c r="EH810" s="107"/>
      <c r="EI810" s="107"/>
      <c r="EJ810" s="150"/>
    </row>
    <row r="811" spans="1:140" x14ac:dyDescent="0.3">
      <c r="A811" s="277"/>
      <c r="B811" s="278"/>
      <c r="C811" s="279"/>
      <c r="D811" s="278"/>
      <c r="E811" s="278"/>
      <c r="F811" s="280"/>
      <c r="G811" s="143"/>
      <c r="I811" s="144"/>
      <c r="J811" s="143"/>
      <c r="AQ811" s="144"/>
      <c r="AR811" s="143"/>
      <c r="AV811" s="1"/>
      <c r="AW811" s="1"/>
      <c r="BF811" s="1"/>
      <c r="CH811" s="1"/>
      <c r="CI811" s="1"/>
      <c r="CL811" s="1"/>
      <c r="CM811" s="1"/>
      <c r="CN811"/>
      <c r="CO811" s="1"/>
      <c r="CP811" s="3"/>
      <c r="CQ811" s="3"/>
      <c r="CR811" s="1"/>
      <c r="CS811" s="3"/>
      <c r="CT811" s="3"/>
      <c r="CU811" s="3"/>
      <c r="CV811" s="1"/>
      <c r="CW811" s="1"/>
      <c r="DC811" s="144"/>
      <c r="DD811" s="149"/>
      <c r="DE811" s="107"/>
      <c r="DF811" s="107"/>
      <c r="DG811" s="107"/>
      <c r="DH811" s="107"/>
      <c r="DI811" s="107"/>
      <c r="DJ811" s="107"/>
      <c r="DK811" s="107"/>
      <c r="DL811" s="107"/>
      <c r="DM811" s="107"/>
      <c r="DN811" s="107"/>
      <c r="DO811" s="107"/>
      <c r="DP811" s="107"/>
      <c r="DQ811" s="107"/>
      <c r="DR811" s="107"/>
      <c r="DS811" s="107"/>
      <c r="DT811" s="107"/>
      <c r="DU811" s="107"/>
      <c r="DV811" s="107"/>
      <c r="DW811" s="107"/>
      <c r="DX811" s="107"/>
      <c r="DY811" s="107"/>
      <c r="DZ811" s="107"/>
      <c r="EA811" s="107"/>
      <c r="EB811" s="107"/>
      <c r="EC811" s="107"/>
      <c r="ED811" s="107"/>
      <c r="EE811" s="107"/>
      <c r="EF811" s="107"/>
      <c r="EG811" s="107"/>
      <c r="EH811" s="107"/>
      <c r="EI811" s="107"/>
      <c r="EJ811" s="150"/>
    </row>
    <row r="812" spans="1:140" x14ac:dyDescent="0.3">
      <c r="A812" s="277"/>
      <c r="B812" s="278"/>
      <c r="C812" s="279"/>
      <c r="D812" s="278"/>
      <c r="E812" s="278"/>
      <c r="F812" s="280"/>
      <c r="G812" s="143"/>
      <c r="I812" s="144"/>
      <c r="J812" s="143"/>
      <c r="AQ812" s="144"/>
      <c r="AR812" s="143"/>
      <c r="AV812" s="1"/>
      <c r="AW812" s="1"/>
      <c r="BF812" s="1"/>
      <c r="CH812" s="1"/>
      <c r="CI812" s="1"/>
      <c r="CL812" s="1"/>
      <c r="CM812" s="1"/>
      <c r="CN812"/>
      <c r="CO812" s="1"/>
      <c r="CP812" s="3"/>
      <c r="CQ812" s="3"/>
      <c r="CR812" s="1"/>
      <c r="CS812" s="3"/>
      <c r="CT812" s="3"/>
      <c r="CU812" s="3"/>
      <c r="CV812" s="1"/>
      <c r="CW812" s="1"/>
      <c r="DC812" s="144"/>
      <c r="DD812" s="149"/>
      <c r="DE812" s="107"/>
      <c r="DF812" s="107"/>
      <c r="DG812" s="107"/>
      <c r="DH812" s="107"/>
      <c r="DI812" s="107"/>
      <c r="DJ812" s="107"/>
      <c r="DK812" s="107"/>
      <c r="DL812" s="107"/>
      <c r="DM812" s="107"/>
      <c r="DN812" s="107"/>
      <c r="DO812" s="107"/>
      <c r="DP812" s="107"/>
      <c r="DQ812" s="107"/>
      <c r="DR812" s="107"/>
      <c r="DS812" s="107"/>
      <c r="DT812" s="107"/>
      <c r="DU812" s="107"/>
      <c r="DV812" s="107"/>
      <c r="DW812" s="107"/>
      <c r="DX812" s="107"/>
      <c r="DY812" s="107"/>
      <c r="DZ812" s="107"/>
      <c r="EA812" s="107"/>
      <c r="EB812" s="107"/>
      <c r="EC812" s="107"/>
      <c r="ED812" s="107"/>
      <c r="EE812" s="107"/>
      <c r="EF812" s="107"/>
      <c r="EG812" s="107"/>
      <c r="EH812" s="107"/>
      <c r="EI812" s="107"/>
      <c r="EJ812" s="150"/>
    </row>
    <row r="813" spans="1:140" x14ac:dyDescent="0.3">
      <c r="A813" s="277"/>
      <c r="B813" s="278"/>
      <c r="C813" s="279"/>
      <c r="D813" s="278"/>
      <c r="E813" s="278"/>
      <c r="F813" s="280"/>
      <c r="G813" s="143"/>
      <c r="I813" s="144"/>
      <c r="J813" s="143"/>
      <c r="AQ813" s="144"/>
      <c r="AR813" s="143"/>
      <c r="AV813" s="1"/>
      <c r="AW813" s="1"/>
      <c r="BF813" s="1"/>
      <c r="CH813" s="1"/>
      <c r="CI813" s="1"/>
      <c r="CL813" s="1"/>
      <c r="CM813" s="1"/>
      <c r="CN813"/>
      <c r="CO813" s="1"/>
      <c r="CP813" s="3"/>
      <c r="CQ813" s="3"/>
      <c r="CR813" s="1"/>
      <c r="CS813" s="3"/>
      <c r="CT813" s="3"/>
      <c r="CU813" s="3"/>
      <c r="CV813" s="1"/>
      <c r="CW813" s="1"/>
      <c r="DC813" s="144"/>
      <c r="DD813" s="149"/>
      <c r="DE813" s="107"/>
      <c r="DF813" s="107"/>
      <c r="DG813" s="107"/>
      <c r="DH813" s="107"/>
      <c r="DI813" s="107"/>
      <c r="DJ813" s="107"/>
      <c r="DK813" s="107"/>
      <c r="DL813" s="107"/>
      <c r="DM813" s="107"/>
      <c r="DN813" s="107"/>
      <c r="DO813" s="107"/>
      <c r="DP813" s="107"/>
      <c r="DQ813" s="107"/>
      <c r="DR813" s="107"/>
      <c r="DS813" s="107"/>
      <c r="DT813" s="107"/>
      <c r="DU813" s="107"/>
      <c r="DV813" s="107"/>
      <c r="DW813" s="107"/>
      <c r="DX813" s="107"/>
      <c r="DY813" s="107"/>
      <c r="DZ813" s="107"/>
      <c r="EA813" s="107"/>
      <c r="EB813" s="107"/>
      <c r="EC813" s="107"/>
      <c r="ED813" s="107"/>
      <c r="EE813" s="107"/>
      <c r="EF813" s="107"/>
      <c r="EG813" s="107"/>
      <c r="EH813" s="107"/>
      <c r="EI813" s="107"/>
      <c r="EJ813" s="150"/>
    </row>
    <row r="814" spans="1:140" x14ac:dyDescent="0.3">
      <c r="A814" s="277"/>
      <c r="B814" s="278"/>
      <c r="C814" s="279"/>
      <c r="D814" s="278"/>
      <c r="E814" s="278"/>
      <c r="F814" s="280"/>
      <c r="G814" s="143"/>
      <c r="I814" s="144"/>
      <c r="J814" s="143"/>
      <c r="AQ814" s="144"/>
      <c r="AR814" s="143"/>
      <c r="AV814" s="1"/>
      <c r="AW814" s="1"/>
      <c r="BF814" s="1"/>
      <c r="CH814" s="1"/>
      <c r="CI814" s="1"/>
      <c r="CL814" s="1"/>
      <c r="CM814" s="1"/>
      <c r="CN814"/>
      <c r="CO814" s="1"/>
      <c r="CP814" s="3"/>
      <c r="CQ814" s="3"/>
      <c r="CR814" s="1"/>
      <c r="CS814" s="3"/>
      <c r="CT814" s="3"/>
      <c r="CU814" s="3"/>
      <c r="CV814" s="1"/>
      <c r="CW814" s="1"/>
      <c r="DC814" s="144"/>
      <c r="DD814" s="149"/>
      <c r="DE814" s="107"/>
      <c r="DF814" s="107"/>
      <c r="DG814" s="107"/>
      <c r="DH814" s="107"/>
      <c r="DI814" s="107"/>
      <c r="DJ814" s="107"/>
      <c r="DK814" s="107"/>
      <c r="DL814" s="107"/>
      <c r="DM814" s="107"/>
      <c r="DN814" s="107"/>
      <c r="DO814" s="107"/>
      <c r="DP814" s="107"/>
      <c r="DQ814" s="107"/>
      <c r="DR814" s="107"/>
      <c r="DS814" s="107"/>
      <c r="DT814" s="107"/>
      <c r="DU814" s="107"/>
      <c r="DV814" s="107"/>
      <c r="DW814" s="107"/>
      <c r="DX814" s="107"/>
      <c r="DY814" s="107"/>
      <c r="DZ814" s="107"/>
      <c r="EA814" s="107"/>
      <c r="EB814" s="107"/>
      <c r="EC814" s="107"/>
      <c r="ED814" s="107"/>
      <c r="EE814" s="107"/>
      <c r="EF814" s="107"/>
      <c r="EG814" s="107"/>
      <c r="EH814" s="107"/>
      <c r="EI814" s="107"/>
      <c r="EJ814" s="150"/>
    </row>
    <row r="815" spans="1:140" x14ac:dyDescent="0.3">
      <c r="A815" s="277"/>
      <c r="B815" s="278"/>
      <c r="C815" s="279"/>
      <c r="D815" s="278"/>
      <c r="E815" s="278"/>
      <c r="F815" s="280"/>
      <c r="G815" s="143"/>
      <c r="I815" s="144"/>
      <c r="J815" s="143"/>
      <c r="AQ815" s="144"/>
      <c r="AR815" s="143"/>
      <c r="AV815" s="1"/>
      <c r="AW815" s="1"/>
      <c r="BF815" s="1"/>
      <c r="CH815" s="1"/>
      <c r="CI815" s="1"/>
      <c r="CL815" s="1"/>
      <c r="CM815" s="1"/>
      <c r="CN815"/>
      <c r="CO815" s="1"/>
      <c r="CP815" s="3"/>
      <c r="CQ815" s="3"/>
      <c r="CR815" s="1"/>
      <c r="CS815" s="3"/>
      <c r="CT815" s="3"/>
      <c r="CU815" s="3"/>
      <c r="CV815" s="1"/>
      <c r="CW815" s="1"/>
      <c r="DC815" s="144"/>
      <c r="DD815" s="149"/>
      <c r="DE815" s="107"/>
      <c r="DF815" s="107"/>
      <c r="DG815" s="107"/>
      <c r="DH815" s="107"/>
      <c r="DI815" s="107"/>
      <c r="DJ815" s="107"/>
      <c r="DK815" s="107"/>
      <c r="DL815" s="107"/>
      <c r="DM815" s="107"/>
      <c r="DN815" s="107"/>
      <c r="DO815" s="107"/>
      <c r="DP815" s="107"/>
      <c r="DQ815" s="107"/>
      <c r="DR815" s="107"/>
      <c r="DS815" s="107"/>
      <c r="DT815" s="107"/>
      <c r="DU815" s="107"/>
      <c r="DV815" s="107"/>
      <c r="DW815" s="107"/>
      <c r="DX815" s="107"/>
      <c r="DY815" s="107"/>
      <c r="DZ815" s="107"/>
      <c r="EA815" s="107"/>
      <c r="EB815" s="107"/>
      <c r="EC815" s="107"/>
      <c r="ED815" s="107"/>
      <c r="EE815" s="107"/>
      <c r="EF815" s="107"/>
      <c r="EG815" s="107"/>
      <c r="EH815" s="107"/>
      <c r="EI815" s="107"/>
      <c r="EJ815" s="150"/>
    </row>
    <row r="816" spans="1:140" x14ac:dyDescent="0.3">
      <c r="A816" s="277"/>
      <c r="B816" s="278"/>
      <c r="C816" s="279"/>
      <c r="D816" s="278"/>
      <c r="E816" s="278"/>
      <c r="F816" s="280"/>
      <c r="G816" s="143"/>
      <c r="I816" s="144"/>
      <c r="J816" s="143"/>
      <c r="AQ816" s="144"/>
      <c r="AR816" s="143"/>
      <c r="AV816" s="1"/>
      <c r="AW816" s="1"/>
      <c r="BF816" s="1"/>
      <c r="CH816" s="1"/>
      <c r="CI816" s="1"/>
      <c r="CL816" s="1"/>
      <c r="CM816" s="1"/>
      <c r="CN816"/>
      <c r="CO816" s="1"/>
      <c r="CP816" s="3"/>
      <c r="CQ816" s="3"/>
      <c r="CR816" s="1"/>
      <c r="CS816" s="3"/>
      <c r="CT816" s="3"/>
      <c r="CU816" s="3"/>
      <c r="CV816" s="1"/>
      <c r="CW816" s="1"/>
      <c r="DC816" s="144"/>
      <c r="DD816" s="149"/>
      <c r="DE816" s="107"/>
      <c r="DF816" s="107"/>
      <c r="DG816" s="107"/>
      <c r="DH816" s="107"/>
      <c r="DI816" s="107"/>
      <c r="DJ816" s="107"/>
      <c r="DK816" s="107"/>
      <c r="DL816" s="107"/>
      <c r="DM816" s="107"/>
      <c r="DN816" s="107"/>
      <c r="DO816" s="107"/>
      <c r="DP816" s="107"/>
      <c r="DQ816" s="107"/>
      <c r="DR816" s="107"/>
      <c r="DS816" s="107"/>
      <c r="DT816" s="107"/>
      <c r="DU816" s="107"/>
      <c r="DV816" s="107"/>
      <c r="DW816" s="107"/>
      <c r="DX816" s="107"/>
      <c r="DY816" s="107"/>
      <c r="DZ816" s="107"/>
      <c r="EA816" s="107"/>
      <c r="EB816" s="107"/>
      <c r="EC816" s="107"/>
      <c r="ED816" s="107"/>
      <c r="EE816" s="107"/>
      <c r="EF816" s="107"/>
      <c r="EG816" s="107"/>
      <c r="EH816" s="107"/>
      <c r="EI816" s="107"/>
      <c r="EJ816" s="150"/>
    </row>
    <row r="817" spans="1:140" x14ac:dyDescent="0.3">
      <c r="A817" s="277"/>
      <c r="B817" s="278"/>
      <c r="C817" s="279"/>
      <c r="D817" s="278"/>
      <c r="E817" s="278"/>
      <c r="F817" s="280"/>
      <c r="G817" s="143"/>
      <c r="I817" s="144"/>
      <c r="J817" s="143"/>
      <c r="AQ817" s="144"/>
      <c r="AR817" s="143"/>
      <c r="AV817" s="1"/>
      <c r="AW817" s="1"/>
      <c r="BF817" s="1"/>
      <c r="CH817" s="1"/>
      <c r="CI817" s="1"/>
      <c r="CL817" s="1"/>
      <c r="CM817" s="1"/>
      <c r="CN817"/>
      <c r="CO817" s="1"/>
      <c r="CP817" s="3"/>
      <c r="CQ817" s="3"/>
      <c r="CR817" s="1"/>
      <c r="CS817" s="3"/>
      <c r="CT817" s="3"/>
      <c r="CU817" s="3"/>
      <c r="CV817" s="1"/>
      <c r="CW817" s="1"/>
      <c r="DC817" s="144"/>
      <c r="DD817" s="149"/>
      <c r="DE817" s="107"/>
      <c r="DF817" s="107"/>
      <c r="DG817" s="107"/>
      <c r="DH817" s="107"/>
      <c r="DI817" s="107"/>
      <c r="DJ817" s="107"/>
      <c r="DK817" s="107"/>
      <c r="DL817" s="107"/>
      <c r="DM817" s="107"/>
      <c r="DN817" s="107"/>
      <c r="DO817" s="107"/>
      <c r="DP817" s="107"/>
      <c r="DQ817" s="107"/>
      <c r="DR817" s="107"/>
      <c r="DS817" s="107"/>
      <c r="DT817" s="107"/>
      <c r="DU817" s="107"/>
      <c r="DV817" s="107"/>
      <c r="DW817" s="107"/>
      <c r="DX817" s="107"/>
      <c r="DY817" s="107"/>
      <c r="DZ817" s="107"/>
      <c r="EA817" s="107"/>
      <c r="EB817" s="107"/>
      <c r="EC817" s="107"/>
      <c r="ED817" s="107"/>
      <c r="EE817" s="107"/>
      <c r="EF817" s="107"/>
      <c r="EG817" s="107"/>
      <c r="EH817" s="107"/>
      <c r="EI817" s="107"/>
      <c r="EJ817" s="150"/>
    </row>
    <row r="818" spans="1:140" x14ac:dyDescent="0.3">
      <c r="A818" s="277"/>
      <c r="B818" s="278"/>
      <c r="C818" s="279"/>
      <c r="D818" s="278"/>
      <c r="E818" s="278"/>
      <c r="F818" s="280"/>
      <c r="G818" s="143"/>
      <c r="I818" s="144"/>
      <c r="J818" s="143"/>
      <c r="AQ818" s="144"/>
      <c r="AR818" s="143"/>
      <c r="AV818" s="1"/>
      <c r="AW818" s="1"/>
      <c r="BF818" s="1"/>
      <c r="CH818" s="1"/>
      <c r="CI818" s="1"/>
      <c r="CL818" s="1"/>
      <c r="CM818" s="1"/>
      <c r="CN818"/>
      <c r="CO818" s="1"/>
      <c r="CP818" s="3"/>
      <c r="CQ818" s="3"/>
      <c r="CR818" s="1"/>
      <c r="CS818" s="3"/>
      <c r="CT818" s="3"/>
      <c r="CU818" s="3"/>
      <c r="CV818" s="1"/>
      <c r="CW818" s="1"/>
      <c r="DC818" s="144"/>
      <c r="DD818" s="149"/>
      <c r="DE818" s="107"/>
      <c r="DF818" s="107"/>
      <c r="DG818" s="107"/>
      <c r="DH818" s="107"/>
      <c r="DI818" s="107"/>
      <c r="DJ818" s="107"/>
      <c r="DK818" s="107"/>
      <c r="DL818" s="107"/>
      <c r="DM818" s="107"/>
      <c r="DN818" s="107"/>
      <c r="DO818" s="107"/>
      <c r="DP818" s="107"/>
      <c r="DQ818" s="107"/>
      <c r="DR818" s="107"/>
      <c r="DS818" s="107"/>
      <c r="DT818" s="107"/>
      <c r="DU818" s="107"/>
      <c r="DV818" s="107"/>
      <c r="DW818" s="107"/>
      <c r="DX818" s="107"/>
      <c r="DY818" s="107"/>
      <c r="DZ818" s="107"/>
      <c r="EA818" s="107"/>
      <c r="EB818" s="107"/>
      <c r="EC818" s="107"/>
      <c r="ED818" s="107"/>
      <c r="EE818" s="107"/>
      <c r="EF818" s="107"/>
      <c r="EG818" s="107"/>
      <c r="EH818" s="107"/>
      <c r="EI818" s="107"/>
      <c r="EJ818" s="150"/>
    </row>
    <row r="819" spans="1:140" x14ac:dyDescent="0.3">
      <c r="A819" s="277"/>
      <c r="B819" s="278"/>
      <c r="C819" s="279"/>
      <c r="D819" s="278"/>
      <c r="E819" s="278"/>
      <c r="F819" s="280"/>
      <c r="G819" s="143"/>
      <c r="I819" s="144"/>
      <c r="J819" s="143"/>
      <c r="AQ819" s="144"/>
      <c r="AR819" s="143"/>
      <c r="AV819" s="1"/>
      <c r="AW819" s="1"/>
      <c r="BF819" s="1"/>
      <c r="CH819" s="1"/>
      <c r="CI819" s="1"/>
      <c r="CL819" s="1"/>
      <c r="CM819" s="1"/>
      <c r="CN819"/>
      <c r="CO819" s="1"/>
      <c r="CP819" s="3"/>
      <c r="CQ819" s="3"/>
      <c r="CR819" s="1"/>
      <c r="CS819" s="3"/>
      <c r="CT819" s="3"/>
      <c r="CU819" s="3"/>
      <c r="CV819" s="1"/>
      <c r="CW819" s="1"/>
      <c r="DC819" s="144"/>
      <c r="DD819" s="149"/>
      <c r="DE819" s="107"/>
      <c r="DF819" s="107"/>
      <c r="DG819" s="107"/>
      <c r="DH819" s="107"/>
      <c r="DI819" s="107"/>
      <c r="DJ819" s="107"/>
      <c r="DK819" s="107"/>
      <c r="DL819" s="107"/>
      <c r="DM819" s="107"/>
      <c r="DN819" s="107"/>
      <c r="DO819" s="107"/>
      <c r="DP819" s="107"/>
      <c r="DQ819" s="107"/>
      <c r="DR819" s="107"/>
      <c r="DS819" s="107"/>
      <c r="DT819" s="107"/>
      <c r="DU819" s="107"/>
      <c r="DV819" s="107"/>
      <c r="DW819" s="107"/>
      <c r="DX819" s="107"/>
      <c r="DY819" s="107"/>
      <c r="DZ819" s="107"/>
      <c r="EA819" s="107"/>
      <c r="EB819" s="107"/>
      <c r="EC819" s="107"/>
      <c r="ED819" s="107"/>
      <c r="EE819" s="107"/>
      <c r="EF819" s="107"/>
      <c r="EG819" s="107"/>
      <c r="EH819" s="107"/>
      <c r="EI819" s="107"/>
      <c r="EJ819" s="150"/>
    </row>
    <row r="820" spans="1:140" x14ac:dyDescent="0.3">
      <c r="A820" s="277"/>
      <c r="B820" s="278"/>
      <c r="C820" s="279"/>
      <c r="D820" s="278"/>
      <c r="E820" s="278"/>
      <c r="F820" s="280"/>
      <c r="G820" s="143"/>
      <c r="I820" s="144"/>
      <c r="J820" s="143"/>
      <c r="AQ820" s="144"/>
      <c r="AR820" s="143"/>
      <c r="AV820" s="1"/>
      <c r="AW820" s="1"/>
      <c r="BF820" s="1"/>
      <c r="CH820" s="1"/>
      <c r="CI820" s="1"/>
      <c r="CL820" s="1"/>
      <c r="CM820" s="1"/>
      <c r="CN820"/>
      <c r="CO820" s="1"/>
      <c r="CP820" s="3"/>
      <c r="CQ820" s="3"/>
      <c r="CR820" s="1"/>
      <c r="CS820" s="3"/>
      <c r="CT820" s="3"/>
      <c r="CU820" s="3"/>
      <c r="CV820" s="1"/>
      <c r="CW820" s="1"/>
      <c r="DC820" s="144"/>
      <c r="DD820" s="149"/>
      <c r="DE820" s="107"/>
      <c r="DF820" s="107"/>
      <c r="DG820" s="107"/>
      <c r="DH820" s="107"/>
      <c r="DI820" s="107"/>
      <c r="DJ820" s="107"/>
      <c r="DK820" s="107"/>
      <c r="DL820" s="107"/>
      <c r="DM820" s="107"/>
      <c r="DN820" s="107"/>
      <c r="DO820" s="107"/>
      <c r="DP820" s="107"/>
      <c r="DQ820" s="107"/>
      <c r="DR820" s="107"/>
      <c r="DS820" s="107"/>
      <c r="DT820" s="107"/>
      <c r="DU820" s="107"/>
      <c r="DV820" s="107"/>
      <c r="DW820" s="107"/>
      <c r="DX820" s="107"/>
      <c r="DY820" s="107"/>
      <c r="DZ820" s="107"/>
      <c r="EA820" s="107"/>
      <c r="EB820" s="107"/>
      <c r="EC820" s="107"/>
      <c r="ED820" s="107"/>
      <c r="EE820" s="107"/>
      <c r="EF820" s="107"/>
      <c r="EG820" s="107"/>
      <c r="EH820" s="107"/>
      <c r="EI820" s="107"/>
      <c r="EJ820" s="150"/>
    </row>
    <row r="821" spans="1:140" x14ac:dyDescent="0.3">
      <c r="A821" s="277"/>
      <c r="B821" s="278"/>
      <c r="C821" s="279"/>
      <c r="D821" s="278"/>
      <c r="E821" s="278"/>
      <c r="F821" s="280"/>
      <c r="G821" s="143"/>
      <c r="I821" s="144"/>
      <c r="J821" s="143"/>
      <c r="AQ821" s="144"/>
      <c r="AR821" s="143"/>
      <c r="AV821" s="1"/>
      <c r="AW821" s="1"/>
      <c r="BF821" s="1"/>
      <c r="CH821" s="1"/>
      <c r="CI821" s="1"/>
      <c r="CL821" s="1"/>
      <c r="CM821" s="1"/>
      <c r="CN821"/>
      <c r="CO821" s="1"/>
      <c r="CP821" s="3"/>
      <c r="CQ821" s="3"/>
      <c r="CR821" s="1"/>
      <c r="CS821" s="3"/>
      <c r="CT821" s="3"/>
      <c r="CU821" s="3"/>
      <c r="CV821" s="1"/>
      <c r="CW821" s="1"/>
      <c r="DC821" s="144"/>
      <c r="DD821" s="149"/>
      <c r="DE821" s="107"/>
      <c r="DF821" s="107"/>
      <c r="DG821" s="107"/>
      <c r="DH821" s="107"/>
      <c r="DI821" s="107"/>
      <c r="DJ821" s="107"/>
      <c r="DK821" s="107"/>
      <c r="DL821" s="107"/>
      <c r="DM821" s="107"/>
      <c r="DN821" s="107"/>
      <c r="DO821" s="107"/>
      <c r="DP821" s="107"/>
      <c r="DQ821" s="107"/>
      <c r="DR821" s="107"/>
      <c r="DS821" s="107"/>
      <c r="DT821" s="107"/>
      <c r="DU821" s="107"/>
      <c r="DV821" s="107"/>
      <c r="DW821" s="107"/>
      <c r="DX821" s="107"/>
      <c r="DY821" s="107"/>
      <c r="DZ821" s="107"/>
      <c r="EA821" s="107"/>
      <c r="EB821" s="107"/>
      <c r="EC821" s="107"/>
      <c r="ED821" s="107"/>
      <c r="EE821" s="107"/>
      <c r="EF821" s="107"/>
      <c r="EG821" s="107"/>
      <c r="EH821" s="107"/>
      <c r="EI821" s="107"/>
      <c r="EJ821" s="150"/>
    </row>
    <row r="822" spans="1:140" x14ac:dyDescent="0.3">
      <c r="A822" s="277"/>
      <c r="B822" s="278"/>
      <c r="C822" s="279"/>
      <c r="D822" s="278"/>
      <c r="E822" s="278"/>
      <c r="F822" s="280"/>
      <c r="G822" s="143"/>
      <c r="I822" s="144"/>
      <c r="J822" s="143"/>
      <c r="AQ822" s="144"/>
      <c r="AR822" s="143"/>
      <c r="AV822" s="1"/>
      <c r="AW822" s="1"/>
      <c r="BF822" s="1"/>
      <c r="CH822" s="1"/>
      <c r="CI822" s="1"/>
      <c r="CL822" s="1"/>
      <c r="CM822" s="1"/>
      <c r="CN822"/>
      <c r="CO822" s="1"/>
      <c r="CP822" s="3"/>
      <c r="CQ822" s="3"/>
      <c r="CR822" s="1"/>
      <c r="CS822" s="3"/>
      <c r="CT822" s="3"/>
      <c r="CU822" s="3"/>
      <c r="CV822" s="1"/>
      <c r="CW822" s="1"/>
      <c r="DC822" s="144"/>
      <c r="DD822" s="149"/>
      <c r="DE822" s="107"/>
      <c r="DF822" s="107"/>
      <c r="DG822" s="107"/>
      <c r="DH822" s="107"/>
      <c r="DI822" s="107"/>
      <c r="DJ822" s="107"/>
      <c r="DK822" s="107"/>
      <c r="DL822" s="107"/>
      <c r="DM822" s="107"/>
      <c r="DN822" s="107"/>
      <c r="DO822" s="107"/>
      <c r="DP822" s="107"/>
      <c r="DQ822" s="107"/>
      <c r="DR822" s="107"/>
      <c r="DS822" s="107"/>
      <c r="DT822" s="107"/>
      <c r="DU822" s="107"/>
      <c r="DV822" s="107"/>
      <c r="DW822" s="107"/>
      <c r="DX822" s="107"/>
      <c r="DY822" s="107"/>
      <c r="DZ822" s="107"/>
      <c r="EA822" s="107"/>
      <c r="EB822" s="107"/>
      <c r="EC822" s="107"/>
      <c r="ED822" s="107"/>
      <c r="EE822" s="107"/>
      <c r="EF822" s="107"/>
      <c r="EG822" s="107"/>
      <c r="EH822" s="107"/>
      <c r="EI822" s="107"/>
      <c r="EJ822" s="150"/>
    </row>
    <row r="823" spans="1:140" x14ac:dyDescent="0.3">
      <c r="A823" s="277"/>
      <c r="B823" s="278"/>
      <c r="C823" s="279"/>
      <c r="D823" s="278"/>
      <c r="E823" s="278"/>
      <c r="F823" s="280"/>
      <c r="G823" s="143"/>
      <c r="I823" s="144"/>
      <c r="J823" s="143"/>
      <c r="AQ823" s="144"/>
      <c r="AR823" s="143"/>
      <c r="AV823" s="1"/>
      <c r="AW823" s="1"/>
      <c r="BF823" s="1"/>
      <c r="CH823" s="1"/>
      <c r="CI823" s="1"/>
      <c r="CL823" s="1"/>
      <c r="CM823" s="1"/>
      <c r="CN823"/>
      <c r="CO823" s="1"/>
      <c r="CP823" s="3"/>
      <c r="CQ823" s="3"/>
      <c r="CR823" s="1"/>
      <c r="CS823" s="3"/>
      <c r="CT823" s="3"/>
      <c r="CU823" s="3"/>
      <c r="CV823" s="1"/>
      <c r="CW823" s="1"/>
      <c r="DC823" s="144"/>
      <c r="DD823" s="149"/>
      <c r="DE823" s="107"/>
      <c r="DF823" s="107"/>
      <c r="DG823" s="107"/>
      <c r="DH823" s="107"/>
      <c r="DI823" s="107"/>
      <c r="DJ823" s="107"/>
      <c r="DK823" s="107"/>
      <c r="DL823" s="107"/>
      <c r="DM823" s="107"/>
      <c r="DN823" s="107"/>
      <c r="DO823" s="107"/>
      <c r="DP823" s="107"/>
      <c r="DQ823" s="107"/>
      <c r="DR823" s="107"/>
      <c r="DS823" s="107"/>
      <c r="DT823" s="107"/>
      <c r="DU823" s="107"/>
      <c r="DV823" s="107"/>
      <c r="DW823" s="107"/>
      <c r="DX823" s="107"/>
      <c r="DY823" s="107"/>
      <c r="DZ823" s="107"/>
      <c r="EA823" s="107"/>
      <c r="EB823" s="107"/>
      <c r="EC823" s="107"/>
      <c r="ED823" s="107"/>
      <c r="EE823" s="107"/>
      <c r="EF823" s="107"/>
      <c r="EG823" s="107"/>
      <c r="EH823" s="107"/>
      <c r="EI823" s="107"/>
      <c r="EJ823" s="150"/>
    </row>
    <row r="824" spans="1:140" x14ac:dyDescent="0.3">
      <c r="A824" s="277"/>
      <c r="B824" s="278"/>
      <c r="C824" s="279"/>
      <c r="D824" s="278"/>
      <c r="E824" s="278"/>
      <c r="F824" s="280"/>
      <c r="G824" s="143"/>
      <c r="I824" s="144"/>
      <c r="J824" s="143"/>
      <c r="AQ824" s="144"/>
      <c r="AR824" s="143"/>
      <c r="AV824" s="1"/>
      <c r="AW824" s="1"/>
      <c r="BF824" s="1"/>
      <c r="CH824" s="1"/>
      <c r="CI824" s="1"/>
      <c r="CL824" s="1"/>
      <c r="CM824" s="1"/>
      <c r="CN824"/>
      <c r="CO824" s="1"/>
      <c r="CP824" s="3"/>
      <c r="CQ824" s="3"/>
      <c r="CR824" s="1"/>
      <c r="CS824" s="3"/>
      <c r="CT824" s="3"/>
      <c r="CU824" s="3"/>
      <c r="CV824" s="1"/>
      <c r="CW824" s="1"/>
      <c r="DC824" s="144"/>
      <c r="DD824" s="149"/>
      <c r="DE824" s="107"/>
      <c r="DF824" s="107"/>
      <c r="DG824" s="107"/>
      <c r="DH824" s="107"/>
      <c r="DI824" s="107"/>
      <c r="DJ824" s="107"/>
      <c r="DK824" s="107"/>
      <c r="DL824" s="107"/>
      <c r="DM824" s="107"/>
      <c r="DN824" s="107"/>
      <c r="DO824" s="107"/>
      <c r="DP824" s="107"/>
      <c r="DQ824" s="107"/>
      <c r="DR824" s="107"/>
      <c r="DS824" s="107"/>
      <c r="DT824" s="107"/>
      <c r="DU824" s="107"/>
      <c r="DV824" s="107"/>
      <c r="DW824" s="107"/>
      <c r="DX824" s="107"/>
      <c r="DY824" s="107"/>
      <c r="DZ824" s="107"/>
      <c r="EA824" s="107"/>
      <c r="EB824" s="107"/>
      <c r="EC824" s="107"/>
      <c r="ED824" s="107"/>
      <c r="EE824" s="107"/>
      <c r="EF824" s="107"/>
      <c r="EG824" s="107"/>
      <c r="EH824" s="107"/>
      <c r="EI824" s="107"/>
      <c r="EJ824" s="150"/>
    </row>
    <row r="825" spans="1:140" x14ac:dyDescent="0.3">
      <c r="A825" s="277"/>
      <c r="B825" s="278"/>
      <c r="C825" s="279"/>
      <c r="D825" s="278"/>
      <c r="E825" s="278"/>
      <c r="F825" s="280"/>
      <c r="G825" s="143"/>
      <c r="I825" s="144"/>
      <c r="J825" s="143"/>
      <c r="AQ825" s="144"/>
      <c r="AR825" s="143"/>
      <c r="AV825" s="1"/>
      <c r="AW825" s="1"/>
      <c r="BF825" s="1"/>
      <c r="CH825" s="1"/>
      <c r="CI825" s="1"/>
      <c r="CL825" s="1"/>
      <c r="CM825" s="1"/>
      <c r="CN825"/>
      <c r="CO825" s="1"/>
      <c r="CP825" s="3"/>
      <c r="CQ825" s="3"/>
      <c r="CR825" s="1"/>
      <c r="CS825" s="3"/>
      <c r="CT825" s="3"/>
      <c r="CU825" s="3"/>
      <c r="CV825" s="1"/>
      <c r="CW825" s="1"/>
      <c r="DC825" s="144"/>
      <c r="DD825" s="149"/>
      <c r="DE825" s="107"/>
      <c r="DF825" s="107"/>
      <c r="DG825" s="107"/>
      <c r="DH825" s="107"/>
      <c r="DI825" s="107"/>
      <c r="DJ825" s="107"/>
      <c r="DK825" s="107"/>
      <c r="DL825" s="107"/>
      <c r="DM825" s="107"/>
      <c r="DN825" s="107"/>
      <c r="DO825" s="107"/>
      <c r="DP825" s="107"/>
      <c r="DQ825" s="107"/>
      <c r="DR825" s="107"/>
      <c r="DS825" s="107"/>
      <c r="DT825" s="107"/>
      <c r="DU825" s="107"/>
      <c r="DV825" s="107"/>
      <c r="DW825" s="107"/>
      <c r="DX825" s="107"/>
      <c r="DY825" s="107"/>
      <c r="DZ825" s="107"/>
      <c r="EA825" s="107"/>
      <c r="EB825" s="107"/>
      <c r="EC825" s="107"/>
      <c r="ED825" s="107"/>
      <c r="EE825" s="107"/>
      <c r="EF825" s="107"/>
      <c r="EG825" s="107"/>
      <c r="EH825" s="107"/>
      <c r="EI825" s="107"/>
      <c r="EJ825" s="150"/>
    </row>
    <row r="826" spans="1:140" x14ac:dyDescent="0.3">
      <c r="A826" s="277"/>
      <c r="B826" s="278"/>
      <c r="C826" s="279"/>
      <c r="D826" s="278"/>
      <c r="E826" s="278"/>
      <c r="F826" s="280"/>
      <c r="G826" s="143"/>
      <c r="I826" s="144"/>
      <c r="J826" s="143"/>
      <c r="AQ826" s="144"/>
      <c r="AR826" s="143"/>
      <c r="AV826" s="1"/>
      <c r="AW826" s="1"/>
      <c r="BF826" s="1"/>
      <c r="CH826" s="1"/>
      <c r="CI826" s="1"/>
      <c r="CL826" s="1"/>
      <c r="CM826" s="1"/>
      <c r="CN826"/>
      <c r="CO826" s="1"/>
      <c r="CP826" s="3"/>
      <c r="CQ826" s="3"/>
      <c r="CR826" s="1"/>
      <c r="CS826" s="3"/>
      <c r="CT826" s="3"/>
      <c r="CU826" s="3"/>
      <c r="CV826" s="1"/>
      <c r="CW826" s="1"/>
      <c r="DC826" s="144"/>
      <c r="DD826" s="149"/>
      <c r="DE826" s="107"/>
      <c r="DF826" s="107"/>
      <c r="DG826" s="107"/>
      <c r="DH826" s="107"/>
      <c r="DI826" s="107"/>
      <c r="DJ826" s="107"/>
      <c r="DK826" s="107"/>
      <c r="DL826" s="107"/>
      <c r="DM826" s="107"/>
      <c r="DN826" s="107"/>
      <c r="DO826" s="107"/>
      <c r="DP826" s="107"/>
      <c r="DQ826" s="107"/>
      <c r="DR826" s="107"/>
      <c r="DS826" s="107"/>
      <c r="DT826" s="107"/>
      <c r="DU826" s="107"/>
      <c r="DV826" s="107"/>
      <c r="DW826" s="107"/>
      <c r="DX826" s="107"/>
      <c r="DY826" s="107"/>
      <c r="DZ826" s="107"/>
      <c r="EA826" s="107"/>
      <c r="EB826" s="107"/>
      <c r="EC826" s="107"/>
      <c r="ED826" s="107"/>
      <c r="EE826" s="107"/>
      <c r="EF826" s="107"/>
      <c r="EG826" s="107"/>
      <c r="EH826" s="107"/>
      <c r="EI826" s="107"/>
      <c r="EJ826" s="150"/>
    </row>
    <row r="827" spans="1:140" x14ac:dyDescent="0.3">
      <c r="A827" s="277"/>
      <c r="B827" s="278"/>
      <c r="C827" s="279"/>
      <c r="D827" s="278"/>
      <c r="E827" s="278"/>
      <c r="F827" s="280"/>
      <c r="G827" s="143"/>
      <c r="I827" s="144"/>
      <c r="J827" s="143"/>
      <c r="AQ827" s="144"/>
      <c r="AR827" s="143"/>
      <c r="AV827" s="1"/>
      <c r="AW827" s="1"/>
      <c r="BF827" s="1"/>
      <c r="CH827" s="1"/>
      <c r="CI827" s="1"/>
      <c r="CL827" s="1"/>
      <c r="CM827" s="1"/>
      <c r="CN827"/>
      <c r="CO827" s="1"/>
      <c r="CP827" s="3"/>
      <c r="CQ827" s="3"/>
      <c r="CR827" s="1"/>
      <c r="CS827" s="3"/>
      <c r="CT827" s="3"/>
      <c r="CU827" s="3"/>
      <c r="CV827" s="1"/>
      <c r="CW827" s="1"/>
      <c r="DC827" s="144"/>
      <c r="DD827" s="149"/>
      <c r="DE827" s="107"/>
      <c r="DF827" s="107"/>
      <c r="DG827" s="107"/>
      <c r="DH827" s="107"/>
      <c r="DI827" s="107"/>
      <c r="DJ827" s="107"/>
      <c r="DK827" s="107"/>
      <c r="DL827" s="107"/>
      <c r="DM827" s="107"/>
      <c r="DN827" s="107"/>
      <c r="DO827" s="107"/>
      <c r="DP827" s="107"/>
      <c r="DQ827" s="107"/>
      <c r="DR827" s="107"/>
      <c r="DS827" s="107"/>
      <c r="DT827" s="107"/>
      <c r="DU827" s="107"/>
      <c r="DV827" s="107"/>
      <c r="DW827" s="107"/>
      <c r="DX827" s="107"/>
      <c r="DY827" s="107"/>
      <c r="DZ827" s="107"/>
      <c r="EA827" s="107"/>
      <c r="EB827" s="107"/>
      <c r="EC827" s="107"/>
      <c r="ED827" s="107"/>
      <c r="EE827" s="107"/>
      <c r="EF827" s="107"/>
      <c r="EG827" s="107"/>
      <c r="EH827" s="107"/>
      <c r="EI827" s="107"/>
      <c r="EJ827" s="150"/>
    </row>
    <row r="828" spans="1:140" x14ac:dyDescent="0.3">
      <c r="A828" s="277"/>
      <c r="B828" s="278"/>
      <c r="C828" s="279"/>
      <c r="D828" s="278"/>
      <c r="E828" s="278"/>
      <c r="F828" s="280"/>
      <c r="G828" s="143"/>
      <c r="I828" s="144"/>
      <c r="J828" s="143"/>
      <c r="AQ828" s="144"/>
      <c r="AR828" s="143"/>
      <c r="AV828" s="1"/>
      <c r="AW828" s="1"/>
      <c r="BF828" s="1"/>
      <c r="CH828" s="1"/>
      <c r="CI828" s="1"/>
      <c r="CL828" s="1"/>
      <c r="CM828" s="1"/>
      <c r="CN828"/>
      <c r="CO828" s="1"/>
      <c r="CP828" s="3"/>
      <c r="CQ828" s="3"/>
      <c r="CR828" s="1"/>
      <c r="CS828" s="3"/>
      <c r="CT828" s="3"/>
      <c r="CU828" s="3"/>
      <c r="CV828" s="1"/>
      <c r="CW828" s="1"/>
      <c r="DC828" s="144"/>
      <c r="DD828" s="149"/>
      <c r="DE828" s="107"/>
      <c r="DF828" s="107"/>
      <c r="DG828" s="107"/>
      <c r="DH828" s="107"/>
      <c r="DI828" s="107"/>
      <c r="DJ828" s="107"/>
      <c r="DK828" s="107"/>
      <c r="DL828" s="107"/>
      <c r="DM828" s="107"/>
      <c r="DN828" s="107"/>
      <c r="DO828" s="107"/>
      <c r="DP828" s="107"/>
      <c r="DQ828" s="107"/>
      <c r="DR828" s="107"/>
      <c r="DS828" s="107"/>
      <c r="DT828" s="107"/>
      <c r="DU828" s="107"/>
      <c r="DV828" s="107"/>
      <c r="DW828" s="107"/>
      <c r="DX828" s="107"/>
      <c r="DY828" s="107"/>
      <c r="DZ828" s="107"/>
      <c r="EA828" s="107"/>
      <c r="EB828" s="107"/>
      <c r="EC828" s="107"/>
      <c r="ED828" s="107"/>
      <c r="EE828" s="107"/>
      <c r="EF828" s="107"/>
      <c r="EG828" s="107"/>
      <c r="EH828" s="107"/>
      <c r="EI828" s="107"/>
      <c r="EJ828" s="150"/>
    </row>
    <row r="829" spans="1:140" x14ac:dyDescent="0.3">
      <c r="A829" s="277"/>
      <c r="B829" s="278"/>
      <c r="C829" s="279"/>
      <c r="D829" s="278"/>
      <c r="E829" s="278"/>
      <c r="F829" s="280"/>
      <c r="G829" s="143"/>
      <c r="I829" s="144"/>
      <c r="J829" s="143"/>
      <c r="AQ829" s="144"/>
      <c r="AR829" s="143"/>
      <c r="AV829" s="1"/>
      <c r="AW829" s="1"/>
      <c r="BF829" s="1"/>
      <c r="CH829" s="1"/>
      <c r="CI829" s="1"/>
      <c r="CL829" s="1"/>
      <c r="CM829" s="1"/>
      <c r="CN829"/>
      <c r="CO829" s="1"/>
      <c r="CP829" s="3"/>
      <c r="CQ829" s="3"/>
      <c r="CR829" s="1"/>
      <c r="CS829" s="3"/>
      <c r="CT829" s="3"/>
      <c r="CU829" s="3"/>
      <c r="CV829" s="1"/>
      <c r="CW829" s="1"/>
      <c r="DC829" s="144"/>
      <c r="DD829" s="149"/>
      <c r="DE829" s="107"/>
      <c r="DF829" s="107"/>
      <c r="DG829" s="107"/>
      <c r="DH829" s="107"/>
      <c r="DI829" s="107"/>
      <c r="DJ829" s="107"/>
      <c r="DK829" s="107"/>
      <c r="DL829" s="107"/>
      <c r="DM829" s="107"/>
      <c r="DN829" s="107"/>
      <c r="DO829" s="107"/>
      <c r="DP829" s="107"/>
      <c r="DQ829" s="107"/>
      <c r="DR829" s="107"/>
      <c r="DS829" s="107"/>
      <c r="DT829" s="107"/>
      <c r="DU829" s="107"/>
      <c r="DV829" s="107"/>
      <c r="DW829" s="107"/>
      <c r="DX829" s="107"/>
      <c r="DY829" s="107"/>
      <c r="DZ829" s="107"/>
      <c r="EA829" s="107"/>
      <c r="EB829" s="107"/>
      <c r="EC829" s="107"/>
      <c r="ED829" s="107"/>
      <c r="EE829" s="107"/>
      <c r="EF829" s="107"/>
      <c r="EG829" s="107"/>
      <c r="EH829" s="107"/>
      <c r="EI829" s="107"/>
      <c r="EJ829" s="150"/>
    </row>
    <row r="830" spans="1:140" x14ac:dyDescent="0.3">
      <c r="A830" s="277"/>
      <c r="B830" s="278"/>
      <c r="C830" s="279"/>
      <c r="D830" s="278"/>
      <c r="E830" s="278"/>
      <c r="F830" s="280"/>
      <c r="G830" s="143"/>
      <c r="I830" s="144"/>
      <c r="J830" s="143"/>
      <c r="AQ830" s="144"/>
      <c r="AR830" s="143"/>
      <c r="AV830" s="1"/>
      <c r="AW830" s="1"/>
      <c r="BF830" s="1"/>
      <c r="CH830" s="1"/>
      <c r="CI830" s="1"/>
      <c r="CL830" s="1"/>
      <c r="CM830" s="1"/>
      <c r="CN830"/>
      <c r="CO830" s="1"/>
      <c r="CP830" s="3"/>
      <c r="CQ830" s="3"/>
      <c r="CR830" s="1"/>
      <c r="CS830" s="3"/>
      <c r="CT830" s="3"/>
      <c r="CU830" s="3"/>
      <c r="CV830" s="1"/>
      <c r="CW830" s="1"/>
      <c r="DC830" s="144"/>
      <c r="DD830" s="149"/>
      <c r="DE830" s="107"/>
      <c r="DF830" s="107"/>
      <c r="DG830" s="107"/>
      <c r="DH830" s="107"/>
      <c r="DI830" s="107"/>
      <c r="DJ830" s="107"/>
      <c r="DK830" s="107"/>
      <c r="DL830" s="107"/>
      <c r="DM830" s="107"/>
      <c r="DN830" s="107"/>
      <c r="DO830" s="107"/>
      <c r="DP830" s="107"/>
      <c r="DQ830" s="107"/>
      <c r="DR830" s="107"/>
      <c r="DS830" s="107"/>
      <c r="DT830" s="107"/>
      <c r="DU830" s="107"/>
      <c r="DV830" s="107"/>
      <c r="DW830" s="107"/>
      <c r="DX830" s="107"/>
      <c r="DY830" s="107"/>
      <c r="DZ830" s="107"/>
      <c r="EA830" s="107"/>
      <c r="EB830" s="107"/>
      <c r="EC830" s="107"/>
      <c r="ED830" s="107"/>
      <c r="EE830" s="107"/>
      <c r="EF830" s="107"/>
      <c r="EG830" s="107"/>
      <c r="EH830" s="107"/>
      <c r="EI830" s="107"/>
      <c r="EJ830" s="150"/>
    </row>
    <row r="831" spans="1:140" x14ac:dyDescent="0.3">
      <c r="A831" s="277"/>
      <c r="B831" s="278"/>
      <c r="C831" s="279"/>
      <c r="D831" s="278"/>
      <c r="E831" s="278"/>
      <c r="F831" s="280"/>
      <c r="G831" s="143"/>
      <c r="I831" s="144"/>
      <c r="J831" s="143"/>
      <c r="AQ831" s="144"/>
      <c r="AR831" s="143"/>
      <c r="AV831" s="1"/>
      <c r="AW831" s="1"/>
      <c r="BF831" s="1"/>
      <c r="CH831" s="1"/>
      <c r="CI831" s="1"/>
      <c r="CL831" s="1"/>
      <c r="CM831" s="1"/>
      <c r="CN831"/>
      <c r="CO831" s="1"/>
      <c r="CP831" s="3"/>
      <c r="CQ831" s="3"/>
      <c r="CR831" s="1"/>
      <c r="CS831" s="3"/>
      <c r="CT831" s="3"/>
      <c r="CU831" s="3"/>
      <c r="CV831" s="1"/>
      <c r="CW831" s="1"/>
      <c r="DC831" s="144"/>
      <c r="DD831" s="149"/>
      <c r="DE831" s="107"/>
      <c r="DF831" s="107"/>
      <c r="DG831" s="107"/>
      <c r="DH831" s="107"/>
      <c r="DI831" s="107"/>
      <c r="DJ831" s="107"/>
      <c r="DK831" s="107"/>
      <c r="DL831" s="107"/>
      <c r="DM831" s="107"/>
      <c r="DN831" s="107"/>
      <c r="DO831" s="107"/>
      <c r="DP831" s="107"/>
      <c r="DQ831" s="107"/>
      <c r="DR831" s="107"/>
      <c r="DS831" s="107"/>
      <c r="DT831" s="107"/>
      <c r="DU831" s="107"/>
      <c r="DV831" s="107"/>
      <c r="DW831" s="107"/>
      <c r="DX831" s="107"/>
      <c r="DY831" s="107"/>
      <c r="DZ831" s="107"/>
      <c r="EA831" s="107"/>
      <c r="EB831" s="107"/>
      <c r="EC831" s="107"/>
      <c r="ED831" s="107"/>
      <c r="EE831" s="107"/>
      <c r="EF831" s="107"/>
      <c r="EG831" s="107"/>
      <c r="EH831" s="107"/>
      <c r="EI831" s="107"/>
      <c r="EJ831" s="150"/>
    </row>
    <row r="832" spans="1:140" x14ac:dyDescent="0.3">
      <c r="A832" s="277"/>
      <c r="B832" s="278"/>
      <c r="C832" s="279"/>
      <c r="D832" s="278"/>
      <c r="E832" s="278"/>
      <c r="F832" s="280"/>
      <c r="G832" s="143"/>
      <c r="I832" s="144"/>
      <c r="J832" s="143"/>
      <c r="AQ832" s="144"/>
      <c r="AR832" s="143"/>
      <c r="AV832" s="1"/>
      <c r="AW832" s="1"/>
      <c r="BF832" s="1"/>
      <c r="CH832" s="1"/>
      <c r="CI832" s="1"/>
      <c r="CL832" s="1"/>
      <c r="CM832" s="1"/>
      <c r="CN832"/>
      <c r="CO832" s="1"/>
      <c r="CP832" s="3"/>
      <c r="CQ832" s="3"/>
      <c r="CR832" s="1"/>
      <c r="CS832" s="3"/>
      <c r="CT832" s="3"/>
      <c r="CU832" s="3"/>
      <c r="CV832" s="1"/>
      <c r="CW832" s="1"/>
      <c r="DC832" s="144"/>
      <c r="DD832" s="149"/>
      <c r="DE832" s="107"/>
      <c r="DF832" s="107"/>
      <c r="DG832" s="107"/>
      <c r="DH832" s="107"/>
      <c r="DI832" s="107"/>
      <c r="DJ832" s="107"/>
      <c r="DK832" s="107"/>
      <c r="DL832" s="107"/>
      <c r="DM832" s="107"/>
      <c r="DN832" s="107"/>
      <c r="DO832" s="107"/>
      <c r="DP832" s="107"/>
      <c r="DQ832" s="107"/>
      <c r="DR832" s="107"/>
      <c r="DS832" s="107"/>
      <c r="DT832" s="107"/>
      <c r="DU832" s="107"/>
      <c r="DV832" s="107"/>
      <c r="DW832" s="107"/>
      <c r="DX832" s="107"/>
      <c r="DY832" s="107"/>
      <c r="DZ832" s="107"/>
      <c r="EA832" s="107"/>
      <c r="EB832" s="107"/>
      <c r="EC832" s="107"/>
      <c r="ED832" s="107"/>
      <c r="EE832" s="107"/>
      <c r="EF832" s="107"/>
      <c r="EG832" s="107"/>
      <c r="EH832" s="107"/>
      <c r="EI832" s="107"/>
      <c r="EJ832" s="150"/>
    </row>
    <row r="833" spans="1:140" x14ac:dyDescent="0.3">
      <c r="A833" s="277"/>
      <c r="B833" s="278"/>
      <c r="C833" s="279"/>
      <c r="D833" s="278"/>
      <c r="E833" s="278"/>
      <c r="F833" s="280"/>
      <c r="G833" s="143"/>
      <c r="I833" s="144"/>
      <c r="J833" s="143"/>
      <c r="AQ833" s="144"/>
      <c r="AR833" s="143"/>
      <c r="AV833" s="1"/>
      <c r="AW833" s="1"/>
      <c r="BF833" s="1"/>
      <c r="CH833" s="1"/>
      <c r="CI833" s="1"/>
      <c r="CL833" s="1"/>
      <c r="CM833" s="1"/>
      <c r="CN833"/>
      <c r="CO833" s="1"/>
      <c r="CP833" s="3"/>
      <c r="CQ833" s="3"/>
      <c r="CR833" s="1"/>
      <c r="CS833" s="3"/>
      <c r="CT833" s="3"/>
      <c r="CU833" s="3"/>
      <c r="CV833" s="1"/>
      <c r="CW833" s="1"/>
      <c r="DC833" s="144"/>
      <c r="DD833" s="149"/>
      <c r="DE833" s="107"/>
      <c r="DF833" s="107"/>
      <c r="DG833" s="107"/>
      <c r="DH833" s="107"/>
      <c r="DI833" s="107"/>
      <c r="DJ833" s="107"/>
      <c r="DK833" s="107"/>
      <c r="DL833" s="107"/>
      <c r="DM833" s="107"/>
      <c r="DN833" s="107"/>
      <c r="DO833" s="107"/>
      <c r="DP833" s="107"/>
      <c r="DQ833" s="107"/>
      <c r="DR833" s="107"/>
      <c r="DS833" s="107"/>
      <c r="DT833" s="107"/>
      <c r="DU833" s="107"/>
      <c r="DV833" s="107"/>
      <c r="DW833" s="107"/>
      <c r="DX833" s="107"/>
      <c r="DY833" s="107"/>
      <c r="DZ833" s="107"/>
      <c r="EA833" s="107"/>
      <c r="EB833" s="107"/>
      <c r="EC833" s="107"/>
      <c r="ED833" s="107"/>
      <c r="EE833" s="107"/>
      <c r="EF833" s="107"/>
      <c r="EG833" s="107"/>
      <c r="EH833" s="107"/>
      <c r="EI833" s="107"/>
      <c r="EJ833" s="150"/>
    </row>
    <row r="834" spans="1:140" x14ac:dyDescent="0.3">
      <c r="A834" s="277"/>
      <c r="B834" s="278"/>
      <c r="C834" s="279"/>
      <c r="D834" s="278"/>
      <c r="E834" s="278"/>
      <c r="F834" s="280"/>
      <c r="G834" s="143"/>
      <c r="I834" s="144"/>
      <c r="J834" s="143"/>
      <c r="AQ834" s="144"/>
      <c r="AR834" s="143"/>
      <c r="AV834" s="1"/>
      <c r="AW834" s="1"/>
      <c r="BF834" s="1"/>
      <c r="CH834" s="1"/>
      <c r="CI834" s="1"/>
      <c r="CL834" s="1"/>
      <c r="CM834" s="1"/>
      <c r="CN834"/>
      <c r="CO834" s="1"/>
      <c r="CP834" s="3"/>
      <c r="CQ834" s="3"/>
      <c r="CR834" s="1"/>
      <c r="CS834" s="3"/>
      <c r="CT834" s="3"/>
      <c r="CU834" s="3"/>
      <c r="CV834" s="1"/>
      <c r="CW834" s="1"/>
      <c r="DC834" s="144"/>
      <c r="DD834" s="149"/>
      <c r="DE834" s="107"/>
      <c r="DF834" s="107"/>
      <c r="DG834" s="107"/>
      <c r="DH834" s="107"/>
      <c r="DI834" s="107"/>
      <c r="DJ834" s="107"/>
      <c r="DK834" s="107"/>
      <c r="DL834" s="107"/>
      <c r="DM834" s="107"/>
      <c r="DN834" s="107"/>
      <c r="DO834" s="107"/>
      <c r="DP834" s="107"/>
      <c r="DQ834" s="107"/>
      <c r="DR834" s="107"/>
      <c r="DS834" s="107"/>
      <c r="DT834" s="107"/>
      <c r="DU834" s="107"/>
      <c r="DV834" s="107"/>
      <c r="DW834" s="107"/>
      <c r="DX834" s="107"/>
      <c r="DY834" s="107"/>
      <c r="DZ834" s="107"/>
      <c r="EA834" s="107"/>
      <c r="EB834" s="107"/>
      <c r="EC834" s="107"/>
      <c r="ED834" s="107"/>
      <c r="EE834" s="107"/>
      <c r="EF834" s="107"/>
      <c r="EG834" s="107"/>
      <c r="EH834" s="107"/>
      <c r="EI834" s="107"/>
      <c r="EJ834" s="150"/>
    </row>
    <row r="835" spans="1:140" x14ac:dyDescent="0.3">
      <c r="A835" s="277"/>
      <c r="B835" s="278"/>
      <c r="C835" s="279"/>
      <c r="D835" s="278"/>
      <c r="E835" s="278"/>
      <c r="F835" s="280"/>
      <c r="G835" s="143"/>
      <c r="I835" s="144"/>
      <c r="J835" s="143"/>
      <c r="AQ835" s="144"/>
      <c r="AR835" s="143"/>
      <c r="AV835" s="1"/>
      <c r="AW835" s="1"/>
      <c r="BF835" s="1"/>
      <c r="CH835" s="1"/>
      <c r="CI835" s="1"/>
      <c r="CL835" s="1"/>
      <c r="CM835" s="1"/>
      <c r="CN835"/>
      <c r="CO835" s="1"/>
      <c r="CP835" s="3"/>
      <c r="CQ835" s="3"/>
      <c r="CR835" s="1"/>
      <c r="CS835" s="3"/>
      <c r="CT835" s="3"/>
      <c r="CU835" s="3"/>
      <c r="CV835" s="1"/>
      <c r="CW835" s="1"/>
      <c r="DC835" s="144"/>
      <c r="DD835" s="149"/>
      <c r="DE835" s="107"/>
      <c r="DF835" s="107"/>
      <c r="DG835" s="107"/>
      <c r="DH835" s="107"/>
      <c r="DI835" s="107"/>
      <c r="DJ835" s="107"/>
      <c r="DK835" s="107"/>
      <c r="DL835" s="107"/>
      <c r="DM835" s="107"/>
      <c r="DN835" s="107"/>
      <c r="DO835" s="107"/>
      <c r="DP835" s="107"/>
      <c r="DQ835" s="107"/>
      <c r="DR835" s="107"/>
      <c r="DS835" s="107"/>
      <c r="DT835" s="107"/>
      <c r="DU835" s="107"/>
      <c r="DV835" s="107"/>
      <c r="DW835" s="107"/>
      <c r="DX835" s="107"/>
      <c r="DY835" s="107"/>
      <c r="DZ835" s="107"/>
      <c r="EA835" s="107"/>
      <c r="EB835" s="107"/>
      <c r="EC835" s="107"/>
      <c r="ED835" s="107"/>
      <c r="EE835" s="107"/>
      <c r="EF835" s="107"/>
      <c r="EG835" s="107"/>
      <c r="EH835" s="107"/>
      <c r="EI835" s="107"/>
      <c r="EJ835" s="150"/>
    </row>
    <row r="836" spans="1:140" x14ac:dyDescent="0.3">
      <c r="A836" s="277"/>
      <c r="B836" s="278"/>
      <c r="C836" s="279"/>
      <c r="D836" s="278"/>
      <c r="E836" s="278"/>
      <c r="F836" s="280"/>
      <c r="G836" s="143"/>
      <c r="I836" s="144"/>
      <c r="J836" s="143"/>
      <c r="AQ836" s="144"/>
      <c r="AR836" s="143"/>
      <c r="AV836" s="1"/>
      <c r="AW836" s="1"/>
      <c r="BF836" s="1"/>
      <c r="CH836" s="1"/>
      <c r="CI836" s="1"/>
      <c r="CL836" s="1"/>
      <c r="CM836" s="1"/>
      <c r="CN836"/>
      <c r="CO836" s="1"/>
      <c r="CP836" s="3"/>
      <c r="CQ836" s="3"/>
      <c r="CR836" s="1"/>
      <c r="CS836" s="3"/>
      <c r="CT836" s="3"/>
      <c r="CU836" s="3"/>
      <c r="CV836" s="1"/>
      <c r="CW836" s="1"/>
      <c r="DC836" s="144"/>
      <c r="DD836" s="149"/>
      <c r="DE836" s="107"/>
      <c r="DF836" s="107"/>
      <c r="DG836" s="107"/>
      <c r="DH836" s="107"/>
      <c r="DI836" s="107"/>
      <c r="DJ836" s="107"/>
      <c r="DK836" s="107"/>
      <c r="DL836" s="107"/>
      <c r="DM836" s="107"/>
      <c r="DN836" s="107"/>
      <c r="DO836" s="107"/>
      <c r="DP836" s="107"/>
      <c r="DQ836" s="107"/>
      <c r="DR836" s="107"/>
      <c r="DS836" s="107"/>
      <c r="DT836" s="107"/>
      <c r="DU836" s="107"/>
      <c r="DV836" s="107"/>
      <c r="DW836" s="107"/>
      <c r="DX836" s="107"/>
      <c r="DY836" s="107"/>
      <c r="DZ836" s="107"/>
      <c r="EA836" s="107"/>
      <c r="EB836" s="107"/>
      <c r="EC836" s="107"/>
      <c r="ED836" s="107"/>
      <c r="EE836" s="107"/>
      <c r="EF836" s="107"/>
      <c r="EG836" s="107"/>
      <c r="EH836" s="107"/>
      <c r="EI836" s="107"/>
      <c r="EJ836" s="150"/>
    </row>
    <row r="837" spans="1:140" x14ac:dyDescent="0.3">
      <c r="A837" s="277"/>
      <c r="B837" s="278"/>
      <c r="C837" s="279"/>
      <c r="D837" s="278"/>
      <c r="E837" s="278"/>
      <c r="F837" s="280"/>
      <c r="G837" s="143"/>
      <c r="I837" s="144"/>
      <c r="J837" s="143"/>
      <c r="AQ837" s="144"/>
      <c r="AR837" s="143"/>
      <c r="AV837" s="1"/>
      <c r="AW837" s="1"/>
      <c r="BF837" s="1"/>
      <c r="CH837" s="1"/>
      <c r="CI837" s="1"/>
      <c r="CL837" s="1"/>
      <c r="CM837" s="1"/>
      <c r="CN837"/>
      <c r="CO837" s="1"/>
      <c r="CP837" s="3"/>
      <c r="CQ837" s="3"/>
      <c r="CR837" s="1"/>
      <c r="CS837" s="3"/>
      <c r="CT837" s="3"/>
      <c r="CU837" s="3"/>
      <c r="CV837" s="1"/>
      <c r="CW837" s="1"/>
      <c r="DC837" s="144"/>
      <c r="DD837" s="149"/>
      <c r="DE837" s="107"/>
      <c r="DF837" s="107"/>
      <c r="DG837" s="107"/>
      <c r="DH837" s="107"/>
      <c r="DI837" s="107"/>
      <c r="DJ837" s="107"/>
      <c r="DK837" s="107"/>
      <c r="DL837" s="107"/>
      <c r="DM837" s="107"/>
      <c r="DN837" s="107"/>
      <c r="DO837" s="107"/>
      <c r="DP837" s="107"/>
      <c r="DQ837" s="107"/>
      <c r="DR837" s="107"/>
      <c r="DS837" s="107"/>
      <c r="DT837" s="107"/>
      <c r="DU837" s="107"/>
      <c r="DV837" s="107"/>
      <c r="DW837" s="107"/>
      <c r="DX837" s="107"/>
      <c r="DY837" s="107"/>
      <c r="DZ837" s="107"/>
      <c r="EA837" s="107"/>
      <c r="EB837" s="107"/>
      <c r="EC837" s="107"/>
      <c r="ED837" s="107"/>
      <c r="EE837" s="107"/>
      <c r="EF837" s="107"/>
      <c r="EG837" s="107"/>
      <c r="EH837" s="107"/>
      <c r="EI837" s="107"/>
      <c r="EJ837" s="150"/>
    </row>
    <row r="838" spans="1:140" x14ac:dyDescent="0.3">
      <c r="A838" s="277"/>
      <c r="B838" s="278"/>
      <c r="C838" s="279"/>
      <c r="D838" s="278"/>
      <c r="E838" s="278"/>
      <c r="F838" s="280"/>
      <c r="G838" s="143"/>
      <c r="I838" s="144"/>
      <c r="J838" s="143"/>
      <c r="AQ838" s="144"/>
      <c r="AR838" s="143"/>
      <c r="AV838" s="1"/>
      <c r="AW838" s="1"/>
      <c r="BF838" s="1"/>
      <c r="CH838" s="1"/>
      <c r="CI838" s="1"/>
      <c r="CL838" s="1"/>
      <c r="CM838" s="1"/>
      <c r="CN838"/>
      <c r="CO838" s="1"/>
      <c r="CP838" s="3"/>
      <c r="CQ838" s="3"/>
      <c r="CR838" s="1"/>
      <c r="CS838" s="3"/>
      <c r="CT838" s="3"/>
      <c r="CU838" s="3"/>
      <c r="CV838" s="1"/>
      <c r="CW838" s="1"/>
      <c r="DC838" s="144"/>
      <c r="DD838" s="149"/>
      <c r="DE838" s="107"/>
      <c r="DF838" s="107"/>
      <c r="DG838" s="107"/>
      <c r="DH838" s="107"/>
      <c r="DI838" s="107"/>
      <c r="DJ838" s="107"/>
      <c r="DK838" s="107"/>
      <c r="DL838" s="107"/>
      <c r="DM838" s="107"/>
      <c r="DN838" s="107"/>
      <c r="DO838" s="107"/>
      <c r="DP838" s="107"/>
      <c r="DQ838" s="107"/>
      <c r="DR838" s="107"/>
      <c r="DS838" s="107"/>
      <c r="DT838" s="107"/>
      <c r="DU838" s="107"/>
      <c r="DV838" s="107"/>
      <c r="DW838" s="107"/>
      <c r="DX838" s="107"/>
      <c r="DY838" s="107"/>
      <c r="DZ838" s="107"/>
      <c r="EA838" s="107"/>
      <c r="EB838" s="107"/>
      <c r="EC838" s="107"/>
      <c r="ED838" s="107"/>
      <c r="EE838" s="107"/>
      <c r="EF838" s="107"/>
      <c r="EG838" s="107"/>
      <c r="EH838" s="107"/>
      <c r="EI838" s="107"/>
      <c r="EJ838" s="150"/>
    </row>
    <row r="839" spans="1:140" x14ac:dyDescent="0.3">
      <c r="A839" s="277"/>
      <c r="B839" s="278"/>
      <c r="C839" s="279"/>
      <c r="D839" s="278"/>
      <c r="E839" s="278"/>
      <c r="F839" s="280"/>
      <c r="G839" s="143"/>
      <c r="I839" s="144"/>
      <c r="J839" s="143"/>
      <c r="AQ839" s="144"/>
      <c r="AR839" s="143"/>
      <c r="AV839" s="1"/>
      <c r="AW839" s="1"/>
      <c r="BF839" s="1"/>
      <c r="CH839" s="1"/>
      <c r="CI839" s="1"/>
      <c r="CL839" s="1"/>
      <c r="CM839" s="1"/>
      <c r="CN839"/>
      <c r="CO839" s="1"/>
      <c r="CP839" s="3"/>
      <c r="CQ839" s="3"/>
      <c r="CR839" s="1"/>
      <c r="CS839" s="3"/>
      <c r="CT839" s="3"/>
      <c r="CU839" s="3"/>
      <c r="CV839" s="1"/>
      <c r="CW839" s="1"/>
      <c r="DC839" s="144"/>
      <c r="DD839" s="149"/>
      <c r="DE839" s="107"/>
      <c r="DF839" s="107"/>
      <c r="DG839" s="107"/>
      <c r="DH839" s="107"/>
      <c r="DI839" s="107"/>
      <c r="DJ839" s="107"/>
      <c r="DK839" s="107"/>
      <c r="DL839" s="107"/>
      <c r="DM839" s="107"/>
      <c r="DN839" s="107"/>
      <c r="DO839" s="107"/>
      <c r="DP839" s="107"/>
      <c r="DQ839" s="107"/>
      <c r="DR839" s="107"/>
      <c r="DS839" s="107"/>
      <c r="DT839" s="107"/>
      <c r="DU839" s="107"/>
      <c r="DV839" s="107"/>
      <c r="DW839" s="107"/>
      <c r="DX839" s="107"/>
      <c r="DY839" s="107"/>
      <c r="DZ839" s="107"/>
      <c r="EA839" s="107"/>
      <c r="EB839" s="107"/>
      <c r="EC839" s="107"/>
      <c r="ED839" s="107"/>
      <c r="EE839" s="107"/>
      <c r="EF839" s="107"/>
      <c r="EG839" s="107"/>
      <c r="EH839" s="107"/>
      <c r="EI839" s="107"/>
      <c r="EJ839" s="150"/>
    </row>
    <row r="840" spans="1:140" x14ac:dyDescent="0.3">
      <c r="A840" s="277"/>
      <c r="B840" s="278"/>
      <c r="C840" s="279"/>
      <c r="D840" s="278"/>
      <c r="E840" s="278"/>
      <c r="F840" s="280"/>
      <c r="G840" s="143"/>
      <c r="I840" s="144"/>
      <c r="J840" s="143"/>
      <c r="AQ840" s="144"/>
      <c r="AR840" s="143"/>
      <c r="AV840" s="1"/>
      <c r="AW840" s="1"/>
      <c r="BF840" s="1"/>
      <c r="CH840" s="1"/>
      <c r="CI840" s="1"/>
      <c r="CL840" s="1"/>
      <c r="CM840" s="1"/>
      <c r="CN840"/>
      <c r="CO840" s="1"/>
      <c r="CP840" s="3"/>
      <c r="CQ840" s="3"/>
      <c r="CR840" s="1"/>
      <c r="CS840" s="3"/>
      <c r="CT840" s="3"/>
      <c r="CU840" s="3"/>
      <c r="CV840" s="1"/>
      <c r="CW840" s="1"/>
      <c r="DC840" s="144"/>
      <c r="DD840" s="149"/>
      <c r="DE840" s="107"/>
      <c r="DF840" s="107"/>
      <c r="DG840" s="107"/>
      <c r="DH840" s="107"/>
      <c r="DI840" s="107"/>
      <c r="DJ840" s="107"/>
      <c r="DK840" s="107"/>
      <c r="DL840" s="107"/>
      <c r="DM840" s="107"/>
      <c r="DN840" s="107"/>
      <c r="DO840" s="107"/>
      <c r="DP840" s="107"/>
      <c r="DQ840" s="107"/>
      <c r="DR840" s="107"/>
      <c r="DS840" s="107"/>
      <c r="DT840" s="107"/>
      <c r="DU840" s="107"/>
      <c r="DV840" s="107"/>
      <c r="DW840" s="107"/>
      <c r="DX840" s="107"/>
      <c r="DY840" s="107"/>
      <c r="DZ840" s="107"/>
      <c r="EA840" s="107"/>
      <c r="EB840" s="107"/>
      <c r="EC840" s="107"/>
      <c r="ED840" s="107"/>
      <c r="EE840" s="107"/>
      <c r="EF840" s="107"/>
      <c r="EG840" s="107"/>
      <c r="EH840" s="107"/>
      <c r="EI840" s="107"/>
      <c r="EJ840" s="150"/>
    </row>
    <row r="841" spans="1:140" x14ac:dyDescent="0.3">
      <c r="A841" s="277"/>
      <c r="B841" s="278"/>
      <c r="C841" s="279"/>
      <c r="D841" s="278"/>
      <c r="E841" s="278"/>
      <c r="F841" s="280"/>
      <c r="G841" s="143"/>
      <c r="I841" s="144"/>
      <c r="J841" s="143"/>
      <c r="AQ841" s="144"/>
      <c r="AR841" s="143"/>
      <c r="AV841" s="1"/>
      <c r="AW841" s="1"/>
      <c r="BF841" s="1"/>
      <c r="CH841" s="1"/>
      <c r="CI841" s="1"/>
      <c r="CL841" s="1"/>
      <c r="CM841" s="1"/>
      <c r="CN841"/>
      <c r="CO841" s="1"/>
      <c r="CP841" s="3"/>
      <c r="CQ841" s="3"/>
      <c r="CR841" s="1"/>
      <c r="CS841" s="3"/>
      <c r="CT841" s="3"/>
      <c r="CU841" s="3"/>
      <c r="CV841" s="1"/>
      <c r="CW841" s="1"/>
      <c r="DC841" s="144"/>
      <c r="DD841" s="149"/>
      <c r="DE841" s="107"/>
      <c r="DF841" s="107"/>
      <c r="DG841" s="107"/>
      <c r="DH841" s="107"/>
      <c r="DI841" s="107"/>
      <c r="DJ841" s="107"/>
      <c r="DK841" s="107"/>
      <c r="DL841" s="107"/>
      <c r="DM841" s="107"/>
      <c r="DN841" s="107"/>
      <c r="DO841" s="107"/>
      <c r="DP841" s="107"/>
      <c r="DQ841" s="107"/>
      <c r="DR841" s="107"/>
      <c r="DS841" s="107"/>
      <c r="DT841" s="107"/>
      <c r="DU841" s="107"/>
      <c r="DV841" s="107"/>
      <c r="DW841" s="107"/>
      <c r="DX841" s="107"/>
      <c r="DY841" s="107"/>
      <c r="DZ841" s="107"/>
      <c r="EA841" s="107"/>
      <c r="EB841" s="107"/>
      <c r="EC841" s="107"/>
      <c r="ED841" s="107"/>
      <c r="EE841" s="107"/>
      <c r="EF841" s="107"/>
      <c r="EG841" s="107"/>
      <c r="EH841" s="107"/>
      <c r="EI841" s="107"/>
      <c r="EJ841" s="150"/>
    </row>
    <row r="842" spans="1:140" x14ac:dyDescent="0.3">
      <c r="A842" s="277"/>
      <c r="B842" s="278"/>
      <c r="C842" s="279"/>
      <c r="D842" s="278"/>
      <c r="E842" s="278"/>
      <c r="F842" s="280"/>
      <c r="G842" s="143"/>
      <c r="I842" s="144"/>
      <c r="J842" s="143"/>
      <c r="AQ842" s="144"/>
      <c r="AR842" s="143"/>
      <c r="AV842" s="1"/>
      <c r="AW842" s="1"/>
      <c r="BF842" s="1"/>
      <c r="CH842" s="1"/>
      <c r="CI842" s="1"/>
      <c r="CL842" s="1"/>
      <c r="CM842" s="1"/>
      <c r="CN842"/>
      <c r="CO842" s="1"/>
      <c r="CP842" s="3"/>
      <c r="CQ842" s="3"/>
      <c r="CR842" s="1"/>
      <c r="CS842" s="3"/>
      <c r="CT842" s="3"/>
      <c r="CU842" s="3"/>
      <c r="CV842" s="1"/>
      <c r="CW842" s="1"/>
      <c r="DC842" s="144"/>
      <c r="DD842" s="149"/>
      <c r="DE842" s="107"/>
      <c r="DF842" s="107"/>
      <c r="DG842" s="107"/>
      <c r="DH842" s="107"/>
      <c r="DI842" s="107"/>
      <c r="DJ842" s="107"/>
      <c r="DK842" s="107"/>
      <c r="DL842" s="107"/>
      <c r="DM842" s="107"/>
      <c r="DN842" s="107"/>
      <c r="DO842" s="107"/>
      <c r="DP842" s="107"/>
      <c r="DQ842" s="107"/>
      <c r="DR842" s="107"/>
      <c r="DS842" s="107"/>
      <c r="DT842" s="107"/>
      <c r="DU842" s="107"/>
      <c r="DV842" s="107"/>
      <c r="DW842" s="107"/>
      <c r="DX842" s="107"/>
      <c r="DY842" s="107"/>
      <c r="DZ842" s="107"/>
      <c r="EA842" s="107"/>
      <c r="EB842" s="107"/>
      <c r="EC842" s="107"/>
      <c r="ED842" s="107"/>
      <c r="EE842" s="107"/>
      <c r="EF842" s="107"/>
      <c r="EG842" s="107"/>
      <c r="EH842" s="107"/>
      <c r="EI842" s="107"/>
      <c r="EJ842" s="150"/>
    </row>
    <row r="843" spans="1:140" x14ac:dyDescent="0.3">
      <c r="A843" s="277"/>
      <c r="B843" s="278"/>
      <c r="C843" s="279"/>
      <c r="D843" s="278"/>
      <c r="E843" s="278"/>
      <c r="F843" s="280"/>
      <c r="G843" s="143"/>
      <c r="I843" s="144"/>
      <c r="J843" s="143"/>
      <c r="AQ843" s="144"/>
      <c r="AR843" s="143"/>
      <c r="AV843" s="1"/>
      <c r="AW843" s="1"/>
      <c r="BF843" s="1"/>
      <c r="CH843" s="1"/>
      <c r="CI843" s="1"/>
      <c r="CL843" s="1"/>
      <c r="CM843" s="1"/>
      <c r="CN843"/>
      <c r="CO843" s="1"/>
      <c r="CP843" s="3"/>
      <c r="CQ843" s="3"/>
      <c r="CR843" s="1"/>
      <c r="CS843" s="3"/>
      <c r="CT843" s="3"/>
      <c r="CU843" s="3"/>
      <c r="CV843" s="1"/>
      <c r="CW843" s="1"/>
      <c r="DC843" s="144"/>
      <c r="DD843" s="149"/>
      <c r="DE843" s="107"/>
      <c r="DF843" s="107"/>
      <c r="DG843" s="107"/>
      <c r="DH843" s="107"/>
      <c r="DI843" s="107"/>
      <c r="DJ843" s="107"/>
      <c r="DK843" s="107"/>
      <c r="DL843" s="107"/>
      <c r="DM843" s="107"/>
      <c r="DN843" s="107"/>
      <c r="DO843" s="107"/>
      <c r="DP843" s="107"/>
      <c r="DQ843" s="107"/>
      <c r="DR843" s="107"/>
      <c r="DS843" s="107"/>
      <c r="DT843" s="107"/>
      <c r="DU843" s="107"/>
      <c r="DV843" s="107"/>
      <c r="DW843" s="107"/>
      <c r="DX843" s="107"/>
      <c r="DY843" s="107"/>
      <c r="DZ843" s="107"/>
      <c r="EA843" s="107"/>
      <c r="EB843" s="107"/>
      <c r="EC843" s="107"/>
      <c r="ED843" s="107"/>
      <c r="EE843" s="107"/>
      <c r="EF843" s="107"/>
      <c r="EG843" s="107"/>
      <c r="EH843" s="107"/>
      <c r="EI843" s="107"/>
      <c r="EJ843" s="150"/>
    </row>
    <row r="844" spans="1:140" x14ac:dyDescent="0.3">
      <c r="A844" s="277"/>
      <c r="B844" s="278"/>
      <c r="C844" s="279"/>
      <c r="D844" s="278"/>
      <c r="E844" s="278"/>
      <c r="F844" s="280"/>
      <c r="G844" s="143"/>
      <c r="I844" s="144"/>
      <c r="J844" s="143"/>
      <c r="AQ844" s="144"/>
      <c r="AR844" s="143"/>
      <c r="AV844" s="1"/>
      <c r="AW844" s="1"/>
      <c r="BF844" s="1"/>
      <c r="CH844" s="1"/>
      <c r="CI844" s="1"/>
      <c r="CL844" s="1"/>
      <c r="CM844" s="1"/>
      <c r="CN844"/>
      <c r="CO844" s="1"/>
      <c r="CP844" s="3"/>
      <c r="CQ844" s="3"/>
      <c r="CR844" s="1"/>
      <c r="CS844" s="3"/>
      <c r="CT844" s="3"/>
      <c r="CU844" s="3"/>
      <c r="CV844" s="1"/>
      <c r="CW844" s="1"/>
      <c r="DC844" s="144"/>
      <c r="DD844" s="149"/>
      <c r="DE844" s="107"/>
      <c r="DF844" s="107"/>
      <c r="DG844" s="107"/>
      <c r="DH844" s="107"/>
      <c r="DI844" s="107"/>
      <c r="DJ844" s="107"/>
      <c r="DK844" s="107"/>
      <c r="DL844" s="107"/>
      <c r="DM844" s="107"/>
      <c r="DN844" s="107"/>
      <c r="DO844" s="107"/>
      <c r="DP844" s="107"/>
      <c r="DQ844" s="107"/>
      <c r="DR844" s="107"/>
      <c r="DS844" s="107"/>
      <c r="DT844" s="107"/>
      <c r="DU844" s="107"/>
      <c r="DV844" s="107"/>
      <c r="DW844" s="107"/>
      <c r="DX844" s="107"/>
      <c r="DY844" s="107"/>
      <c r="DZ844" s="107"/>
      <c r="EA844" s="107"/>
      <c r="EB844" s="107"/>
      <c r="EC844" s="107"/>
      <c r="ED844" s="107"/>
      <c r="EE844" s="107"/>
      <c r="EF844" s="107"/>
      <c r="EG844" s="107"/>
      <c r="EH844" s="107"/>
      <c r="EI844" s="107"/>
      <c r="EJ844" s="150"/>
    </row>
    <row r="845" spans="1:140" x14ac:dyDescent="0.3">
      <c r="A845" s="277"/>
      <c r="B845" s="278"/>
      <c r="C845" s="279"/>
      <c r="D845" s="278"/>
      <c r="E845" s="278"/>
      <c r="F845" s="280"/>
      <c r="G845" s="143"/>
      <c r="I845" s="144"/>
      <c r="J845" s="143"/>
      <c r="AQ845" s="144"/>
      <c r="AR845" s="143"/>
      <c r="AV845" s="1"/>
      <c r="AW845" s="1"/>
      <c r="BF845" s="1"/>
      <c r="CH845" s="1"/>
      <c r="CI845" s="1"/>
      <c r="CL845" s="1"/>
      <c r="CM845" s="1"/>
      <c r="CN845"/>
      <c r="CO845" s="1"/>
      <c r="CP845" s="3"/>
      <c r="CQ845" s="3"/>
      <c r="CR845" s="1"/>
      <c r="CS845" s="3"/>
      <c r="CT845" s="3"/>
      <c r="CU845" s="3"/>
      <c r="CV845" s="1"/>
      <c r="CW845" s="1"/>
      <c r="DC845" s="144"/>
      <c r="DD845" s="149"/>
      <c r="DE845" s="107"/>
      <c r="DF845" s="107"/>
      <c r="DG845" s="107"/>
      <c r="DH845" s="107"/>
      <c r="DI845" s="107"/>
      <c r="DJ845" s="107"/>
      <c r="DK845" s="107"/>
      <c r="DL845" s="107"/>
      <c r="DM845" s="107"/>
      <c r="DN845" s="107"/>
      <c r="DO845" s="107"/>
      <c r="DP845" s="107"/>
      <c r="DQ845" s="107"/>
      <c r="DR845" s="107"/>
      <c r="DS845" s="107"/>
      <c r="DT845" s="107"/>
      <c r="DU845" s="107"/>
      <c r="DV845" s="107"/>
      <c r="DW845" s="107"/>
      <c r="DX845" s="107"/>
      <c r="DY845" s="107"/>
      <c r="DZ845" s="107"/>
      <c r="EA845" s="107"/>
      <c r="EB845" s="107"/>
      <c r="EC845" s="107"/>
      <c r="ED845" s="107"/>
      <c r="EE845" s="107"/>
      <c r="EF845" s="107"/>
      <c r="EG845" s="107"/>
      <c r="EH845" s="107"/>
      <c r="EI845" s="107"/>
      <c r="EJ845" s="150"/>
    </row>
    <row r="846" spans="1:140" x14ac:dyDescent="0.3">
      <c r="A846" s="277"/>
      <c r="B846" s="278"/>
      <c r="C846" s="279"/>
      <c r="D846" s="278"/>
      <c r="E846" s="278"/>
      <c r="F846" s="280"/>
      <c r="G846" s="143"/>
      <c r="I846" s="144"/>
      <c r="J846" s="143"/>
      <c r="AQ846" s="144"/>
      <c r="AR846" s="143"/>
      <c r="AV846" s="1"/>
      <c r="AW846" s="1"/>
      <c r="BF846" s="1"/>
      <c r="CH846" s="1"/>
      <c r="CI846" s="1"/>
      <c r="CL846" s="1"/>
      <c r="CM846" s="1"/>
      <c r="CN846"/>
      <c r="CO846" s="1"/>
      <c r="CP846" s="3"/>
      <c r="CQ846" s="3"/>
      <c r="CR846" s="1"/>
      <c r="CS846" s="3"/>
      <c r="CT846" s="3"/>
      <c r="CU846" s="3"/>
      <c r="CV846" s="1"/>
      <c r="CW846" s="1"/>
      <c r="DC846" s="144"/>
      <c r="DD846" s="149"/>
      <c r="DE846" s="107"/>
      <c r="DF846" s="107"/>
      <c r="DG846" s="107"/>
      <c r="DH846" s="107"/>
      <c r="DI846" s="107"/>
      <c r="DJ846" s="107"/>
      <c r="DK846" s="107"/>
      <c r="DL846" s="107"/>
      <c r="DM846" s="107"/>
      <c r="DN846" s="107"/>
      <c r="DO846" s="107"/>
      <c r="DP846" s="107"/>
      <c r="DQ846" s="107"/>
      <c r="DR846" s="107"/>
      <c r="DS846" s="107"/>
      <c r="DT846" s="107"/>
      <c r="DU846" s="107"/>
      <c r="DV846" s="107"/>
      <c r="DW846" s="107"/>
      <c r="DX846" s="107"/>
      <c r="DY846" s="107"/>
      <c r="DZ846" s="107"/>
      <c r="EA846" s="107"/>
      <c r="EB846" s="107"/>
      <c r="EC846" s="107"/>
      <c r="ED846" s="107"/>
      <c r="EE846" s="107"/>
      <c r="EF846" s="107"/>
      <c r="EG846" s="107"/>
      <c r="EH846" s="107"/>
      <c r="EI846" s="107"/>
      <c r="EJ846" s="150"/>
    </row>
    <row r="847" spans="1:140" x14ac:dyDescent="0.3">
      <c r="A847" s="277"/>
      <c r="B847" s="278"/>
      <c r="C847" s="279"/>
      <c r="D847" s="278"/>
      <c r="E847" s="278"/>
      <c r="F847" s="280"/>
      <c r="G847" s="143"/>
      <c r="I847" s="144"/>
      <c r="J847" s="143"/>
      <c r="AQ847" s="144"/>
      <c r="AR847" s="143"/>
      <c r="AV847" s="1"/>
      <c r="AW847" s="1"/>
      <c r="BF847" s="1"/>
      <c r="CH847" s="1"/>
      <c r="CI847" s="1"/>
      <c r="CL847" s="1"/>
      <c r="CM847" s="1"/>
      <c r="CN847"/>
      <c r="CO847" s="1"/>
      <c r="CP847" s="3"/>
      <c r="CQ847" s="3"/>
      <c r="CR847" s="1"/>
      <c r="CS847" s="3"/>
      <c r="CT847" s="3"/>
      <c r="CU847" s="3"/>
      <c r="CV847" s="1"/>
      <c r="CW847" s="1"/>
      <c r="DC847" s="144"/>
      <c r="DD847" s="149"/>
      <c r="DE847" s="107"/>
      <c r="DF847" s="107"/>
      <c r="DG847" s="107"/>
      <c r="DH847" s="107"/>
      <c r="DI847" s="107"/>
      <c r="DJ847" s="107"/>
      <c r="DK847" s="107"/>
      <c r="DL847" s="107"/>
      <c r="DM847" s="107"/>
      <c r="DN847" s="107"/>
      <c r="DO847" s="107"/>
      <c r="DP847" s="107"/>
      <c r="DQ847" s="107"/>
      <c r="DR847" s="107"/>
      <c r="DS847" s="107"/>
      <c r="DT847" s="107"/>
      <c r="DU847" s="107"/>
      <c r="DV847" s="107"/>
      <c r="DW847" s="107"/>
      <c r="DX847" s="107"/>
      <c r="DY847" s="107"/>
      <c r="DZ847" s="107"/>
      <c r="EA847" s="107"/>
      <c r="EB847" s="107"/>
      <c r="EC847" s="107"/>
      <c r="ED847" s="107"/>
      <c r="EE847" s="107"/>
      <c r="EF847" s="107"/>
      <c r="EG847" s="107"/>
      <c r="EH847" s="107"/>
      <c r="EI847" s="107"/>
      <c r="EJ847" s="150"/>
    </row>
    <row r="848" spans="1:140" x14ac:dyDescent="0.3">
      <c r="A848" s="277"/>
      <c r="B848" s="278"/>
      <c r="C848" s="279"/>
      <c r="D848" s="278"/>
      <c r="E848" s="278"/>
      <c r="F848" s="280"/>
      <c r="G848" s="143"/>
      <c r="I848" s="144"/>
      <c r="J848" s="143"/>
      <c r="AQ848" s="144"/>
      <c r="AR848" s="143"/>
      <c r="AV848" s="1"/>
      <c r="AW848" s="1"/>
      <c r="BF848" s="1"/>
      <c r="CH848" s="1"/>
      <c r="CI848" s="1"/>
      <c r="CL848" s="1"/>
      <c r="CM848" s="1"/>
      <c r="CN848"/>
      <c r="CO848" s="1"/>
      <c r="CP848" s="3"/>
      <c r="CQ848" s="3"/>
      <c r="CR848" s="1"/>
      <c r="CS848" s="3"/>
      <c r="CT848" s="3"/>
      <c r="CU848" s="3"/>
      <c r="CV848" s="1"/>
      <c r="CW848" s="1"/>
      <c r="DC848" s="144"/>
      <c r="DD848" s="149"/>
      <c r="DE848" s="107"/>
      <c r="DF848" s="107"/>
      <c r="DG848" s="107"/>
      <c r="DH848" s="107"/>
      <c r="DI848" s="107"/>
      <c r="DJ848" s="107"/>
      <c r="DK848" s="107"/>
      <c r="DL848" s="107"/>
      <c r="DM848" s="107"/>
      <c r="DN848" s="107"/>
      <c r="DO848" s="107"/>
      <c r="DP848" s="107"/>
      <c r="DQ848" s="107"/>
      <c r="DR848" s="107"/>
      <c r="DS848" s="107"/>
      <c r="DT848" s="107"/>
      <c r="DU848" s="107"/>
      <c r="DV848" s="107"/>
      <c r="DW848" s="107"/>
      <c r="DX848" s="107"/>
      <c r="DY848" s="107"/>
      <c r="DZ848" s="107"/>
      <c r="EA848" s="107"/>
      <c r="EB848" s="107"/>
      <c r="EC848" s="107"/>
      <c r="ED848" s="107"/>
      <c r="EE848" s="107"/>
      <c r="EF848" s="107"/>
      <c r="EG848" s="107"/>
      <c r="EH848" s="107"/>
      <c r="EI848" s="107"/>
      <c r="EJ848" s="150"/>
    </row>
    <row r="849" spans="1:140" x14ac:dyDescent="0.3">
      <c r="A849" s="277"/>
      <c r="B849" s="278"/>
      <c r="C849" s="279"/>
      <c r="D849" s="278"/>
      <c r="E849" s="278"/>
      <c r="F849" s="280"/>
      <c r="G849" s="143"/>
      <c r="I849" s="144"/>
      <c r="J849" s="143"/>
      <c r="AQ849" s="144"/>
      <c r="AR849" s="143"/>
      <c r="AV849" s="1"/>
      <c r="AW849" s="1"/>
      <c r="BF849" s="1"/>
      <c r="CH849" s="1"/>
      <c r="CI849" s="1"/>
      <c r="CL849" s="1"/>
      <c r="CM849" s="1"/>
      <c r="CN849"/>
      <c r="CO849" s="1"/>
      <c r="CP849" s="3"/>
      <c r="CQ849" s="3"/>
      <c r="CR849" s="1"/>
      <c r="CS849" s="3"/>
      <c r="CT849" s="3"/>
      <c r="CU849" s="3"/>
      <c r="CV849" s="1"/>
      <c r="CW849" s="1"/>
      <c r="DC849" s="144"/>
      <c r="DD849" s="149"/>
      <c r="DE849" s="107"/>
      <c r="DF849" s="107"/>
      <c r="DG849" s="107"/>
      <c r="DH849" s="107"/>
      <c r="DI849" s="107"/>
      <c r="DJ849" s="107"/>
      <c r="DK849" s="107"/>
      <c r="DL849" s="107"/>
      <c r="DM849" s="107"/>
      <c r="DN849" s="107"/>
      <c r="DO849" s="107"/>
      <c r="DP849" s="107"/>
      <c r="DQ849" s="107"/>
      <c r="DR849" s="107"/>
      <c r="DS849" s="107"/>
      <c r="DT849" s="107"/>
      <c r="DU849" s="107"/>
      <c r="DV849" s="107"/>
      <c r="DW849" s="107"/>
      <c r="DX849" s="107"/>
      <c r="DY849" s="107"/>
      <c r="DZ849" s="107"/>
      <c r="EA849" s="107"/>
      <c r="EB849" s="107"/>
      <c r="EC849" s="107"/>
      <c r="ED849" s="107"/>
      <c r="EE849" s="107"/>
      <c r="EF849" s="107"/>
      <c r="EG849" s="107"/>
      <c r="EH849" s="107"/>
      <c r="EI849" s="107"/>
      <c r="EJ849" s="150"/>
    </row>
    <row r="850" spans="1:140" x14ac:dyDescent="0.3">
      <c r="A850" s="277"/>
      <c r="B850" s="278"/>
      <c r="C850" s="279"/>
      <c r="D850" s="278"/>
      <c r="E850" s="278"/>
      <c r="F850" s="280"/>
      <c r="G850" s="143"/>
      <c r="I850" s="144"/>
      <c r="J850" s="143"/>
      <c r="AQ850" s="144"/>
      <c r="AR850" s="143"/>
      <c r="AV850" s="1"/>
      <c r="AW850" s="1"/>
      <c r="BF850" s="1"/>
      <c r="CH850" s="1"/>
      <c r="CI850" s="1"/>
      <c r="CL850" s="1"/>
      <c r="CM850" s="1"/>
      <c r="CN850"/>
      <c r="CO850" s="1"/>
      <c r="CP850" s="3"/>
      <c r="CQ850" s="3"/>
      <c r="CR850" s="1"/>
      <c r="CS850" s="3"/>
      <c r="CT850" s="3"/>
      <c r="CU850" s="3"/>
      <c r="CV850" s="1"/>
      <c r="CW850" s="1"/>
      <c r="DC850" s="144"/>
      <c r="DD850" s="149"/>
      <c r="DE850" s="107"/>
      <c r="DF850" s="107"/>
      <c r="DG850" s="107"/>
      <c r="DH850" s="107"/>
      <c r="DI850" s="107"/>
      <c r="DJ850" s="107"/>
      <c r="DK850" s="107"/>
      <c r="DL850" s="107"/>
      <c r="DM850" s="107"/>
      <c r="DN850" s="107"/>
      <c r="DO850" s="107"/>
      <c r="DP850" s="107"/>
      <c r="DQ850" s="107"/>
      <c r="DR850" s="107"/>
      <c r="DS850" s="107"/>
      <c r="DT850" s="107"/>
      <c r="DU850" s="107"/>
      <c r="DV850" s="107"/>
      <c r="DW850" s="107"/>
      <c r="DX850" s="107"/>
      <c r="DY850" s="107"/>
      <c r="DZ850" s="107"/>
      <c r="EA850" s="107"/>
      <c r="EB850" s="107"/>
      <c r="EC850" s="107"/>
      <c r="ED850" s="107"/>
      <c r="EE850" s="107"/>
      <c r="EF850" s="107"/>
      <c r="EG850" s="107"/>
      <c r="EH850" s="107"/>
      <c r="EI850" s="107"/>
      <c r="EJ850" s="150"/>
    </row>
    <row r="851" spans="1:140" x14ac:dyDescent="0.3">
      <c r="A851" s="277"/>
      <c r="B851" s="278"/>
      <c r="C851" s="279"/>
      <c r="D851" s="278"/>
      <c r="E851" s="278"/>
      <c r="F851" s="280"/>
      <c r="G851" s="143"/>
      <c r="I851" s="144"/>
      <c r="J851" s="143"/>
      <c r="AQ851" s="144"/>
      <c r="AR851" s="143"/>
      <c r="AV851" s="1"/>
      <c r="AW851" s="1"/>
      <c r="BF851" s="1"/>
      <c r="CH851" s="1"/>
      <c r="CI851" s="1"/>
      <c r="CL851" s="1"/>
      <c r="CM851" s="1"/>
      <c r="CN851"/>
      <c r="CO851" s="1"/>
      <c r="CP851" s="3"/>
      <c r="CQ851" s="3"/>
      <c r="CR851" s="1"/>
      <c r="CS851" s="3"/>
      <c r="CT851" s="3"/>
      <c r="CU851" s="3"/>
      <c r="CV851" s="1"/>
      <c r="CW851" s="1"/>
      <c r="DC851" s="144"/>
      <c r="DD851" s="149"/>
      <c r="DE851" s="107"/>
      <c r="DF851" s="107"/>
      <c r="DG851" s="107"/>
      <c r="DH851" s="107"/>
      <c r="DI851" s="107"/>
      <c r="DJ851" s="107"/>
      <c r="DK851" s="107"/>
      <c r="DL851" s="107"/>
      <c r="DM851" s="107"/>
      <c r="DN851" s="107"/>
      <c r="DO851" s="107"/>
      <c r="DP851" s="107"/>
      <c r="DQ851" s="107"/>
      <c r="DR851" s="107"/>
      <c r="DS851" s="107"/>
      <c r="DT851" s="107"/>
      <c r="DU851" s="107"/>
      <c r="DV851" s="107"/>
      <c r="DW851" s="107"/>
      <c r="DX851" s="107"/>
      <c r="DY851" s="107"/>
      <c r="DZ851" s="107"/>
      <c r="EA851" s="107"/>
      <c r="EB851" s="107"/>
      <c r="EC851" s="107"/>
      <c r="ED851" s="107"/>
      <c r="EE851" s="107"/>
      <c r="EF851" s="107"/>
      <c r="EG851" s="107"/>
      <c r="EH851" s="107"/>
      <c r="EI851" s="107"/>
      <c r="EJ851" s="150"/>
    </row>
    <row r="852" spans="1:140" x14ac:dyDescent="0.3">
      <c r="A852" s="277"/>
      <c r="B852" s="278"/>
      <c r="C852" s="279"/>
      <c r="D852" s="278"/>
      <c r="E852" s="278"/>
      <c r="F852" s="280"/>
      <c r="G852" s="143"/>
      <c r="I852" s="144"/>
      <c r="J852" s="143"/>
      <c r="AQ852" s="144"/>
      <c r="AR852" s="143"/>
      <c r="AV852" s="1"/>
      <c r="AW852" s="1"/>
      <c r="BF852" s="1"/>
      <c r="CH852" s="1"/>
      <c r="CI852" s="1"/>
      <c r="CL852" s="1"/>
      <c r="CM852" s="1"/>
      <c r="CN852"/>
      <c r="CO852" s="1"/>
      <c r="CP852" s="3"/>
      <c r="CQ852" s="3"/>
      <c r="CR852" s="1"/>
      <c r="CS852" s="3"/>
      <c r="CT852" s="3"/>
      <c r="CU852" s="3"/>
      <c r="CV852" s="1"/>
      <c r="CW852" s="1"/>
      <c r="DC852" s="144"/>
      <c r="DD852" s="149"/>
      <c r="DE852" s="107"/>
      <c r="DF852" s="107"/>
      <c r="DG852" s="107"/>
      <c r="DH852" s="107"/>
      <c r="DI852" s="107"/>
      <c r="DJ852" s="107"/>
      <c r="DK852" s="107"/>
      <c r="DL852" s="107"/>
      <c r="DM852" s="107"/>
      <c r="DN852" s="107"/>
      <c r="DO852" s="107"/>
      <c r="DP852" s="107"/>
      <c r="DQ852" s="107"/>
      <c r="DR852" s="107"/>
      <c r="DS852" s="107"/>
      <c r="DT852" s="107"/>
      <c r="DU852" s="107"/>
      <c r="DV852" s="107"/>
      <c r="DW852" s="107"/>
      <c r="DX852" s="107"/>
      <c r="DY852" s="107"/>
      <c r="DZ852" s="107"/>
      <c r="EA852" s="107"/>
      <c r="EB852" s="107"/>
      <c r="EC852" s="107"/>
      <c r="ED852" s="107"/>
      <c r="EE852" s="107"/>
      <c r="EF852" s="107"/>
      <c r="EG852" s="107"/>
      <c r="EH852" s="107"/>
      <c r="EI852" s="107"/>
      <c r="EJ852" s="150"/>
    </row>
    <row r="853" spans="1:140" x14ac:dyDescent="0.3">
      <c r="A853" s="277"/>
      <c r="B853" s="278"/>
      <c r="C853" s="279"/>
      <c r="D853" s="278"/>
      <c r="E853" s="278"/>
      <c r="F853" s="280"/>
      <c r="G853" s="143"/>
      <c r="I853" s="144"/>
      <c r="J853" s="143"/>
      <c r="AQ853" s="144"/>
      <c r="AR853" s="143"/>
      <c r="AV853" s="1"/>
      <c r="AW853" s="1"/>
      <c r="BF853" s="1"/>
      <c r="CH853" s="1"/>
      <c r="CI853" s="1"/>
      <c r="CL853" s="1"/>
      <c r="CM853" s="1"/>
      <c r="CN853"/>
      <c r="CO853" s="1"/>
      <c r="CP853" s="3"/>
      <c r="CQ853" s="3"/>
      <c r="CR853" s="1"/>
      <c r="CS853" s="3"/>
      <c r="CT853" s="3"/>
      <c r="CU853" s="3"/>
      <c r="CV853" s="1"/>
      <c r="CW853" s="1"/>
      <c r="DC853" s="144"/>
      <c r="DD853" s="149"/>
      <c r="DE853" s="107"/>
      <c r="DF853" s="107"/>
      <c r="DG853" s="107"/>
      <c r="DH853" s="107"/>
      <c r="DI853" s="107"/>
      <c r="DJ853" s="107"/>
      <c r="DK853" s="107"/>
      <c r="DL853" s="107"/>
      <c r="DM853" s="107"/>
      <c r="DN853" s="107"/>
      <c r="DO853" s="107"/>
      <c r="DP853" s="107"/>
      <c r="DQ853" s="107"/>
      <c r="DR853" s="107"/>
      <c r="DS853" s="107"/>
      <c r="DT853" s="107"/>
      <c r="DU853" s="107"/>
      <c r="DV853" s="107"/>
      <c r="DW853" s="107"/>
      <c r="DX853" s="107"/>
      <c r="DY853" s="107"/>
      <c r="DZ853" s="107"/>
      <c r="EA853" s="107"/>
      <c r="EB853" s="107"/>
      <c r="EC853" s="107"/>
      <c r="ED853" s="107"/>
      <c r="EE853" s="107"/>
      <c r="EF853" s="107"/>
      <c r="EG853" s="107"/>
      <c r="EH853" s="107"/>
      <c r="EI853" s="107"/>
      <c r="EJ853" s="150"/>
    </row>
    <row r="854" spans="1:140" x14ac:dyDescent="0.3">
      <c r="A854" s="277"/>
      <c r="B854" s="278"/>
      <c r="C854" s="279"/>
      <c r="D854" s="278"/>
      <c r="E854" s="278"/>
      <c r="F854" s="280"/>
      <c r="G854" s="143"/>
      <c r="I854" s="144"/>
      <c r="J854" s="143"/>
      <c r="AQ854" s="144"/>
      <c r="AR854" s="143"/>
      <c r="AV854" s="1"/>
      <c r="AW854" s="1"/>
      <c r="BF854" s="1"/>
      <c r="CH854" s="1"/>
      <c r="CI854" s="1"/>
      <c r="CL854" s="1"/>
      <c r="CM854" s="1"/>
      <c r="CN854"/>
      <c r="CO854" s="1"/>
      <c r="CP854" s="3"/>
      <c r="CQ854" s="3"/>
      <c r="CR854" s="1"/>
      <c r="CS854" s="3"/>
      <c r="CT854" s="3"/>
      <c r="CU854" s="3"/>
      <c r="CV854" s="1"/>
      <c r="CW854" s="1"/>
      <c r="DC854" s="144"/>
      <c r="DD854" s="149"/>
      <c r="DE854" s="107"/>
      <c r="DF854" s="107"/>
      <c r="DG854" s="107"/>
      <c r="DH854" s="107"/>
      <c r="DI854" s="107"/>
      <c r="DJ854" s="107"/>
      <c r="DK854" s="107"/>
      <c r="DL854" s="107"/>
      <c r="DM854" s="107"/>
      <c r="DN854" s="107"/>
      <c r="DO854" s="107"/>
      <c r="DP854" s="107"/>
      <c r="DQ854" s="107"/>
      <c r="DR854" s="107"/>
      <c r="DS854" s="107"/>
      <c r="DT854" s="107"/>
      <c r="DU854" s="107"/>
      <c r="DV854" s="107"/>
      <c r="DW854" s="107"/>
      <c r="DX854" s="107"/>
      <c r="DY854" s="107"/>
      <c r="DZ854" s="107"/>
      <c r="EA854" s="107"/>
      <c r="EB854" s="107"/>
      <c r="EC854" s="107"/>
      <c r="ED854" s="107"/>
      <c r="EE854" s="107"/>
      <c r="EF854" s="107"/>
      <c r="EG854" s="107"/>
      <c r="EH854" s="107"/>
      <c r="EI854" s="107"/>
      <c r="EJ854" s="150"/>
    </row>
    <row r="855" spans="1:140" x14ac:dyDescent="0.3">
      <c r="A855" s="277"/>
      <c r="B855" s="278"/>
      <c r="C855" s="279"/>
      <c r="D855" s="278"/>
      <c r="E855" s="278"/>
      <c r="F855" s="280"/>
      <c r="G855" s="143"/>
      <c r="I855" s="144"/>
      <c r="J855" s="143"/>
      <c r="AQ855" s="144"/>
      <c r="AR855" s="143"/>
      <c r="AV855" s="1"/>
      <c r="AW855" s="1"/>
      <c r="BF855" s="1"/>
      <c r="CH855" s="1"/>
      <c r="CI855" s="1"/>
      <c r="CL855" s="1"/>
      <c r="CM855" s="1"/>
      <c r="CN855"/>
      <c r="CO855" s="1"/>
      <c r="CP855" s="3"/>
      <c r="CQ855" s="3"/>
      <c r="CR855" s="1"/>
      <c r="CS855" s="3"/>
      <c r="CT855" s="3"/>
      <c r="CU855" s="3"/>
      <c r="CV855" s="1"/>
      <c r="CW855" s="1"/>
      <c r="DC855" s="144"/>
      <c r="DD855" s="149"/>
      <c r="DE855" s="107"/>
      <c r="DF855" s="107"/>
      <c r="DG855" s="107"/>
      <c r="DH855" s="107"/>
      <c r="DI855" s="107"/>
      <c r="DJ855" s="107"/>
      <c r="DK855" s="107"/>
      <c r="DL855" s="107"/>
      <c r="DM855" s="107"/>
      <c r="DN855" s="107"/>
      <c r="DO855" s="107"/>
      <c r="DP855" s="107"/>
      <c r="DQ855" s="107"/>
      <c r="DR855" s="107"/>
      <c r="DS855" s="107"/>
      <c r="DT855" s="107"/>
      <c r="DU855" s="107"/>
      <c r="DV855" s="107"/>
      <c r="DW855" s="107"/>
      <c r="DX855" s="107"/>
      <c r="DY855" s="107"/>
      <c r="DZ855" s="107"/>
      <c r="EA855" s="107"/>
      <c r="EB855" s="107"/>
      <c r="EC855" s="107"/>
      <c r="ED855" s="107"/>
      <c r="EE855" s="107"/>
      <c r="EF855" s="107"/>
      <c r="EG855" s="107"/>
      <c r="EH855" s="107"/>
      <c r="EI855" s="107"/>
      <c r="EJ855" s="150"/>
    </row>
    <row r="856" spans="1:140" x14ac:dyDescent="0.3">
      <c r="A856" s="277"/>
      <c r="B856" s="278"/>
      <c r="C856" s="279"/>
      <c r="D856" s="278"/>
      <c r="E856" s="278"/>
      <c r="F856" s="280"/>
      <c r="G856" s="143"/>
      <c r="I856" s="144"/>
      <c r="J856" s="143"/>
      <c r="AQ856" s="144"/>
      <c r="AR856" s="143"/>
      <c r="AV856" s="1"/>
      <c r="AW856" s="1"/>
      <c r="BF856" s="1"/>
      <c r="CH856" s="1"/>
      <c r="CI856" s="1"/>
      <c r="CL856" s="1"/>
      <c r="CM856" s="1"/>
      <c r="CN856"/>
      <c r="CO856" s="1"/>
      <c r="CP856" s="3"/>
      <c r="CQ856" s="3"/>
      <c r="CR856" s="1"/>
      <c r="CS856" s="3"/>
      <c r="CT856" s="3"/>
      <c r="CU856" s="3"/>
      <c r="CV856" s="1"/>
      <c r="CW856" s="1"/>
      <c r="DC856" s="144"/>
      <c r="DD856" s="149"/>
      <c r="DE856" s="107"/>
      <c r="DF856" s="107"/>
      <c r="DG856" s="107"/>
      <c r="DH856" s="107"/>
      <c r="DI856" s="107"/>
      <c r="DJ856" s="107"/>
      <c r="DK856" s="107"/>
      <c r="DL856" s="107"/>
      <c r="DM856" s="107"/>
      <c r="DN856" s="107"/>
      <c r="DO856" s="107"/>
      <c r="DP856" s="107"/>
      <c r="DQ856" s="107"/>
      <c r="DR856" s="107"/>
      <c r="DS856" s="107"/>
      <c r="DT856" s="107"/>
      <c r="DU856" s="107"/>
      <c r="DV856" s="107"/>
      <c r="DW856" s="107"/>
      <c r="DX856" s="107"/>
      <c r="DY856" s="107"/>
      <c r="DZ856" s="107"/>
      <c r="EA856" s="107"/>
      <c r="EB856" s="107"/>
      <c r="EC856" s="107"/>
      <c r="ED856" s="107"/>
      <c r="EE856" s="107"/>
      <c r="EF856" s="107"/>
      <c r="EG856" s="107"/>
      <c r="EH856" s="107"/>
      <c r="EI856" s="107"/>
      <c r="EJ856" s="150"/>
    </row>
    <row r="857" spans="1:140" x14ac:dyDescent="0.3">
      <c r="A857" s="277"/>
      <c r="B857" s="278"/>
      <c r="C857" s="279"/>
      <c r="D857" s="278"/>
      <c r="E857" s="278"/>
      <c r="F857" s="280"/>
      <c r="G857" s="143"/>
      <c r="I857" s="144"/>
      <c r="J857" s="143"/>
      <c r="AQ857" s="144"/>
      <c r="AR857" s="143"/>
      <c r="AV857" s="1"/>
      <c r="AW857" s="1"/>
      <c r="BF857" s="1"/>
      <c r="CH857" s="1"/>
      <c r="CI857" s="1"/>
      <c r="CL857" s="1"/>
      <c r="CM857" s="1"/>
      <c r="CN857"/>
      <c r="CO857" s="1"/>
      <c r="CP857" s="3"/>
      <c r="CQ857" s="3"/>
      <c r="CR857" s="1"/>
      <c r="CS857" s="3"/>
      <c r="CT857" s="3"/>
      <c r="CU857" s="3"/>
      <c r="CV857" s="1"/>
      <c r="CW857" s="1"/>
      <c r="DC857" s="144"/>
      <c r="DD857" s="149"/>
      <c r="DE857" s="107"/>
      <c r="DF857" s="107"/>
      <c r="DG857" s="107"/>
      <c r="DH857" s="107"/>
      <c r="DI857" s="107"/>
      <c r="DJ857" s="107"/>
      <c r="DK857" s="107"/>
      <c r="DL857" s="107"/>
      <c r="DM857" s="107"/>
      <c r="DN857" s="107"/>
      <c r="DO857" s="107"/>
      <c r="DP857" s="107"/>
      <c r="DQ857" s="107"/>
      <c r="DR857" s="107"/>
      <c r="DS857" s="107"/>
      <c r="DT857" s="107"/>
      <c r="DU857" s="107"/>
      <c r="DV857" s="107"/>
      <c r="DW857" s="107"/>
      <c r="DX857" s="107"/>
      <c r="DY857" s="107"/>
      <c r="DZ857" s="107"/>
      <c r="EA857" s="107"/>
      <c r="EB857" s="107"/>
      <c r="EC857" s="107"/>
      <c r="ED857" s="107"/>
      <c r="EE857" s="107"/>
      <c r="EF857" s="107"/>
      <c r="EG857" s="107"/>
      <c r="EH857" s="107"/>
      <c r="EI857" s="107"/>
      <c r="EJ857" s="150"/>
    </row>
    <row r="858" spans="1:140" x14ac:dyDescent="0.3">
      <c r="A858" s="277"/>
      <c r="B858" s="278"/>
      <c r="C858" s="279"/>
      <c r="D858" s="278"/>
      <c r="E858" s="278"/>
      <c r="F858" s="280"/>
      <c r="G858" s="143"/>
      <c r="I858" s="144"/>
      <c r="J858" s="143"/>
      <c r="AQ858" s="144"/>
      <c r="AR858" s="143"/>
      <c r="AV858" s="1"/>
      <c r="AW858" s="1"/>
      <c r="BF858" s="1"/>
      <c r="CH858" s="1"/>
      <c r="CI858" s="1"/>
      <c r="CL858" s="1"/>
      <c r="CM858" s="1"/>
      <c r="CN858"/>
      <c r="CO858" s="1"/>
      <c r="CP858" s="3"/>
      <c r="CQ858" s="3"/>
      <c r="CR858" s="1"/>
      <c r="CS858" s="3"/>
      <c r="CT858" s="3"/>
      <c r="CU858" s="3"/>
      <c r="CV858" s="1"/>
      <c r="CW858" s="1"/>
      <c r="DC858" s="144"/>
      <c r="DD858" s="149"/>
      <c r="DE858" s="107"/>
      <c r="DF858" s="107"/>
      <c r="DG858" s="107"/>
      <c r="DH858" s="107"/>
      <c r="DI858" s="107"/>
      <c r="DJ858" s="107"/>
      <c r="DK858" s="107"/>
      <c r="DL858" s="107"/>
      <c r="DM858" s="107"/>
      <c r="DN858" s="107"/>
      <c r="DO858" s="107"/>
      <c r="DP858" s="107"/>
      <c r="DQ858" s="107"/>
      <c r="DR858" s="107"/>
      <c r="DS858" s="107"/>
      <c r="DT858" s="107"/>
      <c r="DU858" s="107"/>
      <c r="DV858" s="107"/>
      <c r="DW858" s="107"/>
      <c r="DX858" s="107"/>
      <c r="DY858" s="107"/>
      <c r="DZ858" s="107"/>
      <c r="EA858" s="107"/>
      <c r="EB858" s="107"/>
      <c r="EC858" s="107"/>
      <c r="ED858" s="107"/>
      <c r="EE858" s="107"/>
      <c r="EF858" s="107"/>
      <c r="EG858" s="107"/>
      <c r="EH858" s="107"/>
      <c r="EI858" s="107"/>
      <c r="EJ858" s="150"/>
    </row>
    <row r="859" spans="1:140" x14ac:dyDescent="0.3">
      <c r="A859" s="277"/>
      <c r="B859" s="278"/>
      <c r="C859" s="279"/>
      <c r="D859" s="278"/>
      <c r="E859" s="278"/>
      <c r="F859" s="280"/>
      <c r="G859" s="143"/>
      <c r="I859" s="144"/>
      <c r="J859" s="143"/>
      <c r="AQ859" s="144"/>
      <c r="AR859" s="143"/>
      <c r="AV859" s="1"/>
      <c r="AW859" s="1"/>
      <c r="BF859" s="1"/>
      <c r="CH859" s="1"/>
      <c r="CI859" s="1"/>
      <c r="CL859" s="1"/>
      <c r="CM859" s="1"/>
      <c r="CN859"/>
      <c r="CO859" s="1"/>
      <c r="CP859" s="3"/>
      <c r="CQ859" s="3"/>
      <c r="CR859" s="1"/>
      <c r="CS859" s="3"/>
      <c r="CT859" s="3"/>
      <c r="CU859" s="3"/>
      <c r="CV859" s="1"/>
      <c r="CW859" s="1"/>
      <c r="DC859" s="144"/>
      <c r="DD859" s="149"/>
      <c r="DE859" s="107"/>
      <c r="DF859" s="107"/>
      <c r="DG859" s="107"/>
      <c r="DH859" s="107"/>
      <c r="DI859" s="107"/>
      <c r="DJ859" s="107"/>
      <c r="DK859" s="107"/>
      <c r="DL859" s="107"/>
      <c r="DM859" s="107"/>
      <c r="DN859" s="107"/>
      <c r="DO859" s="107"/>
      <c r="DP859" s="107"/>
      <c r="DQ859" s="107"/>
      <c r="DR859" s="107"/>
      <c r="DS859" s="107"/>
      <c r="DT859" s="107"/>
      <c r="DU859" s="107"/>
      <c r="DV859" s="107"/>
      <c r="DW859" s="107"/>
      <c r="DX859" s="107"/>
      <c r="DY859" s="107"/>
      <c r="DZ859" s="107"/>
      <c r="EA859" s="107"/>
      <c r="EB859" s="107"/>
      <c r="EC859" s="107"/>
      <c r="ED859" s="107"/>
      <c r="EE859" s="107"/>
      <c r="EF859" s="107"/>
      <c r="EG859" s="107"/>
      <c r="EH859" s="107"/>
      <c r="EI859" s="107"/>
      <c r="EJ859" s="150"/>
    </row>
    <row r="860" spans="1:140" x14ac:dyDescent="0.3">
      <c r="A860" s="277"/>
      <c r="B860" s="278"/>
      <c r="C860" s="279"/>
      <c r="D860" s="278"/>
      <c r="E860" s="278"/>
      <c r="F860" s="280"/>
      <c r="G860" s="143"/>
      <c r="I860" s="144"/>
      <c r="J860" s="143"/>
      <c r="AQ860" s="144"/>
      <c r="AR860" s="143"/>
      <c r="AV860" s="1"/>
      <c r="AW860" s="1"/>
      <c r="BF860" s="1"/>
      <c r="CH860" s="1"/>
      <c r="CI860" s="1"/>
      <c r="CL860" s="1"/>
      <c r="CM860" s="1"/>
      <c r="CN860"/>
      <c r="CO860" s="1"/>
      <c r="CP860" s="3"/>
      <c r="CQ860" s="3"/>
      <c r="CR860" s="1"/>
      <c r="CS860" s="3"/>
      <c r="CT860" s="3"/>
      <c r="CU860" s="3"/>
      <c r="CV860" s="1"/>
      <c r="CW860" s="1"/>
      <c r="DC860" s="144"/>
      <c r="DD860" s="149"/>
      <c r="DE860" s="107"/>
      <c r="DF860" s="107"/>
      <c r="DG860" s="107"/>
      <c r="DH860" s="107"/>
      <c r="DI860" s="107"/>
      <c r="DJ860" s="107"/>
      <c r="DK860" s="107"/>
      <c r="DL860" s="107"/>
      <c r="DM860" s="107"/>
      <c r="DN860" s="107"/>
      <c r="DO860" s="107"/>
      <c r="DP860" s="107"/>
      <c r="DQ860" s="107"/>
      <c r="DR860" s="107"/>
      <c r="DS860" s="107"/>
      <c r="DT860" s="107"/>
      <c r="DU860" s="107"/>
      <c r="DV860" s="107"/>
      <c r="DW860" s="107"/>
      <c r="DX860" s="107"/>
      <c r="DY860" s="107"/>
      <c r="DZ860" s="107"/>
      <c r="EA860" s="107"/>
      <c r="EB860" s="107"/>
      <c r="EC860" s="107"/>
      <c r="ED860" s="107"/>
      <c r="EE860" s="107"/>
      <c r="EF860" s="107"/>
      <c r="EG860" s="107"/>
      <c r="EH860" s="107"/>
      <c r="EI860" s="107"/>
      <c r="EJ860" s="150"/>
    </row>
    <row r="861" spans="1:140" x14ac:dyDescent="0.3">
      <c r="A861" s="277"/>
      <c r="B861" s="278"/>
      <c r="C861" s="279"/>
      <c r="D861" s="278"/>
      <c r="E861" s="278"/>
      <c r="F861" s="280"/>
      <c r="G861" s="143"/>
      <c r="I861" s="144"/>
      <c r="J861" s="143"/>
      <c r="AQ861" s="144"/>
      <c r="AR861" s="143"/>
      <c r="AV861" s="1"/>
      <c r="AW861" s="1"/>
      <c r="BF861" s="1"/>
      <c r="CH861" s="1"/>
      <c r="CI861" s="1"/>
      <c r="CL861" s="1"/>
      <c r="CM861" s="1"/>
      <c r="CN861"/>
      <c r="CO861" s="1"/>
      <c r="CP861" s="3"/>
      <c r="CQ861" s="3"/>
      <c r="CR861" s="1"/>
      <c r="CS861" s="3"/>
      <c r="CT861" s="3"/>
      <c r="CU861" s="3"/>
      <c r="CV861" s="1"/>
      <c r="CW861" s="1"/>
      <c r="DC861" s="144"/>
      <c r="DD861" s="149"/>
      <c r="DE861" s="107"/>
      <c r="DF861" s="107"/>
      <c r="DG861" s="107"/>
      <c r="DH861" s="107"/>
      <c r="DI861" s="107"/>
      <c r="DJ861" s="107"/>
      <c r="DK861" s="107"/>
      <c r="DL861" s="107"/>
      <c r="DM861" s="107"/>
      <c r="DN861" s="107"/>
      <c r="DO861" s="107"/>
      <c r="DP861" s="107"/>
      <c r="DQ861" s="107"/>
      <c r="DR861" s="107"/>
      <c r="DS861" s="107"/>
      <c r="DT861" s="107"/>
      <c r="DU861" s="107"/>
      <c r="DV861" s="107"/>
      <c r="DW861" s="107"/>
      <c r="DX861" s="107"/>
      <c r="DY861" s="107"/>
      <c r="DZ861" s="107"/>
      <c r="EA861" s="107"/>
      <c r="EB861" s="107"/>
      <c r="EC861" s="107"/>
      <c r="ED861" s="107"/>
      <c r="EE861" s="107"/>
      <c r="EF861" s="107"/>
      <c r="EG861" s="107"/>
      <c r="EH861" s="107"/>
      <c r="EI861" s="107"/>
      <c r="EJ861" s="150"/>
    </row>
    <row r="862" spans="1:140" x14ac:dyDescent="0.3">
      <c r="A862" s="277"/>
      <c r="B862" s="278"/>
      <c r="C862" s="279"/>
      <c r="D862" s="278"/>
      <c r="E862" s="278"/>
      <c r="F862" s="280"/>
      <c r="G862" s="143"/>
      <c r="I862" s="144"/>
      <c r="J862" s="143"/>
      <c r="AQ862" s="144"/>
      <c r="AR862" s="143"/>
      <c r="AV862" s="1"/>
      <c r="AW862" s="1"/>
      <c r="BF862" s="1"/>
      <c r="CH862" s="1"/>
      <c r="CI862" s="1"/>
      <c r="CL862" s="1"/>
      <c r="CM862" s="1"/>
      <c r="CN862"/>
      <c r="CO862" s="1"/>
      <c r="CP862" s="3"/>
      <c r="CQ862" s="3"/>
      <c r="CR862" s="1"/>
      <c r="CS862" s="3"/>
      <c r="CT862" s="3"/>
      <c r="CU862" s="3"/>
      <c r="CV862" s="1"/>
      <c r="CW862" s="1"/>
      <c r="DC862" s="144"/>
      <c r="DD862" s="149"/>
      <c r="DE862" s="107"/>
      <c r="DF862" s="107"/>
      <c r="DG862" s="107"/>
      <c r="DH862" s="107"/>
      <c r="DI862" s="107"/>
      <c r="DJ862" s="107"/>
      <c r="DK862" s="107"/>
      <c r="DL862" s="107"/>
      <c r="DM862" s="107"/>
      <c r="DN862" s="107"/>
      <c r="DO862" s="107"/>
      <c r="DP862" s="107"/>
      <c r="DQ862" s="107"/>
      <c r="DR862" s="107"/>
      <c r="DS862" s="107"/>
      <c r="DT862" s="107"/>
      <c r="DU862" s="107"/>
      <c r="DV862" s="107"/>
      <c r="DW862" s="107"/>
      <c r="DX862" s="107"/>
      <c r="DY862" s="107"/>
      <c r="DZ862" s="107"/>
      <c r="EA862" s="107"/>
      <c r="EB862" s="107"/>
      <c r="EC862" s="107"/>
      <c r="ED862" s="107"/>
      <c r="EE862" s="107"/>
      <c r="EF862" s="107"/>
      <c r="EG862" s="107"/>
      <c r="EH862" s="107"/>
      <c r="EI862" s="107"/>
      <c r="EJ862" s="150"/>
    </row>
    <row r="863" spans="1:140" x14ac:dyDescent="0.3">
      <c r="A863" s="277"/>
      <c r="B863" s="278"/>
      <c r="C863" s="279"/>
      <c r="D863" s="278"/>
      <c r="E863" s="278"/>
      <c r="F863" s="280"/>
      <c r="G863" s="143"/>
      <c r="I863" s="144"/>
      <c r="J863" s="143"/>
      <c r="AQ863" s="144"/>
      <c r="AR863" s="143"/>
      <c r="AV863" s="1"/>
      <c r="AW863" s="1"/>
      <c r="BF863" s="1"/>
      <c r="CH863" s="1"/>
      <c r="CI863" s="1"/>
      <c r="CL863" s="1"/>
      <c r="CM863" s="1"/>
      <c r="CN863"/>
      <c r="CO863" s="1"/>
      <c r="CP863" s="3"/>
      <c r="CQ863" s="3"/>
      <c r="CR863" s="1"/>
      <c r="CS863" s="3"/>
      <c r="CT863" s="3"/>
      <c r="CU863" s="3"/>
      <c r="CV863" s="1"/>
      <c r="CW863" s="1"/>
      <c r="DC863" s="144"/>
      <c r="DD863" s="149"/>
      <c r="DE863" s="107"/>
      <c r="DF863" s="107"/>
      <c r="DG863" s="107"/>
      <c r="DH863" s="107"/>
      <c r="DI863" s="107"/>
      <c r="DJ863" s="107"/>
      <c r="DK863" s="107"/>
      <c r="DL863" s="107"/>
      <c r="DM863" s="107"/>
      <c r="DN863" s="107"/>
      <c r="DO863" s="107"/>
      <c r="DP863" s="107"/>
      <c r="DQ863" s="107"/>
      <c r="DR863" s="107"/>
      <c r="DS863" s="107"/>
      <c r="DT863" s="107"/>
      <c r="DU863" s="107"/>
      <c r="DV863" s="107"/>
      <c r="DW863" s="107"/>
      <c r="DX863" s="107"/>
      <c r="DY863" s="107"/>
      <c r="DZ863" s="107"/>
      <c r="EA863" s="107"/>
      <c r="EB863" s="107"/>
      <c r="EC863" s="107"/>
      <c r="ED863" s="107"/>
      <c r="EE863" s="107"/>
      <c r="EF863" s="107"/>
      <c r="EG863" s="107"/>
      <c r="EH863" s="107"/>
      <c r="EI863" s="107"/>
      <c r="EJ863" s="150"/>
    </row>
    <row r="864" spans="1:140" x14ac:dyDescent="0.3">
      <c r="A864" s="277"/>
      <c r="B864" s="278"/>
      <c r="C864" s="279"/>
      <c r="D864" s="278"/>
      <c r="E864" s="278"/>
      <c r="F864" s="280"/>
      <c r="G864" s="143"/>
      <c r="I864" s="144"/>
      <c r="J864" s="143"/>
      <c r="AQ864" s="144"/>
      <c r="AR864" s="143"/>
      <c r="AV864" s="1"/>
      <c r="AW864" s="1"/>
      <c r="BF864" s="1"/>
      <c r="CH864" s="1"/>
      <c r="CI864" s="1"/>
      <c r="CL864" s="1"/>
      <c r="CM864" s="1"/>
      <c r="CN864"/>
      <c r="CO864" s="1"/>
      <c r="CP864" s="3"/>
      <c r="CQ864" s="3"/>
      <c r="CR864" s="1"/>
      <c r="CS864" s="3"/>
      <c r="CT864" s="3"/>
      <c r="CU864" s="3"/>
      <c r="CV864" s="1"/>
      <c r="CW864" s="1"/>
      <c r="DC864" s="144"/>
      <c r="DD864" s="149"/>
      <c r="DE864" s="107"/>
      <c r="DF864" s="107"/>
      <c r="DG864" s="107"/>
      <c r="DH864" s="107"/>
      <c r="DI864" s="107"/>
      <c r="DJ864" s="107"/>
      <c r="DK864" s="107"/>
      <c r="DL864" s="107"/>
      <c r="DM864" s="107"/>
      <c r="DN864" s="107"/>
      <c r="DO864" s="107"/>
      <c r="DP864" s="107"/>
      <c r="DQ864" s="107"/>
      <c r="DR864" s="107"/>
      <c r="DS864" s="107"/>
      <c r="DT864" s="107"/>
      <c r="DU864" s="107"/>
      <c r="DV864" s="107"/>
      <c r="DW864" s="107"/>
      <c r="DX864" s="107"/>
      <c r="DY864" s="107"/>
      <c r="DZ864" s="107"/>
      <c r="EA864" s="107"/>
      <c r="EB864" s="107"/>
      <c r="EC864" s="107"/>
      <c r="ED864" s="107"/>
      <c r="EE864" s="107"/>
      <c r="EF864" s="107"/>
      <c r="EG864" s="107"/>
      <c r="EH864" s="107"/>
      <c r="EI864" s="107"/>
      <c r="EJ864" s="150"/>
    </row>
    <row r="865" spans="1:140" x14ac:dyDescent="0.3">
      <c r="A865" s="277"/>
      <c r="B865" s="278"/>
      <c r="C865" s="279"/>
      <c r="D865" s="278"/>
      <c r="E865" s="278"/>
      <c r="F865" s="280"/>
      <c r="G865" s="143"/>
      <c r="I865" s="144"/>
      <c r="J865" s="143"/>
      <c r="AQ865" s="144"/>
      <c r="AR865" s="143"/>
      <c r="AV865" s="1"/>
      <c r="AW865" s="1"/>
      <c r="BF865" s="1"/>
      <c r="CH865" s="1"/>
      <c r="CI865" s="1"/>
      <c r="CL865" s="1"/>
      <c r="CM865" s="1"/>
      <c r="CN865"/>
      <c r="CO865" s="1"/>
      <c r="CP865" s="3"/>
      <c r="CQ865" s="3"/>
      <c r="CR865" s="1"/>
      <c r="CS865" s="3"/>
      <c r="CT865" s="3"/>
      <c r="CU865" s="3"/>
      <c r="CV865" s="1"/>
      <c r="CW865" s="1"/>
      <c r="DC865" s="144"/>
      <c r="DD865" s="149"/>
      <c r="DE865" s="107"/>
      <c r="DF865" s="107"/>
      <c r="DG865" s="107"/>
      <c r="DH865" s="107"/>
      <c r="DI865" s="107"/>
      <c r="DJ865" s="107"/>
      <c r="DK865" s="107"/>
      <c r="DL865" s="107"/>
      <c r="DM865" s="107"/>
      <c r="DN865" s="107"/>
      <c r="DO865" s="107"/>
      <c r="DP865" s="107"/>
      <c r="DQ865" s="107"/>
      <c r="DR865" s="107"/>
      <c r="DS865" s="107"/>
      <c r="DT865" s="107"/>
      <c r="DU865" s="107"/>
      <c r="DV865" s="107"/>
      <c r="DW865" s="107"/>
      <c r="DX865" s="107"/>
      <c r="DY865" s="107"/>
      <c r="DZ865" s="107"/>
      <c r="EA865" s="107"/>
      <c r="EB865" s="107"/>
      <c r="EC865" s="107"/>
      <c r="ED865" s="107"/>
      <c r="EE865" s="107"/>
      <c r="EF865" s="107"/>
      <c r="EG865" s="107"/>
      <c r="EH865" s="107"/>
      <c r="EI865" s="107"/>
      <c r="EJ865" s="150"/>
    </row>
    <row r="866" spans="1:140" x14ac:dyDescent="0.3">
      <c r="A866" s="277"/>
      <c r="B866" s="278"/>
      <c r="C866" s="279"/>
      <c r="D866" s="278"/>
      <c r="E866" s="278"/>
      <c r="F866" s="280"/>
      <c r="G866" s="143"/>
      <c r="I866" s="144"/>
      <c r="J866" s="143"/>
      <c r="AQ866" s="144"/>
      <c r="AR866" s="143"/>
      <c r="AV866" s="1"/>
      <c r="AW866" s="1"/>
      <c r="BF866" s="1"/>
      <c r="CH866" s="1"/>
      <c r="CI866" s="1"/>
      <c r="CL866" s="1"/>
      <c r="CM866" s="1"/>
      <c r="CN866"/>
      <c r="CO866" s="1"/>
      <c r="CP866" s="3"/>
      <c r="CQ866" s="3"/>
      <c r="CR866" s="1"/>
      <c r="CS866" s="3"/>
      <c r="CT866" s="3"/>
      <c r="CU866" s="3"/>
      <c r="CV866" s="1"/>
      <c r="CW866" s="1"/>
      <c r="DC866" s="144"/>
      <c r="DD866" s="149"/>
      <c r="DE866" s="107"/>
      <c r="DF866" s="107"/>
      <c r="DG866" s="107"/>
      <c r="DH866" s="107"/>
      <c r="DI866" s="107"/>
      <c r="DJ866" s="107"/>
      <c r="DK866" s="107"/>
      <c r="DL866" s="107"/>
      <c r="DM866" s="107"/>
      <c r="DN866" s="107"/>
      <c r="DO866" s="107"/>
      <c r="DP866" s="107"/>
      <c r="DQ866" s="107"/>
      <c r="DR866" s="107"/>
      <c r="DS866" s="107"/>
      <c r="DT866" s="107"/>
      <c r="DU866" s="107"/>
      <c r="DV866" s="107"/>
      <c r="DW866" s="107"/>
      <c r="DX866" s="107"/>
      <c r="DY866" s="107"/>
      <c r="DZ866" s="107"/>
      <c r="EA866" s="107"/>
      <c r="EB866" s="107"/>
      <c r="EC866" s="107"/>
      <c r="ED866" s="107"/>
      <c r="EE866" s="107"/>
      <c r="EF866" s="107"/>
      <c r="EG866" s="107"/>
      <c r="EH866" s="107"/>
      <c r="EI866" s="107"/>
      <c r="EJ866" s="150"/>
    </row>
    <row r="867" spans="1:140" x14ac:dyDescent="0.3">
      <c r="A867" s="277"/>
      <c r="B867" s="278"/>
      <c r="C867" s="279"/>
      <c r="D867" s="278"/>
      <c r="E867" s="278"/>
      <c r="F867" s="280"/>
      <c r="G867" s="143"/>
      <c r="I867" s="144"/>
      <c r="J867" s="143"/>
      <c r="AQ867" s="144"/>
      <c r="AR867" s="143"/>
      <c r="AV867" s="1"/>
      <c r="AW867" s="1"/>
      <c r="BF867" s="1"/>
      <c r="CH867" s="1"/>
      <c r="CI867" s="1"/>
      <c r="CL867" s="1"/>
      <c r="CM867" s="1"/>
      <c r="CN867"/>
      <c r="CO867" s="1"/>
      <c r="CP867" s="3"/>
      <c r="CQ867" s="3"/>
      <c r="CR867" s="1"/>
      <c r="CS867" s="3"/>
      <c r="CT867" s="3"/>
      <c r="CU867" s="3"/>
      <c r="CV867" s="1"/>
      <c r="CW867" s="1"/>
      <c r="DC867" s="144"/>
      <c r="DD867" s="149"/>
      <c r="DE867" s="107"/>
      <c r="DF867" s="107"/>
      <c r="DG867" s="107"/>
      <c r="DH867" s="107"/>
      <c r="DI867" s="107"/>
      <c r="DJ867" s="107"/>
      <c r="DK867" s="107"/>
      <c r="DL867" s="107"/>
      <c r="DM867" s="107"/>
      <c r="DN867" s="107"/>
      <c r="DO867" s="107"/>
      <c r="DP867" s="107"/>
      <c r="DQ867" s="107"/>
      <c r="DR867" s="107"/>
      <c r="DS867" s="107"/>
      <c r="DT867" s="107"/>
      <c r="DU867" s="107"/>
      <c r="DV867" s="107"/>
      <c r="DW867" s="107"/>
      <c r="DX867" s="107"/>
      <c r="DY867" s="107"/>
      <c r="DZ867" s="107"/>
      <c r="EA867" s="107"/>
      <c r="EB867" s="107"/>
      <c r="EC867" s="107"/>
      <c r="ED867" s="107"/>
      <c r="EE867" s="107"/>
      <c r="EF867" s="107"/>
      <c r="EG867" s="107"/>
      <c r="EH867" s="107"/>
      <c r="EI867" s="107"/>
      <c r="EJ867" s="150"/>
    </row>
    <row r="868" spans="1:140" x14ac:dyDescent="0.3">
      <c r="A868" s="277"/>
      <c r="B868" s="278"/>
      <c r="C868" s="279"/>
      <c r="D868" s="278"/>
      <c r="E868" s="278"/>
      <c r="F868" s="280"/>
      <c r="G868" s="143"/>
      <c r="I868" s="144"/>
      <c r="J868" s="143"/>
      <c r="AQ868" s="144"/>
      <c r="AR868" s="143"/>
      <c r="AV868" s="1"/>
      <c r="AW868" s="1"/>
      <c r="BF868" s="1"/>
      <c r="CH868" s="1"/>
      <c r="CI868" s="1"/>
      <c r="CL868" s="1"/>
      <c r="CM868" s="1"/>
      <c r="CN868"/>
      <c r="CO868" s="1"/>
      <c r="CP868" s="3"/>
      <c r="CQ868" s="3"/>
      <c r="CR868" s="1"/>
      <c r="CS868" s="3"/>
      <c r="CT868" s="3"/>
      <c r="CU868" s="3"/>
      <c r="CV868" s="1"/>
      <c r="CW868" s="1"/>
      <c r="DC868" s="144"/>
      <c r="DD868" s="149"/>
      <c r="DE868" s="107"/>
      <c r="DF868" s="107"/>
      <c r="DG868" s="107"/>
      <c r="DH868" s="107"/>
      <c r="DI868" s="107"/>
      <c r="DJ868" s="107"/>
      <c r="DK868" s="107"/>
      <c r="DL868" s="107"/>
      <c r="DM868" s="107"/>
      <c r="DN868" s="107"/>
      <c r="DO868" s="107"/>
      <c r="DP868" s="107"/>
      <c r="DQ868" s="107"/>
      <c r="DR868" s="107"/>
      <c r="DS868" s="107"/>
      <c r="DT868" s="107"/>
      <c r="DU868" s="107"/>
      <c r="DV868" s="107"/>
      <c r="DW868" s="107"/>
      <c r="DX868" s="107"/>
      <c r="DY868" s="107"/>
      <c r="DZ868" s="107"/>
      <c r="EA868" s="107"/>
      <c r="EB868" s="107"/>
      <c r="EC868" s="107"/>
      <c r="ED868" s="107"/>
      <c r="EE868" s="107"/>
      <c r="EF868" s="107"/>
      <c r="EG868" s="107"/>
      <c r="EH868" s="107"/>
      <c r="EI868" s="107"/>
      <c r="EJ868" s="150"/>
    </row>
    <row r="869" spans="1:140" x14ac:dyDescent="0.3">
      <c r="A869" s="277"/>
      <c r="B869" s="278"/>
      <c r="C869" s="279"/>
      <c r="D869" s="278"/>
      <c r="E869" s="278"/>
      <c r="F869" s="280"/>
      <c r="G869" s="143"/>
      <c r="I869" s="144"/>
      <c r="J869" s="143"/>
      <c r="AQ869" s="144"/>
      <c r="AR869" s="143"/>
      <c r="AV869" s="1"/>
      <c r="AW869" s="1"/>
      <c r="BF869" s="1"/>
      <c r="CH869" s="1"/>
      <c r="CI869" s="1"/>
      <c r="CL869" s="1"/>
      <c r="CM869" s="1"/>
      <c r="CN869"/>
      <c r="CO869" s="1"/>
      <c r="CP869" s="3"/>
      <c r="CQ869" s="3"/>
      <c r="CR869" s="1"/>
      <c r="CS869" s="3"/>
      <c r="CT869" s="3"/>
      <c r="CU869" s="3"/>
      <c r="CV869" s="1"/>
      <c r="CW869" s="1"/>
      <c r="DC869" s="144"/>
      <c r="DD869" s="149"/>
      <c r="DE869" s="107"/>
      <c r="DF869" s="107"/>
      <c r="DG869" s="107"/>
      <c r="DH869" s="107"/>
      <c r="DI869" s="107"/>
      <c r="DJ869" s="107"/>
      <c r="DK869" s="107"/>
      <c r="DL869" s="107"/>
      <c r="DM869" s="107"/>
      <c r="DN869" s="107"/>
      <c r="DO869" s="107"/>
      <c r="DP869" s="107"/>
      <c r="DQ869" s="107"/>
      <c r="DR869" s="107"/>
      <c r="DS869" s="107"/>
      <c r="DT869" s="107"/>
      <c r="DU869" s="107"/>
      <c r="DV869" s="107"/>
      <c r="DW869" s="107"/>
      <c r="DX869" s="107"/>
      <c r="DY869" s="107"/>
      <c r="DZ869" s="107"/>
      <c r="EA869" s="107"/>
      <c r="EB869" s="107"/>
      <c r="EC869" s="107"/>
      <c r="ED869" s="107"/>
      <c r="EE869" s="107"/>
      <c r="EF869" s="107"/>
      <c r="EG869" s="107"/>
      <c r="EH869" s="107"/>
      <c r="EI869" s="107"/>
      <c r="EJ869" s="150"/>
    </row>
    <row r="870" spans="1:140" x14ac:dyDescent="0.3">
      <c r="A870" s="277"/>
      <c r="B870" s="278"/>
      <c r="C870" s="279"/>
      <c r="D870" s="278"/>
      <c r="E870" s="278"/>
      <c r="F870" s="280"/>
      <c r="G870" s="143"/>
      <c r="I870" s="144"/>
      <c r="J870" s="143"/>
      <c r="AQ870" s="144"/>
      <c r="AR870" s="143"/>
      <c r="AV870" s="1"/>
      <c r="AW870" s="1"/>
      <c r="BF870" s="1"/>
      <c r="CH870" s="1"/>
      <c r="CI870" s="1"/>
      <c r="CL870" s="1"/>
      <c r="CM870" s="1"/>
      <c r="CN870"/>
      <c r="CO870" s="1"/>
      <c r="CP870" s="3"/>
      <c r="CQ870" s="3"/>
      <c r="CR870" s="1"/>
      <c r="CS870" s="3"/>
      <c r="CT870" s="3"/>
      <c r="CU870" s="3"/>
      <c r="CV870" s="1"/>
      <c r="CW870" s="1"/>
      <c r="DC870" s="144"/>
      <c r="DD870" s="149"/>
      <c r="DE870" s="107"/>
      <c r="DF870" s="107"/>
      <c r="DG870" s="107"/>
      <c r="DH870" s="107"/>
      <c r="DI870" s="107"/>
      <c r="DJ870" s="107"/>
      <c r="DK870" s="107"/>
      <c r="DL870" s="107"/>
      <c r="DM870" s="107"/>
      <c r="DN870" s="107"/>
      <c r="DO870" s="107"/>
      <c r="DP870" s="107"/>
      <c r="DQ870" s="107"/>
      <c r="DR870" s="107"/>
      <c r="DS870" s="107"/>
      <c r="DT870" s="107"/>
      <c r="DU870" s="107"/>
      <c r="DV870" s="107"/>
      <c r="DW870" s="107"/>
      <c r="DX870" s="107"/>
      <c r="DY870" s="107"/>
      <c r="DZ870" s="107"/>
      <c r="EA870" s="107"/>
      <c r="EB870" s="107"/>
      <c r="EC870" s="107"/>
      <c r="ED870" s="107"/>
      <c r="EE870" s="107"/>
      <c r="EF870" s="107"/>
      <c r="EG870" s="107"/>
      <c r="EH870" s="107"/>
      <c r="EI870" s="107"/>
      <c r="EJ870" s="150"/>
    </row>
    <row r="871" spans="1:140" x14ac:dyDescent="0.3">
      <c r="A871" s="277"/>
      <c r="B871" s="278"/>
      <c r="C871" s="279"/>
      <c r="D871" s="278"/>
      <c r="E871" s="278"/>
      <c r="F871" s="280"/>
      <c r="G871" s="143"/>
      <c r="I871" s="144"/>
      <c r="J871" s="143"/>
      <c r="AQ871" s="144"/>
      <c r="AR871" s="143"/>
      <c r="AV871" s="1"/>
      <c r="AW871" s="1"/>
      <c r="BF871" s="1"/>
      <c r="CH871" s="1"/>
      <c r="CI871" s="1"/>
      <c r="CL871" s="1"/>
      <c r="CM871" s="1"/>
      <c r="CN871"/>
      <c r="CO871" s="1"/>
      <c r="CP871" s="3"/>
      <c r="CQ871" s="3"/>
      <c r="CR871" s="1"/>
      <c r="CS871" s="3"/>
      <c r="CT871" s="3"/>
      <c r="CU871" s="3"/>
      <c r="CV871" s="1"/>
      <c r="CW871" s="1"/>
      <c r="DC871" s="144"/>
      <c r="DD871" s="149"/>
      <c r="DE871" s="107"/>
      <c r="DF871" s="107"/>
      <c r="DG871" s="107"/>
      <c r="DH871" s="107"/>
      <c r="DI871" s="107"/>
      <c r="DJ871" s="107"/>
      <c r="DK871" s="107"/>
      <c r="DL871" s="107"/>
      <c r="DM871" s="107"/>
      <c r="DN871" s="107"/>
      <c r="DO871" s="107"/>
      <c r="DP871" s="107"/>
      <c r="DQ871" s="107"/>
      <c r="DR871" s="107"/>
      <c r="DS871" s="107"/>
      <c r="DT871" s="107"/>
      <c r="DU871" s="107"/>
      <c r="DV871" s="107"/>
      <c r="DW871" s="107"/>
      <c r="DX871" s="107"/>
      <c r="DY871" s="107"/>
      <c r="DZ871" s="107"/>
      <c r="EA871" s="107"/>
      <c r="EB871" s="107"/>
      <c r="EC871" s="107"/>
      <c r="ED871" s="107"/>
      <c r="EE871" s="107"/>
      <c r="EF871" s="107"/>
      <c r="EG871" s="107"/>
      <c r="EH871" s="107"/>
      <c r="EI871" s="107"/>
      <c r="EJ871" s="150"/>
    </row>
    <row r="872" spans="1:140" x14ac:dyDescent="0.3">
      <c r="A872" s="277"/>
      <c r="B872" s="278"/>
      <c r="C872" s="279"/>
      <c r="D872" s="278"/>
      <c r="E872" s="278"/>
      <c r="F872" s="280"/>
      <c r="G872" s="143"/>
      <c r="I872" s="144"/>
      <c r="J872" s="143"/>
      <c r="AQ872" s="144"/>
      <c r="AR872" s="143"/>
      <c r="AV872" s="1"/>
      <c r="AW872" s="1"/>
      <c r="BF872" s="1"/>
      <c r="CH872" s="1"/>
      <c r="CI872" s="1"/>
      <c r="CL872" s="1"/>
      <c r="CM872" s="1"/>
      <c r="CN872"/>
      <c r="CO872" s="1"/>
      <c r="CP872" s="3"/>
      <c r="CQ872" s="3"/>
      <c r="CR872" s="1"/>
      <c r="CS872" s="3"/>
      <c r="CT872" s="3"/>
      <c r="CU872" s="3"/>
      <c r="CV872" s="1"/>
      <c r="CW872" s="1"/>
      <c r="DC872" s="144"/>
      <c r="DD872" s="149"/>
      <c r="DE872" s="107"/>
      <c r="DF872" s="107"/>
      <c r="DG872" s="107"/>
      <c r="DH872" s="107"/>
      <c r="DI872" s="107"/>
      <c r="DJ872" s="107"/>
      <c r="DK872" s="107"/>
      <c r="DL872" s="107"/>
      <c r="DM872" s="107"/>
      <c r="DN872" s="107"/>
      <c r="DO872" s="107"/>
      <c r="DP872" s="107"/>
      <c r="DQ872" s="107"/>
      <c r="DR872" s="107"/>
      <c r="DS872" s="107"/>
      <c r="DT872" s="107"/>
      <c r="DU872" s="107"/>
      <c r="DV872" s="107"/>
      <c r="DW872" s="107"/>
      <c r="DX872" s="107"/>
      <c r="DY872" s="107"/>
      <c r="DZ872" s="107"/>
      <c r="EA872" s="107"/>
      <c r="EB872" s="107"/>
      <c r="EC872" s="107"/>
      <c r="ED872" s="107"/>
      <c r="EE872" s="107"/>
      <c r="EF872" s="107"/>
      <c r="EG872" s="107"/>
      <c r="EH872" s="107"/>
      <c r="EI872" s="107"/>
      <c r="EJ872" s="150"/>
    </row>
    <row r="873" spans="1:140" x14ac:dyDescent="0.3">
      <c r="A873" s="277"/>
      <c r="B873" s="278"/>
      <c r="C873" s="279"/>
      <c r="D873" s="278"/>
      <c r="E873" s="278"/>
      <c r="F873" s="280"/>
      <c r="G873" s="143"/>
      <c r="I873" s="144"/>
      <c r="J873" s="143"/>
      <c r="AQ873" s="144"/>
      <c r="AR873" s="143"/>
      <c r="AV873" s="1"/>
      <c r="AW873" s="1"/>
      <c r="BF873" s="1"/>
      <c r="CH873" s="1"/>
      <c r="CI873" s="1"/>
      <c r="CL873" s="1"/>
      <c r="CM873" s="1"/>
      <c r="CN873"/>
      <c r="CO873" s="1"/>
      <c r="CP873" s="3"/>
      <c r="CQ873" s="3"/>
      <c r="CR873" s="1"/>
      <c r="CS873" s="3"/>
      <c r="CT873" s="3"/>
      <c r="CU873" s="3"/>
      <c r="CV873" s="1"/>
      <c r="CW873" s="1"/>
      <c r="DC873" s="144"/>
      <c r="DD873" s="149"/>
      <c r="DE873" s="107"/>
      <c r="DF873" s="107"/>
      <c r="DG873" s="107"/>
      <c r="DH873" s="107"/>
      <c r="DI873" s="107"/>
      <c r="DJ873" s="107"/>
      <c r="DK873" s="107"/>
      <c r="DL873" s="107"/>
      <c r="DM873" s="107"/>
      <c r="DN873" s="107"/>
      <c r="DO873" s="107"/>
      <c r="DP873" s="107"/>
      <c r="DQ873" s="107"/>
      <c r="DR873" s="107"/>
      <c r="DS873" s="107"/>
      <c r="DT873" s="107"/>
      <c r="DU873" s="107"/>
      <c r="DV873" s="107"/>
      <c r="DW873" s="107"/>
      <c r="DX873" s="107"/>
      <c r="DY873" s="107"/>
      <c r="DZ873" s="107"/>
      <c r="EA873" s="107"/>
      <c r="EB873" s="107"/>
      <c r="EC873" s="107"/>
      <c r="ED873" s="107"/>
      <c r="EE873" s="107"/>
      <c r="EF873" s="107"/>
      <c r="EG873" s="107"/>
      <c r="EH873" s="107"/>
      <c r="EI873" s="107"/>
      <c r="EJ873" s="150"/>
    </row>
    <row r="874" spans="1:140" x14ac:dyDescent="0.3">
      <c r="A874" s="277"/>
      <c r="B874" s="278"/>
      <c r="C874" s="279"/>
      <c r="D874" s="278"/>
      <c r="E874" s="278"/>
      <c r="F874" s="280"/>
      <c r="G874" s="143"/>
      <c r="I874" s="144"/>
      <c r="J874" s="143"/>
      <c r="AQ874" s="144"/>
      <c r="AR874" s="143"/>
      <c r="AV874" s="1"/>
      <c r="AW874" s="1"/>
      <c r="BF874" s="1"/>
      <c r="CH874" s="1"/>
      <c r="CI874" s="1"/>
      <c r="CL874" s="1"/>
      <c r="CM874" s="1"/>
      <c r="CN874"/>
      <c r="CO874" s="1"/>
      <c r="CP874" s="3"/>
      <c r="CQ874" s="3"/>
      <c r="CR874" s="1"/>
      <c r="CS874" s="3"/>
      <c r="CT874" s="3"/>
      <c r="CU874" s="3"/>
      <c r="CV874" s="1"/>
      <c r="CW874" s="1"/>
      <c r="DC874" s="144"/>
      <c r="DD874" s="149"/>
      <c r="DE874" s="107"/>
      <c r="DF874" s="107"/>
      <c r="DG874" s="107"/>
      <c r="DH874" s="107"/>
      <c r="DI874" s="107"/>
      <c r="DJ874" s="107"/>
      <c r="DK874" s="107"/>
      <c r="DL874" s="107"/>
      <c r="DM874" s="107"/>
      <c r="DN874" s="107"/>
      <c r="DO874" s="107"/>
      <c r="DP874" s="107"/>
      <c r="DQ874" s="107"/>
      <c r="DR874" s="107"/>
      <c r="DS874" s="107"/>
      <c r="DT874" s="107"/>
      <c r="DU874" s="107"/>
      <c r="DV874" s="107"/>
      <c r="DW874" s="107"/>
      <c r="DX874" s="107"/>
      <c r="DY874" s="107"/>
      <c r="DZ874" s="107"/>
      <c r="EA874" s="107"/>
      <c r="EB874" s="107"/>
      <c r="EC874" s="107"/>
      <c r="ED874" s="107"/>
      <c r="EE874" s="107"/>
      <c r="EF874" s="107"/>
      <c r="EG874" s="107"/>
      <c r="EH874" s="107"/>
      <c r="EI874" s="107"/>
      <c r="EJ874" s="150"/>
    </row>
    <row r="875" spans="1:140" x14ac:dyDescent="0.3">
      <c r="A875" s="277"/>
      <c r="B875" s="278"/>
      <c r="C875" s="279"/>
      <c r="D875" s="278"/>
      <c r="E875" s="278"/>
      <c r="F875" s="280"/>
      <c r="G875" s="143"/>
      <c r="I875" s="144"/>
      <c r="J875" s="143"/>
      <c r="AQ875" s="144"/>
      <c r="AR875" s="143"/>
      <c r="AV875" s="1"/>
      <c r="AW875" s="1"/>
      <c r="BF875" s="1"/>
      <c r="CH875" s="1"/>
      <c r="CI875" s="1"/>
      <c r="CL875" s="1"/>
      <c r="CM875" s="1"/>
      <c r="CN875"/>
      <c r="CO875" s="1"/>
      <c r="CP875" s="3"/>
      <c r="CQ875" s="3"/>
      <c r="CR875" s="1"/>
      <c r="CS875" s="3"/>
      <c r="CT875" s="3"/>
      <c r="CU875" s="3"/>
      <c r="CV875" s="1"/>
      <c r="CW875" s="1"/>
      <c r="DC875" s="144"/>
      <c r="DD875" s="149"/>
      <c r="DE875" s="107"/>
      <c r="DF875" s="107"/>
      <c r="DG875" s="107"/>
      <c r="DH875" s="107"/>
      <c r="DI875" s="107"/>
      <c r="DJ875" s="107"/>
      <c r="DK875" s="107"/>
      <c r="DL875" s="107"/>
      <c r="DM875" s="107"/>
      <c r="DN875" s="107"/>
      <c r="DO875" s="107"/>
      <c r="DP875" s="107"/>
      <c r="DQ875" s="107"/>
      <c r="DR875" s="107"/>
      <c r="DS875" s="107"/>
      <c r="DT875" s="107"/>
      <c r="DU875" s="107"/>
      <c r="DV875" s="107"/>
      <c r="DW875" s="107"/>
      <c r="DX875" s="107"/>
      <c r="DY875" s="107"/>
      <c r="DZ875" s="107"/>
      <c r="EA875" s="107"/>
      <c r="EB875" s="107"/>
      <c r="EC875" s="107"/>
      <c r="ED875" s="107"/>
      <c r="EE875" s="107"/>
      <c r="EF875" s="107"/>
      <c r="EG875" s="107"/>
      <c r="EH875" s="107"/>
      <c r="EI875" s="107"/>
      <c r="EJ875" s="150"/>
    </row>
    <row r="876" spans="1:140" x14ac:dyDescent="0.3">
      <c r="A876" s="277"/>
      <c r="B876" s="278"/>
      <c r="C876" s="279"/>
      <c r="D876" s="278"/>
      <c r="E876" s="278"/>
      <c r="F876" s="280"/>
      <c r="G876" s="143"/>
      <c r="I876" s="144"/>
      <c r="J876" s="143"/>
      <c r="AQ876" s="144"/>
      <c r="AR876" s="143"/>
      <c r="AV876" s="1"/>
      <c r="AW876" s="1"/>
      <c r="BF876" s="1"/>
      <c r="CH876" s="1"/>
      <c r="CI876" s="1"/>
      <c r="CL876" s="1"/>
      <c r="CM876" s="1"/>
      <c r="CN876"/>
      <c r="CO876" s="1"/>
      <c r="CP876" s="3"/>
      <c r="CQ876" s="3"/>
      <c r="CR876" s="1"/>
      <c r="CS876" s="3"/>
      <c r="CT876" s="3"/>
      <c r="CU876" s="3"/>
      <c r="CV876" s="1"/>
      <c r="CW876" s="1"/>
      <c r="DC876" s="144"/>
      <c r="DD876" s="149"/>
      <c r="DE876" s="107"/>
      <c r="DF876" s="107"/>
      <c r="DG876" s="107"/>
      <c r="DH876" s="107"/>
      <c r="DI876" s="107"/>
      <c r="DJ876" s="107"/>
      <c r="DK876" s="107"/>
      <c r="DL876" s="107"/>
      <c r="DM876" s="107"/>
      <c r="DN876" s="107"/>
      <c r="DO876" s="107"/>
      <c r="DP876" s="107"/>
      <c r="DQ876" s="107"/>
      <c r="DR876" s="107"/>
      <c r="DS876" s="107"/>
      <c r="DT876" s="107"/>
      <c r="DU876" s="107"/>
      <c r="DV876" s="107"/>
      <c r="DW876" s="107"/>
      <c r="DX876" s="107"/>
      <c r="DY876" s="107"/>
      <c r="DZ876" s="107"/>
      <c r="EA876" s="107"/>
      <c r="EB876" s="107"/>
      <c r="EC876" s="107"/>
      <c r="ED876" s="107"/>
      <c r="EE876" s="107"/>
      <c r="EF876" s="107"/>
      <c r="EG876" s="107"/>
      <c r="EH876" s="107"/>
      <c r="EI876" s="107"/>
      <c r="EJ876" s="150"/>
    </row>
    <row r="877" spans="1:140" x14ac:dyDescent="0.3">
      <c r="A877" s="277"/>
      <c r="B877" s="278"/>
      <c r="C877" s="279"/>
      <c r="D877" s="278"/>
      <c r="E877" s="278"/>
      <c r="F877" s="280"/>
      <c r="G877" s="143"/>
      <c r="I877" s="144"/>
      <c r="J877" s="143"/>
      <c r="AQ877" s="144"/>
      <c r="AR877" s="143"/>
      <c r="AV877" s="1"/>
      <c r="AW877" s="1"/>
      <c r="BF877" s="1"/>
      <c r="CH877" s="1"/>
      <c r="CI877" s="1"/>
      <c r="CL877" s="1"/>
      <c r="CM877" s="1"/>
      <c r="CN877"/>
      <c r="CO877" s="1"/>
      <c r="CP877" s="3"/>
      <c r="CQ877" s="3"/>
      <c r="CR877" s="1"/>
      <c r="CS877" s="3"/>
      <c r="CT877" s="3"/>
      <c r="CU877" s="3"/>
      <c r="CV877" s="1"/>
      <c r="CW877" s="1"/>
      <c r="DC877" s="144"/>
      <c r="DD877" s="149"/>
      <c r="DE877" s="107"/>
      <c r="DF877" s="107"/>
      <c r="DG877" s="107"/>
      <c r="DH877" s="107"/>
      <c r="DI877" s="107"/>
      <c r="DJ877" s="107"/>
      <c r="DK877" s="107"/>
      <c r="DL877" s="107"/>
      <c r="DM877" s="107"/>
      <c r="DN877" s="107"/>
      <c r="DO877" s="107"/>
      <c r="DP877" s="107"/>
      <c r="DQ877" s="107"/>
      <c r="DR877" s="107"/>
      <c r="DS877" s="107"/>
      <c r="DT877" s="107"/>
      <c r="DU877" s="107"/>
      <c r="DV877" s="107"/>
      <c r="DW877" s="107"/>
      <c r="DX877" s="107"/>
      <c r="DY877" s="107"/>
      <c r="DZ877" s="107"/>
      <c r="EA877" s="107"/>
      <c r="EB877" s="107"/>
      <c r="EC877" s="107"/>
      <c r="ED877" s="107"/>
      <c r="EE877" s="107"/>
      <c r="EF877" s="107"/>
      <c r="EG877" s="107"/>
      <c r="EH877" s="107"/>
      <c r="EI877" s="107"/>
      <c r="EJ877" s="150"/>
    </row>
    <row r="878" spans="1:140" x14ac:dyDescent="0.3">
      <c r="A878" s="277"/>
      <c r="B878" s="278"/>
      <c r="C878" s="279"/>
      <c r="D878" s="278"/>
      <c r="E878" s="278"/>
      <c r="F878" s="280"/>
      <c r="G878" s="143"/>
      <c r="I878" s="144"/>
      <c r="J878" s="143"/>
      <c r="AQ878" s="144"/>
      <c r="AR878" s="143"/>
      <c r="AV878" s="1"/>
      <c r="AW878" s="1"/>
      <c r="BF878" s="1"/>
      <c r="CH878" s="1"/>
      <c r="CI878" s="1"/>
      <c r="CL878" s="1"/>
      <c r="CM878" s="1"/>
      <c r="CN878"/>
      <c r="CO878" s="1"/>
      <c r="CP878" s="3"/>
      <c r="CQ878" s="3"/>
      <c r="CR878" s="1"/>
      <c r="CS878" s="3"/>
      <c r="CT878" s="3"/>
      <c r="CU878" s="3"/>
      <c r="CV878" s="1"/>
      <c r="CW878" s="1"/>
      <c r="DC878" s="144"/>
      <c r="DD878" s="149"/>
      <c r="DE878" s="107"/>
      <c r="DF878" s="107"/>
      <c r="DG878" s="107"/>
      <c r="DH878" s="107"/>
      <c r="DI878" s="107"/>
      <c r="DJ878" s="107"/>
      <c r="DK878" s="107"/>
      <c r="DL878" s="107"/>
      <c r="DM878" s="107"/>
      <c r="DN878" s="107"/>
      <c r="DO878" s="107"/>
      <c r="DP878" s="107"/>
      <c r="DQ878" s="107"/>
      <c r="DR878" s="107"/>
      <c r="DS878" s="107"/>
      <c r="DT878" s="107"/>
      <c r="DU878" s="107"/>
      <c r="DV878" s="107"/>
      <c r="DW878" s="107"/>
      <c r="DX878" s="107"/>
      <c r="DY878" s="107"/>
      <c r="DZ878" s="107"/>
      <c r="EA878" s="107"/>
      <c r="EB878" s="107"/>
      <c r="EC878" s="107"/>
      <c r="ED878" s="107"/>
      <c r="EE878" s="107"/>
      <c r="EF878" s="107"/>
      <c r="EG878" s="107"/>
      <c r="EH878" s="107"/>
      <c r="EI878" s="107"/>
      <c r="EJ878" s="150"/>
    </row>
    <row r="879" spans="1:140" x14ac:dyDescent="0.3">
      <c r="A879" s="277"/>
      <c r="B879" s="278"/>
      <c r="C879" s="279"/>
      <c r="D879" s="278"/>
      <c r="E879" s="278"/>
      <c r="F879" s="280"/>
      <c r="G879" s="143"/>
      <c r="I879" s="144"/>
      <c r="J879" s="143"/>
      <c r="AQ879" s="144"/>
      <c r="AR879" s="143"/>
      <c r="AV879" s="1"/>
      <c r="AW879" s="1"/>
      <c r="BF879" s="1"/>
      <c r="CH879" s="1"/>
      <c r="CI879" s="1"/>
      <c r="CL879" s="1"/>
      <c r="CM879" s="1"/>
      <c r="CN879"/>
      <c r="CO879" s="1"/>
      <c r="CP879" s="3"/>
      <c r="CQ879" s="3"/>
      <c r="CR879" s="1"/>
      <c r="CS879" s="3"/>
      <c r="CT879" s="3"/>
      <c r="CU879" s="3"/>
      <c r="CV879" s="1"/>
      <c r="CW879" s="1"/>
      <c r="DC879" s="144"/>
      <c r="DD879" s="149"/>
      <c r="DE879" s="107"/>
      <c r="DF879" s="107"/>
      <c r="DG879" s="107"/>
      <c r="DH879" s="107"/>
      <c r="DI879" s="107"/>
      <c r="DJ879" s="107"/>
      <c r="DK879" s="107"/>
      <c r="DL879" s="107"/>
      <c r="DM879" s="107"/>
      <c r="DN879" s="107"/>
      <c r="DO879" s="107"/>
      <c r="DP879" s="107"/>
      <c r="DQ879" s="107"/>
      <c r="DR879" s="107"/>
      <c r="DS879" s="107"/>
      <c r="DT879" s="107"/>
      <c r="DU879" s="107"/>
      <c r="DV879" s="107"/>
      <c r="DW879" s="107"/>
      <c r="DX879" s="107"/>
      <c r="DY879" s="107"/>
      <c r="DZ879" s="107"/>
      <c r="EA879" s="107"/>
      <c r="EB879" s="107"/>
      <c r="EC879" s="107"/>
      <c r="ED879" s="107"/>
      <c r="EE879" s="107"/>
      <c r="EF879" s="107"/>
      <c r="EG879" s="107"/>
      <c r="EH879" s="107"/>
      <c r="EI879" s="107"/>
      <c r="EJ879" s="150"/>
    </row>
    <row r="880" spans="1:140" x14ac:dyDescent="0.3">
      <c r="A880" s="277"/>
      <c r="B880" s="278"/>
      <c r="C880" s="279"/>
      <c r="D880" s="278"/>
      <c r="E880" s="278"/>
      <c r="F880" s="280"/>
      <c r="G880" s="143"/>
      <c r="I880" s="144"/>
      <c r="J880" s="143"/>
      <c r="AQ880" s="144"/>
      <c r="AR880" s="143"/>
      <c r="AV880" s="1"/>
      <c r="AW880" s="1"/>
      <c r="BF880" s="1"/>
      <c r="CH880" s="1"/>
      <c r="CI880" s="1"/>
      <c r="CL880" s="1"/>
      <c r="CM880" s="1"/>
      <c r="CN880"/>
      <c r="CO880" s="1"/>
      <c r="CP880" s="3"/>
      <c r="CQ880" s="3"/>
      <c r="CR880" s="1"/>
      <c r="CS880" s="3"/>
      <c r="CT880" s="3"/>
      <c r="CU880" s="3"/>
      <c r="CV880" s="1"/>
      <c r="CW880" s="1"/>
      <c r="DC880" s="144"/>
      <c r="DD880" s="149"/>
      <c r="DE880" s="107"/>
      <c r="DF880" s="107"/>
      <c r="DG880" s="107"/>
      <c r="DH880" s="107"/>
      <c r="DI880" s="107"/>
      <c r="DJ880" s="107"/>
      <c r="DK880" s="107"/>
      <c r="DL880" s="107"/>
      <c r="DM880" s="107"/>
      <c r="DN880" s="107"/>
      <c r="DO880" s="107"/>
      <c r="DP880" s="107"/>
      <c r="DQ880" s="107"/>
      <c r="DR880" s="107"/>
      <c r="DS880" s="107"/>
      <c r="DT880" s="107"/>
      <c r="DU880" s="107"/>
      <c r="DV880" s="107"/>
      <c r="DW880" s="107"/>
      <c r="DX880" s="107"/>
      <c r="DY880" s="107"/>
      <c r="DZ880" s="107"/>
      <c r="EA880" s="107"/>
      <c r="EB880" s="107"/>
      <c r="EC880" s="107"/>
      <c r="ED880" s="107"/>
      <c r="EE880" s="107"/>
      <c r="EF880" s="107"/>
      <c r="EG880" s="107"/>
      <c r="EH880" s="107"/>
      <c r="EI880" s="107"/>
      <c r="EJ880" s="150"/>
    </row>
    <row r="881" spans="1:140" x14ac:dyDescent="0.3">
      <c r="A881" s="277"/>
      <c r="B881" s="278"/>
      <c r="C881" s="279"/>
      <c r="D881" s="278"/>
      <c r="E881" s="278"/>
      <c r="F881" s="280"/>
      <c r="G881" s="143"/>
      <c r="I881" s="144"/>
      <c r="J881" s="143"/>
      <c r="AQ881" s="144"/>
      <c r="AR881" s="143"/>
      <c r="AV881" s="1"/>
      <c r="AW881" s="1"/>
      <c r="BF881" s="1"/>
      <c r="CH881" s="1"/>
      <c r="CI881" s="1"/>
      <c r="CL881" s="1"/>
      <c r="CM881" s="1"/>
      <c r="CN881"/>
      <c r="CO881" s="1"/>
      <c r="CP881" s="3"/>
      <c r="CQ881" s="3"/>
      <c r="CR881" s="1"/>
      <c r="CS881" s="3"/>
      <c r="CT881" s="3"/>
      <c r="CU881" s="3"/>
      <c r="CV881" s="1"/>
      <c r="CW881" s="1"/>
      <c r="DC881" s="144"/>
      <c r="DD881" s="149"/>
      <c r="DE881" s="107"/>
      <c r="DF881" s="107"/>
      <c r="DG881" s="107"/>
      <c r="DH881" s="107"/>
      <c r="DI881" s="107"/>
      <c r="DJ881" s="107"/>
      <c r="DK881" s="107"/>
      <c r="DL881" s="107"/>
      <c r="DM881" s="107"/>
      <c r="DN881" s="107"/>
      <c r="DO881" s="107"/>
      <c r="DP881" s="107"/>
      <c r="DQ881" s="107"/>
      <c r="DR881" s="107"/>
      <c r="DS881" s="107"/>
      <c r="DT881" s="107"/>
      <c r="DU881" s="107"/>
      <c r="DV881" s="107"/>
      <c r="DW881" s="107"/>
      <c r="DX881" s="107"/>
      <c r="DY881" s="107"/>
      <c r="DZ881" s="107"/>
      <c r="EA881" s="107"/>
      <c r="EB881" s="107"/>
      <c r="EC881" s="107"/>
      <c r="ED881" s="107"/>
      <c r="EE881" s="107"/>
      <c r="EF881" s="107"/>
      <c r="EG881" s="107"/>
      <c r="EH881" s="107"/>
      <c r="EI881" s="107"/>
      <c r="EJ881" s="150"/>
    </row>
    <row r="882" spans="1:140" x14ac:dyDescent="0.3">
      <c r="A882" s="277"/>
      <c r="B882" s="278"/>
      <c r="C882" s="279"/>
      <c r="D882" s="278"/>
      <c r="E882" s="278"/>
      <c r="F882" s="280"/>
      <c r="G882" s="143"/>
      <c r="I882" s="144"/>
      <c r="J882" s="143"/>
      <c r="AQ882" s="144"/>
      <c r="AR882" s="143"/>
      <c r="AV882" s="1"/>
      <c r="AW882" s="1"/>
      <c r="BF882" s="1"/>
      <c r="CH882" s="1"/>
      <c r="CI882" s="1"/>
      <c r="CL882" s="1"/>
      <c r="CM882" s="1"/>
      <c r="CN882"/>
      <c r="CO882" s="1"/>
      <c r="CP882" s="3"/>
      <c r="CQ882" s="3"/>
      <c r="CR882" s="1"/>
      <c r="CS882" s="3"/>
      <c r="CT882" s="3"/>
      <c r="CU882" s="3"/>
      <c r="CV882" s="1"/>
      <c r="CW882" s="1"/>
      <c r="DC882" s="144"/>
      <c r="DD882" s="149"/>
      <c r="DE882" s="107"/>
      <c r="DF882" s="107"/>
      <c r="DG882" s="107"/>
      <c r="DH882" s="107"/>
      <c r="DI882" s="107"/>
      <c r="DJ882" s="107"/>
      <c r="DK882" s="107"/>
      <c r="DL882" s="107"/>
      <c r="DM882" s="107"/>
      <c r="DN882" s="107"/>
      <c r="DO882" s="107"/>
      <c r="DP882" s="107"/>
      <c r="DQ882" s="107"/>
      <c r="DR882" s="107"/>
      <c r="DS882" s="107"/>
      <c r="DT882" s="107"/>
      <c r="DU882" s="107"/>
      <c r="DV882" s="107"/>
      <c r="DW882" s="107"/>
      <c r="DX882" s="107"/>
      <c r="DY882" s="107"/>
      <c r="DZ882" s="107"/>
      <c r="EA882" s="107"/>
      <c r="EB882" s="107"/>
      <c r="EC882" s="107"/>
      <c r="ED882" s="107"/>
      <c r="EE882" s="107"/>
      <c r="EF882" s="107"/>
      <c r="EG882" s="107"/>
      <c r="EH882" s="107"/>
      <c r="EI882" s="107"/>
      <c r="EJ882" s="150"/>
    </row>
    <row r="883" spans="1:140" x14ac:dyDescent="0.3">
      <c r="A883" s="277"/>
      <c r="B883" s="278"/>
      <c r="C883" s="279"/>
      <c r="D883" s="278"/>
      <c r="E883" s="278"/>
      <c r="F883" s="280"/>
      <c r="G883" s="143"/>
      <c r="I883" s="144"/>
      <c r="J883" s="143"/>
      <c r="AQ883" s="144"/>
      <c r="AR883" s="143"/>
      <c r="AV883" s="1"/>
      <c r="AW883" s="1"/>
      <c r="BF883" s="1"/>
      <c r="CH883" s="1"/>
      <c r="CI883" s="1"/>
      <c r="CL883" s="1"/>
      <c r="CM883" s="1"/>
      <c r="CN883"/>
      <c r="CO883" s="1"/>
      <c r="CP883" s="3"/>
      <c r="CQ883" s="3"/>
      <c r="CR883" s="1"/>
      <c r="CS883" s="3"/>
      <c r="CT883" s="3"/>
      <c r="CU883" s="3"/>
      <c r="CV883" s="1"/>
      <c r="CW883" s="1"/>
      <c r="DC883" s="144"/>
      <c r="DD883" s="149"/>
      <c r="DE883" s="107"/>
      <c r="DF883" s="107"/>
      <c r="DG883" s="107"/>
      <c r="DH883" s="107"/>
      <c r="DI883" s="107"/>
      <c r="DJ883" s="107"/>
      <c r="DK883" s="107"/>
      <c r="DL883" s="107"/>
      <c r="DM883" s="107"/>
      <c r="DN883" s="107"/>
      <c r="DO883" s="107"/>
      <c r="DP883" s="107"/>
      <c r="DQ883" s="107"/>
      <c r="DR883" s="107"/>
      <c r="DS883" s="107"/>
      <c r="DT883" s="107"/>
      <c r="DU883" s="107"/>
      <c r="DV883" s="107"/>
      <c r="DW883" s="107"/>
      <c r="DX883" s="107"/>
      <c r="DY883" s="107"/>
      <c r="DZ883" s="107"/>
      <c r="EA883" s="107"/>
      <c r="EB883" s="107"/>
      <c r="EC883" s="107"/>
      <c r="ED883" s="107"/>
      <c r="EE883" s="107"/>
      <c r="EF883" s="107"/>
      <c r="EG883" s="107"/>
      <c r="EH883" s="107"/>
      <c r="EI883" s="107"/>
      <c r="EJ883" s="150"/>
    </row>
    <row r="884" spans="1:140" x14ac:dyDescent="0.3">
      <c r="A884" s="277"/>
      <c r="B884" s="278"/>
      <c r="C884" s="279"/>
      <c r="D884" s="278"/>
      <c r="E884" s="278"/>
      <c r="F884" s="280"/>
      <c r="G884" s="143"/>
      <c r="I884" s="144"/>
      <c r="J884" s="143"/>
      <c r="AQ884" s="144"/>
      <c r="AR884" s="143"/>
      <c r="AV884" s="1"/>
      <c r="AW884" s="1"/>
      <c r="BF884" s="1"/>
      <c r="CH884" s="1"/>
      <c r="CI884" s="1"/>
      <c r="CL884" s="1"/>
      <c r="CM884" s="1"/>
      <c r="CN884"/>
      <c r="CO884" s="1"/>
      <c r="CP884" s="3"/>
      <c r="CQ884" s="3"/>
      <c r="CR884" s="1"/>
      <c r="CS884" s="3"/>
      <c r="CT884" s="3"/>
      <c r="CU884" s="3"/>
      <c r="CV884" s="1"/>
      <c r="CW884" s="1"/>
      <c r="DC884" s="144"/>
      <c r="DD884" s="149"/>
      <c r="DE884" s="107"/>
      <c r="DF884" s="107"/>
      <c r="DG884" s="107"/>
      <c r="DH884" s="107"/>
      <c r="DI884" s="107"/>
      <c r="DJ884" s="107"/>
      <c r="DK884" s="107"/>
      <c r="DL884" s="107"/>
      <c r="DM884" s="107"/>
      <c r="DN884" s="107"/>
      <c r="DO884" s="107"/>
      <c r="DP884" s="107"/>
      <c r="DQ884" s="107"/>
      <c r="DR884" s="107"/>
      <c r="DS884" s="107"/>
      <c r="DT884" s="107"/>
      <c r="DU884" s="107"/>
      <c r="DV884" s="107"/>
      <c r="DW884" s="107"/>
      <c r="DX884" s="107"/>
      <c r="DY884" s="107"/>
      <c r="DZ884" s="107"/>
      <c r="EA884" s="107"/>
      <c r="EB884" s="107"/>
      <c r="EC884" s="107"/>
      <c r="ED884" s="107"/>
      <c r="EE884" s="107"/>
      <c r="EF884" s="107"/>
      <c r="EG884" s="107"/>
      <c r="EH884" s="107"/>
      <c r="EI884" s="107"/>
      <c r="EJ884" s="150"/>
    </row>
    <row r="885" spans="1:140" x14ac:dyDescent="0.3">
      <c r="A885" s="277"/>
      <c r="B885" s="278"/>
      <c r="C885" s="279"/>
      <c r="D885" s="278"/>
      <c r="E885" s="278"/>
      <c r="F885" s="280"/>
      <c r="G885" s="143"/>
      <c r="I885" s="144"/>
      <c r="J885" s="143"/>
      <c r="AQ885" s="144"/>
      <c r="AR885" s="143"/>
      <c r="AV885" s="1"/>
      <c r="AW885" s="1"/>
      <c r="BF885" s="1"/>
      <c r="CH885" s="1"/>
      <c r="CI885" s="1"/>
      <c r="CL885" s="1"/>
      <c r="CM885" s="1"/>
      <c r="CN885"/>
      <c r="CO885" s="1"/>
      <c r="CP885" s="3"/>
      <c r="CQ885" s="3"/>
      <c r="CR885" s="1"/>
      <c r="CS885" s="3"/>
      <c r="CT885" s="3"/>
      <c r="CU885" s="3"/>
      <c r="CV885" s="1"/>
      <c r="CW885" s="1"/>
      <c r="DC885" s="144"/>
      <c r="DD885" s="149"/>
      <c r="DE885" s="107"/>
      <c r="DF885" s="107"/>
      <c r="DG885" s="107"/>
      <c r="DH885" s="107"/>
      <c r="DI885" s="107"/>
      <c r="DJ885" s="107"/>
      <c r="DK885" s="107"/>
      <c r="DL885" s="107"/>
      <c r="DM885" s="107"/>
      <c r="DN885" s="107"/>
      <c r="DO885" s="107"/>
      <c r="DP885" s="107"/>
      <c r="DQ885" s="107"/>
      <c r="DR885" s="107"/>
      <c r="DS885" s="107"/>
      <c r="DT885" s="107"/>
      <c r="DU885" s="107"/>
      <c r="DV885" s="107"/>
      <c r="DW885" s="107"/>
      <c r="DX885" s="107"/>
      <c r="DY885" s="107"/>
      <c r="DZ885" s="107"/>
      <c r="EA885" s="107"/>
      <c r="EB885" s="107"/>
      <c r="EC885" s="107"/>
      <c r="ED885" s="107"/>
      <c r="EE885" s="107"/>
      <c r="EF885" s="107"/>
      <c r="EG885" s="107"/>
      <c r="EH885" s="107"/>
      <c r="EI885" s="107"/>
      <c r="EJ885" s="150"/>
    </row>
    <row r="886" spans="1:140" x14ac:dyDescent="0.3">
      <c r="A886" s="277"/>
      <c r="B886" s="278"/>
      <c r="C886" s="279"/>
      <c r="D886" s="278"/>
      <c r="E886" s="278"/>
      <c r="F886" s="280"/>
      <c r="G886" s="143"/>
      <c r="I886" s="144"/>
      <c r="J886" s="143"/>
      <c r="AQ886" s="144"/>
      <c r="AR886" s="143"/>
      <c r="AV886" s="1"/>
      <c r="AW886" s="1"/>
      <c r="BF886" s="1"/>
      <c r="CH886" s="1"/>
      <c r="CI886" s="1"/>
      <c r="CL886" s="1"/>
      <c r="CM886" s="1"/>
      <c r="CN886"/>
      <c r="CO886" s="1"/>
      <c r="CP886" s="3"/>
      <c r="CQ886" s="3"/>
      <c r="CR886" s="1"/>
      <c r="CS886" s="3"/>
      <c r="CT886" s="3"/>
      <c r="CU886" s="3"/>
      <c r="CV886" s="1"/>
      <c r="CW886" s="1"/>
      <c r="DC886" s="144"/>
      <c r="DD886" s="149"/>
      <c r="DE886" s="107"/>
      <c r="DF886" s="107"/>
      <c r="DG886" s="107"/>
      <c r="DH886" s="107"/>
      <c r="DI886" s="107"/>
      <c r="DJ886" s="107"/>
      <c r="DK886" s="107"/>
      <c r="DL886" s="107"/>
      <c r="DM886" s="107"/>
      <c r="DN886" s="107"/>
      <c r="DO886" s="107"/>
      <c r="DP886" s="107"/>
      <c r="DQ886" s="107"/>
      <c r="DR886" s="107"/>
      <c r="DS886" s="107"/>
      <c r="DT886" s="107"/>
      <c r="DU886" s="107"/>
      <c r="DV886" s="107"/>
      <c r="DW886" s="107"/>
      <c r="DX886" s="107"/>
      <c r="DY886" s="107"/>
      <c r="DZ886" s="107"/>
      <c r="EA886" s="107"/>
      <c r="EB886" s="107"/>
      <c r="EC886" s="107"/>
      <c r="ED886" s="107"/>
      <c r="EE886" s="107"/>
      <c r="EF886" s="107"/>
      <c r="EG886" s="107"/>
      <c r="EH886" s="107"/>
      <c r="EI886" s="107"/>
      <c r="EJ886" s="150"/>
    </row>
    <row r="887" spans="1:140" x14ac:dyDescent="0.3">
      <c r="A887" s="277"/>
      <c r="B887" s="278"/>
      <c r="C887" s="279"/>
      <c r="D887" s="278"/>
      <c r="E887" s="278"/>
      <c r="F887" s="280"/>
      <c r="G887" s="143"/>
      <c r="I887" s="144"/>
      <c r="J887" s="143"/>
      <c r="AQ887" s="144"/>
      <c r="AR887" s="143"/>
      <c r="AV887" s="1"/>
      <c r="AW887" s="1"/>
      <c r="BF887" s="1"/>
      <c r="CH887" s="1"/>
      <c r="CI887" s="1"/>
      <c r="CL887" s="1"/>
      <c r="CM887" s="1"/>
      <c r="CN887"/>
      <c r="CO887" s="1"/>
      <c r="CP887" s="3"/>
      <c r="CQ887" s="3"/>
      <c r="CR887" s="1"/>
      <c r="CS887" s="3"/>
      <c r="CT887" s="3"/>
      <c r="CU887" s="3"/>
      <c r="CV887" s="1"/>
      <c r="CW887" s="1"/>
      <c r="DC887" s="144"/>
      <c r="DD887" s="149"/>
      <c r="DE887" s="107"/>
      <c r="DF887" s="107"/>
      <c r="DG887" s="107"/>
      <c r="DH887" s="107"/>
      <c r="DI887" s="107"/>
      <c r="DJ887" s="107"/>
      <c r="DK887" s="107"/>
      <c r="DL887" s="107"/>
      <c r="DM887" s="107"/>
      <c r="DN887" s="107"/>
      <c r="DO887" s="107"/>
      <c r="DP887" s="107"/>
      <c r="DQ887" s="107"/>
      <c r="DR887" s="107"/>
      <c r="DS887" s="107"/>
      <c r="DT887" s="107"/>
      <c r="DU887" s="107"/>
      <c r="DV887" s="107"/>
      <c r="DW887" s="107"/>
      <c r="DX887" s="107"/>
      <c r="DY887" s="107"/>
      <c r="DZ887" s="107"/>
      <c r="EA887" s="107"/>
      <c r="EB887" s="107"/>
      <c r="EC887" s="107"/>
      <c r="ED887" s="107"/>
      <c r="EE887" s="107"/>
      <c r="EF887" s="107"/>
      <c r="EG887" s="107"/>
      <c r="EH887" s="107"/>
      <c r="EI887" s="107"/>
      <c r="EJ887" s="150"/>
    </row>
    <row r="888" spans="1:140" x14ac:dyDescent="0.3">
      <c r="A888" s="277"/>
      <c r="B888" s="278"/>
      <c r="C888" s="279"/>
      <c r="D888" s="278"/>
      <c r="E888" s="278"/>
      <c r="F888" s="280"/>
      <c r="G888" s="143"/>
      <c r="I888" s="144"/>
      <c r="J888" s="143"/>
      <c r="AQ888" s="144"/>
      <c r="AR888" s="143"/>
      <c r="AV888" s="1"/>
      <c r="AW888" s="1"/>
      <c r="BF888" s="1"/>
      <c r="CH888" s="1"/>
      <c r="CI888" s="1"/>
      <c r="CL888" s="1"/>
      <c r="CM888" s="1"/>
      <c r="CN888"/>
      <c r="CO888" s="1"/>
      <c r="CP888" s="3"/>
      <c r="CQ888" s="3"/>
      <c r="CR888" s="1"/>
      <c r="CS888" s="3"/>
      <c r="CT888" s="3"/>
      <c r="CU888" s="3"/>
      <c r="CV888" s="1"/>
      <c r="CW888" s="1"/>
      <c r="DC888" s="144"/>
      <c r="DD888" s="149"/>
      <c r="DE888" s="107"/>
      <c r="DF888" s="107"/>
      <c r="DG888" s="107"/>
      <c r="DH888" s="107"/>
      <c r="DI888" s="107"/>
      <c r="DJ888" s="107"/>
      <c r="DK888" s="107"/>
      <c r="DL888" s="107"/>
      <c r="DM888" s="107"/>
      <c r="DN888" s="107"/>
      <c r="DO888" s="107"/>
      <c r="DP888" s="107"/>
      <c r="DQ888" s="107"/>
      <c r="DR888" s="107"/>
      <c r="DS888" s="107"/>
      <c r="DT888" s="107"/>
      <c r="DU888" s="107"/>
      <c r="DV888" s="107"/>
      <c r="DW888" s="107"/>
      <c r="DX888" s="107"/>
      <c r="DY888" s="107"/>
      <c r="DZ888" s="107"/>
      <c r="EA888" s="107"/>
      <c r="EB888" s="107"/>
      <c r="EC888" s="107"/>
      <c r="ED888" s="107"/>
      <c r="EE888" s="107"/>
      <c r="EF888" s="107"/>
      <c r="EG888" s="107"/>
      <c r="EH888" s="107"/>
      <c r="EI888" s="107"/>
      <c r="EJ888" s="150"/>
    </row>
    <row r="889" spans="1:140" x14ac:dyDescent="0.3">
      <c r="A889" s="277"/>
      <c r="B889" s="278"/>
      <c r="C889" s="279"/>
      <c r="D889" s="278"/>
      <c r="E889" s="278"/>
      <c r="F889" s="280"/>
      <c r="G889" s="143"/>
      <c r="I889" s="144"/>
      <c r="J889" s="143"/>
      <c r="AQ889" s="144"/>
      <c r="AR889" s="143"/>
      <c r="AV889" s="1"/>
      <c r="AW889" s="1"/>
      <c r="BF889" s="1"/>
      <c r="CH889" s="1"/>
      <c r="CI889" s="1"/>
      <c r="CL889" s="1"/>
      <c r="CM889" s="1"/>
      <c r="CN889"/>
      <c r="CO889" s="1"/>
      <c r="CP889" s="3"/>
      <c r="CQ889" s="3"/>
      <c r="CR889" s="1"/>
      <c r="CS889" s="3"/>
      <c r="CT889" s="3"/>
      <c r="CU889" s="3"/>
      <c r="CV889" s="1"/>
      <c r="CW889" s="1"/>
      <c r="DC889" s="144"/>
      <c r="DD889" s="149"/>
      <c r="DE889" s="107"/>
      <c r="DF889" s="107"/>
      <c r="DG889" s="107"/>
      <c r="DH889" s="107"/>
      <c r="DI889" s="107"/>
      <c r="DJ889" s="107"/>
      <c r="DK889" s="107"/>
      <c r="DL889" s="107"/>
      <c r="DM889" s="107"/>
      <c r="DN889" s="107"/>
      <c r="DO889" s="107"/>
      <c r="DP889" s="107"/>
      <c r="DQ889" s="107"/>
      <c r="DR889" s="107"/>
      <c r="DS889" s="107"/>
      <c r="DT889" s="107"/>
      <c r="DU889" s="107"/>
      <c r="DV889" s="107"/>
      <c r="DW889" s="107"/>
      <c r="DX889" s="107"/>
      <c r="DY889" s="107"/>
      <c r="DZ889" s="107"/>
      <c r="EA889" s="107"/>
      <c r="EB889" s="107"/>
      <c r="EC889" s="107"/>
      <c r="ED889" s="107"/>
      <c r="EE889" s="107"/>
      <c r="EF889" s="107"/>
      <c r="EG889" s="107"/>
      <c r="EH889" s="107"/>
      <c r="EI889" s="107"/>
      <c r="EJ889" s="150"/>
    </row>
    <row r="890" spans="1:140" x14ac:dyDescent="0.3">
      <c r="A890" s="277"/>
      <c r="B890" s="278"/>
      <c r="C890" s="279"/>
      <c r="D890" s="278"/>
      <c r="E890" s="278"/>
      <c r="F890" s="280"/>
      <c r="G890" s="143"/>
      <c r="I890" s="144"/>
      <c r="J890" s="143"/>
      <c r="AQ890" s="144"/>
      <c r="AR890" s="143"/>
      <c r="AV890" s="1"/>
      <c r="AW890" s="1"/>
      <c r="BF890" s="1"/>
      <c r="CH890" s="1"/>
      <c r="CI890" s="1"/>
      <c r="CL890" s="1"/>
      <c r="CM890" s="1"/>
      <c r="CN890"/>
      <c r="CO890" s="1"/>
      <c r="CP890" s="3"/>
      <c r="CQ890" s="3"/>
      <c r="CR890" s="1"/>
      <c r="CS890" s="3"/>
      <c r="CT890" s="3"/>
      <c r="CU890" s="3"/>
      <c r="CV890" s="1"/>
      <c r="CW890" s="1"/>
      <c r="DC890" s="144"/>
      <c r="DD890" s="149"/>
      <c r="DE890" s="107"/>
      <c r="DF890" s="107"/>
      <c r="DG890" s="107"/>
      <c r="DH890" s="107"/>
      <c r="DI890" s="107"/>
      <c r="DJ890" s="107"/>
      <c r="DK890" s="107"/>
      <c r="DL890" s="107"/>
      <c r="DM890" s="107"/>
      <c r="DN890" s="107"/>
      <c r="DO890" s="107"/>
      <c r="DP890" s="107"/>
      <c r="DQ890" s="107"/>
      <c r="DR890" s="107"/>
      <c r="DS890" s="107"/>
      <c r="DT890" s="107"/>
      <c r="DU890" s="107"/>
      <c r="DV890" s="107"/>
      <c r="DW890" s="107"/>
      <c r="DX890" s="107"/>
      <c r="DY890" s="107"/>
      <c r="DZ890" s="107"/>
      <c r="EA890" s="107"/>
      <c r="EB890" s="107"/>
      <c r="EC890" s="107"/>
      <c r="ED890" s="107"/>
      <c r="EE890" s="107"/>
      <c r="EF890" s="107"/>
      <c r="EG890" s="107"/>
      <c r="EH890" s="107"/>
      <c r="EI890" s="107"/>
      <c r="EJ890" s="150"/>
    </row>
    <row r="891" spans="1:140" x14ac:dyDescent="0.3">
      <c r="A891" s="277"/>
      <c r="B891" s="278"/>
      <c r="C891" s="279"/>
      <c r="D891" s="278"/>
      <c r="E891" s="278"/>
      <c r="F891" s="280"/>
      <c r="G891" s="143"/>
      <c r="I891" s="144"/>
      <c r="J891" s="143"/>
      <c r="AQ891" s="144"/>
      <c r="AR891" s="143"/>
      <c r="AV891" s="1"/>
      <c r="AW891" s="1"/>
      <c r="BF891" s="1"/>
      <c r="CH891" s="1"/>
      <c r="CI891" s="1"/>
      <c r="CL891" s="1"/>
      <c r="CM891" s="1"/>
      <c r="CN891"/>
      <c r="CO891" s="1"/>
      <c r="CP891" s="3"/>
      <c r="CQ891" s="3"/>
      <c r="CR891" s="1"/>
      <c r="CS891" s="3"/>
      <c r="CT891" s="3"/>
      <c r="CU891" s="3"/>
      <c r="CV891" s="1"/>
      <c r="CW891" s="1"/>
      <c r="DC891" s="144"/>
      <c r="DD891" s="149"/>
      <c r="DE891" s="107"/>
      <c r="DF891" s="107"/>
      <c r="DG891" s="107"/>
      <c r="DH891" s="107"/>
      <c r="DI891" s="107"/>
      <c r="DJ891" s="107"/>
      <c r="DK891" s="107"/>
      <c r="DL891" s="107"/>
      <c r="DM891" s="107"/>
      <c r="DN891" s="107"/>
      <c r="DO891" s="107"/>
      <c r="DP891" s="107"/>
      <c r="DQ891" s="107"/>
      <c r="DR891" s="107"/>
      <c r="DS891" s="107"/>
      <c r="DT891" s="107"/>
      <c r="DU891" s="107"/>
      <c r="DV891" s="107"/>
      <c r="DW891" s="107"/>
      <c r="DX891" s="107"/>
      <c r="DY891" s="107"/>
      <c r="DZ891" s="107"/>
      <c r="EA891" s="107"/>
      <c r="EB891" s="107"/>
      <c r="EC891" s="107"/>
      <c r="ED891" s="107"/>
      <c r="EE891" s="107"/>
      <c r="EF891" s="107"/>
      <c r="EG891" s="107"/>
      <c r="EH891" s="107"/>
      <c r="EI891" s="107"/>
      <c r="EJ891" s="150"/>
    </row>
    <row r="892" spans="1:140" x14ac:dyDescent="0.3">
      <c r="A892" s="277"/>
      <c r="B892" s="278"/>
      <c r="C892" s="279"/>
      <c r="D892" s="278"/>
      <c r="E892" s="278"/>
      <c r="F892" s="280"/>
      <c r="G892" s="143"/>
      <c r="I892" s="144"/>
      <c r="J892" s="143"/>
      <c r="AQ892" s="144"/>
      <c r="AR892" s="143"/>
      <c r="AV892" s="1"/>
      <c r="AW892" s="1"/>
      <c r="BF892" s="1"/>
      <c r="CH892" s="1"/>
      <c r="CI892" s="1"/>
      <c r="CL892" s="1"/>
      <c r="CM892" s="1"/>
      <c r="CN892"/>
      <c r="CO892" s="1"/>
      <c r="CP892" s="3"/>
      <c r="CQ892" s="3"/>
      <c r="CR892" s="1"/>
      <c r="CS892" s="3"/>
      <c r="CT892" s="3"/>
      <c r="CU892" s="3"/>
      <c r="CV892" s="1"/>
      <c r="CW892" s="1"/>
      <c r="DC892" s="144"/>
      <c r="DD892" s="149"/>
      <c r="DE892" s="107"/>
      <c r="DF892" s="107"/>
      <c r="DG892" s="107"/>
      <c r="DH892" s="107"/>
      <c r="DI892" s="107"/>
      <c r="DJ892" s="107"/>
      <c r="DK892" s="107"/>
      <c r="DL892" s="107"/>
      <c r="DM892" s="107"/>
      <c r="DN892" s="107"/>
      <c r="DO892" s="107"/>
      <c r="DP892" s="107"/>
      <c r="DQ892" s="107"/>
      <c r="DR892" s="107"/>
      <c r="DS892" s="107"/>
      <c r="DT892" s="107"/>
      <c r="DU892" s="107"/>
      <c r="DV892" s="107"/>
      <c r="DW892" s="107"/>
      <c r="DX892" s="107"/>
      <c r="DY892" s="107"/>
      <c r="DZ892" s="107"/>
      <c r="EA892" s="107"/>
      <c r="EB892" s="107"/>
      <c r="EC892" s="107"/>
      <c r="ED892" s="107"/>
      <c r="EE892" s="107"/>
      <c r="EF892" s="107"/>
      <c r="EG892" s="107"/>
      <c r="EH892" s="107"/>
      <c r="EI892" s="107"/>
      <c r="EJ892" s="150"/>
    </row>
    <row r="893" spans="1:140" x14ac:dyDescent="0.3">
      <c r="A893" s="283"/>
      <c r="B893" s="284"/>
      <c r="C893" s="285"/>
      <c r="D893" s="284"/>
      <c r="E893" s="284"/>
      <c r="F893" s="286"/>
      <c r="G893" s="143"/>
      <c r="I893" s="144"/>
      <c r="J893" s="143"/>
      <c r="AQ893" s="144"/>
      <c r="AR893" s="143"/>
      <c r="AV893" s="1"/>
      <c r="AW893" s="1"/>
      <c r="BF893" s="1"/>
      <c r="CH893" s="1"/>
      <c r="CI893" s="1"/>
      <c r="CL893" s="1"/>
      <c r="CM893" s="1"/>
      <c r="CN893"/>
      <c r="CO893" s="1"/>
      <c r="CP893" s="3"/>
      <c r="CQ893" s="3"/>
      <c r="CR893" s="1"/>
      <c r="CS893" s="3"/>
      <c r="CT893" s="3"/>
      <c r="CU893" s="3"/>
      <c r="CV893" s="1"/>
      <c r="CW893" s="1"/>
      <c r="DC893" s="144"/>
      <c r="DD893" s="149"/>
      <c r="DE893" s="107"/>
      <c r="DF893" s="107"/>
      <c r="DG893" s="107"/>
      <c r="DH893" s="107"/>
      <c r="DI893" s="107"/>
      <c r="DJ893" s="107"/>
      <c r="DK893" s="107"/>
      <c r="DL893" s="107"/>
      <c r="DM893" s="107"/>
      <c r="DN893" s="107"/>
      <c r="DO893" s="107"/>
      <c r="DP893" s="107"/>
      <c r="DQ893" s="107"/>
      <c r="DR893" s="107"/>
      <c r="DS893" s="107"/>
      <c r="DT893" s="107"/>
      <c r="DU893" s="107"/>
      <c r="DV893" s="107"/>
      <c r="DW893" s="107"/>
      <c r="DX893" s="107"/>
      <c r="DY893" s="107"/>
      <c r="DZ893" s="107"/>
      <c r="EA893" s="107"/>
      <c r="EB893" s="107"/>
      <c r="EC893" s="107"/>
      <c r="ED893" s="107"/>
      <c r="EE893" s="107"/>
      <c r="EF893" s="107"/>
      <c r="EG893" s="107"/>
      <c r="EH893" s="107"/>
      <c r="EI893" s="107"/>
      <c r="EJ893" s="150"/>
    </row>
    <row r="894" spans="1:140" x14ac:dyDescent="0.3">
      <c r="BF894" s="1"/>
      <c r="CL894" s="1"/>
      <c r="CM894" s="1"/>
      <c r="CN894" s="1"/>
      <c r="CO894" s="1"/>
      <c r="CP894" s="3"/>
      <c r="CQ894" s="3"/>
      <c r="CR894" s="1"/>
      <c r="CS894" s="3"/>
      <c r="CT894" s="3"/>
      <c r="CU894" s="3"/>
      <c r="CV894" s="1"/>
      <c r="CW894" s="1"/>
      <c r="DC894" s="1"/>
      <c r="DF894" s="1"/>
      <c r="DG894" s="1"/>
      <c r="DH894" s="1"/>
      <c r="DL894" s="1"/>
      <c r="DM894" s="1"/>
      <c r="DN894" s="1"/>
      <c r="DO894" s="1"/>
      <c r="DP894" s="1"/>
      <c r="DQ894" s="1"/>
    </row>
    <row r="895" spans="1:140" x14ac:dyDescent="0.3">
      <c r="BF895" s="1"/>
      <c r="CL895" s="1"/>
      <c r="CM895" s="1"/>
      <c r="CN895" s="1"/>
      <c r="CO895" s="1"/>
      <c r="CP895" s="3"/>
      <c r="CQ895" s="3"/>
      <c r="CR895" s="1"/>
      <c r="CS895" s="3"/>
      <c r="CT895" s="3"/>
      <c r="CU895" s="3"/>
      <c r="CV895" s="1"/>
      <c r="CW895" s="1"/>
      <c r="DC895" s="1"/>
      <c r="DF895" s="1"/>
      <c r="DG895" s="1"/>
      <c r="DH895" s="1"/>
      <c r="DL895" s="1"/>
      <c r="DM895" s="1"/>
      <c r="DN895" s="1"/>
      <c r="DO895" s="1"/>
      <c r="DP895" s="1"/>
      <c r="DQ895" s="1"/>
    </row>
    <row r="897" spans="58:121" x14ac:dyDescent="0.3">
      <c r="BF897" s="1"/>
      <c r="CL897" s="1"/>
      <c r="CM897" s="1"/>
      <c r="CN897" s="1"/>
      <c r="CO897" s="1"/>
      <c r="CP897" s="3"/>
      <c r="CQ897" s="3"/>
      <c r="CR897" s="1"/>
      <c r="CS897" s="3"/>
      <c r="CT897" s="3"/>
      <c r="CU897" s="3"/>
      <c r="CV897" s="1"/>
      <c r="CW897" s="1"/>
      <c r="DC897" s="1"/>
      <c r="DF897" s="1"/>
      <c r="DG897" s="1"/>
      <c r="DH897" s="1"/>
      <c r="DL897" s="1"/>
      <c r="DM897" s="1"/>
      <c r="DN897" s="1"/>
      <c r="DO897" s="1"/>
      <c r="DP897" s="1"/>
      <c r="DQ897" s="1"/>
    </row>
    <row r="900" spans="58:121" x14ac:dyDescent="0.3">
      <c r="BF900" s="1"/>
      <c r="CL900" s="1"/>
      <c r="CM900" s="1"/>
      <c r="CN900" s="1"/>
      <c r="CO900" s="1"/>
      <c r="CP900" s="3"/>
      <c r="CQ900" s="3"/>
      <c r="CR900" s="1"/>
      <c r="CS900" s="3"/>
      <c r="CT900" s="3"/>
      <c r="CU900" s="3"/>
      <c r="CV900" s="1"/>
      <c r="CW900" s="1"/>
      <c r="DC900" s="1"/>
      <c r="DF900" s="1"/>
      <c r="DG900" s="1"/>
      <c r="DH900" s="1"/>
      <c r="DL900" s="1"/>
      <c r="DM900" s="1"/>
      <c r="DN900" s="1"/>
      <c r="DO900" s="1"/>
      <c r="DP900" s="1"/>
      <c r="DQ900" s="1"/>
    </row>
  </sheetData>
  <mergeCells count="14">
    <mergeCell ref="DD12:EJ12"/>
    <mergeCell ref="J12:AQ12"/>
    <mergeCell ref="A12:F12"/>
    <mergeCell ref="AR12:DC12"/>
    <mergeCell ref="G12:I12"/>
    <mergeCell ref="A1:F4"/>
    <mergeCell ref="CG13:CL13"/>
    <mergeCell ref="CY13:DC13"/>
    <mergeCell ref="AF13:AG13"/>
    <mergeCell ref="AP13:AQ13"/>
    <mergeCell ref="BI13:BL13"/>
    <mergeCell ref="BQ13:BX13"/>
    <mergeCell ref="BZ13:CF13"/>
    <mergeCell ref="G6:I7"/>
  </mergeCells>
  <conditionalFormatting sqref="DE11">
    <cfRule type="cellIs" dxfId="1" priority="1" operator="equal">
      <formula>TODAY()</formula>
    </cfRule>
    <cfRule type="cellIs" dxfId="0" priority="2" operator="notEqual">
      <formula>TODAY()</formula>
    </cfRule>
  </conditionalFormatting>
  <dataValidations count="2">
    <dataValidation type="list" allowBlank="1" sqref="G15:G893" xr:uid="{BB8A0D8E-A477-4291-9AAD-7FEB21AD3062}">
      <formula1>Famille_Pareto</formula1>
    </dataValidation>
    <dataValidation type="list" allowBlank="1" showInputMessage="1" showErrorMessage="1" sqref="H15:H893" xr:uid="{FC82BEF6-7BFC-4C89-9A6C-12B219BB826A}">
      <formula1>OFFSET(Analyse,1,MATCH(G15,Famille_Pareto,0)-1,COUNTA(OFFSET(Analyse,,MATCH(G15,Famille_Pareto,0)-1))-1)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3" r:id="rId4" name="Button 9">
              <controlPr defaultSize="0" print="0" autoFill="0" autoPict="0" macro="[0]!Réduire_volets_pour_analyse_commentaires">
                <anchor moveWithCells="1">
                  <from>
                    <xdr:col>6</xdr:col>
                    <xdr:colOff>68580</xdr:colOff>
                    <xdr:row>7</xdr:row>
                    <xdr:rowOff>30480</xdr:rowOff>
                  </from>
                  <to>
                    <xdr:col>6</xdr:col>
                    <xdr:colOff>1554480</xdr:colOff>
                    <xdr:row>10</xdr:row>
                    <xdr:rowOff>137160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5" name="Button 13">
              <controlPr defaultSize="0" print="0" autoFill="0" autoPict="0" macro="[0]!Réduire_volets_pour_analyse_commentaires_dates_BL">
                <anchor moveWithCells="1">
                  <from>
                    <xdr:col>6</xdr:col>
                    <xdr:colOff>1615440</xdr:colOff>
                    <xdr:row>7</xdr:row>
                    <xdr:rowOff>30480</xdr:rowOff>
                  </from>
                  <to>
                    <xdr:col>7</xdr:col>
                    <xdr:colOff>1432560</xdr:colOff>
                    <xdr:row>10</xdr:row>
                    <xdr:rowOff>137160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6" name="Button 15">
              <controlPr defaultSize="0" print="0" autoFill="0" autoPict="0" macro="[0]!Afficher_tous_les_onglets">
                <anchor moveWithCells="1">
                  <from>
                    <xdr:col>7</xdr:col>
                    <xdr:colOff>1493520</xdr:colOff>
                    <xdr:row>7</xdr:row>
                    <xdr:rowOff>30480</xdr:rowOff>
                  </from>
                  <to>
                    <xdr:col>8</xdr:col>
                    <xdr:colOff>1028700</xdr:colOff>
                    <xdr:row>10</xdr:row>
                    <xdr:rowOff>137160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7" name="Button 16">
              <controlPr defaultSize="0" print="0" autoFill="0" autoPict="0" macro="[0]!Créer_Pareto">
                <anchor moveWithCells="1">
                  <from>
                    <xdr:col>6</xdr:col>
                    <xdr:colOff>198120</xdr:colOff>
                    <xdr:row>0</xdr:row>
                    <xdr:rowOff>175260</xdr:rowOff>
                  </from>
                  <to>
                    <xdr:col>6</xdr:col>
                    <xdr:colOff>1546860</xdr:colOff>
                    <xdr:row>3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8" name="Button 31">
              <controlPr defaultSize="0" print="0" autoFill="0" autoPict="0" macro="[0]!Intégrer_données_OTD_CARCO">
                <anchor moveWithCells="1">
                  <from>
                    <xdr:col>2</xdr:col>
                    <xdr:colOff>571500</xdr:colOff>
                    <xdr:row>5</xdr:row>
                    <xdr:rowOff>7620</xdr:rowOff>
                  </from>
                  <to>
                    <xdr:col>3</xdr:col>
                    <xdr:colOff>998220</xdr:colOff>
                    <xdr:row>10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9" name="Button 32">
              <controlPr defaultSize="0" print="0" autoFill="0" autoPict="0" macro="[0]!Copier_données_dans_onglet_Retard_N_1">
                <anchor moveWithCells="1">
                  <from>
                    <xdr:col>4</xdr:col>
                    <xdr:colOff>1760220</xdr:colOff>
                    <xdr:row>5</xdr:row>
                    <xdr:rowOff>22860</xdr:rowOff>
                  </from>
                  <to>
                    <xdr:col>5</xdr:col>
                    <xdr:colOff>1104900</xdr:colOff>
                    <xdr:row>10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10" name="Button 33">
              <controlPr defaultSize="0" print="0" autoFill="0" autoPict="0" macro="[0]!Importer_données_Analyse_onglet_Retard_N_1">
                <anchor moveWithCells="1">
                  <from>
                    <xdr:col>4</xdr:col>
                    <xdr:colOff>121920</xdr:colOff>
                    <xdr:row>5</xdr:row>
                    <xdr:rowOff>15240</xdr:rowOff>
                  </from>
                  <to>
                    <xdr:col>4</xdr:col>
                    <xdr:colOff>1630680</xdr:colOff>
                    <xdr:row>10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11" name="Button 35">
              <controlPr defaultSize="0" print="0" autoFill="0" autoPict="0" macro="[0]!Actualiser_données_CALCUL">
                <anchor moveWithCells="1">
                  <from>
                    <xdr:col>0</xdr:col>
                    <xdr:colOff>91440</xdr:colOff>
                    <xdr:row>4</xdr:row>
                    <xdr:rowOff>167640</xdr:rowOff>
                  </from>
                  <to>
                    <xdr:col>1</xdr:col>
                    <xdr:colOff>259080</xdr:colOff>
                    <xdr:row>10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1" r:id="rId12" name="Button 37">
              <controlPr defaultSize="0" print="0" autoFill="0" autoPict="0" macro="[0]!Créer_Pareto">
                <anchor moveWithCells="1">
                  <from>
                    <xdr:col>7</xdr:col>
                    <xdr:colOff>464820</xdr:colOff>
                    <xdr:row>0</xdr:row>
                    <xdr:rowOff>167640</xdr:rowOff>
                  </from>
                  <to>
                    <xdr:col>8</xdr:col>
                    <xdr:colOff>525780</xdr:colOff>
                    <xdr:row>3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3" r:id="rId13" name="Button 39">
              <controlPr defaultSize="0" print="0" autoFill="0" autoPict="0" macro="[0]!Effacer_données_Copie_OTD_CARCO">
                <anchor moveWithCells="1">
                  <from>
                    <xdr:col>1</xdr:col>
                    <xdr:colOff>396240</xdr:colOff>
                    <xdr:row>5</xdr:row>
                    <xdr:rowOff>0</xdr:rowOff>
                  </from>
                  <to>
                    <xdr:col>2</xdr:col>
                    <xdr:colOff>76200</xdr:colOff>
                    <xdr:row>10</xdr:row>
                    <xdr:rowOff>22860</xdr:rowOff>
                  </to>
                </anchor>
              </controlPr>
            </control>
          </mc:Choice>
        </mc:AlternateContent>
      </controls>
    </mc:Choice>
  </mc:AlternateContent>
  <tableParts count="1">
    <tablePart r:id="rId14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xr:uid="{C35642C0-17BA-4EEC-941B-72154709B294}">
          <x14:formula1>
            <xm:f>#REF!</xm:f>
          </x14:formula1>
          <xm:sqref>I15:I893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Paramètres Suivi Retard</vt:lpstr>
      <vt:lpstr>Images Tendance</vt:lpstr>
      <vt:lpstr>Suivi retard</vt:lpstr>
      <vt:lpstr>Retard AirSupply</vt:lpstr>
      <vt:lpstr>Fin_prévu_estimée_de_l_OP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2019-05-29T12:37:48Z</dcterms:modified>
</cp:coreProperties>
</file>