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505" yWindow="-15" windowWidth="14310" windowHeight="13005" activeTab="1"/>
  </bookViews>
  <sheets>
    <sheet name="JNO" sheetId="3" r:id="rId1"/>
    <sheet name="UNTEL" sheetId="4" r:id="rId2"/>
  </sheets>
  <definedNames>
    <definedName name="JFNO">JNO!$C$2:$C$14</definedName>
    <definedName name="PCP">JNO!$C$15:$C$22</definedName>
  </definedNames>
  <calcPr calcId="145621"/>
</workbook>
</file>

<file path=xl/calcChain.xml><?xml version="1.0" encoding="utf-8"?>
<calcChain xmlns="http://schemas.openxmlformats.org/spreadsheetml/2006/main">
  <c r="N4" i="4" l="1"/>
  <c r="O4" i="4"/>
  <c r="H27" i="4"/>
  <c r="J1" i="4"/>
  <c r="F17" i="4"/>
  <c r="H17" i="4"/>
  <c r="I17" i="4"/>
  <c r="F18" i="4"/>
  <c r="H18" i="4"/>
  <c r="I18" i="4"/>
  <c r="F19" i="4"/>
  <c r="H19" i="4"/>
  <c r="I19" i="4"/>
  <c r="F20" i="4"/>
  <c r="H20" i="4"/>
  <c r="I20" i="4"/>
  <c r="F21" i="4"/>
  <c r="H21" i="4"/>
  <c r="I21" i="4"/>
  <c r="F22" i="4"/>
  <c r="H22" i="4"/>
  <c r="I22" i="4"/>
  <c r="F23" i="4"/>
  <c r="H23" i="4"/>
  <c r="I23" i="4"/>
  <c r="L1" i="4"/>
  <c r="K1" i="4"/>
  <c r="F6" i="4" l="1"/>
  <c r="I6" i="4"/>
  <c r="F7" i="4"/>
  <c r="I7" i="4"/>
  <c r="F8" i="4"/>
  <c r="I8" i="4"/>
  <c r="F9" i="4"/>
  <c r="I9" i="4"/>
  <c r="F10" i="4"/>
  <c r="H10" i="4"/>
  <c r="I10" i="4"/>
  <c r="F11" i="4"/>
  <c r="I11" i="4"/>
  <c r="F12" i="4"/>
  <c r="H12" i="4"/>
  <c r="I12" i="4"/>
  <c r="F14" i="4"/>
  <c r="I14" i="4"/>
  <c r="F15" i="4"/>
  <c r="L15" i="4" s="1"/>
  <c r="K15" i="4" s="1"/>
  <c r="J15" i="4" s="1"/>
  <c r="H15" i="4"/>
  <c r="I15" i="4"/>
  <c r="F16" i="4"/>
  <c r="H16" i="4"/>
  <c r="I16" i="4"/>
  <c r="F13" i="4"/>
  <c r="H13" i="4"/>
  <c r="I13" i="4"/>
  <c r="F24" i="4"/>
  <c r="H24" i="4"/>
  <c r="I24" i="4"/>
  <c r="F25" i="4"/>
  <c r="H25" i="4"/>
  <c r="I25" i="4"/>
  <c r="B14" i="3"/>
  <c r="C14" i="3" s="1"/>
  <c r="F4" i="4" l="1"/>
  <c r="F5" i="4"/>
  <c r="I4" i="4"/>
  <c r="I5" i="4"/>
  <c r="K27" i="4" l="1"/>
  <c r="L4" i="4" l="1"/>
  <c r="K4" i="4" s="1"/>
  <c r="J4" i="4" s="1"/>
  <c r="J27" i="4"/>
  <c r="I27" i="4"/>
  <c r="N5" i="4" l="1"/>
  <c r="O5" i="4" s="1"/>
  <c r="G4" i="4"/>
  <c r="L5" i="4"/>
  <c r="B3" i="3"/>
  <c r="C3" i="3" s="1"/>
  <c r="B2" i="3"/>
  <c r="C2" i="3" s="1"/>
  <c r="B13" i="3"/>
  <c r="C13" i="3" s="1"/>
  <c r="B9" i="3"/>
  <c r="C9" i="3" s="1"/>
  <c r="B8" i="3"/>
  <c r="C8" i="3" s="1"/>
  <c r="B4" i="3"/>
  <c r="C4" i="3" s="1"/>
  <c r="B5" i="3"/>
  <c r="C5" i="3" s="1"/>
  <c r="B12" i="3"/>
  <c r="C12" i="3" s="1"/>
  <c r="B11" i="3"/>
  <c r="C11" i="3" s="1"/>
  <c r="B10" i="3"/>
  <c r="C10" i="3" s="1"/>
  <c r="L6" i="4" l="1"/>
  <c r="L7" i="4" s="1"/>
  <c r="K5" i="4"/>
  <c r="B6" i="3"/>
  <c r="C6" i="3" s="1"/>
  <c r="H14" i="4" s="1"/>
  <c r="B7" i="3"/>
  <c r="C7" i="3" s="1"/>
  <c r="K6" i="4" l="1"/>
  <c r="K7" i="4" s="1"/>
  <c r="J5" i="4"/>
  <c r="L8" i="4"/>
  <c r="H7" i="4"/>
  <c r="H6" i="4"/>
  <c r="H11" i="4"/>
  <c r="H9" i="4"/>
  <c r="H8" i="4"/>
  <c r="H4" i="4"/>
  <c r="H5" i="4"/>
  <c r="N6" i="4" l="1"/>
  <c r="O6" i="4" s="1"/>
  <c r="G5" i="4"/>
  <c r="J6" i="4"/>
  <c r="K8" i="4"/>
  <c r="L9" i="4"/>
  <c r="N7" i="4" l="1"/>
  <c r="O7" i="4" s="1"/>
  <c r="G6" i="4"/>
  <c r="K9" i="4"/>
  <c r="J7" i="4"/>
  <c r="L10" i="4"/>
  <c r="O8" i="4" l="1"/>
  <c r="O9" i="4" s="1"/>
  <c r="O10" i="4" s="1"/>
  <c r="G7" i="4"/>
  <c r="N8" i="4"/>
  <c r="K10" i="4"/>
  <c r="L13" i="4"/>
  <c r="K13" i="4" s="1"/>
  <c r="J8" i="4"/>
  <c r="N9" i="4" s="1"/>
  <c r="L11" i="4"/>
  <c r="G8" i="4" l="1"/>
  <c r="G9" i="4" s="1"/>
  <c r="G10" i="4" s="1"/>
  <c r="K11" i="4"/>
  <c r="L14" i="4"/>
  <c r="J9" i="4"/>
  <c r="N10" i="4" s="1"/>
  <c r="K14" i="4" l="1"/>
  <c r="J10" i="4"/>
  <c r="N11" i="4" s="1"/>
  <c r="O11" i="4" s="1"/>
  <c r="L12" i="4"/>
  <c r="K12" i="4" l="1"/>
  <c r="L16" i="4"/>
  <c r="J13" i="4"/>
  <c r="J11" i="4"/>
  <c r="K16" i="4" l="1"/>
  <c r="N12" i="4"/>
  <c r="O12" i="4" s="1"/>
  <c r="G11" i="4"/>
  <c r="J14" i="4"/>
  <c r="J12" i="4" l="1"/>
  <c r="K28" i="4"/>
  <c r="N13" i="4" l="1"/>
  <c r="O13" i="4" s="1"/>
  <c r="G12" i="4"/>
  <c r="G13" i="4" s="1"/>
  <c r="J16" i="4"/>
  <c r="L17" i="4"/>
  <c r="L18" i="4" s="1"/>
  <c r="J28" i="4"/>
  <c r="O14" i="4" l="1"/>
  <c r="G14" i="4"/>
  <c r="N14" i="4"/>
  <c r="K17" i="4"/>
  <c r="K18" i="4" s="1"/>
  <c r="L19" i="4"/>
  <c r="O15" i="4" l="1"/>
  <c r="O16" i="4" s="1"/>
  <c r="G15" i="4"/>
  <c r="N15" i="4"/>
  <c r="J17" i="4"/>
  <c r="L20" i="4"/>
  <c r="K19" i="4"/>
  <c r="I28" i="4"/>
  <c r="G16" i="4" l="1"/>
  <c r="N16" i="4"/>
  <c r="J18" i="4"/>
  <c r="L21" i="4"/>
  <c r="K20" i="4"/>
  <c r="H28" i="4"/>
  <c r="L28" i="4"/>
  <c r="G17" i="4" l="1"/>
  <c r="N17" i="4"/>
  <c r="O17" i="4" s="1"/>
  <c r="J19" i="4"/>
  <c r="L22" i="4"/>
  <c r="K21" i="4"/>
  <c r="G18" i="4" l="1"/>
  <c r="N18" i="4"/>
  <c r="O18" i="4" s="1"/>
  <c r="L23" i="4"/>
  <c r="K22" i="4"/>
  <c r="J20" i="4"/>
  <c r="G19" i="4" l="1"/>
  <c r="N19" i="4"/>
  <c r="O19" i="4" s="1"/>
  <c r="J21" i="4"/>
  <c r="K23" i="4"/>
  <c r="L24" i="4"/>
  <c r="G20" i="4" l="1"/>
  <c r="N20" i="4"/>
  <c r="O20" i="4" s="1"/>
  <c r="L25" i="4"/>
  <c r="K24" i="4"/>
  <c r="J22" i="4"/>
  <c r="G21" i="4" l="1"/>
  <c r="N21" i="4"/>
  <c r="O21" i="4" s="1"/>
  <c r="K25" i="4"/>
  <c r="J23" i="4"/>
  <c r="G22" i="4" l="1"/>
  <c r="N22" i="4"/>
  <c r="O22" i="4" s="1"/>
  <c r="J24" i="4"/>
  <c r="G23" i="4" l="1"/>
  <c r="N23" i="4"/>
  <c r="O23" i="4" s="1"/>
  <c r="J25" i="4"/>
  <c r="G24" i="4" l="1"/>
  <c r="N24" i="4"/>
  <c r="O24" i="4" s="1"/>
  <c r="G25" i="4" l="1"/>
  <c r="N25" i="4"/>
  <c r="O25" i="4" s="1"/>
</calcChain>
</file>

<file path=xl/sharedStrings.xml><?xml version="1.0" encoding="utf-8"?>
<sst xmlns="http://schemas.openxmlformats.org/spreadsheetml/2006/main" count="59" uniqueCount="30">
  <si>
    <t>Crédités</t>
  </si>
  <si>
    <t>Décomptés</t>
  </si>
  <si>
    <t>Restants</t>
  </si>
  <si>
    <t>le</t>
  </si>
  <si>
    <t>Toussaint</t>
  </si>
  <si>
    <t>Armistice 14/18</t>
  </si>
  <si>
    <t>Noël</t>
  </si>
  <si>
    <t>Jour de l'an</t>
  </si>
  <si>
    <t>Lundi de Pâques</t>
  </si>
  <si>
    <t>Fête du travail</t>
  </si>
  <si>
    <t>Armistice 39/45</t>
  </si>
  <si>
    <t>Ascension</t>
  </si>
  <si>
    <t>Lundi de Pentecôte</t>
  </si>
  <si>
    <t>Fête Nationale</t>
  </si>
  <si>
    <t>Assomption</t>
  </si>
  <si>
    <t>JOURS FERIES</t>
  </si>
  <si>
    <t>JOURS PRIS EN COMPTE</t>
  </si>
  <si>
    <r>
      <t xml:space="preserve">JF ouvrable
</t>
    </r>
    <r>
      <rPr>
        <b/>
        <sz val="8"/>
        <color theme="1"/>
        <rFont val="Century Gothic"/>
        <family val="2"/>
      </rPr>
      <t>(pour mémoire)</t>
    </r>
  </si>
  <si>
    <t>FERMETURE DU COMPTE</t>
  </si>
  <si>
    <t>Jour de l'an N+1</t>
  </si>
  <si>
    <t>Lundi de Pâques N+1</t>
  </si>
  <si>
    <t>12H</t>
  </si>
  <si>
    <t>Reliquat à l'embauche</t>
  </si>
  <si>
    <r>
      <t xml:space="preserve">Jours donnés
</t>
    </r>
    <r>
      <rPr>
        <b/>
        <sz val="8"/>
        <color theme="1"/>
        <rFont val="Century Gothic"/>
        <family val="2"/>
      </rPr>
      <t>(pour mémoire)</t>
    </r>
  </si>
  <si>
    <t>Jours donnés</t>
  </si>
  <si>
    <t>Congés except.</t>
  </si>
  <si>
    <t>16H</t>
  </si>
  <si>
    <t>08H</t>
  </si>
  <si>
    <t>Arrêtée le CTC le</t>
  </si>
  <si>
    <t>Signature du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</si>
</sst>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\-yy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  <font>
      <b/>
      <i/>
      <sz val="10"/>
      <color theme="1"/>
      <name val="Century Gothic"/>
      <family val="2"/>
    </font>
    <font>
      <b/>
      <sz val="8"/>
      <color theme="1"/>
      <name val="Century Gothic"/>
      <family val="2"/>
    </font>
    <font>
      <sz val="14"/>
      <color theme="1"/>
      <name val="Century Gothic"/>
      <family val="2"/>
    </font>
    <font>
      <b/>
      <i/>
      <sz val="12"/>
      <color theme="1"/>
      <name val="Century Gothic"/>
      <family val="2"/>
    </font>
    <font>
      <b/>
      <sz val="10"/>
      <color rgb="FFFF000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Horizontal">
        <bgColor theme="4" tint="0.79998168889431442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164" fontId="0" fillId="0" borderId="0" xfId="0" applyNumberFormat="1"/>
    <xf numFmtId="0" fontId="1" fillId="3" borderId="3" xfId="0" applyFont="1" applyFill="1" applyBorder="1" applyAlignment="1">
      <alignment horizontal="center"/>
    </xf>
    <xf numFmtId="0" fontId="2" fillId="2" borderId="0" xfId="0" applyFont="1" applyFill="1" applyAlignment="1">
      <alignment horizontal="right"/>
    </xf>
    <xf numFmtId="164" fontId="0" fillId="4" borderId="0" xfId="0" applyNumberFormat="1" applyFill="1"/>
    <xf numFmtId="164" fontId="0" fillId="5" borderId="0" xfId="0" applyNumberFormat="1" applyFill="1"/>
    <xf numFmtId="164" fontId="0" fillId="6" borderId="0" xfId="0" applyNumberFormat="1" applyFill="1"/>
    <xf numFmtId="164" fontId="1" fillId="7" borderId="0" xfId="0" applyNumberFormat="1" applyFont="1" applyFill="1" applyAlignment="1">
      <alignment horizontal="center"/>
    </xf>
    <xf numFmtId="0" fontId="4" fillId="8" borderId="27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25" xfId="0" applyFont="1" applyFill="1" applyBorder="1" applyAlignment="1">
      <alignment horizontal="center" vertical="center"/>
    </xf>
    <xf numFmtId="0" fontId="4" fillId="8" borderId="29" xfId="0" applyFont="1" applyFill="1" applyBorder="1" applyAlignment="1">
      <alignment horizontal="center" vertical="center"/>
    </xf>
    <xf numFmtId="0" fontId="4" fillId="8" borderId="30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8" borderId="28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vertical="center"/>
    </xf>
    <xf numFmtId="0" fontId="3" fillId="8" borderId="0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vertical="center"/>
    </xf>
    <xf numFmtId="0" fontId="8" fillId="8" borderId="3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4" fillId="5" borderId="27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5" borderId="25" xfId="0" applyFont="1" applyFill="1" applyBorder="1" applyAlignment="1" applyProtection="1">
      <alignment horizontal="center" vertical="center"/>
      <protection locked="0"/>
    </xf>
    <xf numFmtId="14" fontId="4" fillId="5" borderId="26" xfId="0" applyNumberFormat="1" applyFont="1" applyFill="1" applyBorder="1" applyAlignment="1" applyProtection="1">
      <alignment horizontal="center" vertical="center"/>
      <protection locked="0"/>
    </xf>
    <xf numFmtId="14" fontId="4" fillId="5" borderId="27" xfId="0" applyNumberFormat="1" applyFont="1" applyFill="1" applyBorder="1" applyAlignment="1" applyProtection="1">
      <alignment horizontal="center" vertical="center"/>
      <protection locked="0"/>
    </xf>
    <xf numFmtId="14" fontId="4" fillId="5" borderId="28" xfId="0" applyNumberFormat="1" applyFont="1" applyFill="1" applyBorder="1" applyAlignment="1" applyProtection="1">
      <alignment horizontal="center" vertical="center"/>
      <protection locked="0"/>
    </xf>
    <xf numFmtId="14" fontId="4" fillId="5" borderId="23" xfId="0" applyNumberFormat="1" applyFont="1" applyFill="1" applyBorder="1" applyAlignment="1" applyProtection="1">
      <alignment horizontal="center" vertical="center"/>
      <protection locked="0"/>
    </xf>
    <xf numFmtId="14" fontId="4" fillId="5" borderId="1" xfId="0" applyNumberFormat="1" applyFont="1" applyFill="1" applyBorder="1" applyAlignment="1" applyProtection="1">
      <alignment horizontal="center" vertical="center"/>
      <protection locked="0"/>
    </xf>
    <xf numFmtId="0" fontId="4" fillId="5" borderId="29" xfId="0" applyFont="1" applyFill="1" applyBorder="1" applyAlignment="1" applyProtection="1">
      <alignment horizontal="center" vertical="center"/>
      <protection locked="0"/>
    </xf>
    <xf numFmtId="0" fontId="4" fillId="5" borderId="23" xfId="0" applyFont="1" applyFill="1" applyBorder="1" applyAlignment="1" applyProtection="1">
      <alignment horizontal="center" vertical="center"/>
      <protection locked="0"/>
    </xf>
    <xf numFmtId="0" fontId="4" fillId="5" borderId="24" xfId="0" applyFont="1" applyFill="1" applyBorder="1" applyAlignment="1" applyProtection="1">
      <alignment horizontal="center" vertical="center"/>
      <protection locked="0"/>
    </xf>
    <xf numFmtId="0" fontId="4" fillId="5" borderId="30" xfId="0" applyFont="1" applyFill="1" applyBorder="1" applyAlignment="1" applyProtection="1">
      <alignment horizontal="center" vertical="center"/>
      <protection locked="0"/>
    </xf>
    <xf numFmtId="0" fontId="4" fillId="5" borderId="26" xfId="0" applyFont="1" applyFill="1" applyBorder="1" applyAlignment="1" applyProtection="1">
      <alignment horizontal="center" vertical="center"/>
      <protection locked="0"/>
    </xf>
    <xf numFmtId="0" fontId="4" fillId="9" borderId="6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165" fontId="4" fillId="5" borderId="13" xfId="0" applyNumberFormat="1" applyFont="1" applyFill="1" applyBorder="1" applyAlignment="1" applyProtection="1">
      <alignment horizontal="center" vertical="center"/>
      <protection locked="0"/>
    </xf>
    <xf numFmtId="165" fontId="4" fillId="5" borderId="9" xfId="0" applyNumberFormat="1" applyFont="1" applyFill="1" applyBorder="1" applyAlignment="1" applyProtection="1">
      <alignment horizontal="center" vertical="center"/>
      <protection locked="0"/>
    </xf>
    <xf numFmtId="0" fontId="3" fillId="8" borderId="4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 wrapText="1"/>
    </xf>
    <xf numFmtId="0" fontId="3" fillId="8" borderId="16" xfId="0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14" fontId="4" fillId="5" borderId="29" xfId="0" applyNumberFormat="1" applyFont="1" applyFill="1" applyBorder="1" applyAlignment="1" applyProtection="1">
      <alignment horizontal="center" vertical="center"/>
      <protection locked="0"/>
    </xf>
    <xf numFmtId="0" fontId="9" fillId="5" borderId="18" xfId="0" applyFont="1" applyFill="1" applyBorder="1" applyAlignment="1" applyProtection="1">
      <alignment horizontal="center" vertical="center"/>
      <protection locked="0"/>
    </xf>
    <xf numFmtId="0" fontId="9" fillId="5" borderId="19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center" vertical="center"/>
      <protection locked="0"/>
    </xf>
    <xf numFmtId="0" fontId="9" fillId="5" borderId="16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4" fillId="8" borderId="4" xfId="0" applyFont="1" applyFill="1" applyBorder="1" applyAlignment="1">
      <alignment horizontal="right" vertical="center"/>
    </xf>
    <xf numFmtId="165" fontId="5" fillId="5" borderId="1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2"/>
  <sheetViews>
    <sheetView workbookViewId="0">
      <selection activeCell="C29" sqref="C29"/>
    </sheetView>
  </sheetViews>
  <sheetFormatPr baseColWidth="10" defaultRowHeight="15" x14ac:dyDescent="0.25"/>
  <cols>
    <col min="1" max="1" width="20.85546875" customWidth="1"/>
    <col min="2" max="3" width="30.7109375" style="1" customWidth="1"/>
  </cols>
  <sheetData>
    <row r="1" spans="1:3" ht="15.75" thickBot="1" x14ac:dyDescent="0.3">
      <c r="A1" s="2">
        <v>2019</v>
      </c>
      <c r="B1" s="7" t="s">
        <v>15</v>
      </c>
      <c r="C1" s="7" t="s">
        <v>16</v>
      </c>
    </row>
    <row r="2" spans="1:3" x14ac:dyDescent="0.25">
      <c r="A2" s="3" t="s">
        <v>7</v>
      </c>
      <c r="B2" s="1">
        <f xml:space="preserve"> DATE($A$1,1,1)</f>
        <v>43466</v>
      </c>
      <c r="C2" s="5">
        <f>IF(OR(WEEKDAY(B2,2)=6,WEEKDAY(B2,2)=7),"",B2)</f>
        <v>43466</v>
      </c>
    </row>
    <row r="3" spans="1:3" x14ac:dyDescent="0.25">
      <c r="A3" s="3" t="s">
        <v>8</v>
      </c>
      <c r="B3" s="1">
        <f xml:space="preserve"> FLOOR(DAY(MINUTE(($A$1)/38)/2+56)&amp;"/5/"&amp;($A$1),7)-33</f>
        <v>43577</v>
      </c>
      <c r="C3" s="5">
        <f t="shared" ref="C3:C14" si="0">IF(OR(WEEKDAY(B3,2)=6,WEEKDAY(B3,2)=7),"",B3)</f>
        <v>43577</v>
      </c>
    </row>
    <row r="4" spans="1:3" x14ac:dyDescent="0.25">
      <c r="A4" s="3" t="s">
        <v>9</v>
      </c>
      <c r="B4" s="1">
        <f xml:space="preserve"> DATE($A$1,5,1)</f>
        <v>43586</v>
      </c>
      <c r="C4" s="5">
        <f t="shared" si="0"/>
        <v>43586</v>
      </c>
    </row>
    <row r="5" spans="1:3" x14ac:dyDescent="0.25">
      <c r="A5" s="3" t="s">
        <v>10</v>
      </c>
      <c r="B5" s="1">
        <f xml:space="preserve"> DATE($A$1,5,8)</f>
        <v>43593</v>
      </c>
      <c r="C5" s="5">
        <f t="shared" si="0"/>
        <v>43593</v>
      </c>
    </row>
    <row r="6" spans="1:3" x14ac:dyDescent="0.25">
      <c r="A6" s="3" t="s">
        <v>11</v>
      </c>
      <c r="B6" s="1">
        <f xml:space="preserve"> B3 + 39</f>
        <v>43616</v>
      </c>
      <c r="C6" s="5">
        <f t="shared" si="0"/>
        <v>43616</v>
      </c>
    </row>
    <row r="7" spans="1:3" x14ac:dyDescent="0.25">
      <c r="A7" s="3" t="s">
        <v>12</v>
      </c>
      <c r="B7" s="1">
        <f xml:space="preserve"> B3 + 50</f>
        <v>43627</v>
      </c>
      <c r="C7" s="5">
        <f t="shared" si="0"/>
        <v>43627</v>
      </c>
    </row>
    <row r="8" spans="1:3" x14ac:dyDescent="0.25">
      <c r="A8" s="3" t="s">
        <v>13</v>
      </c>
      <c r="B8" s="1">
        <f xml:space="preserve"> DATE($A$1,7,14)</f>
        <v>43660</v>
      </c>
      <c r="C8" s="5" t="str">
        <f t="shared" si="0"/>
        <v/>
      </c>
    </row>
    <row r="9" spans="1:3" x14ac:dyDescent="0.25">
      <c r="A9" s="3" t="s">
        <v>14</v>
      </c>
      <c r="B9" s="1">
        <f xml:space="preserve"> DATE($A$1,8,15)</f>
        <v>43692</v>
      </c>
      <c r="C9" s="5">
        <f t="shared" si="0"/>
        <v>43692</v>
      </c>
    </row>
    <row r="10" spans="1:3" x14ac:dyDescent="0.25">
      <c r="A10" s="3" t="s">
        <v>4</v>
      </c>
      <c r="B10" s="1">
        <f xml:space="preserve"> DATE($A$1,11,1)</f>
        <v>43770</v>
      </c>
      <c r="C10" s="5">
        <f t="shared" si="0"/>
        <v>43770</v>
      </c>
    </row>
    <row r="11" spans="1:3" x14ac:dyDescent="0.25">
      <c r="A11" s="3" t="s">
        <v>5</v>
      </c>
      <c r="B11" s="1">
        <f xml:space="preserve"> DATE($A$1,11,11)</f>
        <v>43780</v>
      </c>
      <c r="C11" s="5">
        <f t="shared" si="0"/>
        <v>43780</v>
      </c>
    </row>
    <row r="12" spans="1:3" x14ac:dyDescent="0.25">
      <c r="A12" s="3" t="s">
        <v>6</v>
      </c>
      <c r="B12" s="1">
        <f xml:space="preserve"> DATE($A$1,12,25)</f>
        <v>43824</v>
      </c>
      <c r="C12" s="5">
        <f t="shared" si="0"/>
        <v>43824</v>
      </c>
    </row>
    <row r="13" spans="1:3" x14ac:dyDescent="0.25">
      <c r="A13" s="3" t="s">
        <v>19</v>
      </c>
      <c r="B13" s="1">
        <f xml:space="preserve"> DATE($A$1+1,1,1)</f>
        <v>43831</v>
      </c>
      <c r="C13" s="5">
        <f t="shared" si="0"/>
        <v>43831</v>
      </c>
    </row>
    <row r="14" spans="1:3" x14ac:dyDescent="0.25">
      <c r="A14" s="3" t="s">
        <v>20</v>
      </c>
      <c r="B14" s="1">
        <f xml:space="preserve"> FLOOR(DAY(MINUTE(($A$1+1)/38)/2+56)&amp;"/5/"&amp;($A$1+1),7)-33</f>
        <v>43934</v>
      </c>
      <c r="C14" s="5">
        <f t="shared" si="0"/>
        <v>43934</v>
      </c>
    </row>
    <row r="15" spans="1:3" x14ac:dyDescent="0.25">
      <c r="A15" s="3" t="s">
        <v>24</v>
      </c>
      <c r="B15" s="4"/>
      <c r="C15" s="6">
        <v>43578</v>
      </c>
    </row>
    <row r="16" spans="1:3" x14ac:dyDescent="0.25">
      <c r="A16" s="3" t="s">
        <v>24</v>
      </c>
      <c r="B16" s="4"/>
      <c r="C16" s="6">
        <v>43467</v>
      </c>
    </row>
    <row r="17" spans="1:3" x14ac:dyDescent="0.25">
      <c r="A17" s="3" t="s">
        <v>24</v>
      </c>
      <c r="B17" s="4"/>
      <c r="C17" s="6">
        <v>43661</v>
      </c>
    </row>
    <row r="18" spans="1:3" x14ac:dyDescent="0.25">
      <c r="A18" s="3" t="s">
        <v>24</v>
      </c>
      <c r="B18" s="4"/>
      <c r="C18" s="6">
        <v>43738</v>
      </c>
    </row>
    <row r="19" spans="1:3" x14ac:dyDescent="0.25">
      <c r="A19" s="3" t="s">
        <v>24</v>
      </c>
      <c r="B19" s="4"/>
      <c r="C19" s="6"/>
    </row>
    <row r="20" spans="1:3" x14ac:dyDescent="0.25">
      <c r="A20" s="3" t="s">
        <v>24</v>
      </c>
      <c r="B20" s="4"/>
      <c r="C20" s="6"/>
    </row>
    <row r="21" spans="1:3" x14ac:dyDescent="0.25">
      <c r="A21" s="3" t="s">
        <v>24</v>
      </c>
      <c r="B21" s="4"/>
      <c r="C21" s="6"/>
    </row>
    <row r="22" spans="1:3" x14ac:dyDescent="0.25">
      <c r="A22" s="3" t="s">
        <v>24</v>
      </c>
      <c r="B22" s="4"/>
      <c r="C22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4"/>
  <sheetViews>
    <sheetView tabSelected="1" zoomScaleNormal="100" workbookViewId="0">
      <selection activeCell="H12" sqref="H12"/>
    </sheetView>
  </sheetViews>
  <sheetFormatPr baseColWidth="10" defaultColWidth="0" defaultRowHeight="13.5" zeroHeight="1" x14ac:dyDescent="0.25"/>
  <cols>
    <col min="1" max="1" width="10.7109375" style="14" customWidth="1"/>
    <col min="2" max="2" width="8.7109375" style="14" customWidth="1"/>
    <col min="3" max="3" width="10.7109375" style="14" customWidth="1"/>
    <col min="4" max="4" width="8.7109375" style="14" customWidth="1"/>
    <col min="5" max="15" width="14.85546875" style="14" customWidth="1"/>
    <col min="16" max="26" width="0" style="14" hidden="1" customWidth="1"/>
    <col min="27" max="16384" width="11.42578125" style="14" hidden="1"/>
  </cols>
  <sheetData>
    <row r="1" spans="1:15" ht="15" customHeight="1" thickBot="1" x14ac:dyDescent="0.3">
      <c r="A1" s="57" t="s">
        <v>22</v>
      </c>
      <c r="B1" s="58"/>
      <c r="C1" s="58"/>
      <c r="D1" s="59"/>
      <c r="E1" s="78" t="s">
        <v>0</v>
      </c>
      <c r="F1" s="80" t="s">
        <v>1</v>
      </c>
      <c r="G1" s="80" t="s">
        <v>2</v>
      </c>
      <c r="H1" s="82" t="s">
        <v>17</v>
      </c>
      <c r="I1" s="83" t="s">
        <v>23</v>
      </c>
      <c r="J1" s="55" t="str">
        <f>"Report "&amp;JNO!$A$1-1</f>
        <v>Report 2018</v>
      </c>
      <c r="K1" s="55" t="str">
        <f>"Report "&amp;JNO!$A$1-2</f>
        <v>Report 2017</v>
      </c>
      <c r="L1" s="55" t="str">
        <f>"Report "&amp;JNO!$A$1-3</f>
        <v>Report 2016</v>
      </c>
      <c r="M1" s="19" t="s">
        <v>0</v>
      </c>
      <c r="N1" s="20" t="s">
        <v>1</v>
      </c>
      <c r="O1" s="21" t="s">
        <v>2</v>
      </c>
    </row>
    <row r="2" spans="1:15" ht="15" customHeight="1" thickBot="1" x14ac:dyDescent="0.3">
      <c r="A2" s="85"/>
      <c r="B2" s="86"/>
      <c r="C2" s="86"/>
      <c r="D2" s="87"/>
      <c r="E2" s="79"/>
      <c r="F2" s="81"/>
      <c r="G2" s="81"/>
      <c r="H2" s="81"/>
      <c r="I2" s="84"/>
      <c r="J2" s="56"/>
      <c r="K2" s="56"/>
      <c r="L2" s="56"/>
      <c r="M2" s="60"/>
      <c r="N2" s="61"/>
      <c r="O2" s="22"/>
    </row>
    <row r="3" spans="1:15" ht="14.45" customHeight="1" thickBot="1" x14ac:dyDescent="0.3">
      <c r="A3" s="17" t="s">
        <v>3</v>
      </c>
      <c r="B3" s="64"/>
      <c r="C3" s="64"/>
      <c r="D3" s="65"/>
      <c r="E3" s="48"/>
      <c r="F3" s="22"/>
      <c r="G3" s="89">
        <v>20</v>
      </c>
      <c r="H3" s="49"/>
      <c r="I3" s="50"/>
      <c r="J3" s="90">
        <v>20</v>
      </c>
      <c r="K3" s="91">
        <v>20</v>
      </c>
      <c r="L3" s="92">
        <v>3</v>
      </c>
      <c r="M3" s="62"/>
      <c r="N3" s="63"/>
      <c r="O3" s="93">
        <v>30</v>
      </c>
    </row>
    <row r="4" spans="1:15" s="24" customFormat="1" ht="14.45" customHeight="1" x14ac:dyDescent="0.25">
      <c r="A4" s="38">
        <v>43483</v>
      </c>
      <c r="B4" s="39" t="s">
        <v>26</v>
      </c>
      <c r="C4" s="39">
        <v>43498</v>
      </c>
      <c r="D4" s="40" t="s">
        <v>27</v>
      </c>
      <c r="E4" s="47"/>
      <c r="F4" s="8">
        <f t="shared" ref="F4:F5" si="0">IFERROR(IF(AND(ISBLANK(B4),ISBLANK(D4)),"",IF(AND(B4="12h",D4="12h"),NETWORKDAYS(A4,C4),IF(OR(B4="12h",D4="12h"),NETWORKDAYS(A4,C4)-0.5,NETWORKDAYS(A4,C4)-1))),"")</f>
        <v>10</v>
      </c>
      <c r="G4" s="8">
        <f t="shared" ref="G4:G25" si="1">IFERROR(IF(AND(LEN(A4)&gt;0,ISBLANK(B4),ISBLANK(D4)),G3+E4,IF(LEN(J4)=0,IF(LEN(J3)=0,IF(G3&gt;F4,G3-F4,""),G3+J3-F4),G3)),"")</f>
        <v>20</v>
      </c>
      <c r="H4" s="8">
        <f t="shared" ref="H4:H5" si="2">IFERROR(IF(AND(ISBLANK(B4),ISBLANK(D4)),"",SUMPRODUCT((JFNO&gt;A4)*(JFNO&lt;C4))),"")</f>
        <v>0</v>
      </c>
      <c r="I4" s="8">
        <f t="shared" ref="I4:I5" si="3">IF(AND(ISBLANK(B4),ISBLANK(D4)),"",SUMPRODUCT((PCP&gt;A4)*(PCP&lt;C4)))</f>
        <v>0</v>
      </c>
      <c r="J4" s="8">
        <f t="shared" ref="J4:J25" si="4">IFERROR(IF(LEN(K4)=0,IF(LEN(K3)=0,IF(J3&gt;F4,J3-F4,IF(OR(LEN(E4)&gt;0,LEN(M4)&gt;0),J3,"")),J3+K3-F4),J3),"")</f>
        <v>20</v>
      </c>
      <c r="K4" s="8">
        <f t="shared" ref="K4:K11" si="5">IFERROR(IF(LEN(L4)=0,IF(LEN(L3)=0,IF(K3&gt;F4,K3-F4,IF(OR(LEN(E4)&gt;0,LEN(M4)),K3,"")),K3+L3-F4),K3),"")</f>
        <v>13</v>
      </c>
      <c r="L4" s="8" t="str">
        <f>IFERROR(IF(L3&gt;F4,L3-F4,""),"")</f>
        <v/>
      </c>
      <c r="M4" s="35"/>
      <c r="N4" s="8" t="str">
        <f t="shared" ref="N4:N25" si="6">IFERROR(IF(LEN(J3)=0,IF(AND(LEN(G3)&gt;0,F4&gt;G3),F4-G3,IF(LEN(G3)=0,F4,"")),""),"")</f>
        <v/>
      </c>
      <c r="O4" s="23">
        <f>IFERROR(IF(AND(LEN(A4)&gt;0,ISBLANK(B4),ISBLANK(D4)),O3+M4,IF(LEN(N4)&gt;0,O3-N4,IF(AND(ISBLANK(B4),ISBLANK(D4)),"",O3))),"")</f>
        <v>30</v>
      </c>
    </row>
    <row r="5" spans="1:15" s="15" customFormat="1" ht="14.45" customHeight="1" x14ac:dyDescent="0.25">
      <c r="A5" s="41">
        <v>43529</v>
      </c>
      <c r="B5" s="42" t="s">
        <v>26</v>
      </c>
      <c r="C5" s="42">
        <v>43539</v>
      </c>
      <c r="D5" s="88" t="s">
        <v>27</v>
      </c>
      <c r="E5" s="44"/>
      <c r="F5" s="25">
        <f t="shared" si="0"/>
        <v>8</v>
      </c>
      <c r="G5" s="9">
        <f t="shared" si="1"/>
        <v>20</v>
      </c>
      <c r="H5" s="25">
        <f t="shared" si="2"/>
        <v>0</v>
      </c>
      <c r="I5" s="9">
        <f t="shared" si="3"/>
        <v>0</v>
      </c>
      <c r="J5" s="25">
        <f t="shared" si="4"/>
        <v>20</v>
      </c>
      <c r="K5" s="25">
        <f t="shared" si="5"/>
        <v>5</v>
      </c>
      <c r="L5" s="25" t="str">
        <f>IFERROR(IF(L4&gt;F5,L4-F5,""),"")</f>
        <v/>
      </c>
      <c r="M5" s="36"/>
      <c r="N5" s="9" t="str">
        <f t="shared" si="6"/>
        <v/>
      </c>
      <c r="O5" s="11">
        <f t="shared" ref="O5:O25" si="7">IFERROR(IF(AND(LEN(A5)&gt;0,ISBLANK(B5),ISBLANK(D5)),O4+M5,IF(LEN(N5)&gt;0,O4-N5,IF(AND(ISBLANK(B5),ISBLANK(D5)),"",O4))),"")</f>
        <v>30</v>
      </c>
    </row>
    <row r="6" spans="1:15" s="15" customFormat="1" ht="14.45" customHeight="1" x14ac:dyDescent="0.25">
      <c r="A6" s="41">
        <v>43557</v>
      </c>
      <c r="B6" s="42" t="s">
        <v>26</v>
      </c>
      <c r="C6" s="42">
        <v>43561</v>
      </c>
      <c r="D6" s="88" t="s">
        <v>27</v>
      </c>
      <c r="E6" s="44"/>
      <c r="F6" s="25">
        <f t="shared" ref="F6:F25" si="8">IFERROR(IF(AND(ISBLANK(B6),ISBLANK(D6)),"",IF(AND(B6="12h",D6="12h"),NETWORKDAYS(A6,C6),IF(OR(B6="12h",D6="12h"),NETWORKDAYS(A6,C6)-0.5,NETWORKDAYS(A6,C6)-1))),"")</f>
        <v>3</v>
      </c>
      <c r="G6" s="9">
        <f t="shared" si="1"/>
        <v>20</v>
      </c>
      <c r="H6" s="25">
        <f t="shared" ref="H6:H25" si="9">IFERROR(IF(AND(ISBLANK(B6),ISBLANK(D6)),"",SUMPRODUCT((JFNO&gt;A6)*(JFNO&lt;C6))),"")</f>
        <v>0</v>
      </c>
      <c r="I6" s="9">
        <f t="shared" ref="I6:I25" si="10">IF(AND(ISBLANK(B6),ISBLANK(D6)),"",SUMPRODUCT((PCP&gt;A6)*(PCP&lt;C6)))</f>
        <v>0</v>
      </c>
      <c r="J6" s="25">
        <f t="shared" si="4"/>
        <v>20</v>
      </c>
      <c r="K6" s="25">
        <f t="shared" si="5"/>
        <v>2</v>
      </c>
      <c r="L6" s="25" t="str">
        <f t="shared" ref="L6:L11" si="11">IFERROR(IF(L5&gt;F6,L5-F6,""),"")</f>
        <v/>
      </c>
      <c r="M6" s="36"/>
      <c r="N6" s="9" t="str">
        <f t="shared" si="6"/>
        <v/>
      </c>
      <c r="O6" s="11">
        <f t="shared" si="7"/>
        <v>30</v>
      </c>
    </row>
    <row r="7" spans="1:15" s="15" customFormat="1" ht="14.45" customHeight="1" x14ac:dyDescent="0.25">
      <c r="A7" s="41">
        <v>43620</v>
      </c>
      <c r="B7" s="42" t="s">
        <v>26</v>
      </c>
      <c r="C7" s="42">
        <v>43637</v>
      </c>
      <c r="D7" s="88" t="s">
        <v>27</v>
      </c>
      <c r="E7" s="44"/>
      <c r="F7" s="25">
        <f t="shared" si="8"/>
        <v>13</v>
      </c>
      <c r="G7" s="9">
        <f t="shared" si="1"/>
        <v>20</v>
      </c>
      <c r="H7" s="25">
        <f t="shared" si="9"/>
        <v>1</v>
      </c>
      <c r="I7" s="9">
        <f t="shared" si="10"/>
        <v>0</v>
      </c>
      <c r="J7" s="25">
        <f t="shared" si="4"/>
        <v>9</v>
      </c>
      <c r="K7" s="25" t="str">
        <f t="shared" si="5"/>
        <v/>
      </c>
      <c r="L7" s="25" t="str">
        <f t="shared" si="11"/>
        <v/>
      </c>
      <c r="M7" s="36"/>
      <c r="N7" s="9" t="str">
        <f t="shared" si="6"/>
        <v/>
      </c>
      <c r="O7" s="11">
        <f t="shared" si="7"/>
        <v>30</v>
      </c>
    </row>
    <row r="8" spans="1:15" s="15" customFormat="1" ht="14.45" customHeight="1" x14ac:dyDescent="0.25">
      <c r="A8" s="41">
        <v>43647</v>
      </c>
      <c r="B8" s="42" t="s">
        <v>26</v>
      </c>
      <c r="C8" s="42">
        <v>43651</v>
      </c>
      <c r="D8" s="88" t="s">
        <v>27</v>
      </c>
      <c r="E8" s="44"/>
      <c r="F8" s="25">
        <f t="shared" si="8"/>
        <v>4</v>
      </c>
      <c r="G8" s="9">
        <f t="shared" si="1"/>
        <v>20</v>
      </c>
      <c r="H8" s="25">
        <f t="shared" si="9"/>
        <v>0</v>
      </c>
      <c r="I8" s="9">
        <f t="shared" si="10"/>
        <v>0</v>
      </c>
      <c r="J8" s="25">
        <f t="shared" si="4"/>
        <v>5</v>
      </c>
      <c r="K8" s="25" t="str">
        <f t="shared" si="5"/>
        <v/>
      </c>
      <c r="L8" s="25" t="str">
        <f t="shared" si="11"/>
        <v/>
      </c>
      <c r="M8" s="36"/>
      <c r="N8" s="9" t="str">
        <f t="shared" si="6"/>
        <v/>
      </c>
      <c r="O8" s="11">
        <f t="shared" si="7"/>
        <v>30</v>
      </c>
    </row>
    <row r="9" spans="1:15" s="15" customFormat="1" ht="14.45" customHeight="1" x14ac:dyDescent="0.25">
      <c r="A9" s="41">
        <v>43679</v>
      </c>
      <c r="B9" s="42" t="s">
        <v>26</v>
      </c>
      <c r="C9" s="42">
        <v>43682</v>
      </c>
      <c r="D9" s="88" t="s">
        <v>27</v>
      </c>
      <c r="E9" s="44"/>
      <c r="F9" s="25">
        <f t="shared" si="8"/>
        <v>1</v>
      </c>
      <c r="G9" s="9">
        <f t="shared" si="1"/>
        <v>20</v>
      </c>
      <c r="H9" s="25">
        <f t="shared" si="9"/>
        <v>0</v>
      </c>
      <c r="I9" s="9">
        <f t="shared" si="10"/>
        <v>0</v>
      </c>
      <c r="J9" s="25">
        <f t="shared" si="4"/>
        <v>4</v>
      </c>
      <c r="K9" s="25" t="str">
        <f t="shared" si="5"/>
        <v/>
      </c>
      <c r="L9" s="25" t="str">
        <f t="shared" si="11"/>
        <v/>
      </c>
      <c r="M9" s="36"/>
      <c r="N9" s="9" t="str">
        <f t="shared" si="6"/>
        <v/>
      </c>
      <c r="O9" s="11">
        <f t="shared" si="7"/>
        <v>30</v>
      </c>
    </row>
    <row r="10" spans="1:15" s="15" customFormat="1" ht="14.45" customHeight="1" x14ac:dyDescent="0.25">
      <c r="A10" s="41">
        <v>43697</v>
      </c>
      <c r="B10" s="42"/>
      <c r="C10" s="42">
        <v>43697</v>
      </c>
      <c r="D10" s="88"/>
      <c r="E10" s="44">
        <v>1</v>
      </c>
      <c r="F10" s="25" t="str">
        <f t="shared" si="8"/>
        <v/>
      </c>
      <c r="G10" s="9">
        <f t="shared" si="1"/>
        <v>21</v>
      </c>
      <c r="H10" s="25" t="str">
        <f t="shared" si="9"/>
        <v/>
      </c>
      <c r="I10" s="9" t="str">
        <f t="shared" si="10"/>
        <v/>
      </c>
      <c r="J10" s="25">
        <f>IFERROR(IF(LEN(K10)=0,IF(LEN(K9)=0,IF(J9&gt;F10,J9-F10,IF(OR(LEN(E10)&gt;0,LEN(M10)&gt;0),J9,"")),J9+K9-F10),J9),"")</f>
        <v>4</v>
      </c>
      <c r="K10" s="25" t="str">
        <f>IFERROR(IF(LEN(L10)=0,IF(LEN(L9)=0,IF(K9&gt;F10,K9-F10,IF(OR(LEN(E10)&gt;0,LEN(M10)),K9,"")),K9+L9-F10),K9),"")</f>
        <v/>
      </c>
      <c r="L10" s="25" t="str">
        <f t="shared" si="11"/>
        <v/>
      </c>
      <c r="M10" s="36"/>
      <c r="N10" s="9" t="str">
        <f t="shared" si="6"/>
        <v/>
      </c>
      <c r="O10" s="11">
        <f t="shared" si="7"/>
        <v>30</v>
      </c>
    </row>
    <row r="11" spans="1:15" s="15" customFormat="1" ht="14.45" customHeight="1" x14ac:dyDescent="0.25">
      <c r="A11" s="41">
        <v>43698</v>
      </c>
      <c r="B11" s="42" t="s">
        <v>26</v>
      </c>
      <c r="C11" s="42">
        <v>43703</v>
      </c>
      <c r="D11" s="88" t="s">
        <v>27</v>
      </c>
      <c r="E11" s="44"/>
      <c r="F11" s="25">
        <f t="shared" si="8"/>
        <v>3</v>
      </c>
      <c r="G11" s="9">
        <f t="shared" si="1"/>
        <v>21</v>
      </c>
      <c r="H11" s="25">
        <f t="shared" si="9"/>
        <v>0</v>
      </c>
      <c r="I11" s="9">
        <f t="shared" si="10"/>
        <v>0</v>
      </c>
      <c r="J11" s="25">
        <f t="shared" si="4"/>
        <v>1</v>
      </c>
      <c r="K11" s="25" t="str">
        <f t="shared" si="5"/>
        <v/>
      </c>
      <c r="L11" s="25" t="str">
        <f t="shared" si="11"/>
        <v/>
      </c>
      <c r="M11" s="36"/>
      <c r="N11" s="9" t="str">
        <f t="shared" si="6"/>
        <v/>
      </c>
      <c r="O11" s="11">
        <f t="shared" si="7"/>
        <v>30</v>
      </c>
    </row>
    <row r="12" spans="1:15" s="15" customFormat="1" ht="14.45" customHeight="1" x14ac:dyDescent="0.25">
      <c r="A12" s="41">
        <v>43708</v>
      </c>
      <c r="B12" s="42" t="s">
        <v>26</v>
      </c>
      <c r="C12" s="42">
        <v>43711</v>
      </c>
      <c r="D12" s="43" t="s">
        <v>21</v>
      </c>
      <c r="E12" s="44"/>
      <c r="F12" s="25">
        <f t="shared" si="8"/>
        <v>1.5</v>
      </c>
      <c r="G12" s="9">
        <f t="shared" si="1"/>
        <v>20.5</v>
      </c>
      <c r="H12" s="25">
        <f t="shared" si="9"/>
        <v>0</v>
      </c>
      <c r="I12" s="9">
        <f t="shared" si="10"/>
        <v>0</v>
      </c>
      <c r="J12" s="25" t="str">
        <f>IFERROR(IF(LEN(K12)=0,IF(LEN(#REF!)=0,IF(#REF!&gt;F12,#REF!-F12,IF(OR(LEN(E12)&gt;0,LEN(M12)&gt;0),#REF!,"")),#REF!+#REF!-F12),#REF!),"")</f>
        <v/>
      </c>
      <c r="K12" s="25" t="str">
        <f>IFERROR(IF(LEN(L12)=0,IF(LEN(L9)=0,IF(K9&gt;F12,K9-F12,IF(OR(LEN(E12)&gt;0,LEN(M12)),K9,"")),K9+L9-F12),K9),"")</f>
        <v/>
      </c>
      <c r="L12" s="25" t="str">
        <f>IFERROR(IF(#REF!&gt;F12,#REF!-F12,""),"")</f>
        <v/>
      </c>
      <c r="M12" s="36"/>
      <c r="N12" s="9" t="str">
        <f t="shared" si="6"/>
        <v/>
      </c>
      <c r="O12" s="11">
        <f t="shared" si="7"/>
        <v>30</v>
      </c>
    </row>
    <row r="13" spans="1:15" s="15" customFormat="1" ht="14.45" customHeight="1" x14ac:dyDescent="0.25">
      <c r="A13" s="41">
        <v>43823</v>
      </c>
      <c r="B13" s="36" t="s">
        <v>26</v>
      </c>
      <c r="C13" s="42">
        <v>43834</v>
      </c>
      <c r="D13" s="43" t="s">
        <v>27</v>
      </c>
      <c r="E13" s="44"/>
      <c r="F13" s="25">
        <f>IFERROR(IF(AND(ISBLANK(B13),ISBLANK(D13)),"",IF(AND(B13="12h",D13="12h"),NETWORKDAYS(A13,C13),IF(OR(B13="12h",D13="12h"),NETWORKDAYS(A13,C13)-0.5,NETWORKDAYS(A13,C13)-1))),"")</f>
        <v>8</v>
      </c>
      <c r="G13" s="9">
        <f t="shared" si="1"/>
        <v>12.5</v>
      </c>
      <c r="H13" s="25">
        <f>IFERROR(IF(AND(ISBLANK(B13),ISBLANK(D13)),"",SUMPRODUCT((JFNO&gt;A13)*(JFNO&lt;C13))),"")</f>
        <v>2</v>
      </c>
      <c r="I13" s="9">
        <f>IF(AND(ISBLANK(B13),ISBLANK(D13)),"",SUMPRODUCT((PCP&gt;A13)*(PCP&lt;C13)))</f>
        <v>0</v>
      </c>
      <c r="J13" s="25" t="str">
        <f>IFERROR(IF(LEN(K13)=0,IF(LEN(K10)=0,IF(J10&gt;F13,J10-F13,IF(OR(LEN(E13)&gt;0,LEN(M13)&gt;0),J10,"")),J10+K10-F13),J10),"")</f>
        <v/>
      </c>
      <c r="K13" s="25" t="str">
        <f>IFERROR(IF(LEN(L13)=0,IF(LEN(L10)=0,IF(K10&gt;F13,K10-F13,IF(OR(LEN(E13)&gt;0,LEN(M13)),K10,"")),K10+L10-F13),K10),"")</f>
        <v/>
      </c>
      <c r="L13" s="25" t="str">
        <f>IFERROR(IF(L10&gt;F13,L10-F13,""),"")</f>
        <v/>
      </c>
      <c r="M13" s="36"/>
      <c r="N13" s="9" t="str">
        <f t="shared" si="6"/>
        <v/>
      </c>
      <c r="O13" s="11">
        <f t="shared" si="7"/>
        <v>30</v>
      </c>
    </row>
    <row r="14" spans="1:15" s="15" customFormat="1" ht="14.45" customHeight="1" x14ac:dyDescent="0.25">
      <c r="A14" s="41">
        <v>43763</v>
      </c>
      <c r="B14" s="42" t="s">
        <v>26</v>
      </c>
      <c r="C14" s="42">
        <v>43780</v>
      </c>
      <c r="D14" s="43" t="s">
        <v>27</v>
      </c>
      <c r="E14" s="44"/>
      <c r="F14" s="25">
        <f t="shared" si="8"/>
        <v>11</v>
      </c>
      <c r="G14" s="9">
        <f t="shared" si="1"/>
        <v>1.5</v>
      </c>
      <c r="H14" s="25">
        <f t="shared" si="9"/>
        <v>1</v>
      </c>
      <c r="I14" s="9">
        <f t="shared" si="10"/>
        <v>0</v>
      </c>
      <c r="J14" s="25" t="str">
        <f>IFERROR(IF(LEN(K14)=0,IF(LEN(K11)=0,IF(J11&gt;F14,J11-F14,IF(OR(LEN(E14)&gt;0,LEN(M14)&gt;0),J11,"")),J11+K11-F14),J11),"")</f>
        <v/>
      </c>
      <c r="K14" s="25" t="str">
        <f>IFERROR(IF(LEN(L14)=0,IF(LEN(L11)=0,IF(K11&gt;F14,K11-F14,IF(OR(LEN(E14)&gt;0,LEN(M14)),K11,"")),K11+L11-F14),K11),"")</f>
        <v/>
      </c>
      <c r="L14" s="25" t="str">
        <f>IFERROR(IF(L11&gt;F14,L11-F14,""),"")</f>
        <v/>
      </c>
      <c r="M14" s="36"/>
      <c r="N14" s="9" t="str">
        <f t="shared" si="6"/>
        <v/>
      </c>
      <c r="O14" s="11">
        <f t="shared" si="7"/>
        <v>30</v>
      </c>
    </row>
    <row r="15" spans="1:15" s="15" customFormat="1" ht="14.45" customHeight="1" x14ac:dyDescent="0.25">
      <c r="A15" s="41">
        <v>43801</v>
      </c>
      <c r="B15" s="42" t="s">
        <v>26</v>
      </c>
      <c r="C15" s="42">
        <v>43813</v>
      </c>
      <c r="D15" s="43" t="s">
        <v>27</v>
      </c>
      <c r="E15" s="44"/>
      <c r="F15" s="25">
        <f t="shared" si="8"/>
        <v>9</v>
      </c>
      <c r="G15" s="9" t="str">
        <f t="shared" si="1"/>
        <v/>
      </c>
      <c r="H15" s="25">
        <f t="shared" si="9"/>
        <v>0</v>
      </c>
      <c r="I15" s="9">
        <f t="shared" si="10"/>
        <v>0</v>
      </c>
      <c r="J15" s="25" t="str">
        <f>IFERROR(IF(LEN(K15)=0,IF(LEN(#REF!)=0,IF(#REF!&gt;F15,#REF!-F15,IF(OR(LEN(E15)&gt;0,LEN(M15)&gt;0),#REF!,"")),#REF!+#REF!-F15),#REF!),"")</f>
        <v/>
      </c>
      <c r="K15" s="25" t="str">
        <f>IFERROR(IF(LEN(L15)=0,IF(LEN(#REF!)=0,IF(#REF!&gt;F15,#REF!-F15,IF(OR(LEN(E15)&gt;0,LEN(M15)),#REF!,"")),#REF!+#REF!-F15),#REF!),"")</f>
        <v/>
      </c>
      <c r="L15" s="25" t="str">
        <f>IFERROR(IF(#REF!&gt;F15,#REF!-F15,""),"")</f>
        <v/>
      </c>
      <c r="M15" s="36"/>
      <c r="N15" s="9">
        <f>IFERROR(IF(LEN(J14)=0,IF(AND(LEN(G14)&gt;0,F15&gt;G14),F15-G14,IF(LEN(G14)=0,F15,"")),""),"")</f>
        <v>7.5</v>
      </c>
      <c r="O15" s="11">
        <f t="shared" si="7"/>
        <v>22.5</v>
      </c>
    </row>
    <row r="16" spans="1:15" s="15" customFormat="1" ht="14.45" customHeight="1" x14ac:dyDescent="0.25">
      <c r="A16" s="41">
        <v>43814</v>
      </c>
      <c r="B16" s="36"/>
      <c r="C16" s="42">
        <v>43814</v>
      </c>
      <c r="D16" s="43"/>
      <c r="E16" s="44"/>
      <c r="F16" s="25" t="str">
        <f t="shared" si="8"/>
        <v/>
      </c>
      <c r="G16" s="9" t="str">
        <f t="shared" si="1"/>
        <v/>
      </c>
      <c r="H16" s="25" t="str">
        <f t="shared" si="9"/>
        <v/>
      </c>
      <c r="I16" s="9" t="str">
        <f t="shared" si="10"/>
        <v/>
      </c>
      <c r="J16" s="25" t="str">
        <f t="shared" ref="J16" si="12">IFERROR(IF(LEN(K16)=0,IF(LEN(K12)=0,IF(J12&gt;F16,J12-F16,IF(OR(LEN(E16)&gt;0,LEN(M16)&gt;0),J12,"")),J12+K12-F16),J12),"")</f>
        <v/>
      </c>
      <c r="K16" s="25" t="str">
        <f t="shared" ref="K16" si="13">IFERROR(IF(LEN(L16)=0,IF(LEN(L12)=0,IF(K12&gt;F16,K12-F16,IF(OR(LEN(E16)&gt;0,LEN(M16)),K12,"")),K12+L12-F16),K12),"")</f>
        <v/>
      </c>
      <c r="L16" s="25" t="str">
        <f t="shared" ref="L16" si="14">IFERROR(IF(L12&gt;F16,L12-F16,""),"")</f>
        <v/>
      </c>
      <c r="M16" s="36">
        <v>2</v>
      </c>
      <c r="N16" s="9" t="str">
        <f t="shared" si="6"/>
        <v/>
      </c>
      <c r="O16" s="11">
        <f t="shared" si="7"/>
        <v>24.5</v>
      </c>
    </row>
    <row r="17" spans="1:15" s="15" customFormat="1" ht="14.45" customHeight="1" x14ac:dyDescent="0.25">
      <c r="A17" s="44"/>
      <c r="B17" s="36"/>
      <c r="C17" s="36"/>
      <c r="D17" s="43"/>
      <c r="E17" s="44"/>
      <c r="F17" s="25" t="str">
        <f t="shared" si="8"/>
        <v/>
      </c>
      <c r="G17" s="9" t="str">
        <f t="shared" si="1"/>
        <v/>
      </c>
      <c r="H17" s="25" t="str">
        <f t="shared" si="9"/>
        <v/>
      </c>
      <c r="I17" s="9" t="str">
        <f t="shared" si="10"/>
        <v/>
      </c>
      <c r="J17" s="25" t="str">
        <f>IFERROR(IF(LEN(K17)=0,IF(LEN(K13)=0,IF(J13&gt;F17,J13-F17,IF(OR(LEN(E17)&gt;0,LEN(M17)&gt;0),J13,"")),J13+K13-F17),J13),"")</f>
        <v/>
      </c>
      <c r="K17" s="25" t="str">
        <f>IFERROR(IF(LEN(L17)=0,IF(LEN(L13)=0,IF(K13&gt;F17,K13-F17,IF(OR(LEN(E17)&gt;0,LEN(M17)),K13,"")),K13+L13-F17),K13),"")</f>
        <v/>
      </c>
      <c r="L17" s="25" t="str">
        <f>IFERROR(IF(L13&gt;F17,L13-F17,""),"")</f>
        <v/>
      </c>
      <c r="M17" s="36"/>
      <c r="N17" s="9" t="str">
        <f t="shared" si="6"/>
        <v/>
      </c>
      <c r="O17" s="11" t="str">
        <f t="shared" si="7"/>
        <v/>
      </c>
    </row>
    <row r="18" spans="1:15" s="15" customFormat="1" ht="14.45" customHeight="1" x14ac:dyDescent="0.25">
      <c r="A18" s="44"/>
      <c r="B18" s="36"/>
      <c r="C18" s="36"/>
      <c r="D18" s="43"/>
      <c r="E18" s="44"/>
      <c r="F18" s="25" t="str">
        <f t="shared" si="8"/>
        <v/>
      </c>
      <c r="G18" s="9" t="str">
        <f t="shared" si="1"/>
        <v/>
      </c>
      <c r="H18" s="25" t="str">
        <f t="shared" si="9"/>
        <v/>
      </c>
      <c r="I18" s="9" t="str">
        <f t="shared" si="10"/>
        <v/>
      </c>
      <c r="J18" s="25" t="str">
        <f t="shared" si="4"/>
        <v/>
      </c>
      <c r="K18" s="25" t="str">
        <f t="shared" ref="K18:K25" si="15">IFERROR(IF(LEN(L18)=0,IF(LEN(L17)=0,IF(K17&gt;F18,K17-F18,IF(OR(LEN(E18)&gt;0,LEN(M18)),K17,"")),K17+L17-F18),K17),"")</f>
        <v/>
      </c>
      <c r="L18" s="25" t="str">
        <f t="shared" ref="L18:L25" si="16">IFERROR(IF(L17&gt;F18,L17-F18,""),"")</f>
        <v/>
      </c>
      <c r="M18" s="36"/>
      <c r="N18" s="9" t="str">
        <f t="shared" si="6"/>
        <v/>
      </c>
      <c r="O18" s="11" t="str">
        <f t="shared" si="7"/>
        <v/>
      </c>
    </row>
    <row r="19" spans="1:15" s="15" customFormat="1" ht="14.45" customHeight="1" x14ac:dyDescent="0.25">
      <c r="A19" s="44"/>
      <c r="B19" s="36"/>
      <c r="C19" s="36"/>
      <c r="D19" s="43"/>
      <c r="E19" s="44"/>
      <c r="F19" s="25" t="str">
        <f t="shared" si="8"/>
        <v/>
      </c>
      <c r="G19" s="9" t="str">
        <f t="shared" si="1"/>
        <v/>
      </c>
      <c r="H19" s="25" t="str">
        <f t="shared" si="9"/>
        <v/>
      </c>
      <c r="I19" s="9" t="str">
        <f t="shared" si="10"/>
        <v/>
      </c>
      <c r="J19" s="25" t="str">
        <f t="shared" si="4"/>
        <v/>
      </c>
      <c r="K19" s="25" t="str">
        <f t="shared" si="15"/>
        <v/>
      </c>
      <c r="L19" s="25" t="str">
        <f t="shared" si="16"/>
        <v/>
      </c>
      <c r="M19" s="36"/>
      <c r="N19" s="9" t="str">
        <f t="shared" si="6"/>
        <v/>
      </c>
      <c r="O19" s="11" t="str">
        <f t="shared" si="7"/>
        <v/>
      </c>
    </row>
    <row r="20" spans="1:15" s="15" customFormat="1" ht="14.45" customHeight="1" x14ac:dyDescent="0.25">
      <c r="A20" s="44"/>
      <c r="B20" s="36"/>
      <c r="C20" s="36"/>
      <c r="D20" s="43"/>
      <c r="E20" s="44"/>
      <c r="F20" s="25" t="str">
        <f t="shared" si="8"/>
        <v/>
      </c>
      <c r="G20" s="9" t="str">
        <f t="shared" si="1"/>
        <v/>
      </c>
      <c r="H20" s="25" t="str">
        <f t="shared" si="9"/>
        <v/>
      </c>
      <c r="I20" s="9" t="str">
        <f t="shared" si="10"/>
        <v/>
      </c>
      <c r="J20" s="25" t="str">
        <f t="shared" si="4"/>
        <v/>
      </c>
      <c r="K20" s="25" t="str">
        <f t="shared" si="15"/>
        <v/>
      </c>
      <c r="L20" s="25" t="str">
        <f t="shared" si="16"/>
        <v/>
      </c>
      <c r="M20" s="36"/>
      <c r="N20" s="9" t="str">
        <f t="shared" si="6"/>
        <v/>
      </c>
      <c r="O20" s="11" t="str">
        <f t="shared" si="7"/>
        <v/>
      </c>
    </row>
    <row r="21" spans="1:15" s="15" customFormat="1" ht="14.45" customHeight="1" x14ac:dyDescent="0.25">
      <c r="A21" s="44"/>
      <c r="B21" s="36"/>
      <c r="C21" s="36"/>
      <c r="D21" s="43"/>
      <c r="E21" s="44"/>
      <c r="F21" s="25" t="str">
        <f t="shared" si="8"/>
        <v/>
      </c>
      <c r="G21" s="9" t="str">
        <f t="shared" si="1"/>
        <v/>
      </c>
      <c r="H21" s="25" t="str">
        <f t="shared" si="9"/>
        <v/>
      </c>
      <c r="I21" s="9" t="str">
        <f t="shared" si="10"/>
        <v/>
      </c>
      <c r="J21" s="25" t="str">
        <f t="shared" si="4"/>
        <v/>
      </c>
      <c r="K21" s="25" t="str">
        <f t="shared" si="15"/>
        <v/>
      </c>
      <c r="L21" s="25" t="str">
        <f t="shared" si="16"/>
        <v/>
      </c>
      <c r="M21" s="36"/>
      <c r="N21" s="9" t="str">
        <f t="shared" si="6"/>
        <v/>
      </c>
      <c r="O21" s="11" t="str">
        <f t="shared" si="7"/>
        <v/>
      </c>
    </row>
    <row r="22" spans="1:15" s="15" customFormat="1" ht="14.45" customHeight="1" x14ac:dyDescent="0.25">
      <c r="A22" s="44"/>
      <c r="B22" s="36"/>
      <c r="C22" s="36"/>
      <c r="D22" s="43"/>
      <c r="E22" s="44"/>
      <c r="F22" s="25" t="str">
        <f t="shared" si="8"/>
        <v/>
      </c>
      <c r="G22" s="9" t="str">
        <f t="shared" si="1"/>
        <v/>
      </c>
      <c r="H22" s="25" t="str">
        <f t="shared" si="9"/>
        <v/>
      </c>
      <c r="I22" s="9" t="str">
        <f t="shared" si="10"/>
        <v/>
      </c>
      <c r="J22" s="25" t="str">
        <f t="shared" si="4"/>
        <v/>
      </c>
      <c r="K22" s="25" t="str">
        <f t="shared" si="15"/>
        <v/>
      </c>
      <c r="L22" s="25" t="str">
        <f t="shared" si="16"/>
        <v/>
      </c>
      <c r="M22" s="36"/>
      <c r="N22" s="9" t="str">
        <f t="shared" si="6"/>
        <v/>
      </c>
      <c r="O22" s="11" t="str">
        <f t="shared" si="7"/>
        <v/>
      </c>
    </row>
    <row r="23" spans="1:15" s="15" customFormat="1" ht="14.45" customHeight="1" x14ac:dyDescent="0.25">
      <c r="A23" s="44"/>
      <c r="B23" s="36"/>
      <c r="C23" s="36"/>
      <c r="D23" s="43"/>
      <c r="E23" s="44"/>
      <c r="F23" s="25" t="str">
        <f t="shared" si="8"/>
        <v/>
      </c>
      <c r="G23" s="9" t="str">
        <f t="shared" si="1"/>
        <v/>
      </c>
      <c r="H23" s="25" t="str">
        <f t="shared" si="9"/>
        <v/>
      </c>
      <c r="I23" s="9" t="str">
        <f t="shared" si="10"/>
        <v/>
      </c>
      <c r="J23" s="25" t="str">
        <f t="shared" si="4"/>
        <v/>
      </c>
      <c r="K23" s="25" t="str">
        <f t="shared" si="15"/>
        <v/>
      </c>
      <c r="L23" s="25" t="str">
        <f t="shared" si="16"/>
        <v/>
      </c>
      <c r="M23" s="36"/>
      <c r="N23" s="9" t="str">
        <f t="shared" si="6"/>
        <v/>
      </c>
      <c r="O23" s="11" t="str">
        <f t="shared" si="7"/>
        <v/>
      </c>
    </row>
    <row r="24" spans="1:15" s="15" customFormat="1" ht="14.45" customHeight="1" x14ac:dyDescent="0.25">
      <c r="A24" s="44"/>
      <c r="B24" s="36"/>
      <c r="C24" s="36"/>
      <c r="D24" s="43"/>
      <c r="E24" s="44"/>
      <c r="F24" s="25" t="str">
        <f t="shared" si="8"/>
        <v/>
      </c>
      <c r="G24" s="9" t="str">
        <f t="shared" si="1"/>
        <v/>
      </c>
      <c r="H24" s="25" t="str">
        <f t="shared" si="9"/>
        <v/>
      </c>
      <c r="I24" s="9" t="str">
        <f t="shared" si="10"/>
        <v/>
      </c>
      <c r="J24" s="25" t="str">
        <f t="shared" si="4"/>
        <v/>
      </c>
      <c r="K24" s="25" t="str">
        <f t="shared" si="15"/>
        <v/>
      </c>
      <c r="L24" s="25" t="str">
        <f t="shared" si="16"/>
        <v/>
      </c>
      <c r="M24" s="36"/>
      <c r="N24" s="9" t="str">
        <f t="shared" si="6"/>
        <v/>
      </c>
      <c r="O24" s="11" t="str">
        <f t="shared" si="7"/>
        <v/>
      </c>
    </row>
    <row r="25" spans="1:15" s="18" customFormat="1" ht="14.45" customHeight="1" thickBot="1" x14ac:dyDescent="0.3">
      <c r="A25" s="45"/>
      <c r="B25" s="37"/>
      <c r="C25" s="37"/>
      <c r="D25" s="46"/>
      <c r="E25" s="45"/>
      <c r="F25" s="26" t="str">
        <f t="shared" si="8"/>
        <v/>
      </c>
      <c r="G25" s="10" t="str">
        <f t="shared" si="1"/>
        <v/>
      </c>
      <c r="H25" s="26" t="str">
        <f t="shared" si="9"/>
        <v/>
      </c>
      <c r="I25" s="10" t="str">
        <f t="shared" si="10"/>
        <v/>
      </c>
      <c r="J25" s="26" t="str">
        <f t="shared" si="4"/>
        <v/>
      </c>
      <c r="K25" s="26" t="str">
        <f t="shared" si="15"/>
        <v/>
      </c>
      <c r="L25" s="26" t="str">
        <f t="shared" si="16"/>
        <v/>
      </c>
      <c r="M25" s="37"/>
      <c r="N25" s="10" t="str">
        <f t="shared" si="6"/>
        <v/>
      </c>
      <c r="O25" s="12" t="str">
        <f t="shared" si="7"/>
        <v/>
      </c>
    </row>
    <row r="26" spans="1:15" ht="15" customHeight="1" x14ac:dyDescent="0.25">
      <c r="A26" s="66"/>
      <c r="B26" s="70"/>
      <c r="C26" s="70"/>
      <c r="D26" s="71"/>
      <c r="E26" s="69" t="s">
        <v>18</v>
      </c>
      <c r="F26" s="67"/>
      <c r="G26" s="13"/>
      <c r="H26" s="94" t="s">
        <v>28</v>
      </c>
      <c r="I26" s="95"/>
      <c r="J26" s="95"/>
      <c r="K26" s="24"/>
      <c r="L26" s="24"/>
      <c r="M26" s="67" t="s">
        <v>29</v>
      </c>
      <c r="N26" s="67"/>
      <c r="O26" s="68"/>
    </row>
    <row r="27" spans="1:15" ht="15.75" customHeight="1" thickBot="1" x14ac:dyDescent="0.3">
      <c r="A27" s="72"/>
      <c r="B27" s="73"/>
      <c r="C27" s="73"/>
      <c r="D27" s="74"/>
      <c r="E27" s="51"/>
      <c r="F27" s="52"/>
      <c r="G27" s="27"/>
      <c r="H27" s="28" t="str">
        <f>"Crédits "&amp;JNO!$A$1</f>
        <v>Crédits 2019</v>
      </c>
      <c r="I27" s="28" t="str">
        <f>J1</f>
        <v>Report 2018</v>
      </c>
      <c r="J27" s="28" t="str">
        <f>K1</f>
        <v>Report 2017</v>
      </c>
      <c r="K27" s="28" t="str">
        <f>L1</f>
        <v>Report 2016</v>
      </c>
      <c r="L27" s="28" t="s">
        <v>25</v>
      </c>
      <c r="M27" s="15"/>
      <c r="N27" s="15"/>
      <c r="O27" s="16"/>
    </row>
    <row r="28" spans="1:15" s="34" customFormat="1" ht="18.75" thickBot="1" x14ac:dyDescent="0.3">
      <c r="A28" s="75"/>
      <c r="B28" s="76"/>
      <c r="C28" s="76"/>
      <c r="D28" s="77"/>
      <c r="E28" s="53"/>
      <c r="F28" s="54"/>
      <c r="G28" s="29"/>
      <c r="H28" s="30" t="str">
        <f ca="1">INDIRECT(ADDRESS(ROW(OFFSET(A4,COUNTA(A4:A25)-1,0)),7))</f>
        <v/>
      </c>
      <c r="I28" s="31" t="str">
        <f ca="1">INDIRECT(ADDRESS(ROW(OFFSET(A4,COUNTA(A4:A25)-1,0)),10))</f>
        <v/>
      </c>
      <c r="J28" s="31" t="str">
        <f ca="1">INDIRECT(ADDRESS(ROW(OFFSET(A4,COUNTA(A4:A25)-1,0)),11))</f>
        <v/>
      </c>
      <c r="K28" s="31" t="str">
        <f ca="1">INDIRECT(ADDRESS(ROW(OFFSET(A4,COUNTA(A4:A25)-1,0)),12))</f>
        <v/>
      </c>
      <c r="L28" s="31">
        <f ca="1">INDIRECT(ADDRESS(ROW(OFFSET(A4,COUNTA(A4:A25)-1,0)),15))</f>
        <v>24.5</v>
      </c>
      <c r="M28" s="32"/>
      <c r="N28" s="32"/>
      <c r="O28" s="33"/>
    </row>
    <row r="29" spans="1:15" hidden="1" x14ac:dyDescent="0.25"/>
    <row r="30" spans="1:15" hidden="1" x14ac:dyDescent="0.25"/>
    <row r="31" spans="1:15" hidden="1" x14ac:dyDescent="0.25"/>
    <row r="32" spans="1:15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</sheetData>
  <sheetProtection selectLockedCells="1"/>
  <mergeCells count="15">
    <mergeCell ref="E1:E2"/>
    <mergeCell ref="F1:F2"/>
    <mergeCell ref="G1:G2"/>
    <mergeCell ref="H1:H2"/>
    <mergeCell ref="I1:I2"/>
    <mergeCell ref="J1:J2"/>
    <mergeCell ref="K1:K2"/>
    <mergeCell ref="A1:D2"/>
    <mergeCell ref="E26:F28"/>
    <mergeCell ref="L1:L2"/>
    <mergeCell ref="M2:N3"/>
    <mergeCell ref="B3:D3"/>
    <mergeCell ref="A26:D28"/>
    <mergeCell ref="M26:O26"/>
    <mergeCell ref="I26:J26"/>
  </mergeCells>
  <dataValidations count="2">
    <dataValidation type="list" showInputMessage="1" showErrorMessage="1" sqref="D4:D25">
      <formula1>"08H,12H"</formula1>
    </dataValidation>
    <dataValidation type="list" showInputMessage="1" showErrorMessage="1" sqref="B4:B25">
      <formula1>"16H,12H"</formula1>
    </dataValidation>
  </dataValidations>
  <pageMargins left="0.25" right="0.25" top="0.75" bottom="0.75" header="0.3" footer="0.3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JNO</vt:lpstr>
      <vt:lpstr>UNTEL</vt:lpstr>
      <vt:lpstr>JFNO</vt:lpstr>
      <vt:lpstr>PCP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RENAUD-GROISON Olivier CF</cp:lastModifiedBy>
  <cp:lastPrinted>2019-07-12T08:56:13Z</cp:lastPrinted>
  <dcterms:created xsi:type="dcterms:W3CDTF">2019-07-09T08:31:05Z</dcterms:created>
  <dcterms:modified xsi:type="dcterms:W3CDTF">2019-07-12T12:24:26Z</dcterms:modified>
</cp:coreProperties>
</file>