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fcroizer\Desktop\Dossier - Prêt Immo\Dossier - Prêt immobilier\2 - Projet Bordeaux\"/>
    </mc:Choice>
  </mc:AlternateContent>
  <xr:revisionPtr revIDLastSave="0" documentId="13_ncr:1_{61D6F14E-117E-4024-8C59-59013A9433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imulateur" sheetId="1" r:id="rId1"/>
    <sheet name="DATA" sheetId="3" state="hidden" r:id="rId2"/>
    <sheet name="DATA 2" sheetId="2" state="hidden" r:id="rId3"/>
  </sheets>
  <definedNames>
    <definedName name="achattsttss">'DATA 2'!$C$2:$C$5</definedName>
    <definedName name="achattt">'DATA 2'!$C$2:$C$4</definedName>
    <definedName name="bien">'DATA 2'!$C$2:$C$3</definedName>
    <definedName name="blaze">DATA!$D$1:$E$7</definedName>
    <definedName name="charge">'DATA 2'!$B$2:$B$7</definedName>
    <definedName name="commerciaux">'DATA 2'!$H$2:$H$8</definedName>
    <definedName name="Durée">'DATA 2'!$J$2:$J$30</definedName>
    <definedName name="durée23">'DATA 2'!$J$2:$J$31</definedName>
    <definedName name="dureee">'DATA 2'!$L$2:$L$361</definedName>
    <definedName name="duréemois">'DATA 2'!$L$2:$L$241</definedName>
    <definedName name="ech">'DATA 2'!$F$36:$F$37</definedName>
    <definedName name="echeance">'DATA 2'!$G$12:$G$14</definedName>
    <definedName name="echeances">'DATA 2'!$G$9:$G$14</definedName>
    <definedName name="echeancess">'DATA 2'!$C$31:$C$36</definedName>
    <definedName name="foyer">'DATA 2'!$D$14:$D$20</definedName>
    <definedName name="fraisnotaire">'DATA 2'!$F$22:$F$24</definedName>
    <definedName name="FRNOT">DATA!$A$1:$A$3</definedName>
    <definedName name="lisstecreds">'DATA 2'!$A$20:$A$29</definedName>
    <definedName name="listedescred">'DATA 2'!$A$20:$B$29</definedName>
    <definedName name="mois">Simulateur!$C$37</definedName>
    <definedName name="moisrachat">'DATA 2'!$L$61:$L$241</definedName>
    <definedName name="monat">'DATA 2'!$A$12:$B$13</definedName>
    <definedName name="newtable">DATA!$A$11:$B$14</definedName>
    <definedName name="opéra">'DATA 2'!$G$16:$G$17</definedName>
    <definedName name="pret">'DATA 2'!$F$2:$F$4</definedName>
    <definedName name="pret22">'DATA 2'!$A$18:$B$19</definedName>
    <definedName name="pret23">'DATA 2'!$A$18:$A$19</definedName>
    <definedName name="pret24">'DATA 2'!$A$22:$A$24</definedName>
    <definedName name="pret25">'DATA 2'!$A$22:$A$25</definedName>
    <definedName name="pret26">'DATA 2'!$A$22:$A$29</definedName>
    <definedName name="resid">'DATA 2'!$D$2:$D$5</definedName>
    <definedName name="residence">'DATA 2'!$D$2:$D$4</definedName>
    <definedName name="Situation">'DATA 2'!$A$2:$A$7</definedName>
    <definedName name="tablezaaa">DATA!$A$1:$B$3</definedName>
    <definedName name="Taux">DATA!$B$1:$B$3</definedName>
    <definedName name="timelaps">'DATA 2'!$L$1:$L$31</definedName>
    <definedName name="tx">'DATA 2'!$G$22:$G$24</definedName>
    <definedName name="type">DATA!$B$7:$B$8</definedName>
    <definedName name="type2">DATA!$B$7:$B$9</definedName>
    <definedName name="_xlnm.Print_Area" localSheetId="0">Simulateur!$A$1:$P$53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7" i="1" l="1"/>
  <c r="F35" i="1"/>
  <c r="H43" i="1"/>
  <c r="B46" i="1"/>
  <c r="C49" i="1"/>
  <c r="B48" i="1"/>
  <c r="B44" i="1"/>
  <c r="H30" i="1"/>
  <c r="H9" i="1"/>
  <c r="B31" i="1"/>
  <c r="C31" i="1"/>
  <c r="C35" i="1"/>
  <c r="C57" i="1"/>
  <c r="H23" i="1"/>
  <c r="C30" i="1"/>
  <c r="C32" i="1"/>
  <c r="C26" i="1"/>
  <c r="B33" i="1"/>
  <c r="C14" i="1"/>
  <c r="G17" i="3"/>
  <c r="G19" i="3"/>
  <c r="G18" i="3"/>
  <c r="G13" i="3"/>
  <c r="C38" i="1"/>
  <c r="B47" i="1"/>
  <c r="H28" i="1"/>
  <c r="H29" i="1"/>
  <c r="F41" i="1"/>
  <c r="H27" i="1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B42" i="1"/>
  <c r="G42" i="1"/>
  <c r="G37" i="1"/>
  <c r="B41" i="1"/>
  <c r="F37" i="1"/>
  <c r="G21" i="3"/>
  <c r="G22" i="3"/>
  <c r="G20" i="3"/>
  <c r="E37" i="1"/>
  <c r="D37" i="1"/>
  <c r="C37" i="1"/>
  <c r="H8" i="1"/>
  <c r="H6" i="1"/>
  <c r="H7" i="1"/>
  <c r="B45" i="1"/>
  <c r="B43" i="1"/>
  <c r="E40" i="1"/>
  <c r="D39" i="1"/>
  <c r="H37" i="1"/>
  <c r="H12" i="3"/>
  <c r="C50" i="1"/>
  <c r="H13" i="3"/>
  <c r="G12" i="3"/>
</calcChain>
</file>

<file path=xl/sharedStrings.xml><?xml version="1.0" encoding="utf-8"?>
<sst xmlns="http://schemas.openxmlformats.org/spreadsheetml/2006/main" count="155" uniqueCount="102">
  <si>
    <t>Votre Situation</t>
  </si>
  <si>
    <t>Votre endettement actuel</t>
  </si>
  <si>
    <t>Votre projet Immobilier</t>
  </si>
  <si>
    <t>Dépenses</t>
  </si>
  <si>
    <t>Montant</t>
  </si>
  <si>
    <t>Total des dépenses</t>
  </si>
  <si>
    <t>Travaux</t>
  </si>
  <si>
    <t>Plan de financement</t>
  </si>
  <si>
    <t>Taux</t>
  </si>
  <si>
    <t>Apport Personnel</t>
  </si>
  <si>
    <t>Taux d'endettement</t>
  </si>
  <si>
    <t>Durée en Mois</t>
  </si>
  <si>
    <t>Prêt Lissage Taux Fixe</t>
  </si>
  <si>
    <t>Marié</t>
  </si>
  <si>
    <t>Divorcé</t>
  </si>
  <si>
    <t>Pacsé</t>
  </si>
  <si>
    <t>Concubinage</t>
  </si>
  <si>
    <t>Veuf</t>
  </si>
  <si>
    <t>Achat ancien</t>
  </si>
  <si>
    <t>Achat neuf</t>
  </si>
  <si>
    <t>Résidence Principale</t>
  </si>
  <si>
    <t>Résidence Secondaire</t>
  </si>
  <si>
    <t>Investissement</t>
  </si>
  <si>
    <t>Prêt Lissage Taux Mixte</t>
  </si>
  <si>
    <t>Prêt Lissage Variable</t>
  </si>
  <si>
    <t>ETUDE DE FINANCEMENT</t>
  </si>
  <si>
    <t>Rachat de crédit</t>
  </si>
  <si>
    <t>Capital Restant Dû</t>
  </si>
  <si>
    <t xml:space="preserve">     Situation de Famille              </t>
  </si>
  <si>
    <r>
      <t xml:space="preserve">     Personnes à charge      </t>
    </r>
    <r>
      <rPr>
        <sz val="9"/>
        <color indexed="8"/>
        <rFont val="Calibri"/>
        <family val="2"/>
      </rPr>
      <t xml:space="preserve">    </t>
    </r>
  </si>
  <si>
    <t xml:space="preserve">     Nature        </t>
  </si>
  <si>
    <t xml:space="preserve">     Destination     </t>
  </si>
  <si>
    <t xml:space="preserve"> par mois jusqu'au </t>
  </si>
  <si>
    <t>Montant de l'opération</t>
  </si>
  <si>
    <t xml:space="preserve">Date de signature  </t>
  </si>
  <si>
    <t>Prix d'acquisition</t>
  </si>
  <si>
    <t xml:space="preserve">     Revenu mensuel net du foyer        </t>
  </si>
  <si>
    <t>Achat Local Commercial</t>
  </si>
  <si>
    <t>Pénalité Rachat°</t>
  </si>
  <si>
    <t>FR Notaire Ancien°</t>
  </si>
  <si>
    <t>FR Notaire Neuf°</t>
  </si>
  <si>
    <t>Aucun</t>
  </si>
  <si>
    <t>Crédit 2</t>
  </si>
  <si>
    <t>Frais de Mobilier</t>
  </si>
  <si>
    <t>Remboursements</t>
  </si>
  <si>
    <t>Mensualités totales avec ADI</t>
  </si>
  <si>
    <r>
      <rPr>
        <sz val="12"/>
        <color indexed="8"/>
        <rFont val="Calibri"/>
        <family val="2"/>
      </rPr>
      <t>°</t>
    </r>
    <r>
      <rPr>
        <sz val="6"/>
        <color indexed="8"/>
        <rFont val="Calibri"/>
        <family val="2"/>
      </rPr>
      <t>Estimation</t>
    </r>
  </si>
  <si>
    <r>
      <t>FR Notaire Ancien</t>
    </r>
    <r>
      <rPr>
        <sz val="12"/>
        <color indexed="8"/>
        <rFont val="Calibri"/>
        <family val="2"/>
      </rPr>
      <t>°</t>
    </r>
  </si>
  <si>
    <r>
      <t>FR Notaire Neuf</t>
    </r>
    <r>
      <rPr>
        <sz val="12"/>
        <color indexed="8"/>
        <rFont val="Calibri"/>
        <family val="2"/>
      </rPr>
      <t>°</t>
    </r>
  </si>
  <si>
    <r>
      <t>Pénalité Rachat</t>
    </r>
    <r>
      <rPr>
        <sz val="12"/>
        <color indexed="8"/>
        <rFont val="Calibri"/>
        <family val="2"/>
      </rPr>
      <t>°</t>
    </r>
  </si>
  <si>
    <r>
      <rPr>
        <sz val="12"/>
        <color indexed="8"/>
        <rFont val="Calibri"/>
        <family val="2"/>
      </rPr>
      <t>°</t>
    </r>
    <r>
      <rPr>
        <sz val="8"/>
        <color indexed="8"/>
        <rFont val="Calibri"/>
        <family val="2"/>
      </rPr>
      <t xml:space="preserve"> </t>
    </r>
    <r>
      <rPr>
        <sz val="6"/>
        <color indexed="8"/>
        <rFont val="Calibri"/>
        <family val="2"/>
      </rPr>
      <t>Estimation</t>
    </r>
  </si>
  <si>
    <t>Assur Emprunteur</t>
  </si>
  <si>
    <t>Crédit N°2</t>
  </si>
  <si>
    <t>PTZ</t>
  </si>
  <si>
    <t>Échéance Mixte</t>
  </si>
  <si>
    <t>Échéance PTZ</t>
  </si>
  <si>
    <t>Échéance Lissé 2</t>
  </si>
  <si>
    <t>Frais de garantie°</t>
  </si>
  <si>
    <t>PPL</t>
  </si>
  <si>
    <t>Échéance actuelle 1</t>
  </si>
  <si>
    <t>Échéance actuelle 2</t>
  </si>
  <si>
    <t>Échéance actuelle 3</t>
  </si>
  <si>
    <t>Prêt Palier 1</t>
  </si>
  <si>
    <t>Prêt Pallier 2</t>
  </si>
  <si>
    <t>Prêt Pallier 3</t>
  </si>
  <si>
    <t>Échéance PTZ / PPL</t>
  </si>
  <si>
    <t>Échéance Lissée</t>
  </si>
  <si>
    <t>Échéance Pallier 1</t>
  </si>
  <si>
    <t>Échéance</t>
  </si>
  <si>
    <t xml:space="preserve">Durée du crédit </t>
  </si>
  <si>
    <t>Date de Fin</t>
  </si>
  <si>
    <t>Crédit 1</t>
  </si>
  <si>
    <t>Crédit 3</t>
  </si>
  <si>
    <t>Reste à vivre</t>
  </si>
  <si>
    <t>Échéance de Crédit</t>
  </si>
  <si>
    <t>Votre situtation</t>
  </si>
  <si>
    <t>Crédit 4</t>
  </si>
  <si>
    <t>Crédit 5</t>
  </si>
  <si>
    <t>Durée du crédit</t>
  </si>
  <si>
    <t>Crédit 6</t>
  </si>
  <si>
    <t>Célibataire</t>
  </si>
  <si>
    <t>Assurance de prêt</t>
  </si>
  <si>
    <t>1% logement</t>
  </si>
  <si>
    <t>Situation</t>
  </si>
  <si>
    <t xml:space="preserve">Terrain : </t>
  </si>
  <si>
    <t>Maison :</t>
  </si>
  <si>
    <t xml:space="preserve">Date début prêt : </t>
  </si>
  <si>
    <t>Frais de dossier</t>
  </si>
  <si>
    <t>Finitions :</t>
  </si>
  <si>
    <t>Prêt</t>
  </si>
  <si>
    <t xml:space="preserve">Montant </t>
  </si>
  <si>
    <t>Restriction</t>
  </si>
  <si>
    <t>1% Patronal</t>
  </si>
  <si>
    <t>Prêt classique</t>
  </si>
  <si>
    <t>Prêt jeune CM</t>
  </si>
  <si>
    <t>Durée (année)</t>
  </si>
  <si>
    <t>Différé (année)</t>
  </si>
  <si>
    <t>Eligible si montant de l'opération &lt; 378.000€</t>
  </si>
  <si>
    <t>Offre Crédit Mututel jeune</t>
  </si>
  <si>
    <t>Eligible selon plafond de ressources</t>
  </si>
  <si>
    <t>Taux du CM</t>
  </si>
  <si>
    <t>Total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</si>
</sst>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sz val="6"/>
      <color indexed="8"/>
      <name val="Calibri"/>
      <family val="2"/>
    </font>
    <font>
      <sz val="9"/>
      <name val="Calibri"/>
      <family val="2"/>
    </font>
    <font>
      <b/>
      <sz val="6"/>
      <color indexed="8"/>
      <name val="Calibri"/>
      <family val="2"/>
    </font>
    <font>
      <b/>
      <sz val="9"/>
      <color indexed="10"/>
      <name val="Calibri"/>
      <family val="2"/>
    </font>
    <font>
      <sz val="8"/>
      <color indexed="63"/>
      <name val="Segoe UI"/>
      <family val="2"/>
    </font>
    <font>
      <sz val="8"/>
      <color indexed="8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sz val="9"/>
      <color theme="1"/>
      <name val="Calibri"/>
      <family val="2"/>
      <scheme val="minor"/>
    </font>
    <font>
      <b/>
      <sz val="14"/>
      <color theme="4"/>
      <name val="Trebuchet MS"/>
      <family val="2"/>
    </font>
    <font>
      <b/>
      <sz val="8"/>
      <color indexed="8"/>
      <name val="Calibri"/>
      <family val="2"/>
    </font>
    <font>
      <b/>
      <i/>
      <sz val="8"/>
      <color indexed="8"/>
      <name val="Calibri"/>
      <family val="2"/>
    </font>
    <font>
      <b/>
      <sz val="9"/>
      <color theme="4" tint="-0.249977111117893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</fills>
  <borders count="76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indexed="8"/>
      </top>
      <bottom/>
      <diagonal/>
    </border>
    <border>
      <left/>
      <right style="medium">
        <color auto="1"/>
      </right>
      <top style="medium">
        <color indexed="8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auto="1"/>
      </left>
      <right style="medium">
        <color auto="1"/>
      </right>
      <top style="medium">
        <color indexed="8"/>
      </top>
      <bottom/>
      <diagonal/>
    </border>
    <border>
      <left style="medium">
        <color auto="1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medium">
        <color auto="1"/>
      </left>
      <right/>
      <top style="medium">
        <color indexed="8"/>
      </top>
      <bottom style="medium">
        <color auto="1"/>
      </bottom>
      <diagonal/>
    </border>
    <border>
      <left/>
      <right style="medium">
        <color auto="1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/>
      <diagonal/>
    </border>
    <border>
      <left style="medium">
        <color indexed="8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indexed="8"/>
      </top>
      <bottom style="medium">
        <color auto="1"/>
      </bottom>
      <diagonal/>
    </border>
    <border>
      <left/>
      <right style="medium">
        <color indexed="8"/>
      </right>
      <top/>
      <bottom style="medium">
        <color auto="1"/>
      </bottom>
      <diagonal/>
    </border>
    <border>
      <left style="medium">
        <color indexed="8"/>
      </left>
      <right style="medium">
        <color auto="1"/>
      </right>
      <top/>
      <bottom style="medium">
        <color auto="1"/>
      </bottom>
      <diagonal/>
    </border>
    <border>
      <left style="medium">
        <color indexed="8"/>
      </left>
      <right style="medium">
        <color auto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0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5" fillId="0" borderId="0" xfId="0" applyFont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3" fillId="0" borderId="3" xfId="0" applyNumberFormat="1" applyFont="1" applyBorder="1"/>
    <xf numFmtId="0" fontId="3" fillId="0" borderId="4" xfId="0" applyFont="1" applyBorder="1"/>
    <xf numFmtId="10" fontId="3" fillId="0" borderId="0" xfId="2" applyNumberFormat="1" applyFont="1" applyBorder="1" applyAlignment="1">
      <alignment horizontal="center"/>
    </xf>
    <xf numFmtId="42" fontId="3" fillId="0" borderId="2" xfId="0" applyNumberFormat="1" applyFont="1" applyBorder="1"/>
    <xf numFmtId="0" fontId="3" fillId="0" borderId="6" xfId="0" applyFont="1" applyBorder="1"/>
    <xf numFmtId="0" fontId="3" fillId="0" borderId="0" xfId="0" applyFont="1" applyBorder="1" applyAlignment="1">
      <alignment horizontal="left"/>
    </xf>
    <xf numFmtId="42" fontId="3" fillId="0" borderId="0" xfId="0" applyNumberFormat="1" applyFont="1" applyBorder="1"/>
    <xf numFmtId="10" fontId="3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NumberFormat="1"/>
    <xf numFmtId="14" fontId="3" fillId="0" borderId="0" xfId="0" applyNumberFormat="1" applyFont="1" applyAlignment="1">
      <alignment horizontal="center"/>
    </xf>
    <xf numFmtId="8" fontId="9" fillId="0" borderId="0" xfId="0" applyNumberFormat="1" applyFont="1"/>
    <xf numFmtId="0" fontId="4" fillId="0" borderId="4" xfId="0" applyFont="1" applyBorder="1"/>
    <xf numFmtId="8" fontId="8" fillId="0" borderId="0" xfId="0" applyNumberFormat="1" applyFont="1" applyBorder="1"/>
    <xf numFmtId="0" fontId="4" fillId="0" borderId="0" xfId="0" applyFont="1" applyBorder="1"/>
    <xf numFmtId="42" fontId="0" fillId="0" borderId="0" xfId="0" applyNumberFormat="1"/>
    <xf numFmtId="9" fontId="0" fillId="0" borderId="0" xfId="0" applyNumberFormat="1"/>
    <xf numFmtId="42" fontId="0" fillId="2" borderId="0" xfId="0" applyNumberFormat="1" applyFill="1"/>
    <xf numFmtId="0" fontId="4" fillId="0" borderId="0" xfId="0" applyFont="1" applyBorder="1" applyAlignment="1"/>
    <xf numFmtId="165" fontId="3" fillId="0" borderId="8" xfId="0" applyNumberFormat="1" applyFont="1" applyBorder="1"/>
    <xf numFmtId="0" fontId="10" fillId="0" borderId="0" xfId="0" applyFont="1"/>
    <xf numFmtId="14" fontId="3" fillId="0" borderId="0" xfId="0" applyNumberFormat="1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0" fillId="0" borderId="12" xfId="0" applyBorder="1"/>
    <xf numFmtId="0" fontId="3" fillId="0" borderId="12" xfId="0" applyFont="1" applyBorder="1"/>
    <xf numFmtId="0" fontId="4" fillId="0" borderId="14" xfId="0" applyFont="1" applyBorder="1"/>
    <xf numFmtId="10" fontId="3" fillId="0" borderId="15" xfId="0" applyNumberFormat="1" applyFont="1" applyBorder="1"/>
    <xf numFmtId="10" fontId="4" fillId="0" borderId="0" xfId="2" applyNumberFormat="1" applyFont="1" applyBorder="1" applyAlignment="1"/>
    <xf numFmtId="0" fontId="4" fillId="2" borderId="0" xfId="0" applyFont="1" applyFill="1" applyBorder="1" applyAlignment="1"/>
    <xf numFmtId="9" fontId="3" fillId="0" borderId="0" xfId="0" applyNumberFormat="1" applyFont="1"/>
    <xf numFmtId="0" fontId="4" fillId="0" borderId="1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14" fontId="3" fillId="0" borderId="18" xfId="0" applyNumberFormat="1" applyFont="1" applyBorder="1" applyAlignment="1">
      <alignment horizontal="center"/>
    </xf>
    <xf numFmtId="14" fontId="3" fillId="0" borderId="12" xfId="0" applyNumberFormat="1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14" fontId="3" fillId="0" borderId="15" xfId="0" applyNumberFormat="1" applyFont="1" applyBorder="1" applyAlignment="1">
      <alignment horizontal="center"/>
    </xf>
    <xf numFmtId="0" fontId="0" fillId="0" borderId="0" xfId="0" applyBorder="1"/>
    <xf numFmtId="44" fontId="3" fillId="0" borderId="20" xfId="0" applyNumberFormat="1" applyFont="1" applyBorder="1" applyAlignment="1">
      <alignment horizontal="center"/>
    </xf>
    <xf numFmtId="44" fontId="3" fillId="0" borderId="13" xfId="0" applyNumberFormat="1" applyFont="1" applyBorder="1" applyAlignment="1">
      <alignment horizontal="center"/>
    </xf>
    <xf numFmtId="0" fontId="13" fillId="0" borderId="0" xfId="0" applyFont="1" applyAlignment="1"/>
    <xf numFmtId="0" fontId="3" fillId="0" borderId="0" xfId="0" applyFont="1" applyAlignment="1"/>
    <xf numFmtId="44" fontId="3" fillId="0" borderId="14" xfId="0" applyNumberFormat="1" applyFont="1" applyBorder="1" applyAlignment="1">
      <alignment horizontal="center"/>
    </xf>
    <xf numFmtId="44" fontId="3" fillId="0" borderId="0" xfId="0" applyNumberFormat="1" applyFont="1" applyBorder="1"/>
    <xf numFmtId="0" fontId="13" fillId="0" borderId="0" xfId="0" applyFont="1"/>
    <xf numFmtId="0" fontId="4" fillId="8" borderId="5" xfId="0" applyFont="1" applyFill="1" applyBorder="1"/>
    <xf numFmtId="14" fontId="3" fillId="8" borderId="1" xfId="0" applyNumberFormat="1" applyFont="1" applyFill="1" applyBorder="1" applyAlignment="1">
      <alignment horizontal="center"/>
    </xf>
    <xf numFmtId="0" fontId="4" fillId="8" borderId="1" xfId="0" applyFont="1" applyFill="1" applyBorder="1"/>
    <xf numFmtId="0" fontId="3" fillId="9" borderId="25" xfId="0" applyFont="1" applyFill="1" applyBorder="1"/>
    <xf numFmtId="0" fontId="3" fillId="9" borderId="26" xfId="0" applyFont="1" applyFill="1" applyBorder="1"/>
    <xf numFmtId="0" fontId="3" fillId="9" borderId="27" xfId="0" applyFont="1" applyFill="1" applyBorder="1"/>
    <xf numFmtId="0" fontId="3" fillId="9" borderId="13" xfId="0" applyFont="1" applyFill="1" applyBorder="1"/>
    <xf numFmtId="0" fontId="3" fillId="9" borderId="8" xfId="0" applyFont="1" applyFill="1" applyBorder="1"/>
    <xf numFmtId="0" fontId="4" fillId="9" borderId="28" xfId="0" applyFont="1" applyFill="1" applyBorder="1"/>
    <xf numFmtId="42" fontId="3" fillId="5" borderId="20" xfId="0" applyNumberFormat="1" applyFont="1" applyFill="1" applyBorder="1"/>
    <xf numFmtId="0" fontId="3" fillId="5" borderId="13" xfId="0" applyFont="1" applyFill="1" applyBorder="1"/>
    <xf numFmtId="0" fontId="3" fillId="5" borderId="14" xfId="0" applyFont="1" applyFill="1" applyBorder="1"/>
    <xf numFmtId="0" fontId="3" fillId="5" borderId="8" xfId="0" applyFont="1" applyFill="1" applyBorder="1"/>
    <xf numFmtId="0" fontId="4" fillId="5" borderId="29" xfId="0" applyFont="1" applyFill="1" applyBorder="1"/>
    <xf numFmtId="0" fontId="4" fillId="4" borderId="30" xfId="0" applyFont="1" applyFill="1" applyBorder="1"/>
    <xf numFmtId="0" fontId="3" fillId="4" borderId="26" xfId="0" applyFont="1" applyFill="1" applyBorder="1"/>
    <xf numFmtId="42" fontId="3" fillId="4" borderId="25" xfId="0" applyNumberFormat="1" applyFont="1" applyFill="1" applyBorder="1"/>
    <xf numFmtId="0" fontId="3" fillId="4" borderId="13" xfId="0" applyFont="1" applyFill="1" applyBorder="1"/>
    <xf numFmtId="0" fontId="3" fillId="4" borderId="8" xfId="0" applyFont="1" applyFill="1" applyBorder="1"/>
    <xf numFmtId="42" fontId="3" fillId="7" borderId="25" xfId="0" applyNumberFormat="1" applyFont="1" applyFill="1" applyBorder="1"/>
    <xf numFmtId="42" fontId="3" fillId="7" borderId="24" xfId="0" applyNumberFormat="1" applyFont="1" applyFill="1" applyBorder="1"/>
    <xf numFmtId="42" fontId="3" fillId="7" borderId="4" xfId="0" applyNumberFormat="1" applyFont="1" applyFill="1" applyBorder="1"/>
    <xf numFmtId="42" fontId="3" fillId="7" borderId="5" xfId="0" applyNumberFormat="1" applyFont="1" applyFill="1" applyBorder="1"/>
    <xf numFmtId="10" fontId="4" fillId="0" borderId="21" xfId="2" applyNumberFormat="1" applyFont="1" applyBorder="1" applyAlignment="1"/>
    <xf numFmtId="0" fontId="4" fillId="5" borderId="8" xfId="0" applyFont="1" applyFill="1" applyBorder="1" applyAlignment="1"/>
    <xf numFmtId="0" fontId="4" fillId="9" borderId="8" xfId="0" applyFont="1" applyFill="1" applyBorder="1" applyAlignment="1"/>
    <xf numFmtId="0" fontId="4" fillId="4" borderId="8" xfId="0" applyFont="1" applyFill="1" applyBorder="1" applyAlignment="1"/>
    <xf numFmtId="44" fontId="0" fillId="0" borderId="0" xfId="0" applyNumberFormat="1"/>
    <xf numFmtId="10" fontId="0" fillId="0" borderId="0" xfId="0" applyNumberFormat="1"/>
    <xf numFmtId="0" fontId="14" fillId="0" borderId="0" xfId="0" applyFont="1" applyAlignment="1">
      <alignment vertical="center"/>
    </xf>
    <xf numFmtId="0" fontId="15" fillId="8" borderId="8" xfId="0" applyFont="1" applyFill="1" applyBorder="1"/>
    <xf numFmtId="0" fontId="15" fillId="8" borderId="7" xfId="0" applyFont="1" applyFill="1" applyBorder="1" applyAlignment="1">
      <alignment horizontal="center"/>
    </xf>
    <xf numFmtId="0" fontId="4" fillId="8" borderId="7" xfId="0" applyFont="1" applyFill="1" applyBorder="1"/>
    <xf numFmtId="42" fontId="4" fillId="0" borderId="15" xfId="0" applyNumberFormat="1" applyFont="1" applyBorder="1" applyAlignment="1">
      <alignment horizontal="center"/>
    </xf>
    <xf numFmtId="8" fontId="4" fillId="0" borderId="0" xfId="0" applyNumberFormat="1" applyFont="1" applyBorder="1"/>
    <xf numFmtId="42" fontId="17" fillId="0" borderId="5" xfId="1" applyNumberFormat="1" applyFont="1" applyBorder="1"/>
    <xf numFmtId="42" fontId="3" fillId="0" borderId="3" xfId="0" applyNumberFormat="1" applyFont="1" applyBorder="1"/>
    <xf numFmtId="0" fontId="3" fillId="2" borderId="12" xfId="0" applyFont="1" applyFill="1" applyBorder="1"/>
    <xf numFmtId="0" fontId="13" fillId="0" borderId="13" xfId="0" applyFont="1" applyBorder="1"/>
    <xf numFmtId="0" fontId="3" fillId="0" borderId="12" xfId="0" applyFont="1" applyBorder="1" applyAlignment="1"/>
    <xf numFmtId="9" fontId="3" fillId="2" borderId="12" xfId="0" applyNumberFormat="1" applyFont="1" applyFill="1" applyBorder="1" applyAlignment="1">
      <alignment horizontal="center"/>
    </xf>
    <xf numFmtId="10" fontId="3" fillId="2" borderId="12" xfId="0" applyNumberFormat="1" applyFont="1" applyFill="1" applyBorder="1" applyAlignment="1">
      <alignment horizontal="center"/>
    </xf>
    <xf numFmtId="0" fontId="4" fillId="0" borderId="13" xfId="0" applyFont="1" applyBorder="1" applyAlignment="1"/>
    <xf numFmtId="0" fontId="3" fillId="2" borderId="32" xfId="0" applyFont="1" applyFill="1" applyBorder="1"/>
    <xf numFmtId="0" fontId="3" fillId="0" borderId="13" xfId="0" applyFont="1" applyBorder="1"/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42" fontId="3" fillId="7" borderId="12" xfId="0" applyNumberFormat="1" applyFont="1" applyFill="1" applyBorder="1"/>
    <xf numFmtId="10" fontId="3" fillId="7" borderId="38" xfId="0" applyNumberFormat="1" applyFont="1" applyFill="1" applyBorder="1"/>
    <xf numFmtId="0" fontId="3" fillId="0" borderId="39" xfId="0" applyFont="1" applyBorder="1" applyAlignment="1">
      <alignment horizontal="center"/>
    </xf>
    <xf numFmtId="42" fontId="3" fillId="0" borderId="40" xfId="0" applyNumberFormat="1" applyFont="1" applyBorder="1"/>
    <xf numFmtId="42" fontId="3" fillId="0" borderId="42" xfId="0" applyNumberFormat="1" applyFont="1" applyBorder="1"/>
    <xf numFmtId="0" fontId="3" fillId="3" borderId="36" xfId="0" applyFont="1" applyFill="1" applyBorder="1"/>
    <xf numFmtId="0" fontId="3" fillId="3" borderId="43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7" borderId="9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10" fontId="8" fillId="0" borderId="36" xfId="0" applyNumberFormat="1" applyFont="1" applyBorder="1" applyAlignment="1">
      <alignment horizontal="center"/>
    </xf>
    <xf numFmtId="10" fontId="8" fillId="0" borderId="19" xfId="0" applyNumberFormat="1" applyFont="1" applyBorder="1" applyAlignment="1">
      <alignment horizontal="center"/>
    </xf>
    <xf numFmtId="10" fontId="8" fillId="0" borderId="37" xfId="0" applyNumberFormat="1" applyFont="1" applyBorder="1" applyAlignment="1">
      <alignment horizontal="center"/>
    </xf>
    <xf numFmtId="0" fontId="4" fillId="7" borderId="22" xfId="0" applyFont="1" applyFill="1" applyBorder="1"/>
    <xf numFmtId="0" fontId="4" fillId="7" borderId="23" xfId="0" applyFont="1" applyFill="1" applyBorder="1"/>
    <xf numFmtId="0" fontId="4" fillId="0" borderId="0" xfId="0" applyFont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0" borderId="6" xfId="0" applyFont="1" applyBorder="1"/>
    <xf numFmtId="0" fontId="3" fillId="0" borderId="3" xfId="0" applyFont="1" applyBorder="1"/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13" xfId="0" applyFont="1" applyBorder="1"/>
    <xf numFmtId="0" fontId="3" fillId="0" borderId="0" xfId="0" applyFont="1" applyBorder="1"/>
    <xf numFmtId="0" fontId="0" fillId="0" borderId="0" xfId="0" applyAlignment="1">
      <alignment horizontal="center"/>
    </xf>
    <xf numFmtId="0" fontId="4" fillId="7" borderId="20" xfId="0" applyFont="1" applyFill="1" applyBorder="1" applyAlignment="1">
      <alignment horizontal="center"/>
    </xf>
    <xf numFmtId="44" fontId="4" fillId="11" borderId="48" xfId="0" applyNumberFormat="1" applyFont="1" applyFill="1" applyBorder="1" applyAlignment="1">
      <alignment horizontal="center"/>
    </xf>
    <xf numFmtId="44" fontId="3" fillId="8" borderId="49" xfId="0" applyNumberFormat="1" applyFont="1" applyFill="1" applyBorder="1" applyAlignment="1">
      <alignment horizontal="center"/>
    </xf>
    <xf numFmtId="0" fontId="4" fillId="0" borderId="41" xfId="0" applyFont="1" applyBorder="1" applyAlignment="1">
      <alignment horizontal="right"/>
    </xf>
    <xf numFmtId="0" fontId="4" fillId="0" borderId="40" xfId="0" applyFont="1" applyBorder="1" applyAlignment="1">
      <alignment horizontal="right"/>
    </xf>
    <xf numFmtId="0" fontId="4" fillId="0" borderId="31" xfId="0" applyFont="1" applyBorder="1"/>
    <xf numFmtId="42" fontId="3" fillId="12" borderId="3" xfId="0" applyNumberFormat="1" applyFont="1" applyFill="1" applyBorder="1"/>
    <xf numFmtId="0" fontId="2" fillId="13" borderId="0" xfId="0" applyFont="1" applyFill="1" applyBorder="1" applyAlignment="1">
      <alignment horizontal="center" vertical="center"/>
    </xf>
    <xf numFmtId="0" fontId="0" fillId="0" borderId="52" xfId="0" applyBorder="1"/>
    <xf numFmtId="0" fontId="15" fillId="8" borderId="55" xfId="0" applyFont="1" applyFill="1" applyBorder="1" applyAlignment="1">
      <alignment horizontal="center"/>
    </xf>
    <xf numFmtId="0" fontId="15" fillId="8" borderId="67" xfId="0" applyFont="1" applyFill="1" applyBorder="1" applyAlignment="1">
      <alignment horizontal="center"/>
    </xf>
    <xf numFmtId="0" fontId="15" fillId="8" borderId="17" xfId="0" applyFont="1" applyFill="1" applyBorder="1" applyAlignment="1">
      <alignment horizontal="center"/>
    </xf>
    <xf numFmtId="0" fontId="15" fillId="8" borderId="51" xfId="0" applyFont="1" applyFill="1" applyBorder="1" applyAlignment="1">
      <alignment horizontal="center"/>
    </xf>
    <xf numFmtId="14" fontId="3" fillId="0" borderId="47" xfId="0" applyNumberFormat="1" applyFont="1" applyBorder="1" applyAlignment="1">
      <alignment horizontal="center"/>
    </xf>
    <xf numFmtId="14" fontId="3" fillId="0" borderId="56" xfId="0" applyNumberFormat="1" applyFont="1" applyBorder="1" applyAlignment="1">
      <alignment horizontal="center"/>
    </xf>
    <xf numFmtId="14" fontId="3" fillId="0" borderId="57" xfId="0" applyNumberFormat="1" applyFont="1" applyBorder="1" applyAlignment="1">
      <alignment horizontal="center"/>
    </xf>
    <xf numFmtId="14" fontId="3" fillId="0" borderId="58" xfId="0" applyNumberFormat="1" applyFont="1" applyBorder="1" applyAlignment="1">
      <alignment horizontal="center"/>
    </xf>
    <xf numFmtId="0" fontId="15" fillId="8" borderId="45" xfId="0" applyFont="1" applyFill="1" applyBorder="1" applyAlignment="1">
      <alignment horizontal="center"/>
    </xf>
    <xf numFmtId="44" fontId="3" fillId="5" borderId="50" xfId="0" applyNumberFormat="1" applyFont="1" applyFill="1" applyBorder="1" applyAlignment="1">
      <alignment horizontal="center"/>
    </xf>
    <xf numFmtId="0" fontId="3" fillId="4" borderId="72" xfId="0" applyFont="1" applyFill="1" applyBorder="1" applyAlignment="1">
      <alignment horizontal="center"/>
    </xf>
    <xf numFmtId="0" fontId="3" fillId="10" borderId="72" xfId="0" applyFont="1" applyFill="1" applyBorder="1" applyAlignment="1">
      <alignment horizontal="center"/>
    </xf>
    <xf numFmtId="0" fontId="3" fillId="14" borderId="73" xfId="0" applyFont="1" applyFill="1" applyBorder="1" applyAlignment="1">
      <alignment horizontal="center"/>
    </xf>
    <xf numFmtId="0" fontId="3" fillId="0" borderId="68" xfId="0" applyNumberFormat="1" applyFont="1" applyBorder="1" applyAlignment="1">
      <alignment horizontal="center"/>
    </xf>
    <xf numFmtId="0" fontId="3" fillId="0" borderId="69" xfId="0" applyNumberFormat="1" applyFont="1" applyBorder="1" applyAlignment="1">
      <alignment horizontal="center"/>
    </xf>
    <xf numFmtId="0" fontId="3" fillId="0" borderId="70" xfId="0" applyNumberFormat="1" applyFont="1" applyBorder="1" applyAlignment="1">
      <alignment horizontal="center"/>
    </xf>
    <xf numFmtId="10" fontId="3" fillId="0" borderId="74" xfId="0" applyNumberFormat="1" applyFont="1" applyBorder="1" applyAlignment="1">
      <alignment horizontal="center"/>
    </xf>
    <xf numFmtId="10" fontId="3" fillId="0" borderId="72" xfId="0" applyNumberFormat="1" applyFont="1" applyBorder="1" applyAlignment="1">
      <alignment horizontal="center"/>
    </xf>
    <xf numFmtId="10" fontId="3" fillId="0" borderId="73" xfId="0" applyNumberFormat="1" applyFont="1" applyBorder="1" applyAlignment="1">
      <alignment horizontal="center"/>
    </xf>
    <xf numFmtId="165" fontId="3" fillId="0" borderId="48" xfId="0" applyNumberFormat="1" applyFont="1" applyBorder="1" applyAlignment="1">
      <alignment horizontal="center"/>
    </xf>
    <xf numFmtId="165" fontId="3" fillId="0" borderId="71" xfId="0" applyNumberFormat="1" applyFont="1" applyBorder="1" applyAlignment="1">
      <alignment horizontal="center"/>
    </xf>
    <xf numFmtId="165" fontId="3" fillId="0" borderId="49" xfId="0" applyNumberFormat="1" applyFont="1" applyBorder="1" applyAlignment="1">
      <alignment horizontal="center"/>
    </xf>
    <xf numFmtId="0" fontId="3" fillId="0" borderId="64" xfId="0" applyNumberFormat="1" applyFont="1" applyBorder="1" applyAlignment="1">
      <alignment horizontal="center"/>
    </xf>
    <xf numFmtId="14" fontId="3" fillId="0" borderId="59" xfId="0" applyNumberFormat="1" applyFont="1" applyBorder="1" applyAlignment="1">
      <alignment horizontal="center"/>
    </xf>
    <xf numFmtId="14" fontId="3" fillId="0" borderId="60" xfId="0" applyNumberFormat="1" applyFont="1" applyBorder="1" applyAlignment="1">
      <alignment horizontal="center"/>
    </xf>
    <xf numFmtId="14" fontId="3" fillId="0" borderId="61" xfId="0" applyNumberFormat="1" applyFont="1" applyBorder="1" applyAlignment="1">
      <alignment horizontal="center"/>
    </xf>
    <xf numFmtId="14" fontId="3" fillId="0" borderId="62" xfId="0" applyNumberFormat="1" applyFont="1" applyBorder="1" applyAlignment="1">
      <alignment horizontal="center"/>
    </xf>
    <xf numFmtId="14" fontId="3" fillId="0" borderId="63" xfId="0" applyNumberFormat="1" applyFont="1" applyBorder="1" applyAlignment="1">
      <alignment horizontal="center"/>
    </xf>
    <xf numFmtId="0" fontId="3" fillId="7" borderId="66" xfId="0" applyNumberFormat="1" applyFont="1" applyFill="1" applyBorder="1" applyAlignment="1">
      <alignment horizontal="center"/>
    </xf>
    <xf numFmtId="0" fontId="3" fillId="7" borderId="65" xfId="0" applyNumberFormat="1" applyFont="1" applyFill="1" applyBorder="1" applyAlignment="1">
      <alignment horizontal="center"/>
    </xf>
    <xf numFmtId="0" fontId="3" fillId="14" borderId="6" xfId="0" applyFont="1" applyFill="1" applyBorder="1" applyAlignment="1">
      <alignment horizontal="center"/>
    </xf>
    <xf numFmtId="0" fontId="3" fillId="14" borderId="3" xfId="0" applyFont="1" applyFill="1" applyBorder="1" applyAlignment="1">
      <alignment horizontal="center"/>
    </xf>
    <xf numFmtId="0" fontId="4" fillId="14" borderId="30" xfId="0" applyFont="1" applyFill="1" applyBorder="1" applyAlignment="1">
      <alignment vertical="center"/>
    </xf>
    <xf numFmtId="0" fontId="3" fillId="0" borderId="75" xfId="0" applyFont="1" applyBorder="1"/>
    <xf numFmtId="8" fontId="4" fillId="0" borderId="53" xfId="0" applyNumberFormat="1" applyFont="1" applyBorder="1"/>
    <xf numFmtId="42" fontId="3" fillId="7" borderId="0" xfId="0" applyNumberFormat="1" applyFont="1" applyFill="1" applyBorder="1"/>
    <xf numFmtId="0" fontId="6" fillId="0" borderId="55" xfId="0" applyNumberFormat="1" applyFont="1" applyBorder="1" applyAlignment="1">
      <alignment horizontal="center"/>
    </xf>
    <xf numFmtId="44" fontId="4" fillId="6" borderId="0" xfId="0" applyNumberFormat="1" applyFont="1" applyFill="1" applyBorder="1"/>
    <xf numFmtId="42" fontId="4" fillId="0" borderId="45" xfId="0" applyNumberFormat="1" applyFont="1" applyBorder="1"/>
    <xf numFmtId="0" fontId="3" fillId="0" borderId="52" xfId="0" applyFont="1" applyBorder="1"/>
    <xf numFmtId="8" fontId="3" fillId="0" borderId="52" xfId="0" applyNumberFormat="1" applyFont="1" applyBorder="1"/>
    <xf numFmtId="0" fontId="3" fillId="0" borderId="54" xfId="0" applyFont="1" applyBorder="1"/>
    <xf numFmtId="0" fontId="3" fillId="4" borderId="15" xfId="0" applyFont="1" applyFill="1" applyBorder="1"/>
    <xf numFmtId="0" fontId="3" fillId="7" borderId="53" xfId="0" applyFont="1" applyFill="1" applyBorder="1"/>
    <xf numFmtId="0" fontId="3" fillId="14" borderId="52" xfId="0" applyFont="1" applyFill="1" applyBorder="1"/>
    <xf numFmtId="44" fontId="3" fillId="8" borderId="0" xfId="0" applyNumberFormat="1" applyFont="1" applyFill="1" applyBorder="1" applyAlignment="1">
      <alignment horizontal="center"/>
    </xf>
    <xf numFmtId="0" fontId="4" fillId="14" borderId="8" xfId="0" applyFont="1" applyFill="1" applyBorder="1" applyAlignment="1"/>
    <xf numFmtId="0" fontId="3" fillId="14" borderId="44" xfId="0" applyFont="1" applyFill="1" applyBorder="1"/>
    <xf numFmtId="0" fontId="3" fillId="4" borderId="45" xfId="0" applyFont="1" applyFill="1" applyBorder="1"/>
    <xf numFmtId="0" fontId="3" fillId="4" borderId="52" xfId="0" applyFont="1" applyFill="1" applyBorder="1"/>
    <xf numFmtId="0" fontId="3" fillId="4" borderId="54" xfId="0" applyFont="1" applyFill="1" applyBorder="1"/>
    <xf numFmtId="0" fontId="3" fillId="5" borderId="45" xfId="0" applyFont="1" applyFill="1" applyBorder="1"/>
    <xf numFmtId="0" fontId="3" fillId="5" borderId="52" xfId="0" applyFont="1" applyFill="1" applyBorder="1"/>
    <xf numFmtId="0" fontId="3" fillId="5" borderId="54" xfId="0" applyFont="1" applyFill="1" applyBorder="1"/>
    <xf numFmtId="8" fontId="4" fillId="0" borderId="45" xfId="0" applyNumberFormat="1" applyFont="1" applyBorder="1"/>
    <xf numFmtId="0" fontId="3" fillId="9" borderId="45" xfId="0" applyFont="1" applyFill="1" applyBorder="1"/>
    <xf numFmtId="0" fontId="3" fillId="9" borderId="75" xfId="0" applyFont="1" applyFill="1" applyBorder="1"/>
    <xf numFmtId="0" fontId="3" fillId="9" borderId="46" xfId="0" applyFon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Endettement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9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52AE-44E7-8DC8-D6AB7E521242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52AE-44E7-8DC8-D6AB7E521242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accentCallout2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DATA!$G$11:$H$11</c:f>
              <c:strCache>
                <c:ptCount val="2"/>
                <c:pt idx="0">
                  <c:v>Reste à vivre</c:v>
                </c:pt>
                <c:pt idx="1">
                  <c:v>Échéance de Crédit</c:v>
                </c:pt>
              </c:strCache>
            </c:strRef>
          </c:cat>
          <c:val>
            <c:numRef>
              <c:f>DATA!$G$12:$H$12</c:f>
              <c:numCache>
                <c:formatCode>_("€"* #,##0.00_);_("€"* \(#,##0.00\);_("€"* "-"??_);_(@_)</c:formatCode>
                <c:ptCount val="2"/>
                <c:pt idx="0">
                  <c:v>3005.2575339914374</c:v>
                </c:pt>
                <c:pt idx="1">
                  <c:v>1464.7424660085628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AE-44E7-8DC8-D6AB7E5212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DATA!$G$16</c:f>
              <c:strCache>
                <c:ptCount val="1"/>
                <c:pt idx="0">
                  <c:v>Durée du crédit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DATA!$F$17:$F$22</c:f>
              <c:strCache>
                <c:ptCount val="6"/>
                <c:pt idx="0">
                  <c:v>Crédit 1</c:v>
                </c:pt>
                <c:pt idx="1">
                  <c:v>Crédit 2</c:v>
                </c:pt>
                <c:pt idx="2">
                  <c:v>Crédit 3</c:v>
                </c:pt>
                <c:pt idx="3">
                  <c:v>Crédit 4</c:v>
                </c:pt>
                <c:pt idx="4">
                  <c:v>Crédit 5</c:v>
                </c:pt>
                <c:pt idx="5">
                  <c:v>Crédit 6</c:v>
                </c:pt>
              </c:strCache>
            </c:strRef>
          </c:cat>
          <c:val>
            <c:numRef>
              <c:f>DATA!$G$17:$G$22</c:f>
              <c:numCache>
                <c:formatCode>General</c:formatCode>
                <c:ptCount val="6"/>
                <c:pt idx="0">
                  <c:v>25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97-4D32-B17B-111C3E504F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950252352"/>
        <c:axId val="950254672"/>
        <c:axId val="0"/>
      </c:bar3DChart>
      <c:catAx>
        <c:axId val="950252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0254672"/>
        <c:crosses val="autoZero"/>
        <c:auto val="1"/>
        <c:lblAlgn val="ctr"/>
        <c:lblOffset val="100"/>
        <c:noMultiLvlLbl val="0"/>
      </c:catAx>
      <c:valAx>
        <c:axId val="950254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0252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419100</xdr:colOff>
      <xdr:row>15</xdr:row>
      <xdr:rowOff>123825</xdr:rowOff>
    </xdr:from>
    <xdr:ext cx="76200" cy="228600"/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6934200" y="32766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8</xdr:col>
      <xdr:colOff>336077</xdr:colOff>
      <xdr:row>9</xdr:row>
      <xdr:rowOff>28651</xdr:rowOff>
    </xdr:from>
    <xdr:to>
      <xdr:col>15</xdr:col>
      <xdr:colOff>573550</xdr:colOff>
      <xdr:row>27</xdr:row>
      <xdr:rowOff>153372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325436</xdr:colOff>
      <xdr:row>30</xdr:row>
      <xdr:rowOff>5554</xdr:rowOff>
    </xdr:from>
    <xdr:to>
      <xdr:col>15</xdr:col>
      <xdr:colOff>587375</xdr:colOff>
      <xdr:row>48</xdr:row>
      <xdr:rowOff>15874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workbookViewId="0">
      <selection activeCell="S6" sqref="S6"/>
    </sheetView>
  </sheetViews>
  <sheetFormatPr baseColWidth="10" defaultRowHeight="15" x14ac:dyDescent="0.25"/>
  <cols>
    <col min="1" max="1" width="15.42578125" customWidth="1"/>
    <col min="2" max="2" width="13.7109375" bestFit="1" customWidth="1"/>
    <col min="4" max="4" width="10.85546875" customWidth="1"/>
    <col min="5" max="5" width="11.42578125" customWidth="1"/>
    <col min="6" max="6" width="12" customWidth="1"/>
    <col min="7" max="8" width="12.5703125" customWidth="1"/>
  </cols>
  <sheetData>
    <row r="1" spans="1:19" ht="6.75" customHeight="1" x14ac:dyDescent="0.25"/>
    <row r="2" spans="1:19" ht="20.25" customHeight="1" x14ac:dyDescent="0.25">
      <c r="A2" s="150" t="s">
        <v>25</v>
      </c>
      <c r="B2" s="150"/>
      <c r="C2" s="150"/>
      <c r="D2" s="150"/>
      <c r="E2" s="150"/>
      <c r="F2" s="150"/>
      <c r="G2" s="150"/>
      <c r="H2" s="150"/>
    </row>
    <row r="3" spans="1:19" ht="15.75" customHeight="1" thickBot="1" x14ac:dyDescent="0.3">
      <c r="E3" s="110"/>
      <c r="F3" s="110"/>
      <c r="G3" s="110"/>
      <c r="H3" s="5"/>
      <c r="Q3" s="83"/>
      <c r="R3" s="83"/>
      <c r="S3" s="83"/>
    </row>
    <row r="4" spans="1:19" ht="15.75" hidden="1" customHeight="1" thickBot="1" x14ac:dyDescent="0.3">
      <c r="Q4" s="83"/>
      <c r="R4" s="83"/>
      <c r="S4" s="83"/>
    </row>
    <row r="5" spans="1:19" ht="15.75" thickBot="1" x14ac:dyDescent="0.3">
      <c r="A5" s="21"/>
      <c r="B5" s="6"/>
      <c r="G5" s="84" t="s">
        <v>69</v>
      </c>
      <c r="H5" s="85" t="s">
        <v>70</v>
      </c>
    </row>
    <row r="6" spans="1:19" ht="15.75" thickBot="1" x14ac:dyDescent="0.3">
      <c r="A6" s="21"/>
      <c r="B6" s="6"/>
      <c r="F6" s="62" t="s">
        <v>93</v>
      </c>
      <c r="G6" s="54">
        <v>25</v>
      </c>
      <c r="H6" s="55">
        <f>EOMONTH(B7,H27)</f>
        <v>53327</v>
      </c>
    </row>
    <row r="7" spans="1:19" ht="15.75" thickBot="1" x14ac:dyDescent="0.3">
      <c r="A7" s="109" t="s">
        <v>86</v>
      </c>
      <c r="B7" s="28">
        <v>44185</v>
      </c>
      <c r="F7" s="67" t="s">
        <v>53</v>
      </c>
      <c r="G7" s="86">
        <v>20</v>
      </c>
      <c r="H7" s="55">
        <f>EOMONTH(B7,H28)</f>
        <v>51501</v>
      </c>
      <c r="I7" s="122" t="s">
        <v>75</v>
      </c>
      <c r="J7" s="122"/>
      <c r="K7" s="122"/>
      <c r="L7" s="122"/>
      <c r="M7" s="122"/>
      <c r="N7" s="122"/>
      <c r="O7" s="122"/>
      <c r="P7" s="122"/>
    </row>
    <row r="8" spans="1:19" ht="15.75" thickBot="1" x14ac:dyDescent="0.3">
      <c r="A8" s="3"/>
      <c r="B8" s="17"/>
      <c r="F8" s="68" t="s">
        <v>92</v>
      </c>
      <c r="G8" s="56">
        <v>20</v>
      </c>
      <c r="H8" s="55">
        <f>EOMONTH(B7,H29)</f>
        <v>51501</v>
      </c>
      <c r="I8" s="122"/>
      <c r="J8" s="122"/>
      <c r="K8" s="122"/>
      <c r="L8" s="122"/>
      <c r="M8" s="122"/>
      <c r="N8" s="122"/>
      <c r="O8" s="122"/>
      <c r="P8" s="122"/>
    </row>
    <row r="9" spans="1:19" ht="15.75" thickBot="1" x14ac:dyDescent="0.3">
      <c r="A9" s="3"/>
      <c r="B9" s="17"/>
      <c r="F9" s="184" t="s">
        <v>94</v>
      </c>
      <c r="G9" s="56">
        <v>10</v>
      </c>
      <c r="H9" s="55">
        <f>EOMONTH(B7,H30)</f>
        <v>47848</v>
      </c>
    </row>
    <row r="10" spans="1:19" ht="9" customHeight="1" thickBot="1" x14ac:dyDescent="0.3">
      <c r="A10" s="1"/>
      <c r="B10" s="1"/>
      <c r="C10" s="1"/>
      <c r="D10" s="1"/>
      <c r="E10" s="1"/>
      <c r="F10" s="1"/>
      <c r="G10" s="1"/>
      <c r="H10" s="1"/>
      <c r="K10" s="23"/>
    </row>
    <row r="11" spans="1:19" ht="15.75" thickBot="1" x14ac:dyDescent="0.3">
      <c r="A11" s="111" t="s">
        <v>0</v>
      </c>
      <c r="B11" s="112"/>
      <c r="C11" s="113"/>
      <c r="D11" s="1"/>
      <c r="F11" s="111" t="s">
        <v>1</v>
      </c>
      <c r="G11" s="112"/>
      <c r="H11" s="113"/>
    </row>
    <row r="12" spans="1:19" x14ac:dyDescent="0.25">
      <c r="A12" s="140" t="s">
        <v>28</v>
      </c>
      <c r="B12" s="141"/>
      <c r="C12" s="40" t="s">
        <v>15</v>
      </c>
      <c r="D12" s="1"/>
      <c r="F12" s="47">
        <v>0</v>
      </c>
      <c r="G12" s="41" t="s">
        <v>32</v>
      </c>
      <c r="H12" s="42"/>
      <c r="K12" s="22"/>
    </row>
    <row r="13" spans="1:19" x14ac:dyDescent="0.25">
      <c r="A13" s="140" t="s">
        <v>29</v>
      </c>
      <c r="B13" s="141"/>
      <c r="C13" s="40">
        <v>0</v>
      </c>
      <c r="D13" s="1"/>
      <c r="F13" s="48">
        <v>0</v>
      </c>
      <c r="G13" s="15" t="s">
        <v>32</v>
      </c>
      <c r="H13" s="43"/>
    </row>
    <row r="14" spans="1:19" ht="15.75" thickBot="1" x14ac:dyDescent="0.3">
      <c r="A14" s="138" t="s">
        <v>36</v>
      </c>
      <c r="B14" s="139"/>
      <c r="C14" s="87">
        <f>2220+2250</f>
        <v>4470</v>
      </c>
      <c r="D14" s="1"/>
      <c r="E14" s="46"/>
      <c r="F14" s="51">
        <v>0</v>
      </c>
      <c r="G14" s="44" t="s">
        <v>32</v>
      </c>
      <c r="H14" s="45"/>
    </row>
    <row r="15" spans="1:19" ht="15.75" thickBot="1" x14ac:dyDescent="0.3">
      <c r="A15" s="12"/>
      <c r="B15" s="12"/>
      <c r="C15" s="13"/>
      <c r="D15" s="1"/>
      <c r="F15" s="52"/>
      <c r="G15" s="15"/>
      <c r="H15" s="28"/>
    </row>
    <row r="16" spans="1:19" ht="15.75" thickBot="1" x14ac:dyDescent="0.3">
      <c r="A16" s="79" t="s">
        <v>51</v>
      </c>
      <c r="B16" s="77">
        <v>1.5E-3</v>
      </c>
      <c r="C16" s="25"/>
      <c r="D16" s="25"/>
      <c r="F16" s="143" t="s">
        <v>83</v>
      </c>
      <c r="G16" s="112"/>
      <c r="H16" s="113"/>
    </row>
    <row r="17" spans="1:11" ht="15.75" thickBot="1" x14ac:dyDescent="0.3">
      <c r="A17" s="78" t="s">
        <v>51</v>
      </c>
      <c r="B17" s="77">
        <v>1.5E-3</v>
      </c>
      <c r="C17" s="1"/>
      <c r="D17" s="1"/>
      <c r="E17" s="1"/>
      <c r="F17" s="144" t="s">
        <v>84</v>
      </c>
      <c r="G17" s="144" t="s">
        <v>85</v>
      </c>
      <c r="H17" s="144" t="s">
        <v>88</v>
      </c>
    </row>
    <row r="18" spans="1:11" ht="15.75" thickBot="1" x14ac:dyDescent="0.3">
      <c r="A18" s="80" t="s">
        <v>51</v>
      </c>
      <c r="B18" s="77">
        <v>1.5E-3</v>
      </c>
      <c r="C18" s="1"/>
      <c r="D18" s="1"/>
      <c r="E18" s="1"/>
      <c r="F18" s="145">
        <v>200000</v>
      </c>
      <c r="G18" s="145">
        <v>200000</v>
      </c>
      <c r="H18" s="145"/>
    </row>
    <row r="19" spans="1:11" ht="15.75" thickBot="1" x14ac:dyDescent="0.3">
      <c r="A19" s="198" t="s">
        <v>51</v>
      </c>
      <c r="B19" s="77">
        <v>1.5E-3</v>
      </c>
      <c r="C19" s="1"/>
      <c r="D19" s="1"/>
      <c r="E19" s="1"/>
      <c r="F19" s="197"/>
      <c r="G19" s="197"/>
      <c r="H19" s="197"/>
    </row>
    <row r="20" spans="1:11" ht="15.75" thickBot="1" x14ac:dyDescent="0.3">
      <c r="A20" s="36"/>
      <c r="B20" s="35"/>
      <c r="C20" s="1"/>
      <c r="D20" s="1"/>
      <c r="E20" s="1"/>
      <c r="F20" s="1"/>
      <c r="G20" s="1"/>
      <c r="H20" s="1"/>
    </row>
    <row r="21" spans="1:11" ht="15.75" thickBot="1" x14ac:dyDescent="0.3">
      <c r="A21" s="111" t="s">
        <v>2</v>
      </c>
      <c r="B21" s="112"/>
      <c r="C21" s="112"/>
      <c r="D21" s="112"/>
      <c r="E21" s="112"/>
      <c r="F21" s="112"/>
      <c r="G21" s="112"/>
      <c r="H21" s="113"/>
    </row>
    <row r="22" spans="1:11" x14ac:dyDescent="0.25">
      <c r="A22" s="116" t="s">
        <v>30</v>
      </c>
      <c r="B22" s="117"/>
      <c r="C22" s="2" t="s">
        <v>19</v>
      </c>
      <c r="D22" s="2"/>
      <c r="E22" s="2"/>
      <c r="F22" s="21" t="s">
        <v>34</v>
      </c>
      <c r="G22" s="2"/>
      <c r="H22" s="7">
        <v>44185</v>
      </c>
    </row>
    <row r="23" spans="1:11" ht="15.75" thickBot="1" x14ac:dyDescent="0.3">
      <c r="A23" s="118" t="s">
        <v>31</v>
      </c>
      <c r="B23" s="119"/>
      <c r="C23" s="8" t="s">
        <v>20</v>
      </c>
      <c r="D23" s="8"/>
      <c r="E23" s="8"/>
      <c r="F23" s="19" t="s">
        <v>33</v>
      </c>
      <c r="G23" s="8"/>
      <c r="H23" s="89">
        <f>SUM(F18:H18)</f>
        <v>400000</v>
      </c>
      <c r="K23" s="18"/>
    </row>
    <row r="24" spans="1:11" ht="15.75" thickBot="1" x14ac:dyDescent="0.3">
      <c r="A24" s="1"/>
      <c r="B24" s="1"/>
      <c r="C24" s="1"/>
      <c r="D24" s="1"/>
      <c r="E24" s="1"/>
      <c r="F24" s="1"/>
      <c r="G24" s="1"/>
      <c r="H24" s="1"/>
    </row>
    <row r="25" spans="1:11" ht="15.75" thickBot="1" x14ac:dyDescent="0.3">
      <c r="A25" s="111" t="s">
        <v>3</v>
      </c>
      <c r="B25" s="113"/>
      <c r="C25" s="38" t="s">
        <v>4</v>
      </c>
      <c r="D25" s="111" t="s">
        <v>7</v>
      </c>
      <c r="E25" s="113"/>
      <c r="F25" s="39" t="s">
        <v>4</v>
      </c>
      <c r="G25" s="38" t="s">
        <v>8</v>
      </c>
      <c r="H25" s="39" t="s">
        <v>11</v>
      </c>
    </row>
    <row r="26" spans="1:11" hidden="1" x14ac:dyDescent="0.25">
      <c r="A26" s="98" t="s">
        <v>35</v>
      </c>
      <c r="B26" s="91"/>
      <c r="C26" s="90">
        <f>F18</f>
        <v>200000</v>
      </c>
      <c r="D26" s="46"/>
      <c r="E26" s="46"/>
      <c r="F26" s="10"/>
      <c r="G26" s="6"/>
      <c r="H26" s="104"/>
    </row>
    <row r="27" spans="1:11" x14ac:dyDescent="0.25">
      <c r="A27" s="98" t="s">
        <v>24</v>
      </c>
      <c r="B27" s="91"/>
      <c r="C27" s="90"/>
      <c r="D27" s="114" t="s">
        <v>12</v>
      </c>
      <c r="E27" s="115"/>
      <c r="F27" s="10">
        <f>C35-(F28+F29+F30)</f>
        <v>241700</v>
      </c>
      <c r="G27" s="9">
        <v>1.15E-2</v>
      </c>
      <c r="H27" s="104">
        <f>G6*12</f>
        <v>300</v>
      </c>
    </row>
    <row r="28" spans="1:11" x14ac:dyDescent="0.25">
      <c r="A28" s="92" t="s">
        <v>53</v>
      </c>
      <c r="B28" s="93"/>
      <c r="C28" s="90"/>
      <c r="D28" s="130" t="s">
        <v>53</v>
      </c>
      <c r="E28" s="131"/>
      <c r="F28" s="10">
        <v>75600</v>
      </c>
      <c r="G28" s="14">
        <v>0</v>
      </c>
      <c r="H28" s="104">
        <f>G7*12</f>
        <v>240</v>
      </c>
    </row>
    <row r="29" spans="1:11" x14ac:dyDescent="0.25">
      <c r="A29" s="98" t="s">
        <v>82</v>
      </c>
      <c r="B29" s="91"/>
      <c r="C29" s="90"/>
      <c r="D29" s="132" t="s">
        <v>52</v>
      </c>
      <c r="E29" s="133"/>
      <c r="F29" s="10">
        <v>40000</v>
      </c>
      <c r="G29" s="14">
        <v>5.0000000000000001E-3</v>
      </c>
      <c r="H29" s="104">
        <f>G8*12</f>
        <v>240</v>
      </c>
    </row>
    <row r="30" spans="1:11" x14ac:dyDescent="0.25">
      <c r="A30" s="98" t="s">
        <v>40</v>
      </c>
      <c r="B30" s="94">
        <v>0.08</v>
      </c>
      <c r="C30" s="90">
        <f>C$26*B30</f>
        <v>16000</v>
      </c>
      <c r="D30" s="182" t="s">
        <v>94</v>
      </c>
      <c r="E30" s="183"/>
      <c r="F30" s="10">
        <v>20000</v>
      </c>
      <c r="G30" s="14">
        <v>0</v>
      </c>
      <c r="H30" s="104">
        <f>G9*12</f>
        <v>120</v>
      </c>
      <c r="J30" s="24"/>
    </row>
    <row r="31" spans="1:11" x14ac:dyDescent="0.25">
      <c r="A31" s="98" t="s">
        <v>41</v>
      </c>
      <c r="B31" s="94">
        <f>VLOOKUP(A31,newtable,2,FALSE)</f>
        <v>0</v>
      </c>
      <c r="C31" s="90">
        <f>C$27*B31</f>
        <v>0</v>
      </c>
      <c r="D31" s="136"/>
      <c r="E31" s="137"/>
      <c r="F31" s="10"/>
      <c r="G31" s="14"/>
      <c r="H31" s="104"/>
      <c r="J31" s="24"/>
    </row>
    <row r="32" spans="1:11" x14ac:dyDescent="0.25">
      <c r="A32" s="98" t="s">
        <v>57</v>
      </c>
      <c r="B32" s="95">
        <v>5.0000000000000001E-3</v>
      </c>
      <c r="C32" s="90">
        <f>IF(A27="Crédit '[Simulateur Emprunt simple.xls]TAM'!$D$32",(C27*B32)+(C26*B32),+C26*B32)</f>
        <v>1000</v>
      </c>
      <c r="D32" s="134"/>
      <c r="E32" s="135"/>
      <c r="F32" s="10"/>
      <c r="G32" s="14"/>
      <c r="H32" s="104"/>
    </row>
    <row r="33" spans="1:8" x14ac:dyDescent="0.25">
      <c r="A33" s="92" t="s">
        <v>87</v>
      </c>
      <c r="B33" s="95">
        <f>(C33*B32)/C32</f>
        <v>1.5E-3</v>
      </c>
      <c r="C33" s="90">
        <v>300</v>
      </c>
      <c r="D33" s="136"/>
      <c r="E33" s="137"/>
      <c r="F33" s="10"/>
      <c r="G33" s="14"/>
      <c r="H33" s="104"/>
    </row>
    <row r="34" spans="1:8" ht="15.75" thickBot="1" x14ac:dyDescent="0.3">
      <c r="A34" s="96" t="s">
        <v>9</v>
      </c>
      <c r="B34" s="91"/>
      <c r="C34" s="149">
        <v>40000</v>
      </c>
      <c r="D34" s="134"/>
      <c r="E34" s="135"/>
      <c r="F34" s="10"/>
      <c r="G34" s="14"/>
      <c r="H34" s="104"/>
    </row>
    <row r="35" spans="1:8" ht="15.75" thickBot="1" x14ac:dyDescent="0.3">
      <c r="A35" s="148" t="s">
        <v>5</v>
      </c>
      <c r="B35" s="97"/>
      <c r="C35" s="105">
        <f>F18+G18+H18+C30+C31+C32+C33-C34</f>
        <v>377300</v>
      </c>
      <c r="D35" s="146" t="s">
        <v>101</v>
      </c>
      <c r="E35" s="147"/>
      <c r="F35" s="106">
        <f>F28+F27+F29+F30</f>
        <v>377300</v>
      </c>
      <c r="G35" s="107"/>
      <c r="H35" s="108"/>
    </row>
    <row r="36" spans="1:8" ht="16.5" thickBot="1" x14ac:dyDescent="0.3">
      <c r="A36" s="4" t="s">
        <v>46</v>
      </c>
      <c r="B36" s="4"/>
      <c r="C36" s="4"/>
      <c r="D36" s="1"/>
      <c r="E36" s="1"/>
      <c r="F36" s="129"/>
      <c r="G36" s="129"/>
      <c r="H36" s="20"/>
    </row>
    <row r="37" spans="1:8" ht="15.75" thickBot="1" x14ac:dyDescent="0.3">
      <c r="A37" s="127" t="s">
        <v>44</v>
      </c>
      <c r="B37" s="128"/>
      <c r="C37" s="188">
        <f>IF(H12="",0,(YEAR(H12)-YEAR(B7))*12+MONTH(H12)-MONTH(B7)&amp;" mois")</f>
        <v>0</v>
      </c>
      <c r="D37" s="99">
        <f>IF($H$13="",0,(YEAR(H13)-YEAR(B7))*12+MONTH(H13)-MONTH(B7)&amp;" mois")</f>
        <v>0</v>
      </c>
      <c r="E37" s="100">
        <f>IF(H14="",0,(YEAR(H14)-YEAR(B7))*12+MONTH(H14)-MONTH(B7)&amp;" mois")</f>
        <v>0</v>
      </c>
      <c r="F37" s="100" t="str">
        <f>H29&amp;" mois"</f>
        <v>240 mois</v>
      </c>
      <c r="G37" s="100" t="str">
        <f>H28&amp;" mois"</f>
        <v>240 mois</v>
      </c>
      <c r="H37" s="101" t="str">
        <f>H27&amp;" mois"</f>
        <v>300 mois</v>
      </c>
    </row>
    <row r="38" spans="1:8" ht="15.75" thickBot="1" x14ac:dyDescent="0.3">
      <c r="A38" s="29" t="s">
        <v>59</v>
      </c>
      <c r="B38" s="30"/>
      <c r="C38" s="190">
        <f>F12</f>
        <v>0</v>
      </c>
      <c r="D38" s="187"/>
      <c r="E38" s="73"/>
      <c r="F38" s="70"/>
      <c r="G38" s="63"/>
      <c r="H38" s="57"/>
    </row>
    <row r="39" spans="1:8" ht="15.75" thickBot="1" x14ac:dyDescent="0.3">
      <c r="A39" s="98" t="s">
        <v>60</v>
      </c>
      <c r="B39" s="31"/>
      <c r="C39" s="191"/>
      <c r="D39" s="190">
        <f>F13</f>
        <v>0</v>
      </c>
      <c r="E39" s="195"/>
      <c r="F39" s="69"/>
      <c r="G39" s="64"/>
      <c r="H39" s="58"/>
    </row>
    <row r="40" spans="1:8" ht="15.75" thickBot="1" x14ac:dyDescent="0.3">
      <c r="A40" s="98" t="s">
        <v>61</v>
      </c>
      <c r="B40" s="31"/>
      <c r="C40" s="191"/>
      <c r="D40" s="191"/>
      <c r="E40" s="190">
        <f>F14</f>
        <v>0</v>
      </c>
      <c r="F40" s="194"/>
      <c r="G40" s="64"/>
      <c r="H40" s="58"/>
    </row>
    <row r="41" spans="1:8" ht="15.75" thickBot="1" x14ac:dyDescent="0.3">
      <c r="A41" s="71" t="s">
        <v>56</v>
      </c>
      <c r="B41" s="32" t="str">
        <f>H29/12&amp;" ans"</f>
        <v>20 ans</v>
      </c>
      <c r="C41" s="191"/>
      <c r="D41" s="191"/>
      <c r="E41" s="185"/>
      <c r="F41" s="186">
        <f>IF($H$29=0,0,PMT(G29/12,H29,-F29))</f>
        <v>175.17355664501454</v>
      </c>
      <c r="G41" s="65"/>
      <c r="H41" s="58"/>
    </row>
    <row r="42" spans="1:8" ht="15.75" thickBot="1" x14ac:dyDescent="0.3">
      <c r="A42" s="64" t="s">
        <v>65</v>
      </c>
      <c r="B42" s="32" t="str">
        <f>H28/12&amp;" ans"</f>
        <v>20 ans</v>
      </c>
      <c r="C42" s="191"/>
      <c r="D42" s="191"/>
      <c r="E42" s="191"/>
      <c r="F42" s="200"/>
      <c r="G42" s="88">
        <f>IF($H$28=0,0,PMT(G28/12,H28,-F28))</f>
        <v>315</v>
      </c>
      <c r="H42" s="59"/>
    </row>
    <row r="43" spans="1:8" ht="15.75" thickBot="1" x14ac:dyDescent="0.3">
      <c r="A43" s="60" t="s">
        <v>68</v>
      </c>
      <c r="B43" s="32" t="str">
        <f>H27/12&amp;" ans"</f>
        <v>25 ans</v>
      </c>
      <c r="C43" s="151"/>
      <c r="D43" s="191"/>
      <c r="E43" s="191"/>
      <c r="F43" s="201"/>
      <c r="G43" s="203"/>
      <c r="H43" s="206">
        <f>IF($H$27=0,0,PMT(G27/12,H27,-F27))</f>
        <v>927.40640936354828</v>
      </c>
    </row>
    <row r="44" spans="1:8" ht="15.75" thickBot="1" x14ac:dyDescent="0.3">
      <c r="A44" s="196" t="s">
        <v>68</v>
      </c>
      <c r="B44" s="32" t="str">
        <f>H30/12&amp;" ans"</f>
        <v>10 ans</v>
      </c>
      <c r="C44" s="151"/>
      <c r="D44" s="191"/>
      <c r="E44" s="191"/>
      <c r="F44" s="201"/>
      <c r="G44" s="204"/>
      <c r="H44" s="207"/>
    </row>
    <row r="45" spans="1:8" ht="15.75" thickBot="1" x14ac:dyDescent="0.3">
      <c r="A45" s="66" t="s">
        <v>81</v>
      </c>
      <c r="B45" s="26">
        <f>(F28*B17)/12</f>
        <v>9.4500000000000011</v>
      </c>
      <c r="C45" s="192"/>
      <c r="D45" s="191"/>
      <c r="E45" s="191"/>
      <c r="F45" s="201"/>
      <c r="G45" s="204"/>
      <c r="H45" s="208"/>
    </row>
    <row r="46" spans="1:8" ht="15.75" thickBot="1" x14ac:dyDescent="0.3">
      <c r="A46" s="61" t="s">
        <v>81</v>
      </c>
      <c r="B46" s="26">
        <f>(F27*B16)/12</f>
        <v>30.212500000000002</v>
      </c>
      <c r="C46" s="191"/>
      <c r="D46" s="191"/>
      <c r="E46" s="191"/>
      <c r="F46" s="201"/>
      <c r="G46" s="204"/>
      <c r="H46" s="208"/>
    </row>
    <row r="47" spans="1:8" ht="15.75" thickBot="1" x14ac:dyDescent="0.3">
      <c r="A47" s="72" t="s">
        <v>81</v>
      </c>
      <c r="B47" s="26">
        <f>(F29*B18)/12</f>
        <v>5</v>
      </c>
      <c r="C47" s="191"/>
      <c r="D47" s="191"/>
      <c r="E47" s="191"/>
      <c r="F47" s="201"/>
      <c r="G47" s="204"/>
      <c r="H47" s="208"/>
    </row>
    <row r="48" spans="1:8" ht="15.75" thickBot="1" x14ac:dyDescent="0.3">
      <c r="A48" s="199" t="s">
        <v>81</v>
      </c>
      <c r="B48" s="26">
        <f>(F30*B19)/12</f>
        <v>2.5</v>
      </c>
      <c r="C48" s="193"/>
      <c r="D48" s="193"/>
      <c r="E48" s="193"/>
      <c r="F48" s="202"/>
      <c r="G48" s="205"/>
      <c r="H48" s="209"/>
    </row>
    <row r="49" spans="1:16" ht="15.75" thickBot="1" x14ac:dyDescent="0.3">
      <c r="A49" s="120" t="s">
        <v>45</v>
      </c>
      <c r="B49" s="121"/>
      <c r="C49" s="189">
        <f>C38+D39+E40+F41+G42+H43+B46+B45+B47+B48</f>
        <v>1464.7424660085628</v>
      </c>
      <c r="D49" s="74"/>
      <c r="E49" s="75"/>
      <c r="F49" s="75"/>
      <c r="G49" s="76"/>
      <c r="H49" s="102"/>
    </row>
    <row r="50" spans="1:16" ht="15.75" thickBot="1" x14ac:dyDescent="0.3">
      <c r="A50" s="33" t="s">
        <v>10</v>
      </c>
      <c r="B50" s="34"/>
      <c r="C50" s="124">
        <f>(C49/C14)</f>
        <v>0.3276828783016919</v>
      </c>
      <c r="D50" s="125"/>
      <c r="E50" s="125"/>
      <c r="F50" s="125"/>
      <c r="G50" s="126"/>
      <c r="H50" s="103"/>
    </row>
    <row r="51" spans="1:16" ht="13.5" customHeight="1" x14ac:dyDescent="0.25">
      <c r="A51" s="27" t="s">
        <v>50</v>
      </c>
    </row>
    <row r="52" spans="1:16" ht="9.75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</row>
    <row r="53" spans="1:16" ht="15.75" thickBot="1" x14ac:dyDescent="0.3">
      <c r="A53" s="1"/>
      <c r="B53" s="1"/>
      <c r="C53" s="1"/>
      <c r="D53" s="1"/>
      <c r="E53" s="1"/>
      <c r="F53" s="1"/>
      <c r="G53" s="1"/>
      <c r="H53" s="1"/>
    </row>
    <row r="54" spans="1:16" ht="15.75" thickBot="1" x14ac:dyDescent="0.3">
      <c r="A54" s="160" t="s">
        <v>89</v>
      </c>
      <c r="B54" s="152" t="s">
        <v>8</v>
      </c>
      <c r="C54" s="152" t="s">
        <v>90</v>
      </c>
      <c r="D54" s="152" t="s">
        <v>95</v>
      </c>
      <c r="E54" s="152" t="s">
        <v>96</v>
      </c>
      <c r="F54" s="153" t="s">
        <v>91</v>
      </c>
      <c r="G54" s="154"/>
      <c r="H54" s="155"/>
    </row>
    <row r="55" spans="1:16" x14ac:dyDescent="0.25">
      <c r="A55" s="161" t="s">
        <v>53</v>
      </c>
      <c r="B55" s="168">
        <v>0</v>
      </c>
      <c r="C55" s="171">
        <v>75600</v>
      </c>
      <c r="D55" s="165">
        <v>20</v>
      </c>
      <c r="E55" s="174">
        <v>5</v>
      </c>
      <c r="F55" s="157" t="s">
        <v>97</v>
      </c>
      <c r="G55" s="158"/>
      <c r="H55" s="159"/>
    </row>
    <row r="56" spans="1:16" x14ac:dyDescent="0.25">
      <c r="A56" s="162" t="s">
        <v>92</v>
      </c>
      <c r="B56" s="169">
        <v>5.0000000000000001E-3</v>
      </c>
      <c r="C56" s="172">
        <v>40000</v>
      </c>
      <c r="D56" s="166">
        <v>20</v>
      </c>
      <c r="E56" s="181"/>
      <c r="F56" s="175" t="s">
        <v>99</v>
      </c>
      <c r="G56" s="156"/>
      <c r="H56" s="176"/>
    </row>
    <row r="57" spans="1:16" x14ac:dyDescent="0.25">
      <c r="A57" s="163" t="s">
        <v>93</v>
      </c>
      <c r="B57" s="169">
        <v>1.15E-2</v>
      </c>
      <c r="C57" s="172">
        <f>C35-(C55+C56+C58)</f>
        <v>241700</v>
      </c>
      <c r="D57" s="166">
        <v>25</v>
      </c>
      <c r="E57" s="181"/>
      <c r="F57" s="175" t="s">
        <v>100</v>
      </c>
      <c r="G57" s="156"/>
      <c r="H57" s="176"/>
    </row>
    <row r="58" spans="1:16" ht="15.75" thickBot="1" x14ac:dyDescent="0.3">
      <c r="A58" s="164" t="s">
        <v>94</v>
      </c>
      <c r="B58" s="170">
        <v>0</v>
      </c>
      <c r="C58" s="173">
        <v>20000</v>
      </c>
      <c r="D58" s="167">
        <v>10</v>
      </c>
      <c r="E58" s="180"/>
      <c r="F58" s="177" t="s">
        <v>98</v>
      </c>
      <c r="G58" s="178"/>
      <c r="H58" s="179"/>
    </row>
  </sheetData>
  <sheetProtection formatCells="0"/>
  <mergeCells count="34">
    <mergeCell ref="F54:H54"/>
    <mergeCell ref="F55:H55"/>
    <mergeCell ref="F56:H56"/>
    <mergeCell ref="F57:H57"/>
    <mergeCell ref="F58:H58"/>
    <mergeCell ref="F16:H16"/>
    <mergeCell ref="D35:E35"/>
    <mergeCell ref="D33:E33"/>
    <mergeCell ref="A49:B49"/>
    <mergeCell ref="I7:P8"/>
    <mergeCell ref="I52:P52"/>
    <mergeCell ref="A52:H52"/>
    <mergeCell ref="C50:G50"/>
    <mergeCell ref="A37:B37"/>
    <mergeCell ref="F36:G36"/>
    <mergeCell ref="D28:E28"/>
    <mergeCell ref="D29:E29"/>
    <mergeCell ref="D30:E30"/>
    <mergeCell ref="D32:E32"/>
    <mergeCell ref="D34:E34"/>
    <mergeCell ref="D31:E31"/>
    <mergeCell ref="A14:B14"/>
    <mergeCell ref="A13:B13"/>
    <mergeCell ref="A12:B12"/>
    <mergeCell ref="D25:E25"/>
    <mergeCell ref="D27:E27"/>
    <mergeCell ref="A22:B22"/>
    <mergeCell ref="A23:B23"/>
    <mergeCell ref="A25:B25"/>
    <mergeCell ref="E3:G3"/>
    <mergeCell ref="A11:C11"/>
    <mergeCell ref="F11:H11"/>
    <mergeCell ref="A21:H21"/>
    <mergeCell ref="A2:H2"/>
  </mergeCells>
  <phoneticPr fontId="12" type="noConversion"/>
  <dataValidations count="13">
    <dataValidation type="list" allowBlank="1" showInputMessage="1" showErrorMessage="1" sqref="C12" xr:uid="{00000000-0002-0000-0000-000000000000}">
      <formula1>Situation</formula1>
    </dataValidation>
    <dataValidation type="list" allowBlank="1" showInputMessage="1" showErrorMessage="1" sqref="C13" xr:uid="{00000000-0002-0000-0000-000001000000}">
      <formula1>foyer</formula1>
    </dataValidation>
    <dataValidation type="list" allowBlank="1" showInputMessage="1" showErrorMessage="1" sqref="C22" xr:uid="{00000000-0002-0000-0000-000002000000}">
      <formula1>achattsttss</formula1>
    </dataValidation>
    <dataValidation type="list" allowBlank="1" showInputMessage="1" showErrorMessage="1" sqref="D27:E29 A28" xr:uid="{00000000-0002-0000-0000-000003000000}">
      <formula1>lisstecreds</formula1>
    </dataValidation>
    <dataValidation type="list" allowBlank="1" showInputMessage="1" showErrorMessage="1" sqref="B5" xr:uid="{00000000-0002-0000-0000-000004000000}">
      <formula1>commerciaux</formula1>
    </dataValidation>
    <dataValidation type="list" allowBlank="1" showInputMessage="1" showErrorMessage="1" sqref="C23" xr:uid="{00000000-0002-0000-0000-000005000000}">
      <formula1>resid</formula1>
    </dataValidation>
    <dataValidation type="list" allowBlank="1" showInputMessage="1" showErrorMessage="1" sqref="A26" xr:uid="{00000000-0002-0000-0000-000006000000}">
      <formula1>opéra</formula1>
    </dataValidation>
    <dataValidation type="custom" allowBlank="1" showInputMessage="1" showErrorMessage="1" sqref="C30" xr:uid="{00000000-0002-0000-0000-000007000000}">
      <formula1>A30</formula1>
    </dataValidation>
    <dataValidation type="list" allowBlank="1" showInputMessage="1" showErrorMessage="1" sqref="A27" xr:uid="{00000000-0002-0000-0000-000008000000}">
      <formula1>pret26</formula1>
    </dataValidation>
    <dataValidation type="list" allowBlank="1" showInputMessage="1" showErrorMessage="1" sqref="A41:A42" xr:uid="{00000000-0002-0000-0000-000009000000}">
      <formula1>echeances</formula1>
    </dataValidation>
    <dataValidation showDropDown="1" showInputMessage="1" showErrorMessage="1" sqref="B6" xr:uid="{00000000-0002-0000-0000-00000A000000}"/>
    <dataValidation type="list" allowBlank="1" showInputMessage="1" showErrorMessage="1" sqref="A43:A44" xr:uid="{00000000-0002-0000-0000-00000B000000}">
      <formula1>ech</formula1>
    </dataValidation>
    <dataValidation type="list" allowBlank="1" showInputMessage="1" showErrorMessage="1" sqref="G6:G8" xr:uid="{00000000-0002-0000-0000-00000C000000}">
      <formula1>timelaps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&amp;R&amp;G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D000000}">
          <x14:formula1>
            <xm:f>DATA!$A$1:$A$4</xm:f>
          </x14:formula1>
          <xm:sqref>A30:A31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workbookViewId="0">
      <selection activeCell="E10" sqref="E10"/>
    </sheetView>
  </sheetViews>
  <sheetFormatPr baseColWidth="10" defaultRowHeight="15" x14ac:dyDescent="0.25"/>
  <cols>
    <col min="1" max="1" width="20.28515625" customWidth="1"/>
    <col min="4" max="4" width="13.85546875" bestFit="1" customWidth="1"/>
    <col min="5" max="5" width="12.7109375" bestFit="1" customWidth="1"/>
    <col min="7" max="7" width="22" bestFit="1" customWidth="1"/>
    <col min="8" max="8" width="17.7109375" bestFit="1" customWidth="1"/>
  </cols>
  <sheetData>
    <row r="1" spans="1:8" ht="15.75" x14ac:dyDescent="0.25">
      <c r="A1" s="1" t="s">
        <v>47</v>
      </c>
      <c r="B1" s="23">
        <v>0.08</v>
      </c>
    </row>
    <row r="2" spans="1:8" ht="15.75" x14ac:dyDescent="0.25">
      <c r="A2" s="1" t="s">
        <v>48</v>
      </c>
      <c r="B2" s="23">
        <v>0.02</v>
      </c>
    </row>
    <row r="3" spans="1:8" ht="15.75" x14ac:dyDescent="0.25">
      <c r="A3" s="1" t="s">
        <v>49</v>
      </c>
      <c r="B3" s="23">
        <v>0.03</v>
      </c>
    </row>
    <row r="4" spans="1:8" x14ac:dyDescent="0.25">
      <c r="A4" s="1" t="s">
        <v>41</v>
      </c>
      <c r="B4" s="23">
        <v>0</v>
      </c>
    </row>
    <row r="7" spans="1:8" x14ac:dyDescent="0.25">
      <c r="B7" t="s">
        <v>6</v>
      </c>
    </row>
    <row r="8" spans="1:8" x14ac:dyDescent="0.25">
      <c r="B8" t="s">
        <v>42</v>
      </c>
    </row>
    <row r="9" spans="1:8" x14ac:dyDescent="0.25">
      <c r="B9" t="s">
        <v>43</v>
      </c>
    </row>
    <row r="11" spans="1:8" x14ac:dyDescent="0.25">
      <c r="A11" s="1" t="s">
        <v>39</v>
      </c>
      <c r="B11" s="37">
        <v>0.08</v>
      </c>
      <c r="G11" t="s">
        <v>73</v>
      </c>
      <c r="H11" t="s">
        <v>74</v>
      </c>
    </row>
    <row r="12" spans="1:8" x14ac:dyDescent="0.25">
      <c r="A12" s="1" t="s">
        <v>40</v>
      </c>
      <c r="B12" s="37">
        <v>0.02</v>
      </c>
      <c r="G12" s="81">
        <f>(Simulateur!$C$14)-(Simulateur!C49)</f>
        <v>3005.2575339914374</v>
      </c>
      <c r="H12" s="81">
        <f>Simulateur!$C$49</f>
        <v>1464.7424660085628</v>
      </c>
    </row>
    <row r="13" spans="1:8" x14ac:dyDescent="0.25">
      <c r="A13" s="1" t="s">
        <v>38</v>
      </c>
      <c r="B13" s="37">
        <v>0.03</v>
      </c>
      <c r="G13" s="82">
        <f>100%</f>
        <v>1</v>
      </c>
      <c r="H13" s="82">
        <f>Simulateur!C50</f>
        <v>0.3276828783016919</v>
      </c>
    </row>
    <row r="14" spans="1:8" x14ac:dyDescent="0.25">
      <c r="A14" s="1" t="s">
        <v>41</v>
      </c>
      <c r="B14" s="37">
        <v>0</v>
      </c>
    </row>
    <row r="16" spans="1:8" x14ac:dyDescent="0.25">
      <c r="G16" t="s">
        <v>78</v>
      </c>
    </row>
    <row r="17" spans="6:7" x14ac:dyDescent="0.25">
      <c r="F17" t="s">
        <v>71</v>
      </c>
      <c r="G17" s="16">
        <f>Simulateur!$G$6</f>
        <v>25</v>
      </c>
    </row>
    <row r="18" spans="6:7" x14ac:dyDescent="0.25">
      <c r="F18" t="s">
        <v>42</v>
      </c>
      <c r="G18" s="16">
        <f>Simulateur!$G$7</f>
        <v>20</v>
      </c>
    </row>
    <row r="19" spans="6:7" x14ac:dyDescent="0.25">
      <c r="F19" t="s">
        <v>72</v>
      </c>
      <c r="G19" s="16">
        <f>Simulateur!$G$8</f>
        <v>20</v>
      </c>
    </row>
    <row r="20" spans="6:7" x14ac:dyDescent="0.25">
      <c r="F20" t="s">
        <v>76</v>
      </c>
      <c r="G20" s="16">
        <f>IF(Simulateur!H12="",0,(YEAR(Simulateur!H12)-YEAR(Simulateur!B7)))</f>
        <v>0</v>
      </c>
    </row>
    <row r="21" spans="6:7" x14ac:dyDescent="0.25">
      <c r="F21" t="s">
        <v>77</v>
      </c>
      <c r="G21" s="16">
        <f>IF(Simulateur!H13="",0,(YEAR(Simulateur!H13)-YEAR(Simulateur!B7)))</f>
        <v>0</v>
      </c>
    </row>
    <row r="22" spans="6:7" x14ac:dyDescent="0.25">
      <c r="F22" t="s">
        <v>79</v>
      </c>
      <c r="G22" s="16">
        <f>IF(Simulateur!H14="",0,(YEAR(Simulateur!H14)-YEAR(Simulateur!B7)))</f>
        <v>0</v>
      </c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61"/>
  <sheetViews>
    <sheetView workbookViewId="0">
      <selection activeCell="C36" sqref="C36"/>
    </sheetView>
  </sheetViews>
  <sheetFormatPr baseColWidth="10" defaultRowHeight="15" x14ac:dyDescent="0.25"/>
  <sheetData>
    <row r="1" spans="1:12" x14ac:dyDescent="0.25">
      <c r="L1">
        <v>0</v>
      </c>
    </row>
    <row r="2" spans="1:12" x14ac:dyDescent="0.25">
      <c r="A2" s="16" t="s">
        <v>80</v>
      </c>
      <c r="B2">
        <v>1</v>
      </c>
      <c r="C2" t="s">
        <v>18</v>
      </c>
      <c r="D2" t="s">
        <v>20</v>
      </c>
      <c r="F2" s="142" t="s">
        <v>12</v>
      </c>
      <c r="G2" s="142"/>
      <c r="J2">
        <v>5</v>
      </c>
      <c r="L2">
        <v>1</v>
      </c>
    </row>
    <row r="3" spans="1:12" x14ac:dyDescent="0.25">
      <c r="A3" s="16" t="s">
        <v>13</v>
      </c>
      <c r="B3">
        <v>2</v>
      </c>
      <c r="C3" t="s">
        <v>19</v>
      </c>
      <c r="D3" t="s">
        <v>21</v>
      </c>
      <c r="F3" s="142" t="s">
        <v>23</v>
      </c>
      <c r="G3" s="142"/>
      <c r="J3">
        <v>6</v>
      </c>
      <c r="L3">
        <v>2</v>
      </c>
    </row>
    <row r="4" spans="1:12" x14ac:dyDescent="0.25">
      <c r="A4" s="16" t="s">
        <v>14</v>
      </c>
      <c r="B4">
        <v>3</v>
      </c>
      <c r="C4" t="s">
        <v>37</v>
      </c>
      <c r="D4" t="s">
        <v>22</v>
      </c>
      <c r="F4" s="142" t="s">
        <v>24</v>
      </c>
      <c r="G4" s="142"/>
      <c r="J4">
        <v>7</v>
      </c>
      <c r="L4">
        <v>3</v>
      </c>
    </row>
    <row r="5" spans="1:12" x14ac:dyDescent="0.25">
      <c r="A5" s="16" t="s">
        <v>15</v>
      </c>
      <c r="B5">
        <v>4</v>
      </c>
      <c r="C5" t="s">
        <v>41</v>
      </c>
      <c r="D5" t="s">
        <v>26</v>
      </c>
      <c r="F5" s="142"/>
      <c r="G5" s="142"/>
      <c r="J5">
        <v>8</v>
      </c>
      <c r="L5">
        <v>4</v>
      </c>
    </row>
    <row r="6" spans="1:12" x14ac:dyDescent="0.25">
      <c r="A6" s="16" t="s">
        <v>16</v>
      </c>
      <c r="B6">
        <v>5</v>
      </c>
      <c r="F6" s="142"/>
      <c r="G6" s="142"/>
      <c r="J6">
        <v>9</v>
      </c>
      <c r="L6">
        <v>5</v>
      </c>
    </row>
    <row r="7" spans="1:12" x14ac:dyDescent="0.25">
      <c r="A7" s="16" t="s">
        <v>17</v>
      </c>
      <c r="B7">
        <v>6</v>
      </c>
      <c r="F7" s="142"/>
      <c r="G7" s="142"/>
      <c r="J7">
        <v>10</v>
      </c>
      <c r="L7">
        <v>6</v>
      </c>
    </row>
    <row r="8" spans="1:12" x14ac:dyDescent="0.25">
      <c r="A8" s="16"/>
      <c r="J8">
        <v>11</v>
      </c>
      <c r="L8">
        <v>7</v>
      </c>
    </row>
    <row r="9" spans="1:12" x14ac:dyDescent="0.25">
      <c r="A9" s="16"/>
      <c r="G9" s="50" t="s">
        <v>41</v>
      </c>
      <c r="J9">
        <v>12</v>
      </c>
      <c r="L9">
        <v>8</v>
      </c>
    </row>
    <row r="10" spans="1:12" x14ac:dyDescent="0.25">
      <c r="A10" s="16"/>
      <c r="G10" s="50" t="s">
        <v>64</v>
      </c>
      <c r="J10">
        <v>13</v>
      </c>
      <c r="L10">
        <v>9</v>
      </c>
    </row>
    <row r="11" spans="1:12" x14ac:dyDescent="0.25">
      <c r="G11" s="50" t="s">
        <v>63</v>
      </c>
      <c r="J11">
        <v>14</v>
      </c>
      <c r="L11">
        <v>10</v>
      </c>
    </row>
    <row r="12" spans="1:12" x14ac:dyDescent="0.25">
      <c r="A12" t="s">
        <v>33</v>
      </c>
      <c r="G12" s="1" t="s">
        <v>56</v>
      </c>
      <c r="J12">
        <v>15</v>
      </c>
      <c r="L12">
        <v>11</v>
      </c>
    </row>
    <row r="13" spans="1:12" x14ac:dyDescent="0.25">
      <c r="A13" t="s">
        <v>27</v>
      </c>
      <c r="G13" s="1" t="s">
        <v>65</v>
      </c>
      <c r="J13">
        <v>16</v>
      </c>
      <c r="L13">
        <v>12</v>
      </c>
    </row>
    <row r="14" spans="1:12" x14ac:dyDescent="0.25">
      <c r="D14">
        <v>0</v>
      </c>
      <c r="G14" s="1" t="s">
        <v>54</v>
      </c>
      <c r="J14">
        <v>17</v>
      </c>
      <c r="L14">
        <v>13</v>
      </c>
    </row>
    <row r="15" spans="1:12" x14ac:dyDescent="0.25">
      <c r="D15">
        <v>1</v>
      </c>
      <c r="J15">
        <v>18</v>
      </c>
      <c r="L15">
        <v>14</v>
      </c>
    </row>
    <row r="16" spans="1:12" x14ac:dyDescent="0.25">
      <c r="D16">
        <v>2</v>
      </c>
      <c r="G16" s="11" t="s">
        <v>35</v>
      </c>
      <c r="J16">
        <v>19</v>
      </c>
      <c r="L16">
        <v>15</v>
      </c>
    </row>
    <row r="17" spans="1:12" x14ac:dyDescent="0.25">
      <c r="D17">
        <v>3</v>
      </c>
      <c r="G17" s="1" t="s">
        <v>27</v>
      </c>
      <c r="J17">
        <v>20</v>
      </c>
      <c r="L17">
        <v>16</v>
      </c>
    </row>
    <row r="18" spans="1:12" x14ac:dyDescent="0.25">
      <c r="A18" s="1"/>
      <c r="B18" s="1"/>
      <c r="D18">
        <v>4</v>
      </c>
      <c r="J18">
        <v>21</v>
      </c>
      <c r="L18">
        <v>17</v>
      </c>
    </row>
    <row r="19" spans="1:12" x14ac:dyDescent="0.25">
      <c r="A19" s="1"/>
      <c r="B19" s="1"/>
      <c r="D19">
        <v>5</v>
      </c>
      <c r="J19">
        <v>22</v>
      </c>
      <c r="L19">
        <v>18</v>
      </c>
    </row>
    <row r="20" spans="1:12" x14ac:dyDescent="0.25">
      <c r="A20" s="49" t="s">
        <v>12</v>
      </c>
      <c r="B20" s="49"/>
      <c r="D20">
        <v>6</v>
      </c>
      <c r="J20">
        <v>23</v>
      </c>
      <c r="L20">
        <v>19</v>
      </c>
    </row>
    <row r="21" spans="1:12" x14ac:dyDescent="0.25">
      <c r="A21" s="49" t="s">
        <v>23</v>
      </c>
      <c r="B21" s="49"/>
      <c r="J21">
        <v>24</v>
      </c>
      <c r="L21">
        <v>20</v>
      </c>
    </row>
    <row r="22" spans="1:12" x14ac:dyDescent="0.25">
      <c r="A22" s="49" t="s">
        <v>24</v>
      </c>
      <c r="B22" s="49"/>
      <c r="F22" s="11" t="s">
        <v>39</v>
      </c>
      <c r="G22" s="23">
        <v>0.08</v>
      </c>
      <c r="J22">
        <v>25</v>
      </c>
      <c r="L22">
        <v>21</v>
      </c>
    </row>
    <row r="23" spans="1:12" x14ac:dyDescent="0.25">
      <c r="A23" s="50" t="s">
        <v>52</v>
      </c>
      <c r="B23" s="50"/>
      <c r="F23" s="1" t="s">
        <v>40</v>
      </c>
      <c r="G23" s="23">
        <v>0.02</v>
      </c>
      <c r="J23">
        <v>26</v>
      </c>
      <c r="L23">
        <v>22</v>
      </c>
    </row>
    <row r="24" spans="1:12" x14ac:dyDescent="0.25">
      <c r="A24" s="50" t="s">
        <v>53</v>
      </c>
      <c r="B24" s="50"/>
      <c r="F24" s="1" t="s">
        <v>38</v>
      </c>
      <c r="G24" s="23">
        <v>0.03</v>
      </c>
      <c r="J24">
        <v>27</v>
      </c>
      <c r="L24">
        <v>23</v>
      </c>
    </row>
    <row r="25" spans="1:12" x14ac:dyDescent="0.25">
      <c r="A25" s="50" t="s">
        <v>58</v>
      </c>
      <c r="B25" s="50"/>
      <c r="J25">
        <v>28</v>
      </c>
      <c r="L25">
        <v>24</v>
      </c>
    </row>
    <row r="26" spans="1:12" x14ac:dyDescent="0.25">
      <c r="A26" s="50" t="s">
        <v>62</v>
      </c>
      <c r="B26" s="50"/>
      <c r="L26">
        <v>25</v>
      </c>
    </row>
    <row r="27" spans="1:12" x14ac:dyDescent="0.25">
      <c r="A27" s="50" t="s">
        <v>63</v>
      </c>
      <c r="B27" s="50"/>
      <c r="L27">
        <v>26</v>
      </c>
    </row>
    <row r="28" spans="1:12" x14ac:dyDescent="0.25">
      <c r="A28" s="50" t="s">
        <v>64</v>
      </c>
      <c r="B28" s="50"/>
      <c r="L28">
        <v>27</v>
      </c>
    </row>
    <row r="29" spans="1:12" x14ac:dyDescent="0.25">
      <c r="A29" s="50" t="s">
        <v>41</v>
      </c>
      <c r="B29" s="50"/>
      <c r="H29" s="1" t="s">
        <v>56</v>
      </c>
      <c r="J29">
        <v>29</v>
      </c>
      <c r="L29">
        <v>28</v>
      </c>
    </row>
    <row r="30" spans="1:12" x14ac:dyDescent="0.25">
      <c r="F30" s="22">
        <v>0.08</v>
      </c>
      <c r="H30" s="1" t="s">
        <v>55</v>
      </c>
      <c r="J30">
        <v>30</v>
      </c>
      <c r="L30">
        <v>29</v>
      </c>
    </row>
    <row r="31" spans="1:12" x14ac:dyDescent="0.25">
      <c r="C31" s="50" t="s">
        <v>41</v>
      </c>
      <c r="F31" s="22">
        <v>0.02</v>
      </c>
      <c r="H31" s="1" t="s">
        <v>54</v>
      </c>
      <c r="J31">
        <v>0</v>
      </c>
      <c r="L31">
        <v>30</v>
      </c>
    </row>
    <row r="32" spans="1:12" x14ac:dyDescent="0.25">
      <c r="C32" s="50" t="s">
        <v>64</v>
      </c>
      <c r="F32" s="22">
        <v>0.03</v>
      </c>
      <c r="L32">
        <v>31</v>
      </c>
    </row>
    <row r="33" spans="3:12" x14ac:dyDescent="0.25">
      <c r="C33" s="50" t="s">
        <v>63</v>
      </c>
      <c r="L33">
        <v>32</v>
      </c>
    </row>
    <row r="34" spans="3:12" x14ac:dyDescent="0.25">
      <c r="C34" s="1" t="s">
        <v>66</v>
      </c>
      <c r="L34">
        <v>33</v>
      </c>
    </row>
    <row r="35" spans="3:12" x14ac:dyDescent="0.25">
      <c r="C35" s="1" t="s">
        <v>65</v>
      </c>
      <c r="L35">
        <v>34</v>
      </c>
    </row>
    <row r="36" spans="3:12" x14ac:dyDescent="0.25">
      <c r="C36" s="1" t="s">
        <v>54</v>
      </c>
      <c r="F36" s="53" t="s">
        <v>68</v>
      </c>
      <c r="L36">
        <v>35</v>
      </c>
    </row>
    <row r="37" spans="3:12" x14ac:dyDescent="0.25">
      <c r="F37" s="53" t="s">
        <v>67</v>
      </c>
      <c r="L37">
        <v>36</v>
      </c>
    </row>
    <row r="38" spans="3:12" x14ac:dyDescent="0.25">
      <c r="L38">
        <v>37</v>
      </c>
    </row>
    <row r="39" spans="3:12" x14ac:dyDescent="0.25">
      <c r="L39">
        <v>38</v>
      </c>
    </row>
    <row r="40" spans="3:12" x14ac:dyDescent="0.25">
      <c r="L40">
        <v>39</v>
      </c>
    </row>
    <row r="41" spans="3:12" x14ac:dyDescent="0.25">
      <c r="L41">
        <v>40</v>
      </c>
    </row>
    <row r="42" spans="3:12" x14ac:dyDescent="0.25">
      <c r="L42">
        <v>41</v>
      </c>
    </row>
    <row r="43" spans="3:12" x14ac:dyDescent="0.25">
      <c r="L43">
        <v>42</v>
      </c>
    </row>
    <row r="44" spans="3:12" x14ac:dyDescent="0.25">
      <c r="L44">
        <v>43</v>
      </c>
    </row>
    <row r="45" spans="3:12" x14ac:dyDescent="0.25">
      <c r="L45">
        <v>44</v>
      </c>
    </row>
    <row r="46" spans="3:12" x14ac:dyDescent="0.25">
      <c r="L46">
        <v>45</v>
      </c>
    </row>
    <row r="47" spans="3:12" x14ac:dyDescent="0.25">
      <c r="L47">
        <v>46</v>
      </c>
    </row>
    <row r="48" spans="3:12" x14ac:dyDescent="0.25">
      <c r="L48">
        <v>47</v>
      </c>
    </row>
    <row r="49" spans="12:12" x14ac:dyDescent="0.25">
      <c r="L49">
        <v>48</v>
      </c>
    </row>
    <row r="50" spans="12:12" x14ac:dyDescent="0.25">
      <c r="L50">
        <v>49</v>
      </c>
    </row>
    <row r="51" spans="12:12" x14ac:dyDescent="0.25">
      <c r="L51">
        <v>50</v>
      </c>
    </row>
    <row r="52" spans="12:12" x14ac:dyDescent="0.25">
      <c r="L52">
        <v>51</v>
      </c>
    </row>
    <row r="53" spans="12:12" x14ac:dyDescent="0.25">
      <c r="L53">
        <v>52</v>
      </c>
    </row>
    <row r="54" spans="12:12" x14ac:dyDescent="0.25">
      <c r="L54">
        <v>53</v>
      </c>
    </row>
    <row r="55" spans="12:12" x14ac:dyDescent="0.25">
      <c r="L55">
        <v>54</v>
      </c>
    </row>
    <row r="56" spans="12:12" x14ac:dyDescent="0.25">
      <c r="L56">
        <v>55</v>
      </c>
    </row>
    <row r="57" spans="12:12" x14ac:dyDescent="0.25">
      <c r="L57">
        <v>56</v>
      </c>
    </row>
    <row r="58" spans="12:12" x14ac:dyDescent="0.25">
      <c r="L58">
        <v>57</v>
      </c>
    </row>
    <row r="59" spans="12:12" x14ac:dyDescent="0.25">
      <c r="L59">
        <v>58</v>
      </c>
    </row>
    <row r="60" spans="12:12" x14ac:dyDescent="0.25">
      <c r="L60">
        <v>59</v>
      </c>
    </row>
    <row r="61" spans="12:12" x14ac:dyDescent="0.25">
      <c r="L61">
        <v>60</v>
      </c>
    </row>
    <row r="62" spans="12:12" x14ac:dyDescent="0.25">
      <c r="L62">
        <v>61</v>
      </c>
    </row>
    <row r="63" spans="12:12" x14ac:dyDescent="0.25">
      <c r="L63">
        <v>62</v>
      </c>
    </row>
    <row r="64" spans="12:12" x14ac:dyDescent="0.25">
      <c r="L64">
        <v>63</v>
      </c>
    </row>
    <row r="65" spans="12:12" x14ac:dyDescent="0.25">
      <c r="L65">
        <v>64</v>
      </c>
    </row>
    <row r="66" spans="12:12" x14ac:dyDescent="0.25">
      <c r="L66">
        <v>65</v>
      </c>
    </row>
    <row r="67" spans="12:12" x14ac:dyDescent="0.25">
      <c r="L67">
        <v>66</v>
      </c>
    </row>
    <row r="68" spans="12:12" x14ac:dyDescent="0.25">
      <c r="L68">
        <v>67</v>
      </c>
    </row>
    <row r="69" spans="12:12" x14ac:dyDescent="0.25">
      <c r="L69">
        <v>68</v>
      </c>
    </row>
    <row r="70" spans="12:12" x14ac:dyDescent="0.25">
      <c r="L70">
        <v>69</v>
      </c>
    </row>
    <row r="71" spans="12:12" x14ac:dyDescent="0.25">
      <c r="L71">
        <v>70</v>
      </c>
    </row>
    <row r="72" spans="12:12" x14ac:dyDescent="0.25">
      <c r="L72">
        <v>71</v>
      </c>
    </row>
    <row r="73" spans="12:12" x14ac:dyDescent="0.25">
      <c r="L73">
        <v>72</v>
      </c>
    </row>
    <row r="74" spans="12:12" x14ac:dyDescent="0.25">
      <c r="L74">
        <v>73</v>
      </c>
    </row>
    <row r="75" spans="12:12" x14ac:dyDescent="0.25">
      <c r="L75">
        <v>74</v>
      </c>
    </row>
    <row r="76" spans="12:12" x14ac:dyDescent="0.25">
      <c r="L76">
        <v>75</v>
      </c>
    </row>
    <row r="77" spans="12:12" x14ac:dyDescent="0.25">
      <c r="L77">
        <v>76</v>
      </c>
    </row>
    <row r="78" spans="12:12" x14ac:dyDescent="0.25">
      <c r="L78">
        <v>77</v>
      </c>
    </row>
    <row r="79" spans="12:12" x14ac:dyDescent="0.25">
      <c r="L79">
        <v>78</v>
      </c>
    </row>
    <row r="80" spans="12:12" x14ac:dyDescent="0.25">
      <c r="L80">
        <v>79</v>
      </c>
    </row>
    <row r="81" spans="12:12" x14ac:dyDescent="0.25">
      <c r="L81">
        <v>80</v>
      </c>
    </row>
    <row r="82" spans="12:12" x14ac:dyDescent="0.25">
      <c r="L82">
        <v>81</v>
      </c>
    </row>
    <row r="83" spans="12:12" x14ac:dyDescent="0.25">
      <c r="L83">
        <v>82</v>
      </c>
    </row>
    <row r="84" spans="12:12" x14ac:dyDescent="0.25">
      <c r="L84">
        <v>83</v>
      </c>
    </row>
    <row r="85" spans="12:12" x14ac:dyDescent="0.25">
      <c r="L85">
        <v>84</v>
      </c>
    </row>
    <row r="86" spans="12:12" x14ac:dyDescent="0.25">
      <c r="L86">
        <v>85</v>
      </c>
    </row>
    <row r="87" spans="12:12" x14ac:dyDescent="0.25">
      <c r="L87">
        <v>86</v>
      </c>
    </row>
    <row r="88" spans="12:12" x14ac:dyDescent="0.25">
      <c r="L88">
        <v>87</v>
      </c>
    </row>
    <row r="89" spans="12:12" x14ac:dyDescent="0.25">
      <c r="L89">
        <v>88</v>
      </c>
    </row>
    <row r="90" spans="12:12" x14ac:dyDescent="0.25">
      <c r="L90">
        <v>89</v>
      </c>
    </row>
    <row r="91" spans="12:12" x14ac:dyDescent="0.25">
      <c r="L91">
        <v>90</v>
      </c>
    </row>
    <row r="92" spans="12:12" x14ac:dyDescent="0.25">
      <c r="L92">
        <v>91</v>
      </c>
    </row>
    <row r="93" spans="12:12" x14ac:dyDescent="0.25">
      <c r="L93">
        <v>92</v>
      </c>
    </row>
    <row r="94" spans="12:12" x14ac:dyDescent="0.25">
      <c r="L94">
        <v>93</v>
      </c>
    </row>
    <row r="95" spans="12:12" x14ac:dyDescent="0.25">
      <c r="L95">
        <v>94</v>
      </c>
    </row>
    <row r="96" spans="12:12" x14ac:dyDescent="0.25">
      <c r="L96">
        <v>95</v>
      </c>
    </row>
    <row r="97" spans="12:12" x14ac:dyDescent="0.25">
      <c r="L97">
        <v>96</v>
      </c>
    </row>
    <row r="98" spans="12:12" x14ac:dyDescent="0.25">
      <c r="L98">
        <v>97</v>
      </c>
    </row>
    <row r="99" spans="12:12" x14ac:dyDescent="0.25">
      <c r="L99">
        <v>98</v>
      </c>
    </row>
    <row r="100" spans="12:12" x14ac:dyDescent="0.25">
      <c r="L100">
        <v>99</v>
      </c>
    </row>
    <row r="101" spans="12:12" x14ac:dyDescent="0.25">
      <c r="L101">
        <v>100</v>
      </c>
    </row>
    <row r="102" spans="12:12" x14ac:dyDescent="0.25">
      <c r="L102">
        <v>101</v>
      </c>
    </row>
    <row r="103" spans="12:12" x14ac:dyDescent="0.25">
      <c r="L103">
        <v>102</v>
      </c>
    </row>
    <row r="104" spans="12:12" x14ac:dyDescent="0.25">
      <c r="L104">
        <v>103</v>
      </c>
    </row>
    <row r="105" spans="12:12" x14ac:dyDescent="0.25">
      <c r="L105">
        <v>104</v>
      </c>
    </row>
    <row r="106" spans="12:12" x14ac:dyDescent="0.25">
      <c r="L106">
        <v>105</v>
      </c>
    </row>
    <row r="107" spans="12:12" x14ac:dyDescent="0.25">
      <c r="L107">
        <v>106</v>
      </c>
    </row>
    <row r="108" spans="12:12" x14ac:dyDescent="0.25">
      <c r="L108">
        <v>107</v>
      </c>
    </row>
    <row r="109" spans="12:12" x14ac:dyDescent="0.25">
      <c r="L109">
        <v>108</v>
      </c>
    </row>
    <row r="110" spans="12:12" x14ac:dyDescent="0.25">
      <c r="L110">
        <v>109</v>
      </c>
    </row>
    <row r="111" spans="12:12" x14ac:dyDescent="0.25">
      <c r="L111">
        <v>110</v>
      </c>
    </row>
    <row r="112" spans="12:12" x14ac:dyDescent="0.25">
      <c r="L112">
        <v>111</v>
      </c>
    </row>
    <row r="113" spans="12:12" x14ac:dyDescent="0.25">
      <c r="L113">
        <v>112</v>
      </c>
    </row>
    <row r="114" spans="12:12" x14ac:dyDescent="0.25">
      <c r="L114">
        <v>113</v>
      </c>
    </row>
    <row r="115" spans="12:12" x14ac:dyDescent="0.25">
      <c r="L115">
        <v>114</v>
      </c>
    </row>
    <row r="116" spans="12:12" x14ac:dyDescent="0.25">
      <c r="L116">
        <v>115</v>
      </c>
    </row>
    <row r="117" spans="12:12" x14ac:dyDescent="0.25">
      <c r="L117">
        <v>116</v>
      </c>
    </row>
    <row r="118" spans="12:12" x14ac:dyDescent="0.25">
      <c r="L118">
        <v>117</v>
      </c>
    </row>
    <row r="119" spans="12:12" x14ac:dyDescent="0.25">
      <c r="L119">
        <v>118</v>
      </c>
    </row>
    <row r="120" spans="12:12" x14ac:dyDescent="0.25">
      <c r="L120">
        <v>119</v>
      </c>
    </row>
    <row r="121" spans="12:12" x14ac:dyDescent="0.25">
      <c r="L121">
        <v>120</v>
      </c>
    </row>
    <row r="122" spans="12:12" x14ac:dyDescent="0.25">
      <c r="L122">
        <v>121</v>
      </c>
    </row>
    <row r="123" spans="12:12" x14ac:dyDescent="0.25">
      <c r="L123">
        <v>122</v>
      </c>
    </row>
    <row r="124" spans="12:12" x14ac:dyDescent="0.25">
      <c r="L124">
        <v>123</v>
      </c>
    </row>
    <row r="125" spans="12:12" x14ac:dyDescent="0.25">
      <c r="L125">
        <v>124</v>
      </c>
    </row>
    <row r="126" spans="12:12" x14ac:dyDescent="0.25">
      <c r="L126">
        <v>125</v>
      </c>
    </row>
    <row r="127" spans="12:12" x14ac:dyDescent="0.25">
      <c r="L127">
        <v>126</v>
      </c>
    </row>
    <row r="128" spans="12:12" x14ac:dyDescent="0.25">
      <c r="L128">
        <v>127</v>
      </c>
    </row>
    <row r="129" spans="12:12" x14ac:dyDescent="0.25">
      <c r="L129">
        <v>128</v>
      </c>
    </row>
    <row r="130" spans="12:12" x14ac:dyDescent="0.25">
      <c r="L130">
        <v>129</v>
      </c>
    </row>
    <row r="131" spans="12:12" x14ac:dyDescent="0.25">
      <c r="L131">
        <v>130</v>
      </c>
    </row>
    <row r="132" spans="12:12" x14ac:dyDescent="0.25">
      <c r="L132">
        <v>131</v>
      </c>
    </row>
    <row r="133" spans="12:12" x14ac:dyDescent="0.25">
      <c r="L133">
        <v>132</v>
      </c>
    </row>
    <row r="134" spans="12:12" x14ac:dyDescent="0.25">
      <c r="L134">
        <v>133</v>
      </c>
    </row>
    <row r="135" spans="12:12" x14ac:dyDescent="0.25">
      <c r="L135">
        <v>134</v>
      </c>
    </row>
    <row r="136" spans="12:12" x14ac:dyDescent="0.25">
      <c r="L136">
        <v>135</v>
      </c>
    </row>
    <row r="137" spans="12:12" x14ac:dyDescent="0.25">
      <c r="L137">
        <v>136</v>
      </c>
    </row>
    <row r="138" spans="12:12" x14ac:dyDescent="0.25">
      <c r="L138">
        <v>137</v>
      </c>
    </row>
    <row r="139" spans="12:12" x14ac:dyDescent="0.25">
      <c r="L139">
        <v>138</v>
      </c>
    </row>
    <row r="140" spans="12:12" x14ac:dyDescent="0.25">
      <c r="L140">
        <v>139</v>
      </c>
    </row>
    <row r="141" spans="12:12" x14ac:dyDescent="0.25">
      <c r="L141">
        <v>140</v>
      </c>
    </row>
    <row r="142" spans="12:12" x14ac:dyDescent="0.25">
      <c r="L142">
        <v>141</v>
      </c>
    </row>
    <row r="143" spans="12:12" x14ac:dyDescent="0.25">
      <c r="L143">
        <v>142</v>
      </c>
    </row>
    <row r="144" spans="12:12" x14ac:dyDescent="0.25">
      <c r="L144">
        <v>143</v>
      </c>
    </row>
    <row r="145" spans="12:12" x14ac:dyDescent="0.25">
      <c r="L145">
        <v>144</v>
      </c>
    </row>
    <row r="146" spans="12:12" x14ac:dyDescent="0.25">
      <c r="L146">
        <v>145</v>
      </c>
    </row>
    <row r="147" spans="12:12" x14ac:dyDescent="0.25">
      <c r="L147">
        <v>146</v>
      </c>
    </row>
    <row r="148" spans="12:12" x14ac:dyDescent="0.25">
      <c r="L148">
        <v>147</v>
      </c>
    </row>
    <row r="149" spans="12:12" x14ac:dyDescent="0.25">
      <c r="L149">
        <v>148</v>
      </c>
    </row>
    <row r="150" spans="12:12" x14ac:dyDescent="0.25">
      <c r="L150">
        <v>149</v>
      </c>
    </row>
    <row r="151" spans="12:12" x14ac:dyDescent="0.25">
      <c r="L151">
        <v>150</v>
      </c>
    </row>
    <row r="152" spans="12:12" x14ac:dyDescent="0.25">
      <c r="L152">
        <v>151</v>
      </c>
    </row>
    <row r="153" spans="12:12" x14ac:dyDescent="0.25">
      <c r="L153">
        <v>152</v>
      </c>
    </row>
    <row r="154" spans="12:12" x14ac:dyDescent="0.25">
      <c r="L154">
        <v>153</v>
      </c>
    </row>
    <row r="155" spans="12:12" x14ac:dyDescent="0.25">
      <c r="L155">
        <v>154</v>
      </c>
    </row>
    <row r="156" spans="12:12" x14ac:dyDescent="0.25">
      <c r="L156">
        <v>155</v>
      </c>
    </row>
    <row r="157" spans="12:12" x14ac:dyDescent="0.25">
      <c r="L157">
        <v>156</v>
      </c>
    </row>
    <row r="158" spans="12:12" x14ac:dyDescent="0.25">
      <c r="L158">
        <v>157</v>
      </c>
    </row>
    <row r="159" spans="12:12" x14ac:dyDescent="0.25">
      <c r="L159">
        <v>158</v>
      </c>
    </row>
    <row r="160" spans="12:12" x14ac:dyDescent="0.25">
      <c r="L160">
        <v>159</v>
      </c>
    </row>
    <row r="161" spans="12:12" x14ac:dyDescent="0.25">
      <c r="L161">
        <v>160</v>
      </c>
    </row>
    <row r="162" spans="12:12" x14ac:dyDescent="0.25">
      <c r="L162">
        <v>161</v>
      </c>
    </row>
    <row r="163" spans="12:12" x14ac:dyDescent="0.25">
      <c r="L163">
        <v>162</v>
      </c>
    </row>
    <row r="164" spans="12:12" x14ac:dyDescent="0.25">
      <c r="L164">
        <v>163</v>
      </c>
    </row>
    <row r="165" spans="12:12" x14ac:dyDescent="0.25">
      <c r="L165">
        <v>164</v>
      </c>
    </row>
    <row r="166" spans="12:12" x14ac:dyDescent="0.25">
      <c r="L166">
        <v>165</v>
      </c>
    </row>
    <row r="167" spans="12:12" x14ac:dyDescent="0.25">
      <c r="L167">
        <v>166</v>
      </c>
    </row>
    <row r="168" spans="12:12" x14ac:dyDescent="0.25">
      <c r="L168">
        <v>167</v>
      </c>
    </row>
    <row r="169" spans="12:12" x14ac:dyDescent="0.25">
      <c r="L169">
        <v>168</v>
      </c>
    </row>
    <row r="170" spans="12:12" x14ac:dyDescent="0.25">
      <c r="L170">
        <v>169</v>
      </c>
    </row>
    <row r="171" spans="12:12" x14ac:dyDescent="0.25">
      <c r="L171">
        <v>170</v>
      </c>
    </row>
    <row r="172" spans="12:12" x14ac:dyDescent="0.25">
      <c r="L172">
        <v>171</v>
      </c>
    </row>
    <row r="173" spans="12:12" x14ac:dyDescent="0.25">
      <c r="L173">
        <v>172</v>
      </c>
    </row>
    <row r="174" spans="12:12" x14ac:dyDescent="0.25">
      <c r="L174">
        <v>173</v>
      </c>
    </row>
    <row r="175" spans="12:12" x14ac:dyDescent="0.25">
      <c r="L175">
        <v>174</v>
      </c>
    </row>
    <row r="176" spans="12:12" x14ac:dyDescent="0.25">
      <c r="L176">
        <v>175</v>
      </c>
    </row>
    <row r="177" spans="12:12" x14ac:dyDescent="0.25">
      <c r="L177">
        <v>176</v>
      </c>
    </row>
    <row r="178" spans="12:12" x14ac:dyDescent="0.25">
      <c r="L178">
        <v>177</v>
      </c>
    </row>
    <row r="179" spans="12:12" x14ac:dyDescent="0.25">
      <c r="L179">
        <v>178</v>
      </c>
    </row>
    <row r="180" spans="12:12" x14ac:dyDescent="0.25">
      <c r="L180">
        <v>179</v>
      </c>
    </row>
    <row r="181" spans="12:12" x14ac:dyDescent="0.25">
      <c r="L181">
        <v>180</v>
      </c>
    </row>
    <row r="182" spans="12:12" x14ac:dyDescent="0.25">
      <c r="L182">
        <v>181</v>
      </c>
    </row>
    <row r="183" spans="12:12" x14ac:dyDescent="0.25">
      <c r="L183">
        <v>182</v>
      </c>
    </row>
    <row r="184" spans="12:12" x14ac:dyDescent="0.25">
      <c r="L184">
        <v>183</v>
      </c>
    </row>
    <row r="185" spans="12:12" x14ac:dyDescent="0.25">
      <c r="L185">
        <v>184</v>
      </c>
    </row>
    <row r="186" spans="12:12" x14ac:dyDescent="0.25">
      <c r="L186">
        <v>185</v>
      </c>
    </row>
    <row r="187" spans="12:12" x14ac:dyDescent="0.25">
      <c r="L187">
        <v>186</v>
      </c>
    </row>
    <row r="188" spans="12:12" x14ac:dyDescent="0.25">
      <c r="L188">
        <v>187</v>
      </c>
    </row>
    <row r="189" spans="12:12" x14ac:dyDescent="0.25">
      <c r="L189">
        <v>188</v>
      </c>
    </row>
    <row r="190" spans="12:12" x14ac:dyDescent="0.25">
      <c r="L190">
        <v>189</v>
      </c>
    </row>
    <row r="191" spans="12:12" x14ac:dyDescent="0.25">
      <c r="L191">
        <v>190</v>
      </c>
    </row>
    <row r="192" spans="12:12" x14ac:dyDescent="0.25">
      <c r="L192">
        <v>191</v>
      </c>
    </row>
    <row r="193" spans="12:12" x14ac:dyDescent="0.25">
      <c r="L193">
        <v>192</v>
      </c>
    </row>
    <row r="194" spans="12:12" x14ac:dyDescent="0.25">
      <c r="L194">
        <v>193</v>
      </c>
    </row>
    <row r="195" spans="12:12" x14ac:dyDescent="0.25">
      <c r="L195">
        <v>194</v>
      </c>
    </row>
    <row r="196" spans="12:12" x14ac:dyDescent="0.25">
      <c r="L196">
        <v>195</v>
      </c>
    </row>
    <row r="197" spans="12:12" x14ac:dyDescent="0.25">
      <c r="L197">
        <v>196</v>
      </c>
    </row>
    <row r="198" spans="12:12" x14ac:dyDescent="0.25">
      <c r="L198">
        <v>197</v>
      </c>
    </row>
    <row r="199" spans="12:12" x14ac:dyDescent="0.25">
      <c r="L199">
        <v>198</v>
      </c>
    </row>
    <row r="200" spans="12:12" x14ac:dyDescent="0.25">
      <c r="L200">
        <v>199</v>
      </c>
    </row>
    <row r="201" spans="12:12" x14ac:dyDescent="0.25">
      <c r="L201">
        <v>200</v>
      </c>
    </row>
    <row r="202" spans="12:12" x14ac:dyDescent="0.25">
      <c r="L202">
        <v>201</v>
      </c>
    </row>
    <row r="203" spans="12:12" x14ac:dyDescent="0.25">
      <c r="L203">
        <v>202</v>
      </c>
    </row>
    <row r="204" spans="12:12" x14ac:dyDescent="0.25">
      <c r="L204">
        <v>203</v>
      </c>
    </row>
    <row r="205" spans="12:12" x14ac:dyDescent="0.25">
      <c r="L205">
        <v>204</v>
      </c>
    </row>
    <row r="206" spans="12:12" x14ac:dyDescent="0.25">
      <c r="L206">
        <v>205</v>
      </c>
    </row>
    <row r="207" spans="12:12" x14ac:dyDescent="0.25">
      <c r="L207">
        <v>206</v>
      </c>
    </row>
    <row r="208" spans="12:12" x14ac:dyDescent="0.25">
      <c r="L208">
        <v>207</v>
      </c>
    </row>
    <row r="209" spans="12:12" x14ac:dyDescent="0.25">
      <c r="L209">
        <v>208</v>
      </c>
    </row>
    <row r="210" spans="12:12" x14ac:dyDescent="0.25">
      <c r="L210">
        <v>209</v>
      </c>
    </row>
    <row r="211" spans="12:12" x14ac:dyDescent="0.25">
      <c r="L211">
        <v>210</v>
      </c>
    </row>
    <row r="212" spans="12:12" x14ac:dyDescent="0.25">
      <c r="L212">
        <v>211</v>
      </c>
    </row>
    <row r="213" spans="12:12" x14ac:dyDescent="0.25">
      <c r="L213">
        <v>212</v>
      </c>
    </row>
    <row r="214" spans="12:12" x14ac:dyDescent="0.25">
      <c r="L214">
        <v>213</v>
      </c>
    </row>
    <row r="215" spans="12:12" x14ac:dyDescent="0.25">
      <c r="L215">
        <v>214</v>
      </c>
    </row>
    <row r="216" spans="12:12" x14ac:dyDescent="0.25">
      <c r="L216">
        <v>215</v>
      </c>
    </row>
    <row r="217" spans="12:12" x14ac:dyDescent="0.25">
      <c r="L217">
        <v>216</v>
      </c>
    </row>
    <row r="218" spans="12:12" x14ac:dyDescent="0.25">
      <c r="L218">
        <v>217</v>
      </c>
    </row>
    <row r="219" spans="12:12" x14ac:dyDescent="0.25">
      <c r="L219">
        <v>218</v>
      </c>
    </row>
    <row r="220" spans="12:12" x14ac:dyDescent="0.25">
      <c r="L220">
        <v>219</v>
      </c>
    </row>
    <row r="221" spans="12:12" x14ac:dyDescent="0.25">
      <c r="L221">
        <v>220</v>
      </c>
    </row>
    <row r="222" spans="12:12" x14ac:dyDescent="0.25">
      <c r="L222">
        <v>221</v>
      </c>
    </row>
    <row r="223" spans="12:12" x14ac:dyDescent="0.25">
      <c r="L223">
        <v>222</v>
      </c>
    </row>
    <row r="224" spans="12:12" x14ac:dyDescent="0.25">
      <c r="L224">
        <v>223</v>
      </c>
    </row>
    <row r="225" spans="12:12" x14ac:dyDescent="0.25">
      <c r="L225">
        <v>224</v>
      </c>
    </row>
    <row r="226" spans="12:12" x14ac:dyDescent="0.25">
      <c r="L226">
        <v>225</v>
      </c>
    </row>
    <row r="227" spans="12:12" x14ac:dyDescent="0.25">
      <c r="L227">
        <v>226</v>
      </c>
    </row>
    <row r="228" spans="12:12" x14ac:dyDescent="0.25">
      <c r="L228">
        <v>227</v>
      </c>
    </row>
    <row r="229" spans="12:12" x14ac:dyDescent="0.25">
      <c r="L229">
        <v>228</v>
      </c>
    </row>
    <row r="230" spans="12:12" x14ac:dyDescent="0.25">
      <c r="L230">
        <v>229</v>
      </c>
    </row>
    <row r="231" spans="12:12" x14ac:dyDescent="0.25">
      <c r="L231">
        <v>230</v>
      </c>
    </row>
    <row r="232" spans="12:12" x14ac:dyDescent="0.25">
      <c r="L232">
        <v>231</v>
      </c>
    </row>
    <row r="233" spans="12:12" x14ac:dyDescent="0.25">
      <c r="L233">
        <v>232</v>
      </c>
    </row>
    <row r="234" spans="12:12" x14ac:dyDescent="0.25">
      <c r="L234">
        <v>233</v>
      </c>
    </row>
    <row r="235" spans="12:12" x14ac:dyDescent="0.25">
      <c r="L235">
        <v>234</v>
      </c>
    </row>
    <row r="236" spans="12:12" x14ac:dyDescent="0.25">
      <c r="L236">
        <v>235</v>
      </c>
    </row>
    <row r="237" spans="12:12" x14ac:dyDescent="0.25">
      <c r="L237">
        <v>236</v>
      </c>
    </row>
    <row r="238" spans="12:12" x14ac:dyDescent="0.25">
      <c r="L238">
        <v>237</v>
      </c>
    </row>
    <row r="239" spans="12:12" x14ac:dyDescent="0.25">
      <c r="L239">
        <v>238</v>
      </c>
    </row>
    <row r="240" spans="12:12" x14ac:dyDescent="0.25">
      <c r="L240">
        <v>239</v>
      </c>
    </row>
    <row r="241" spans="12:12" x14ac:dyDescent="0.25">
      <c r="L241">
        <v>240</v>
      </c>
    </row>
    <row r="242" spans="12:12" x14ac:dyDescent="0.25">
      <c r="L242">
        <f>L241+1</f>
        <v>241</v>
      </c>
    </row>
    <row r="243" spans="12:12" x14ac:dyDescent="0.25">
      <c r="L243">
        <f t="shared" ref="L243:L306" si="0">L242+1</f>
        <v>242</v>
      </c>
    </row>
    <row r="244" spans="12:12" x14ac:dyDescent="0.25">
      <c r="L244">
        <f t="shared" si="0"/>
        <v>243</v>
      </c>
    </row>
    <row r="245" spans="12:12" x14ac:dyDescent="0.25">
      <c r="L245">
        <f t="shared" si="0"/>
        <v>244</v>
      </c>
    </row>
    <row r="246" spans="12:12" x14ac:dyDescent="0.25">
      <c r="L246">
        <f t="shared" si="0"/>
        <v>245</v>
      </c>
    </row>
    <row r="247" spans="12:12" x14ac:dyDescent="0.25">
      <c r="L247">
        <f t="shared" si="0"/>
        <v>246</v>
      </c>
    </row>
    <row r="248" spans="12:12" x14ac:dyDescent="0.25">
      <c r="L248">
        <f t="shared" si="0"/>
        <v>247</v>
      </c>
    </row>
    <row r="249" spans="12:12" x14ac:dyDescent="0.25">
      <c r="L249">
        <f t="shared" si="0"/>
        <v>248</v>
      </c>
    </row>
    <row r="250" spans="12:12" x14ac:dyDescent="0.25">
      <c r="L250">
        <f t="shared" si="0"/>
        <v>249</v>
      </c>
    </row>
    <row r="251" spans="12:12" x14ac:dyDescent="0.25">
      <c r="L251">
        <f t="shared" si="0"/>
        <v>250</v>
      </c>
    </row>
    <row r="252" spans="12:12" x14ac:dyDescent="0.25">
      <c r="L252">
        <f t="shared" si="0"/>
        <v>251</v>
      </c>
    </row>
    <row r="253" spans="12:12" x14ac:dyDescent="0.25">
      <c r="L253">
        <f t="shared" si="0"/>
        <v>252</v>
      </c>
    </row>
    <row r="254" spans="12:12" x14ac:dyDescent="0.25">
      <c r="L254">
        <f t="shared" si="0"/>
        <v>253</v>
      </c>
    </row>
    <row r="255" spans="12:12" x14ac:dyDescent="0.25">
      <c r="L255">
        <f t="shared" si="0"/>
        <v>254</v>
      </c>
    </row>
    <row r="256" spans="12:12" x14ac:dyDescent="0.25">
      <c r="L256">
        <f t="shared" si="0"/>
        <v>255</v>
      </c>
    </row>
    <row r="257" spans="12:12" x14ac:dyDescent="0.25">
      <c r="L257">
        <f t="shared" si="0"/>
        <v>256</v>
      </c>
    </row>
    <row r="258" spans="12:12" x14ac:dyDescent="0.25">
      <c r="L258">
        <f t="shared" si="0"/>
        <v>257</v>
      </c>
    </row>
    <row r="259" spans="12:12" x14ac:dyDescent="0.25">
      <c r="L259">
        <f t="shared" si="0"/>
        <v>258</v>
      </c>
    </row>
    <row r="260" spans="12:12" x14ac:dyDescent="0.25">
      <c r="L260">
        <f t="shared" si="0"/>
        <v>259</v>
      </c>
    </row>
    <row r="261" spans="12:12" x14ac:dyDescent="0.25">
      <c r="L261">
        <f t="shared" si="0"/>
        <v>260</v>
      </c>
    </row>
    <row r="262" spans="12:12" x14ac:dyDescent="0.25">
      <c r="L262">
        <f t="shared" si="0"/>
        <v>261</v>
      </c>
    </row>
    <row r="263" spans="12:12" x14ac:dyDescent="0.25">
      <c r="L263">
        <f t="shared" si="0"/>
        <v>262</v>
      </c>
    </row>
    <row r="264" spans="12:12" x14ac:dyDescent="0.25">
      <c r="L264">
        <f t="shared" si="0"/>
        <v>263</v>
      </c>
    </row>
    <row r="265" spans="12:12" x14ac:dyDescent="0.25">
      <c r="L265">
        <f t="shared" si="0"/>
        <v>264</v>
      </c>
    </row>
    <row r="266" spans="12:12" x14ac:dyDescent="0.25">
      <c r="L266">
        <f t="shared" si="0"/>
        <v>265</v>
      </c>
    </row>
    <row r="267" spans="12:12" x14ac:dyDescent="0.25">
      <c r="L267">
        <f t="shared" si="0"/>
        <v>266</v>
      </c>
    </row>
    <row r="268" spans="12:12" x14ac:dyDescent="0.25">
      <c r="L268">
        <f t="shared" si="0"/>
        <v>267</v>
      </c>
    </row>
    <row r="269" spans="12:12" x14ac:dyDescent="0.25">
      <c r="L269">
        <f t="shared" si="0"/>
        <v>268</v>
      </c>
    </row>
    <row r="270" spans="12:12" x14ac:dyDescent="0.25">
      <c r="L270">
        <f t="shared" si="0"/>
        <v>269</v>
      </c>
    </row>
    <row r="271" spans="12:12" x14ac:dyDescent="0.25">
      <c r="L271">
        <f t="shared" si="0"/>
        <v>270</v>
      </c>
    </row>
    <row r="272" spans="12:12" x14ac:dyDescent="0.25">
      <c r="L272">
        <f t="shared" si="0"/>
        <v>271</v>
      </c>
    </row>
    <row r="273" spans="12:12" x14ac:dyDescent="0.25">
      <c r="L273">
        <f t="shared" si="0"/>
        <v>272</v>
      </c>
    </row>
    <row r="274" spans="12:12" x14ac:dyDescent="0.25">
      <c r="L274">
        <f t="shared" si="0"/>
        <v>273</v>
      </c>
    </row>
    <row r="275" spans="12:12" x14ac:dyDescent="0.25">
      <c r="L275">
        <f t="shared" si="0"/>
        <v>274</v>
      </c>
    </row>
    <row r="276" spans="12:12" x14ac:dyDescent="0.25">
      <c r="L276">
        <f t="shared" si="0"/>
        <v>275</v>
      </c>
    </row>
    <row r="277" spans="12:12" x14ac:dyDescent="0.25">
      <c r="L277">
        <f t="shared" si="0"/>
        <v>276</v>
      </c>
    </row>
    <row r="278" spans="12:12" x14ac:dyDescent="0.25">
      <c r="L278">
        <f t="shared" si="0"/>
        <v>277</v>
      </c>
    </row>
    <row r="279" spans="12:12" x14ac:dyDescent="0.25">
      <c r="L279">
        <f t="shared" si="0"/>
        <v>278</v>
      </c>
    </row>
    <row r="280" spans="12:12" x14ac:dyDescent="0.25">
      <c r="L280">
        <f t="shared" si="0"/>
        <v>279</v>
      </c>
    </row>
    <row r="281" spans="12:12" x14ac:dyDescent="0.25">
      <c r="L281">
        <f t="shared" si="0"/>
        <v>280</v>
      </c>
    </row>
    <row r="282" spans="12:12" x14ac:dyDescent="0.25">
      <c r="L282">
        <f t="shared" si="0"/>
        <v>281</v>
      </c>
    </row>
    <row r="283" spans="12:12" x14ac:dyDescent="0.25">
      <c r="L283">
        <f t="shared" si="0"/>
        <v>282</v>
      </c>
    </row>
    <row r="284" spans="12:12" x14ac:dyDescent="0.25">
      <c r="L284">
        <f t="shared" si="0"/>
        <v>283</v>
      </c>
    </row>
    <row r="285" spans="12:12" x14ac:dyDescent="0.25">
      <c r="L285">
        <f t="shared" si="0"/>
        <v>284</v>
      </c>
    </row>
    <row r="286" spans="12:12" x14ac:dyDescent="0.25">
      <c r="L286">
        <f t="shared" si="0"/>
        <v>285</v>
      </c>
    </row>
    <row r="287" spans="12:12" x14ac:dyDescent="0.25">
      <c r="L287">
        <f t="shared" si="0"/>
        <v>286</v>
      </c>
    </row>
    <row r="288" spans="12:12" x14ac:dyDescent="0.25">
      <c r="L288">
        <f t="shared" si="0"/>
        <v>287</v>
      </c>
    </row>
    <row r="289" spans="12:12" x14ac:dyDescent="0.25">
      <c r="L289">
        <f t="shared" si="0"/>
        <v>288</v>
      </c>
    </row>
    <row r="290" spans="12:12" x14ac:dyDescent="0.25">
      <c r="L290">
        <f t="shared" si="0"/>
        <v>289</v>
      </c>
    </row>
    <row r="291" spans="12:12" x14ac:dyDescent="0.25">
      <c r="L291">
        <f t="shared" si="0"/>
        <v>290</v>
      </c>
    </row>
    <row r="292" spans="12:12" x14ac:dyDescent="0.25">
      <c r="L292">
        <f t="shared" si="0"/>
        <v>291</v>
      </c>
    </row>
    <row r="293" spans="12:12" x14ac:dyDescent="0.25">
      <c r="L293">
        <f t="shared" si="0"/>
        <v>292</v>
      </c>
    </row>
    <row r="294" spans="12:12" x14ac:dyDescent="0.25">
      <c r="L294">
        <f t="shared" si="0"/>
        <v>293</v>
      </c>
    </row>
    <row r="295" spans="12:12" x14ac:dyDescent="0.25">
      <c r="L295">
        <f t="shared" si="0"/>
        <v>294</v>
      </c>
    </row>
    <row r="296" spans="12:12" x14ac:dyDescent="0.25">
      <c r="L296">
        <f t="shared" si="0"/>
        <v>295</v>
      </c>
    </row>
    <row r="297" spans="12:12" x14ac:dyDescent="0.25">
      <c r="L297">
        <f t="shared" si="0"/>
        <v>296</v>
      </c>
    </row>
    <row r="298" spans="12:12" x14ac:dyDescent="0.25">
      <c r="L298">
        <f t="shared" si="0"/>
        <v>297</v>
      </c>
    </row>
    <row r="299" spans="12:12" x14ac:dyDescent="0.25">
      <c r="L299">
        <f t="shared" si="0"/>
        <v>298</v>
      </c>
    </row>
    <row r="300" spans="12:12" x14ac:dyDescent="0.25">
      <c r="L300">
        <f t="shared" si="0"/>
        <v>299</v>
      </c>
    </row>
    <row r="301" spans="12:12" x14ac:dyDescent="0.25">
      <c r="L301">
        <f t="shared" si="0"/>
        <v>300</v>
      </c>
    </row>
    <row r="302" spans="12:12" x14ac:dyDescent="0.25">
      <c r="L302">
        <f t="shared" si="0"/>
        <v>301</v>
      </c>
    </row>
    <row r="303" spans="12:12" x14ac:dyDescent="0.25">
      <c r="L303">
        <f t="shared" si="0"/>
        <v>302</v>
      </c>
    </row>
    <row r="304" spans="12:12" x14ac:dyDescent="0.25">
      <c r="L304">
        <f t="shared" si="0"/>
        <v>303</v>
      </c>
    </row>
    <row r="305" spans="12:12" x14ac:dyDescent="0.25">
      <c r="L305">
        <f t="shared" si="0"/>
        <v>304</v>
      </c>
    </row>
    <row r="306" spans="12:12" x14ac:dyDescent="0.25">
      <c r="L306">
        <f t="shared" si="0"/>
        <v>305</v>
      </c>
    </row>
    <row r="307" spans="12:12" x14ac:dyDescent="0.25">
      <c r="L307">
        <f t="shared" ref="L307:L361" si="1">L306+1</f>
        <v>306</v>
      </c>
    </row>
    <row r="308" spans="12:12" x14ac:dyDescent="0.25">
      <c r="L308">
        <f t="shared" si="1"/>
        <v>307</v>
      </c>
    </row>
    <row r="309" spans="12:12" x14ac:dyDescent="0.25">
      <c r="L309">
        <f t="shared" si="1"/>
        <v>308</v>
      </c>
    </row>
    <row r="310" spans="12:12" x14ac:dyDescent="0.25">
      <c r="L310">
        <f t="shared" si="1"/>
        <v>309</v>
      </c>
    </row>
    <row r="311" spans="12:12" x14ac:dyDescent="0.25">
      <c r="L311">
        <f t="shared" si="1"/>
        <v>310</v>
      </c>
    </row>
    <row r="312" spans="12:12" x14ac:dyDescent="0.25">
      <c r="L312">
        <f t="shared" si="1"/>
        <v>311</v>
      </c>
    </row>
    <row r="313" spans="12:12" x14ac:dyDescent="0.25">
      <c r="L313">
        <f t="shared" si="1"/>
        <v>312</v>
      </c>
    </row>
    <row r="314" spans="12:12" x14ac:dyDescent="0.25">
      <c r="L314">
        <f t="shared" si="1"/>
        <v>313</v>
      </c>
    </row>
    <row r="315" spans="12:12" x14ac:dyDescent="0.25">
      <c r="L315">
        <f t="shared" si="1"/>
        <v>314</v>
      </c>
    </row>
    <row r="316" spans="12:12" x14ac:dyDescent="0.25">
      <c r="L316">
        <f t="shared" si="1"/>
        <v>315</v>
      </c>
    </row>
    <row r="317" spans="12:12" x14ac:dyDescent="0.25">
      <c r="L317">
        <f t="shared" si="1"/>
        <v>316</v>
      </c>
    </row>
    <row r="318" spans="12:12" x14ac:dyDescent="0.25">
      <c r="L318">
        <f t="shared" si="1"/>
        <v>317</v>
      </c>
    </row>
    <row r="319" spans="12:12" x14ac:dyDescent="0.25">
      <c r="L319">
        <f t="shared" si="1"/>
        <v>318</v>
      </c>
    </row>
    <row r="320" spans="12:12" x14ac:dyDescent="0.25">
      <c r="L320">
        <f t="shared" si="1"/>
        <v>319</v>
      </c>
    </row>
    <row r="321" spans="12:12" x14ac:dyDescent="0.25">
      <c r="L321">
        <f t="shared" si="1"/>
        <v>320</v>
      </c>
    </row>
    <row r="322" spans="12:12" x14ac:dyDescent="0.25">
      <c r="L322">
        <f t="shared" si="1"/>
        <v>321</v>
      </c>
    </row>
    <row r="323" spans="12:12" x14ac:dyDescent="0.25">
      <c r="L323">
        <f t="shared" si="1"/>
        <v>322</v>
      </c>
    </row>
    <row r="324" spans="12:12" x14ac:dyDescent="0.25">
      <c r="L324">
        <f t="shared" si="1"/>
        <v>323</v>
      </c>
    </row>
    <row r="325" spans="12:12" x14ac:dyDescent="0.25">
      <c r="L325">
        <f t="shared" si="1"/>
        <v>324</v>
      </c>
    </row>
    <row r="326" spans="12:12" x14ac:dyDescent="0.25">
      <c r="L326">
        <f t="shared" si="1"/>
        <v>325</v>
      </c>
    </row>
    <row r="327" spans="12:12" x14ac:dyDescent="0.25">
      <c r="L327">
        <f t="shared" si="1"/>
        <v>326</v>
      </c>
    </row>
    <row r="328" spans="12:12" x14ac:dyDescent="0.25">
      <c r="L328">
        <f t="shared" si="1"/>
        <v>327</v>
      </c>
    </row>
    <row r="329" spans="12:12" x14ac:dyDescent="0.25">
      <c r="L329">
        <f t="shared" si="1"/>
        <v>328</v>
      </c>
    </row>
    <row r="330" spans="12:12" x14ac:dyDescent="0.25">
      <c r="L330">
        <f t="shared" si="1"/>
        <v>329</v>
      </c>
    </row>
    <row r="331" spans="12:12" x14ac:dyDescent="0.25">
      <c r="L331">
        <f t="shared" si="1"/>
        <v>330</v>
      </c>
    </row>
    <row r="332" spans="12:12" x14ac:dyDescent="0.25">
      <c r="L332">
        <f t="shared" si="1"/>
        <v>331</v>
      </c>
    </row>
    <row r="333" spans="12:12" x14ac:dyDescent="0.25">
      <c r="L333">
        <f t="shared" si="1"/>
        <v>332</v>
      </c>
    </row>
    <row r="334" spans="12:12" x14ac:dyDescent="0.25">
      <c r="L334">
        <f t="shared" si="1"/>
        <v>333</v>
      </c>
    </row>
    <row r="335" spans="12:12" x14ac:dyDescent="0.25">
      <c r="L335">
        <f t="shared" si="1"/>
        <v>334</v>
      </c>
    </row>
    <row r="336" spans="12:12" x14ac:dyDescent="0.25">
      <c r="L336">
        <f t="shared" si="1"/>
        <v>335</v>
      </c>
    </row>
    <row r="337" spans="12:12" x14ac:dyDescent="0.25">
      <c r="L337">
        <f t="shared" si="1"/>
        <v>336</v>
      </c>
    </row>
    <row r="338" spans="12:12" x14ac:dyDescent="0.25">
      <c r="L338">
        <f t="shared" si="1"/>
        <v>337</v>
      </c>
    </row>
    <row r="339" spans="12:12" x14ac:dyDescent="0.25">
      <c r="L339">
        <f t="shared" si="1"/>
        <v>338</v>
      </c>
    </row>
    <row r="340" spans="12:12" x14ac:dyDescent="0.25">
      <c r="L340">
        <f t="shared" si="1"/>
        <v>339</v>
      </c>
    </row>
    <row r="341" spans="12:12" x14ac:dyDescent="0.25">
      <c r="L341">
        <f t="shared" si="1"/>
        <v>340</v>
      </c>
    </row>
    <row r="342" spans="12:12" x14ac:dyDescent="0.25">
      <c r="L342">
        <f t="shared" si="1"/>
        <v>341</v>
      </c>
    </row>
    <row r="343" spans="12:12" x14ac:dyDescent="0.25">
      <c r="L343">
        <f t="shared" si="1"/>
        <v>342</v>
      </c>
    </row>
    <row r="344" spans="12:12" x14ac:dyDescent="0.25">
      <c r="L344">
        <f t="shared" si="1"/>
        <v>343</v>
      </c>
    </row>
    <row r="345" spans="12:12" x14ac:dyDescent="0.25">
      <c r="L345">
        <f t="shared" si="1"/>
        <v>344</v>
      </c>
    </row>
    <row r="346" spans="12:12" x14ac:dyDescent="0.25">
      <c r="L346">
        <f t="shared" si="1"/>
        <v>345</v>
      </c>
    </row>
    <row r="347" spans="12:12" x14ac:dyDescent="0.25">
      <c r="L347">
        <f t="shared" si="1"/>
        <v>346</v>
      </c>
    </row>
    <row r="348" spans="12:12" x14ac:dyDescent="0.25">
      <c r="L348">
        <f t="shared" si="1"/>
        <v>347</v>
      </c>
    </row>
    <row r="349" spans="12:12" x14ac:dyDescent="0.25">
      <c r="L349">
        <f t="shared" si="1"/>
        <v>348</v>
      </c>
    </row>
    <row r="350" spans="12:12" x14ac:dyDescent="0.25">
      <c r="L350">
        <f t="shared" si="1"/>
        <v>349</v>
      </c>
    </row>
    <row r="351" spans="12:12" x14ac:dyDescent="0.25">
      <c r="L351">
        <f t="shared" si="1"/>
        <v>350</v>
      </c>
    </row>
    <row r="352" spans="12:12" x14ac:dyDescent="0.25">
      <c r="L352">
        <f t="shared" si="1"/>
        <v>351</v>
      </c>
    </row>
    <row r="353" spans="12:12" x14ac:dyDescent="0.25">
      <c r="L353">
        <f t="shared" si="1"/>
        <v>352</v>
      </c>
    </row>
    <row r="354" spans="12:12" x14ac:dyDescent="0.25">
      <c r="L354">
        <f t="shared" si="1"/>
        <v>353</v>
      </c>
    </row>
    <row r="355" spans="12:12" x14ac:dyDescent="0.25">
      <c r="L355">
        <f t="shared" si="1"/>
        <v>354</v>
      </c>
    </row>
    <row r="356" spans="12:12" x14ac:dyDescent="0.25">
      <c r="L356">
        <f t="shared" si="1"/>
        <v>355</v>
      </c>
    </row>
    <row r="357" spans="12:12" x14ac:dyDescent="0.25">
      <c r="L357">
        <f t="shared" si="1"/>
        <v>356</v>
      </c>
    </row>
    <row r="358" spans="12:12" x14ac:dyDescent="0.25">
      <c r="L358">
        <f t="shared" si="1"/>
        <v>357</v>
      </c>
    </row>
    <row r="359" spans="12:12" x14ac:dyDescent="0.25">
      <c r="L359">
        <f t="shared" si="1"/>
        <v>358</v>
      </c>
    </row>
    <row r="360" spans="12:12" x14ac:dyDescent="0.25">
      <c r="L360">
        <f t="shared" si="1"/>
        <v>359</v>
      </c>
    </row>
    <row r="361" spans="12:12" x14ac:dyDescent="0.25">
      <c r="L361">
        <f t="shared" si="1"/>
        <v>360</v>
      </c>
    </row>
  </sheetData>
  <mergeCells count="6">
    <mergeCell ref="F5:G5"/>
    <mergeCell ref="F6:G6"/>
    <mergeCell ref="F7:G7"/>
    <mergeCell ref="F2:G2"/>
    <mergeCell ref="F3:G3"/>
    <mergeCell ref="F4:G4"/>
  </mergeCells>
  <phoneticPr fontId="12" type="noConversion"/>
  <dataValidations count="1">
    <dataValidation type="list" allowBlank="1" showInputMessage="1" showErrorMessage="1" sqref="I22" xr:uid="{00000000-0002-0000-0200-000000000000}">
      <formula1>tx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40</vt:i4>
      </vt:variant>
    </vt:vector>
  </HeadingPairs>
  <TitlesOfParts>
    <vt:vector size="43" baseType="lpstr">
      <vt:lpstr>Simulateur</vt:lpstr>
      <vt:lpstr>DATA</vt:lpstr>
      <vt:lpstr>DATA 2</vt:lpstr>
      <vt:lpstr>achattsttss</vt:lpstr>
      <vt:lpstr>achattt</vt:lpstr>
      <vt:lpstr>bien</vt:lpstr>
      <vt:lpstr>blaze</vt:lpstr>
      <vt:lpstr>charge</vt:lpstr>
      <vt:lpstr>commerciaux</vt:lpstr>
      <vt:lpstr>Durée</vt:lpstr>
      <vt:lpstr>durée23</vt:lpstr>
      <vt:lpstr>dureee</vt:lpstr>
      <vt:lpstr>duréemois</vt:lpstr>
      <vt:lpstr>ech</vt:lpstr>
      <vt:lpstr>echeance</vt:lpstr>
      <vt:lpstr>echeances</vt:lpstr>
      <vt:lpstr>echeancess</vt:lpstr>
      <vt:lpstr>foyer</vt:lpstr>
      <vt:lpstr>fraisnotaire</vt:lpstr>
      <vt:lpstr>FRNOT</vt:lpstr>
      <vt:lpstr>lisstecreds</vt:lpstr>
      <vt:lpstr>listedescred</vt:lpstr>
      <vt:lpstr>mois</vt:lpstr>
      <vt:lpstr>moisrachat</vt:lpstr>
      <vt:lpstr>monat</vt:lpstr>
      <vt:lpstr>newtable</vt:lpstr>
      <vt:lpstr>opéra</vt:lpstr>
      <vt:lpstr>pret</vt:lpstr>
      <vt:lpstr>pret22</vt:lpstr>
      <vt:lpstr>pret23</vt:lpstr>
      <vt:lpstr>pret24</vt:lpstr>
      <vt:lpstr>pret25</vt:lpstr>
      <vt:lpstr>pret26</vt:lpstr>
      <vt:lpstr>resid</vt:lpstr>
      <vt:lpstr>residence</vt:lpstr>
      <vt:lpstr>Situation</vt:lpstr>
      <vt:lpstr>tablezaaa</vt:lpstr>
      <vt:lpstr>Taux</vt:lpstr>
      <vt:lpstr>timelaps</vt:lpstr>
      <vt:lpstr>tx</vt:lpstr>
      <vt:lpstr>type</vt:lpstr>
      <vt:lpstr>type2</vt:lpstr>
      <vt:lpstr>Simulateur!Zone_d_impression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DESNOYERS</dc:creator>
  <cp:lastModifiedBy>CROIZER Florian</cp:lastModifiedBy>
  <cp:lastPrinted>2016-03-10T18:19:45Z</cp:lastPrinted>
  <dcterms:created xsi:type="dcterms:W3CDTF">2014-09-13T13:11:27Z</dcterms:created>
  <dcterms:modified xsi:type="dcterms:W3CDTF">2020-12-20T13:57:20Z</dcterms:modified>
</cp:coreProperties>
</file>