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ian.croizer\Desktop\"/>
    </mc:Choice>
  </mc:AlternateContent>
  <xr:revisionPtr revIDLastSave="0" documentId="13_ncr:1_{12E5ACF6-F421-4194-887E-163DBAFC8BDF}" xr6:coauthVersionLast="43" xr6:coauthVersionMax="43" xr10:uidLastSave="{00000000-0000-0000-0000-000000000000}"/>
  <bookViews>
    <workbookView xWindow="-25320" yWindow="-120" windowWidth="25440" windowHeight="15990" xr2:uid="{52469008-3CE4-4966-9B5D-78C372633FD1}"/>
  </bookViews>
  <sheets>
    <sheet name="6.4- RC" sheetId="1" r:id="rId1"/>
    <sheet name="8560-1.001 (av TS)" sheetId="2" r:id="rId2"/>
    <sheet name="8560-2.001 (av TS)" sheetId="4" r:id="rId3"/>
    <sheet name="8560-1.001 (ap TS)" sheetId="5" r:id="rId4"/>
    <sheet name="8560-2.001 (ap TS)" sheetId="6" r:id="rId5"/>
  </sheets>
  <externalReferences>
    <externalReference r:id="rId6"/>
    <externalReference r:id="rId7"/>
    <externalReference r:id="rId8"/>
  </externalReferences>
  <definedNames>
    <definedName name="__com1">'[1]1  FAIR - Front Sheet'!$C$26</definedName>
    <definedName name="__com2">'[1]1  FAIR - Front Sheet'!$K$26</definedName>
    <definedName name="__red1">'[1]Content Sheet'!#REF!</definedName>
    <definedName name="__red2">'[1]Content Sheet'!#REF!</definedName>
    <definedName name="__red3">'[1]Content Sheet'!#REF!</definedName>
    <definedName name="__red4">'[1]Content Sheet'!#REF!</definedName>
    <definedName name="__red5">'[1]Content Sheet'!#REF!</definedName>
    <definedName name="__red6">'[1]Content Sheet'!#REF!</definedName>
    <definedName name="__red7">'[1]Content Sheet'!#REF!</definedName>
    <definedName name="__red8">'[1]Content Sheet'!#REF!</definedName>
    <definedName name="_xlnm._FilterDatabase" localSheetId="0" hidden="1">'6.4- RC'!$A$9:$L$371</definedName>
    <definedName name="aze" localSheetId="0">#REF!</definedName>
    <definedName name="aze">#REF!</definedName>
    <definedName name="Choices_Wrapper" localSheetId="0">'6.4- RC'!Choices_Wrapper</definedName>
    <definedName name="Choices_Wrapper">[0]!Choices_Wrapper</definedName>
    <definedName name="contact">'[1]1  FAIR - Front Sheet'!$C$19</definedName>
    <definedName name="Control_Plan_Number" localSheetId="0">#REF!</definedName>
    <definedName name="Control_Plan_Number">#REF!</definedName>
    <definedName name="customer">#REF!</definedName>
    <definedName name="customer2">#REF!</definedName>
    <definedName name="datadate">'[1]9    Approved Data Cards'!$E$36</definedName>
    <definedName name="datasig">'[1]9    Approved Data Cards'!$C$36</definedName>
    <definedName name="datasig2">'[1]9    Approved Data Cards'!$A$36:$C$36</definedName>
    <definedName name="Date">'[1]1  FAIR - Front Sheet'!$Q$18</definedName>
    <definedName name="date1">#REF!</definedName>
    <definedName name="Date2">#REF!</definedName>
    <definedName name="Date3">#REF!</definedName>
    <definedName name="desc">'[1]1  FAIR - Front Sheet'!$D$13</definedName>
    <definedName name="draw_iss">'[1]1  FAIR - Front Sheet'!$Q$6</definedName>
    <definedName name="email">'[1]1  FAIR - Front Sheet'!$J$18</definedName>
    <definedName name="fax">'[1]1  FAIR - Front Sheet'!$Q$19</definedName>
    <definedName name="Fdate">'[1]1  FAIR - Front Sheet'!$Q$8</definedName>
    <definedName name="fdfg" localSheetId="0">#REF!</definedName>
    <definedName name="fdfg">#REF!</definedName>
    <definedName name="Fnum">'[1]1  FAIR - Front Sheet'!$Q$7</definedName>
    <definedName name="form2date">#REF!</definedName>
    <definedName name="form3date">'[1]15  AS-EN-SJAC 9102 Form 3'!$H$31</definedName>
    <definedName name="HIST">[2]Feuil3!$B$2:$B$3</definedName>
    <definedName name="IComp_langue">[3]Critères!$A$1</definedName>
    <definedName name="_xlnm.Print_Titles" localSheetId="0">'6.4- RC'!$6:$9</definedName>
    <definedName name="info">'[1]9    Approved Data Cards'!$A$30</definedName>
    <definedName name="info2">'[1]9    Approved Data Cards'!$A$29:$E$34</definedName>
    <definedName name="Issue" localSheetId="0">#REF!</definedName>
    <definedName name="Issue">#REF!</definedName>
    <definedName name="lab_ref">'[1]1  FAIR - Front Sheet'!$L$28</definedName>
    <definedName name="name2">'[1]1  FAIR - Front Sheet'!$C$25</definedName>
    <definedName name="name3">'[1]1  FAIR - Front Sheet'!$K$25</definedName>
    <definedName name="Oui">[2]Feuil3!$A$2:$A$3</definedName>
    <definedName name="p_des">'[1]1  FAIR - Front Sheet'!$D$7</definedName>
    <definedName name="page1">'[1]9    Approved Data Cards'!$A$221:$E$280</definedName>
    <definedName name="page2">'[1]9    Approved Data Cards'!$A$281:$E$340</definedName>
    <definedName name="page3">'[1]9    Approved Data Cards'!$A$341:$E$400</definedName>
    <definedName name="part_num">'[1]1  FAIR - Front Sheet'!$D$6</definedName>
    <definedName name="phone">'[1]1  FAIR - Front Sheet'!$J$19</definedName>
    <definedName name="Point_of_Embodiment" localSheetId="0">#REF!</definedName>
    <definedName name="Point_of_Embodiment">#REF!</definedName>
    <definedName name="prep">#REF!</definedName>
    <definedName name="prep2">#REF!</definedName>
    <definedName name="prepar">'[1]15  AS-EN-SJAC 9102 Form 3'!$C$31</definedName>
    <definedName name="prepar2">'[1]15  AS-EN-SJAC 9102 Form 3'!$A$31:$F$31</definedName>
    <definedName name="Product_Designation" localSheetId="0">#REF!</definedName>
    <definedName name="Product_Designation">#REF!</definedName>
    <definedName name="Product_Number">#REF!</definedName>
    <definedName name="ref">'[1]1  FAIR - Front Sheet'!$I$9</definedName>
    <definedName name="Ref_num">'[1]1  FAIR - Front Sheet'!$Q$4</definedName>
    <definedName name="review">#REF!</definedName>
    <definedName name="review2">#REF!</definedName>
    <definedName name="rhtrh">#REF!</definedName>
    <definedName name="RR_langue">[3]Critères!$A$1</definedName>
    <definedName name="sign">'[1]1  FAIR - Front Sheet'!$C$18</definedName>
    <definedName name="sign2">'[1]1  FAIR - Front Sheet'!$C$24</definedName>
    <definedName name="sign3">'[1]1  FAIR - Front Sheet'!$K$24</definedName>
    <definedName name="signature">#REF!</definedName>
    <definedName name="Signature1">'[1]Appendix A'!$A$54</definedName>
    <definedName name="signature2">#REF!</definedName>
    <definedName name="spot1">'[1]9    Approved Data Cards'!$A$221</definedName>
    <definedName name="spot2">'[1]9    Approved Data Cards'!$E$280</definedName>
    <definedName name="spot3">'[1]9    Approved Data Cards'!$A$281</definedName>
    <definedName name="spot4">'[1]9    Approved Data Cards'!$E$340</definedName>
    <definedName name="spot5">'[1]9    Approved Data Cards'!$A$341</definedName>
    <definedName name="spot6">'[1]9    Approved Data Cards'!$E$400</definedName>
    <definedName name="supp_code">'[1]1  FAIR - Front Sheet'!$Q$5</definedName>
    <definedName name="supp_name">'[1]1  FAIR - Front Sheet'!$D$4</definedName>
    <definedName name="warn1">'[1]1  FAIR - Front Sheet'!$E$3:$N$3</definedName>
    <definedName name="warn2">'[1]1  FAIR - Front Sheet'!$Q$9:$S$9</definedName>
    <definedName name="warn3">'[1]1  FAIR - Front Sheet'!$D$8</definedName>
    <definedName name="warn4">'[1]1  FAIR - Front Sheet'!$D$10:$S$10</definedName>
    <definedName name="warn5">'[1]1  FAIR - Front Sheet'!$D$11:$S$12</definedName>
    <definedName name="warn6">'[1]1  FAIR - Front Sheet'!$C$22:$J$22</definedName>
    <definedName name="warn7">'[1]1  FAIR - Front Sheet'!$C$23</definedName>
    <definedName name="warn8">'[1]1  FAIR - Front Sheet'!$K$23</definedName>
    <definedName name="warn9">'[1]1  FAIR - Front Sheet'!$K$22</definedName>
    <definedName name="weight">'[1]1  FAIR - Front Sheet'!$D$9</definedName>
    <definedName name="wwww" localSheetId="0">'6.4- RC'!wwww</definedName>
    <definedName name="wwww">[0]!wwww</definedName>
    <definedName name="za">_xlfn.NORM.S.INV(1-[3]Calculs!$AF$3/2)</definedName>
    <definedName name="zb">_xlfn.NORM.S.INV([3]Calculs!$AF$4)</definedName>
    <definedName name="_xlnm.Print_Area" localSheetId="0">'6.4- RC'!$B$1:$L$371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364" i="1" l="1"/>
  <c r="V363" i="1"/>
  <c r="V362" i="1"/>
  <c r="I52" i="5"/>
  <c r="I53" i="5"/>
  <c r="F109" i="1" s="1"/>
  <c r="I54" i="5"/>
  <c r="H304" i="1" l="1"/>
  <c r="H153" i="1"/>
  <c r="H37" i="1"/>
  <c r="H34" i="1"/>
  <c r="H12" i="1"/>
  <c r="H10" i="1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F186" i="1" s="1"/>
  <c r="I315" i="4"/>
  <c r="I316" i="4"/>
  <c r="I317" i="4"/>
  <c r="I318" i="4"/>
  <c r="I319" i="4"/>
  <c r="I320" i="4"/>
  <c r="F198" i="1" s="1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F274" i="1" s="1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F211" i="1" s="1"/>
  <c r="I377" i="4"/>
  <c r="F213" i="1" s="1"/>
  <c r="I378" i="4"/>
  <c r="F215" i="1" s="1"/>
  <c r="I379" i="4"/>
  <c r="F214" i="1" s="1"/>
  <c r="I380" i="4"/>
  <c r="F210" i="1" s="1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F174" i="1" s="1"/>
  <c r="I546" i="4"/>
  <c r="F173" i="1" s="1"/>
  <c r="I547" i="4"/>
  <c r="F175" i="1" s="1"/>
  <c r="I548" i="4"/>
  <c r="F176" i="1" s="1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F184" i="1" s="1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08" i="4"/>
  <c r="I609" i="4"/>
  <c r="I610" i="4"/>
  <c r="F250" i="1" s="1"/>
  <c r="I611" i="4"/>
  <c r="F248" i="1" s="1"/>
  <c r="I612" i="4"/>
  <c r="F251" i="1" s="1"/>
  <c r="I613" i="4"/>
  <c r="I614" i="4"/>
  <c r="I615" i="4"/>
  <c r="I616" i="4"/>
  <c r="I617" i="4"/>
  <c r="I618" i="4"/>
  <c r="I619" i="4"/>
  <c r="I620" i="4"/>
  <c r="I621" i="4"/>
  <c r="I622" i="4"/>
  <c r="I623" i="4"/>
  <c r="I624" i="4"/>
  <c r="I625" i="4"/>
  <c r="F301" i="1" s="1"/>
  <c r="I626" i="4"/>
  <c r="F292" i="1" s="1"/>
  <c r="I627" i="4"/>
  <c r="I628" i="4"/>
  <c r="F281" i="1" s="1"/>
  <c r="I629" i="4"/>
  <c r="I630" i="4"/>
  <c r="I631" i="4"/>
  <c r="F298" i="1" s="1"/>
  <c r="I632" i="4"/>
  <c r="I633" i="4"/>
  <c r="I634" i="4"/>
  <c r="I635" i="4"/>
  <c r="I636" i="4"/>
  <c r="I637" i="4"/>
  <c r="I638" i="4"/>
  <c r="I639" i="4"/>
  <c r="F346" i="1" s="1"/>
  <c r="I640" i="4"/>
  <c r="I641" i="4"/>
  <c r="F352" i="1" s="1"/>
  <c r="I642" i="4"/>
  <c r="F345" i="1" s="1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F328" i="1" s="1"/>
  <c r="I696" i="4"/>
  <c r="F329" i="1" s="1"/>
  <c r="I697" i="4"/>
  <c r="F330" i="1" s="1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F327" i="1" s="1"/>
  <c r="I731" i="4"/>
  <c r="F326" i="1" s="1"/>
  <c r="I732" i="4"/>
  <c r="F341" i="1" s="1"/>
  <c r="I733" i="4"/>
  <c r="F340" i="1" s="1"/>
  <c r="I734" i="4"/>
  <c r="F339" i="1" s="1"/>
  <c r="I735" i="4"/>
  <c r="I14" i="4"/>
  <c r="H117" i="1"/>
  <c r="H254" i="1"/>
  <c r="H158" i="1"/>
  <c r="H43" i="1"/>
  <c r="T151" i="1"/>
  <c r="S151" i="1"/>
  <c r="H151" i="1"/>
  <c r="G151" i="1"/>
  <c r="E151" i="1"/>
  <c r="E157" i="1"/>
  <c r="T157" i="1"/>
  <c r="S157" i="1"/>
  <c r="G157" i="1"/>
  <c r="H157" i="1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F47" i="1" s="1"/>
  <c r="I90" i="2"/>
  <c r="I91" i="2"/>
  <c r="I92" i="2"/>
  <c r="I93" i="2"/>
  <c r="I94" i="2"/>
  <c r="F196" i="1" s="1"/>
  <c r="I95" i="2"/>
  <c r="I96" i="2"/>
  <c r="F205" i="1" s="1"/>
  <c r="I97" i="2"/>
  <c r="F207" i="1" s="1"/>
  <c r="I98" i="2"/>
  <c r="F208" i="1" s="1"/>
  <c r="I99" i="2"/>
  <c r="F206" i="1" s="1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F99" i="1" s="1"/>
  <c r="I154" i="2"/>
  <c r="F89" i="1" s="1"/>
  <c r="I155" i="2"/>
  <c r="F88" i="1" s="1"/>
  <c r="I156" i="2"/>
  <c r="I157" i="2"/>
  <c r="I158" i="2"/>
  <c r="F81" i="1" s="1"/>
  <c r="I159" i="2"/>
  <c r="F80" i="1" s="1"/>
  <c r="I160" i="2"/>
  <c r="I161" i="2"/>
  <c r="I162" i="2"/>
  <c r="F77" i="1" s="1"/>
  <c r="I163" i="2"/>
  <c r="I164" i="2"/>
  <c r="I165" i="2"/>
  <c r="F62" i="1" s="1"/>
  <c r="I166" i="2"/>
  <c r="F63" i="1" s="1"/>
  <c r="I167" i="2"/>
  <c r="I168" i="2"/>
  <c r="I169" i="2"/>
  <c r="I170" i="2"/>
  <c r="I171" i="2"/>
  <c r="I172" i="2"/>
  <c r="I173" i="2"/>
  <c r="I174" i="2"/>
  <c r="I175" i="2"/>
  <c r="I176" i="2"/>
  <c r="F98" i="1" s="1"/>
  <c r="I177" i="2"/>
  <c r="F52" i="1" s="1"/>
  <c r="I178" i="2"/>
  <c r="F59" i="1" s="1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F254" i="1" s="1"/>
  <c r="I238" i="2"/>
  <c r="I239" i="2"/>
  <c r="I240" i="2"/>
  <c r="F255" i="1" s="1"/>
  <c r="I241" i="2"/>
  <c r="F258" i="1" s="1"/>
  <c r="I242" i="2"/>
  <c r="F259" i="1" s="1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F216" i="1" s="1"/>
  <c r="I285" i="2"/>
  <c r="F218" i="1" s="1"/>
  <c r="I286" i="2"/>
  <c r="I287" i="2"/>
  <c r="I288" i="2"/>
  <c r="I289" i="2"/>
  <c r="I290" i="2"/>
  <c r="I291" i="2"/>
  <c r="I292" i="2"/>
  <c r="I293" i="2"/>
  <c r="I294" i="2"/>
  <c r="I295" i="2"/>
  <c r="I296" i="2"/>
  <c r="F290" i="1" s="1"/>
  <c r="I297" i="2"/>
  <c r="F242" i="1" s="1"/>
  <c r="I298" i="2"/>
  <c r="F239" i="1" s="1"/>
  <c r="I299" i="2"/>
  <c r="F238" i="1" s="1"/>
  <c r="I300" i="2"/>
  <c r="F237" i="1" s="1"/>
  <c r="I301" i="2"/>
  <c r="I302" i="2"/>
  <c r="I303" i="2"/>
  <c r="I304" i="2"/>
  <c r="I305" i="2"/>
  <c r="I306" i="2"/>
  <c r="I307" i="2"/>
  <c r="I308" i="2"/>
  <c r="I309" i="2"/>
  <c r="I14" i="2"/>
  <c r="T306" i="1"/>
  <c r="S306" i="1"/>
  <c r="H306" i="1"/>
  <c r="G306" i="1"/>
  <c r="E306" i="1"/>
  <c r="A306" i="1"/>
  <c r="T55" i="1"/>
  <c r="S55" i="1"/>
  <c r="H55" i="1"/>
  <c r="G55" i="1"/>
  <c r="E55" i="1"/>
  <c r="A55" i="1"/>
  <c r="I26" i="5"/>
  <c r="I27" i="5"/>
  <c r="I28" i="5"/>
  <c r="I29" i="5"/>
  <c r="I30" i="5"/>
  <c r="I31" i="5"/>
  <c r="I32" i="5"/>
  <c r="I33" i="5"/>
  <c r="I34" i="5"/>
  <c r="I35" i="5"/>
  <c r="I36" i="5"/>
  <c r="I37" i="5"/>
  <c r="F158" i="1" s="1"/>
  <c r="I38" i="5"/>
  <c r="I39" i="5"/>
  <c r="I40" i="5"/>
  <c r="I41" i="5"/>
  <c r="I42" i="5"/>
  <c r="F114" i="1" s="1"/>
  <c r="I43" i="5"/>
  <c r="I44" i="5"/>
  <c r="I45" i="5"/>
  <c r="F117" i="1" s="1"/>
  <c r="I46" i="5"/>
  <c r="I47" i="5"/>
  <c r="I48" i="5"/>
  <c r="F118" i="1" s="1"/>
  <c r="I49" i="5"/>
  <c r="F119" i="1" s="1"/>
  <c r="I50" i="5"/>
  <c r="F122" i="1" s="1"/>
  <c r="I51" i="5"/>
  <c r="F106" i="1" s="1"/>
  <c r="F105" i="1"/>
  <c r="I24" i="5"/>
  <c r="I25" i="5"/>
  <c r="I15" i="6"/>
  <c r="I16" i="6"/>
  <c r="I17" i="6"/>
  <c r="I18" i="6"/>
  <c r="I19" i="6"/>
  <c r="I20" i="6"/>
  <c r="F303" i="1" s="1"/>
  <c r="I21" i="6"/>
  <c r="F305" i="1" s="1"/>
  <c r="I22" i="6"/>
  <c r="F306" i="1" s="1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F286" i="1" s="1"/>
  <c r="I60" i="6"/>
  <c r="I61" i="6"/>
  <c r="F282" i="1" s="1"/>
  <c r="I62" i="6"/>
  <c r="F284" i="1" s="1"/>
  <c r="I63" i="6"/>
  <c r="F289" i="1" s="1"/>
  <c r="I64" i="6"/>
  <c r="I65" i="6"/>
  <c r="I66" i="6"/>
  <c r="F287" i="1" s="1"/>
  <c r="I67" i="6"/>
  <c r="F295" i="1" s="1"/>
  <c r="I68" i="6"/>
  <c r="F296" i="1" s="1"/>
  <c r="I69" i="6"/>
  <c r="F302" i="1" s="1"/>
  <c r="I70" i="6"/>
  <c r="F288" i="1" s="1"/>
  <c r="I71" i="6"/>
  <c r="I72" i="6"/>
  <c r="I14" i="6"/>
  <c r="F153" i="1" s="1"/>
  <c r="I15" i="5"/>
  <c r="I16" i="5"/>
  <c r="I17" i="5"/>
  <c r="I18" i="5"/>
  <c r="F195" i="1" s="1"/>
  <c r="I19" i="5"/>
  <c r="I20" i="5"/>
  <c r="I21" i="5"/>
  <c r="I22" i="5"/>
  <c r="I23" i="5"/>
  <c r="F65" i="1" s="1"/>
  <c r="I14" i="5"/>
  <c r="F46" i="1" s="1"/>
  <c r="F253" i="1" l="1"/>
  <c r="F333" i="1"/>
  <c r="F291" i="1"/>
  <c r="F182" i="1"/>
  <c r="F179" i="1"/>
  <c r="F178" i="1"/>
  <c r="F273" i="1"/>
  <c r="F190" i="1"/>
  <c r="F187" i="1"/>
  <c r="F334" i="1"/>
  <c r="F332" i="1"/>
  <c r="F13" i="1"/>
  <c r="F170" i="1"/>
  <c r="F277" i="1"/>
  <c r="F167" i="1"/>
  <c r="F61" i="1"/>
  <c r="F252" i="1"/>
  <c r="F116" i="1"/>
  <c r="F79" i="1"/>
  <c r="F189" i="1"/>
  <c r="F12" i="1"/>
  <c r="F228" i="1"/>
  <c r="F297" i="1"/>
  <c r="F188" i="1"/>
  <c r="F356" i="1"/>
  <c r="F224" i="1"/>
  <c r="F185" i="1"/>
  <c r="F197" i="1"/>
  <c r="F180" i="1"/>
  <c r="F161" i="1"/>
  <c r="F317" i="1"/>
  <c r="F323" i="1"/>
  <c r="F321" i="1"/>
  <c r="F151" i="1"/>
  <c r="F37" i="1"/>
  <c r="F34" i="1"/>
  <c r="F10" i="1"/>
  <c r="F171" i="1"/>
  <c r="F318" i="1"/>
  <c r="F267" i="1"/>
  <c r="F199" i="1"/>
  <c r="F191" i="1"/>
  <c r="F38" i="1"/>
  <c r="F33" i="1"/>
  <c r="F11" i="1"/>
  <c r="F54" i="1"/>
  <c r="F55" i="1"/>
  <c r="F78" i="1"/>
  <c r="F194" i="1"/>
  <c r="F234" i="1"/>
  <c r="F279" i="1"/>
  <c r="F157" i="1"/>
  <c r="F66" i="1"/>
  <c r="F43" i="1"/>
  <c r="F101" i="1"/>
  <c r="F143" i="1"/>
  <c r="F220" i="1"/>
  <c r="F131" i="1"/>
  <c r="F280" i="1"/>
  <c r="F166" i="1"/>
  <c r="F93" i="1"/>
  <c r="F193" i="1"/>
  <c r="F42" i="1"/>
  <c r="F150" i="1"/>
  <c r="F168" i="1"/>
  <c r="F163" i="1"/>
  <c r="F169" i="1"/>
  <c r="F164" i="1"/>
  <c r="F156" i="1"/>
  <c r="F115" i="1"/>
  <c r="R368" i="1"/>
  <c r="R367" i="1"/>
  <c r="S367" i="1" s="1"/>
  <c r="A367" i="1"/>
  <c r="R366" i="1"/>
  <c r="A366" i="1"/>
  <c r="R365" i="1"/>
  <c r="T365" i="1" s="1"/>
  <c r="A365" i="1"/>
  <c r="R364" i="1"/>
  <c r="S364" i="1" s="1"/>
  <c r="A364" i="1"/>
  <c r="R363" i="1"/>
  <c r="S363" i="1" s="1"/>
  <c r="A363" i="1"/>
  <c r="R362" i="1"/>
  <c r="E362" i="1" s="1"/>
  <c r="A362" i="1"/>
  <c r="T361" i="1"/>
  <c r="S361" i="1"/>
  <c r="H361" i="1"/>
  <c r="G361" i="1"/>
  <c r="E361" i="1"/>
  <c r="A361" i="1"/>
  <c r="R360" i="1"/>
  <c r="T360" i="1" s="1"/>
  <c r="T359" i="1"/>
  <c r="S359" i="1"/>
  <c r="H359" i="1"/>
  <c r="G359" i="1"/>
  <c r="E359" i="1"/>
  <c r="A359" i="1"/>
  <c r="R358" i="1"/>
  <c r="S358" i="1" s="1"/>
  <c r="A358" i="1"/>
  <c r="T357" i="1"/>
  <c r="S357" i="1"/>
  <c r="H357" i="1"/>
  <c r="G357" i="1"/>
  <c r="E357" i="1"/>
  <c r="A357" i="1"/>
  <c r="T356" i="1"/>
  <c r="S356" i="1"/>
  <c r="H356" i="1"/>
  <c r="G356" i="1"/>
  <c r="E356" i="1"/>
  <c r="A356" i="1"/>
  <c r="R355" i="1"/>
  <c r="S355" i="1" s="1"/>
  <c r="A355" i="1"/>
  <c r="A354" i="1"/>
  <c r="A353" i="1"/>
  <c r="A352" i="1"/>
  <c r="R351" i="1"/>
  <c r="T351" i="1" s="1"/>
  <c r="A351" i="1"/>
  <c r="A350" i="1"/>
  <c r="R349" i="1"/>
  <c r="E349" i="1" s="1"/>
  <c r="T348" i="1"/>
  <c r="S348" i="1"/>
  <c r="H348" i="1"/>
  <c r="G348" i="1"/>
  <c r="E348" i="1"/>
  <c r="A348" i="1"/>
  <c r="T347" i="1"/>
  <c r="H347" i="1" s="1"/>
  <c r="S347" i="1"/>
  <c r="G347" i="1" s="1"/>
  <c r="E347" i="1"/>
  <c r="A347" i="1"/>
  <c r="T346" i="1"/>
  <c r="S346" i="1"/>
  <c r="H346" i="1"/>
  <c r="G346" i="1"/>
  <c r="E346" i="1"/>
  <c r="A346" i="1"/>
  <c r="R345" i="1"/>
  <c r="A345" i="1"/>
  <c r="T344" i="1"/>
  <c r="S344" i="1"/>
  <c r="H344" i="1"/>
  <c r="G344" i="1"/>
  <c r="E344" i="1"/>
  <c r="A344" i="1"/>
  <c r="R343" i="1"/>
  <c r="T343" i="1" s="1"/>
  <c r="A343" i="1"/>
  <c r="T342" i="1"/>
  <c r="S342" i="1"/>
  <c r="H342" i="1"/>
  <c r="G342" i="1"/>
  <c r="E342" i="1"/>
  <c r="A342" i="1"/>
  <c r="A341" i="1"/>
  <c r="A340" i="1"/>
  <c r="T339" i="1"/>
  <c r="S339" i="1"/>
  <c r="H339" i="1"/>
  <c r="G339" i="1"/>
  <c r="E339" i="1"/>
  <c r="A339" i="1"/>
  <c r="A338" i="1"/>
  <c r="A337" i="1"/>
  <c r="A336" i="1"/>
  <c r="A335" i="1"/>
  <c r="A334" i="1"/>
  <c r="T333" i="1"/>
  <c r="S333" i="1"/>
  <c r="H333" i="1"/>
  <c r="G333" i="1"/>
  <c r="E333" i="1"/>
  <c r="A333" i="1"/>
  <c r="T332" i="1"/>
  <c r="S332" i="1"/>
  <c r="H332" i="1"/>
  <c r="G332" i="1"/>
  <c r="E332" i="1"/>
  <c r="A332" i="1"/>
  <c r="R331" i="1"/>
  <c r="A331" i="1"/>
  <c r="T330" i="1"/>
  <c r="S330" i="1"/>
  <c r="H330" i="1"/>
  <c r="G330" i="1"/>
  <c r="E330" i="1"/>
  <c r="A330" i="1"/>
  <c r="A329" i="1"/>
  <c r="A328" i="1"/>
  <c r="T327" i="1"/>
  <c r="S327" i="1"/>
  <c r="H327" i="1"/>
  <c r="G327" i="1"/>
  <c r="E327" i="1"/>
  <c r="A327" i="1"/>
  <c r="T326" i="1"/>
  <c r="S326" i="1"/>
  <c r="H326" i="1"/>
  <c r="G326" i="1"/>
  <c r="E326" i="1"/>
  <c r="A326" i="1"/>
  <c r="R325" i="1"/>
  <c r="T325" i="1" s="1"/>
  <c r="A325" i="1"/>
  <c r="R324" i="1"/>
  <c r="H324" i="1" s="1"/>
  <c r="A324" i="1"/>
  <c r="T323" i="1"/>
  <c r="S323" i="1"/>
  <c r="H323" i="1"/>
  <c r="G323" i="1"/>
  <c r="E323" i="1"/>
  <c r="A323" i="1"/>
  <c r="R322" i="1"/>
  <c r="S322" i="1" s="1"/>
  <c r="R321" i="1"/>
  <c r="S321" i="1" s="1"/>
  <c r="A321" i="1"/>
  <c r="T320" i="1"/>
  <c r="S320" i="1"/>
  <c r="H320" i="1"/>
  <c r="G320" i="1"/>
  <c r="E320" i="1"/>
  <c r="A320" i="1"/>
  <c r="T319" i="1"/>
  <c r="S319" i="1"/>
  <c r="H319" i="1"/>
  <c r="G319" i="1"/>
  <c r="E319" i="1"/>
  <c r="A319" i="1"/>
  <c r="T318" i="1"/>
  <c r="S318" i="1"/>
  <c r="H318" i="1"/>
  <c r="G318" i="1"/>
  <c r="E318" i="1"/>
  <c r="A318" i="1"/>
  <c r="T317" i="1"/>
  <c r="S317" i="1"/>
  <c r="H317" i="1"/>
  <c r="G317" i="1"/>
  <c r="E317" i="1"/>
  <c r="A317" i="1"/>
  <c r="R316" i="1"/>
  <c r="A316" i="1"/>
  <c r="T315" i="1"/>
  <c r="S315" i="1"/>
  <c r="H315" i="1"/>
  <c r="G315" i="1"/>
  <c r="E315" i="1"/>
  <c r="A315" i="1"/>
  <c r="T314" i="1"/>
  <c r="S314" i="1"/>
  <c r="H314" i="1"/>
  <c r="G314" i="1"/>
  <c r="E314" i="1"/>
  <c r="A314" i="1"/>
  <c r="R313" i="1"/>
  <c r="T313" i="1" s="1"/>
  <c r="A313" i="1"/>
  <c r="R312" i="1"/>
  <c r="T312" i="1" s="1"/>
  <c r="A312" i="1"/>
  <c r="T311" i="1"/>
  <c r="S311" i="1"/>
  <c r="H311" i="1"/>
  <c r="G311" i="1"/>
  <c r="E311" i="1"/>
  <c r="A311" i="1"/>
  <c r="T310" i="1"/>
  <c r="S310" i="1"/>
  <c r="H310" i="1"/>
  <c r="G310" i="1"/>
  <c r="E310" i="1"/>
  <c r="A310" i="1"/>
  <c r="T309" i="1"/>
  <c r="S309" i="1"/>
  <c r="H309" i="1"/>
  <c r="G309" i="1"/>
  <c r="E309" i="1"/>
  <c r="A309" i="1"/>
  <c r="T308" i="1"/>
  <c r="S308" i="1"/>
  <c r="H308" i="1"/>
  <c r="G308" i="1"/>
  <c r="E308" i="1"/>
  <c r="A308" i="1"/>
  <c r="T307" i="1"/>
  <c r="S307" i="1"/>
  <c r="H307" i="1"/>
  <c r="G307" i="1"/>
  <c r="E307" i="1"/>
  <c r="A307" i="1"/>
  <c r="T305" i="1"/>
  <c r="S305" i="1"/>
  <c r="H305" i="1"/>
  <c r="G305" i="1"/>
  <c r="E305" i="1"/>
  <c r="A305" i="1"/>
  <c r="T304" i="1"/>
  <c r="S304" i="1"/>
  <c r="G304" i="1"/>
  <c r="E304" i="1"/>
  <c r="A304" i="1"/>
  <c r="T303" i="1"/>
  <c r="S303" i="1"/>
  <c r="H303" i="1"/>
  <c r="G303" i="1"/>
  <c r="E303" i="1"/>
  <c r="A303" i="1"/>
  <c r="T302" i="1"/>
  <c r="S302" i="1"/>
  <c r="H302" i="1"/>
  <c r="G302" i="1"/>
  <c r="E302" i="1"/>
  <c r="A302" i="1"/>
  <c r="A301" i="1"/>
  <c r="A300" i="1"/>
  <c r="R299" i="1"/>
  <c r="T299" i="1" s="1"/>
  <c r="A299" i="1"/>
  <c r="R298" i="1"/>
  <c r="S298" i="1" s="1"/>
  <c r="A298" i="1"/>
  <c r="T297" i="1"/>
  <c r="S297" i="1"/>
  <c r="H297" i="1"/>
  <c r="G297" i="1"/>
  <c r="E297" i="1"/>
  <c r="A297" i="1"/>
  <c r="R296" i="1"/>
  <c r="S296" i="1" s="1"/>
  <c r="A296" i="1"/>
  <c r="T295" i="1"/>
  <c r="S295" i="1"/>
  <c r="H295" i="1"/>
  <c r="G295" i="1"/>
  <c r="E295" i="1"/>
  <c r="A295" i="1"/>
  <c r="A294" i="1"/>
  <c r="R293" i="1"/>
  <c r="A293" i="1"/>
  <c r="A292" i="1"/>
  <c r="A291" i="1"/>
  <c r="A290" i="1"/>
  <c r="R289" i="1"/>
  <c r="T289" i="1" s="1"/>
  <c r="A289" i="1"/>
  <c r="T288" i="1"/>
  <c r="S288" i="1"/>
  <c r="H288" i="1"/>
  <c r="G288" i="1"/>
  <c r="E288" i="1"/>
  <c r="A288" i="1"/>
  <c r="R287" i="1"/>
  <c r="T287" i="1" s="1"/>
  <c r="A287" i="1"/>
  <c r="R286" i="1"/>
  <c r="T286" i="1" s="1"/>
  <c r="A286" i="1"/>
  <c r="R285" i="1"/>
  <c r="A285" i="1"/>
  <c r="R284" i="1"/>
  <c r="H284" i="1" s="1"/>
  <c r="A284" i="1"/>
  <c r="R283" i="1"/>
  <c r="S283" i="1" s="1"/>
  <c r="A283" i="1"/>
  <c r="T282" i="1"/>
  <c r="S282" i="1"/>
  <c r="H282" i="1"/>
  <c r="G282" i="1"/>
  <c r="E282" i="1"/>
  <c r="A282" i="1"/>
  <c r="T281" i="1"/>
  <c r="S281" i="1"/>
  <c r="H281" i="1"/>
  <c r="G281" i="1"/>
  <c r="E281" i="1"/>
  <c r="A281" i="1"/>
  <c r="R280" i="1"/>
  <c r="T280" i="1" s="1"/>
  <c r="A280" i="1"/>
  <c r="T279" i="1"/>
  <c r="S279" i="1"/>
  <c r="H279" i="1"/>
  <c r="G279" i="1"/>
  <c r="E279" i="1"/>
  <c r="A279" i="1"/>
  <c r="R278" i="1"/>
  <c r="E278" i="1" s="1"/>
  <c r="A278" i="1"/>
  <c r="A277" i="1"/>
  <c r="R276" i="1"/>
  <c r="T276" i="1" s="1"/>
  <c r="A276" i="1"/>
  <c r="R275" i="1"/>
  <c r="E275" i="1" s="1"/>
  <c r="A275" i="1"/>
  <c r="A274" i="1"/>
  <c r="R273" i="1"/>
  <c r="T273" i="1" s="1"/>
  <c r="A273" i="1"/>
  <c r="R272" i="1"/>
  <c r="T272" i="1" s="1"/>
  <c r="A272" i="1"/>
  <c r="R271" i="1"/>
  <c r="E271" i="1" s="1"/>
  <c r="A271" i="1"/>
  <c r="R270" i="1"/>
  <c r="S270" i="1" s="1"/>
  <c r="A270" i="1"/>
  <c r="R269" i="1"/>
  <c r="S269" i="1" s="1"/>
  <c r="A269" i="1"/>
  <c r="R268" i="1"/>
  <c r="T268" i="1" s="1"/>
  <c r="A268" i="1"/>
  <c r="A267" i="1"/>
  <c r="A266" i="1"/>
  <c r="A265" i="1"/>
  <c r="T264" i="1"/>
  <c r="H264" i="1" s="1"/>
  <c r="S264" i="1"/>
  <c r="G264" i="1" s="1"/>
  <c r="E264" i="1"/>
  <c r="A264" i="1"/>
  <c r="R263" i="1"/>
  <c r="S263" i="1" s="1"/>
  <c r="A263" i="1"/>
  <c r="A262" i="1"/>
  <c r="T261" i="1"/>
  <c r="S261" i="1"/>
  <c r="H261" i="1"/>
  <c r="G261" i="1"/>
  <c r="E261" i="1"/>
  <c r="A261" i="1"/>
  <c r="R260" i="1"/>
  <c r="S260" i="1" s="1"/>
  <c r="A260" i="1"/>
  <c r="R259" i="1"/>
  <c r="T259" i="1" s="1"/>
  <c r="A259" i="1"/>
  <c r="T258" i="1"/>
  <c r="S258" i="1"/>
  <c r="H258" i="1"/>
  <c r="G258" i="1"/>
  <c r="E258" i="1"/>
  <c r="A258" i="1"/>
  <c r="T257" i="1"/>
  <c r="S257" i="1"/>
  <c r="H257" i="1"/>
  <c r="G257" i="1"/>
  <c r="E257" i="1"/>
  <c r="A257" i="1"/>
  <c r="R256" i="1"/>
  <c r="E256" i="1" s="1"/>
  <c r="A256" i="1"/>
  <c r="R255" i="1"/>
  <c r="G255" i="1" s="1"/>
  <c r="A255" i="1"/>
  <c r="R254" i="1"/>
  <c r="T254" i="1" s="1"/>
  <c r="A254" i="1"/>
  <c r="T253" i="1"/>
  <c r="S253" i="1"/>
  <c r="H253" i="1"/>
  <c r="G253" i="1"/>
  <c r="E253" i="1"/>
  <c r="A253" i="1"/>
  <c r="T252" i="1"/>
  <c r="S252" i="1"/>
  <c r="H252" i="1"/>
  <c r="G252" i="1"/>
  <c r="E252" i="1"/>
  <c r="A252" i="1"/>
  <c r="T251" i="1"/>
  <c r="S251" i="1"/>
  <c r="H251" i="1"/>
  <c r="G251" i="1"/>
  <c r="E251" i="1"/>
  <c r="A251" i="1"/>
  <c r="T250" i="1"/>
  <c r="S250" i="1"/>
  <c r="H250" i="1"/>
  <c r="G250" i="1"/>
  <c r="E250" i="1"/>
  <c r="A250" i="1"/>
  <c r="T249" i="1"/>
  <c r="S249" i="1"/>
  <c r="H249" i="1"/>
  <c r="G249" i="1"/>
  <c r="E249" i="1"/>
  <c r="A249" i="1"/>
  <c r="T248" i="1"/>
  <c r="S248" i="1"/>
  <c r="H248" i="1"/>
  <c r="G248" i="1"/>
  <c r="E248" i="1"/>
  <c r="A248" i="1"/>
  <c r="T247" i="1"/>
  <c r="H247" i="1" s="1"/>
  <c r="S247" i="1"/>
  <c r="G247" i="1" s="1"/>
  <c r="E247" i="1"/>
  <c r="A247" i="1"/>
  <c r="R246" i="1"/>
  <c r="T246" i="1" s="1"/>
  <c r="T245" i="1"/>
  <c r="H245" i="1" s="1"/>
  <c r="S245" i="1"/>
  <c r="G245" i="1" s="1"/>
  <c r="E245" i="1"/>
  <c r="A245" i="1"/>
  <c r="R244" i="1"/>
  <c r="T244" i="1" s="1"/>
  <c r="A244" i="1"/>
  <c r="R243" i="1"/>
  <c r="T243" i="1" s="1"/>
  <c r="A243" i="1"/>
  <c r="A242" i="1"/>
  <c r="R241" i="1"/>
  <c r="A241" i="1"/>
  <c r="R240" i="1"/>
  <c r="T240" i="1" s="1"/>
  <c r="A240" i="1"/>
  <c r="A239" i="1"/>
  <c r="A238" i="1"/>
  <c r="A237" i="1"/>
  <c r="T236" i="1"/>
  <c r="S236" i="1"/>
  <c r="H236" i="1"/>
  <c r="G236" i="1"/>
  <c r="E236" i="1"/>
  <c r="A236" i="1"/>
  <c r="T235" i="1"/>
  <c r="S235" i="1"/>
  <c r="H235" i="1"/>
  <c r="G235" i="1"/>
  <c r="E235" i="1"/>
  <c r="A235" i="1"/>
  <c r="R234" i="1"/>
  <c r="T234" i="1" s="1"/>
  <c r="A234" i="1"/>
  <c r="R233" i="1"/>
  <c r="T233" i="1" s="1"/>
  <c r="R232" i="1"/>
  <c r="T232" i="1" s="1"/>
  <c r="A232" i="1"/>
  <c r="R231" i="1"/>
  <c r="E231" i="1" s="1"/>
  <c r="A231" i="1"/>
  <c r="R230" i="1"/>
  <c r="S230" i="1" s="1"/>
  <c r="A230" i="1"/>
  <c r="R229" i="1"/>
  <c r="T229" i="1" s="1"/>
  <c r="A229" i="1"/>
  <c r="T228" i="1"/>
  <c r="S228" i="1"/>
  <c r="H228" i="1"/>
  <c r="G228" i="1"/>
  <c r="E228" i="1"/>
  <c r="A228" i="1"/>
  <c r="R227" i="1"/>
  <c r="T227" i="1" s="1"/>
  <c r="A227" i="1"/>
  <c r="R226" i="1"/>
  <c r="E226" i="1" s="1"/>
  <c r="A226" i="1"/>
  <c r="T225" i="1"/>
  <c r="S225" i="1"/>
  <c r="H225" i="1"/>
  <c r="G225" i="1"/>
  <c r="E225" i="1"/>
  <c r="A225" i="1"/>
  <c r="R224" i="1"/>
  <c r="T224" i="1" s="1"/>
  <c r="A224" i="1"/>
  <c r="R223" i="1"/>
  <c r="H223" i="1" s="1"/>
  <c r="R222" i="1"/>
  <c r="E222" i="1" s="1"/>
  <c r="A222" i="1"/>
  <c r="A221" i="1"/>
  <c r="A220" i="1"/>
  <c r="A219" i="1"/>
  <c r="S218" i="1"/>
  <c r="A218" i="1"/>
  <c r="R217" i="1"/>
  <c r="H217" i="1" s="1"/>
  <c r="A217" i="1"/>
  <c r="A216" i="1"/>
  <c r="T215" i="1"/>
  <c r="S215" i="1"/>
  <c r="H215" i="1"/>
  <c r="G215" i="1"/>
  <c r="E215" i="1"/>
  <c r="A215" i="1"/>
  <c r="A214" i="1"/>
  <c r="A213" i="1"/>
  <c r="A212" i="1"/>
  <c r="A211" i="1"/>
  <c r="T210" i="1"/>
  <c r="S210" i="1"/>
  <c r="H210" i="1"/>
  <c r="G210" i="1"/>
  <c r="E210" i="1"/>
  <c r="A210" i="1"/>
  <c r="R209" i="1"/>
  <c r="S209" i="1" s="1"/>
  <c r="A209" i="1"/>
  <c r="T208" i="1"/>
  <c r="S208" i="1"/>
  <c r="H208" i="1"/>
  <c r="G208" i="1"/>
  <c r="E208" i="1"/>
  <c r="A208" i="1"/>
  <c r="T207" i="1"/>
  <c r="S207" i="1"/>
  <c r="H207" i="1"/>
  <c r="G207" i="1"/>
  <c r="E207" i="1"/>
  <c r="A207" i="1"/>
  <c r="T206" i="1"/>
  <c r="S206" i="1"/>
  <c r="H206" i="1"/>
  <c r="G206" i="1"/>
  <c r="E206" i="1"/>
  <c r="A206" i="1"/>
  <c r="T205" i="1"/>
  <c r="S205" i="1"/>
  <c r="H205" i="1"/>
  <c r="G205" i="1"/>
  <c r="E205" i="1"/>
  <c r="A205" i="1"/>
  <c r="R204" i="1"/>
  <c r="E204" i="1" s="1"/>
  <c r="A204" i="1"/>
  <c r="R203" i="1"/>
  <c r="T203" i="1" s="1"/>
  <c r="A203" i="1"/>
  <c r="R202" i="1"/>
  <c r="E202" i="1" s="1"/>
  <c r="A202" i="1"/>
  <c r="R201" i="1"/>
  <c r="S201" i="1" s="1"/>
  <c r="A201" i="1"/>
  <c r="R200" i="1"/>
  <c r="E200" i="1" s="1"/>
  <c r="A200" i="1"/>
  <c r="T199" i="1"/>
  <c r="S199" i="1"/>
  <c r="H199" i="1"/>
  <c r="G199" i="1"/>
  <c r="E199" i="1"/>
  <c r="A199" i="1"/>
  <c r="V198" i="1"/>
  <c r="V211" i="1" s="1"/>
  <c r="V213" i="1" s="1"/>
  <c r="V214" i="1" s="1"/>
  <c r="A198" i="1"/>
  <c r="A197" i="1"/>
  <c r="R196" i="1"/>
  <c r="T196" i="1" s="1"/>
  <c r="A196" i="1"/>
  <c r="R195" i="1"/>
  <c r="E195" i="1" s="1"/>
  <c r="A195" i="1"/>
  <c r="R194" i="1"/>
  <c r="T194" i="1" s="1"/>
  <c r="A194" i="1"/>
  <c r="R193" i="1"/>
  <c r="H193" i="1" s="1"/>
  <c r="A193" i="1"/>
  <c r="R192" i="1"/>
  <c r="T192" i="1" s="1"/>
  <c r="T191" i="1"/>
  <c r="S191" i="1"/>
  <c r="H191" i="1"/>
  <c r="G191" i="1"/>
  <c r="E191" i="1"/>
  <c r="A191" i="1"/>
  <c r="T190" i="1"/>
  <c r="S190" i="1"/>
  <c r="H190" i="1"/>
  <c r="G190" i="1"/>
  <c r="E190" i="1"/>
  <c r="A190" i="1"/>
  <c r="T189" i="1"/>
  <c r="S189" i="1"/>
  <c r="H189" i="1"/>
  <c r="G189" i="1"/>
  <c r="E189" i="1"/>
  <c r="A189" i="1"/>
  <c r="T188" i="1"/>
  <c r="S188" i="1"/>
  <c r="H188" i="1"/>
  <c r="G188" i="1"/>
  <c r="E188" i="1"/>
  <c r="A188" i="1"/>
  <c r="T187" i="1"/>
  <c r="S187" i="1"/>
  <c r="H187" i="1"/>
  <c r="G187" i="1"/>
  <c r="E187" i="1"/>
  <c r="A187" i="1"/>
  <c r="T186" i="1"/>
  <c r="S186" i="1"/>
  <c r="H186" i="1"/>
  <c r="G186" i="1"/>
  <c r="E186" i="1"/>
  <c r="A186" i="1"/>
  <c r="R185" i="1"/>
  <c r="T185" i="1" s="1"/>
  <c r="A185" i="1"/>
  <c r="T184" i="1"/>
  <c r="S184" i="1"/>
  <c r="H184" i="1"/>
  <c r="G184" i="1"/>
  <c r="E184" i="1"/>
  <c r="A184" i="1"/>
  <c r="T183" i="1"/>
  <c r="H183" i="1" s="1"/>
  <c r="S183" i="1"/>
  <c r="G183" i="1" s="1"/>
  <c r="E183" i="1"/>
  <c r="A183" i="1"/>
  <c r="T182" i="1"/>
  <c r="S182" i="1"/>
  <c r="H182" i="1"/>
  <c r="G182" i="1"/>
  <c r="E182" i="1"/>
  <c r="A182" i="1"/>
  <c r="T181" i="1"/>
  <c r="H181" i="1" s="1"/>
  <c r="S181" i="1"/>
  <c r="G181" i="1" s="1"/>
  <c r="E181" i="1"/>
  <c r="A181" i="1"/>
  <c r="R180" i="1"/>
  <c r="T180" i="1" s="1"/>
  <c r="A180" i="1"/>
  <c r="T179" i="1"/>
  <c r="S179" i="1"/>
  <c r="H179" i="1"/>
  <c r="G179" i="1"/>
  <c r="E179" i="1"/>
  <c r="A179" i="1"/>
  <c r="R178" i="1"/>
  <c r="S178" i="1" s="1"/>
  <c r="A178" i="1"/>
  <c r="T177" i="1"/>
  <c r="H177" i="1" s="1"/>
  <c r="S177" i="1"/>
  <c r="G177" i="1" s="1"/>
  <c r="E177" i="1"/>
  <c r="A177" i="1"/>
  <c r="R176" i="1"/>
  <c r="T176" i="1" s="1"/>
  <c r="A176" i="1"/>
  <c r="T175" i="1"/>
  <c r="S175" i="1"/>
  <c r="H175" i="1"/>
  <c r="G175" i="1"/>
  <c r="E175" i="1"/>
  <c r="A175" i="1"/>
  <c r="T174" i="1"/>
  <c r="S174" i="1"/>
  <c r="H174" i="1"/>
  <c r="G174" i="1"/>
  <c r="E174" i="1"/>
  <c r="A174" i="1"/>
  <c r="T173" i="1"/>
  <c r="S173" i="1"/>
  <c r="H173" i="1"/>
  <c r="G173" i="1"/>
  <c r="E173" i="1"/>
  <c r="A173" i="1"/>
  <c r="T172" i="1"/>
  <c r="H172" i="1" s="1"/>
  <c r="S172" i="1"/>
  <c r="G172" i="1" s="1"/>
  <c r="E172" i="1"/>
  <c r="A172" i="1"/>
  <c r="R171" i="1"/>
  <c r="S171" i="1" s="1"/>
  <c r="A171" i="1"/>
  <c r="T170" i="1"/>
  <c r="S170" i="1"/>
  <c r="H170" i="1"/>
  <c r="G170" i="1"/>
  <c r="E170" i="1"/>
  <c r="A170" i="1"/>
  <c r="T169" i="1"/>
  <c r="S169" i="1"/>
  <c r="H169" i="1"/>
  <c r="G169" i="1"/>
  <c r="E169" i="1"/>
  <c r="A169" i="1"/>
  <c r="T168" i="1"/>
  <c r="S168" i="1"/>
  <c r="H168" i="1"/>
  <c r="G168" i="1"/>
  <c r="E168" i="1"/>
  <c r="A168" i="1"/>
  <c r="T167" i="1"/>
  <c r="S167" i="1"/>
  <c r="H167" i="1"/>
  <c r="G167" i="1"/>
  <c r="E167" i="1"/>
  <c r="A167" i="1"/>
  <c r="R166" i="1"/>
  <c r="A166" i="1"/>
  <c r="T165" i="1"/>
  <c r="S165" i="1"/>
  <c r="H165" i="1"/>
  <c r="G165" i="1"/>
  <c r="E165" i="1"/>
  <c r="A165" i="1"/>
  <c r="T164" i="1"/>
  <c r="S164" i="1"/>
  <c r="H164" i="1"/>
  <c r="G164" i="1"/>
  <c r="E164" i="1"/>
  <c r="A164" i="1"/>
  <c r="T163" i="1"/>
  <c r="S163" i="1"/>
  <c r="H163" i="1"/>
  <c r="G163" i="1"/>
  <c r="E163" i="1"/>
  <c r="A163" i="1"/>
  <c r="T162" i="1"/>
  <c r="S162" i="1"/>
  <c r="H162" i="1"/>
  <c r="G162" i="1"/>
  <c r="E162" i="1"/>
  <c r="A162" i="1"/>
  <c r="T161" i="1"/>
  <c r="S161" i="1"/>
  <c r="H161" i="1"/>
  <c r="G161" i="1"/>
  <c r="E161" i="1"/>
  <c r="A161" i="1"/>
  <c r="A160" i="1"/>
  <c r="A159" i="1"/>
  <c r="R158" i="1"/>
  <c r="G158" i="1" s="1"/>
  <c r="A158" i="1"/>
  <c r="T156" i="1"/>
  <c r="S156" i="1"/>
  <c r="H156" i="1"/>
  <c r="G156" i="1"/>
  <c r="E156" i="1"/>
  <c r="T155" i="1"/>
  <c r="S155" i="1"/>
  <c r="H155" i="1"/>
  <c r="G155" i="1"/>
  <c r="E155" i="1"/>
  <c r="A155" i="1"/>
  <c r="R154" i="1"/>
  <c r="G154" i="1" s="1"/>
  <c r="A154" i="1"/>
  <c r="R153" i="1"/>
  <c r="G153" i="1" s="1"/>
  <c r="A153" i="1"/>
  <c r="T152" i="1"/>
  <c r="H152" i="1" s="1"/>
  <c r="S152" i="1"/>
  <c r="G152" i="1" s="1"/>
  <c r="E152" i="1"/>
  <c r="A152" i="1"/>
  <c r="T150" i="1"/>
  <c r="S150" i="1"/>
  <c r="H150" i="1"/>
  <c r="G150" i="1"/>
  <c r="E150" i="1"/>
  <c r="T149" i="1"/>
  <c r="S149" i="1"/>
  <c r="H149" i="1"/>
  <c r="G149" i="1"/>
  <c r="E149" i="1"/>
  <c r="A149" i="1"/>
  <c r="R148" i="1"/>
  <c r="H148" i="1" s="1"/>
  <c r="A148" i="1"/>
  <c r="R147" i="1"/>
  <c r="T147" i="1" s="1"/>
  <c r="A147" i="1"/>
  <c r="R146" i="1"/>
  <c r="H146" i="1" s="1"/>
  <c r="A146" i="1"/>
  <c r="R145" i="1"/>
  <c r="S145" i="1" s="1"/>
  <c r="A145" i="1"/>
  <c r="R144" i="1"/>
  <c r="H144" i="1" s="1"/>
  <c r="A144" i="1"/>
  <c r="R143" i="1"/>
  <c r="T143" i="1" s="1"/>
  <c r="A143" i="1"/>
  <c r="R142" i="1"/>
  <c r="H142" i="1" s="1"/>
  <c r="A142" i="1"/>
  <c r="R141" i="1"/>
  <c r="E141" i="1" s="1"/>
  <c r="A141" i="1"/>
  <c r="R140" i="1"/>
  <c r="H140" i="1" s="1"/>
  <c r="A140" i="1"/>
  <c r="R139" i="1"/>
  <c r="S139" i="1" s="1"/>
  <c r="A139" i="1"/>
  <c r="R138" i="1"/>
  <c r="A138" i="1"/>
  <c r="R137" i="1"/>
  <c r="S137" i="1" s="1"/>
  <c r="A137" i="1"/>
  <c r="R136" i="1"/>
  <c r="T136" i="1" s="1"/>
  <c r="A136" i="1"/>
  <c r="R135" i="1"/>
  <c r="H135" i="1" s="1"/>
  <c r="A135" i="1"/>
  <c r="R134" i="1"/>
  <c r="T134" i="1" s="1"/>
  <c r="A134" i="1"/>
  <c r="R133" i="1"/>
  <c r="H133" i="1" s="1"/>
  <c r="A133" i="1"/>
  <c r="R132" i="1"/>
  <c r="T132" i="1" s="1"/>
  <c r="A132" i="1"/>
  <c r="R131" i="1"/>
  <c r="H131" i="1" s="1"/>
  <c r="A131" i="1"/>
  <c r="R130" i="1"/>
  <c r="S130" i="1" s="1"/>
  <c r="A130" i="1"/>
  <c r="R129" i="1"/>
  <c r="E129" i="1" s="1"/>
  <c r="A129" i="1"/>
  <c r="R128" i="1"/>
  <c r="T128" i="1" s="1"/>
  <c r="A128" i="1"/>
  <c r="R127" i="1"/>
  <c r="E127" i="1" s="1"/>
  <c r="A127" i="1"/>
  <c r="R126" i="1"/>
  <c r="S126" i="1" s="1"/>
  <c r="A126" i="1"/>
  <c r="T125" i="1"/>
  <c r="S125" i="1"/>
  <c r="H125" i="1"/>
  <c r="G125" i="1"/>
  <c r="E125" i="1"/>
  <c r="A125" i="1"/>
  <c r="R124" i="1"/>
  <c r="H124" i="1" s="1"/>
  <c r="A124" i="1"/>
  <c r="R123" i="1"/>
  <c r="T123" i="1" s="1"/>
  <c r="A123" i="1"/>
  <c r="T122" i="1"/>
  <c r="S122" i="1"/>
  <c r="H122" i="1"/>
  <c r="G122" i="1"/>
  <c r="E122" i="1"/>
  <c r="A122" i="1"/>
  <c r="T121" i="1"/>
  <c r="S121" i="1"/>
  <c r="H121" i="1"/>
  <c r="G121" i="1"/>
  <c r="E121" i="1"/>
  <c r="A121" i="1"/>
  <c r="T120" i="1"/>
  <c r="S120" i="1"/>
  <c r="H120" i="1"/>
  <c r="G120" i="1"/>
  <c r="E120" i="1"/>
  <c r="A120" i="1"/>
  <c r="R119" i="1"/>
  <c r="H119" i="1" s="1"/>
  <c r="A119" i="1"/>
  <c r="T118" i="1"/>
  <c r="S118" i="1"/>
  <c r="H118" i="1"/>
  <c r="G118" i="1"/>
  <c r="E118" i="1"/>
  <c r="A118" i="1"/>
  <c r="R117" i="1"/>
  <c r="E117" i="1" s="1"/>
  <c r="A117" i="1"/>
  <c r="T116" i="1"/>
  <c r="S116" i="1"/>
  <c r="H116" i="1"/>
  <c r="G116" i="1"/>
  <c r="E116" i="1"/>
  <c r="A116" i="1"/>
  <c r="T115" i="1"/>
  <c r="S115" i="1"/>
  <c r="H115" i="1"/>
  <c r="G115" i="1"/>
  <c r="E115" i="1"/>
  <c r="A115" i="1"/>
  <c r="T114" i="1"/>
  <c r="S114" i="1"/>
  <c r="H114" i="1"/>
  <c r="G114" i="1"/>
  <c r="E114" i="1"/>
  <c r="A114" i="1"/>
  <c r="R113" i="1"/>
  <c r="T113" i="1" s="1"/>
  <c r="A113" i="1"/>
  <c r="R112" i="1"/>
  <c r="E112" i="1" s="1"/>
  <c r="A112" i="1"/>
  <c r="T111" i="1"/>
  <c r="S111" i="1"/>
  <c r="H111" i="1"/>
  <c r="G111" i="1"/>
  <c r="E111" i="1"/>
  <c r="A111" i="1"/>
  <c r="T110" i="1"/>
  <c r="S110" i="1"/>
  <c r="H110" i="1"/>
  <c r="G110" i="1"/>
  <c r="E110" i="1"/>
  <c r="A110" i="1"/>
  <c r="R109" i="1"/>
  <c r="T109" i="1" s="1"/>
  <c r="A109" i="1"/>
  <c r="T108" i="1"/>
  <c r="S108" i="1"/>
  <c r="H108" i="1"/>
  <c r="G108" i="1"/>
  <c r="E108" i="1"/>
  <c r="A108" i="1"/>
  <c r="R107" i="1"/>
  <c r="H107" i="1" s="1"/>
  <c r="A107" i="1"/>
  <c r="T106" i="1"/>
  <c r="S106" i="1"/>
  <c r="H106" i="1"/>
  <c r="G106" i="1"/>
  <c r="E106" i="1"/>
  <c r="A106" i="1"/>
  <c r="T105" i="1"/>
  <c r="S105" i="1"/>
  <c r="H105" i="1"/>
  <c r="G105" i="1"/>
  <c r="E105" i="1"/>
  <c r="A105" i="1"/>
  <c r="T104" i="1"/>
  <c r="S104" i="1"/>
  <c r="H104" i="1"/>
  <c r="G104" i="1"/>
  <c r="E104" i="1"/>
  <c r="A104" i="1"/>
  <c r="R103" i="1"/>
  <c r="T103" i="1" s="1"/>
  <c r="A103" i="1"/>
  <c r="R102" i="1"/>
  <c r="E102" i="1" s="1"/>
  <c r="A102" i="1"/>
  <c r="R101" i="1"/>
  <c r="T101" i="1" s="1"/>
  <c r="A101" i="1"/>
  <c r="R100" i="1"/>
  <c r="E100" i="1" s="1"/>
  <c r="A100" i="1"/>
  <c r="V99" i="1"/>
  <c r="V160" i="1" s="1"/>
  <c r="A99" i="1"/>
  <c r="T98" i="1"/>
  <c r="S98" i="1"/>
  <c r="H98" i="1"/>
  <c r="G98" i="1"/>
  <c r="E98" i="1"/>
  <c r="A98" i="1"/>
  <c r="R97" i="1"/>
  <c r="T97" i="1" s="1"/>
  <c r="A97" i="1"/>
  <c r="R96" i="1"/>
  <c r="E96" i="1" s="1"/>
  <c r="A96" i="1"/>
  <c r="R95" i="1"/>
  <c r="T95" i="1" s="1"/>
  <c r="A95" i="1"/>
  <c r="R94" i="1"/>
  <c r="E94" i="1" s="1"/>
  <c r="A94" i="1"/>
  <c r="R93" i="1"/>
  <c r="T93" i="1" s="1"/>
  <c r="A93" i="1"/>
  <c r="R92" i="1"/>
  <c r="A92" i="1"/>
  <c r="R91" i="1"/>
  <c r="T91" i="1" s="1"/>
  <c r="A91" i="1"/>
  <c r="R90" i="1"/>
  <c r="H90" i="1" s="1"/>
  <c r="A90" i="1"/>
  <c r="T89" i="1"/>
  <c r="S89" i="1"/>
  <c r="H89" i="1"/>
  <c r="G89" i="1"/>
  <c r="E89" i="1"/>
  <c r="A89" i="1"/>
  <c r="R88" i="1"/>
  <c r="T88" i="1" s="1"/>
  <c r="A88" i="1"/>
  <c r="R87" i="1"/>
  <c r="H87" i="1" s="1"/>
  <c r="A87" i="1"/>
  <c r="R86" i="1"/>
  <c r="T86" i="1" s="1"/>
  <c r="A86" i="1"/>
  <c r="R85" i="1"/>
  <c r="A85" i="1"/>
  <c r="R84" i="1"/>
  <c r="S84" i="1" s="1"/>
  <c r="A84" i="1"/>
  <c r="R83" i="1"/>
  <c r="E83" i="1" s="1"/>
  <c r="A83" i="1"/>
  <c r="R82" i="1"/>
  <c r="T82" i="1" s="1"/>
  <c r="A82" i="1"/>
  <c r="T81" i="1"/>
  <c r="S81" i="1"/>
  <c r="H81" i="1"/>
  <c r="G81" i="1"/>
  <c r="E81" i="1"/>
  <c r="C81" i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2" i="1" s="1"/>
  <c r="C153" i="1" s="1"/>
  <c r="C154" i="1" s="1"/>
  <c r="C155" i="1" s="1"/>
  <c r="C156" i="1" s="1"/>
  <c r="C158" i="1" s="1"/>
  <c r="C159" i="1" s="1"/>
  <c r="C160" i="1" s="1"/>
  <c r="C161" i="1" s="1"/>
  <c r="C162" i="1" s="1"/>
  <c r="C163" i="1" s="1"/>
  <c r="C165" i="1" s="1"/>
  <c r="C166" i="1" s="1"/>
  <c r="C167" i="1" s="1"/>
  <c r="C168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A81" i="1"/>
  <c r="R80" i="1"/>
  <c r="E80" i="1" s="1"/>
  <c r="A80" i="1"/>
  <c r="T79" i="1"/>
  <c r="S79" i="1"/>
  <c r="H79" i="1"/>
  <c r="G79" i="1"/>
  <c r="E79" i="1"/>
  <c r="A79" i="1"/>
  <c r="T78" i="1"/>
  <c r="S78" i="1"/>
  <c r="H78" i="1"/>
  <c r="G78" i="1"/>
  <c r="E78" i="1"/>
  <c r="A78" i="1"/>
  <c r="R77" i="1"/>
  <c r="T77" i="1" s="1"/>
  <c r="A77" i="1"/>
  <c r="R76" i="1"/>
  <c r="E76" i="1" s="1"/>
  <c r="A76" i="1"/>
  <c r="R75" i="1"/>
  <c r="T75" i="1" s="1"/>
  <c r="A75" i="1"/>
  <c r="R74" i="1"/>
  <c r="T74" i="1" s="1"/>
  <c r="A74" i="1"/>
  <c r="R73" i="1"/>
  <c r="T73" i="1" s="1"/>
  <c r="A73" i="1"/>
  <c r="R72" i="1"/>
  <c r="H72" i="1" s="1"/>
  <c r="A72" i="1"/>
  <c r="R71" i="1"/>
  <c r="T71" i="1" s="1"/>
  <c r="A71" i="1"/>
  <c r="R70" i="1"/>
  <c r="H70" i="1" s="1"/>
  <c r="A70" i="1"/>
  <c r="R69" i="1"/>
  <c r="T69" i="1" s="1"/>
  <c r="A69" i="1"/>
  <c r="R68" i="1"/>
  <c r="S68" i="1" s="1"/>
  <c r="A68" i="1"/>
  <c r="R67" i="1"/>
  <c r="T67" i="1" s="1"/>
  <c r="A67" i="1"/>
  <c r="R66" i="1"/>
  <c r="E66" i="1" s="1"/>
  <c r="A66" i="1"/>
  <c r="R65" i="1"/>
  <c r="G65" i="1" s="1"/>
  <c r="A65" i="1"/>
  <c r="R64" i="1"/>
  <c r="H64" i="1" s="1"/>
  <c r="A64" i="1"/>
  <c r="R63" i="1"/>
  <c r="S63" i="1" s="1"/>
  <c r="A63" i="1"/>
  <c r="T62" i="1"/>
  <c r="S62" i="1"/>
  <c r="H62" i="1"/>
  <c r="G62" i="1"/>
  <c r="E62" i="1"/>
  <c r="A62" i="1"/>
  <c r="T61" i="1"/>
  <c r="S61" i="1"/>
  <c r="H61" i="1"/>
  <c r="G61" i="1"/>
  <c r="E61" i="1"/>
  <c r="A61" i="1"/>
  <c r="R60" i="1"/>
  <c r="E60" i="1" s="1"/>
  <c r="A60" i="1"/>
  <c r="R59" i="1"/>
  <c r="G59" i="1" s="1"/>
  <c r="A59" i="1"/>
  <c r="R58" i="1"/>
  <c r="S58" i="1" s="1"/>
  <c r="A58" i="1"/>
  <c r="R57" i="1"/>
  <c r="T57" i="1" s="1"/>
  <c r="A57" i="1"/>
  <c r="R56" i="1"/>
  <c r="E56" i="1" s="1"/>
  <c r="A56" i="1"/>
  <c r="T54" i="1"/>
  <c r="S54" i="1"/>
  <c r="H54" i="1"/>
  <c r="G54" i="1"/>
  <c r="E54" i="1"/>
  <c r="A54" i="1"/>
  <c r="R53" i="1"/>
  <c r="G53" i="1" s="1"/>
  <c r="A53" i="1"/>
  <c r="T52" i="1"/>
  <c r="S52" i="1"/>
  <c r="H52" i="1"/>
  <c r="G52" i="1"/>
  <c r="E52" i="1"/>
  <c r="A52" i="1"/>
  <c r="R51" i="1"/>
  <c r="H51" i="1" s="1"/>
  <c r="A51" i="1"/>
  <c r="R50" i="1"/>
  <c r="S50" i="1" s="1"/>
  <c r="A50" i="1"/>
  <c r="R49" i="1"/>
  <c r="S49" i="1" s="1"/>
  <c r="A49" i="1"/>
  <c r="R48" i="1"/>
  <c r="S48" i="1" s="1"/>
  <c r="A48" i="1"/>
  <c r="T47" i="1"/>
  <c r="A47" i="1"/>
  <c r="R46" i="1"/>
  <c r="S46" i="1" s="1"/>
  <c r="A46" i="1"/>
  <c r="R45" i="1"/>
  <c r="T45" i="1" s="1"/>
  <c r="A45" i="1"/>
  <c r="R44" i="1"/>
  <c r="S44" i="1" s="1"/>
  <c r="A44" i="1"/>
  <c r="R43" i="1"/>
  <c r="S43" i="1" s="1"/>
  <c r="A43" i="1"/>
  <c r="T42" i="1"/>
  <c r="S42" i="1"/>
  <c r="H42" i="1"/>
  <c r="G42" i="1"/>
  <c r="E42" i="1"/>
  <c r="A42" i="1"/>
  <c r="R41" i="1"/>
  <c r="S41" i="1" s="1"/>
  <c r="A41" i="1"/>
  <c r="R40" i="1"/>
  <c r="T40" i="1" s="1"/>
  <c r="A40" i="1"/>
  <c r="R39" i="1"/>
  <c r="S39" i="1" s="1"/>
  <c r="A39" i="1"/>
  <c r="T38" i="1"/>
  <c r="S38" i="1"/>
  <c r="H38" i="1"/>
  <c r="G38" i="1"/>
  <c r="E38" i="1"/>
  <c r="A38" i="1"/>
  <c r="R37" i="1"/>
  <c r="A37" i="1"/>
  <c r="R36" i="1"/>
  <c r="S36" i="1" s="1"/>
  <c r="A36" i="1"/>
  <c r="R35" i="1"/>
  <c r="T35" i="1" s="1"/>
  <c r="A35" i="1"/>
  <c r="R34" i="1"/>
  <c r="S34" i="1" s="1"/>
  <c r="A34" i="1"/>
  <c r="T33" i="1"/>
  <c r="S33" i="1"/>
  <c r="H33" i="1"/>
  <c r="G33" i="1"/>
  <c r="E33" i="1"/>
  <c r="A33" i="1"/>
  <c r="R32" i="1"/>
  <c r="T32" i="1" s="1"/>
  <c r="A32" i="1"/>
  <c r="R31" i="1"/>
  <c r="S31" i="1" s="1"/>
  <c r="A31" i="1"/>
  <c r="R30" i="1"/>
  <c r="T30" i="1" s="1"/>
  <c r="A30" i="1"/>
  <c r="R29" i="1"/>
  <c r="S29" i="1" s="1"/>
  <c r="A29" i="1"/>
  <c r="R28" i="1"/>
  <c r="T28" i="1" s="1"/>
  <c r="A28" i="1"/>
  <c r="R27" i="1"/>
  <c r="S27" i="1" s="1"/>
  <c r="A27" i="1"/>
  <c r="R26" i="1"/>
  <c r="T26" i="1" s="1"/>
  <c r="A26" i="1"/>
  <c r="R25" i="1"/>
  <c r="S25" i="1" s="1"/>
  <c r="A25" i="1"/>
  <c r="R24" i="1"/>
  <c r="T24" i="1" s="1"/>
  <c r="A24" i="1"/>
  <c r="R23" i="1"/>
  <c r="S23" i="1" s="1"/>
  <c r="A23" i="1"/>
  <c r="R22" i="1"/>
  <c r="T22" i="1" s="1"/>
  <c r="A22" i="1"/>
  <c r="R21" i="1"/>
  <c r="S21" i="1" s="1"/>
  <c r="A21" i="1"/>
  <c r="R20" i="1"/>
  <c r="T20" i="1" s="1"/>
  <c r="A20" i="1"/>
  <c r="R19" i="1"/>
  <c r="S19" i="1" s="1"/>
  <c r="A19" i="1"/>
  <c r="R18" i="1"/>
  <c r="T18" i="1" s="1"/>
  <c r="A18" i="1"/>
  <c r="R17" i="1"/>
  <c r="S17" i="1" s="1"/>
  <c r="A17" i="1"/>
  <c r="R16" i="1"/>
  <c r="T16" i="1" s="1"/>
  <c r="A16" i="1"/>
  <c r="R15" i="1"/>
  <c r="S15" i="1" s="1"/>
  <c r="A15" i="1"/>
  <c r="R14" i="1"/>
  <c r="T14" i="1" s="1"/>
  <c r="A14" i="1"/>
  <c r="T13" i="1"/>
  <c r="S13" i="1"/>
  <c r="H13" i="1"/>
  <c r="G13" i="1"/>
  <c r="E13" i="1"/>
  <c r="A13" i="1"/>
  <c r="R12" i="1"/>
  <c r="S12" i="1" s="1"/>
  <c r="A12" i="1"/>
  <c r="T11" i="1"/>
  <c r="S11" i="1"/>
  <c r="H11" i="1"/>
  <c r="G11" i="1"/>
  <c r="E11" i="1"/>
  <c r="C11" i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A11" i="1"/>
  <c r="R10" i="1"/>
  <c r="T10" i="1" s="1"/>
  <c r="A10" i="1"/>
  <c r="T37" i="1" l="1"/>
  <c r="E43" i="1"/>
  <c r="S47" i="1"/>
  <c r="T218" i="1"/>
  <c r="T223" i="1"/>
  <c r="S351" i="1"/>
  <c r="E360" i="1"/>
  <c r="R99" i="1"/>
  <c r="E99" i="1" s="1"/>
  <c r="R198" i="1"/>
  <c r="E198" i="1" s="1"/>
  <c r="G218" i="1"/>
  <c r="E343" i="1"/>
  <c r="E351" i="1"/>
  <c r="G355" i="1"/>
  <c r="G35" i="1"/>
  <c r="E246" i="1"/>
  <c r="S35" i="1"/>
  <c r="E244" i="1"/>
  <c r="E35" i="1"/>
  <c r="E47" i="1"/>
  <c r="E71" i="1"/>
  <c r="T193" i="1"/>
  <c r="T48" i="1"/>
  <c r="H130" i="1"/>
  <c r="S246" i="1"/>
  <c r="E77" i="1"/>
  <c r="S77" i="1"/>
  <c r="T130" i="1"/>
  <c r="H244" i="1"/>
  <c r="E272" i="1"/>
  <c r="G20" i="1"/>
  <c r="T43" i="1"/>
  <c r="G77" i="1"/>
  <c r="E130" i="1"/>
  <c r="G232" i="1"/>
  <c r="G45" i="1"/>
  <c r="H50" i="1"/>
  <c r="H66" i="1"/>
  <c r="G40" i="1"/>
  <c r="G47" i="1"/>
  <c r="H48" i="1"/>
  <c r="G75" i="1"/>
  <c r="E93" i="1"/>
  <c r="S192" i="1"/>
  <c r="G246" i="1"/>
  <c r="E259" i="1"/>
  <c r="H269" i="1"/>
  <c r="G325" i="1"/>
  <c r="E69" i="1"/>
  <c r="G86" i="1"/>
  <c r="E97" i="1"/>
  <c r="E176" i="1"/>
  <c r="E192" i="1"/>
  <c r="T209" i="1"/>
  <c r="T217" i="1"/>
  <c r="H234" i="1"/>
  <c r="S244" i="1"/>
  <c r="H289" i="1"/>
  <c r="H312" i="1"/>
  <c r="G63" i="1"/>
  <c r="T63" i="1"/>
  <c r="G16" i="1"/>
  <c r="G24" i="1"/>
  <c r="S32" i="1"/>
  <c r="H63" i="1"/>
  <c r="E70" i="1"/>
  <c r="G71" i="1"/>
  <c r="H76" i="1"/>
  <c r="H84" i="1"/>
  <c r="G113" i="1"/>
  <c r="T126" i="1"/>
  <c r="G132" i="1"/>
  <c r="S135" i="1"/>
  <c r="H136" i="1"/>
  <c r="S140" i="1"/>
  <c r="H201" i="1"/>
  <c r="H299" i="1"/>
  <c r="E32" i="1"/>
  <c r="S16" i="1"/>
  <c r="E20" i="1"/>
  <c r="G32" i="1"/>
  <c r="G51" i="1"/>
  <c r="E63" i="1"/>
  <c r="G103" i="1"/>
  <c r="E136" i="1"/>
  <c r="S136" i="1"/>
  <c r="G192" i="1"/>
  <c r="T201" i="1"/>
  <c r="H218" i="1"/>
  <c r="E230" i="1"/>
  <c r="G244" i="1"/>
  <c r="H246" i="1"/>
  <c r="E273" i="1"/>
  <c r="E276" i="1"/>
  <c r="E280" i="1"/>
  <c r="H287" i="1"/>
  <c r="E16" i="1"/>
  <c r="E84" i="1"/>
  <c r="E132" i="1"/>
  <c r="G136" i="1"/>
  <c r="T178" i="1"/>
  <c r="H180" i="1"/>
  <c r="E194" i="1"/>
  <c r="G201" i="1"/>
  <c r="H230" i="1"/>
  <c r="G233" i="1"/>
  <c r="G95" i="1"/>
  <c r="E101" i="1"/>
  <c r="H139" i="1"/>
  <c r="H143" i="1"/>
  <c r="G147" i="1"/>
  <c r="E203" i="1"/>
  <c r="H224" i="1"/>
  <c r="H226" i="1"/>
  <c r="H229" i="1"/>
  <c r="G243" i="1"/>
  <c r="S28" i="1"/>
  <c r="S284" i="1"/>
  <c r="S313" i="1"/>
  <c r="S324" i="1"/>
  <c r="G343" i="1"/>
  <c r="H355" i="1"/>
  <c r="G360" i="1"/>
  <c r="S360" i="1"/>
  <c r="T56" i="1"/>
  <c r="S10" i="1"/>
  <c r="E28" i="1"/>
  <c r="T34" i="1"/>
  <c r="E49" i="1"/>
  <c r="T50" i="1"/>
  <c r="T51" i="1"/>
  <c r="T66" i="1"/>
  <c r="S75" i="1"/>
  <c r="T76" i="1"/>
  <c r="E91" i="1"/>
  <c r="S91" i="1"/>
  <c r="G123" i="1"/>
  <c r="E126" i="1"/>
  <c r="E135" i="1"/>
  <c r="T135" i="1"/>
  <c r="E143" i="1"/>
  <c r="S143" i="1"/>
  <c r="E178" i="1"/>
  <c r="T195" i="1"/>
  <c r="S203" i="1"/>
  <c r="E209" i="1"/>
  <c r="E224" i="1"/>
  <c r="S224" i="1"/>
  <c r="T226" i="1"/>
  <c r="T231" i="1"/>
  <c r="S243" i="1"/>
  <c r="T269" i="1"/>
  <c r="S273" i="1"/>
  <c r="E284" i="1"/>
  <c r="T284" i="1"/>
  <c r="E289" i="1"/>
  <c r="S289" i="1"/>
  <c r="T298" i="1"/>
  <c r="E321" i="1"/>
  <c r="T321" i="1"/>
  <c r="T322" i="1"/>
  <c r="E324" i="1"/>
  <c r="T324" i="1"/>
  <c r="H360" i="1"/>
  <c r="S365" i="1"/>
  <c r="T12" i="1"/>
  <c r="T49" i="1"/>
  <c r="S24" i="1"/>
  <c r="E10" i="1"/>
  <c r="S20" i="1"/>
  <c r="E24" i="1"/>
  <c r="G28" i="1"/>
  <c r="E50" i="1"/>
  <c r="H56" i="1"/>
  <c r="S69" i="1"/>
  <c r="S71" i="1"/>
  <c r="E75" i="1"/>
  <c r="T84" i="1"/>
  <c r="E86" i="1"/>
  <c r="S86" i="1"/>
  <c r="E88" i="1"/>
  <c r="G91" i="1"/>
  <c r="E109" i="1"/>
  <c r="H126" i="1"/>
  <c r="S132" i="1"/>
  <c r="E134" i="1"/>
  <c r="G135" i="1"/>
  <c r="G143" i="1"/>
  <c r="G171" i="1"/>
  <c r="H178" i="1"/>
  <c r="E201" i="1"/>
  <c r="H209" i="1"/>
  <c r="E218" i="1"/>
  <c r="G224" i="1"/>
  <c r="T230" i="1"/>
  <c r="E233" i="1"/>
  <c r="S233" i="1"/>
  <c r="E243" i="1"/>
  <c r="G269" i="1"/>
  <c r="G284" i="1"/>
  <c r="G289" i="1"/>
  <c r="H321" i="1"/>
  <c r="E322" i="1"/>
  <c r="G324" i="1"/>
  <c r="S343" i="1"/>
  <c r="T355" i="1"/>
  <c r="E37" i="1"/>
  <c r="G14" i="1"/>
  <c r="G22" i="1"/>
  <c r="G30" i="1"/>
  <c r="H16" i="1"/>
  <c r="T17" i="1"/>
  <c r="H20" i="1"/>
  <c r="T21" i="1"/>
  <c r="H24" i="1"/>
  <c r="T25" i="1"/>
  <c r="H28" i="1"/>
  <c r="T29" i="1"/>
  <c r="H32" i="1"/>
  <c r="E34" i="1"/>
  <c r="H39" i="1"/>
  <c r="E40" i="1"/>
  <c r="S40" i="1"/>
  <c r="G43" i="1"/>
  <c r="H44" i="1"/>
  <c r="E45" i="1"/>
  <c r="S45" i="1"/>
  <c r="E48" i="1"/>
  <c r="G50" i="1"/>
  <c r="T60" i="1"/>
  <c r="G64" i="1"/>
  <c r="G69" i="1"/>
  <c r="T70" i="1"/>
  <c r="H71" i="1"/>
  <c r="T72" i="1"/>
  <c r="H74" i="1"/>
  <c r="G84" i="1"/>
  <c r="E95" i="1"/>
  <c r="S95" i="1"/>
  <c r="E103" i="1"/>
  <c r="S103" i="1"/>
  <c r="E113" i="1"/>
  <c r="S113" i="1"/>
  <c r="E123" i="1"/>
  <c r="S123" i="1"/>
  <c r="G126" i="1"/>
  <c r="G130" i="1"/>
  <c r="G137" i="1"/>
  <c r="G139" i="1"/>
  <c r="T139" i="1"/>
  <c r="G141" i="1"/>
  <c r="S141" i="1"/>
  <c r="E145" i="1"/>
  <c r="S147" i="1"/>
  <c r="E147" i="1"/>
  <c r="E67" i="1"/>
  <c r="V197" i="1"/>
  <c r="V212" i="1" s="1"/>
  <c r="V219" i="1" s="1"/>
  <c r="V220" i="1" s="1"/>
  <c r="R160" i="1"/>
  <c r="E160" i="1" s="1"/>
  <c r="T144" i="1"/>
  <c r="E144" i="1"/>
  <c r="T148" i="1"/>
  <c r="G148" i="1"/>
  <c r="E57" i="1"/>
  <c r="G10" i="1"/>
  <c r="E14" i="1"/>
  <c r="S14" i="1"/>
  <c r="H17" i="1"/>
  <c r="E18" i="1"/>
  <c r="S18" i="1"/>
  <c r="H21" i="1"/>
  <c r="E22" i="1"/>
  <c r="S22" i="1"/>
  <c r="H25" i="1"/>
  <c r="E26" i="1"/>
  <c r="S26" i="1"/>
  <c r="H29" i="1"/>
  <c r="E30" i="1"/>
  <c r="S30" i="1"/>
  <c r="G37" i="1"/>
  <c r="S37" i="1"/>
  <c r="T39" i="1"/>
  <c r="T44" i="1"/>
  <c r="H47" i="1"/>
  <c r="G49" i="1"/>
  <c r="G57" i="1"/>
  <c r="S57" i="1"/>
  <c r="T64" i="1"/>
  <c r="G67" i="1"/>
  <c r="S67" i="1"/>
  <c r="E73" i="1"/>
  <c r="S73" i="1"/>
  <c r="H75" i="1"/>
  <c r="E82" i="1"/>
  <c r="S82" i="1"/>
  <c r="G88" i="1"/>
  <c r="S88" i="1"/>
  <c r="G93" i="1"/>
  <c r="S93" i="1"/>
  <c r="G97" i="1"/>
  <c r="S97" i="1"/>
  <c r="G101" i="1"/>
  <c r="S101" i="1"/>
  <c r="G109" i="1"/>
  <c r="S109" i="1"/>
  <c r="T117" i="1"/>
  <c r="E128" i="1"/>
  <c r="S128" i="1"/>
  <c r="G134" i="1"/>
  <c r="S134" i="1"/>
  <c r="S144" i="1"/>
  <c r="S148" i="1"/>
  <c r="T153" i="1"/>
  <c r="E166" i="1"/>
  <c r="S166" i="1"/>
  <c r="G18" i="1"/>
  <c r="G26" i="1"/>
  <c r="E39" i="1"/>
  <c r="E44" i="1"/>
  <c r="H57" i="1"/>
  <c r="H67" i="1"/>
  <c r="G73" i="1"/>
  <c r="G82" i="1"/>
  <c r="H88" i="1"/>
  <c r="H93" i="1"/>
  <c r="H97" i="1"/>
  <c r="H101" i="1"/>
  <c r="H109" i="1"/>
  <c r="G128" i="1"/>
  <c r="H134" i="1"/>
  <c r="E137" i="1"/>
  <c r="E139" i="1"/>
  <c r="T140" i="1"/>
  <c r="E140" i="1"/>
  <c r="H147" i="1"/>
  <c r="E148" i="1"/>
  <c r="E185" i="1"/>
  <c r="S185" i="1"/>
  <c r="G194" i="1"/>
  <c r="S194" i="1"/>
  <c r="H195" i="1"/>
  <c r="E196" i="1"/>
  <c r="S196" i="1"/>
  <c r="G209" i="1"/>
  <c r="G227" i="1"/>
  <c r="G230" i="1"/>
  <c r="H231" i="1"/>
  <c r="E232" i="1"/>
  <c r="S232" i="1"/>
  <c r="G240" i="1"/>
  <c r="E254" i="1"/>
  <c r="S254" i="1"/>
  <c r="G259" i="1"/>
  <c r="S259" i="1"/>
  <c r="G260" i="1"/>
  <c r="T260" i="1"/>
  <c r="G263" i="1"/>
  <c r="T263" i="1"/>
  <c r="E268" i="1"/>
  <c r="E269" i="1"/>
  <c r="G270" i="1"/>
  <c r="T270" i="1"/>
  <c r="H273" i="1"/>
  <c r="G283" i="1"/>
  <c r="T283" i="1"/>
  <c r="E286" i="1"/>
  <c r="E287" i="1"/>
  <c r="S287" i="1"/>
  <c r="G296" i="1"/>
  <c r="H298" i="1"/>
  <c r="E299" i="1"/>
  <c r="S299" i="1"/>
  <c r="E312" i="1"/>
  <c r="S312" i="1"/>
  <c r="G313" i="1"/>
  <c r="S325" i="1"/>
  <c r="E355" i="1"/>
  <c r="G358" i="1"/>
  <c r="T358" i="1"/>
  <c r="G364" i="1"/>
  <c r="T364" i="1"/>
  <c r="H365" i="1"/>
  <c r="E171" i="1"/>
  <c r="G178" i="1"/>
  <c r="G185" i="1"/>
  <c r="H194" i="1"/>
  <c r="G196" i="1"/>
  <c r="G254" i="1"/>
  <c r="H259" i="1"/>
  <c r="H260" i="1"/>
  <c r="H263" i="1"/>
  <c r="H270" i="1"/>
  <c r="H283" i="1"/>
  <c r="G287" i="1"/>
  <c r="G299" i="1"/>
  <c r="G312" i="1"/>
  <c r="E325" i="1"/>
  <c r="H358" i="1"/>
  <c r="H364" i="1"/>
  <c r="G203" i="1"/>
  <c r="E223" i="1"/>
  <c r="E227" i="1"/>
  <c r="S227" i="1"/>
  <c r="E240" i="1"/>
  <c r="S240" i="1"/>
  <c r="H243" i="1"/>
  <c r="E260" i="1"/>
  <c r="E263" i="1"/>
  <c r="E270" i="1"/>
  <c r="G273" i="1"/>
  <c r="E283" i="1"/>
  <c r="E296" i="1"/>
  <c r="E298" i="1"/>
  <c r="E313" i="1"/>
  <c r="H322" i="1"/>
  <c r="G351" i="1"/>
  <c r="E358" i="1"/>
  <c r="E363" i="1"/>
  <c r="E364" i="1"/>
  <c r="G365" i="1"/>
  <c r="E15" i="1"/>
  <c r="E19" i="1"/>
  <c r="E36" i="1"/>
  <c r="S85" i="1"/>
  <c r="G85" i="1"/>
  <c r="S92" i="1"/>
  <c r="G92" i="1"/>
  <c r="H15" i="1"/>
  <c r="E17" i="1"/>
  <c r="H23" i="1"/>
  <c r="E25" i="1"/>
  <c r="H36" i="1"/>
  <c r="T36" i="1"/>
  <c r="H41" i="1"/>
  <c r="T41" i="1"/>
  <c r="H46" i="1"/>
  <c r="T46" i="1"/>
  <c r="T53" i="1"/>
  <c r="H53" i="1"/>
  <c r="G58" i="1"/>
  <c r="T58" i="1"/>
  <c r="T65" i="1"/>
  <c r="H65" i="1"/>
  <c r="G68" i="1"/>
  <c r="T68" i="1"/>
  <c r="S80" i="1"/>
  <c r="G80" i="1"/>
  <c r="S83" i="1"/>
  <c r="G83" i="1"/>
  <c r="E85" i="1"/>
  <c r="E87" i="1"/>
  <c r="E90" i="1"/>
  <c r="E92" i="1"/>
  <c r="S94" i="1"/>
  <c r="G94" i="1"/>
  <c r="S96" i="1"/>
  <c r="G96" i="1"/>
  <c r="S102" i="1"/>
  <c r="G102" i="1"/>
  <c r="E107" i="1"/>
  <c r="S112" i="1"/>
  <c r="G112" i="1"/>
  <c r="E119" i="1"/>
  <c r="E124" i="1"/>
  <c r="S127" i="1"/>
  <c r="G127" i="1"/>
  <c r="S129" i="1"/>
  <c r="G129" i="1"/>
  <c r="E131" i="1"/>
  <c r="E133" i="1"/>
  <c r="S138" i="1"/>
  <c r="G138" i="1"/>
  <c r="T138" i="1"/>
  <c r="E138" i="1"/>
  <c r="R211" i="1"/>
  <c r="H241" i="1"/>
  <c r="S241" i="1"/>
  <c r="E241" i="1"/>
  <c r="T241" i="1"/>
  <c r="G241" i="1"/>
  <c r="T278" i="1"/>
  <c r="H278" i="1"/>
  <c r="S278" i="1"/>
  <c r="G278" i="1"/>
  <c r="S293" i="1"/>
  <c r="G293" i="1"/>
  <c r="H293" i="1"/>
  <c r="T293" i="1"/>
  <c r="E293" i="1"/>
  <c r="E27" i="1"/>
  <c r="E31" i="1"/>
  <c r="S100" i="1"/>
  <c r="G100" i="1"/>
  <c r="E12" i="1"/>
  <c r="T15" i="1"/>
  <c r="H19" i="1"/>
  <c r="T19" i="1"/>
  <c r="E21" i="1"/>
  <c r="T23" i="1"/>
  <c r="H27" i="1"/>
  <c r="T27" i="1"/>
  <c r="E29" i="1"/>
  <c r="H31" i="1"/>
  <c r="T31" i="1"/>
  <c r="G12" i="1"/>
  <c r="G17" i="1"/>
  <c r="G21" i="1"/>
  <c r="G25" i="1"/>
  <c r="G29" i="1"/>
  <c r="G34" i="1"/>
  <c r="G39" i="1"/>
  <c r="G44" i="1"/>
  <c r="G48" i="1"/>
  <c r="E51" i="1"/>
  <c r="S51" i="1"/>
  <c r="E53" i="1"/>
  <c r="S53" i="1"/>
  <c r="H58" i="1"/>
  <c r="S60" i="1"/>
  <c r="G60" i="1"/>
  <c r="E64" i="1"/>
  <c r="S64" i="1"/>
  <c r="E65" i="1"/>
  <c r="S65" i="1"/>
  <c r="H68" i="1"/>
  <c r="S72" i="1"/>
  <c r="G72" i="1"/>
  <c r="S74" i="1"/>
  <c r="G74" i="1"/>
  <c r="T80" i="1"/>
  <c r="T83" i="1"/>
  <c r="H85" i="1"/>
  <c r="H92" i="1"/>
  <c r="T94" i="1"/>
  <c r="T96" i="1"/>
  <c r="H100" i="1"/>
  <c r="T102" i="1"/>
  <c r="T112" i="1"/>
  <c r="T127" i="1"/>
  <c r="T129" i="1"/>
  <c r="S142" i="1"/>
  <c r="G142" i="1"/>
  <c r="T142" i="1"/>
  <c r="E142" i="1"/>
  <c r="S153" i="1"/>
  <c r="E153" i="1"/>
  <c r="T158" i="1"/>
  <c r="S158" i="1"/>
  <c r="E158" i="1"/>
  <c r="E41" i="1"/>
  <c r="E46" i="1"/>
  <c r="S87" i="1"/>
  <c r="G87" i="1"/>
  <c r="S107" i="1"/>
  <c r="G107" i="1"/>
  <c r="S124" i="1"/>
  <c r="G124" i="1"/>
  <c r="S133" i="1"/>
  <c r="G133" i="1"/>
  <c r="V216" i="1"/>
  <c r="R214" i="1"/>
  <c r="T255" i="1"/>
  <c r="H255" i="1"/>
  <c r="S255" i="1"/>
  <c r="E255" i="1"/>
  <c r="E23" i="1"/>
  <c r="T59" i="1"/>
  <c r="H59" i="1"/>
  <c r="S90" i="1"/>
  <c r="G90" i="1"/>
  <c r="S119" i="1"/>
  <c r="G119" i="1"/>
  <c r="S131" i="1"/>
  <c r="G131" i="1"/>
  <c r="S146" i="1"/>
  <c r="G146" i="1"/>
  <c r="T146" i="1"/>
  <c r="E146" i="1"/>
  <c r="S202" i="1"/>
  <c r="G202" i="1"/>
  <c r="T202" i="1"/>
  <c r="H202" i="1"/>
  <c r="R213" i="1"/>
  <c r="T256" i="1"/>
  <c r="H256" i="1"/>
  <c r="S256" i="1"/>
  <c r="G256" i="1"/>
  <c r="H14" i="1"/>
  <c r="G15" i="1"/>
  <c r="H18" i="1"/>
  <c r="G19" i="1"/>
  <c r="H22" i="1"/>
  <c r="G23" i="1"/>
  <c r="H26" i="1"/>
  <c r="G27" i="1"/>
  <c r="H30" i="1"/>
  <c r="G31" i="1"/>
  <c r="H35" i="1"/>
  <c r="G36" i="1"/>
  <c r="H40" i="1"/>
  <c r="G41" i="1"/>
  <c r="H45" i="1"/>
  <c r="G46" i="1"/>
  <c r="H49" i="1"/>
  <c r="S56" i="1"/>
  <c r="G56" i="1"/>
  <c r="E58" i="1"/>
  <c r="E59" i="1"/>
  <c r="S59" i="1"/>
  <c r="H60" i="1"/>
  <c r="S66" i="1"/>
  <c r="G66" i="1"/>
  <c r="E68" i="1"/>
  <c r="S70" i="1"/>
  <c r="G70" i="1"/>
  <c r="E72" i="1"/>
  <c r="E74" i="1"/>
  <c r="S76" i="1"/>
  <c r="G76" i="1"/>
  <c r="H80" i="1"/>
  <c r="H83" i="1"/>
  <c r="T85" i="1"/>
  <c r="T87" i="1"/>
  <c r="T90" i="1"/>
  <c r="T92" i="1"/>
  <c r="H94" i="1"/>
  <c r="H96" i="1"/>
  <c r="T100" i="1"/>
  <c r="H102" i="1"/>
  <c r="T107" i="1"/>
  <c r="H112" i="1"/>
  <c r="S117" i="1"/>
  <c r="G117" i="1"/>
  <c r="T119" i="1"/>
  <c r="T124" i="1"/>
  <c r="H127" i="1"/>
  <c r="H129" i="1"/>
  <c r="T131" i="1"/>
  <c r="T133" i="1"/>
  <c r="H138" i="1"/>
  <c r="T154" i="1"/>
  <c r="H154" i="1"/>
  <c r="S154" i="1"/>
  <c r="E154" i="1"/>
  <c r="S200" i="1"/>
  <c r="G200" i="1"/>
  <c r="H200" i="1"/>
  <c r="T200" i="1"/>
  <c r="S204" i="1"/>
  <c r="G204" i="1"/>
  <c r="T204" i="1"/>
  <c r="H204" i="1"/>
  <c r="S222" i="1"/>
  <c r="G222" i="1"/>
  <c r="T222" i="1"/>
  <c r="H222" i="1"/>
  <c r="H69" i="1"/>
  <c r="H73" i="1"/>
  <c r="H77" i="1"/>
  <c r="H82" i="1"/>
  <c r="H86" i="1"/>
  <c r="H91" i="1"/>
  <c r="H95" i="1"/>
  <c r="H103" i="1"/>
  <c r="H113" i="1"/>
  <c r="H123" i="1"/>
  <c r="H128" i="1"/>
  <c r="H132" i="1"/>
  <c r="T137" i="1"/>
  <c r="H137" i="1"/>
  <c r="G140" i="1"/>
  <c r="T145" i="1"/>
  <c r="H145" i="1"/>
  <c r="V159" i="1"/>
  <c r="R159" i="1" s="1"/>
  <c r="T166" i="1"/>
  <c r="H166" i="1"/>
  <c r="S176" i="1"/>
  <c r="G176" i="1"/>
  <c r="S180" i="1"/>
  <c r="G180" i="1"/>
  <c r="S193" i="1"/>
  <c r="G193" i="1"/>
  <c r="S217" i="1"/>
  <c r="G217" i="1"/>
  <c r="S229" i="1"/>
  <c r="G229" i="1"/>
  <c r="S234" i="1"/>
  <c r="G234" i="1"/>
  <c r="T141" i="1"/>
  <c r="H141" i="1"/>
  <c r="G144" i="1"/>
  <c r="G145" i="1"/>
  <c r="G166" i="1"/>
  <c r="T171" i="1"/>
  <c r="H171" i="1"/>
  <c r="H176" i="1"/>
  <c r="E180" i="1"/>
  <c r="E193" i="1"/>
  <c r="S195" i="1"/>
  <c r="G195" i="1"/>
  <c r="E217" i="1"/>
  <c r="S223" i="1"/>
  <c r="G223" i="1"/>
  <c r="S226" i="1"/>
  <c r="G226" i="1"/>
  <c r="E229" i="1"/>
  <c r="S231" i="1"/>
  <c r="G231" i="1"/>
  <c r="E234" i="1"/>
  <c r="T275" i="1"/>
  <c r="H275" i="1"/>
  <c r="S275" i="1"/>
  <c r="G275" i="1"/>
  <c r="T285" i="1"/>
  <c r="H285" i="1"/>
  <c r="S285" i="1"/>
  <c r="G285" i="1"/>
  <c r="H185" i="1"/>
  <c r="H192" i="1"/>
  <c r="H196" i="1"/>
  <c r="H203" i="1"/>
  <c r="H227" i="1"/>
  <c r="H232" i="1"/>
  <c r="H233" i="1"/>
  <c r="H240" i="1"/>
  <c r="T271" i="1"/>
  <c r="H271" i="1"/>
  <c r="S271" i="1"/>
  <c r="G271" i="1"/>
  <c r="E285" i="1"/>
  <c r="T331" i="1"/>
  <c r="H331" i="1"/>
  <c r="S331" i="1"/>
  <c r="G331" i="1"/>
  <c r="E331" i="1"/>
  <c r="T316" i="1"/>
  <c r="H316" i="1"/>
  <c r="S316" i="1"/>
  <c r="G316" i="1"/>
  <c r="T345" i="1"/>
  <c r="H345" i="1"/>
  <c r="S345" i="1"/>
  <c r="G345" i="1"/>
  <c r="T366" i="1"/>
  <c r="H366" i="1"/>
  <c r="S366" i="1"/>
  <c r="G366" i="1"/>
  <c r="G268" i="1"/>
  <c r="S268" i="1"/>
  <c r="G272" i="1"/>
  <c r="S272" i="1"/>
  <c r="G276" i="1"/>
  <c r="S276" i="1"/>
  <c r="G280" i="1"/>
  <c r="S280" i="1"/>
  <c r="G286" i="1"/>
  <c r="S286" i="1"/>
  <c r="T362" i="1"/>
  <c r="H362" i="1"/>
  <c r="S362" i="1"/>
  <c r="G362" i="1"/>
  <c r="H268" i="1"/>
  <c r="H272" i="1"/>
  <c r="H276" i="1"/>
  <c r="H280" i="1"/>
  <c r="H286" i="1"/>
  <c r="T296" i="1"/>
  <c r="H296" i="1"/>
  <c r="E316" i="1"/>
  <c r="E345" i="1"/>
  <c r="T349" i="1"/>
  <c r="H349" i="1"/>
  <c r="S349" i="1"/>
  <c r="G349" i="1"/>
  <c r="T368" i="1"/>
  <c r="S368" i="1"/>
  <c r="H363" i="1"/>
  <c r="T363" i="1"/>
  <c r="H367" i="1"/>
  <c r="T367" i="1"/>
  <c r="H313" i="1"/>
  <c r="H325" i="1"/>
  <c r="H343" i="1"/>
  <c r="H351" i="1"/>
  <c r="G298" i="1"/>
  <c r="G321" i="1"/>
  <c r="G322" i="1"/>
  <c r="G363" i="1"/>
  <c r="G367" i="1"/>
  <c r="H198" i="1" l="1"/>
  <c r="G198" i="1"/>
  <c r="H99" i="1"/>
  <c r="G99" i="1"/>
  <c r="T99" i="1"/>
  <c r="S99" i="1"/>
  <c r="R219" i="1"/>
  <c r="T219" i="1" s="1"/>
  <c r="R212" i="1"/>
  <c r="T212" i="1" s="1"/>
  <c r="R197" i="1"/>
  <c r="G197" i="1" s="1"/>
  <c r="T198" i="1"/>
  <c r="S198" i="1"/>
  <c r="S160" i="1"/>
  <c r="G160" i="1"/>
  <c r="H160" i="1"/>
  <c r="T160" i="1"/>
  <c r="V242" i="1"/>
  <c r="R220" i="1"/>
  <c r="S214" i="1"/>
  <c r="G214" i="1"/>
  <c r="E214" i="1"/>
  <c r="T214" i="1"/>
  <c r="H214" i="1"/>
  <c r="S213" i="1"/>
  <c r="G213" i="1"/>
  <c r="H213" i="1"/>
  <c r="T213" i="1"/>
  <c r="E213" i="1"/>
  <c r="S211" i="1"/>
  <c r="G211" i="1"/>
  <c r="T211" i="1"/>
  <c r="H211" i="1"/>
  <c r="E211" i="1"/>
  <c r="S159" i="1"/>
  <c r="G159" i="1"/>
  <c r="H159" i="1"/>
  <c r="E159" i="1"/>
  <c r="T159" i="1"/>
  <c r="V221" i="1"/>
  <c r="R216" i="1"/>
  <c r="S212" i="1" l="1"/>
  <c r="H219" i="1"/>
  <c r="E212" i="1"/>
  <c r="G212" i="1"/>
  <c r="E219" i="1"/>
  <c r="H197" i="1"/>
  <c r="E197" i="1"/>
  <c r="S219" i="1"/>
  <c r="S197" i="1"/>
  <c r="H212" i="1"/>
  <c r="G219" i="1"/>
  <c r="T197" i="1"/>
  <c r="E220" i="1"/>
  <c r="G220" i="1"/>
  <c r="H220" i="1"/>
  <c r="T220" i="1"/>
  <c r="S220" i="1"/>
  <c r="V265" i="1"/>
  <c r="R242" i="1"/>
  <c r="S216" i="1"/>
  <c r="G216" i="1"/>
  <c r="H216" i="1"/>
  <c r="T216" i="1"/>
  <c r="E216" i="1"/>
  <c r="R221" i="1"/>
  <c r="V239" i="1"/>
  <c r="V238" i="1"/>
  <c r="R238" i="1" s="1"/>
  <c r="V237" i="1"/>
  <c r="R237" i="1" s="1"/>
  <c r="T242" i="1" l="1"/>
  <c r="G242" i="1"/>
  <c r="H242" i="1"/>
  <c r="S242" i="1"/>
  <c r="E242" i="1"/>
  <c r="R265" i="1"/>
  <c r="V277" i="1"/>
  <c r="V266" i="1"/>
  <c r="V262" i="1"/>
  <c r="R239" i="1"/>
  <c r="S221" i="1"/>
  <c r="G221" i="1"/>
  <c r="E221" i="1"/>
  <c r="H221" i="1"/>
  <c r="T221" i="1"/>
  <c r="E237" i="1"/>
  <c r="T237" i="1"/>
  <c r="H237" i="1"/>
  <c r="S237" i="1"/>
  <c r="G237" i="1"/>
  <c r="T238" i="1"/>
  <c r="H238" i="1"/>
  <c r="E238" i="1"/>
  <c r="G238" i="1"/>
  <c r="S238" i="1"/>
  <c r="V267" i="1" l="1"/>
  <c r="R267" i="1" s="1"/>
  <c r="R266" i="1"/>
  <c r="R277" i="1"/>
  <c r="V294" i="1"/>
  <c r="R294" i="1" s="1"/>
  <c r="V334" i="1"/>
  <c r="S265" i="1"/>
  <c r="G265" i="1"/>
  <c r="T265" i="1"/>
  <c r="E265" i="1"/>
  <c r="H265" i="1"/>
  <c r="E239" i="1"/>
  <c r="T239" i="1"/>
  <c r="H239" i="1"/>
  <c r="S239" i="1"/>
  <c r="G239" i="1"/>
  <c r="V290" i="1"/>
  <c r="R262" i="1"/>
  <c r="E294" i="1" l="1"/>
  <c r="G294" i="1"/>
  <c r="H294" i="1"/>
  <c r="S294" i="1"/>
  <c r="T294" i="1"/>
  <c r="G277" i="1"/>
  <c r="E277" i="1"/>
  <c r="H277" i="1"/>
  <c r="S277" i="1"/>
  <c r="T277" i="1"/>
  <c r="H266" i="1"/>
  <c r="G266" i="1"/>
  <c r="S266" i="1"/>
  <c r="T266" i="1"/>
  <c r="E266" i="1"/>
  <c r="V335" i="1"/>
  <c r="R334" i="1"/>
  <c r="H267" i="1"/>
  <c r="T267" i="1"/>
  <c r="S267" i="1"/>
  <c r="E267" i="1"/>
  <c r="G267" i="1"/>
  <c r="V291" i="1"/>
  <c r="V274" i="1" s="1"/>
  <c r="R274" i="1" s="1"/>
  <c r="R290" i="1"/>
  <c r="T262" i="1"/>
  <c r="H262" i="1"/>
  <c r="S262" i="1"/>
  <c r="E262" i="1"/>
  <c r="G262" i="1"/>
  <c r="T274" i="1" l="1"/>
  <c r="E274" i="1"/>
  <c r="S274" i="1"/>
  <c r="G274" i="1"/>
  <c r="H274" i="1"/>
  <c r="V336" i="1"/>
  <c r="R335" i="1"/>
  <c r="E334" i="1"/>
  <c r="S334" i="1"/>
  <c r="H334" i="1"/>
  <c r="G334" i="1"/>
  <c r="T334" i="1"/>
  <c r="T290" i="1"/>
  <c r="H290" i="1"/>
  <c r="S290" i="1"/>
  <c r="G290" i="1"/>
  <c r="E290" i="1"/>
  <c r="V292" i="1"/>
  <c r="V300" i="1" s="1"/>
  <c r="R300" i="1" s="1"/>
  <c r="R291" i="1"/>
  <c r="E300" i="1" l="1"/>
  <c r="G300" i="1"/>
  <c r="S300" i="1"/>
  <c r="H300" i="1"/>
  <c r="T300" i="1"/>
  <c r="E335" i="1"/>
  <c r="S335" i="1"/>
  <c r="T335" i="1"/>
  <c r="G335" i="1"/>
  <c r="H335" i="1"/>
  <c r="V337" i="1"/>
  <c r="R336" i="1"/>
  <c r="V301" i="1"/>
  <c r="R292" i="1"/>
  <c r="S291" i="1"/>
  <c r="G291" i="1"/>
  <c r="E291" i="1"/>
  <c r="T291" i="1"/>
  <c r="H291" i="1"/>
  <c r="G336" i="1" l="1"/>
  <c r="S336" i="1"/>
  <c r="H336" i="1"/>
  <c r="E336" i="1"/>
  <c r="T336" i="1"/>
  <c r="R337" i="1"/>
  <c r="V338" i="1"/>
  <c r="R338" i="1" s="1"/>
  <c r="T292" i="1"/>
  <c r="H292" i="1"/>
  <c r="S292" i="1"/>
  <c r="G292" i="1"/>
  <c r="E292" i="1"/>
  <c r="V328" i="1"/>
  <c r="R301" i="1"/>
  <c r="G338" i="1" l="1"/>
  <c r="E338" i="1"/>
  <c r="T338" i="1"/>
  <c r="S338" i="1"/>
  <c r="H338" i="1"/>
  <c r="T337" i="1"/>
  <c r="G337" i="1"/>
  <c r="H337" i="1"/>
  <c r="S337" i="1"/>
  <c r="E337" i="1"/>
  <c r="V329" i="1"/>
  <c r="R328" i="1"/>
  <c r="T301" i="1"/>
  <c r="H301" i="1"/>
  <c r="S301" i="1"/>
  <c r="G301" i="1"/>
  <c r="E301" i="1"/>
  <c r="T328" i="1" l="1"/>
  <c r="H328" i="1"/>
  <c r="S328" i="1"/>
  <c r="G328" i="1"/>
  <c r="E328" i="1"/>
  <c r="V340" i="1"/>
  <c r="R329" i="1"/>
  <c r="E329" i="1" l="1"/>
  <c r="S329" i="1"/>
  <c r="G329" i="1"/>
  <c r="T329" i="1"/>
  <c r="H329" i="1"/>
  <c r="R340" i="1"/>
  <c r="V341" i="1"/>
  <c r="T340" i="1" l="1"/>
  <c r="H340" i="1"/>
  <c r="E340" i="1"/>
  <c r="S340" i="1"/>
  <c r="G340" i="1"/>
  <c r="R341" i="1"/>
  <c r="V350" i="1"/>
  <c r="R350" i="1" l="1"/>
  <c r="V352" i="1"/>
  <c r="S341" i="1"/>
  <c r="G341" i="1"/>
  <c r="E341" i="1"/>
  <c r="T341" i="1"/>
  <c r="H341" i="1"/>
  <c r="V353" i="1" l="1"/>
  <c r="R352" i="1"/>
  <c r="S350" i="1"/>
  <c r="G350" i="1"/>
  <c r="E350" i="1"/>
  <c r="T350" i="1"/>
  <c r="H350" i="1"/>
  <c r="T352" i="1" l="1"/>
  <c r="H352" i="1"/>
  <c r="S352" i="1"/>
  <c r="G352" i="1"/>
  <c r="E352" i="1"/>
  <c r="R353" i="1"/>
  <c r="V354" i="1"/>
  <c r="R354" i="1" s="1"/>
  <c r="E353" i="1" l="1"/>
  <c r="S353" i="1"/>
  <c r="G353" i="1"/>
  <c r="T353" i="1"/>
  <c r="H353" i="1"/>
  <c r="T354" i="1"/>
  <c r="H354" i="1"/>
  <c r="S354" i="1"/>
  <c r="G354" i="1"/>
  <c r="E354" i="1"/>
</calcChain>
</file>

<file path=xl/sharedStrings.xml><?xml version="1.0" encoding="utf-8"?>
<sst xmlns="http://schemas.openxmlformats.org/spreadsheetml/2006/main" count="697" uniqueCount="231">
  <si>
    <t>REGLES D'ECRITURE</t>
  </si>
  <si>
    <t>LEGENDE</t>
  </si>
  <si>
    <t>Dimensions linéaire</t>
  </si>
  <si>
    <t>Rayons extérieurs &amp; hauteurs de chanfreins</t>
  </si>
  <si>
    <t>Dimensions angulaires</t>
  </si>
  <si>
    <t>Pour les tolérances insérées à la main :
- (Tolérance MAX/Tolérance MIN)
- Toujours 3 chiffres après la virgule (même pour 0 = 0,000)
- Pas d'espace avant et après le /
- Toujours mettre les signes "+" et "-" même devant un 0,000
EXEMPLE : (+0,040/-0,025)</t>
  </si>
  <si>
    <t>Classe de tolérance</t>
  </si>
  <si>
    <t>Rayons ext et hauteurs de chanfrein</t>
  </si>
  <si>
    <t>m</t>
  </si>
  <si>
    <t>Dimensions angulaire</t>
  </si>
  <si>
    <t>f</t>
  </si>
  <si>
    <t xml:space="preserve"> ±0,2</t>
  </si>
  <si>
    <t xml:space="preserve"> ±0,5</t>
  </si>
  <si>
    <t xml:space="preserve"> ±1</t>
  </si>
  <si>
    <t xml:space="preserve"> ±1°</t>
  </si>
  <si>
    <t xml:space="preserve"> ±0°30'</t>
  </si>
  <si>
    <t xml:space="preserve"> ±0°20'</t>
  </si>
  <si>
    <t xml:space="preserve"> ±0°10'</t>
  </si>
  <si>
    <t xml:space="preserve"> ±0°50'</t>
  </si>
  <si>
    <t xml:space="preserve"> ±0,05</t>
  </si>
  <si>
    <t xml:space="preserve"> ±0,1</t>
  </si>
  <si>
    <t xml:space="preserve"> ±0,15</t>
  </si>
  <si>
    <t xml:space="preserve"> ±0,3</t>
  </si>
  <si>
    <t>-</t>
  </si>
  <si>
    <t xml:space="preserve"> ±0,8</t>
  </si>
  <si>
    <t xml:space="preserve"> ±1,2</t>
  </si>
  <si>
    <t xml:space="preserve"> ±2</t>
  </si>
  <si>
    <t>c</t>
  </si>
  <si>
    <t xml:space="preserve"> ±0,4</t>
  </si>
  <si>
    <t xml:space="preserve"> ±1°30'</t>
  </si>
  <si>
    <t xml:space="preserve"> ±0°15'</t>
  </si>
  <si>
    <t xml:space="preserve"> ±3</t>
  </si>
  <si>
    <t xml:space="preserve"> ±4</t>
  </si>
  <si>
    <t>v</t>
  </si>
  <si>
    <t xml:space="preserve"> ±3°</t>
  </si>
  <si>
    <t xml:space="preserve"> ±2°</t>
  </si>
  <si>
    <t xml:space="preserve"> ±1,5</t>
  </si>
  <si>
    <t xml:space="preserve"> ±2,5</t>
  </si>
  <si>
    <t xml:space="preserve"> ±6</t>
  </si>
  <si>
    <t xml:space="preserve"> ±8</t>
  </si>
  <si>
    <t>SERIE</t>
  </si>
  <si>
    <t>LOCALISATION</t>
  </si>
  <si>
    <t>REPERE</t>
  </si>
  <si>
    <t xml:space="preserve">CRITICITE </t>
  </si>
  <si>
    <t>COTE THEORIQUE</t>
  </si>
  <si>
    <t>RELEVE</t>
  </si>
  <si>
    <t>VALEUR MINI</t>
  </si>
  <si>
    <t>VALEUR MAXI</t>
  </si>
  <si>
    <t>INSTRUMENT DE CONTRÔLE</t>
  </si>
  <si>
    <t>TAUX DE PRELEVEMENT</t>
  </si>
  <si>
    <t>NOMBRE</t>
  </si>
  <si>
    <t>TYPE DE COTE</t>
  </si>
  <si>
    <t>INTERVALLE DE TOLERANCE</t>
  </si>
  <si>
    <t>MIN</t>
  </si>
  <si>
    <t>MAX</t>
  </si>
  <si>
    <t>REFERENCE</t>
  </si>
  <si>
    <t>FAMILLE</t>
  </si>
  <si>
    <t xml:space="preserve">Localisation </t>
  </si>
  <si>
    <t>(M)|A|B|C</t>
  </si>
  <si>
    <t>Ø</t>
  </si>
  <si>
    <t>±0,15</t>
  </si>
  <si>
    <t xml:space="preserve"> débouchant</t>
  </si>
  <si>
    <t>°</t>
  </si>
  <si>
    <t xml:space="preserve">Parallélisme </t>
  </si>
  <si>
    <t xml:space="preserve"> trous lamés</t>
  </si>
  <si>
    <t>Localisation Ø</t>
  </si>
  <si>
    <t>Cote théorique</t>
  </si>
  <si>
    <t>55,2°</t>
  </si>
  <si>
    <t>4x6,9°</t>
  </si>
  <si>
    <t xml:space="preserve">Cylindricité </t>
  </si>
  <si>
    <t>2x6,9°</t>
  </si>
  <si>
    <t xml:space="preserve">Concentricité </t>
  </si>
  <si>
    <t xml:space="preserve">Perpendicularité </t>
  </si>
  <si>
    <t xml:space="preserve">Rectitude </t>
  </si>
  <si>
    <t xml:space="preserve">Planéité </t>
  </si>
  <si>
    <t>90°</t>
  </si>
  <si>
    <t>114,3°</t>
  </si>
  <si>
    <t>135°</t>
  </si>
  <si>
    <t>Ø315</t>
  </si>
  <si>
    <t>3x7°</t>
  </si>
  <si>
    <t>94,9°</t>
  </si>
  <si>
    <t>66,5°</t>
  </si>
  <si>
    <t>59,5°</t>
  </si>
  <si>
    <t>8x7°</t>
  </si>
  <si>
    <t>85,1°</t>
  </si>
  <si>
    <t>2x6,2°</t>
  </si>
  <si>
    <t>100,5°</t>
  </si>
  <si>
    <t>106,1°</t>
  </si>
  <si>
    <t>(M)|G|H|K</t>
  </si>
  <si>
    <t>Ø232</t>
  </si>
  <si>
    <t>|G|H|C</t>
  </si>
  <si>
    <t>15°</t>
  </si>
  <si>
    <t>30°</t>
  </si>
  <si>
    <t>±0,25</t>
  </si>
  <si>
    <t xml:space="preserve">Distance </t>
  </si>
  <si>
    <t>|E</t>
  </si>
  <si>
    <t>±0,1</t>
  </si>
  <si>
    <t>±0,2</t>
  </si>
  <si>
    <t>|A|B</t>
  </si>
  <si>
    <t xml:space="preserve">Ra </t>
  </si>
  <si>
    <t>R30</t>
  </si>
  <si>
    <t>R10</t>
  </si>
  <si>
    <t>4°</t>
  </si>
  <si>
    <t>45°</t>
  </si>
  <si>
    <t>R4</t>
  </si>
  <si>
    <t>35°</t>
  </si>
  <si>
    <t>R20</t>
  </si>
  <si>
    <t>21°</t>
  </si>
  <si>
    <t>5°</t>
  </si>
  <si>
    <t>R35</t>
  </si>
  <si>
    <t>|B</t>
  </si>
  <si>
    <t>(mini) Ø</t>
  </si>
  <si>
    <t>±0,036</t>
  </si>
  <si>
    <t>68B</t>
  </si>
  <si>
    <t>(maxi) Ø</t>
  </si>
  <si>
    <t>|H</t>
  </si>
  <si>
    <t>Ø253</t>
  </si>
  <si>
    <t>Ø258</t>
  </si>
  <si>
    <t>Ø264,98</t>
  </si>
  <si>
    <t>Ø269</t>
  </si>
  <si>
    <t>Ø277</t>
  </si>
  <si>
    <t>Ø290,49</t>
  </si>
  <si>
    <t>9°</t>
  </si>
  <si>
    <t>Ø259</t>
  </si>
  <si>
    <t>Ø283</t>
  </si>
  <si>
    <t xml:space="preserve">Forme </t>
  </si>
  <si>
    <t>R1,5</t>
  </si>
  <si>
    <t>R2</t>
  </si>
  <si>
    <t>R5</t>
  </si>
  <si>
    <t>±0,5</t>
  </si>
  <si>
    <t>Radius R</t>
  </si>
  <si>
    <t>R15</t>
  </si>
  <si>
    <t>x45°</t>
  </si>
  <si>
    <t xml:space="preserve">R </t>
  </si>
  <si>
    <t>±0,04</t>
  </si>
  <si>
    <t>104B</t>
  </si>
  <si>
    <t xml:space="preserve">Coaxialité </t>
  </si>
  <si>
    <t>(M)|A|B</t>
  </si>
  <si>
    <t xml:space="preserve">Battement simple </t>
  </si>
  <si>
    <t>|P</t>
  </si>
  <si>
    <t>R</t>
  </si>
  <si>
    <t xml:space="preserve"> en enveloppe</t>
  </si>
  <si>
    <t>R12</t>
  </si>
  <si>
    <t xml:space="preserve"> |G|H</t>
  </si>
  <si>
    <t>60°</t>
  </si>
  <si>
    <t>R1</t>
  </si>
  <si>
    <t>R0,5</t>
  </si>
  <si>
    <t>Ø223</t>
  </si>
  <si>
    <t>Ø211</t>
  </si>
  <si>
    <t>37°</t>
  </si>
  <si>
    <t>Ø210,65</t>
  </si>
  <si>
    <t>Ø240</t>
  </si>
  <si>
    <t>Ø250,37</t>
  </si>
  <si>
    <t>X</t>
  </si>
  <si>
    <t>±0,006</t>
  </si>
  <si>
    <t>(+3,000/+0,000)</t>
  </si>
  <si>
    <t xml:space="preserve">Localisation  </t>
  </si>
  <si>
    <t>(M)|A|E</t>
  </si>
  <si>
    <t>/A</t>
  </si>
  <si>
    <t xml:space="preserve">Ressaut admis à </t>
  </si>
  <si>
    <t xml:space="preserve">(mini) Distance </t>
  </si>
  <si>
    <t>149B</t>
  </si>
  <si>
    <t xml:space="preserve">(maxi) Distance </t>
  </si>
  <si>
    <t>|T</t>
  </si>
  <si>
    <t>153B</t>
  </si>
  <si>
    <t>|A|Y</t>
  </si>
  <si>
    <t>(+0,000/-0,450)</t>
  </si>
  <si>
    <t>|A|R</t>
  </si>
  <si>
    <t>63,3±0,2/A</t>
  </si>
  <si>
    <t>|A|Z</t>
  </si>
  <si>
    <t>|A|S</t>
  </si>
  <si>
    <t>M8x1,25-1,5d</t>
  </si>
  <si>
    <t>|A|B|C</t>
  </si>
  <si>
    <t>|A</t>
  </si>
  <si>
    <t>162°</t>
  </si>
  <si>
    <t>2x66,5°</t>
  </si>
  <si>
    <t>95,6°</t>
  </si>
  <si>
    <t>R (raccordement)</t>
  </si>
  <si>
    <t>MJ7 - 6H</t>
  </si>
  <si>
    <t>|E|F|D</t>
  </si>
  <si>
    <t xml:space="preserve">Prof perçage </t>
  </si>
  <si>
    <t>±0,4</t>
  </si>
  <si>
    <t>MJ6x1 -4H</t>
  </si>
  <si>
    <t>|V|J|A</t>
  </si>
  <si>
    <t>(+0,000/-3,000)</t>
  </si>
  <si>
    <t>MJ6x1</t>
  </si>
  <si>
    <t>±0,05</t>
  </si>
  <si>
    <t>±0,0135</t>
  </si>
  <si>
    <t>236B</t>
  </si>
  <si>
    <t>|V</t>
  </si>
  <si>
    <t>± 1</t>
  </si>
  <si>
    <t>|J</t>
  </si>
  <si>
    <t>9,45/A</t>
  </si>
  <si>
    <t>(+2,000/+0,000)</t>
  </si>
  <si>
    <t>78°</t>
  </si>
  <si>
    <t>Ø296</t>
  </si>
  <si>
    <t>129/A</t>
  </si>
  <si>
    <t>Battement simple</t>
  </si>
  <si>
    <t>|W</t>
  </si>
  <si>
    <t>M40 x 1,5 -6H</t>
  </si>
  <si>
    <t>Perpendicularité</t>
  </si>
  <si>
    <t>|L</t>
  </si>
  <si>
    <t>±0,03</t>
  </si>
  <si>
    <t>20°</t>
  </si>
  <si>
    <t>|L|W</t>
  </si>
  <si>
    <t>48,744/A</t>
  </si>
  <si>
    <t>/B</t>
  </si>
  <si>
    <t>±0,06</t>
  </si>
  <si>
    <t>±0,09</t>
  </si>
  <si>
    <t xml:space="preserve">Angle </t>
  </si>
  <si>
    <t>|M|W|C</t>
  </si>
  <si>
    <t>MJ8x1-6H</t>
  </si>
  <si>
    <t>Ø80</t>
  </si>
  <si>
    <t>Ch</t>
  </si>
  <si>
    <t>x1</t>
  </si>
  <si>
    <t>|W|M</t>
  </si>
  <si>
    <t>(+0,000/-0,300)</t>
  </si>
  <si>
    <t>MJ8x1</t>
  </si>
  <si>
    <t>(M)|N</t>
  </si>
  <si>
    <t>±0,025</t>
  </si>
  <si>
    <t>±2,5</t>
  </si>
  <si>
    <t>M4x0,7</t>
  </si>
  <si>
    <t>Masse (avant TS)</t>
  </si>
  <si>
    <t>Masse (après TS)</t>
  </si>
  <si>
    <t>Présence du Surtec 650</t>
  </si>
  <si>
    <r>
      <t xml:space="preserve">
</t>
    </r>
    <r>
      <rPr>
        <u/>
        <sz val="25"/>
        <color theme="1"/>
        <rFont val="Calibri"/>
        <family val="2"/>
        <scheme val="minor"/>
      </rPr>
      <t xml:space="preserve">Observations :
</t>
    </r>
  </si>
  <si>
    <t>45B</t>
  </si>
  <si>
    <t>288B</t>
  </si>
  <si>
    <t>143B</t>
  </si>
  <si>
    <t>138B</t>
  </si>
  <si>
    <t>RC 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</si>
</sst>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b/>
      <sz val="35"/>
      <name val="Calibri"/>
      <family val="2"/>
      <scheme val="minor"/>
    </font>
    <font>
      <sz val="35"/>
      <color theme="1"/>
      <name val="Calibri"/>
      <family val="2"/>
      <scheme val="minor"/>
    </font>
    <font>
      <u/>
      <sz val="25"/>
      <color theme="1"/>
      <name val="Calibri"/>
      <family val="2"/>
      <scheme val="minor"/>
    </font>
    <font>
      <b/>
      <u/>
      <sz val="10"/>
      <name val="Arial"/>
      <family val="2"/>
    </font>
    <font>
      <b/>
      <u/>
      <sz val="12"/>
      <color indexed="62"/>
      <name val="Arial"/>
      <family val="2"/>
    </font>
    <font>
      <b/>
      <sz val="10"/>
      <name val="Arial"/>
      <family val="2"/>
    </font>
    <font>
      <b/>
      <sz val="10"/>
      <color indexed="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Protection="1"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43" xfId="0" applyFont="1" applyFill="1" applyBorder="1" applyAlignment="1" applyProtection="1">
      <alignment horizontal="center" vertical="center"/>
      <protection locked="0"/>
    </xf>
    <xf numFmtId="0" fontId="4" fillId="2" borderId="44" xfId="0" applyFont="1" applyFill="1" applyBorder="1" applyAlignment="1" applyProtection="1">
      <alignment horizontal="center" vertical="center"/>
      <protection locked="0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7" xfId="0" applyFont="1" applyFill="1" applyBorder="1" applyAlignment="1" applyProtection="1">
      <alignment horizontal="center" vertical="center"/>
      <protection locked="0"/>
    </xf>
    <xf numFmtId="0" fontId="4" fillId="2" borderId="48" xfId="0" applyFont="1" applyFill="1" applyBorder="1" applyAlignment="1" applyProtection="1">
      <alignment horizontal="center" vertical="center"/>
      <protection locked="0"/>
    </xf>
    <xf numFmtId="0" fontId="5" fillId="0" borderId="4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horizontal="center" vertical="center"/>
    </xf>
    <xf numFmtId="0" fontId="5" fillId="8" borderId="29" xfId="0" applyFont="1" applyFill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5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8" borderId="29" xfId="0" applyFont="1" applyFill="1" applyBorder="1" applyAlignment="1">
      <alignment horizontal="center" vertical="center"/>
    </xf>
    <xf numFmtId="0" fontId="5" fillId="0" borderId="52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8" borderId="12" xfId="0" applyFont="1" applyFill="1" applyBorder="1" applyAlignment="1" applyProtection="1">
      <alignment horizontal="center" vertical="center"/>
      <protection locked="0"/>
    </xf>
    <xf numFmtId="0" fontId="4" fillId="0" borderId="49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2" borderId="23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11" fillId="0" borderId="0" xfId="0" applyFont="1" applyProtection="1"/>
    <xf numFmtId="0" fontId="12" fillId="0" borderId="0" xfId="0" applyFont="1" applyProtection="1"/>
    <xf numFmtId="0" fontId="0" fillId="0" borderId="0" xfId="0" applyProtection="1"/>
    <xf numFmtId="0" fontId="13" fillId="0" borderId="0" xfId="0" applyFont="1" applyProtection="1"/>
    <xf numFmtId="0" fontId="14" fillId="0" borderId="0" xfId="0" applyFont="1" applyProtection="1"/>
    <xf numFmtId="15" fontId="0" fillId="0" borderId="0" xfId="0" applyNumberFormat="1" applyProtection="1"/>
    <xf numFmtId="1" fontId="0" fillId="0" borderId="0" xfId="0" applyNumberFormat="1" applyProtection="1"/>
    <xf numFmtId="22" fontId="0" fillId="0" borderId="0" xfId="0" applyNumberFormat="1" applyProtection="1"/>
    <xf numFmtId="21" fontId="0" fillId="0" borderId="0" xfId="0" applyNumberFormat="1" applyProtection="1"/>
    <xf numFmtId="14" fontId="5" fillId="0" borderId="23" xfId="0" applyNumberFormat="1" applyFont="1" applyBorder="1" applyAlignment="1" applyProtection="1">
      <alignment horizontal="center" vertical="center"/>
      <protection locked="0"/>
    </xf>
    <xf numFmtId="46" fontId="0" fillId="0" borderId="0" xfId="0" applyNumberFormat="1" applyProtection="1"/>
    <xf numFmtId="0" fontId="5" fillId="0" borderId="36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4" fillId="2" borderId="22" xfId="0" applyFont="1" applyFill="1" applyBorder="1" applyAlignment="1" applyProtection="1">
      <alignment horizontal="center" vertical="center" wrapText="1"/>
      <protection locked="0"/>
    </xf>
    <xf numFmtId="0" fontId="4" fillId="2" borderId="23" xfId="0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5" fillId="0" borderId="53" xfId="0" applyFont="1" applyBorder="1" applyAlignment="1">
      <alignment horizontal="left" vertical="top" wrapText="1"/>
    </xf>
    <xf numFmtId="0" fontId="5" fillId="0" borderId="54" xfId="0" applyFont="1" applyBorder="1" applyAlignment="1">
      <alignment horizontal="left" vertical="top"/>
    </xf>
    <xf numFmtId="0" fontId="5" fillId="0" borderId="25" xfId="0" applyFont="1" applyBorder="1" applyAlignment="1">
      <alignment horizontal="left" vertical="top"/>
    </xf>
    <xf numFmtId="0" fontId="5" fillId="0" borderId="36" xfId="0" applyFont="1" applyBorder="1" applyAlignment="1" applyProtection="1">
      <alignment horizontal="center" vertical="center"/>
    </xf>
    <xf numFmtId="0" fontId="5" fillId="0" borderId="41" xfId="0" applyFont="1" applyBorder="1" applyAlignment="1" applyProtection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0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2" borderId="45" xfId="0" applyFont="1" applyFill="1" applyBorder="1" applyAlignment="1" applyProtection="1">
      <alignment horizontal="center" vertical="center"/>
      <protection locked="0"/>
    </xf>
    <xf numFmtId="0" fontId="4" fillId="2" borderId="46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8" fillId="0" borderId="37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37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</cellXfs>
  <cellStyles count="1">
    <cellStyle name="Normal" xfId="0" builtinId="0"/>
  </cellStyles>
  <dxfs count="497"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numFmt numFmtId="0" formatCode="General"/>
      <fill>
        <patternFill>
          <bgColor theme="9" tint="0.59996337778862885"/>
        </patternFill>
      </fill>
    </dxf>
    <dxf>
      <font>
        <color auto="1"/>
      </font>
      <numFmt numFmtId="0" formatCode="General"/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ill>
        <patternFill>
          <bgColor theme="9" tint="0.59996337778862885"/>
        </patternFill>
      </fill>
    </dxf>
    <dxf>
      <fill>
        <patternFill>
          <bgColor rgb="FFFF8989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pixabay.com/fr/imprimante-p%C3%A9riph%C3%A9riques-mat%C3%A9riel-146481/" TargetMode="External"/><Relationship Id="rId1" Type="http://schemas.openxmlformats.org/officeDocument/2006/relationships/image" Target="../media/image1.png"/><Relationship Id="rId4" Type="http://schemas.openxmlformats.org/officeDocument/2006/relationships/hyperlink" Target="https://pixabay.com/pt/%C3%ADcones-s%C3%ADmbolos-lupa-pesquisa-842865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1547810</xdr:colOff>
      <xdr:row>1</xdr:row>
      <xdr:rowOff>100334</xdr:rowOff>
    </xdr:from>
    <xdr:to>
      <xdr:col>22</xdr:col>
      <xdr:colOff>104773</xdr:colOff>
      <xdr:row>4</xdr:row>
      <xdr:rowOff>404812</xdr:rowOff>
    </xdr:to>
    <xdr:pic macro="[0]!Image5_Cliquer"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7574873" y="481334"/>
          <a:ext cx="2652713" cy="2018978"/>
        </a:xfrm>
        <a:prstGeom prst="rect">
          <a:avLst/>
        </a:prstGeom>
      </xdr:spPr>
    </xdr:pic>
    <xdr:clientData/>
  </xdr:twoCellAnchor>
  <xdr:twoCellAnchor editAs="oneCell">
    <xdr:from>
      <xdr:col>12</xdr:col>
      <xdr:colOff>452436</xdr:colOff>
      <xdr:row>1</xdr:row>
      <xdr:rowOff>95249</xdr:rowOff>
    </xdr:from>
    <xdr:to>
      <xdr:col>13</xdr:col>
      <xdr:colOff>1119186</xdr:colOff>
      <xdr:row>4</xdr:row>
      <xdr:rowOff>380999</xdr:rowOff>
    </xdr:to>
    <xdr:pic macro="[0]!Image7_Cliquer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25145999" y="476249"/>
          <a:ext cx="2000250" cy="2000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1285875</xdr:colOff>
          <xdr:row>8</xdr:row>
          <xdr:rowOff>28575</xdr:rowOff>
        </xdr:from>
        <xdr:to>
          <xdr:col>24</xdr:col>
          <xdr:colOff>361950</xdr:colOff>
          <xdr:row>10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6705B3E-8102-4346-820B-67DD760CBD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9525</xdr:rowOff>
    </xdr:from>
    <xdr:to>
      <xdr:col>7</xdr:col>
      <xdr:colOff>590550</xdr:colOff>
      <xdr:row>13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1990725"/>
          <a:ext cx="6810375" cy="15240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600075</xdr:colOff>
      <xdr:row>12</xdr:row>
      <xdr:rowOff>0</xdr:rowOff>
    </xdr:to>
    <xdr:sp macro="" textlink="">
      <xdr:nvSpPr>
        <xdr:cNvPr id="3" name="EXPB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6819900" cy="1981200"/>
        </a:xfrm>
        <a:prstGeom prst="roundRect">
          <a:avLst>
            <a:gd name="adj" fmla="val 1666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9525</xdr:rowOff>
    </xdr:from>
    <xdr:to>
      <xdr:col>7</xdr:col>
      <xdr:colOff>590550</xdr:colOff>
      <xdr:row>13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1990725"/>
          <a:ext cx="6810375" cy="15240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600075</xdr:colOff>
      <xdr:row>12</xdr:row>
      <xdr:rowOff>0</xdr:rowOff>
    </xdr:to>
    <xdr:sp macro="" textlink="">
      <xdr:nvSpPr>
        <xdr:cNvPr id="3" name="EXPB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6819900" cy="1981200"/>
        </a:xfrm>
        <a:prstGeom prst="roundRect">
          <a:avLst>
            <a:gd name="adj" fmla="val 1666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9525</xdr:rowOff>
    </xdr:from>
    <xdr:to>
      <xdr:col>7</xdr:col>
      <xdr:colOff>590550</xdr:colOff>
      <xdr:row>13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0" y="1990725"/>
          <a:ext cx="6810375" cy="15240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600075</xdr:colOff>
      <xdr:row>12</xdr:row>
      <xdr:rowOff>0</xdr:rowOff>
    </xdr:to>
    <xdr:sp macro="" textlink="">
      <xdr:nvSpPr>
        <xdr:cNvPr id="3" name="EXPB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6819900" cy="1981200"/>
        </a:xfrm>
        <a:prstGeom prst="roundRect">
          <a:avLst>
            <a:gd name="adj" fmla="val 1666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9525</xdr:rowOff>
    </xdr:from>
    <xdr:to>
      <xdr:col>7</xdr:col>
      <xdr:colOff>590550</xdr:colOff>
      <xdr:row>13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0" y="1990725"/>
          <a:ext cx="6810375" cy="15240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600075</xdr:colOff>
      <xdr:row>12</xdr:row>
      <xdr:rowOff>0</xdr:rowOff>
    </xdr:to>
    <xdr:sp macro="" textlink="">
      <xdr:nvSpPr>
        <xdr:cNvPr id="3" name="EXPB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6819900" cy="1981200"/>
        </a:xfrm>
        <a:prstGeom prst="roundRect">
          <a:avLst>
            <a:gd name="adj" fmla="val 1666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3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h075309/LOCALS~1/Temp/notesA69DD3/fair_workbook_packa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h075309/LOCALS~1/Temp/notesA69DD3/EN%209103%202005%20(VF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ervice_methode\METHODES%20-%20Site%20de%20Bordeaux\Industrialisation\M51.3\524\7914%20-%20CPN%20524\Livrables\R&amp;R%20-%20Corr&#233;lation\Corr&#233;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Information"/>
      <sheetName val="1  FAIR - Front Sheet"/>
      <sheetName val="Content Sheet"/>
      <sheetName val="2  FAIR Release Sheets"/>
      <sheetName val="3   FAIR Front Sheets"/>
      <sheetName val="4  AS-EN-SJAC9102 Form 1"/>
      <sheetName val="5  Cascade Diagram"/>
      <sheetName val="6  Classified Part Plan "/>
      <sheetName val="7  Copies of App. Concessions"/>
      <sheetName val="8  AS-EN-SJAC 9102 Form 2"/>
      <sheetName val="9    Approved Data Cards"/>
      <sheetName val="10  Special Process Subs."/>
      <sheetName val="11  Approved NDT Data Cards"/>
      <sheetName val="12  Certificates of Material"/>
      <sheetName val="13  Functional Test Reports"/>
      <sheetName val="14  Supplier Release Note"/>
      <sheetName val="15  AS-EN-SJAC 9102 Form 3"/>
      <sheetName val="16  Released for Manufact. Drw."/>
      <sheetName val="17  Condition of Supply Drawing"/>
      <sheetName val="18 Forging - Casting MoM"/>
      <sheetName val="19 Compliance Design-Make Req"/>
      <sheetName val="20  Part Marking Verification"/>
      <sheetName val="21 Method of Manufacturer"/>
      <sheetName val="Process Control Document"/>
      <sheetName val="PCD Page 2"/>
      <sheetName val="PCD Instructions "/>
      <sheetName val="Appendix A"/>
      <sheetName val="Appendix A1"/>
      <sheetName val="Appendix B"/>
      <sheetName val="fair_workbook_package"/>
      <sheetName val="PLAN REF-A"/>
      <sheetName val="DIAMETRE REF-B"/>
      <sheetName val="BRIDE AVANT"/>
      <sheetName val="BRIDE ARRIERE"/>
      <sheetName val="Liste des pcs"/>
      <sheetName val="Volet 0  Exigences  "/>
    </sheetNames>
    <sheetDataSet>
      <sheetData sheetId="0" refreshError="1"/>
      <sheetData sheetId="1">
        <row r="10">
          <cell r="D10" t="str">
            <v>Full FAIR</v>
          </cell>
          <cell r="K10" t="str">
            <v>Repeat FAIR</v>
          </cell>
          <cell r="O10" t="str">
            <v>Partial FAIR</v>
          </cell>
        </row>
        <row r="11">
          <cell r="D11" t="str">
            <v>New Part / Drawing / Scheme</v>
          </cell>
          <cell r="K11" t="str">
            <v>Change of Source or Location</v>
          </cell>
          <cell r="O11" t="str">
            <v>Change of Method or Sequence</v>
          </cell>
        </row>
        <row r="12">
          <cell r="D12" t="str">
            <v>Drawing issue change</v>
          </cell>
          <cell r="K12" t="str">
            <v>Lapse in Production (&gt;24 months)</v>
          </cell>
          <cell r="O12" t="str">
            <v>Request by R-R</v>
          </cell>
        </row>
        <row r="13">
          <cell r="D13" t="str">
            <v>Description of Reason</v>
          </cell>
        </row>
        <row r="22">
          <cell r="E22" t="str">
            <v>Satisfactory</v>
          </cell>
          <cell r="G22" t="str">
            <v>Conditional</v>
          </cell>
          <cell r="K22" t="str">
            <v>Reject</v>
          </cell>
        </row>
      </sheetData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>
        <row r="29">
          <cell r="A29" t="str">
            <v>Inspection Information (Include information such as location, date, and method)</v>
          </cell>
        </row>
        <row r="36">
          <cell r="A36" t="str">
            <v>Signature: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1">
          <cell r="A31" t="str">
            <v>12. Prepared By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 2"/>
      <sheetName val="Feuil3"/>
      <sheetName val="EN 9103 2005 (VF)"/>
    </sheetNames>
    <sheetDataSet>
      <sheetData sheetId="0"/>
      <sheetData sheetId="1" refreshError="1"/>
      <sheetData sheetId="2">
        <row r="2">
          <cell r="A2" t="str">
            <v>Oui</v>
          </cell>
          <cell r="B2" t="str">
            <v xml:space="preserve">HIST   </v>
          </cell>
        </row>
        <row r="3">
          <cell r="A3" t="str">
            <v>Non</v>
          </cell>
          <cell r="B3" t="str">
            <v>NOUV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'entrée - Résultats"/>
      <sheetName val="Evolution"/>
      <sheetName val="Critères"/>
      <sheetName val="Calculs"/>
    </sheetNames>
    <sheetDataSet>
      <sheetData sheetId="0"/>
      <sheetData sheetId="1"/>
      <sheetData sheetId="2">
        <row r="1">
          <cell r="A1">
            <v>0</v>
          </cell>
        </row>
      </sheetData>
      <sheetData sheetId="3">
        <row r="3">
          <cell r="AF3">
            <v>0.05</v>
          </cell>
        </row>
        <row r="4">
          <cell r="AF4">
            <v>0.9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4D784-C472-47E6-9EBA-9CC33D84F3EE}">
  <sheetPr codeName="Feuil20">
    <pageSetUpPr fitToPage="1"/>
  </sheetPr>
  <dimension ref="A1:BB371"/>
  <sheetViews>
    <sheetView showGridLines="0" tabSelected="1" topLeftCell="B1" zoomScale="40" zoomScaleNormal="40" workbookViewId="0">
      <selection activeCell="W10" sqref="W10"/>
    </sheetView>
  </sheetViews>
  <sheetFormatPr baseColWidth="10" defaultColWidth="11.42578125" defaultRowHeight="15" x14ac:dyDescent="0.25"/>
  <cols>
    <col min="1" max="1" width="8.5703125" style="1" hidden="1" customWidth="1"/>
    <col min="2" max="2" width="63.140625" style="62" customWidth="1"/>
    <col min="3" max="3" width="27.7109375" style="62" bestFit="1" customWidth="1"/>
    <col min="4" max="4" width="42.7109375" style="62" customWidth="1"/>
    <col min="5" max="5" width="55.5703125" style="62" bestFit="1" customWidth="1"/>
    <col min="6" max="6" width="43.42578125" style="62" bestFit="1" customWidth="1"/>
    <col min="7" max="7" width="36.28515625" style="62" hidden="1" customWidth="1"/>
    <col min="8" max="8" width="38" style="62" hidden="1" customWidth="1"/>
    <col min="9" max="9" width="30.7109375" style="1" customWidth="1"/>
    <col min="10" max="10" width="32.7109375" style="1" customWidth="1"/>
    <col min="11" max="11" width="32.85546875" style="1" bestFit="1" customWidth="1"/>
    <col min="12" max="12" width="40.5703125" style="1" customWidth="1"/>
    <col min="13" max="13" width="19.85546875" style="1" customWidth="1"/>
    <col min="14" max="14" width="61.42578125" style="1" customWidth="1"/>
    <col min="15" max="15" width="17.7109375" style="1" hidden="1" customWidth="1"/>
    <col min="16" max="16" width="29.28515625" style="1" hidden="1" customWidth="1"/>
    <col min="17" max="17" width="34.140625" style="1" hidden="1" customWidth="1"/>
    <col min="18" max="18" width="60.140625" style="1" hidden="1" customWidth="1"/>
    <col min="19" max="20" width="53.7109375" style="1" hidden="1" customWidth="1"/>
    <col min="21" max="21" width="23.42578125" style="1" hidden="1" customWidth="1"/>
    <col min="22" max="22" width="59.85546875" style="1" hidden="1" customWidth="1"/>
    <col min="23" max="23" width="11.42578125" style="1" customWidth="1"/>
    <col min="24" max="24" width="35.7109375" style="1" hidden="1" customWidth="1"/>
    <col min="25" max="25" width="21.140625" style="1" bestFit="1" customWidth="1"/>
    <col min="26" max="26" width="32.28515625" style="1" bestFit="1" customWidth="1"/>
    <col min="27" max="27" width="42.140625" style="1" bestFit="1" customWidth="1"/>
    <col min="28" max="28" width="42.140625" style="1" customWidth="1"/>
    <col min="29" max="29" width="21.140625" style="1" bestFit="1" customWidth="1"/>
    <col min="30" max="30" width="32.28515625" style="1" bestFit="1" customWidth="1"/>
    <col min="31" max="31" width="32.28515625" style="1" hidden="1" customWidth="1"/>
    <col min="32" max="32" width="41.7109375" style="1" hidden="1" customWidth="1"/>
    <col min="33" max="54" width="11.42578125" style="1" hidden="1" customWidth="1"/>
    <col min="55" max="16384" width="11.42578125" style="1"/>
  </cols>
  <sheetData>
    <row r="1" spans="1:54" ht="30" customHeight="1" thickBot="1" x14ac:dyDescent="0.3">
      <c r="B1" s="126"/>
      <c r="C1" s="128"/>
      <c r="D1" s="128"/>
      <c r="E1" s="128"/>
      <c r="F1" s="128"/>
      <c r="G1" s="128"/>
      <c r="H1" s="128"/>
      <c r="I1" s="128"/>
      <c r="J1" s="128"/>
      <c r="K1" s="128"/>
      <c r="L1" s="130"/>
      <c r="R1" s="2" t="s">
        <v>0</v>
      </c>
      <c r="V1" s="3" t="s">
        <v>1</v>
      </c>
      <c r="AE1" s="132" t="s">
        <v>2</v>
      </c>
      <c r="AF1" s="133"/>
      <c r="AG1" s="133"/>
      <c r="AH1" s="133"/>
      <c r="AI1" s="133"/>
      <c r="AJ1" s="133"/>
      <c r="AK1" s="133"/>
      <c r="AL1" s="133"/>
      <c r="AM1" s="133"/>
      <c r="AN1" s="134"/>
      <c r="AO1"/>
      <c r="AP1" s="138" t="s">
        <v>3</v>
      </c>
      <c r="AQ1" s="139"/>
      <c r="AR1" s="139"/>
      <c r="AS1" s="139"/>
      <c r="AT1" s="140"/>
      <c r="AU1"/>
      <c r="AV1" s="138" t="s">
        <v>4</v>
      </c>
      <c r="AW1" s="139"/>
      <c r="AX1" s="139"/>
      <c r="AY1" s="139"/>
      <c r="AZ1" s="139"/>
      <c r="BA1" s="139"/>
      <c r="BB1" s="140"/>
    </row>
    <row r="2" spans="1:54" ht="30" customHeight="1" thickBot="1" x14ac:dyDescent="0.3">
      <c r="B2" s="127"/>
      <c r="C2" s="129"/>
      <c r="D2" s="129"/>
      <c r="E2" s="129"/>
      <c r="F2" s="129"/>
      <c r="G2" s="129"/>
      <c r="H2" s="129"/>
      <c r="I2" s="129"/>
      <c r="J2" s="129"/>
      <c r="K2" s="129"/>
      <c r="L2" s="131"/>
      <c r="R2" s="155" t="s">
        <v>5</v>
      </c>
      <c r="V2" s="4" t="s">
        <v>2</v>
      </c>
      <c r="AE2" s="135"/>
      <c r="AF2" s="136"/>
      <c r="AG2" s="136"/>
      <c r="AH2" s="136"/>
      <c r="AI2" s="136"/>
      <c r="AJ2" s="136"/>
      <c r="AK2" s="136"/>
      <c r="AL2" s="136"/>
      <c r="AM2" s="136"/>
      <c r="AN2" s="137"/>
      <c r="AO2"/>
      <c r="AP2" s="151" t="s">
        <v>6</v>
      </c>
      <c r="AQ2" s="152"/>
      <c r="AR2" s="5">
        <v>0.5</v>
      </c>
      <c r="AS2" s="6">
        <v>3</v>
      </c>
      <c r="AT2" s="7">
        <v>6</v>
      </c>
      <c r="AU2"/>
      <c r="AV2" s="151" t="s">
        <v>6</v>
      </c>
      <c r="AW2" s="152"/>
      <c r="AX2" s="8"/>
      <c r="AY2" s="6">
        <v>10</v>
      </c>
      <c r="AZ2" s="6">
        <v>50</v>
      </c>
      <c r="BA2" s="6">
        <v>120</v>
      </c>
      <c r="BB2" s="7">
        <v>400</v>
      </c>
    </row>
    <row r="3" spans="1:54" ht="74.25" customHeight="1" thickBot="1" x14ac:dyDescent="0.3">
      <c r="B3" s="9"/>
      <c r="C3" s="10"/>
      <c r="D3" s="11"/>
      <c r="E3" s="10"/>
      <c r="F3" s="11"/>
      <c r="G3" s="11"/>
      <c r="H3" s="11"/>
      <c r="I3" s="10"/>
      <c r="J3" s="11"/>
      <c r="K3" s="10"/>
      <c r="L3" s="131"/>
      <c r="R3" s="156"/>
      <c r="V3" s="12" t="s">
        <v>7</v>
      </c>
      <c r="AE3" s="151" t="s">
        <v>6</v>
      </c>
      <c r="AF3" s="152"/>
      <c r="AG3" s="8">
        <v>0.5</v>
      </c>
      <c r="AH3" s="6">
        <v>3</v>
      </c>
      <c r="AI3" s="6">
        <v>6</v>
      </c>
      <c r="AJ3" s="6">
        <v>30</v>
      </c>
      <c r="AK3" s="6">
        <v>120</v>
      </c>
      <c r="AL3" s="6">
        <v>400</v>
      </c>
      <c r="AM3" s="6">
        <v>1000</v>
      </c>
      <c r="AN3" s="7">
        <v>2000</v>
      </c>
      <c r="AO3"/>
      <c r="AP3" s="153"/>
      <c r="AQ3" s="154"/>
      <c r="AR3" s="13">
        <v>3</v>
      </c>
      <c r="AS3" s="14">
        <v>6</v>
      </c>
      <c r="AT3" s="15"/>
      <c r="AU3"/>
      <c r="AV3" s="153"/>
      <c r="AW3" s="154"/>
      <c r="AX3" s="16">
        <v>10</v>
      </c>
      <c r="AY3" s="14">
        <v>50</v>
      </c>
      <c r="AZ3" s="14">
        <v>120</v>
      </c>
      <c r="BA3" s="14">
        <v>400</v>
      </c>
      <c r="BB3" s="15"/>
    </row>
    <row r="4" spans="1:54" ht="29.25" thickBot="1" x14ac:dyDescent="0.3">
      <c r="B4" s="17"/>
      <c r="C4" s="18"/>
      <c r="D4" s="11"/>
      <c r="E4" s="10"/>
      <c r="F4" s="129"/>
      <c r="G4" s="11"/>
      <c r="H4" s="11"/>
      <c r="I4" s="160"/>
      <c r="J4" s="129"/>
      <c r="K4" s="162"/>
      <c r="L4" s="131"/>
      <c r="R4" s="156"/>
      <c r="V4" s="19" t="s">
        <v>9</v>
      </c>
      <c r="AE4" s="153"/>
      <c r="AF4" s="154"/>
      <c r="AG4" s="16">
        <v>3</v>
      </c>
      <c r="AH4" s="14">
        <v>6</v>
      </c>
      <c r="AI4" s="14">
        <v>30</v>
      </c>
      <c r="AJ4" s="14">
        <v>120</v>
      </c>
      <c r="AK4" s="14">
        <v>400</v>
      </c>
      <c r="AL4" s="14">
        <v>1000</v>
      </c>
      <c r="AM4" s="14">
        <v>2000</v>
      </c>
      <c r="AN4" s="15">
        <v>4000</v>
      </c>
      <c r="AO4"/>
      <c r="AP4" s="148" t="s">
        <v>10</v>
      </c>
      <c r="AQ4" s="164"/>
      <c r="AR4" s="147" t="s">
        <v>11</v>
      </c>
      <c r="AS4" s="142" t="s">
        <v>12</v>
      </c>
      <c r="AT4" s="144" t="s">
        <v>13</v>
      </c>
      <c r="AU4"/>
      <c r="AV4" s="148" t="s">
        <v>10</v>
      </c>
      <c r="AW4" s="149"/>
      <c r="AX4" s="150" t="s">
        <v>14</v>
      </c>
      <c r="AY4" s="141" t="s">
        <v>15</v>
      </c>
      <c r="AZ4" s="141" t="s">
        <v>16</v>
      </c>
      <c r="BA4" s="141" t="s">
        <v>17</v>
      </c>
      <c r="BB4" s="143" t="s">
        <v>18</v>
      </c>
    </row>
    <row r="5" spans="1:54" ht="48.75" customHeight="1" thickBot="1" x14ac:dyDescent="0.3">
      <c r="B5" s="20"/>
      <c r="C5" s="21"/>
      <c r="D5" s="22"/>
      <c r="E5" s="21"/>
      <c r="F5" s="159"/>
      <c r="G5" s="23"/>
      <c r="H5" s="23"/>
      <c r="I5" s="161"/>
      <c r="J5" s="159"/>
      <c r="K5" s="163"/>
      <c r="L5" s="158"/>
      <c r="R5" s="156"/>
      <c r="AE5" s="145" t="s">
        <v>10</v>
      </c>
      <c r="AF5" s="146"/>
      <c r="AG5" s="24" t="s">
        <v>19</v>
      </c>
      <c r="AH5" s="25" t="s">
        <v>19</v>
      </c>
      <c r="AI5" s="25" t="s">
        <v>20</v>
      </c>
      <c r="AJ5" s="25" t="s">
        <v>21</v>
      </c>
      <c r="AK5" s="25" t="s">
        <v>11</v>
      </c>
      <c r="AL5" s="25" t="s">
        <v>22</v>
      </c>
      <c r="AM5" s="25" t="s">
        <v>12</v>
      </c>
      <c r="AN5" s="25" t="s">
        <v>23</v>
      </c>
      <c r="AO5"/>
      <c r="AP5" s="102" t="s">
        <v>8</v>
      </c>
      <c r="AQ5" s="119"/>
      <c r="AR5" s="120"/>
      <c r="AS5" s="122"/>
      <c r="AT5" s="124"/>
      <c r="AU5"/>
      <c r="AV5" s="102" t="s">
        <v>8</v>
      </c>
      <c r="AW5" s="103"/>
      <c r="AX5" s="147"/>
      <c r="AY5" s="142"/>
      <c r="AZ5" s="142"/>
      <c r="BA5" s="142"/>
      <c r="BB5" s="144"/>
    </row>
    <row r="6" spans="1:54" ht="15.75" customHeight="1" x14ac:dyDescent="0.25">
      <c r="B6" s="110" t="s">
        <v>230</v>
      </c>
      <c r="C6" s="111"/>
      <c r="D6" s="111"/>
      <c r="E6" s="111"/>
      <c r="F6" s="111"/>
      <c r="G6" s="111"/>
      <c r="H6" s="111"/>
      <c r="I6" s="111"/>
      <c r="J6" s="111"/>
      <c r="K6" s="111"/>
      <c r="L6" s="112"/>
      <c r="R6" s="157"/>
      <c r="AE6" s="117" t="s">
        <v>8</v>
      </c>
      <c r="AF6" s="118"/>
      <c r="AG6" s="26" t="s">
        <v>20</v>
      </c>
      <c r="AH6" s="27" t="s">
        <v>20</v>
      </c>
      <c r="AI6" s="27" t="s">
        <v>11</v>
      </c>
      <c r="AJ6" s="27" t="s">
        <v>22</v>
      </c>
      <c r="AK6" s="27" t="s">
        <v>12</v>
      </c>
      <c r="AL6" s="27" t="s">
        <v>24</v>
      </c>
      <c r="AM6" s="27" t="s">
        <v>25</v>
      </c>
      <c r="AN6" s="27" t="s">
        <v>26</v>
      </c>
      <c r="AO6"/>
      <c r="AP6" s="102" t="s">
        <v>27</v>
      </c>
      <c r="AQ6" s="119"/>
      <c r="AR6" s="120" t="s">
        <v>28</v>
      </c>
      <c r="AS6" s="122" t="s">
        <v>13</v>
      </c>
      <c r="AT6" s="124" t="s">
        <v>26</v>
      </c>
      <c r="AU6"/>
      <c r="AV6" s="102" t="s">
        <v>27</v>
      </c>
      <c r="AW6" s="103"/>
      <c r="AX6" s="26" t="s">
        <v>29</v>
      </c>
      <c r="AY6" s="27" t="s">
        <v>14</v>
      </c>
      <c r="AZ6" s="27" t="s">
        <v>15</v>
      </c>
      <c r="BA6" s="27" t="s">
        <v>30</v>
      </c>
      <c r="BB6" s="28" t="s">
        <v>17</v>
      </c>
    </row>
    <row r="7" spans="1:54" ht="15" customHeight="1" thickBot="1" x14ac:dyDescent="0.3">
      <c r="B7" s="113"/>
      <c r="C7" s="111"/>
      <c r="D7" s="111"/>
      <c r="E7" s="111"/>
      <c r="F7" s="111"/>
      <c r="G7" s="111"/>
      <c r="H7" s="111"/>
      <c r="I7" s="111"/>
      <c r="J7" s="111"/>
      <c r="K7" s="111"/>
      <c r="L7" s="112"/>
      <c r="AE7" s="102" t="s">
        <v>27</v>
      </c>
      <c r="AF7" s="103"/>
      <c r="AG7" s="26" t="s">
        <v>11</v>
      </c>
      <c r="AH7" s="27" t="s">
        <v>22</v>
      </c>
      <c r="AI7" s="27" t="s">
        <v>12</v>
      </c>
      <c r="AJ7" s="27" t="s">
        <v>24</v>
      </c>
      <c r="AK7" s="27" t="s">
        <v>25</v>
      </c>
      <c r="AL7" s="27" t="s">
        <v>26</v>
      </c>
      <c r="AM7" s="27" t="s">
        <v>31</v>
      </c>
      <c r="AN7" s="27" t="s">
        <v>32</v>
      </c>
      <c r="AO7"/>
      <c r="AP7" s="104" t="s">
        <v>33</v>
      </c>
      <c r="AQ7" s="105"/>
      <c r="AR7" s="121"/>
      <c r="AS7" s="123"/>
      <c r="AT7" s="125"/>
      <c r="AU7"/>
      <c r="AV7" s="104" t="s">
        <v>33</v>
      </c>
      <c r="AW7" s="106"/>
      <c r="AX7" s="29" t="s">
        <v>34</v>
      </c>
      <c r="AY7" s="30" t="s">
        <v>35</v>
      </c>
      <c r="AZ7" s="30" t="s">
        <v>14</v>
      </c>
      <c r="BA7" s="30" t="s">
        <v>15</v>
      </c>
      <c r="BB7" s="31" t="s">
        <v>16</v>
      </c>
    </row>
    <row r="8" spans="1:54" ht="44.25" customHeight="1" thickBot="1" x14ac:dyDescent="0.3">
      <c r="B8" s="114"/>
      <c r="C8" s="115"/>
      <c r="D8" s="115"/>
      <c r="E8" s="115"/>
      <c r="F8" s="115"/>
      <c r="G8" s="115"/>
      <c r="H8" s="115"/>
      <c r="I8" s="115"/>
      <c r="J8" s="115"/>
      <c r="K8" s="115"/>
      <c r="L8" s="116"/>
      <c r="AE8" s="104" t="s">
        <v>33</v>
      </c>
      <c r="AF8" s="106"/>
      <c r="AG8" s="26" t="s">
        <v>23</v>
      </c>
      <c r="AH8" s="27" t="s">
        <v>12</v>
      </c>
      <c r="AI8" s="27" t="s">
        <v>13</v>
      </c>
      <c r="AJ8" s="27" t="s">
        <v>36</v>
      </c>
      <c r="AK8" s="27" t="s">
        <v>37</v>
      </c>
      <c r="AL8" s="27" t="s">
        <v>32</v>
      </c>
      <c r="AM8" s="27" t="s">
        <v>38</v>
      </c>
      <c r="AN8" s="27" t="s">
        <v>39</v>
      </c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 ht="60" customHeight="1" thickBot="1" x14ac:dyDescent="0.3">
      <c r="A9" s="32" t="s">
        <v>40</v>
      </c>
      <c r="B9" s="33" t="s">
        <v>41</v>
      </c>
      <c r="C9" s="34" t="s">
        <v>42</v>
      </c>
      <c r="D9" s="34" t="s">
        <v>43</v>
      </c>
      <c r="E9" s="35" t="s">
        <v>44</v>
      </c>
      <c r="F9" s="34" t="s">
        <v>45</v>
      </c>
      <c r="G9" s="35" t="s">
        <v>46</v>
      </c>
      <c r="H9" s="36" t="s">
        <v>47</v>
      </c>
      <c r="I9" s="107" t="s">
        <v>48</v>
      </c>
      <c r="J9" s="108"/>
      <c r="K9" s="107" t="s">
        <v>49</v>
      </c>
      <c r="L9" s="109"/>
      <c r="O9" s="33" t="s">
        <v>50</v>
      </c>
      <c r="P9" s="34" t="s">
        <v>51</v>
      </c>
      <c r="Q9" s="34" t="s">
        <v>44</v>
      </c>
      <c r="R9" s="34" t="s">
        <v>52</v>
      </c>
      <c r="S9" s="34" t="s">
        <v>53</v>
      </c>
      <c r="T9" s="34" t="s">
        <v>54</v>
      </c>
      <c r="U9" s="34" t="s">
        <v>55</v>
      </c>
      <c r="V9" s="37" t="s">
        <v>56</v>
      </c>
      <c r="X9" s="38" t="s">
        <v>51</v>
      </c>
    </row>
    <row r="10" spans="1:54" ht="60" customHeight="1" x14ac:dyDescent="0.25">
      <c r="A10" s="39" t="str">
        <f>IF(ISTEXT(D10),"X","")</f>
        <v/>
      </c>
      <c r="B10" s="40"/>
      <c r="C10" s="41">
        <v>1</v>
      </c>
      <c r="D10" s="41"/>
      <c r="E10" s="42" t="str">
        <f>IF(AND(O10="",P10="°"),Q10&amp;P10&amp;R10&amp;U10,
IF(AND(O10="",P10&lt;&gt;"°"),P10&amp;Q10&amp;R10&amp;U10,
IF(AND(O10&lt;&gt;"",P10="°"),"("&amp;O10&amp;"x) "&amp;Q10&amp;P10&amp;R10&amp;U10,
IF(AND(O10&lt;&gt;"",P10&lt;&gt;"°"),"("&amp;O10&amp;"x) "&amp;P10&amp;Q10&amp;R10&amp;U10))))</f>
        <v>Localisation 0,35(M)|A|B|C</v>
      </c>
      <c r="F10" s="43">
        <f>MAX('8560-2.001 (av TS)'!I15,'8560-2.001 (av TS)'!I21,'8560-2.001 (av TS)'!I27,'8560-2.001 (av TS)'!I33,'8560-2.001 (av TS)'!I39,'8560-2.001 (av TS)'!I45,'8560-2.001 (av TS)'!I51,'8560-2.001 (av TS)'!I57,'8560-2.001 (av TS)'!I63,'8560-2.001 (av TS)'!I69)</f>
        <v>0</v>
      </c>
      <c r="G10" s="42">
        <f>IF(AND(R10="",Q10&lt;&gt;""),0,
IF(AND(R10=0,Q10=""),"",
IF(AND(COUNTIF(R10,"*±*"),Q10&lt;&gt;""),Q10-MID(R10,3,7),
IF(AND(OR(COUNTIF(R10,"*-*"),COUNTIF(R10,"*+*")),Q10&lt;&gt;""),S10,))))</f>
        <v>0</v>
      </c>
      <c r="H10" s="42">
        <f>MIN('8560-2.001 (av TS)'!D15,'8560-2.001 (av TS)'!D21,'8560-2.001 (av TS)'!D27,'8560-2.001 (av TS)'!D33,'8560-2.001 (av TS)'!D39,'8560-2.001 (av TS)'!D45,'8560-2.001 (av TS)'!D51,'8560-2.001 (av TS)'!D57,'8560-2.001 (av TS)'!D63,'8560-2.001 (av TS)'!D69)</f>
        <v>0</v>
      </c>
      <c r="I10" s="77"/>
      <c r="J10" s="78"/>
      <c r="K10" s="100"/>
      <c r="L10" s="101"/>
      <c r="O10" s="44"/>
      <c r="P10" s="41" t="s">
        <v>57</v>
      </c>
      <c r="Q10" s="45">
        <v>0.35</v>
      </c>
      <c r="R10" s="41" t="str">
        <f>IF(AND(V10=$V$2,0.5&lt;=Q10,Q10&lt;=3,$C$4="f"),'6.4- RC'!$AG$5,
IF(AND(V10=$V$2,3&lt;Q10,Q10&lt;=6,$C$4="f"),'6.4- RC'!$AH$5,
IF(AND(V10=$V$2,6&lt;Q10,Q10&lt;=30,$C$4="f"),'6.4- RC'!$AI$5,
IF(AND(V10=$V$2,30&lt;Q10,Q10&lt;=120,$C$4="f"),'6.4- RC'!$AJ$5,
IF(AND(V10=$V$2,120&lt;Q10,Q10&lt;=400,$C$4="f"),'6.4- RC'!$AK$5,
IF(AND(V10=$V$2,400&lt;Q10,Q10&lt;=1000,$C$4="f"),'6.4- RC'!$AL$5,
IF(AND(V10=$V$2,1000&lt;Q10,Q10&lt;=2000,$C$4="f"),'6.4- RC'!$AM$5,
IF(AND(V10=$V$2,2000&lt;Q10,Q10&lt;=4000,$C$4="f"),'6.4- RC'!$AN$5,
IF(AND(V10=$V$3,0.5&lt;=Q10,Q10&lt;=3,$C$4="f"),'6.4- RC'!$AR$4,
IF(AND(V10=$V$3,3&lt;Q10,Q10&lt;=6,$C$4="f"),'6.4- RC'!$AS$4,
IF(AND(V10=$V$3,6&lt;Q10,$C$4="f"),'6.4- RC'!$AT$4,
IF(AND(V10=$V$2,0.5&lt;=Q10,Q10&lt;=3,$C$4="m"),'6.4- RC'!$AG$6,
IF(AND(V10=$V$2,3&lt;Q10,Q10&lt;=6,$C$4="m"),'6.4- RC'!$AH$6,
IF(AND(V10=$V$2,6&lt;Q10,Q10&lt;=30,$C$4="m"),'6.4- RC'!$AI$6,
IF(AND(V10=$V$2,30&lt;Q10,Q10&lt;=120,$C$4="m"),'6.4- RC'!$AJ$6,
IF(AND(V10=$V$2,120&lt;Q10,Q10&lt;=400,$C$4="m"),'6.4- RC'!$AK$6,
IF(AND(V10=$V$2,400&lt;Q10,Q10&lt;=1000,$C$4="m"),'6.4- RC'!$AL$6,
IF(AND(V10=$V$2,1000&lt;Q10,Q10&lt;=2000,$C$4="m"),'6.4- RC'!$AM$6,
IF(AND(V10=$V$2,2000&lt;Q10,Q10&lt;=4000,$C$4="m"),'6.4- RC'!$AN$6,
IF(AND(V10=$V$3,0.5&lt;=Q10,Q10&lt;=3,$C$4="m"),'6.4- RC'!$AR$4,
IF(AND(V10=$V$3,3&lt;Q10,Q10&lt;=6,$C$4="m"),'6.4- RC'!$AS$4,
IF(AND(V10=$V$3,6&lt;Q10,$C$4="m"),'6.4- RC'!$AT$4,
IF(AND(V10=$V$2,0.5&lt;=Q10,Q10&lt;=3,$C$4="c"),'6.4- RC'!$AG$7,
IF(AND(V10=$V$2,3&lt;Q10,Q10&lt;=6,$C$4="c"),'6.4- RC'!$AH$7,
IF(AND(V10=$V$2,6&lt;Q10,Q10&lt;=30,$C$4="c"),'6.4- RC'!$AI$7,
IF(AND(V10=$V$2,30&lt;Q10,Q10&lt;=120,$C$4="c"),'6.4- RC'!$AJ$7,
IF(AND(V10=$V$2,120&lt;Q10,Q10&lt;=400,$C$4="c"),'6.4- RC'!$AK$7,
IF(AND(V10=$V$2,400&lt;Q10,Q10&lt;=1000,$C$4="c"),'6.4- RC'!$AL$7,
IF(AND(V10=$V$2,1000&lt;Q10,Q10&lt;=2000,$C$4="c"),'6.4- RC'!$AM$7,
IF(AND(V10=$V$2,2000&lt;Q10,Q10&lt;=4000,$C$4="c"),'6.4- RC'!$AN$7,
IF(AND(V10=$V$3,0.5&lt;=Q10,Q10&lt;=3,$C$4="c"),'6.4- RC'!$AR$6,
IF(AND(V10=$V$3,3&lt;Q10,Q10&lt;=6,$C$4="c"),'6.4- RC'!$AS$6,
IF(AND(V10=$V$3,6&lt;Q10,$C$4="c"),'6.4- RC'!$AT$6,
IF(AND(V10=$V$2,0.5&lt;=Q10,Q10&lt;=3,$C$4="v"),'6.4- RC'!$AG$8,
IF(AND(V10=$V$2,3&lt;Q10,Q10&lt;=6,$C$4="v"),'6.4- RC'!$AH$8,
IF(AND(V10=$V$2,6&lt;Q10,Q10&lt;=30,$C$4="v"),'6.4- RC'!$AI$8,
IF(AND(V10=$V$2,30&lt;Q10,Q10&lt;=120,$C$4="v"),'6.4- RC'!$AJ$8,
IF(AND(V10=$V$2,120&lt;Q10,Q10&lt;=400,$C$4="v"),'6.4- RC'!$AK$8,
IF(AND(V10=$V$2,400&lt;Q10,Q10&lt;=1000,$C$4="v"),'6.4- RC'!$AL$8,
IF(AND(V10=$V$2,1000&lt;Q10,Q10&lt;=2000,$C$4="v"),'6.4- RC'!$AM$8,
IF(AND(V10=$V$2,2000&lt;Q10,Q10&lt;=4000,$C$4="v"),'6.4- RC'!$AN$8,
IF(AND(V10=$V$3,0.5&lt;=Q10,Q10&lt;=3,$C$4="v"),'6.4- RC'!$AR$6,
IF(AND(V10=$V$3,3&lt;Q10,Q10&lt;=6,$C$4="v"),'6.4- RC'!$AS$6,
IF(AND(V10=$V$3,6&lt;Q10,$C$4="v"),'6.4- RC'!$AT$6,
IF(V10="","")))))))))))))))))))))))))))))))))))))))))))))</f>
        <v/>
      </c>
      <c r="S10" s="41" t="e">
        <f>MIN(Q10+MID(R10,2,6),Q10+MID(R10,9,6))</f>
        <v>#VALUE!</v>
      </c>
      <c r="T10" s="41" t="e">
        <f>MAX(Q10+MID(R10,2,6),Q10+MID(R10,9,6))</f>
        <v>#VALUE!</v>
      </c>
      <c r="U10" s="41" t="s">
        <v>58</v>
      </c>
      <c r="V10" s="46"/>
      <c r="X10" s="47" t="s">
        <v>59</v>
      </c>
    </row>
    <row r="11" spans="1:54" ht="60" customHeight="1" x14ac:dyDescent="0.25">
      <c r="A11" s="39" t="str">
        <f t="shared" ref="A11:A75" si="0">IF(ISTEXT(D11),"X","")</f>
        <v/>
      </c>
      <c r="B11" s="40"/>
      <c r="C11" s="48">
        <f>C10+1</f>
        <v>2</v>
      </c>
      <c r="D11" s="41"/>
      <c r="E11" s="42" t="str">
        <f t="shared" ref="E11:E75" si="1">IF(AND(O11="",P11="°"),Q11&amp;P11&amp;R11&amp;U11,
IF(AND(O11="",P11&lt;&gt;"°"),P11&amp;Q11&amp;R11&amp;U11,
IF(AND(O11&lt;&gt;"",P11="°"),"("&amp;O11&amp;"x) "&amp;Q11&amp;P11&amp;R11&amp;U11,
IF(AND(O11&lt;&gt;"",P11&lt;&gt;"°"),"("&amp;O11&amp;"x) "&amp;P11&amp;Q11&amp;R11&amp;U11))))</f>
        <v>(10x) Ø7±0,15 débouchant</v>
      </c>
      <c r="F11" s="43">
        <f>AVERAGE('8560-2.001 (av TS)'!I14,'8560-2.001 (av TS)'!I20,'8560-2.001 (av TS)'!I26,'8560-2.001 (av TS)'!I32,'8560-2.001 (av TS)'!I38,'8560-2.001 (av TS)'!I44,'8560-2.001 (av TS)'!I50,'8560-2.001 (av TS)'!I56,'8560-2.001 (av TS)'!I62,'8560-2.001 (av TS)'!I68)</f>
        <v>0</v>
      </c>
      <c r="G11" s="42">
        <f t="shared" ref="G11:G75" si="2">IF(AND(R11="",Q11&lt;&gt;""),0,
IF(AND(R11=0,Q11=""),"",
IF(AND(COUNTIF(R11,"*±*"),Q11&lt;&gt;""),Q11-MID(R11,3,7),
IF(AND(OR(COUNTIF(R11,"*-*"),COUNTIF(R11,"*+*")),Q11&lt;&gt;""),S11,))))</f>
        <v>6.85</v>
      </c>
      <c r="H11" s="42">
        <f>IF(AND(R11="",Q11&lt;&gt;""),Q11,
IF(AND(R11=0,Q11=""),"",
IF(AND(COUNTIF(R11,"*±*"),Q11&lt;&gt;""),Q11+MID(R11,3,7),
IF(AND(OR(COUNTIF(R11,"*-*"),COUNTIF(R11,"*+*")),Q11&lt;&gt;""),T11,))))</f>
        <v>7.15</v>
      </c>
      <c r="I11" s="77"/>
      <c r="J11" s="78"/>
      <c r="K11" s="79"/>
      <c r="L11" s="80"/>
      <c r="O11" s="49">
        <v>10</v>
      </c>
      <c r="P11" s="48" t="s">
        <v>59</v>
      </c>
      <c r="Q11" s="45">
        <v>7</v>
      </c>
      <c r="R11" s="41" t="s">
        <v>60</v>
      </c>
      <c r="S11" s="41" t="e">
        <f t="shared" ref="S11:S33" si="3">MIN(Q11+MID(R11,2,6),Q11+MID(R11,9,6))</f>
        <v>#VALUE!</v>
      </c>
      <c r="T11" s="41" t="e">
        <f t="shared" ref="T11:T33" si="4">MAX(Q11+MID(R11,2,6),Q11+MID(R11,9,6))</f>
        <v>#VALUE!</v>
      </c>
      <c r="U11" s="48" t="s">
        <v>61</v>
      </c>
      <c r="V11" s="50"/>
      <c r="X11" s="51" t="s">
        <v>62</v>
      </c>
    </row>
    <row r="12" spans="1:54" ht="60" customHeight="1" x14ac:dyDescent="0.25">
      <c r="A12" s="39" t="str">
        <f t="shared" si="0"/>
        <v/>
      </c>
      <c r="B12" s="40"/>
      <c r="C12" s="48">
        <f t="shared" ref="C12:C76" si="5">C11+1</f>
        <v>3</v>
      </c>
      <c r="D12" s="41"/>
      <c r="E12" s="42" t="str">
        <f>IF(AND(O12="",P12="°"),Q12&amp;P12&amp;R12&amp;U12,
IF(AND(O12="",P12&lt;&gt;"°"),P12&amp;Q12&amp;R12&amp;U12,
IF(AND(O12&lt;&gt;"",P12="°"),"("&amp;O12&amp;"x) "&amp;Q12&amp;P12&amp;R12&amp;U12,
IF(AND(O12&lt;&gt;"",P12&lt;&gt;"°"),"("&amp;O12&amp;"x) "&amp;P12&amp;Q12&amp;R12&amp;U12))))</f>
        <v>Localisation 0,35(M)|A|B|C</v>
      </c>
      <c r="F12" s="43">
        <f>MAX('8560-2.001 (av TS)'!I75,'8560-2.001 (av TS)'!I81,'8560-2.001 (av TS)'!I87,'8560-2.001 (av TS)'!I93,'8560-2.001 (av TS)'!I99,'8560-2.001 (av TS)'!I105,'8560-2.001 (av TS)'!I111,'8560-2.001 (av TS)'!I117)</f>
        <v>0</v>
      </c>
      <c r="G12" s="42">
        <f t="shared" si="2"/>
        <v>0</v>
      </c>
      <c r="H12" s="42">
        <f>MIN('8560-2.001 (av TS)'!D75,'8560-2.001 (av TS)'!D81,'8560-2.001 (av TS)'!D87,'8560-2.001 (av TS)'!D93,'8560-2.001 (av TS)'!D99,'8560-2.001 (av TS)'!D105,'8560-2.001 (av TS)'!D111,'8560-2.001 (av TS)'!D117)</f>
        <v>0</v>
      </c>
      <c r="I12" s="77"/>
      <c r="J12" s="78"/>
      <c r="K12" s="79"/>
      <c r="L12" s="80"/>
      <c r="O12" s="49"/>
      <c r="P12" s="41" t="s">
        <v>57</v>
      </c>
      <c r="Q12" s="45">
        <v>0.35</v>
      </c>
      <c r="R12" s="41" t="str">
        <f>IF(AND(V12=$V$2,0.5&lt;=Q12,Q12&lt;=3,$C$4="f"),'6.4- RC'!$AG$5,
IF(AND(V12=$V$2,3&lt;Q12,Q12&lt;=6,$C$4="f"),'6.4- RC'!$AH$5,
IF(AND(V12=$V$2,6&lt;Q12,Q12&lt;=30,$C$4="f"),'6.4- RC'!$AI$5,
IF(AND(V12=$V$2,30&lt;Q12,Q12&lt;=120,$C$4="f"),'6.4- RC'!$AJ$5,
IF(AND(V12=$V$2,120&lt;Q12,Q12&lt;=400,$C$4="f"),'6.4- RC'!$AK$5,
IF(AND(V12=$V$2,400&lt;Q12,Q12&lt;=1000,$C$4="f"),'6.4- RC'!$AL$5,
IF(AND(V12=$V$2,1000&lt;Q12,Q12&lt;=2000,$C$4="f"),'6.4- RC'!$AM$5,
IF(AND(V12=$V$2,2000&lt;Q12,Q12&lt;=4000,$C$4="f"),'6.4- RC'!$AN$5,
IF(AND(V12=$V$3,0.5&lt;=Q12,Q12&lt;=3,$C$4="f"),'6.4- RC'!$AR$4,
IF(AND(V12=$V$3,3&lt;Q12,Q12&lt;=6,$C$4="f"),'6.4- RC'!$AS$4,
IF(AND(V12=$V$3,6&lt;Q12,$C$4="f"),'6.4- RC'!$AT$4,
IF(AND(V12=$V$2,0.5&lt;=Q12,Q12&lt;=3,$C$4="m"),'6.4- RC'!$AG$6,
IF(AND(V12=$V$2,3&lt;Q12,Q12&lt;=6,$C$4="m"),'6.4- RC'!$AH$6,
IF(AND(V12=$V$2,6&lt;Q12,Q12&lt;=30,$C$4="m"),'6.4- RC'!$AI$6,
IF(AND(V12=$V$2,30&lt;Q12,Q12&lt;=120,$C$4="m"),'6.4- RC'!$AJ$6,
IF(AND(V12=$V$2,120&lt;Q12,Q12&lt;=400,$C$4="m"),'6.4- RC'!$AK$6,
IF(AND(V12=$V$2,400&lt;Q12,Q12&lt;=1000,$C$4="m"),'6.4- RC'!$AL$6,
IF(AND(V12=$V$2,1000&lt;Q12,Q12&lt;=2000,$C$4="m"),'6.4- RC'!$AM$6,
IF(AND(V12=$V$2,2000&lt;Q12,Q12&lt;=4000,$C$4="m"),'6.4- RC'!$AN$6,
IF(AND(V12=$V$3,0.5&lt;=Q12,Q12&lt;=3,$C$4="m"),'6.4- RC'!$AR$4,
IF(AND(V12=$V$3,3&lt;Q12,Q12&lt;=6,$C$4="m"),'6.4- RC'!$AS$4,
IF(AND(V12=$V$3,6&lt;Q12,$C$4="m"),'6.4- RC'!$AT$4,
IF(AND(V12=$V$2,0.5&lt;=Q12,Q12&lt;=3,$C$4="c"),'6.4- RC'!$AG$7,
IF(AND(V12=$V$2,3&lt;Q12,Q12&lt;=6,$C$4="c"),'6.4- RC'!$AH$7,
IF(AND(V12=$V$2,6&lt;Q12,Q12&lt;=30,$C$4="c"),'6.4- RC'!$AI$7,
IF(AND(V12=$V$2,30&lt;Q12,Q12&lt;=120,$C$4="c"),'6.4- RC'!$AJ$7,
IF(AND(V12=$V$2,120&lt;Q12,Q12&lt;=400,$C$4="c"),'6.4- RC'!$AK$7,
IF(AND(V12=$V$2,400&lt;Q12,Q12&lt;=1000,$C$4="c"),'6.4- RC'!$AL$7,
IF(AND(V12=$V$2,1000&lt;Q12,Q12&lt;=2000,$C$4="c"),'6.4- RC'!$AM$7,
IF(AND(V12=$V$2,2000&lt;Q12,Q12&lt;=4000,$C$4="c"),'6.4- RC'!$AN$7,
IF(AND(V12=$V$3,0.5&lt;=Q12,Q12&lt;=3,$C$4="c"),'6.4- RC'!$AR$6,
IF(AND(V12=$V$3,3&lt;Q12,Q12&lt;=6,$C$4="c"),'6.4- RC'!$AS$6,
IF(AND(V12=$V$3,6&lt;Q12,$C$4="c"),'6.4- RC'!$AT$6,
IF(AND(V12=$V$2,0.5&lt;=Q12,Q12&lt;=3,$C$4="v"),'6.4- RC'!$AG$8,
IF(AND(V12=$V$2,3&lt;Q12,Q12&lt;=6,$C$4="v"),'6.4- RC'!$AH$8,
IF(AND(V12=$V$2,6&lt;Q12,Q12&lt;=30,$C$4="v"),'6.4- RC'!$AI$8,
IF(AND(V12=$V$2,30&lt;Q12,Q12&lt;=120,$C$4="v"),'6.4- RC'!$AJ$8,
IF(AND(V12=$V$2,120&lt;Q12,Q12&lt;=400,$C$4="v"),'6.4- RC'!$AK$8,
IF(AND(V12=$V$2,400&lt;Q12,Q12&lt;=1000,$C$4="v"),'6.4- RC'!$AL$8,
IF(AND(V12=$V$2,1000&lt;Q12,Q12&lt;=2000,$C$4="v"),'6.4- RC'!$AM$8,
IF(AND(V12=$V$2,2000&lt;Q12,Q12&lt;=4000,$C$4="v"),'6.4- RC'!$AN$8,
IF(AND(V12=$V$3,0.5&lt;=Q12,Q12&lt;=3,$C$4="v"),'6.4- RC'!$AR$6,
IF(AND(V12=$V$3,3&lt;Q12,Q12&lt;=6,$C$4="v"),'6.4- RC'!$AS$6,
IF(AND(V12=$V$3,6&lt;Q12,$C$4="v"),'6.4- RC'!$AT$6,
IF(V12="","")))))))))))))))))))))))))))))))))))))))))))))</f>
        <v/>
      </c>
      <c r="S12" s="41" t="e">
        <f>MIN(Q12+MID(R12,2,6),Q12+MID(R12,9,6))</f>
        <v>#VALUE!</v>
      </c>
      <c r="T12" s="41" t="e">
        <f>MAX(Q12+MID(R12,2,6),Q12+MID(R12,9,6))</f>
        <v>#VALUE!</v>
      </c>
      <c r="U12" s="41" t="s">
        <v>58</v>
      </c>
      <c r="V12" s="50"/>
      <c r="X12" s="51" t="s">
        <v>63</v>
      </c>
    </row>
    <row r="13" spans="1:54" ht="60" customHeight="1" x14ac:dyDescent="0.25">
      <c r="A13" s="39" t="str">
        <f t="shared" si="0"/>
        <v/>
      </c>
      <c r="B13" s="40"/>
      <c r="C13" s="48">
        <f t="shared" si="5"/>
        <v>4</v>
      </c>
      <c r="D13" s="41"/>
      <c r="E13" s="42" t="str">
        <f t="shared" si="1"/>
        <v>(8x) Ø7±0,15 trous lamés</v>
      </c>
      <c r="F13" s="43">
        <f>ROUND(AVERAGE('8560-2.001 (av TS)'!I74,'8560-2.001 (av TS)'!I80,'8560-2.001 (av TS)'!I86,'8560-2.001 (av TS)'!I92,'8560-2.001 (av TS)'!I98,'8560-2.001 (av TS)'!I104,'8560-2.001 (av TS)'!I110,'8560-2.001 (av TS)'!I116),3)</f>
        <v>0</v>
      </c>
      <c r="G13" s="42">
        <f t="shared" si="2"/>
        <v>6.85</v>
      </c>
      <c r="H13" s="42">
        <f t="shared" ref="H13:H76" si="6">IF(AND(R13="",Q13&lt;&gt;""),Q13,
IF(AND(R13=0,Q13=""),"",
IF(AND(COUNTIF(R13,"*±*"),Q13&lt;&gt;""),Q13+MID(R13,3,7),
IF(AND(OR(COUNTIF(R13,"*-*"),COUNTIF(R13,"*+*")),Q13&lt;&gt;""),T13,))))</f>
        <v>7.15</v>
      </c>
      <c r="I13" s="77"/>
      <c r="J13" s="78"/>
      <c r="K13" s="79"/>
      <c r="L13" s="80"/>
      <c r="O13" s="49">
        <v>8</v>
      </c>
      <c r="P13" s="48" t="s">
        <v>59</v>
      </c>
      <c r="Q13" s="45">
        <v>7</v>
      </c>
      <c r="R13" s="41" t="s">
        <v>60</v>
      </c>
      <c r="S13" s="41" t="e">
        <f t="shared" si="3"/>
        <v>#VALUE!</v>
      </c>
      <c r="T13" s="41" t="e">
        <f t="shared" si="4"/>
        <v>#VALUE!</v>
      </c>
      <c r="U13" s="48" t="s">
        <v>64</v>
      </c>
      <c r="V13" s="50"/>
      <c r="X13" s="51" t="s">
        <v>65</v>
      </c>
    </row>
    <row r="14" spans="1:54" ht="60" customHeight="1" x14ac:dyDescent="0.25">
      <c r="A14" s="39" t="str">
        <f t="shared" si="0"/>
        <v/>
      </c>
      <c r="B14" s="40"/>
      <c r="C14" s="48">
        <f t="shared" si="5"/>
        <v>5</v>
      </c>
      <c r="D14" s="41"/>
      <c r="E14" s="42" t="str">
        <f t="shared" si="1"/>
        <v>55,2°</v>
      </c>
      <c r="F14" s="52" t="s">
        <v>66</v>
      </c>
      <c r="G14" s="42">
        <f t="shared" si="2"/>
        <v>0</v>
      </c>
      <c r="H14" s="42" t="str">
        <f t="shared" si="6"/>
        <v>55,2°</v>
      </c>
      <c r="I14" s="77"/>
      <c r="J14" s="78"/>
      <c r="K14" s="79"/>
      <c r="L14" s="80"/>
      <c r="O14" s="49"/>
      <c r="P14" s="48"/>
      <c r="Q14" s="45" t="s">
        <v>67</v>
      </c>
      <c r="R14" s="41" t="str">
        <f>IF(AND(V14=$V$2,0.5&lt;=Q14,Q14&lt;=3,$C$4="f"),'6.4- RC'!$AG$5,
IF(AND(V14=$V$2,3&lt;Q14,Q14&lt;=6,$C$4="f"),'6.4- RC'!$AH$5,
IF(AND(V14=$V$2,6&lt;Q14,Q14&lt;=30,$C$4="f"),'6.4- RC'!$AI$5,
IF(AND(V14=$V$2,30&lt;Q14,Q14&lt;=120,$C$4="f"),'6.4- RC'!$AJ$5,
IF(AND(V14=$V$2,120&lt;Q14,Q14&lt;=400,$C$4="f"),'6.4- RC'!$AK$5,
IF(AND(V14=$V$2,400&lt;Q14,Q14&lt;=1000,$C$4="f"),'6.4- RC'!$AL$5,
IF(AND(V14=$V$2,1000&lt;Q14,Q14&lt;=2000,$C$4="f"),'6.4- RC'!$AM$5,
IF(AND(V14=$V$2,2000&lt;Q14,Q14&lt;=4000,$C$4="f"),'6.4- RC'!$AN$5,
IF(AND(V14=$V$3,0.5&lt;=Q14,Q14&lt;=3,$C$4="f"),'6.4- RC'!$AR$4,
IF(AND(V14=$V$3,3&lt;Q14,Q14&lt;=6,$C$4="f"),'6.4- RC'!$AS$4,
IF(AND(V14=$V$3,6&lt;Q14,$C$4="f"),'6.4- RC'!$AT$4,
IF(AND(V14=$V$2,0.5&lt;=Q14,Q14&lt;=3,$C$4="m"),'6.4- RC'!$AG$6,
IF(AND(V14=$V$2,3&lt;Q14,Q14&lt;=6,$C$4="m"),'6.4- RC'!$AH$6,
IF(AND(V14=$V$2,6&lt;Q14,Q14&lt;=30,$C$4="m"),'6.4- RC'!$AI$6,
IF(AND(V14=$V$2,30&lt;Q14,Q14&lt;=120,$C$4="m"),'6.4- RC'!$AJ$6,
IF(AND(V14=$V$2,120&lt;Q14,Q14&lt;=400,$C$4="m"),'6.4- RC'!$AK$6,
IF(AND(V14=$V$2,400&lt;Q14,Q14&lt;=1000,$C$4="m"),'6.4- RC'!$AL$6,
IF(AND(V14=$V$2,1000&lt;Q14,Q14&lt;=2000,$C$4="m"),'6.4- RC'!$AM$6,
IF(AND(V14=$V$2,2000&lt;Q14,Q14&lt;=4000,$C$4="m"),'6.4- RC'!$AN$6,
IF(AND(V14=$V$3,0.5&lt;=Q14,Q14&lt;=3,$C$4="m"),'6.4- RC'!$AR$4,
IF(AND(V14=$V$3,3&lt;Q14,Q14&lt;=6,$C$4="m"),'6.4- RC'!$AS$4,
IF(AND(V14=$V$3,6&lt;Q14,$C$4="m"),'6.4- RC'!$AT$4,
IF(AND(V14=$V$2,0.5&lt;=Q14,Q14&lt;=3,$C$4="c"),'6.4- RC'!$AG$7,
IF(AND(V14=$V$2,3&lt;Q14,Q14&lt;=6,$C$4="c"),'6.4- RC'!$AH$7,
IF(AND(V14=$V$2,6&lt;Q14,Q14&lt;=30,$C$4="c"),'6.4- RC'!$AI$7,
IF(AND(V14=$V$2,30&lt;Q14,Q14&lt;=120,$C$4="c"),'6.4- RC'!$AJ$7,
IF(AND(V14=$V$2,120&lt;Q14,Q14&lt;=400,$C$4="c"),'6.4- RC'!$AK$7,
IF(AND(V14=$V$2,400&lt;Q14,Q14&lt;=1000,$C$4="c"),'6.4- RC'!$AL$7,
IF(AND(V14=$V$2,1000&lt;Q14,Q14&lt;=2000,$C$4="c"),'6.4- RC'!$AM$7,
IF(AND(V14=$V$2,2000&lt;Q14,Q14&lt;=4000,$C$4="c"),'6.4- RC'!$AN$7,
IF(AND(V14=$V$3,0.5&lt;=Q14,Q14&lt;=3,$C$4="c"),'6.4- RC'!$AR$6,
IF(AND(V14=$V$3,3&lt;Q14,Q14&lt;=6,$C$4="c"),'6.4- RC'!$AS$6,
IF(AND(V14=$V$3,6&lt;Q14,$C$4="c"),'6.4- RC'!$AT$6,
IF(AND(V14=$V$2,0.5&lt;=Q14,Q14&lt;=3,$C$4="v"),'6.4- RC'!$AG$8,
IF(AND(V14=$V$2,3&lt;Q14,Q14&lt;=6,$C$4="v"),'6.4- RC'!$AH$8,
IF(AND(V14=$V$2,6&lt;Q14,Q14&lt;=30,$C$4="v"),'6.4- RC'!$AI$8,
IF(AND(V14=$V$2,30&lt;Q14,Q14&lt;=120,$C$4="v"),'6.4- RC'!$AJ$8,
IF(AND(V14=$V$2,120&lt;Q14,Q14&lt;=400,$C$4="v"),'6.4- RC'!$AK$8,
IF(AND(V14=$V$2,400&lt;Q14,Q14&lt;=1000,$C$4="v"),'6.4- RC'!$AL$8,
IF(AND(V14=$V$2,1000&lt;Q14,Q14&lt;=2000,$C$4="v"),'6.4- RC'!$AM$8,
IF(AND(V14=$V$2,2000&lt;Q14,Q14&lt;=4000,$C$4="v"),'6.4- RC'!$AN$8,
IF(AND(V14=$V$3,0.5&lt;=Q14,Q14&lt;=3,$C$4="v"),'6.4- RC'!$AR$6,
IF(AND(V14=$V$3,3&lt;Q14,Q14&lt;=6,$C$4="v"),'6.4- RC'!$AS$6,
IF(AND(V14=$V$3,6&lt;Q14,$C$4="v"),'6.4- RC'!$AT$6,
IF(V14="","")))))))))))))))))))))))))))))))))))))))))))))</f>
        <v/>
      </c>
      <c r="S14" s="41" t="e">
        <f t="shared" si="3"/>
        <v>#VALUE!</v>
      </c>
      <c r="T14" s="41" t="e">
        <f t="shared" si="4"/>
        <v>#VALUE!</v>
      </c>
      <c r="U14" s="48"/>
      <c r="V14" s="50"/>
      <c r="X14" s="51" t="s">
        <v>57</v>
      </c>
    </row>
    <row r="15" spans="1:54" ht="60" customHeight="1" x14ac:dyDescent="0.25">
      <c r="A15" s="39" t="str">
        <f t="shared" si="0"/>
        <v/>
      </c>
      <c r="B15" s="40"/>
      <c r="C15" s="48">
        <f t="shared" si="5"/>
        <v>6</v>
      </c>
      <c r="D15" s="41"/>
      <c r="E15" s="42" t="str">
        <f t="shared" si="1"/>
        <v>4x6,9°</v>
      </c>
      <c r="F15" s="52" t="s">
        <v>66</v>
      </c>
      <c r="G15" s="42">
        <f t="shared" si="2"/>
        <v>0</v>
      </c>
      <c r="H15" s="42" t="str">
        <f>IF(AND(R15="",Q15&lt;&gt;""),Q15,
IF(AND(R15=0,Q15=""),"",
IF(AND(COUNTIF(R15,"*±*"),Q15&lt;&gt;""),Q15+MID(R15,3,7),
IF(AND(OR(COUNTIF(R15,"*-*"),COUNTIF(R15,"*+*")),Q15&lt;&gt;""),T15,))))</f>
        <v>4x6,9°</v>
      </c>
      <c r="I15" s="77"/>
      <c r="J15" s="78"/>
      <c r="K15" s="79"/>
      <c r="L15" s="80"/>
      <c r="O15" s="49"/>
      <c r="P15" s="48"/>
      <c r="Q15" s="45" t="s">
        <v>68</v>
      </c>
      <c r="R15" s="41" t="str">
        <f>IF(AND(V15=$V$2,0.5&lt;=Q15,Q15&lt;=3,$C$4="f"),'6.4- RC'!$AG$5,
IF(AND(V15=$V$2,3&lt;Q15,Q15&lt;=6,$C$4="f"),'6.4- RC'!$AH$5,
IF(AND(V15=$V$2,6&lt;Q15,Q15&lt;=30,$C$4="f"),'6.4- RC'!$AI$5,
IF(AND(V15=$V$2,30&lt;Q15,Q15&lt;=120,$C$4="f"),'6.4- RC'!$AJ$5,
IF(AND(V15=$V$2,120&lt;Q15,Q15&lt;=400,$C$4="f"),'6.4- RC'!$AK$5,
IF(AND(V15=$V$2,400&lt;Q15,Q15&lt;=1000,$C$4="f"),'6.4- RC'!$AL$5,
IF(AND(V15=$V$2,1000&lt;Q15,Q15&lt;=2000,$C$4="f"),'6.4- RC'!$AM$5,
IF(AND(V15=$V$2,2000&lt;Q15,Q15&lt;=4000,$C$4="f"),'6.4- RC'!$AN$5,
IF(AND(V15=$V$3,0.5&lt;=Q15,Q15&lt;=3,$C$4="f"),'6.4- RC'!$AR$4,
IF(AND(V15=$V$3,3&lt;Q15,Q15&lt;=6,$C$4="f"),'6.4- RC'!$AS$4,
IF(AND(V15=$V$3,6&lt;Q15,$C$4="f"),'6.4- RC'!$AT$4,
IF(AND(V15=$V$2,0.5&lt;=Q15,Q15&lt;=3,$C$4="m"),'6.4- RC'!$AG$6,
IF(AND(V15=$V$2,3&lt;Q15,Q15&lt;=6,$C$4="m"),'6.4- RC'!$AH$6,
IF(AND(V15=$V$2,6&lt;Q15,Q15&lt;=30,$C$4="m"),'6.4- RC'!$AI$6,
IF(AND(V15=$V$2,30&lt;Q15,Q15&lt;=120,$C$4="m"),'6.4- RC'!$AJ$6,
IF(AND(V15=$V$2,120&lt;Q15,Q15&lt;=400,$C$4="m"),'6.4- RC'!$AK$6,
IF(AND(V15=$V$2,400&lt;Q15,Q15&lt;=1000,$C$4="m"),'6.4- RC'!$AL$6,
IF(AND(V15=$V$2,1000&lt;Q15,Q15&lt;=2000,$C$4="m"),'6.4- RC'!$AM$6,
IF(AND(V15=$V$2,2000&lt;Q15,Q15&lt;=4000,$C$4="m"),'6.4- RC'!$AN$6,
IF(AND(V15=$V$3,0.5&lt;=Q15,Q15&lt;=3,$C$4="m"),'6.4- RC'!$AR$4,
IF(AND(V15=$V$3,3&lt;Q15,Q15&lt;=6,$C$4="m"),'6.4- RC'!$AS$4,
IF(AND(V15=$V$3,6&lt;Q15,$C$4="m"),'6.4- RC'!$AT$4,
IF(AND(V15=$V$2,0.5&lt;=Q15,Q15&lt;=3,$C$4="c"),'6.4- RC'!$AG$7,
IF(AND(V15=$V$2,3&lt;Q15,Q15&lt;=6,$C$4="c"),'6.4- RC'!$AH$7,
IF(AND(V15=$V$2,6&lt;Q15,Q15&lt;=30,$C$4="c"),'6.4- RC'!$AI$7,
IF(AND(V15=$V$2,30&lt;Q15,Q15&lt;=120,$C$4="c"),'6.4- RC'!$AJ$7,
IF(AND(V15=$V$2,120&lt;Q15,Q15&lt;=400,$C$4="c"),'6.4- RC'!$AK$7,
IF(AND(V15=$V$2,400&lt;Q15,Q15&lt;=1000,$C$4="c"),'6.4- RC'!$AL$7,
IF(AND(V15=$V$2,1000&lt;Q15,Q15&lt;=2000,$C$4="c"),'6.4- RC'!$AM$7,
IF(AND(V15=$V$2,2000&lt;Q15,Q15&lt;=4000,$C$4="c"),'6.4- RC'!$AN$7,
IF(AND(V15=$V$3,0.5&lt;=Q15,Q15&lt;=3,$C$4="c"),'6.4- RC'!$AR$6,
IF(AND(V15=$V$3,3&lt;Q15,Q15&lt;=6,$C$4="c"),'6.4- RC'!$AS$6,
IF(AND(V15=$V$3,6&lt;Q15,$C$4="c"),'6.4- RC'!$AT$6,
IF(AND(V15=$V$2,0.5&lt;=Q15,Q15&lt;=3,$C$4="v"),'6.4- RC'!$AG$8,
IF(AND(V15=$V$2,3&lt;Q15,Q15&lt;=6,$C$4="v"),'6.4- RC'!$AH$8,
IF(AND(V15=$V$2,6&lt;Q15,Q15&lt;=30,$C$4="v"),'6.4- RC'!$AI$8,
IF(AND(V15=$V$2,30&lt;Q15,Q15&lt;=120,$C$4="v"),'6.4- RC'!$AJ$8,
IF(AND(V15=$V$2,120&lt;Q15,Q15&lt;=400,$C$4="v"),'6.4- RC'!$AK$8,
IF(AND(V15=$V$2,400&lt;Q15,Q15&lt;=1000,$C$4="v"),'6.4- RC'!$AL$8,
IF(AND(V15=$V$2,1000&lt;Q15,Q15&lt;=2000,$C$4="v"),'6.4- RC'!$AM$8,
IF(AND(V15=$V$2,2000&lt;Q15,Q15&lt;=4000,$C$4="v"),'6.4- RC'!$AN$8,
IF(AND(V15=$V$3,0.5&lt;=Q15,Q15&lt;=3,$C$4="v"),'6.4- RC'!$AR$6,
IF(AND(V15=$V$3,3&lt;Q15,Q15&lt;=6,$C$4="v"),'6.4- RC'!$AS$6,
IF(AND(V15=$V$3,6&lt;Q15,$C$4="v"),'6.4- RC'!$AT$6,
IF(V15="","")))))))))))))))))))))))))))))))))))))))))))))</f>
        <v/>
      </c>
      <c r="S15" s="41" t="e">
        <f t="shared" si="3"/>
        <v>#VALUE!</v>
      </c>
      <c r="T15" s="41" t="e">
        <f t="shared" si="4"/>
        <v>#VALUE!</v>
      </c>
      <c r="U15" s="48"/>
      <c r="V15" s="50"/>
      <c r="X15" s="51" t="s">
        <v>69</v>
      </c>
    </row>
    <row r="16" spans="1:54" ht="60" customHeight="1" x14ac:dyDescent="0.25">
      <c r="A16" s="39" t="str">
        <f t="shared" si="0"/>
        <v/>
      </c>
      <c r="B16" s="40"/>
      <c r="C16" s="48">
        <f t="shared" si="5"/>
        <v>7</v>
      </c>
      <c r="D16" s="41"/>
      <c r="E16" s="42" t="str">
        <f t="shared" si="1"/>
        <v>2x6,9°</v>
      </c>
      <c r="F16" s="52" t="s">
        <v>66</v>
      </c>
      <c r="G16" s="42">
        <f t="shared" si="2"/>
        <v>0</v>
      </c>
      <c r="H16" s="42" t="str">
        <f t="shared" si="6"/>
        <v>2x6,9°</v>
      </c>
      <c r="I16" s="77"/>
      <c r="J16" s="78"/>
      <c r="K16" s="79"/>
      <c r="L16" s="80"/>
      <c r="O16" s="49"/>
      <c r="P16" s="48"/>
      <c r="Q16" s="45" t="s">
        <v>70</v>
      </c>
      <c r="R16" s="41" t="str">
        <f>IF(AND(V16=$V$2,0.5&lt;=Q16,Q16&lt;=3,$C$4="f"),'6.4- RC'!$AG$5,
IF(AND(V16=$V$2,3&lt;Q16,Q16&lt;=6,$C$4="f"),'6.4- RC'!$AH$5,
IF(AND(V16=$V$2,6&lt;Q16,Q16&lt;=30,$C$4="f"),'6.4- RC'!$AI$5,
IF(AND(V16=$V$2,30&lt;Q16,Q16&lt;=120,$C$4="f"),'6.4- RC'!$AJ$5,
IF(AND(V16=$V$2,120&lt;Q16,Q16&lt;=400,$C$4="f"),'6.4- RC'!$AK$5,
IF(AND(V16=$V$2,400&lt;Q16,Q16&lt;=1000,$C$4="f"),'6.4- RC'!$AL$5,
IF(AND(V16=$V$2,1000&lt;Q16,Q16&lt;=2000,$C$4="f"),'6.4- RC'!$AM$5,
IF(AND(V16=$V$2,2000&lt;Q16,Q16&lt;=4000,$C$4="f"),'6.4- RC'!$AN$5,
IF(AND(V16=$V$3,0.5&lt;=Q16,Q16&lt;=3,$C$4="f"),'6.4- RC'!$AR$4,
IF(AND(V16=$V$3,3&lt;Q16,Q16&lt;=6,$C$4="f"),'6.4- RC'!$AS$4,
IF(AND(V16=$V$3,6&lt;Q16,$C$4="f"),'6.4- RC'!$AT$4,
IF(AND(V16=$V$2,0.5&lt;=Q16,Q16&lt;=3,$C$4="m"),'6.4- RC'!$AG$6,
IF(AND(V16=$V$2,3&lt;Q16,Q16&lt;=6,$C$4="m"),'6.4- RC'!$AH$6,
IF(AND(V16=$V$2,6&lt;Q16,Q16&lt;=30,$C$4="m"),'6.4- RC'!$AI$6,
IF(AND(V16=$V$2,30&lt;Q16,Q16&lt;=120,$C$4="m"),'6.4- RC'!$AJ$6,
IF(AND(V16=$V$2,120&lt;Q16,Q16&lt;=400,$C$4="m"),'6.4- RC'!$AK$6,
IF(AND(V16=$V$2,400&lt;Q16,Q16&lt;=1000,$C$4="m"),'6.4- RC'!$AL$6,
IF(AND(V16=$V$2,1000&lt;Q16,Q16&lt;=2000,$C$4="m"),'6.4- RC'!$AM$6,
IF(AND(V16=$V$2,2000&lt;Q16,Q16&lt;=4000,$C$4="m"),'6.4- RC'!$AN$6,
IF(AND(V16=$V$3,0.5&lt;=Q16,Q16&lt;=3,$C$4="m"),'6.4- RC'!$AR$4,
IF(AND(V16=$V$3,3&lt;Q16,Q16&lt;=6,$C$4="m"),'6.4- RC'!$AS$4,
IF(AND(V16=$V$3,6&lt;Q16,$C$4="m"),'6.4- RC'!$AT$4,
IF(AND(V16=$V$2,0.5&lt;=Q16,Q16&lt;=3,$C$4="c"),'6.4- RC'!$AG$7,
IF(AND(V16=$V$2,3&lt;Q16,Q16&lt;=6,$C$4="c"),'6.4- RC'!$AH$7,
IF(AND(V16=$V$2,6&lt;Q16,Q16&lt;=30,$C$4="c"),'6.4- RC'!$AI$7,
IF(AND(V16=$V$2,30&lt;Q16,Q16&lt;=120,$C$4="c"),'6.4- RC'!$AJ$7,
IF(AND(V16=$V$2,120&lt;Q16,Q16&lt;=400,$C$4="c"),'6.4- RC'!$AK$7,
IF(AND(V16=$V$2,400&lt;Q16,Q16&lt;=1000,$C$4="c"),'6.4- RC'!$AL$7,
IF(AND(V16=$V$2,1000&lt;Q16,Q16&lt;=2000,$C$4="c"),'6.4- RC'!$AM$7,
IF(AND(V16=$V$2,2000&lt;Q16,Q16&lt;=4000,$C$4="c"),'6.4- RC'!$AN$7,
IF(AND(V16=$V$3,0.5&lt;=Q16,Q16&lt;=3,$C$4="c"),'6.4- RC'!$AR$6,
IF(AND(V16=$V$3,3&lt;Q16,Q16&lt;=6,$C$4="c"),'6.4- RC'!$AS$6,
IF(AND(V16=$V$3,6&lt;Q16,$C$4="c"),'6.4- RC'!$AT$6,
IF(AND(V16=$V$2,0.5&lt;=Q16,Q16&lt;=3,$C$4="v"),'6.4- RC'!$AG$8,
IF(AND(V16=$V$2,3&lt;Q16,Q16&lt;=6,$C$4="v"),'6.4- RC'!$AH$8,
IF(AND(V16=$V$2,6&lt;Q16,Q16&lt;=30,$C$4="v"),'6.4- RC'!$AI$8,
IF(AND(V16=$V$2,30&lt;Q16,Q16&lt;=120,$C$4="v"),'6.4- RC'!$AJ$8,
IF(AND(V16=$V$2,120&lt;Q16,Q16&lt;=400,$C$4="v"),'6.4- RC'!$AK$8,
IF(AND(V16=$V$2,400&lt;Q16,Q16&lt;=1000,$C$4="v"),'6.4- RC'!$AL$8,
IF(AND(V16=$V$2,1000&lt;Q16,Q16&lt;=2000,$C$4="v"),'6.4- RC'!$AM$8,
IF(AND(V16=$V$2,2000&lt;Q16,Q16&lt;=4000,$C$4="v"),'6.4- RC'!$AN$8,
IF(AND(V16=$V$3,0.5&lt;=Q16,Q16&lt;=3,$C$4="v"),'6.4- RC'!$AR$6,
IF(AND(V16=$V$3,3&lt;Q16,Q16&lt;=6,$C$4="v"),'6.4- RC'!$AS$6,
IF(AND(V16=$V$3,6&lt;Q16,$C$4="v"),'6.4- RC'!$AT$6,
IF(V16="","")))))))))))))))))))))))))))))))))))))))))))))</f>
        <v/>
      </c>
      <c r="S16" s="41" t="e">
        <f t="shared" si="3"/>
        <v>#VALUE!</v>
      </c>
      <c r="T16" s="41" t="e">
        <f t="shared" si="4"/>
        <v>#VALUE!</v>
      </c>
      <c r="U16" s="48"/>
      <c r="V16" s="50"/>
      <c r="X16" s="51" t="s">
        <v>71</v>
      </c>
    </row>
    <row r="17" spans="1:24" ht="60" customHeight="1" x14ac:dyDescent="0.25">
      <c r="A17" s="39" t="str">
        <f t="shared" si="0"/>
        <v/>
      </c>
      <c r="B17" s="40"/>
      <c r="C17" s="48">
        <f t="shared" si="5"/>
        <v>8</v>
      </c>
      <c r="D17" s="41"/>
      <c r="E17" s="42" t="str">
        <f t="shared" si="1"/>
        <v>2x6,9°</v>
      </c>
      <c r="F17" s="52" t="s">
        <v>66</v>
      </c>
      <c r="G17" s="42">
        <f t="shared" si="2"/>
        <v>0</v>
      </c>
      <c r="H17" s="42" t="str">
        <f t="shared" si="6"/>
        <v>2x6,9°</v>
      </c>
      <c r="I17" s="77"/>
      <c r="J17" s="78"/>
      <c r="K17" s="79"/>
      <c r="L17" s="80"/>
      <c r="O17" s="49"/>
      <c r="P17" s="48"/>
      <c r="Q17" s="45" t="s">
        <v>70</v>
      </c>
      <c r="R17" s="41" t="str">
        <f>IF(AND(V17=$V$2,0.5&lt;=Q17,Q17&lt;=3,$C$4="f"),'6.4- RC'!$AG$5,
IF(AND(V17=$V$2,3&lt;Q17,Q17&lt;=6,$C$4="f"),'6.4- RC'!$AH$5,
IF(AND(V17=$V$2,6&lt;Q17,Q17&lt;=30,$C$4="f"),'6.4- RC'!$AI$5,
IF(AND(V17=$V$2,30&lt;Q17,Q17&lt;=120,$C$4="f"),'6.4- RC'!$AJ$5,
IF(AND(V17=$V$2,120&lt;Q17,Q17&lt;=400,$C$4="f"),'6.4- RC'!$AK$5,
IF(AND(V17=$V$2,400&lt;Q17,Q17&lt;=1000,$C$4="f"),'6.4- RC'!$AL$5,
IF(AND(V17=$V$2,1000&lt;Q17,Q17&lt;=2000,$C$4="f"),'6.4- RC'!$AM$5,
IF(AND(V17=$V$2,2000&lt;Q17,Q17&lt;=4000,$C$4="f"),'6.4- RC'!$AN$5,
IF(AND(V17=$V$3,0.5&lt;=Q17,Q17&lt;=3,$C$4="f"),'6.4- RC'!$AR$4,
IF(AND(V17=$V$3,3&lt;Q17,Q17&lt;=6,$C$4="f"),'6.4- RC'!$AS$4,
IF(AND(V17=$V$3,6&lt;Q17,$C$4="f"),'6.4- RC'!$AT$4,
IF(AND(V17=$V$2,0.5&lt;=Q17,Q17&lt;=3,$C$4="m"),'6.4- RC'!$AG$6,
IF(AND(V17=$V$2,3&lt;Q17,Q17&lt;=6,$C$4="m"),'6.4- RC'!$AH$6,
IF(AND(V17=$V$2,6&lt;Q17,Q17&lt;=30,$C$4="m"),'6.4- RC'!$AI$6,
IF(AND(V17=$V$2,30&lt;Q17,Q17&lt;=120,$C$4="m"),'6.4- RC'!$AJ$6,
IF(AND(V17=$V$2,120&lt;Q17,Q17&lt;=400,$C$4="m"),'6.4- RC'!$AK$6,
IF(AND(V17=$V$2,400&lt;Q17,Q17&lt;=1000,$C$4="m"),'6.4- RC'!$AL$6,
IF(AND(V17=$V$2,1000&lt;Q17,Q17&lt;=2000,$C$4="m"),'6.4- RC'!$AM$6,
IF(AND(V17=$V$2,2000&lt;Q17,Q17&lt;=4000,$C$4="m"),'6.4- RC'!$AN$6,
IF(AND(V17=$V$3,0.5&lt;=Q17,Q17&lt;=3,$C$4="m"),'6.4- RC'!$AR$4,
IF(AND(V17=$V$3,3&lt;Q17,Q17&lt;=6,$C$4="m"),'6.4- RC'!$AS$4,
IF(AND(V17=$V$3,6&lt;Q17,$C$4="m"),'6.4- RC'!$AT$4,
IF(AND(V17=$V$2,0.5&lt;=Q17,Q17&lt;=3,$C$4="c"),'6.4- RC'!$AG$7,
IF(AND(V17=$V$2,3&lt;Q17,Q17&lt;=6,$C$4="c"),'6.4- RC'!$AH$7,
IF(AND(V17=$V$2,6&lt;Q17,Q17&lt;=30,$C$4="c"),'6.4- RC'!$AI$7,
IF(AND(V17=$V$2,30&lt;Q17,Q17&lt;=120,$C$4="c"),'6.4- RC'!$AJ$7,
IF(AND(V17=$V$2,120&lt;Q17,Q17&lt;=400,$C$4="c"),'6.4- RC'!$AK$7,
IF(AND(V17=$V$2,400&lt;Q17,Q17&lt;=1000,$C$4="c"),'6.4- RC'!$AL$7,
IF(AND(V17=$V$2,1000&lt;Q17,Q17&lt;=2000,$C$4="c"),'6.4- RC'!$AM$7,
IF(AND(V17=$V$2,2000&lt;Q17,Q17&lt;=4000,$C$4="c"),'6.4- RC'!$AN$7,
IF(AND(V17=$V$3,0.5&lt;=Q17,Q17&lt;=3,$C$4="c"),'6.4- RC'!$AR$6,
IF(AND(V17=$V$3,3&lt;Q17,Q17&lt;=6,$C$4="c"),'6.4- RC'!$AS$6,
IF(AND(V17=$V$3,6&lt;Q17,$C$4="c"),'6.4- RC'!$AT$6,
IF(AND(V17=$V$2,0.5&lt;=Q17,Q17&lt;=3,$C$4="v"),'6.4- RC'!$AG$8,
IF(AND(V17=$V$2,3&lt;Q17,Q17&lt;=6,$C$4="v"),'6.4- RC'!$AH$8,
IF(AND(V17=$V$2,6&lt;Q17,Q17&lt;=30,$C$4="v"),'6.4- RC'!$AI$8,
IF(AND(V17=$V$2,30&lt;Q17,Q17&lt;=120,$C$4="v"),'6.4- RC'!$AJ$8,
IF(AND(V17=$V$2,120&lt;Q17,Q17&lt;=400,$C$4="v"),'6.4- RC'!$AK$8,
IF(AND(V17=$V$2,400&lt;Q17,Q17&lt;=1000,$C$4="v"),'6.4- RC'!$AL$8,
IF(AND(V17=$V$2,1000&lt;Q17,Q17&lt;=2000,$C$4="v"),'6.4- RC'!$AM$8,
IF(AND(V17=$V$2,2000&lt;Q17,Q17&lt;=4000,$C$4="v"),'6.4- RC'!$AN$8,
IF(AND(V17=$V$3,0.5&lt;=Q17,Q17&lt;=3,$C$4="v"),'6.4- RC'!$AR$6,
IF(AND(V17=$V$3,3&lt;Q17,Q17&lt;=6,$C$4="v"),'6.4- RC'!$AS$6,
IF(AND(V17=$V$3,6&lt;Q17,$C$4="v"),'6.4- RC'!$AT$6,
IF(V17="","")))))))))))))))))))))))))))))))))))))))))))))</f>
        <v/>
      </c>
      <c r="S17" s="41" t="e">
        <f t="shared" si="3"/>
        <v>#VALUE!</v>
      </c>
      <c r="T17" s="41" t="e">
        <f t="shared" si="4"/>
        <v>#VALUE!</v>
      </c>
      <c r="U17" s="48"/>
      <c r="V17" s="50"/>
      <c r="X17" s="51" t="s">
        <v>72</v>
      </c>
    </row>
    <row r="18" spans="1:24" ht="60" customHeight="1" x14ac:dyDescent="0.25">
      <c r="A18" s="39" t="str">
        <f t="shared" si="0"/>
        <v/>
      </c>
      <c r="B18" s="40"/>
      <c r="C18" s="48">
        <f t="shared" si="5"/>
        <v>9</v>
      </c>
      <c r="D18" s="41"/>
      <c r="E18" s="42" t="str">
        <f t="shared" si="1"/>
        <v>55,2°</v>
      </c>
      <c r="F18" s="52" t="s">
        <v>66</v>
      </c>
      <c r="G18" s="42">
        <f>IF(AND(R18="",Q18&lt;&gt;""),0,
IF(AND(R18=0,Q18=""),"",
IF(AND(COUNTIF(R18,"*±*"),Q18&lt;&gt;""),Q18-MID(R18,3,7),
IF(AND(OR(COUNTIF(R18,"*-*"),COUNTIF(R18,"*+*")),Q18&lt;&gt;""),S18,))))</f>
        <v>0</v>
      </c>
      <c r="H18" s="42" t="str">
        <f t="shared" si="6"/>
        <v>55,2°</v>
      </c>
      <c r="I18" s="77"/>
      <c r="J18" s="78"/>
      <c r="K18" s="79"/>
      <c r="L18" s="80"/>
      <c r="O18" s="49"/>
      <c r="P18" s="48"/>
      <c r="Q18" s="45" t="s">
        <v>67</v>
      </c>
      <c r="R18" s="41" t="str">
        <f>IF(AND(V18=$V$2,0.5&lt;=Q18,Q18&lt;=3,$C$4="f"),'6.4- RC'!$AG$5,
IF(AND(V18=$V$2,3&lt;Q18,Q18&lt;=6,$C$4="f"),'6.4- RC'!$AH$5,
IF(AND(V18=$V$2,6&lt;Q18,Q18&lt;=30,$C$4="f"),'6.4- RC'!$AI$5,
IF(AND(V18=$V$2,30&lt;Q18,Q18&lt;=120,$C$4="f"),'6.4- RC'!$AJ$5,
IF(AND(V18=$V$2,120&lt;Q18,Q18&lt;=400,$C$4="f"),'6.4- RC'!$AK$5,
IF(AND(V18=$V$2,400&lt;Q18,Q18&lt;=1000,$C$4="f"),'6.4- RC'!$AL$5,
IF(AND(V18=$V$2,1000&lt;Q18,Q18&lt;=2000,$C$4="f"),'6.4- RC'!$AM$5,
IF(AND(V18=$V$2,2000&lt;Q18,Q18&lt;=4000,$C$4="f"),'6.4- RC'!$AN$5,
IF(AND(V18=$V$3,0.5&lt;=Q18,Q18&lt;=3,$C$4="f"),'6.4- RC'!$AR$4,
IF(AND(V18=$V$3,3&lt;Q18,Q18&lt;=6,$C$4="f"),'6.4- RC'!$AS$4,
IF(AND(V18=$V$3,6&lt;Q18,$C$4="f"),'6.4- RC'!$AT$4,
IF(AND(V18=$V$2,0.5&lt;=Q18,Q18&lt;=3,$C$4="m"),'6.4- RC'!$AG$6,
IF(AND(V18=$V$2,3&lt;Q18,Q18&lt;=6,$C$4="m"),'6.4- RC'!$AH$6,
IF(AND(V18=$V$2,6&lt;Q18,Q18&lt;=30,$C$4="m"),'6.4- RC'!$AI$6,
IF(AND(V18=$V$2,30&lt;Q18,Q18&lt;=120,$C$4="m"),'6.4- RC'!$AJ$6,
IF(AND(V18=$V$2,120&lt;Q18,Q18&lt;=400,$C$4="m"),'6.4- RC'!$AK$6,
IF(AND(V18=$V$2,400&lt;Q18,Q18&lt;=1000,$C$4="m"),'6.4- RC'!$AL$6,
IF(AND(V18=$V$2,1000&lt;Q18,Q18&lt;=2000,$C$4="m"),'6.4- RC'!$AM$6,
IF(AND(V18=$V$2,2000&lt;Q18,Q18&lt;=4000,$C$4="m"),'6.4- RC'!$AN$6,
IF(AND(V18=$V$3,0.5&lt;=Q18,Q18&lt;=3,$C$4="m"),'6.4- RC'!$AR$4,
IF(AND(V18=$V$3,3&lt;Q18,Q18&lt;=6,$C$4="m"),'6.4- RC'!$AS$4,
IF(AND(V18=$V$3,6&lt;Q18,$C$4="m"),'6.4- RC'!$AT$4,
IF(AND(V18=$V$2,0.5&lt;=Q18,Q18&lt;=3,$C$4="c"),'6.4- RC'!$AG$7,
IF(AND(V18=$V$2,3&lt;Q18,Q18&lt;=6,$C$4="c"),'6.4- RC'!$AH$7,
IF(AND(V18=$V$2,6&lt;Q18,Q18&lt;=30,$C$4="c"),'6.4- RC'!$AI$7,
IF(AND(V18=$V$2,30&lt;Q18,Q18&lt;=120,$C$4="c"),'6.4- RC'!$AJ$7,
IF(AND(V18=$V$2,120&lt;Q18,Q18&lt;=400,$C$4="c"),'6.4- RC'!$AK$7,
IF(AND(V18=$V$2,400&lt;Q18,Q18&lt;=1000,$C$4="c"),'6.4- RC'!$AL$7,
IF(AND(V18=$V$2,1000&lt;Q18,Q18&lt;=2000,$C$4="c"),'6.4- RC'!$AM$7,
IF(AND(V18=$V$2,2000&lt;Q18,Q18&lt;=4000,$C$4="c"),'6.4- RC'!$AN$7,
IF(AND(V18=$V$3,0.5&lt;=Q18,Q18&lt;=3,$C$4="c"),'6.4- RC'!$AR$6,
IF(AND(V18=$V$3,3&lt;Q18,Q18&lt;=6,$C$4="c"),'6.4- RC'!$AS$6,
IF(AND(V18=$V$3,6&lt;Q18,$C$4="c"),'6.4- RC'!$AT$6,
IF(AND(V18=$V$2,0.5&lt;=Q18,Q18&lt;=3,$C$4="v"),'6.4- RC'!$AG$8,
IF(AND(V18=$V$2,3&lt;Q18,Q18&lt;=6,$C$4="v"),'6.4- RC'!$AH$8,
IF(AND(V18=$V$2,6&lt;Q18,Q18&lt;=30,$C$4="v"),'6.4- RC'!$AI$8,
IF(AND(V18=$V$2,30&lt;Q18,Q18&lt;=120,$C$4="v"),'6.4- RC'!$AJ$8,
IF(AND(V18=$V$2,120&lt;Q18,Q18&lt;=400,$C$4="v"),'6.4- RC'!$AK$8,
IF(AND(V18=$V$2,400&lt;Q18,Q18&lt;=1000,$C$4="v"),'6.4- RC'!$AL$8,
IF(AND(V18=$V$2,1000&lt;Q18,Q18&lt;=2000,$C$4="v"),'6.4- RC'!$AM$8,
IF(AND(V18=$V$2,2000&lt;Q18,Q18&lt;=4000,$C$4="v"),'6.4- RC'!$AN$8,
IF(AND(V18=$V$3,0.5&lt;=Q18,Q18&lt;=3,$C$4="v"),'6.4- RC'!$AR$6,
IF(AND(V18=$V$3,3&lt;Q18,Q18&lt;=6,$C$4="v"),'6.4- RC'!$AS$6,
IF(AND(V18=$V$3,6&lt;Q18,$C$4="v"),'6.4- RC'!$AT$6,
IF(V18="","")))))))))))))))))))))))))))))))))))))))))))))</f>
        <v/>
      </c>
      <c r="S18" s="41" t="e">
        <f t="shared" si="3"/>
        <v>#VALUE!</v>
      </c>
      <c r="T18" s="41" t="e">
        <f t="shared" si="4"/>
        <v>#VALUE!</v>
      </c>
      <c r="U18" s="48"/>
      <c r="V18" s="50"/>
      <c r="X18" s="51" t="s">
        <v>73</v>
      </c>
    </row>
    <row r="19" spans="1:24" ht="60" customHeight="1" thickBot="1" x14ac:dyDescent="0.3">
      <c r="A19" s="39" t="str">
        <f t="shared" si="0"/>
        <v/>
      </c>
      <c r="B19" s="40"/>
      <c r="C19" s="48">
        <f t="shared" si="5"/>
        <v>10</v>
      </c>
      <c r="D19" s="41"/>
      <c r="E19" s="42" t="str">
        <f t="shared" si="1"/>
        <v>4x6,9°</v>
      </c>
      <c r="F19" s="52" t="s">
        <v>66</v>
      </c>
      <c r="G19" s="42">
        <f t="shared" si="2"/>
        <v>0</v>
      </c>
      <c r="H19" s="42" t="str">
        <f t="shared" si="6"/>
        <v>4x6,9°</v>
      </c>
      <c r="I19" s="77"/>
      <c r="J19" s="78"/>
      <c r="K19" s="79"/>
      <c r="L19" s="80"/>
      <c r="O19" s="49"/>
      <c r="P19" s="48"/>
      <c r="Q19" s="45" t="s">
        <v>68</v>
      </c>
      <c r="R19" s="41" t="str">
        <f>IF(AND(V19=$V$2,0.5&lt;=Q19,Q19&lt;=3,$C$4="f"),'6.4- RC'!$AG$5,
IF(AND(V19=$V$2,3&lt;Q19,Q19&lt;=6,$C$4="f"),'6.4- RC'!$AH$5,
IF(AND(V19=$V$2,6&lt;Q19,Q19&lt;=30,$C$4="f"),'6.4- RC'!$AI$5,
IF(AND(V19=$V$2,30&lt;Q19,Q19&lt;=120,$C$4="f"),'6.4- RC'!$AJ$5,
IF(AND(V19=$V$2,120&lt;Q19,Q19&lt;=400,$C$4="f"),'6.4- RC'!$AK$5,
IF(AND(V19=$V$2,400&lt;Q19,Q19&lt;=1000,$C$4="f"),'6.4- RC'!$AL$5,
IF(AND(V19=$V$2,1000&lt;Q19,Q19&lt;=2000,$C$4="f"),'6.4- RC'!$AM$5,
IF(AND(V19=$V$2,2000&lt;Q19,Q19&lt;=4000,$C$4="f"),'6.4- RC'!$AN$5,
IF(AND(V19=$V$3,0.5&lt;=Q19,Q19&lt;=3,$C$4="f"),'6.4- RC'!$AR$4,
IF(AND(V19=$V$3,3&lt;Q19,Q19&lt;=6,$C$4="f"),'6.4- RC'!$AS$4,
IF(AND(V19=$V$3,6&lt;Q19,$C$4="f"),'6.4- RC'!$AT$4,
IF(AND(V19=$V$2,0.5&lt;=Q19,Q19&lt;=3,$C$4="m"),'6.4- RC'!$AG$6,
IF(AND(V19=$V$2,3&lt;Q19,Q19&lt;=6,$C$4="m"),'6.4- RC'!$AH$6,
IF(AND(V19=$V$2,6&lt;Q19,Q19&lt;=30,$C$4="m"),'6.4- RC'!$AI$6,
IF(AND(V19=$V$2,30&lt;Q19,Q19&lt;=120,$C$4="m"),'6.4- RC'!$AJ$6,
IF(AND(V19=$V$2,120&lt;Q19,Q19&lt;=400,$C$4="m"),'6.4- RC'!$AK$6,
IF(AND(V19=$V$2,400&lt;Q19,Q19&lt;=1000,$C$4="m"),'6.4- RC'!$AL$6,
IF(AND(V19=$V$2,1000&lt;Q19,Q19&lt;=2000,$C$4="m"),'6.4- RC'!$AM$6,
IF(AND(V19=$V$2,2000&lt;Q19,Q19&lt;=4000,$C$4="m"),'6.4- RC'!$AN$6,
IF(AND(V19=$V$3,0.5&lt;=Q19,Q19&lt;=3,$C$4="m"),'6.4- RC'!$AR$4,
IF(AND(V19=$V$3,3&lt;Q19,Q19&lt;=6,$C$4="m"),'6.4- RC'!$AS$4,
IF(AND(V19=$V$3,6&lt;Q19,$C$4="m"),'6.4- RC'!$AT$4,
IF(AND(V19=$V$2,0.5&lt;=Q19,Q19&lt;=3,$C$4="c"),'6.4- RC'!$AG$7,
IF(AND(V19=$V$2,3&lt;Q19,Q19&lt;=6,$C$4="c"),'6.4- RC'!$AH$7,
IF(AND(V19=$V$2,6&lt;Q19,Q19&lt;=30,$C$4="c"),'6.4- RC'!$AI$7,
IF(AND(V19=$V$2,30&lt;Q19,Q19&lt;=120,$C$4="c"),'6.4- RC'!$AJ$7,
IF(AND(V19=$V$2,120&lt;Q19,Q19&lt;=400,$C$4="c"),'6.4- RC'!$AK$7,
IF(AND(V19=$V$2,400&lt;Q19,Q19&lt;=1000,$C$4="c"),'6.4- RC'!$AL$7,
IF(AND(V19=$V$2,1000&lt;Q19,Q19&lt;=2000,$C$4="c"),'6.4- RC'!$AM$7,
IF(AND(V19=$V$2,2000&lt;Q19,Q19&lt;=4000,$C$4="c"),'6.4- RC'!$AN$7,
IF(AND(V19=$V$3,0.5&lt;=Q19,Q19&lt;=3,$C$4="c"),'6.4- RC'!$AR$6,
IF(AND(V19=$V$3,3&lt;Q19,Q19&lt;=6,$C$4="c"),'6.4- RC'!$AS$6,
IF(AND(V19=$V$3,6&lt;Q19,$C$4="c"),'6.4- RC'!$AT$6,
IF(AND(V19=$V$2,0.5&lt;=Q19,Q19&lt;=3,$C$4="v"),'6.4- RC'!$AG$8,
IF(AND(V19=$V$2,3&lt;Q19,Q19&lt;=6,$C$4="v"),'6.4- RC'!$AH$8,
IF(AND(V19=$V$2,6&lt;Q19,Q19&lt;=30,$C$4="v"),'6.4- RC'!$AI$8,
IF(AND(V19=$V$2,30&lt;Q19,Q19&lt;=120,$C$4="v"),'6.4- RC'!$AJ$8,
IF(AND(V19=$V$2,120&lt;Q19,Q19&lt;=400,$C$4="v"),'6.4- RC'!$AK$8,
IF(AND(V19=$V$2,400&lt;Q19,Q19&lt;=1000,$C$4="v"),'6.4- RC'!$AL$8,
IF(AND(V19=$V$2,1000&lt;Q19,Q19&lt;=2000,$C$4="v"),'6.4- RC'!$AM$8,
IF(AND(V19=$V$2,2000&lt;Q19,Q19&lt;=4000,$C$4="v"),'6.4- RC'!$AN$8,
IF(AND(V19=$V$3,0.5&lt;=Q19,Q19&lt;=3,$C$4="v"),'6.4- RC'!$AR$6,
IF(AND(V19=$V$3,3&lt;Q19,Q19&lt;=6,$C$4="v"),'6.4- RC'!$AS$6,
IF(AND(V19=$V$3,6&lt;Q19,$C$4="v"),'6.4- RC'!$AT$6,
IF(V19="","")))))))))))))))))))))))))))))))))))))))))))))</f>
        <v/>
      </c>
      <c r="S19" s="41" t="e">
        <f t="shared" si="3"/>
        <v>#VALUE!</v>
      </c>
      <c r="T19" s="41" t="e">
        <f t="shared" si="4"/>
        <v>#VALUE!</v>
      </c>
      <c r="U19" s="48"/>
      <c r="V19" s="50"/>
      <c r="X19" s="53" t="s">
        <v>74</v>
      </c>
    </row>
    <row r="20" spans="1:24" ht="60" customHeight="1" x14ac:dyDescent="0.25">
      <c r="A20" s="39" t="str">
        <f t="shared" si="0"/>
        <v/>
      </c>
      <c r="B20" s="40"/>
      <c r="C20" s="48">
        <f t="shared" si="5"/>
        <v>11</v>
      </c>
      <c r="D20" s="41"/>
      <c r="E20" s="42" t="str">
        <f t="shared" si="1"/>
        <v>90°</v>
      </c>
      <c r="F20" s="52" t="s">
        <v>66</v>
      </c>
      <c r="G20" s="42">
        <f t="shared" si="2"/>
        <v>0</v>
      </c>
      <c r="H20" s="42" t="str">
        <f t="shared" si="6"/>
        <v>90°</v>
      </c>
      <c r="I20" s="77"/>
      <c r="J20" s="78"/>
      <c r="K20" s="79"/>
      <c r="L20" s="80"/>
      <c r="O20" s="49"/>
      <c r="P20" s="48"/>
      <c r="Q20" s="45" t="s">
        <v>75</v>
      </c>
      <c r="R20" s="41" t="str">
        <f>IF(AND(V20=$V$2,0.5&lt;=Q20,Q20&lt;=3,$C$4="f"),'6.4- RC'!$AG$5,
IF(AND(V20=$V$2,3&lt;Q20,Q20&lt;=6,$C$4="f"),'6.4- RC'!$AH$5,
IF(AND(V20=$V$2,6&lt;Q20,Q20&lt;=30,$C$4="f"),'6.4- RC'!$AI$5,
IF(AND(V20=$V$2,30&lt;Q20,Q20&lt;=120,$C$4="f"),'6.4- RC'!$AJ$5,
IF(AND(V20=$V$2,120&lt;Q20,Q20&lt;=400,$C$4="f"),'6.4- RC'!$AK$5,
IF(AND(V20=$V$2,400&lt;Q20,Q20&lt;=1000,$C$4="f"),'6.4- RC'!$AL$5,
IF(AND(V20=$V$2,1000&lt;Q20,Q20&lt;=2000,$C$4="f"),'6.4- RC'!$AM$5,
IF(AND(V20=$V$2,2000&lt;Q20,Q20&lt;=4000,$C$4="f"),'6.4- RC'!$AN$5,
IF(AND(V20=$V$3,0.5&lt;=Q20,Q20&lt;=3,$C$4="f"),'6.4- RC'!$AR$4,
IF(AND(V20=$V$3,3&lt;Q20,Q20&lt;=6,$C$4="f"),'6.4- RC'!$AS$4,
IF(AND(V20=$V$3,6&lt;Q20,$C$4="f"),'6.4- RC'!$AT$4,
IF(AND(V20=$V$2,0.5&lt;=Q20,Q20&lt;=3,$C$4="m"),'6.4- RC'!$AG$6,
IF(AND(V20=$V$2,3&lt;Q20,Q20&lt;=6,$C$4="m"),'6.4- RC'!$AH$6,
IF(AND(V20=$V$2,6&lt;Q20,Q20&lt;=30,$C$4="m"),'6.4- RC'!$AI$6,
IF(AND(V20=$V$2,30&lt;Q20,Q20&lt;=120,$C$4="m"),'6.4- RC'!$AJ$6,
IF(AND(V20=$V$2,120&lt;Q20,Q20&lt;=400,$C$4="m"),'6.4- RC'!$AK$6,
IF(AND(V20=$V$2,400&lt;Q20,Q20&lt;=1000,$C$4="m"),'6.4- RC'!$AL$6,
IF(AND(V20=$V$2,1000&lt;Q20,Q20&lt;=2000,$C$4="m"),'6.4- RC'!$AM$6,
IF(AND(V20=$V$2,2000&lt;Q20,Q20&lt;=4000,$C$4="m"),'6.4- RC'!$AN$6,
IF(AND(V20=$V$3,0.5&lt;=Q20,Q20&lt;=3,$C$4="m"),'6.4- RC'!$AR$4,
IF(AND(V20=$V$3,3&lt;Q20,Q20&lt;=6,$C$4="m"),'6.4- RC'!$AS$4,
IF(AND(V20=$V$3,6&lt;Q20,$C$4="m"),'6.4- RC'!$AT$4,
IF(AND(V20=$V$2,0.5&lt;=Q20,Q20&lt;=3,$C$4="c"),'6.4- RC'!$AG$7,
IF(AND(V20=$V$2,3&lt;Q20,Q20&lt;=6,$C$4="c"),'6.4- RC'!$AH$7,
IF(AND(V20=$V$2,6&lt;Q20,Q20&lt;=30,$C$4="c"),'6.4- RC'!$AI$7,
IF(AND(V20=$V$2,30&lt;Q20,Q20&lt;=120,$C$4="c"),'6.4- RC'!$AJ$7,
IF(AND(V20=$V$2,120&lt;Q20,Q20&lt;=400,$C$4="c"),'6.4- RC'!$AK$7,
IF(AND(V20=$V$2,400&lt;Q20,Q20&lt;=1000,$C$4="c"),'6.4- RC'!$AL$7,
IF(AND(V20=$V$2,1000&lt;Q20,Q20&lt;=2000,$C$4="c"),'6.4- RC'!$AM$7,
IF(AND(V20=$V$2,2000&lt;Q20,Q20&lt;=4000,$C$4="c"),'6.4- RC'!$AN$7,
IF(AND(V20=$V$3,0.5&lt;=Q20,Q20&lt;=3,$C$4="c"),'6.4- RC'!$AR$6,
IF(AND(V20=$V$3,3&lt;Q20,Q20&lt;=6,$C$4="c"),'6.4- RC'!$AS$6,
IF(AND(V20=$V$3,6&lt;Q20,$C$4="c"),'6.4- RC'!$AT$6,
IF(AND(V20=$V$2,0.5&lt;=Q20,Q20&lt;=3,$C$4="v"),'6.4- RC'!$AG$8,
IF(AND(V20=$V$2,3&lt;Q20,Q20&lt;=6,$C$4="v"),'6.4- RC'!$AH$8,
IF(AND(V20=$V$2,6&lt;Q20,Q20&lt;=30,$C$4="v"),'6.4- RC'!$AI$8,
IF(AND(V20=$V$2,30&lt;Q20,Q20&lt;=120,$C$4="v"),'6.4- RC'!$AJ$8,
IF(AND(V20=$V$2,120&lt;Q20,Q20&lt;=400,$C$4="v"),'6.4- RC'!$AK$8,
IF(AND(V20=$V$2,400&lt;Q20,Q20&lt;=1000,$C$4="v"),'6.4- RC'!$AL$8,
IF(AND(V20=$V$2,1000&lt;Q20,Q20&lt;=2000,$C$4="v"),'6.4- RC'!$AM$8,
IF(AND(V20=$V$2,2000&lt;Q20,Q20&lt;=4000,$C$4="v"),'6.4- RC'!$AN$8,
IF(AND(V20=$V$3,0.5&lt;=Q20,Q20&lt;=3,$C$4="v"),'6.4- RC'!$AR$6,
IF(AND(V20=$V$3,3&lt;Q20,Q20&lt;=6,$C$4="v"),'6.4- RC'!$AS$6,
IF(AND(V20=$V$3,6&lt;Q20,$C$4="v"),'6.4- RC'!$AT$6,
IF(V20="","")))))))))))))))))))))))))))))))))))))))))))))</f>
        <v/>
      </c>
      <c r="S20" s="41" t="e">
        <f t="shared" si="3"/>
        <v>#VALUE!</v>
      </c>
      <c r="T20" s="41" t="e">
        <f t="shared" si="4"/>
        <v>#VALUE!</v>
      </c>
      <c r="U20" s="48"/>
      <c r="V20" s="50"/>
    </row>
    <row r="21" spans="1:24" ht="60" customHeight="1" x14ac:dyDescent="0.25">
      <c r="A21" s="39" t="str">
        <f t="shared" si="0"/>
        <v/>
      </c>
      <c r="B21" s="40"/>
      <c r="C21" s="48">
        <f t="shared" si="5"/>
        <v>12</v>
      </c>
      <c r="D21" s="41"/>
      <c r="E21" s="42" t="str">
        <f t="shared" si="1"/>
        <v>114,3°</v>
      </c>
      <c r="F21" s="52" t="s">
        <v>66</v>
      </c>
      <c r="G21" s="42">
        <f t="shared" si="2"/>
        <v>0</v>
      </c>
      <c r="H21" s="42" t="str">
        <f t="shared" si="6"/>
        <v>114,3°</v>
      </c>
      <c r="I21" s="77"/>
      <c r="J21" s="78"/>
      <c r="K21" s="79"/>
      <c r="L21" s="80"/>
      <c r="O21" s="49"/>
      <c r="P21" s="48"/>
      <c r="Q21" s="45" t="s">
        <v>76</v>
      </c>
      <c r="R21" s="41" t="str">
        <f>IF(AND(V21=$V$2,0.5&lt;=Q21,Q21&lt;=3,$C$4="f"),'6.4- RC'!$AG$5,
IF(AND(V21=$V$2,3&lt;Q21,Q21&lt;=6,$C$4="f"),'6.4- RC'!$AH$5,
IF(AND(V21=$V$2,6&lt;Q21,Q21&lt;=30,$C$4="f"),'6.4- RC'!$AI$5,
IF(AND(V21=$V$2,30&lt;Q21,Q21&lt;=120,$C$4="f"),'6.4- RC'!$AJ$5,
IF(AND(V21=$V$2,120&lt;Q21,Q21&lt;=400,$C$4="f"),'6.4- RC'!$AK$5,
IF(AND(V21=$V$2,400&lt;Q21,Q21&lt;=1000,$C$4="f"),'6.4- RC'!$AL$5,
IF(AND(V21=$V$2,1000&lt;Q21,Q21&lt;=2000,$C$4="f"),'6.4- RC'!$AM$5,
IF(AND(V21=$V$2,2000&lt;Q21,Q21&lt;=4000,$C$4="f"),'6.4- RC'!$AN$5,
IF(AND(V21=$V$3,0.5&lt;=Q21,Q21&lt;=3,$C$4="f"),'6.4- RC'!$AR$4,
IF(AND(V21=$V$3,3&lt;Q21,Q21&lt;=6,$C$4="f"),'6.4- RC'!$AS$4,
IF(AND(V21=$V$3,6&lt;Q21,$C$4="f"),'6.4- RC'!$AT$4,
IF(AND(V21=$V$2,0.5&lt;=Q21,Q21&lt;=3,$C$4="m"),'6.4- RC'!$AG$6,
IF(AND(V21=$V$2,3&lt;Q21,Q21&lt;=6,$C$4="m"),'6.4- RC'!$AH$6,
IF(AND(V21=$V$2,6&lt;Q21,Q21&lt;=30,$C$4="m"),'6.4- RC'!$AI$6,
IF(AND(V21=$V$2,30&lt;Q21,Q21&lt;=120,$C$4="m"),'6.4- RC'!$AJ$6,
IF(AND(V21=$V$2,120&lt;Q21,Q21&lt;=400,$C$4="m"),'6.4- RC'!$AK$6,
IF(AND(V21=$V$2,400&lt;Q21,Q21&lt;=1000,$C$4="m"),'6.4- RC'!$AL$6,
IF(AND(V21=$V$2,1000&lt;Q21,Q21&lt;=2000,$C$4="m"),'6.4- RC'!$AM$6,
IF(AND(V21=$V$2,2000&lt;Q21,Q21&lt;=4000,$C$4="m"),'6.4- RC'!$AN$6,
IF(AND(V21=$V$3,0.5&lt;=Q21,Q21&lt;=3,$C$4="m"),'6.4- RC'!$AR$4,
IF(AND(V21=$V$3,3&lt;Q21,Q21&lt;=6,$C$4="m"),'6.4- RC'!$AS$4,
IF(AND(V21=$V$3,6&lt;Q21,$C$4="m"),'6.4- RC'!$AT$4,
IF(AND(V21=$V$2,0.5&lt;=Q21,Q21&lt;=3,$C$4="c"),'6.4- RC'!$AG$7,
IF(AND(V21=$V$2,3&lt;Q21,Q21&lt;=6,$C$4="c"),'6.4- RC'!$AH$7,
IF(AND(V21=$V$2,6&lt;Q21,Q21&lt;=30,$C$4="c"),'6.4- RC'!$AI$7,
IF(AND(V21=$V$2,30&lt;Q21,Q21&lt;=120,$C$4="c"),'6.4- RC'!$AJ$7,
IF(AND(V21=$V$2,120&lt;Q21,Q21&lt;=400,$C$4="c"),'6.4- RC'!$AK$7,
IF(AND(V21=$V$2,400&lt;Q21,Q21&lt;=1000,$C$4="c"),'6.4- RC'!$AL$7,
IF(AND(V21=$V$2,1000&lt;Q21,Q21&lt;=2000,$C$4="c"),'6.4- RC'!$AM$7,
IF(AND(V21=$V$2,2000&lt;Q21,Q21&lt;=4000,$C$4="c"),'6.4- RC'!$AN$7,
IF(AND(V21=$V$3,0.5&lt;=Q21,Q21&lt;=3,$C$4="c"),'6.4- RC'!$AR$6,
IF(AND(V21=$V$3,3&lt;Q21,Q21&lt;=6,$C$4="c"),'6.4- RC'!$AS$6,
IF(AND(V21=$V$3,6&lt;Q21,$C$4="c"),'6.4- RC'!$AT$6,
IF(AND(V21=$V$2,0.5&lt;=Q21,Q21&lt;=3,$C$4="v"),'6.4- RC'!$AG$8,
IF(AND(V21=$V$2,3&lt;Q21,Q21&lt;=6,$C$4="v"),'6.4- RC'!$AH$8,
IF(AND(V21=$V$2,6&lt;Q21,Q21&lt;=30,$C$4="v"),'6.4- RC'!$AI$8,
IF(AND(V21=$V$2,30&lt;Q21,Q21&lt;=120,$C$4="v"),'6.4- RC'!$AJ$8,
IF(AND(V21=$V$2,120&lt;Q21,Q21&lt;=400,$C$4="v"),'6.4- RC'!$AK$8,
IF(AND(V21=$V$2,400&lt;Q21,Q21&lt;=1000,$C$4="v"),'6.4- RC'!$AL$8,
IF(AND(V21=$V$2,1000&lt;Q21,Q21&lt;=2000,$C$4="v"),'6.4- RC'!$AM$8,
IF(AND(V21=$V$2,2000&lt;Q21,Q21&lt;=4000,$C$4="v"),'6.4- RC'!$AN$8,
IF(AND(V21=$V$3,0.5&lt;=Q21,Q21&lt;=3,$C$4="v"),'6.4- RC'!$AR$6,
IF(AND(V21=$V$3,3&lt;Q21,Q21&lt;=6,$C$4="v"),'6.4- RC'!$AS$6,
IF(AND(V21=$V$3,6&lt;Q21,$C$4="v"),'6.4- RC'!$AT$6,
IF(V21="","")))))))))))))))))))))))))))))))))))))))))))))</f>
        <v/>
      </c>
      <c r="S21" s="41" t="e">
        <f t="shared" si="3"/>
        <v>#VALUE!</v>
      </c>
      <c r="T21" s="41" t="e">
        <f t="shared" si="4"/>
        <v>#VALUE!</v>
      </c>
      <c r="U21" s="48"/>
      <c r="V21" s="50"/>
    </row>
    <row r="22" spans="1:24" ht="60" customHeight="1" x14ac:dyDescent="0.25">
      <c r="A22" s="39" t="str">
        <f t="shared" si="0"/>
        <v/>
      </c>
      <c r="B22" s="40"/>
      <c r="C22" s="48">
        <f t="shared" si="5"/>
        <v>13</v>
      </c>
      <c r="D22" s="41"/>
      <c r="E22" s="42" t="str">
        <f t="shared" si="1"/>
        <v>114,3°</v>
      </c>
      <c r="F22" s="52" t="s">
        <v>66</v>
      </c>
      <c r="G22" s="42">
        <f t="shared" si="2"/>
        <v>0</v>
      </c>
      <c r="H22" s="42" t="str">
        <f t="shared" si="6"/>
        <v>114,3°</v>
      </c>
      <c r="I22" s="77"/>
      <c r="J22" s="78"/>
      <c r="K22" s="79"/>
      <c r="L22" s="80"/>
      <c r="O22" s="49"/>
      <c r="P22" s="48"/>
      <c r="Q22" s="45" t="s">
        <v>76</v>
      </c>
      <c r="R22" s="41" t="str">
        <f>IF(AND(V22=$V$2,0.5&lt;=Q22,Q22&lt;=3,$C$4="f"),'6.4- RC'!$AG$5,
IF(AND(V22=$V$2,3&lt;Q22,Q22&lt;=6,$C$4="f"),'6.4- RC'!$AH$5,
IF(AND(V22=$V$2,6&lt;Q22,Q22&lt;=30,$C$4="f"),'6.4- RC'!$AI$5,
IF(AND(V22=$V$2,30&lt;Q22,Q22&lt;=120,$C$4="f"),'6.4- RC'!$AJ$5,
IF(AND(V22=$V$2,120&lt;Q22,Q22&lt;=400,$C$4="f"),'6.4- RC'!$AK$5,
IF(AND(V22=$V$2,400&lt;Q22,Q22&lt;=1000,$C$4="f"),'6.4- RC'!$AL$5,
IF(AND(V22=$V$2,1000&lt;Q22,Q22&lt;=2000,$C$4="f"),'6.4- RC'!$AM$5,
IF(AND(V22=$V$2,2000&lt;Q22,Q22&lt;=4000,$C$4="f"),'6.4- RC'!$AN$5,
IF(AND(V22=$V$3,0.5&lt;=Q22,Q22&lt;=3,$C$4="f"),'6.4- RC'!$AR$4,
IF(AND(V22=$V$3,3&lt;Q22,Q22&lt;=6,$C$4="f"),'6.4- RC'!$AS$4,
IF(AND(V22=$V$3,6&lt;Q22,$C$4="f"),'6.4- RC'!$AT$4,
IF(AND(V22=$V$2,0.5&lt;=Q22,Q22&lt;=3,$C$4="m"),'6.4- RC'!$AG$6,
IF(AND(V22=$V$2,3&lt;Q22,Q22&lt;=6,$C$4="m"),'6.4- RC'!$AH$6,
IF(AND(V22=$V$2,6&lt;Q22,Q22&lt;=30,$C$4="m"),'6.4- RC'!$AI$6,
IF(AND(V22=$V$2,30&lt;Q22,Q22&lt;=120,$C$4="m"),'6.4- RC'!$AJ$6,
IF(AND(V22=$V$2,120&lt;Q22,Q22&lt;=400,$C$4="m"),'6.4- RC'!$AK$6,
IF(AND(V22=$V$2,400&lt;Q22,Q22&lt;=1000,$C$4="m"),'6.4- RC'!$AL$6,
IF(AND(V22=$V$2,1000&lt;Q22,Q22&lt;=2000,$C$4="m"),'6.4- RC'!$AM$6,
IF(AND(V22=$V$2,2000&lt;Q22,Q22&lt;=4000,$C$4="m"),'6.4- RC'!$AN$6,
IF(AND(V22=$V$3,0.5&lt;=Q22,Q22&lt;=3,$C$4="m"),'6.4- RC'!$AR$4,
IF(AND(V22=$V$3,3&lt;Q22,Q22&lt;=6,$C$4="m"),'6.4- RC'!$AS$4,
IF(AND(V22=$V$3,6&lt;Q22,$C$4="m"),'6.4- RC'!$AT$4,
IF(AND(V22=$V$2,0.5&lt;=Q22,Q22&lt;=3,$C$4="c"),'6.4- RC'!$AG$7,
IF(AND(V22=$V$2,3&lt;Q22,Q22&lt;=6,$C$4="c"),'6.4- RC'!$AH$7,
IF(AND(V22=$V$2,6&lt;Q22,Q22&lt;=30,$C$4="c"),'6.4- RC'!$AI$7,
IF(AND(V22=$V$2,30&lt;Q22,Q22&lt;=120,$C$4="c"),'6.4- RC'!$AJ$7,
IF(AND(V22=$V$2,120&lt;Q22,Q22&lt;=400,$C$4="c"),'6.4- RC'!$AK$7,
IF(AND(V22=$V$2,400&lt;Q22,Q22&lt;=1000,$C$4="c"),'6.4- RC'!$AL$7,
IF(AND(V22=$V$2,1000&lt;Q22,Q22&lt;=2000,$C$4="c"),'6.4- RC'!$AM$7,
IF(AND(V22=$V$2,2000&lt;Q22,Q22&lt;=4000,$C$4="c"),'6.4- RC'!$AN$7,
IF(AND(V22=$V$3,0.5&lt;=Q22,Q22&lt;=3,$C$4="c"),'6.4- RC'!$AR$6,
IF(AND(V22=$V$3,3&lt;Q22,Q22&lt;=6,$C$4="c"),'6.4- RC'!$AS$6,
IF(AND(V22=$V$3,6&lt;Q22,$C$4="c"),'6.4- RC'!$AT$6,
IF(AND(V22=$V$2,0.5&lt;=Q22,Q22&lt;=3,$C$4="v"),'6.4- RC'!$AG$8,
IF(AND(V22=$V$2,3&lt;Q22,Q22&lt;=6,$C$4="v"),'6.4- RC'!$AH$8,
IF(AND(V22=$V$2,6&lt;Q22,Q22&lt;=30,$C$4="v"),'6.4- RC'!$AI$8,
IF(AND(V22=$V$2,30&lt;Q22,Q22&lt;=120,$C$4="v"),'6.4- RC'!$AJ$8,
IF(AND(V22=$V$2,120&lt;Q22,Q22&lt;=400,$C$4="v"),'6.4- RC'!$AK$8,
IF(AND(V22=$V$2,400&lt;Q22,Q22&lt;=1000,$C$4="v"),'6.4- RC'!$AL$8,
IF(AND(V22=$V$2,1000&lt;Q22,Q22&lt;=2000,$C$4="v"),'6.4- RC'!$AM$8,
IF(AND(V22=$V$2,2000&lt;Q22,Q22&lt;=4000,$C$4="v"),'6.4- RC'!$AN$8,
IF(AND(V22=$V$3,0.5&lt;=Q22,Q22&lt;=3,$C$4="v"),'6.4- RC'!$AR$6,
IF(AND(V22=$V$3,3&lt;Q22,Q22&lt;=6,$C$4="v"),'6.4- RC'!$AS$6,
IF(AND(V22=$V$3,6&lt;Q22,$C$4="v"),'6.4- RC'!$AT$6,
IF(V22="","")))))))))))))))))))))))))))))))))))))))))))))</f>
        <v/>
      </c>
      <c r="S22" s="41" t="e">
        <f t="shared" si="3"/>
        <v>#VALUE!</v>
      </c>
      <c r="T22" s="41" t="e">
        <f t="shared" si="4"/>
        <v>#VALUE!</v>
      </c>
      <c r="U22" s="48"/>
      <c r="V22" s="50"/>
    </row>
    <row r="23" spans="1:24" ht="60" customHeight="1" x14ac:dyDescent="0.25">
      <c r="A23" s="39" t="str">
        <f t="shared" si="0"/>
        <v/>
      </c>
      <c r="B23" s="40"/>
      <c r="C23" s="48">
        <f t="shared" si="5"/>
        <v>14</v>
      </c>
      <c r="D23" s="41"/>
      <c r="E23" s="42" t="str">
        <f t="shared" si="1"/>
        <v>135°</v>
      </c>
      <c r="F23" s="52" t="s">
        <v>66</v>
      </c>
      <c r="G23" s="42">
        <f t="shared" si="2"/>
        <v>0</v>
      </c>
      <c r="H23" s="42" t="str">
        <f t="shared" si="6"/>
        <v>135°</v>
      </c>
      <c r="I23" s="77"/>
      <c r="J23" s="78"/>
      <c r="K23" s="79"/>
      <c r="L23" s="80"/>
      <c r="O23" s="49"/>
      <c r="P23" s="48"/>
      <c r="Q23" s="45" t="s">
        <v>77</v>
      </c>
      <c r="R23" s="41" t="str">
        <f>IF(AND(V23=$V$2,0.5&lt;=Q23,Q23&lt;=3,$C$4="f"),'6.4- RC'!$AG$5,
IF(AND(V23=$V$2,3&lt;Q23,Q23&lt;=6,$C$4="f"),'6.4- RC'!$AH$5,
IF(AND(V23=$V$2,6&lt;Q23,Q23&lt;=30,$C$4="f"),'6.4- RC'!$AI$5,
IF(AND(V23=$V$2,30&lt;Q23,Q23&lt;=120,$C$4="f"),'6.4- RC'!$AJ$5,
IF(AND(V23=$V$2,120&lt;Q23,Q23&lt;=400,$C$4="f"),'6.4- RC'!$AK$5,
IF(AND(V23=$V$2,400&lt;Q23,Q23&lt;=1000,$C$4="f"),'6.4- RC'!$AL$5,
IF(AND(V23=$V$2,1000&lt;Q23,Q23&lt;=2000,$C$4="f"),'6.4- RC'!$AM$5,
IF(AND(V23=$V$2,2000&lt;Q23,Q23&lt;=4000,$C$4="f"),'6.4- RC'!$AN$5,
IF(AND(V23=$V$3,0.5&lt;=Q23,Q23&lt;=3,$C$4="f"),'6.4- RC'!$AR$4,
IF(AND(V23=$V$3,3&lt;Q23,Q23&lt;=6,$C$4="f"),'6.4- RC'!$AS$4,
IF(AND(V23=$V$3,6&lt;Q23,$C$4="f"),'6.4- RC'!$AT$4,
IF(AND(V23=$V$2,0.5&lt;=Q23,Q23&lt;=3,$C$4="m"),'6.4- RC'!$AG$6,
IF(AND(V23=$V$2,3&lt;Q23,Q23&lt;=6,$C$4="m"),'6.4- RC'!$AH$6,
IF(AND(V23=$V$2,6&lt;Q23,Q23&lt;=30,$C$4="m"),'6.4- RC'!$AI$6,
IF(AND(V23=$V$2,30&lt;Q23,Q23&lt;=120,$C$4="m"),'6.4- RC'!$AJ$6,
IF(AND(V23=$V$2,120&lt;Q23,Q23&lt;=400,$C$4="m"),'6.4- RC'!$AK$6,
IF(AND(V23=$V$2,400&lt;Q23,Q23&lt;=1000,$C$4="m"),'6.4- RC'!$AL$6,
IF(AND(V23=$V$2,1000&lt;Q23,Q23&lt;=2000,$C$4="m"),'6.4- RC'!$AM$6,
IF(AND(V23=$V$2,2000&lt;Q23,Q23&lt;=4000,$C$4="m"),'6.4- RC'!$AN$6,
IF(AND(V23=$V$3,0.5&lt;=Q23,Q23&lt;=3,$C$4="m"),'6.4- RC'!$AR$4,
IF(AND(V23=$V$3,3&lt;Q23,Q23&lt;=6,$C$4="m"),'6.4- RC'!$AS$4,
IF(AND(V23=$V$3,6&lt;Q23,$C$4="m"),'6.4- RC'!$AT$4,
IF(AND(V23=$V$2,0.5&lt;=Q23,Q23&lt;=3,$C$4="c"),'6.4- RC'!$AG$7,
IF(AND(V23=$V$2,3&lt;Q23,Q23&lt;=6,$C$4="c"),'6.4- RC'!$AH$7,
IF(AND(V23=$V$2,6&lt;Q23,Q23&lt;=30,$C$4="c"),'6.4- RC'!$AI$7,
IF(AND(V23=$V$2,30&lt;Q23,Q23&lt;=120,$C$4="c"),'6.4- RC'!$AJ$7,
IF(AND(V23=$V$2,120&lt;Q23,Q23&lt;=400,$C$4="c"),'6.4- RC'!$AK$7,
IF(AND(V23=$V$2,400&lt;Q23,Q23&lt;=1000,$C$4="c"),'6.4- RC'!$AL$7,
IF(AND(V23=$V$2,1000&lt;Q23,Q23&lt;=2000,$C$4="c"),'6.4- RC'!$AM$7,
IF(AND(V23=$V$2,2000&lt;Q23,Q23&lt;=4000,$C$4="c"),'6.4- RC'!$AN$7,
IF(AND(V23=$V$3,0.5&lt;=Q23,Q23&lt;=3,$C$4="c"),'6.4- RC'!$AR$6,
IF(AND(V23=$V$3,3&lt;Q23,Q23&lt;=6,$C$4="c"),'6.4- RC'!$AS$6,
IF(AND(V23=$V$3,6&lt;Q23,$C$4="c"),'6.4- RC'!$AT$6,
IF(AND(V23=$V$2,0.5&lt;=Q23,Q23&lt;=3,$C$4="v"),'6.4- RC'!$AG$8,
IF(AND(V23=$V$2,3&lt;Q23,Q23&lt;=6,$C$4="v"),'6.4- RC'!$AH$8,
IF(AND(V23=$V$2,6&lt;Q23,Q23&lt;=30,$C$4="v"),'6.4- RC'!$AI$8,
IF(AND(V23=$V$2,30&lt;Q23,Q23&lt;=120,$C$4="v"),'6.4- RC'!$AJ$8,
IF(AND(V23=$V$2,120&lt;Q23,Q23&lt;=400,$C$4="v"),'6.4- RC'!$AK$8,
IF(AND(V23=$V$2,400&lt;Q23,Q23&lt;=1000,$C$4="v"),'6.4- RC'!$AL$8,
IF(AND(V23=$V$2,1000&lt;Q23,Q23&lt;=2000,$C$4="v"),'6.4- RC'!$AM$8,
IF(AND(V23=$V$2,2000&lt;Q23,Q23&lt;=4000,$C$4="v"),'6.4- RC'!$AN$8,
IF(AND(V23=$V$3,0.5&lt;=Q23,Q23&lt;=3,$C$4="v"),'6.4- RC'!$AR$6,
IF(AND(V23=$V$3,3&lt;Q23,Q23&lt;=6,$C$4="v"),'6.4- RC'!$AS$6,
IF(AND(V23=$V$3,6&lt;Q23,$C$4="v"),'6.4- RC'!$AT$6,
IF(V23="","")))))))))))))))))))))))))))))))))))))))))))))</f>
        <v/>
      </c>
      <c r="S23" s="41" t="e">
        <f t="shared" si="3"/>
        <v>#VALUE!</v>
      </c>
      <c r="T23" s="41" t="e">
        <f t="shared" si="4"/>
        <v>#VALUE!</v>
      </c>
      <c r="U23" s="48"/>
      <c r="V23" s="50"/>
    </row>
    <row r="24" spans="1:24" ht="60" customHeight="1" x14ac:dyDescent="0.25">
      <c r="A24" s="39" t="str">
        <f t="shared" si="0"/>
        <v/>
      </c>
      <c r="B24" s="54"/>
      <c r="C24" s="48">
        <f t="shared" si="5"/>
        <v>15</v>
      </c>
      <c r="D24" s="41"/>
      <c r="E24" s="42" t="str">
        <f t="shared" si="1"/>
        <v>Ø315</v>
      </c>
      <c r="F24" s="43" t="s">
        <v>66</v>
      </c>
      <c r="G24" s="42">
        <f t="shared" si="2"/>
        <v>0</v>
      </c>
      <c r="H24" s="42" t="str">
        <f t="shared" si="6"/>
        <v>Ø315</v>
      </c>
      <c r="I24" s="77"/>
      <c r="J24" s="78"/>
      <c r="K24" s="79"/>
      <c r="L24" s="80"/>
      <c r="O24" s="49"/>
      <c r="P24" s="48"/>
      <c r="Q24" s="45" t="s">
        <v>78</v>
      </c>
      <c r="R24" s="41" t="str">
        <f>IF(AND(V24=$V$2,0.5&lt;=Q24,Q24&lt;=3,$C$4="f"),'6.4- RC'!$AG$5,
IF(AND(V24=$V$2,3&lt;Q24,Q24&lt;=6,$C$4="f"),'6.4- RC'!$AH$5,
IF(AND(V24=$V$2,6&lt;Q24,Q24&lt;=30,$C$4="f"),'6.4- RC'!$AI$5,
IF(AND(V24=$V$2,30&lt;Q24,Q24&lt;=120,$C$4="f"),'6.4- RC'!$AJ$5,
IF(AND(V24=$V$2,120&lt;Q24,Q24&lt;=400,$C$4="f"),'6.4- RC'!$AK$5,
IF(AND(V24=$V$2,400&lt;Q24,Q24&lt;=1000,$C$4="f"),'6.4- RC'!$AL$5,
IF(AND(V24=$V$2,1000&lt;Q24,Q24&lt;=2000,$C$4="f"),'6.4- RC'!$AM$5,
IF(AND(V24=$V$2,2000&lt;Q24,Q24&lt;=4000,$C$4="f"),'6.4- RC'!$AN$5,
IF(AND(V24=$V$3,0.5&lt;=Q24,Q24&lt;=3,$C$4="f"),'6.4- RC'!$AR$4,
IF(AND(V24=$V$3,3&lt;Q24,Q24&lt;=6,$C$4="f"),'6.4- RC'!$AS$4,
IF(AND(V24=$V$3,6&lt;Q24,$C$4="f"),'6.4- RC'!$AT$4,
IF(AND(V24=$V$2,0.5&lt;=Q24,Q24&lt;=3,$C$4="m"),'6.4- RC'!$AG$6,
IF(AND(V24=$V$2,3&lt;Q24,Q24&lt;=6,$C$4="m"),'6.4- RC'!$AH$6,
IF(AND(V24=$V$2,6&lt;Q24,Q24&lt;=30,$C$4="m"),'6.4- RC'!$AI$6,
IF(AND(V24=$V$2,30&lt;Q24,Q24&lt;=120,$C$4="m"),'6.4- RC'!$AJ$6,
IF(AND(V24=$V$2,120&lt;Q24,Q24&lt;=400,$C$4="m"),'6.4- RC'!$AK$6,
IF(AND(V24=$V$2,400&lt;Q24,Q24&lt;=1000,$C$4="m"),'6.4- RC'!$AL$6,
IF(AND(V24=$V$2,1000&lt;Q24,Q24&lt;=2000,$C$4="m"),'6.4- RC'!$AM$6,
IF(AND(V24=$V$2,2000&lt;Q24,Q24&lt;=4000,$C$4="m"),'6.4- RC'!$AN$6,
IF(AND(V24=$V$3,0.5&lt;=Q24,Q24&lt;=3,$C$4="m"),'6.4- RC'!$AR$4,
IF(AND(V24=$V$3,3&lt;Q24,Q24&lt;=6,$C$4="m"),'6.4- RC'!$AS$4,
IF(AND(V24=$V$3,6&lt;Q24,$C$4="m"),'6.4- RC'!$AT$4,
IF(AND(V24=$V$2,0.5&lt;=Q24,Q24&lt;=3,$C$4="c"),'6.4- RC'!$AG$7,
IF(AND(V24=$V$2,3&lt;Q24,Q24&lt;=6,$C$4="c"),'6.4- RC'!$AH$7,
IF(AND(V24=$V$2,6&lt;Q24,Q24&lt;=30,$C$4="c"),'6.4- RC'!$AI$7,
IF(AND(V24=$V$2,30&lt;Q24,Q24&lt;=120,$C$4="c"),'6.4- RC'!$AJ$7,
IF(AND(V24=$V$2,120&lt;Q24,Q24&lt;=400,$C$4="c"),'6.4- RC'!$AK$7,
IF(AND(V24=$V$2,400&lt;Q24,Q24&lt;=1000,$C$4="c"),'6.4- RC'!$AL$7,
IF(AND(V24=$V$2,1000&lt;Q24,Q24&lt;=2000,$C$4="c"),'6.4- RC'!$AM$7,
IF(AND(V24=$V$2,2000&lt;Q24,Q24&lt;=4000,$C$4="c"),'6.4- RC'!$AN$7,
IF(AND(V24=$V$3,0.5&lt;=Q24,Q24&lt;=3,$C$4="c"),'6.4- RC'!$AR$6,
IF(AND(V24=$V$3,3&lt;Q24,Q24&lt;=6,$C$4="c"),'6.4- RC'!$AS$6,
IF(AND(V24=$V$3,6&lt;Q24,$C$4="c"),'6.4- RC'!$AT$6,
IF(AND(V24=$V$2,0.5&lt;=Q24,Q24&lt;=3,$C$4="v"),'6.4- RC'!$AG$8,
IF(AND(V24=$V$2,3&lt;Q24,Q24&lt;=6,$C$4="v"),'6.4- RC'!$AH$8,
IF(AND(V24=$V$2,6&lt;Q24,Q24&lt;=30,$C$4="v"),'6.4- RC'!$AI$8,
IF(AND(V24=$V$2,30&lt;Q24,Q24&lt;=120,$C$4="v"),'6.4- RC'!$AJ$8,
IF(AND(V24=$V$2,120&lt;Q24,Q24&lt;=400,$C$4="v"),'6.4- RC'!$AK$8,
IF(AND(V24=$V$2,400&lt;Q24,Q24&lt;=1000,$C$4="v"),'6.4- RC'!$AL$8,
IF(AND(V24=$V$2,1000&lt;Q24,Q24&lt;=2000,$C$4="v"),'6.4- RC'!$AM$8,
IF(AND(V24=$V$2,2000&lt;Q24,Q24&lt;=4000,$C$4="v"),'6.4- RC'!$AN$8,
IF(AND(V24=$V$3,0.5&lt;=Q24,Q24&lt;=3,$C$4="v"),'6.4- RC'!$AR$6,
IF(AND(V24=$V$3,3&lt;Q24,Q24&lt;=6,$C$4="v"),'6.4- RC'!$AS$6,
IF(AND(V24=$V$3,6&lt;Q24,$C$4="v"),'6.4- RC'!$AT$6,
IF(V24="","")))))))))))))))))))))))))))))))))))))))))))))</f>
        <v/>
      </c>
      <c r="S24" s="41" t="e">
        <f t="shared" si="3"/>
        <v>#VALUE!</v>
      </c>
      <c r="T24" s="41" t="e">
        <f t="shared" si="4"/>
        <v>#VALUE!</v>
      </c>
      <c r="U24" s="48"/>
      <c r="V24" s="50"/>
    </row>
    <row r="25" spans="1:24" ht="60" customHeight="1" x14ac:dyDescent="0.25">
      <c r="A25" s="39" t="str">
        <f t="shared" si="0"/>
        <v/>
      </c>
      <c r="B25" s="54"/>
      <c r="C25" s="48">
        <f t="shared" si="5"/>
        <v>16</v>
      </c>
      <c r="D25" s="41"/>
      <c r="E25" s="42" t="str">
        <f t="shared" si="1"/>
        <v>3x7°</v>
      </c>
      <c r="F25" s="43" t="s">
        <v>66</v>
      </c>
      <c r="G25" s="42">
        <f t="shared" si="2"/>
        <v>0</v>
      </c>
      <c r="H25" s="42" t="str">
        <f t="shared" si="6"/>
        <v>3x7°</v>
      </c>
      <c r="I25" s="77"/>
      <c r="J25" s="78"/>
      <c r="K25" s="79"/>
      <c r="L25" s="80"/>
      <c r="O25" s="49"/>
      <c r="P25" s="48"/>
      <c r="Q25" s="45" t="s">
        <v>79</v>
      </c>
      <c r="R25" s="41" t="str">
        <f>IF(AND(V25=$V$2,0.5&lt;=Q25,Q25&lt;=3,$C$4="f"),'6.4- RC'!$AG$5,
IF(AND(V25=$V$2,3&lt;Q25,Q25&lt;=6,$C$4="f"),'6.4- RC'!$AH$5,
IF(AND(V25=$V$2,6&lt;Q25,Q25&lt;=30,$C$4="f"),'6.4- RC'!$AI$5,
IF(AND(V25=$V$2,30&lt;Q25,Q25&lt;=120,$C$4="f"),'6.4- RC'!$AJ$5,
IF(AND(V25=$V$2,120&lt;Q25,Q25&lt;=400,$C$4="f"),'6.4- RC'!$AK$5,
IF(AND(V25=$V$2,400&lt;Q25,Q25&lt;=1000,$C$4="f"),'6.4- RC'!$AL$5,
IF(AND(V25=$V$2,1000&lt;Q25,Q25&lt;=2000,$C$4="f"),'6.4- RC'!$AM$5,
IF(AND(V25=$V$2,2000&lt;Q25,Q25&lt;=4000,$C$4="f"),'6.4- RC'!$AN$5,
IF(AND(V25=$V$3,0.5&lt;=Q25,Q25&lt;=3,$C$4="f"),'6.4- RC'!$AR$4,
IF(AND(V25=$V$3,3&lt;Q25,Q25&lt;=6,$C$4="f"),'6.4- RC'!$AS$4,
IF(AND(V25=$V$3,6&lt;Q25,$C$4="f"),'6.4- RC'!$AT$4,
IF(AND(V25=$V$2,0.5&lt;=Q25,Q25&lt;=3,$C$4="m"),'6.4- RC'!$AG$6,
IF(AND(V25=$V$2,3&lt;Q25,Q25&lt;=6,$C$4="m"),'6.4- RC'!$AH$6,
IF(AND(V25=$V$2,6&lt;Q25,Q25&lt;=30,$C$4="m"),'6.4- RC'!$AI$6,
IF(AND(V25=$V$2,30&lt;Q25,Q25&lt;=120,$C$4="m"),'6.4- RC'!$AJ$6,
IF(AND(V25=$V$2,120&lt;Q25,Q25&lt;=400,$C$4="m"),'6.4- RC'!$AK$6,
IF(AND(V25=$V$2,400&lt;Q25,Q25&lt;=1000,$C$4="m"),'6.4- RC'!$AL$6,
IF(AND(V25=$V$2,1000&lt;Q25,Q25&lt;=2000,$C$4="m"),'6.4- RC'!$AM$6,
IF(AND(V25=$V$2,2000&lt;Q25,Q25&lt;=4000,$C$4="m"),'6.4- RC'!$AN$6,
IF(AND(V25=$V$3,0.5&lt;=Q25,Q25&lt;=3,$C$4="m"),'6.4- RC'!$AR$4,
IF(AND(V25=$V$3,3&lt;Q25,Q25&lt;=6,$C$4="m"),'6.4- RC'!$AS$4,
IF(AND(V25=$V$3,6&lt;Q25,$C$4="m"),'6.4- RC'!$AT$4,
IF(AND(V25=$V$2,0.5&lt;=Q25,Q25&lt;=3,$C$4="c"),'6.4- RC'!$AG$7,
IF(AND(V25=$V$2,3&lt;Q25,Q25&lt;=6,$C$4="c"),'6.4- RC'!$AH$7,
IF(AND(V25=$V$2,6&lt;Q25,Q25&lt;=30,$C$4="c"),'6.4- RC'!$AI$7,
IF(AND(V25=$V$2,30&lt;Q25,Q25&lt;=120,$C$4="c"),'6.4- RC'!$AJ$7,
IF(AND(V25=$V$2,120&lt;Q25,Q25&lt;=400,$C$4="c"),'6.4- RC'!$AK$7,
IF(AND(V25=$V$2,400&lt;Q25,Q25&lt;=1000,$C$4="c"),'6.4- RC'!$AL$7,
IF(AND(V25=$V$2,1000&lt;Q25,Q25&lt;=2000,$C$4="c"),'6.4- RC'!$AM$7,
IF(AND(V25=$V$2,2000&lt;Q25,Q25&lt;=4000,$C$4="c"),'6.4- RC'!$AN$7,
IF(AND(V25=$V$3,0.5&lt;=Q25,Q25&lt;=3,$C$4="c"),'6.4- RC'!$AR$6,
IF(AND(V25=$V$3,3&lt;Q25,Q25&lt;=6,$C$4="c"),'6.4- RC'!$AS$6,
IF(AND(V25=$V$3,6&lt;Q25,$C$4="c"),'6.4- RC'!$AT$6,
IF(AND(V25=$V$2,0.5&lt;=Q25,Q25&lt;=3,$C$4="v"),'6.4- RC'!$AG$8,
IF(AND(V25=$V$2,3&lt;Q25,Q25&lt;=6,$C$4="v"),'6.4- RC'!$AH$8,
IF(AND(V25=$V$2,6&lt;Q25,Q25&lt;=30,$C$4="v"),'6.4- RC'!$AI$8,
IF(AND(V25=$V$2,30&lt;Q25,Q25&lt;=120,$C$4="v"),'6.4- RC'!$AJ$8,
IF(AND(V25=$V$2,120&lt;Q25,Q25&lt;=400,$C$4="v"),'6.4- RC'!$AK$8,
IF(AND(V25=$V$2,400&lt;Q25,Q25&lt;=1000,$C$4="v"),'6.4- RC'!$AL$8,
IF(AND(V25=$V$2,1000&lt;Q25,Q25&lt;=2000,$C$4="v"),'6.4- RC'!$AM$8,
IF(AND(V25=$V$2,2000&lt;Q25,Q25&lt;=4000,$C$4="v"),'6.4- RC'!$AN$8,
IF(AND(V25=$V$3,0.5&lt;=Q25,Q25&lt;=3,$C$4="v"),'6.4- RC'!$AR$6,
IF(AND(V25=$V$3,3&lt;Q25,Q25&lt;=6,$C$4="v"),'6.4- RC'!$AS$6,
IF(AND(V25=$V$3,6&lt;Q25,$C$4="v"),'6.4- RC'!$AT$6,
IF(V25="","")))))))))))))))))))))))))))))))))))))))))))))</f>
        <v/>
      </c>
      <c r="S25" s="41" t="e">
        <f t="shared" si="3"/>
        <v>#VALUE!</v>
      </c>
      <c r="T25" s="41" t="e">
        <f t="shared" si="4"/>
        <v>#VALUE!</v>
      </c>
      <c r="U25" s="48"/>
      <c r="V25" s="50"/>
    </row>
    <row r="26" spans="1:24" ht="60" customHeight="1" x14ac:dyDescent="0.25">
      <c r="A26" s="39" t="str">
        <f t="shared" si="0"/>
        <v/>
      </c>
      <c r="B26" s="54"/>
      <c r="C26" s="48">
        <f t="shared" si="5"/>
        <v>17</v>
      </c>
      <c r="D26" s="41"/>
      <c r="E26" s="42" t="str">
        <f t="shared" si="1"/>
        <v>94,9°</v>
      </c>
      <c r="F26" s="43" t="s">
        <v>66</v>
      </c>
      <c r="G26" s="42">
        <f t="shared" si="2"/>
        <v>0</v>
      </c>
      <c r="H26" s="42" t="str">
        <f t="shared" si="6"/>
        <v>94,9°</v>
      </c>
      <c r="I26" s="77"/>
      <c r="J26" s="78"/>
      <c r="K26" s="79"/>
      <c r="L26" s="80"/>
      <c r="O26" s="49"/>
      <c r="P26" s="48"/>
      <c r="Q26" s="45" t="s">
        <v>80</v>
      </c>
      <c r="R26" s="41" t="str">
        <f>IF(AND(V26=$V$2,0.5&lt;=Q26,Q26&lt;=3,$C$4="f"),'6.4- RC'!$AG$5,
IF(AND(V26=$V$2,3&lt;Q26,Q26&lt;=6,$C$4="f"),'6.4- RC'!$AH$5,
IF(AND(V26=$V$2,6&lt;Q26,Q26&lt;=30,$C$4="f"),'6.4- RC'!$AI$5,
IF(AND(V26=$V$2,30&lt;Q26,Q26&lt;=120,$C$4="f"),'6.4- RC'!$AJ$5,
IF(AND(V26=$V$2,120&lt;Q26,Q26&lt;=400,$C$4="f"),'6.4- RC'!$AK$5,
IF(AND(V26=$V$2,400&lt;Q26,Q26&lt;=1000,$C$4="f"),'6.4- RC'!$AL$5,
IF(AND(V26=$V$2,1000&lt;Q26,Q26&lt;=2000,$C$4="f"),'6.4- RC'!$AM$5,
IF(AND(V26=$V$2,2000&lt;Q26,Q26&lt;=4000,$C$4="f"),'6.4- RC'!$AN$5,
IF(AND(V26=$V$3,0.5&lt;=Q26,Q26&lt;=3,$C$4="f"),'6.4- RC'!$AR$4,
IF(AND(V26=$V$3,3&lt;Q26,Q26&lt;=6,$C$4="f"),'6.4- RC'!$AS$4,
IF(AND(V26=$V$3,6&lt;Q26,$C$4="f"),'6.4- RC'!$AT$4,
IF(AND(V26=$V$2,0.5&lt;=Q26,Q26&lt;=3,$C$4="m"),'6.4- RC'!$AG$6,
IF(AND(V26=$V$2,3&lt;Q26,Q26&lt;=6,$C$4="m"),'6.4- RC'!$AH$6,
IF(AND(V26=$V$2,6&lt;Q26,Q26&lt;=30,$C$4="m"),'6.4- RC'!$AI$6,
IF(AND(V26=$V$2,30&lt;Q26,Q26&lt;=120,$C$4="m"),'6.4- RC'!$AJ$6,
IF(AND(V26=$V$2,120&lt;Q26,Q26&lt;=400,$C$4="m"),'6.4- RC'!$AK$6,
IF(AND(V26=$V$2,400&lt;Q26,Q26&lt;=1000,$C$4="m"),'6.4- RC'!$AL$6,
IF(AND(V26=$V$2,1000&lt;Q26,Q26&lt;=2000,$C$4="m"),'6.4- RC'!$AM$6,
IF(AND(V26=$V$2,2000&lt;Q26,Q26&lt;=4000,$C$4="m"),'6.4- RC'!$AN$6,
IF(AND(V26=$V$3,0.5&lt;=Q26,Q26&lt;=3,$C$4="m"),'6.4- RC'!$AR$4,
IF(AND(V26=$V$3,3&lt;Q26,Q26&lt;=6,$C$4="m"),'6.4- RC'!$AS$4,
IF(AND(V26=$V$3,6&lt;Q26,$C$4="m"),'6.4- RC'!$AT$4,
IF(AND(V26=$V$2,0.5&lt;=Q26,Q26&lt;=3,$C$4="c"),'6.4- RC'!$AG$7,
IF(AND(V26=$V$2,3&lt;Q26,Q26&lt;=6,$C$4="c"),'6.4- RC'!$AH$7,
IF(AND(V26=$V$2,6&lt;Q26,Q26&lt;=30,$C$4="c"),'6.4- RC'!$AI$7,
IF(AND(V26=$V$2,30&lt;Q26,Q26&lt;=120,$C$4="c"),'6.4- RC'!$AJ$7,
IF(AND(V26=$V$2,120&lt;Q26,Q26&lt;=400,$C$4="c"),'6.4- RC'!$AK$7,
IF(AND(V26=$V$2,400&lt;Q26,Q26&lt;=1000,$C$4="c"),'6.4- RC'!$AL$7,
IF(AND(V26=$V$2,1000&lt;Q26,Q26&lt;=2000,$C$4="c"),'6.4- RC'!$AM$7,
IF(AND(V26=$V$2,2000&lt;Q26,Q26&lt;=4000,$C$4="c"),'6.4- RC'!$AN$7,
IF(AND(V26=$V$3,0.5&lt;=Q26,Q26&lt;=3,$C$4="c"),'6.4- RC'!$AR$6,
IF(AND(V26=$V$3,3&lt;Q26,Q26&lt;=6,$C$4="c"),'6.4- RC'!$AS$6,
IF(AND(V26=$V$3,6&lt;Q26,$C$4="c"),'6.4- RC'!$AT$6,
IF(AND(V26=$V$2,0.5&lt;=Q26,Q26&lt;=3,$C$4="v"),'6.4- RC'!$AG$8,
IF(AND(V26=$V$2,3&lt;Q26,Q26&lt;=6,$C$4="v"),'6.4- RC'!$AH$8,
IF(AND(V26=$V$2,6&lt;Q26,Q26&lt;=30,$C$4="v"),'6.4- RC'!$AI$8,
IF(AND(V26=$V$2,30&lt;Q26,Q26&lt;=120,$C$4="v"),'6.4- RC'!$AJ$8,
IF(AND(V26=$V$2,120&lt;Q26,Q26&lt;=400,$C$4="v"),'6.4- RC'!$AK$8,
IF(AND(V26=$V$2,400&lt;Q26,Q26&lt;=1000,$C$4="v"),'6.4- RC'!$AL$8,
IF(AND(V26=$V$2,1000&lt;Q26,Q26&lt;=2000,$C$4="v"),'6.4- RC'!$AM$8,
IF(AND(V26=$V$2,2000&lt;Q26,Q26&lt;=4000,$C$4="v"),'6.4- RC'!$AN$8,
IF(AND(V26=$V$3,0.5&lt;=Q26,Q26&lt;=3,$C$4="v"),'6.4- RC'!$AR$6,
IF(AND(V26=$V$3,3&lt;Q26,Q26&lt;=6,$C$4="v"),'6.4- RC'!$AS$6,
IF(AND(V26=$V$3,6&lt;Q26,$C$4="v"),'6.4- RC'!$AT$6,
IF(V26="","")))))))))))))))))))))))))))))))))))))))))))))</f>
        <v/>
      </c>
      <c r="S26" s="41" t="e">
        <f t="shared" si="3"/>
        <v>#VALUE!</v>
      </c>
      <c r="T26" s="41" t="e">
        <f t="shared" si="4"/>
        <v>#VALUE!</v>
      </c>
      <c r="U26" s="48"/>
      <c r="V26" s="50"/>
    </row>
    <row r="27" spans="1:24" ht="60" customHeight="1" x14ac:dyDescent="0.25">
      <c r="A27" s="39" t="str">
        <f t="shared" si="0"/>
        <v/>
      </c>
      <c r="B27" s="54"/>
      <c r="C27" s="48">
        <f t="shared" si="5"/>
        <v>18</v>
      </c>
      <c r="D27" s="41"/>
      <c r="E27" s="42" t="str">
        <f t="shared" si="1"/>
        <v>66,5°</v>
      </c>
      <c r="F27" s="43" t="s">
        <v>66</v>
      </c>
      <c r="G27" s="42">
        <f t="shared" si="2"/>
        <v>0</v>
      </c>
      <c r="H27" s="42" t="str">
        <f t="shared" si="6"/>
        <v>66,5°</v>
      </c>
      <c r="I27" s="77"/>
      <c r="J27" s="78"/>
      <c r="K27" s="79"/>
      <c r="L27" s="80"/>
      <c r="O27" s="49"/>
      <c r="P27" s="48"/>
      <c r="Q27" s="45" t="s">
        <v>81</v>
      </c>
      <c r="R27" s="41" t="str">
        <f>IF(AND(V27=$V$2,0.5&lt;=Q27,Q27&lt;=3,$C$4="f"),'6.4- RC'!$AG$5,
IF(AND(V27=$V$2,3&lt;Q27,Q27&lt;=6,$C$4="f"),'6.4- RC'!$AH$5,
IF(AND(V27=$V$2,6&lt;Q27,Q27&lt;=30,$C$4="f"),'6.4- RC'!$AI$5,
IF(AND(V27=$V$2,30&lt;Q27,Q27&lt;=120,$C$4="f"),'6.4- RC'!$AJ$5,
IF(AND(V27=$V$2,120&lt;Q27,Q27&lt;=400,$C$4="f"),'6.4- RC'!$AK$5,
IF(AND(V27=$V$2,400&lt;Q27,Q27&lt;=1000,$C$4="f"),'6.4- RC'!$AL$5,
IF(AND(V27=$V$2,1000&lt;Q27,Q27&lt;=2000,$C$4="f"),'6.4- RC'!$AM$5,
IF(AND(V27=$V$2,2000&lt;Q27,Q27&lt;=4000,$C$4="f"),'6.4- RC'!$AN$5,
IF(AND(V27=$V$3,0.5&lt;=Q27,Q27&lt;=3,$C$4="f"),'6.4- RC'!$AR$4,
IF(AND(V27=$V$3,3&lt;Q27,Q27&lt;=6,$C$4="f"),'6.4- RC'!$AS$4,
IF(AND(V27=$V$3,6&lt;Q27,$C$4="f"),'6.4- RC'!$AT$4,
IF(AND(V27=$V$2,0.5&lt;=Q27,Q27&lt;=3,$C$4="m"),'6.4- RC'!$AG$6,
IF(AND(V27=$V$2,3&lt;Q27,Q27&lt;=6,$C$4="m"),'6.4- RC'!$AH$6,
IF(AND(V27=$V$2,6&lt;Q27,Q27&lt;=30,$C$4="m"),'6.4- RC'!$AI$6,
IF(AND(V27=$V$2,30&lt;Q27,Q27&lt;=120,$C$4="m"),'6.4- RC'!$AJ$6,
IF(AND(V27=$V$2,120&lt;Q27,Q27&lt;=400,$C$4="m"),'6.4- RC'!$AK$6,
IF(AND(V27=$V$2,400&lt;Q27,Q27&lt;=1000,$C$4="m"),'6.4- RC'!$AL$6,
IF(AND(V27=$V$2,1000&lt;Q27,Q27&lt;=2000,$C$4="m"),'6.4- RC'!$AM$6,
IF(AND(V27=$V$2,2000&lt;Q27,Q27&lt;=4000,$C$4="m"),'6.4- RC'!$AN$6,
IF(AND(V27=$V$3,0.5&lt;=Q27,Q27&lt;=3,$C$4="m"),'6.4- RC'!$AR$4,
IF(AND(V27=$V$3,3&lt;Q27,Q27&lt;=6,$C$4="m"),'6.4- RC'!$AS$4,
IF(AND(V27=$V$3,6&lt;Q27,$C$4="m"),'6.4- RC'!$AT$4,
IF(AND(V27=$V$2,0.5&lt;=Q27,Q27&lt;=3,$C$4="c"),'6.4- RC'!$AG$7,
IF(AND(V27=$V$2,3&lt;Q27,Q27&lt;=6,$C$4="c"),'6.4- RC'!$AH$7,
IF(AND(V27=$V$2,6&lt;Q27,Q27&lt;=30,$C$4="c"),'6.4- RC'!$AI$7,
IF(AND(V27=$V$2,30&lt;Q27,Q27&lt;=120,$C$4="c"),'6.4- RC'!$AJ$7,
IF(AND(V27=$V$2,120&lt;Q27,Q27&lt;=400,$C$4="c"),'6.4- RC'!$AK$7,
IF(AND(V27=$V$2,400&lt;Q27,Q27&lt;=1000,$C$4="c"),'6.4- RC'!$AL$7,
IF(AND(V27=$V$2,1000&lt;Q27,Q27&lt;=2000,$C$4="c"),'6.4- RC'!$AM$7,
IF(AND(V27=$V$2,2000&lt;Q27,Q27&lt;=4000,$C$4="c"),'6.4- RC'!$AN$7,
IF(AND(V27=$V$3,0.5&lt;=Q27,Q27&lt;=3,$C$4="c"),'6.4- RC'!$AR$6,
IF(AND(V27=$V$3,3&lt;Q27,Q27&lt;=6,$C$4="c"),'6.4- RC'!$AS$6,
IF(AND(V27=$V$3,6&lt;Q27,$C$4="c"),'6.4- RC'!$AT$6,
IF(AND(V27=$V$2,0.5&lt;=Q27,Q27&lt;=3,$C$4="v"),'6.4- RC'!$AG$8,
IF(AND(V27=$V$2,3&lt;Q27,Q27&lt;=6,$C$4="v"),'6.4- RC'!$AH$8,
IF(AND(V27=$V$2,6&lt;Q27,Q27&lt;=30,$C$4="v"),'6.4- RC'!$AI$8,
IF(AND(V27=$V$2,30&lt;Q27,Q27&lt;=120,$C$4="v"),'6.4- RC'!$AJ$8,
IF(AND(V27=$V$2,120&lt;Q27,Q27&lt;=400,$C$4="v"),'6.4- RC'!$AK$8,
IF(AND(V27=$V$2,400&lt;Q27,Q27&lt;=1000,$C$4="v"),'6.4- RC'!$AL$8,
IF(AND(V27=$V$2,1000&lt;Q27,Q27&lt;=2000,$C$4="v"),'6.4- RC'!$AM$8,
IF(AND(V27=$V$2,2000&lt;Q27,Q27&lt;=4000,$C$4="v"),'6.4- RC'!$AN$8,
IF(AND(V27=$V$3,0.5&lt;=Q27,Q27&lt;=3,$C$4="v"),'6.4- RC'!$AR$6,
IF(AND(V27=$V$3,3&lt;Q27,Q27&lt;=6,$C$4="v"),'6.4- RC'!$AS$6,
IF(AND(V27=$V$3,6&lt;Q27,$C$4="v"),'6.4- RC'!$AT$6,
IF(V27="","")))))))))))))))))))))))))))))))))))))))))))))</f>
        <v/>
      </c>
      <c r="S27" s="41" t="e">
        <f t="shared" si="3"/>
        <v>#VALUE!</v>
      </c>
      <c r="T27" s="41" t="e">
        <f t="shared" si="4"/>
        <v>#VALUE!</v>
      </c>
      <c r="U27" s="48"/>
      <c r="V27" s="50"/>
    </row>
    <row r="28" spans="1:24" ht="60" customHeight="1" x14ac:dyDescent="0.25">
      <c r="A28" s="39" t="str">
        <f t="shared" si="0"/>
        <v/>
      </c>
      <c r="B28" s="54"/>
      <c r="C28" s="48">
        <f t="shared" si="5"/>
        <v>19</v>
      </c>
      <c r="D28" s="41"/>
      <c r="E28" s="42" t="str">
        <f t="shared" si="1"/>
        <v>59,5°</v>
      </c>
      <c r="F28" s="43" t="s">
        <v>66</v>
      </c>
      <c r="G28" s="42">
        <f t="shared" si="2"/>
        <v>0</v>
      </c>
      <c r="H28" s="42" t="str">
        <f t="shared" si="6"/>
        <v>59,5°</v>
      </c>
      <c r="I28" s="77"/>
      <c r="J28" s="78"/>
      <c r="K28" s="79"/>
      <c r="L28" s="80"/>
      <c r="O28" s="49"/>
      <c r="P28" s="48"/>
      <c r="Q28" s="45" t="s">
        <v>82</v>
      </c>
      <c r="R28" s="41" t="str">
        <f>IF(AND(V28=$V$2,0.5&lt;=Q28,Q28&lt;=3,$C$4="f"),'6.4- RC'!$AG$5,
IF(AND(V28=$V$2,3&lt;Q28,Q28&lt;=6,$C$4="f"),'6.4- RC'!$AH$5,
IF(AND(V28=$V$2,6&lt;Q28,Q28&lt;=30,$C$4="f"),'6.4- RC'!$AI$5,
IF(AND(V28=$V$2,30&lt;Q28,Q28&lt;=120,$C$4="f"),'6.4- RC'!$AJ$5,
IF(AND(V28=$V$2,120&lt;Q28,Q28&lt;=400,$C$4="f"),'6.4- RC'!$AK$5,
IF(AND(V28=$V$2,400&lt;Q28,Q28&lt;=1000,$C$4="f"),'6.4- RC'!$AL$5,
IF(AND(V28=$V$2,1000&lt;Q28,Q28&lt;=2000,$C$4="f"),'6.4- RC'!$AM$5,
IF(AND(V28=$V$2,2000&lt;Q28,Q28&lt;=4000,$C$4="f"),'6.4- RC'!$AN$5,
IF(AND(V28=$V$3,0.5&lt;=Q28,Q28&lt;=3,$C$4="f"),'6.4- RC'!$AR$4,
IF(AND(V28=$V$3,3&lt;Q28,Q28&lt;=6,$C$4="f"),'6.4- RC'!$AS$4,
IF(AND(V28=$V$3,6&lt;Q28,$C$4="f"),'6.4- RC'!$AT$4,
IF(AND(V28=$V$2,0.5&lt;=Q28,Q28&lt;=3,$C$4="m"),'6.4- RC'!$AG$6,
IF(AND(V28=$V$2,3&lt;Q28,Q28&lt;=6,$C$4="m"),'6.4- RC'!$AH$6,
IF(AND(V28=$V$2,6&lt;Q28,Q28&lt;=30,$C$4="m"),'6.4- RC'!$AI$6,
IF(AND(V28=$V$2,30&lt;Q28,Q28&lt;=120,$C$4="m"),'6.4- RC'!$AJ$6,
IF(AND(V28=$V$2,120&lt;Q28,Q28&lt;=400,$C$4="m"),'6.4- RC'!$AK$6,
IF(AND(V28=$V$2,400&lt;Q28,Q28&lt;=1000,$C$4="m"),'6.4- RC'!$AL$6,
IF(AND(V28=$V$2,1000&lt;Q28,Q28&lt;=2000,$C$4="m"),'6.4- RC'!$AM$6,
IF(AND(V28=$V$2,2000&lt;Q28,Q28&lt;=4000,$C$4="m"),'6.4- RC'!$AN$6,
IF(AND(V28=$V$3,0.5&lt;=Q28,Q28&lt;=3,$C$4="m"),'6.4- RC'!$AR$4,
IF(AND(V28=$V$3,3&lt;Q28,Q28&lt;=6,$C$4="m"),'6.4- RC'!$AS$4,
IF(AND(V28=$V$3,6&lt;Q28,$C$4="m"),'6.4- RC'!$AT$4,
IF(AND(V28=$V$2,0.5&lt;=Q28,Q28&lt;=3,$C$4="c"),'6.4- RC'!$AG$7,
IF(AND(V28=$V$2,3&lt;Q28,Q28&lt;=6,$C$4="c"),'6.4- RC'!$AH$7,
IF(AND(V28=$V$2,6&lt;Q28,Q28&lt;=30,$C$4="c"),'6.4- RC'!$AI$7,
IF(AND(V28=$V$2,30&lt;Q28,Q28&lt;=120,$C$4="c"),'6.4- RC'!$AJ$7,
IF(AND(V28=$V$2,120&lt;Q28,Q28&lt;=400,$C$4="c"),'6.4- RC'!$AK$7,
IF(AND(V28=$V$2,400&lt;Q28,Q28&lt;=1000,$C$4="c"),'6.4- RC'!$AL$7,
IF(AND(V28=$V$2,1000&lt;Q28,Q28&lt;=2000,$C$4="c"),'6.4- RC'!$AM$7,
IF(AND(V28=$V$2,2000&lt;Q28,Q28&lt;=4000,$C$4="c"),'6.4- RC'!$AN$7,
IF(AND(V28=$V$3,0.5&lt;=Q28,Q28&lt;=3,$C$4="c"),'6.4- RC'!$AR$6,
IF(AND(V28=$V$3,3&lt;Q28,Q28&lt;=6,$C$4="c"),'6.4- RC'!$AS$6,
IF(AND(V28=$V$3,6&lt;Q28,$C$4="c"),'6.4- RC'!$AT$6,
IF(AND(V28=$V$2,0.5&lt;=Q28,Q28&lt;=3,$C$4="v"),'6.4- RC'!$AG$8,
IF(AND(V28=$V$2,3&lt;Q28,Q28&lt;=6,$C$4="v"),'6.4- RC'!$AH$8,
IF(AND(V28=$V$2,6&lt;Q28,Q28&lt;=30,$C$4="v"),'6.4- RC'!$AI$8,
IF(AND(V28=$V$2,30&lt;Q28,Q28&lt;=120,$C$4="v"),'6.4- RC'!$AJ$8,
IF(AND(V28=$V$2,120&lt;Q28,Q28&lt;=400,$C$4="v"),'6.4- RC'!$AK$8,
IF(AND(V28=$V$2,400&lt;Q28,Q28&lt;=1000,$C$4="v"),'6.4- RC'!$AL$8,
IF(AND(V28=$V$2,1000&lt;Q28,Q28&lt;=2000,$C$4="v"),'6.4- RC'!$AM$8,
IF(AND(V28=$V$2,2000&lt;Q28,Q28&lt;=4000,$C$4="v"),'6.4- RC'!$AN$8,
IF(AND(V28=$V$3,0.5&lt;=Q28,Q28&lt;=3,$C$4="v"),'6.4- RC'!$AR$6,
IF(AND(V28=$V$3,3&lt;Q28,Q28&lt;=6,$C$4="v"),'6.4- RC'!$AS$6,
IF(AND(V28=$V$3,6&lt;Q28,$C$4="v"),'6.4- RC'!$AT$6,
IF(V28="","")))))))))))))))))))))))))))))))))))))))))))))</f>
        <v/>
      </c>
      <c r="S28" s="41" t="e">
        <f t="shared" si="3"/>
        <v>#VALUE!</v>
      </c>
      <c r="T28" s="41" t="e">
        <f t="shared" si="4"/>
        <v>#VALUE!</v>
      </c>
      <c r="U28" s="48"/>
      <c r="V28" s="50"/>
    </row>
    <row r="29" spans="1:24" ht="60" customHeight="1" x14ac:dyDescent="0.25">
      <c r="A29" s="39" t="str">
        <f t="shared" si="0"/>
        <v/>
      </c>
      <c r="B29" s="54"/>
      <c r="C29" s="48">
        <f t="shared" si="5"/>
        <v>20</v>
      </c>
      <c r="D29" s="41"/>
      <c r="E29" s="42" t="str">
        <f t="shared" si="1"/>
        <v>8x7°</v>
      </c>
      <c r="F29" s="43" t="s">
        <v>66</v>
      </c>
      <c r="G29" s="42">
        <f t="shared" si="2"/>
        <v>0</v>
      </c>
      <c r="H29" s="42" t="str">
        <f t="shared" si="6"/>
        <v>8x7°</v>
      </c>
      <c r="I29" s="77"/>
      <c r="J29" s="78"/>
      <c r="K29" s="79"/>
      <c r="L29" s="80"/>
      <c r="O29" s="49"/>
      <c r="P29" s="48"/>
      <c r="Q29" s="45" t="s">
        <v>83</v>
      </c>
      <c r="R29" s="41" t="str">
        <f>IF(AND(V29=$V$2,0.5&lt;=Q29,Q29&lt;=3,$C$4="f"),'6.4- RC'!$AG$5,
IF(AND(V29=$V$2,3&lt;Q29,Q29&lt;=6,$C$4="f"),'6.4- RC'!$AH$5,
IF(AND(V29=$V$2,6&lt;Q29,Q29&lt;=30,$C$4="f"),'6.4- RC'!$AI$5,
IF(AND(V29=$V$2,30&lt;Q29,Q29&lt;=120,$C$4="f"),'6.4- RC'!$AJ$5,
IF(AND(V29=$V$2,120&lt;Q29,Q29&lt;=400,$C$4="f"),'6.4- RC'!$AK$5,
IF(AND(V29=$V$2,400&lt;Q29,Q29&lt;=1000,$C$4="f"),'6.4- RC'!$AL$5,
IF(AND(V29=$V$2,1000&lt;Q29,Q29&lt;=2000,$C$4="f"),'6.4- RC'!$AM$5,
IF(AND(V29=$V$2,2000&lt;Q29,Q29&lt;=4000,$C$4="f"),'6.4- RC'!$AN$5,
IF(AND(V29=$V$3,0.5&lt;=Q29,Q29&lt;=3,$C$4="f"),'6.4- RC'!$AR$4,
IF(AND(V29=$V$3,3&lt;Q29,Q29&lt;=6,$C$4="f"),'6.4- RC'!$AS$4,
IF(AND(V29=$V$3,6&lt;Q29,$C$4="f"),'6.4- RC'!$AT$4,
IF(AND(V29=$V$2,0.5&lt;=Q29,Q29&lt;=3,$C$4="m"),'6.4- RC'!$AG$6,
IF(AND(V29=$V$2,3&lt;Q29,Q29&lt;=6,$C$4="m"),'6.4- RC'!$AH$6,
IF(AND(V29=$V$2,6&lt;Q29,Q29&lt;=30,$C$4="m"),'6.4- RC'!$AI$6,
IF(AND(V29=$V$2,30&lt;Q29,Q29&lt;=120,$C$4="m"),'6.4- RC'!$AJ$6,
IF(AND(V29=$V$2,120&lt;Q29,Q29&lt;=400,$C$4="m"),'6.4- RC'!$AK$6,
IF(AND(V29=$V$2,400&lt;Q29,Q29&lt;=1000,$C$4="m"),'6.4- RC'!$AL$6,
IF(AND(V29=$V$2,1000&lt;Q29,Q29&lt;=2000,$C$4="m"),'6.4- RC'!$AM$6,
IF(AND(V29=$V$2,2000&lt;Q29,Q29&lt;=4000,$C$4="m"),'6.4- RC'!$AN$6,
IF(AND(V29=$V$3,0.5&lt;=Q29,Q29&lt;=3,$C$4="m"),'6.4- RC'!$AR$4,
IF(AND(V29=$V$3,3&lt;Q29,Q29&lt;=6,$C$4="m"),'6.4- RC'!$AS$4,
IF(AND(V29=$V$3,6&lt;Q29,$C$4="m"),'6.4- RC'!$AT$4,
IF(AND(V29=$V$2,0.5&lt;=Q29,Q29&lt;=3,$C$4="c"),'6.4- RC'!$AG$7,
IF(AND(V29=$V$2,3&lt;Q29,Q29&lt;=6,$C$4="c"),'6.4- RC'!$AH$7,
IF(AND(V29=$V$2,6&lt;Q29,Q29&lt;=30,$C$4="c"),'6.4- RC'!$AI$7,
IF(AND(V29=$V$2,30&lt;Q29,Q29&lt;=120,$C$4="c"),'6.4- RC'!$AJ$7,
IF(AND(V29=$V$2,120&lt;Q29,Q29&lt;=400,$C$4="c"),'6.4- RC'!$AK$7,
IF(AND(V29=$V$2,400&lt;Q29,Q29&lt;=1000,$C$4="c"),'6.4- RC'!$AL$7,
IF(AND(V29=$V$2,1000&lt;Q29,Q29&lt;=2000,$C$4="c"),'6.4- RC'!$AM$7,
IF(AND(V29=$V$2,2000&lt;Q29,Q29&lt;=4000,$C$4="c"),'6.4- RC'!$AN$7,
IF(AND(V29=$V$3,0.5&lt;=Q29,Q29&lt;=3,$C$4="c"),'6.4- RC'!$AR$6,
IF(AND(V29=$V$3,3&lt;Q29,Q29&lt;=6,$C$4="c"),'6.4- RC'!$AS$6,
IF(AND(V29=$V$3,6&lt;Q29,$C$4="c"),'6.4- RC'!$AT$6,
IF(AND(V29=$V$2,0.5&lt;=Q29,Q29&lt;=3,$C$4="v"),'6.4- RC'!$AG$8,
IF(AND(V29=$V$2,3&lt;Q29,Q29&lt;=6,$C$4="v"),'6.4- RC'!$AH$8,
IF(AND(V29=$V$2,6&lt;Q29,Q29&lt;=30,$C$4="v"),'6.4- RC'!$AI$8,
IF(AND(V29=$V$2,30&lt;Q29,Q29&lt;=120,$C$4="v"),'6.4- RC'!$AJ$8,
IF(AND(V29=$V$2,120&lt;Q29,Q29&lt;=400,$C$4="v"),'6.4- RC'!$AK$8,
IF(AND(V29=$V$2,400&lt;Q29,Q29&lt;=1000,$C$4="v"),'6.4- RC'!$AL$8,
IF(AND(V29=$V$2,1000&lt;Q29,Q29&lt;=2000,$C$4="v"),'6.4- RC'!$AM$8,
IF(AND(V29=$V$2,2000&lt;Q29,Q29&lt;=4000,$C$4="v"),'6.4- RC'!$AN$8,
IF(AND(V29=$V$3,0.5&lt;=Q29,Q29&lt;=3,$C$4="v"),'6.4- RC'!$AR$6,
IF(AND(V29=$V$3,3&lt;Q29,Q29&lt;=6,$C$4="v"),'6.4- RC'!$AS$6,
IF(AND(V29=$V$3,6&lt;Q29,$C$4="v"),'6.4- RC'!$AT$6,
IF(V29="","")))))))))))))))))))))))))))))))))))))))))))))</f>
        <v/>
      </c>
      <c r="S29" s="41" t="e">
        <f t="shared" si="3"/>
        <v>#VALUE!</v>
      </c>
      <c r="T29" s="41" t="e">
        <f t="shared" si="4"/>
        <v>#VALUE!</v>
      </c>
      <c r="U29" s="48"/>
      <c r="V29" s="50"/>
    </row>
    <row r="30" spans="1:24" ht="60" customHeight="1" x14ac:dyDescent="0.25">
      <c r="A30" s="39" t="str">
        <f t="shared" si="0"/>
        <v/>
      </c>
      <c r="B30" s="54"/>
      <c r="C30" s="48">
        <f t="shared" si="5"/>
        <v>21</v>
      </c>
      <c r="D30" s="41"/>
      <c r="E30" s="42" t="str">
        <f t="shared" si="1"/>
        <v>8x7°</v>
      </c>
      <c r="F30" s="43" t="s">
        <v>66</v>
      </c>
      <c r="G30" s="42">
        <f t="shared" si="2"/>
        <v>0</v>
      </c>
      <c r="H30" s="42" t="str">
        <f t="shared" si="6"/>
        <v>8x7°</v>
      </c>
      <c r="I30" s="77"/>
      <c r="J30" s="78"/>
      <c r="K30" s="79"/>
      <c r="L30" s="80"/>
      <c r="O30" s="49"/>
      <c r="P30" s="48"/>
      <c r="Q30" s="45" t="s">
        <v>83</v>
      </c>
      <c r="R30" s="41" t="str">
        <f>IF(AND(V30=$V$2,0.5&lt;=Q30,Q30&lt;=3,$C$4="f"),'6.4- RC'!$AG$5,
IF(AND(V30=$V$2,3&lt;Q30,Q30&lt;=6,$C$4="f"),'6.4- RC'!$AH$5,
IF(AND(V30=$V$2,6&lt;Q30,Q30&lt;=30,$C$4="f"),'6.4- RC'!$AI$5,
IF(AND(V30=$V$2,30&lt;Q30,Q30&lt;=120,$C$4="f"),'6.4- RC'!$AJ$5,
IF(AND(V30=$V$2,120&lt;Q30,Q30&lt;=400,$C$4="f"),'6.4- RC'!$AK$5,
IF(AND(V30=$V$2,400&lt;Q30,Q30&lt;=1000,$C$4="f"),'6.4- RC'!$AL$5,
IF(AND(V30=$V$2,1000&lt;Q30,Q30&lt;=2000,$C$4="f"),'6.4- RC'!$AM$5,
IF(AND(V30=$V$2,2000&lt;Q30,Q30&lt;=4000,$C$4="f"),'6.4- RC'!$AN$5,
IF(AND(V30=$V$3,0.5&lt;=Q30,Q30&lt;=3,$C$4="f"),'6.4- RC'!$AR$4,
IF(AND(V30=$V$3,3&lt;Q30,Q30&lt;=6,$C$4="f"),'6.4- RC'!$AS$4,
IF(AND(V30=$V$3,6&lt;Q30,$C$4="f"),'6.4- RC'!$AT$4,
IF(AND(V30=$V$2,0.5&lt;=Q30,Q30&lt;=3,$C$4="m"),'6.4- RC'!$AG$6,
IF(AND(V30=$V$2,3&lt;Q30,Q30&lt;=6,$C$4="m"),'6.4- RC'!$AH$6,
IF(AND(V30=$V$2,6&lt;Q30,Q30&lt;=30,$C$4="m"),'6.4- RC'!$AI$6,
IF(AND(V30=$V$2,30&lt;Q30,Q30&lt;=120,$C$4="m"),'6.4- RC'!$AJ$6,
IF(AND(V30=$V$2,120&lt;Q30,Q30&lt;=400,$C$4="m"),'6.4- RC'!$AK$6,
IF(AND(V30=$V$2,400&lt;Q30,Q30&lt;=1000,$C$4="m"),'6.4- RC'!$AL$6,
IF(AND(V30=$V$2,1000&lt;Q30,Q30&lt;=2000,$C$4="m"),'6.4- RC'!$AM$6,
IF(AND(V30=$V$2,2000&lt;Q30,Q30&lt;=4000,$C$4="m"),'6.4- RC'!$AN$6,
IF(AND(V30=$V$3,0.5&lt;=Q30,Q30&lt;=3,$C$4="m"),'6.4- RC'!$AR$4,
IF(AND(V30=$V$3,3&lt;Q30,Q30&lt;=6,$C$4="m"),'6.4- RC'!$AS$4,
IF(AND(V30=$V$3,6&lt;Q30,$C$4="m"),'6.4- RC'!$AT$4,
IF(AND(V30=$V$2,0.5&lt;=Q30,Q30&lt;=3,$C$4="c"),'6.4- RC'!$AG$7,
IF(AND(V30=$V$2,3&lt;Q30,Q30&lt;=6,$C$4="c"),'6.4- RC'!$AH$7,
IF(AND(V30=$V$2,6&lt;Q30,Q30&lt;=30,$C$4="c"),'6.4- RC'!$AI$7,
IF(AND(V30=$V$2,30&lt;Q30,Q30&lt;=120,$C$4="c"),'6.4- RC'!$AJ$7,
IF(AND(V30=$V$2,120&lt;Q30,Q30&lt;=400,$C$4="c"),'6.4- RC'!$AK$7,
IF(AND(V30=$V$2,400&lt;Q30,Q30&lt;=1000,$C$4="c"),'6.4- RC'!$AL$7,
IF(AND(V30=$V$2,1000&lt;Q30,Q30&lt;=2000,$C$4="c"),'6.4- RC'!$AM$7,
IF(AND(V30=$V$2,2000&lt;Q30,Q30&lt;=4000,$C$4="c"),'6.4- RC'!$AN$7,
IF(AND(V30=$V$3,0.5&lt;=Q30,Q30&lt;=3,$C$4="c"),'6.4- RC'!$AR$6,
IF(AND(V30=$V$3,3&lt;Q30,Q30&lt;=6,$C$4="c"),'6.4- RC'!$AS$6,
IF(AND(V30=$V$3,6&lt;Q30,$C$4="c"),'6.4- RC'!$AT$6,
IF(AND(V30=$V$2,0.5&lt;=Q30,Q30&lt;=3,$C$4="v"),'6.4- RC'!$AG$8,
IF(AND(V30=$V$2,3&lt;Q30,Q30&lt;=6,$C$4="v"),'6.4- RC'!$AH$8,
IF(AND(V30=$V$2,6&lt;Q30,Q30&lt;=30,$C$4="v"),'6.4- RC'!$AI$8,
IF(AND(V30=$V$2,30&lt;Q30,Q30&lt;=120,$C$4="v"),'6.4- RC'!$AJ$8,
IF(AND(V30=$V$2,120&lt;Q30,Q30&lt;=400,$C$4="v"),'6.4- RC'!$AK$8,
IF(AND(V30=$V$2,400&lt;Q30,Q30&lt;=1000,$C$4="v"),'6.4- RC'!$AL$8,
IF(AND(V30=$V$2,1000&lt;Q30,Q30&lt;=2000,$C$4="v"),'6.4- RC'!$AM$8,
IF(AND(V30=$V$2,2000&lt;Q30,Q30&lt;=4000,$C$4="v"),'6.4- RC'!$AN$8,
IF(AND(V30=$V$3,0.5&lt;=Q30,Q30&lt;=3,$C$4="v"),'6.4- RC'!$AR$6,
IF(AND(V30=$V$3,3&lt;Q30,Q30&lt;=6,$C$4="v"),'6.4- RC'!$AS$6,
IF(AND(V30=$V$3,6&lt;Q30,$C$4="v"),'6.4- RC'!$AT$6,
IF(V30="","")))))))))))))))))))))))))))))))))))))))))))))</f>
        <v/>
      </c>
      <c r="S30" s="41" t="e">
        <f t="shared" si="3"/>
        <v>#VALUE!</v>
      </c>
      <c r="T30" s="41" t="e">
        <f t="shared" si="4"/>
        <v>#VALUE!</v>
      </c>
      <c r="U30" s="48"/>
      <c r="V30" s="50"/>
    </row>
    <row r="31" spans="1:24" ht="60" customHeight="1" x14ac:dyDescent="0.25">
      <c r="A31" s="39" t="str">
        <f t="shared" si="0"/>
        <v/>
      </c>
      <c r="B31" s="54"/>
      <c r="C31" s="48">
        <f t="shared" si="5"/>
        <v>22</v>
      </c>
      <c r="D31" s="41"/>
      <c r="E31" s="42" t="str">
        <f t="shared" si="1"/>
        <v>66,5°</v>
      </c>
      <c r="F31" s="43" t="s">
        <v>66</v>
      </c>
      <c r="G31" s="42">
        <f t="shared" si="2"/>
        <v>0</v>
      </c>
      <c r="H31" s="42" t="str">
        <f t="shared" si="6"/>
        <v>66,5°</v>
      </c>
      <c r="I31" s="77"/>
      <c r="J31" s="78"/>
      <c r="K31" s="79"/>
      <c r="L31" s="80"/>
      <c r="O31" s="49"/>
      <c r="P31" s="48"/>
      <c r="Q31" s="45" t="s">
        <v>81</v>
      </c>
      <c r="R31" s="41" t="str">
        <f>IF(AND(V31=$V$2,0.5&lt;=Q31,Q31&lt;=3,$C$4="f"),'6.4- RC'!$AG$5,
IF(AND(V31=$V$2,3&lt;Q31,Q31&lt;=6,$C$4="f"),'6.4- RC'!$AH$5,
IF(AND(V31=$V$2,6&lt;Q31,Q31&lt;=30,$C$4="f"),'6.4- RC'!$AI$5,
IF(AND(V31=$V$2,30&lt;Q31,Q31&lt;=120,$C$4="f"),'6.4- RC'!$AJ$5,
IF(AND(V31=$V$2,120&lt;Q31,Q31&lt;=400,$C$4="f"),'6.4- RC'!$AK$5,
IF(AND(V31=$V$2,400&lt;Q31,Q31&lt;=1000,$C$4="f"),'6.4- RC'!$AL$5,
IF(AND(V31=$V$2,1000&lt;Q31,Q31&lt;=2000,$C$4="f"),'6.4- RC'!$AM$5,
IF(AND(V31=$V$2,2000&lt;Q31,Q31&lt;=4000,$C$4="f"),'6.4- RC'!$AN$5,
IF(AND(V31=$V$3,0.5&lt;=Q31,Q31&lt;=3,$C$4="f"),'6.4- RC'!$AR$4,
IF(AND(V31=$V$3,3&lt;Q31,Q31&lt;=6,$C$4="f"),'6.4- RC'!$AS$4,
IF(AND(V31=$V$3,6&lt;Q31,$C$4="f"),'6.4- RC'!$AT$4,
IF(AND(V31=$V$2,0.5&lt;=Q31,Q31&lt;=3,$C$4="m"),'6.4- RC'!$AG$6,
IF(AND(V31=$V$2,3&lt;Q31,Q31&lt;=6,$C$4="m"),'6.4- RC'!$AH$6,
IF(AND(V31=$V$2,6&lt;Q31,Q31&lt;=30,$C$4="m"),'6.4- RC'!$AI$6,
IF(AND(V31=$V$2,30&lt;Q31,Q31&lt;=120,$C$4="m"),'6.4- RC'!$AJ$6,
IF(AND(V31=$V$2,120&lt;Q31,Q31&lt;=400,$C$4="m"),'6.4- RC'!$AK$6,
IF(AND(V31=$V$2,400&lt;Q31,Q31&lt;=1000,$C$4="m"),'6.4- RC'!$AL$6,
IF(AND(V31=$V$2,1000&lt;Q31,Q31&lt;=2000,$C$4="m"),'6.4- RC'!$AM$6,
IF(AND(V31=$V$2,2000&lt;Q31,Q31&lt;=4000,$C$4="m"),'6.4- RC'!$AN$6,
IF(AND(V31=$V$3,0.5&lt;=Q31,Q31&lt;=3,$C$4="m"),'6.4- RC'!$AR$4,
IF(AND(V31=$V$3,3&lt;Q31,Q31&lt;=6,$C$4="m"),'6.4- RC'!$AS$4,
IF(AND(V31=$V$3,6&lt;Q31,$C$4="m"),'6.4- RC'!$AT$4,
IF(AND(V31=$V$2,0.5&lt;=Q31,Q31&lt;=3,$C$4="c"),'6.4- RC'!$AG$7,
IF(AND(V31=$V$2,3&lt;Q31,Q31&lt;=6,$C$4="c"),'6.4- RC'!$AH$7,
IF(AND(V31=$V$2,6&lt;Q31,Q31&lt;=30,$C$4="c"),'6.4- RC'!$AI$7,
IF(AND(V31=$V$2,30&lt;Q31,Q31&lt;=120,$C$4="c"),'6.4- RC'!$AJ$7,
IF(AND(V31=$V$2,120&lt;Q31,Q31&lt;=400,$C$4="c"),'6.4- RC'!$AK$7,
IF(AND(V31=$V$2,400&lt;Q31,Q31&lt;=1000,$C$4="c"),'6.4- RC'!$AL$7,
IF(AND(V31=$V$2,1000&lt;Q31,Q31&lt;=2000,$C$4="c"),'6.4- RC'!$AM$7,
IF(AND(V31=$V$2,2000&lt;Q31,Q31&lt;=4000,$C$4="c"),'6.4- RC'!$AN$7,
IF(AND(V31=$V$3,0.5&lt;=Q31,Q31&lt;=3,$C$4="c"),'6.4- RC'!$AR$6,
IF(AND(V31=$V$3,3&lt;Q31,Q31&lt;=6,$C$4="c"),'6.4- RC'!$AS$6,
IF(AND(V31=$V$3,6&lt;Q31,$C$4="c"),'6.4- RC'!$AT$6,
IF(AND(V31=$V$2,0.5&lt;=Q31,Q31&lt;=3,$C$4="v"),'6.4- RC'!$AG$8,
IF(AND(V31=$V$2,3&lt;Q31,Q31&lt;=6,$C$4="v"),'6.4- RC'!$AH$8,
IF(AND(V31=$V$2,6&lt;Q31,Q31&lt;=30,$C$4="v"),'6.4- RC'!$AI$8,
IF(AND(V31=$V$2,30&lt;Q31,Q31&lt;=120,$C$4="v"),'6.4- RC'!$AJ$8,
IF(AND(V31=$V$2,120&lt;Q31,Q31&lt;=400,$C$4="v"),'6.4- RC'!$AK$8,
IF(AND(V31=$V$2,400&lt;Q31,Q31&lt;=1000,$C$4="v"),'6.4- RC'!$AL$8,
IF(AND(V31=$V$2,1000&lt;Q31,Q31&lt;=2000,$C$4="v"),'6.4- RC'!$AM$8,
IF(AND(V31=$V$2,2000&lt;Q31,Q31&lt;=4000,$C$4="v"),'6.4- RC'!$AN$8,
IF(AND(V31=$V$3,0.5&lt;=Q31,Q31&lt;=3,$C$4="v"),'6.4- RC'!$AR$6,
IF(AND(V31=$V$3,3&lt;Q31,Q31&lt;=6,$C$4="v"),'6.4- RC'!$AS$6,
IF(AND(V31=$V$3,6&lt;Q31,$C$4="v"),'6.4- RC'!$AT$6,
IF(V31="","")))))))))))))))))))))))))))))))))))))))))))))</f>
        <v/>
      </c>
      <c r="S31" s="41" t="e">
        <f t="shared" si="3"/>
        <v>#VALUE!</v>
      </c>
      <c r="T31" s="41" t="e">
        <f t="shared" si="4"/>
        <v>#VALUE!</v>
      </c>
      <c r="U31" s="48"/>
      <c r="V31" s="50"/>
    </row>
    <row r="32" spans="1:24" ht="60" customHeight="1" x14ac:dyDescent="0.25">
      <c r="A32" s="39" t="str">
        <f t="shared" si="0"/>
        <v/>
      </c>
      <c r="B32" s="54"/>
      <c r="C32" s="48">
        <f t="shared" si="5"/>
        <v>23</v>
      </c>
      <c r="D32" s="41"/>
      <c r="E32" s="42" t="str">
        <f t="shared" si="1"/>
        <v>59,5°</v>
      </c>
      <c r="F32" s="43" t="s">
        <v>66</v>
      </c>
      <c r="G32" s="42">
        <f t="shared" si="2"/>
        <v>0</v>
      </c>
      <c r="H32" s="42" t="str">
        <f t="shared" si="6"/>
        <v>59,5°</v>
      </c>
      <c r="I32" s="77"/>
      <c r="J32" s="78"/>
      <c r="K32" s="79"/>
      <c r="L32" s="80"/>
      <c r="O32" s="49"/>
      <c r="P32" s="48"/>
      <c r="Q32" s="45" t="s">
        <v>82</v>
      </c>
      <c r="R32" s="41" t="str">
        <f>IF(AND(V32=$V$2,0.5&lt;=Q32,Q32&lt;=3,$C$4="f"),'6.4- RC'!$AG$5,
IF(AND(V32=$V$2,3&lt;Q32,Q32&lt;=6,$C$4="f"),'6.4- RC'!$AH$5,
IF(AND(V32=$V$2,6&lt;Q32,Q32&lt;=30,$C$4="f"),'6.4- RC'!$AI$5,
IF(AND(V32=$V$2,30&lt;Q32,Q32&lt;=120,$C$4="f"),'6.4- RC'!$AJ$5,
IF(AND(V32=$V$2,120&lt;Q32,Q32&lt;=400,$C$4="f"),'6.4- RC'!$AK$5,
IF(AND(V32=$V$2,400&lt;Q32,Q32&lt;=1000,$C$4="f"),'6.4- RC'!$AL$5,
IF(AND(V32=$V$2,1000&lt;Q32,Q32&lt;=2000,$C$4="f"),'6.4- RC'!$AM$5,
IF(AND(V32=$V$2,2000&lt;Q32,Q32&lt;=4000,$C$4="f"),'6.4- RC'!$AN$5,
IF(AND(V32=$V$3,0.5&lt;=Q32,Q32&lt;=3,$C$4="f"),'6.4- RC'!$AR$4,
IF(AND(V32=$V$3,3&lt;Q32,Q32&lt;=6,$C$4="f"),'6.4- RC'!$AS$4,
IF(AND(V32=$V$3,6&lt;Q32,$C$4="f"),'6.4- RC'!$AT$4,
IF(AND(V32=$V$2,0.5&lt;=Q32,Q32&lt;=3,$C$4="m"),'6.4- RC'!$AG$6,
IF(AND(V32=$V$2,3&lt;Q32,Q32&lt;=6,$C$4="m"),'6.4- RC'!$AH$6,
IF(AND(V32=$V$2,6&lt;Q32,Q32&lt;=30,$C$4="m"),'6.4- RC'!$AI$6,
IF(AND(V32=$V$2,30&lt;Q32,Q32&lt;=120,$C$4="m"),'6.4- RC'!$AJ$6,
IF(AND(V32=$V$2,120&lt;Q32,Q32&lt;=400,$C$4="m"),'6.4- RC'!$AK$6,
IF(AND(V32=$V$2,400&lt;Q32,Q32&lt;=1000,$C$4="m"),'6.4- RC'!$AL$6,
IF(AND(V32=$V$2,1000&lt;Q32,Q32&lt;=2000,$C$4="m"),'6.4- RC'!$AM$6,
IF(AND(V32=$V$2,2000&lt;Q32,Q32&lt;=4000,$C$4="m"),'6.4- RC'!$AN$6,
IF(AND(V32=$V$3,0.5&lt;=Q32,Q32&lt;=3,$C$4="m"),'6.4- RC'!$AR$4,
IF(AND(V32=$V$3,3&lt;Q32,Q32&lt;=6,$C$4="m"),'6.4- RC'!$AS$4,
IF(AND(V32=$V$3,6&lt;Q32,$C$4="m"),'6.4- RC'!$AT$4,
IF(AND(V32=$V$2,0.5&lt;=Q32,Q32&lt;=3,$C$4="c"),'6.4- RC'!$AG$7,
IF(AND(V32=$V$2,3&lt;Q32,Q32&lt;=6,$C$4="c"),'6.4- RC'!$AH$7,
IF(AND(V32=$V$2,6&lt;Q32,Q32&lt;=30,$C$4="c"),'6.4- RC'!$AI$7,
IF(AND(V32=$V$2,30&lt;Q32,Q32&lt;=120,$C$4="c"),'6.4- RC'!$AJ$7,
IF(AND(V32=$V$2,120&lt;Q32,Q32&lt;=400,$C$4="c"),'6.4- RC'!$AK$7,
IF(AND(V32=$V$2,400&lt;Q32,Q32&lt;=1000,$C$4="c"),'6.4- RC'!$AL$7,
IF(AND(V32=$V$2,1000&lt;Q32,Q32&lt;=2000,$C$4="c"),'6.4- RC'!$AM$7,
IF(AND(V32=$V$2,2000&lt;Q32,Q32&lt;=4000,$C$4="c"),'6.4- RC'!$AN$7,
IF(AND(V32=$V$3,0.5&lt;=Q32,Q32&lt;=3,$C$4="c"),'6.4- RC'!$AR$6,
IF(AND(V32=$V$3,3&lt;Q32,Q32&lt;=6,$C$4="c"),'6.4- RC'!$AS$6,
IF(AND(V32=$V$3,6&lt;Q32,$C$4="c"),'6.4- RC'!$AT$6,
IF(AND(V32=$V$2,0.5&lt;=Q32,Q32&lt;=3,$C$4="v"),'6.4- RC'!$AG$8,
IF(AND(V32=$V$2,3&lt;Q32,Q32&lt;=6,$C$4="v"),'6.4- RC'!$AH$8,
IF(AND(V32=$V$2,6&lt;Q32,Q32&lt;=30,$C$4="v"),'6.4- RC'!$AI$8,
IF(AND(V32=$V$2,30&lt;Q32,Q32&lt;=120,$C$4="v"),'6.4- RC'!$AJ$8,
IF(AND(V32=$V$2,120&lt;Q32,Q32&lt;=400,$C$4="v"),'6.4- RC'!$AK$8,
IF(AND(V32=$V$2,400&lt;Q32,Q32&lt;=1000,$C$4="v"),'6.4- RC'!$AL$8,
IF(AND(V32=$V$2,1000&lt;Q32,Q32&lt;=2000,$C$4="v"),'6.4- RC'!$AM$8,
IF(AND(V32=$V$2,2000&lt;Q32,Q32&lt;=4000,$C$4="v"),'6.4- RC'!$AN$8,
IF(AND(V32=$V$3,0.5&lt;=Q32,Q32&lt;=3,$C$4="v"),'6.4- RC'!$AR$6,
IF(AND(V32=$V$3,3&lt;Q32,Q32&lt;=6,$C$4="v"),'6.4- RC'!$AS$6,
IF(AND(V32=$V$3,6&lt;Q32,$C$4="v"),'6.4- RC'!$AT$6,
IF(V32="","")))))))))))))))))))))))))))))))))))))))))))))</f>
        <v/>
      </c>
      <c r="S32" s="41" t="e">
        <f t="shared" si="3"/>
        <v>#VALUE!</v>
      </c>
      <c r="T32" s="41" t="e">
        <f t="shared" si="4"/>
        <v>#VALUE!</v>
      </c>
      <c r="U32" s="48"/>
      <c r="V32" s="50"/>
    </row>
    <row r="33" spans="1:22" ht="60" customHeight="1" x14ac:dyDescent="0.25">
      <c r="A33" s="39" t="str">
        <f t="shared" si="0"/>
        <v/>
      </c>
      <c r="B33" s="54"/>
      <c r="C33" s="48">
        <f t="shared" si="5"/>
        <v>24</v>
      </c>
      <c r="D33" s="41"/>
      <c r="E33" s="42" t="str">
        <f t="shared" si="1"/>
        <v>(24x) Ø7±0,15 trous lamés</v>
      </c>
      <c r="F33" s="55">
        <f>AVERAGE('8560-2.001 (av TS)'!I122,'8560-2.001 (av TS)'!I128,'8560-2.001 (av TS)'!I134,'8560-2.001 (av TS)'!I140,'8560-2.001 (av TS)'!I146,'8560-2.001 (av TS)'!I152,'8560-2.001 (av TS)'!I158,'8560-2.001 (av TS)'!I164,'8560-2.001 (av TS)'!I170,'8560-2.001 (av TS)'!I176,'8560-2.001 (av TS)'!I182,'8560-2.001 (av TS)'!I188,'8560-2.001 (av TS)'!I194,'8560-2.001 (av TS)'!I200,'8560-2.001 (av TS)'!I206,'8560-2.001 (av TS)'!I212,'8560-2.001 (av TS)'!I218,'8560-2.001 (av TS)'!I224,'8560-2.001 (av TS)'!I230,'8560-2.001 (av TS)'!I236,'8560-2.001 (av TS)'!I242,'8560-2.001 (av TS)'!I248,'8560-2.001 (av TS)'!I254,'8560-2.001 (av TS)'!I260)</f>
        <v>0</v>
      </c>
      <c r="G33" s="42">
        <f t="shared" si="2"/>
        <v>6.85</v>
      </c>
      <c r="H33" s="42">
        <f t="shared" si="6"/>
        <v>7.15</v>
      </c>
      <c r="I33" s="77"/>
      <c r="J33" s="78"/>
      <c r="K33" s="79"/>
      <c r="L33" s="80"/>
      <c r="O33" s="49">
        <v>24</v>
      </c>
      <c r="P33" s="48" t="s">
        <v>59</v>
      </c>
      <c r="Q33" s="45">
        <v>7</v>
      </c>
      <c r="R33" s="41" t="s">
        <v>60</v>
      </c>
      <c r="S33" s="41" t="e">
        <f t="shared" si="3"/>
        <v>#VALUE!</v>
      </c>
      <c r="T33" s="41" t="e">
        <f t="shared" si="4"/>
        <v>#VALUE!</v>
      </c>
      <c r="U33" s="48" t="s">
        <v>64</v>
      </c>
      <c r="V33" s="50"/>
    </row>
    <row r="34" spans="1:22" ht="60" customHeight="1" x14ac:dyDescent="0.25">
      <c r="A34" s="39" t="str">
        <f t="shared" si="0"/>
        <v/>
      </c>
      <c r="B34" s="54"/>
      <c r="C34" s="48">
        <f t="shared" si="5"/>
        <v>25</v>
      </c>
      <c r="D34" s="41"/>
      <c r="E34" s="42" t="str">
        <f t="shared" si="1"/>
        <v>Localisation 0,35(M)|A|B|C</v>
      </c>
      <c r="F34" s="55">
        <f>MAX('8560-2.001 (av TS)'!I123,'8560-2.001 (av TS)'!I129,'8560-2.001 (av TS)'!I135,'8560-2.001 (av TS)'!I141,'8560-2.001 (av TS)'!I147,'8560-2.001 (av TS)'!I153,'8560-2.001 (av TS)'!I159,'8560-2.001 (av TS)'!I165,'8560-2.001 (av TS)'!I171,'8560-2.001 (av TS)'!I177,'8560-2.001 (av TS)'!I183,'8560-2.001 (av TS)'!I189,'8560-2.001 (av TS)'!I195,'8560-2.001 (av TS)'!I201,'8560-2.001 (av TS)'!I207,'8560-2.001 (av TS)'!I213,'8560-2.001 (av TS)'!I219,'8560-2.001 (av TS)'!I225,'8560-2.001 (av TS)'!I231,'8560-2.001 (av TS)'!I237,'8560-2.001 (av TS)'!I243,'8560-2.001 (av TS)'!I249,'8560-2.001 (av TS)'!I255,'8560-2.001 (av TS)'!I261)</f>
        <v>0</v>
      </c>
      <c r="G34" s="42">
        <f t="shared" si="2"/>
        <v>0</v>
      </c>
      <c r="H34" s="42">
        <f>MIN('8560-2.001 (av TS)'!D123,'8560-2.001 (av TS)'!D129,'8560-2.001 (av TS)'!D135,'8560-2.001 (av TS)'!D141,'8560-2.001 (av TS)'!D147,'8560-2.001 (av TS)'!D153,'8560-2.001 (av TS)'!D159,'8560-2.001 (av TS)'!D165,'8560-2.001 (av TS)'!D171,'8560-2.001 (av TS)'!D177,'8560-2.001 (av TS)'!D183,'8560-2.001 (av TS)'!D189,'8560-2.001 (av TS)'!D195,'8560-2.001 (av TS)'!D201,'8560-2.001 (av TS)'!D207,'8560-2.001 (av TS)'!D213,'8560-2.001 (av TS)'!D219,'8560-2.001 (av TS)'!D225,'8560-2.001 (av TS)'!D231,'8560-2.001 (av TS)'!D237,'8560-2.001 (av TS)'!D243,'8560-2.001 (av TS)'!D249,'8560-2.001 (av TS)'!D255,'8560-2.001 (av TS)'!D261)</f>
        <v>0</v>
      </c>
      <c r="I34" s="77"/>
      <c r="J34" s="78"/>
      <c r="K34" s="79"/>
      <c r="L34" s="80"/>
      <c r="O34" s="49"/>
      <c r="P34" s="41" t="s">
        <v>57</v>
      </c>
      <c r="Q34" s="45">
        <v>0.35</v>
      </c>
      <c r="R34" s="41" t="str">
        <f>IF(AND(V34=$V$2,0.5&lt;=Q34,Q34&lt;=3,$C$4="f"),'6.4- RC'!$AG$5,
IF(AND(V34=$V$2,3&lt;Q34,Q34&lt;=6,$C$4="f"),'6.4- RC'!$AH$5,
IF(AND(V34=$V$2,6&lt;Q34,Q34&lt;=30,$C$4="f"),'6.4- RC'!$AI$5,
IF(AND(V34=$V$2,30&lt;Q34,Q34&lt;=120,$C$4="f"),'6.4- RC'!$AJ$5,
IF(AND(V34=$V$2,120&lt;Q34,Q34&lt;=400,$C$4="f"),'6.4- RC'!$AK$5,
IF(AND(V34=$V$2,400&lt;Q34,Q34&lt;=1000,$C$4="f"),'6.4- RC'!$AL$5,
IF(AND(V34=$V$2,1000&lt;Q34,Q34&lt;=2000,$C$4="f"),'6.4- RC'!$AM$5,
IF(AND(V34=$V$2,2000&lt;Q34,Q34&lt;=4000,$C$4="f"),'6.4- RC'!$AN$5,
IF(AND(V34=$V$3,0.5&lt;=Q34,Q34&lt;=3,$C$4="f"),'6.4- RC'!$AR$4,
IF(AND(V34=$V$3,3&lt;Q34,Q34&lt;=6,$C$4="f"),'6.4- RC'!$AS$4,
IF(AND(V34=$V$3,6&lt;Q34,$C$4="f"),'6.4- RC'!$AT$4,
IF(AND(V34=$V$2,0.5&lt;=Q34,Q34&lt;=3,$C$4="m"),'6.4- RC'!$AG$6,
IF(AND(V34=$V$2,3&lt;Q34,Q34&lt;=6,$C$4="m"),'6.4- RC'!$AH$6,
IF(AND(V34=$V$2,6&lt;Q34,Q34&lt;=30,$C$4="m"),'6.4- RC'!$AI$6,
IF(AND(V34=$V$2,30&lt;Q34,Q34&lt;=120,$C$4="m"),'6.4- RC'!$AJ$6,
IF(AND(V34=$V$2,120&lt;Q34,Q34&lt;=400,$C$4="m"),'6.4- RC'!$AK$6,
IF(AND(V34=$V$2,400&lt;Q34,Q34&lt;=1000,$C$4="m"),'6.4- RC'!$AL$6,
IF(AND(V34=$V$2,1000&lt;Q34,Q34&lt;=2000,$C$4="m"),'6.4- RC'!$AM$6,
IF(AND(V34=$V$2,2000&lt;Q34,Q34&lt;=4000,$C$4="m"),'6.4- RC'!$AN$6,
IF(AND(V34=$V$3,0.5&lt;=Q34,Q34&lt;=3,$C$4="m"),'6.4- RC'!$AR$4,
IF(AND(V34=$V$3,3&lt;Q34,Q34&lt;=6,$C$4="m"),'6.4- RC'!$AS$4,
IF(AND(V34=$V$3,6&lt;Q34,$C$4="m"),'6.4- RC'!$AT$4,
IF(AND(V34=$V$2,0.5&lt;=Q34,Q34&lt;=3,$C$4="c"),'6.4- RC'!$AG$7,
IF(AND(V34=$V$2,3&lt;Q34,Q34&lt;=6,$C$4="c"),'6.4- RC'!$AH$7,
IF(AND(V34=$V$2,6&lt;Q34,Q34&lt;=30,$C$4="c"),'6.4- RC'!$AI$7,
IF(AND(V34=$V$2,30&lt;Q34,Q34&lt;=120,$C$4="c"),'6.4- RC'!$AJ$7,
IF(AND(V34=$V$2,120&lt;Q34,Q34&lt;=400,$C$4="c"),'6.4- RC'!$AK$7,
IF(AND(V34=$V$2,400&lt;Q34,Q34&lt;=1000,$C$4="c"),'6.4- RC'!$AL$7,
IF(AND(V34=$V$2,1000&lt;Q34,Q34&lt;=2000,$C$4="c"),'6.4- RC'!$AM$7,
IF(AND(V34=$V$2,2000&lt;Q34,Q34&lt;=4000,$C$4="c"),'6.4- RC'!$AN$7,
IF(AND(V34=$V$3,0.5&lt;=Q34,Q34&lt;=3,$C$4="c"),'6.4- RC'!$AR$6,
IF(AND(V34=$V$3,3&lt;Q34,Q34&lt;=6,$C$4="c"),'6.4- RC'!$AS$6,
IF(AND(V34=$V$3,6&lt;Q34,$C$4="c"),'6.4- RC'!$AT$6,
IF(AND(V34=$V$2,0.5&lt;=Q34,Q34&lt;=3,$C$4="v"),'6.4- RC'!$AG$8,
IF(AND(V34=$V$2,3&lt;Q34,Q34&lt;=6,$C$4="v"),'6.4- RC'!$AH$8,
IF(AND(V34=$V$2,6&lt;Q34,Q34&lt;=30,$C$4="v"),'6.4- RC'!$AI$8,
IF(AND(V34=$V$2,30&lt;Q34,Q34&lt;=120,$C$4="v"),'6.4- RC'!$AJ$8,
IF(AND(V34=$V$2,120&lt;Q34,Q34&lt;=400,$C$4="v"),'6.4- RC'!$AK$8,
IF(AND(V34=$V$2,400&lt;Q34,Q34&lt;=1000,$C$4="v"),'6.4- RC'!$AL$8,
IF(AND(V34=$V$2,1000&lt;Q34,Q34&lt;=2000,$C$4="v"),'6.4- RC'!$AM$8,
IF(AND(V34=$V$2,2000&lt;Q34,Q34&lt;=4000,$C$4="v"),'6.4- RC'!$AN$8,
IF(AND(V34=$V$3,0.5&lt;=Q34,Q34&lt;=3,$C$4="v"),'6.4- RC'!$AR$6,
IF(AND(V34=$V$3,3&lt;Q34,Q34&lt;=6,$C$4="v"),'6.4- RC'!$AS$6,
IF(AND(V34=$V$3,6&lt;Q34,$C$4="v"),'6.4- RC'!$AT$6,
IF(V34="","")))))))))))))))))))))))))))))))))))))))))))))</f>
        <v/>
      </c>
      <c r="S34" s="41" t="e">
        <f>MIN(Q34+MID(R34,2,6),Q34+MID(R34,9,6))</f>
        <v>#VALUE!</v>
      </c>
      <c r="T34" s="41" t="e">
        <f>MAX(Q34+MID(R34,2,6),Q34+MID(R34,9,6))</f>
        <v>#VALUE!</v>
      </c>
      <c r="U34" s="41" t="s">
        <v>58</v>
      </c>
      <c r="V34" s="50"/>
    </row>
    <row r="35" spans="1:22" ht="60" customHeight="1" x14ac:dyDescent="0.25">
      <c r="A35" s="39" t="str">
        <f t="shared" si="0"/>
        <v/>
      </c>
      <c r="B35" s="54"/>
      <c r="C35" s="48">
        <f t="shared" si="5"/>
        <v>26</v>
      </c>
      <c r="D35" s="41"/>
      <c r="E35" s="42" t="str">
        <f t="shared" si="1"/>
        <v>85,1°</v>
      </c>
      <c r="F35" s="43" t="s">
        <v>66</v>
      </c>
      <c r="G35" s="42">
        <f t="shared" si="2"/>
        <v>0</v>
      </c>
      <c r="H35" s="42" t="str">
        <f t="shared" si="6"/>
        <v>85,1°</v>
      </c>
      <c r="I35" s="77"/>
      <c r="J35" s="78"/>
      <c r="K35" s="79"/>
      <c r="L35" s="80"/>
      <c r="O35" s="49"/>
      <c r="P35" s="48"/>
      <c r="Q35" s="45" t="s">
        <v>84</v>
      </c>
      <c r="R35" s="41" t="str">
        <f>IF(AND(V35=$V$2,0.5&lt;=Q35,Q35&lt;=3,$C$4="f"),'6.4- RC'!$AG$5,
IF(AND(V35=$V$2,3&lt;Q35,Q35&lt;=6,$C$4="f"),'6.4- RC'!$AH$5,
IF(AND(V35=$V$2,6&lt;Q35,Q35&lt;=30,$C$4="f"),'6.4- RC'!$AI$5,
IF(AND(V35=$V$2,30&lt;Q35,Q35&lt;=120,$C$4="f"),'6.4- RC'!$AJ$5,
IF(AND(V35=$V$2,120&lt;Q35,Q35&lt;=400,$C$4="f"),'6.4- RC'!$AK$5,
IF(AND(V35=$V$2,400&lt;Q35,Q35&lt;=1000,$C$4="f"),'6.4- RC'!$AL$5,
IF(AND(V35=$V$2,1000&lt;Q35,Q35&lt;=2000,$C$4="f"),'6.4- RC'!$AM$5,
IF(AND(V35=$V$2,2000&lt;Q35,Q35&lt;=4000,$C$4="f"),'6.4- RC'!$AN$5,
IF(AND(V35=$V$3,0.5&lt;=Q35,Q35&lt;=3,$C$4="f"),'6.4- RC'!$AR$4,
IF(AND(V35=$V$3,3&lt;Q35,Q35&lt;=6,$C$4="f"),'6.4- RC'!$AS$4,
IF(AND(V35=$V$3,6&lt;Q35,$C$4="f"),'6.4- RC'!$AT$4,
IF(AND(V35=$V$2,0.5&lt;=Q35,Q35&lt;=3,$C$4="m"),'6.4- RC'!$AG$6,
IF(AND(V35=$V$2,3&lt;Q35,Q35&lt;=6,$C$4="m"),'6.4- RC'!$AH$6,
IF(AND(V35=$V$2,6&lt;Q35,Q35&lt;=30,$C$4="m"),'6.4- RC'!$AI$6,
IF(AND(V35=$V$2,30&lt;Q35,Q35&lt;=120,$C$4="m"),'6.4- RC'!$AJ$6,
IF(AND(V35=$V$2,120&lt;Q35,Q35&lt;=400,$C$4="m"),'6.4- RC'!$AK$6,
IF(AND(V35=$V$2,400&lt;Q35,Q35&lt;=1000,$C$4="m"),'6.4- RC'!$AL$6,
IF(AND(V35=$V$2,1000&lt;Q35,Q35&lt;=2000,$C$4="m"),'6.4- RC'!$AM$6,
IF(AND(V35=$V$2,2000&lt;Q35,Q35&lt;=4000,$C$4="m"),'6.4- RC'!$AN$6,
IF(AND(V35=$V$3,0.5&lt;=Q35,Q35&lt;=3,$C$4="m"),'6.4- RC'!$AR$4,
IF(AND(V35=$V$3,3&lt;Q35,Q35&lt;=6,$C$4="m"),'6.4- RC'!$AS$4,
IF(AND(V35=$V$3,6&lt;Q35,$C$4="m"),'6.4- RC'!$AT$4,
IF(AND(V35=$V$2,0.5&lt;=Q35,Q35&lt;=3,$C$4="c"),'6.4- RC'!$AG$7,
IF(AND(V35=$V$2,3&lt;Q35,Q35&lt;=6,$C$4="c"),'6.4- RC'!$AH$7,
IF(AND(V35=$V$2,6&lt;Q35,Q35&lt;=30,$C$4="c"),'6.4- RC'!$AI$7,
IF(AND(V35=$V$2,30&lt;Q35,Q35&lt;=120,$C$4="c"),'6.4- RC'!$AJ$7,
IF(AND(V35=$V$2,120&lt;Q35,Q35&lt;=400,$C$4="c"),'6.4- RC'!$AK$7,
IF(AND(V35=$V$2,400&lt;Q35,Q35&lt;=1000,$C$4="c"),'6.4- RC'!$AL$7,
IF(AND(V35=$V$2,1000&lt;Q35,Q35&lt;=2000,$C$4="c"),'6.4- RC'!$AM$7,
IF(AND(V35=$V$2,2000&lt;Q35,Q35&lt;=4000,$C$4="c"),'6.4- RC'!$AN$7,
IF(AND(V35=$V$3,0.5&lt;=Q35,Q35&lt;=3,$C$4="c"),'6.4- RC'!$AR$6,
IF(AND(V35=$V$3,3&lt;Q35,Q35&lt;=6,$C$4="c"),'6.4- RC'!$AS$6,
IF(AND(V35=$V$3,6&lt;Q35,$C$4="c"),'6.4- RC'!$AT$6,
IF(AND(V35=$V$2,0.5&lt;=Q35,Q35&lt;=3,$C$4="v"),'6.4- RC'!$AG$8,
IF(AND(V35=$V$2,3&lt;Q35,Q35&lt;=6,$C$4="v"),'6.4- RC'!$AH$8,
IF(AND(V35=$V$2,6&lt;Q35,Q35&lt;=30,$C$4="v"),'6.4- RC'!$AI$8,
IF(AND(V35=$V$2,30&lt;Q35,Q35&lt;=120,$C$4="v"),'6.4- RC'!$AJ$8,
IF(AND(V35=$V$2,120&lt;Q35,Q35&lt;=400,$C$4="v"),'6.4- RC'!$AK$8,
IF(AND(V35=$V$2,400&lt;Q35,Q35&lt;=1000,$C$4="v"),'6.4- RC'!$AL$8,
IF(AND(V35=$V$2,1000&lt;Q35,Q35&lt;=2000,$C$4="v"),'6.4- RC'!$AM$8,
IF(AND(V35=$V$2,2000&lt;Q35,Q35&lt;=4000,$C$4="v"),'6.4- RC'!$AN$8,
IF(AND(V35=$V$3,0.5&lt;=Q35,Q35&lt;=3,$C$4="v"),'6.4- RC'!$AR$6,
IF(AND(V35=$V$3,3&lt;Q35,Q35&lt;=6,$C$4="v"),'6.4- RC'!$AS$6,
IF(AND(V35=$V$3,6&lt;Q35,$C$4="v"),'6.4- RC'!$AT$6,
IF(V35="","")))))))))))))))))))))))))))))))))))))))))))))</f>
        <v/>
      </c>
      <c r="S35" s="41" t="e">
        <f t="shared" ref="S35:S100" si="7">MIN(Q35+MID(R35,2,6),Q35+MID(R35,9,6))</f>
        <v>#VALUE!</v>
      </c>
      <c r="T35" s="41" t="e">
        <f t="shared" ref="T35:T100" si="8">MAX(Q35+MID(R35,2,6),Q35+MID(R35,9,6))</f>
        <v>#VALUE!</v>
      </c>
      <c r="U35" s="48"/>
      <c r="V35" s="50"/>
    </row>
    <row r="36" spans="1:22" ht="60" customHeight="1" x14ac:dyDescent="0.25">
      <c r="A36" s="39" t="str">
        <f t="shared" si="0"/>
        <v/>
      </c>
      <c r="B36" s="54"/>
      <c r="C36" s="48">
        <f t="shared" si="5"/>
        <v>27</v>
      </c>
      <c r="D36" s="41"/>
      <c r="E36" s="42" t="str">
        <f t="shared" si="1"/>
        <v>2x6,2°</v>
      </c>
      <c r="F36" s="43" t="s">
        <v>66</v>
      </c>
      <c r="G36" s="42">
        <f t="shared" si="2"/>
        <v>0</v>
      </c>
      <c r="H36" s="42" t="str">
        <f t="shared" si="6"/>
        <v>2x6,2°</v>
      </c>
      <c r="I36" s="77"/>
      <c r="J36" s="78"/>
      <c r="K36" s="79"/>
      <c r="L36" s="80"/>
      <c r="O36" s="49"/>
      <c r="P36" s="48"/>
      <c r="Q36" s="45" t="s">
        <v>85</v>
      </c>
      <c r="R36" s="41" t="str">
        <f>IF(AND(V36=$V$2,0.5&lt;=Q36,Q36&lt;=3,$C$4="f"),'6.4- RC'!$AG$5,
IF(AND(V36=$V$2,3&lt;Q36,Q36&lt;=6,$C$4="f"),'6.4- RC'!$AH$5,
IF(AND(V36=$V$2,6&lt;Q36,Q36&lt;=30,$C$4="f"),'6.4- RC'!$AI$5,
IF(AND(V36=$V$2,30&lt;Q36,Q36&lt;=120,$C$4="f"),'6.4- RC'!$AJ$5,
IF(AND(V36=$V$2,120&lt;Q36,Q36&lt;=400,$C$4="f"),'6.4- RC'!$AK$5,
IF(AND(V36=$V$2,400&lt;Q36,Q36&lt;=1000,$C$4="f"),'6.4- RC'!$AL$5,
IF(AND(V36=$V$2,1000&lt;Q36,Q36&lt;=2000,$C$4="f"),'6.4- RC'!$AM$5,
IF(AND(V36=$V$2,2000&lt;Q36,Q36&lt;=4000,$C$4="f"),'6.4- RC'!$AN$5,
IF(AND(V36=$V$3,0.5&lt;=Q36,Q36&lt;=3,$C$4="f"),'6.4- RC'!$AR$4,
IF(AND(V36=$V$3,3&lt;Q36,Q36&lt;=6,$C$4="f"),'6.4- RC'!$AS$4,
IF(AND(V36=$V$3,6&lt;Q36,$C$4="f"),'6.4- RC'!$AT$4,
IF(AND(V36=$V$2,0.5&lt;=Q36,Q36&lt;=3,$C$4="m"),'6.4- RC'!$AG$6,
IF(AND(V36=$V$2,3&lt;Q36,Q36&lt;=6,$C$4="m"),'6.4- RC'!$AH$6,
IF(AND(V36=$V$2,6&lt;Q36,Q36&lt;=30,$C$4="m"),'6.4- RC'!$AI$6,
IF(AND(V36=$V$2,30&lt;Q36,Q36&lt;=120,$C$4="m"),'6.4- RC'!$AJ$6,
IF(AND(V36=$V$2,120&lt;Q36,Q36&lt;=400,$C$4="m"),'6.4- RC'!$AK$6,
IF(AND(V36=$V$2,400&lt;Q36,Q36&lt;=1000,$C$4="m"),'6.4- RC'!$AL$6,
IF(AND(V36=$V$2,1000&lt;Q36,Q36&lt;=2000,$C$4="m"),'6.4- RC'!$AM$6,
IF(AND(V36=$V$2,2000&lt;Q36,Q36&lt;=4000,$C$4="m"),'6.4- RC'!$AN$6,
IF(AND(V36=$V$3,0.5&lt;=Q36,Q36&lt;=3,$C$4="m"),'6.4- RC'!$AR$4,
IF(AND(V36=$V$3,3&lt;Q36,Q36&lt;=6,$C$4="m"),'6.4- RC'!$AS$4,
IF(AND(V36=$V$3,6&lt;Q36,$C$4="m"),'6.4- RC'!$AT$4,
IF(AND(V36=$V$2,0.5&lt;=Q36,Q36&lt;=3,$C$4="c"),'6.4- RC'!$AG$7,
IF(AND(V36=$V$2,3&lt;Q36,Q36&lt;=6,$C$4="c"),'6.4- RC'!$AH$7,
IF(AND(V36=$V$2,6&lt;Q36,Q36&lt;=30,$C$4="c"),'6.4- RC'!$AI$7,
IF(AND(V36=$V$2,30&lt;Q36,Q36&lt;=120,$C$4="c"),'6.4- RC'!$AJ$7,
IF(AND(V36=$V$2,120&lt;Q36,Q36&lt;=400,$C$4="c"),'6.4- RC'!$AK$7,
IF(AND(V36=$V$2,400&lt;Q36,Q36&lt;=1000,$C$4="c"),'6.4- RC'!$AL$7,
IF(AND(V36=$V$2,1000&lt;Q36,Q36&lt;=2000,$C$4="c"),'6.4- RC'!$AM$7,
IF(AND(V36=$V$2,2000&lt;Q36,Q36&lt;=4000,$C$4="c"),'6.4- RC'!$AN$7,
IF(AND(V36=$V$3,0.5&lt;=Q36,Q36&lt;=3,$C$4="c"),'6.4- RC'!$AR$6,
IF(AND(V36=$V$3,3&lt;Q36,Q36&lt;=6,$C$4="c"),'6.4- RC'!$AS$6,
IF(AND(V36=$V$3,6&lt;Q36,$C$4="c"),'6.4- RC'!$AT$6,
IF(AND(V36=$V$2,0.5&lt;=Q36,Q36&lt;=3,$C$4="v"),'6.4- RC'!$AG$8,
IF(AND(V36=$V$2,3&lt;Q36,Q36&lt;=6,$C$4="v"),'6.4- RC'!$AH$8,
IF(AND(V36=$V$2,6&lt;Q36,Q36&lt;=30,$C$4="v"),'6.4- RC'!$AI$8,
IF(AND(V36=$V$2,30&lt;Q36,Q36&lt;=120,$C$4="v"),'6.4- RC'!$AJ$8,
IF(AND(V36=$V$2,120&lt;Q36,Q36&lt;=400,$C$4="v"),'6.4- RC'!$AK$8,
IF(AND(V36=$V$2,400&lt;Q36,Q36&lt;=1000,$C$4="v"),'6.4- RC'!$AL$8,
IF(AND(V36=$V$2,1000&lt;Q36,Q36&lt;=2000,$C$4="v"),'6.4- RC'!$AM$8,
IF(AND(V36=$V$2,2000&lt;Q36,Q36&lt;=4000,$C$4="v"),'6.4- RC'!$AN$8,
IF(AND(V36=$V$3,0.5&lt;=Q36,Q36&lt;=3,$C$4="v"),'6.4- RC'!$AR$6,
IF(AND(V36=$V$3,3&lt;Q36,Q36&lt;=6,$C$4="v"),'6.4- RC'!$AS$6,
IF(AND(V36=$V$3,6&lt;Q36,$C$4="v"),'6.4- RC'!$AT$6,
IF(V36="","")))))))))))))))))))))))))))))))))))))))))))))</f>
        <v/>
      </c>
      <c r="S36" s="41" t="e">
        <f t="shared" si="7"/>
        <v>#VALUE!</v>
      </c>
      <c r="T36" s="41" t="e">
        <f t="shared" si="8"/>
        <v>#VALUE!</v>
      </c>
      <c r="U36" s="48"/>
      <c r="V36" s="50"/>
    </row>
    <row r="37" spans="1:22" ht="60" customHeight="1" x14ac:dyDescent="0.25">
      <c r="A37" s="39" t="str">
        <f t="shared" si="0"/>
        <v/>
      </c>
      <c r="B37" s="54"/>
      <c r="C37" s="48">
        <f t="shared" si="5"/>
        <v>28</v>
      </c>
      <c r="D37" s="41"/>
      <c r="E37" s="42" t="str">
        <f t="shared" si="1"/>
        <v>Localisation 0,35(M)|A|B|C</v>
      </c>
      <c r="F37" s="55">
        <f>MAX('8560-2.001 (av TS)'!I267,'8560-2.001 (av TS)'!I273,'8560-2.001 (av TS)'!I279,'8560-2.001 (av TS)'!I285,'8560-2.001 (av TS)'!I291,'8560-2.001 (av TS)'!I297,'8560-2.001 (av TS)'!I303,'8560-2.001 (av TS)'!I309)</f>
        <v>0</v>
      </c>
      <c r="G37" s="42">
        <f t="shared" si="2"/>
        <v>0</v>
      </c>
      <c r="H37" s="42">
        <f>MIN('8560-2.001 (av TS)'!D267,'8560-2.001 (av TS)'!D273,'8560-2.001 (av TS)'!D279,'8560-2.001 (av TS)'!D285,'8560-2.001 (av TS)'!D291,'8560-2.001 (av TS)'!D297,'8560-2.001 (av TS)'!D303,'8560-2.001 (av TS)'!D309)</f>
        <v>0</v>
      </c>
      <c r="I37" s="77"/>
      <c r="J37" s="78"/>
      <c r="K37" s="79"/>
      <c r="L37" s="80"/>
      <c r="O37" s="49"/>
      <c r="P37" s="41" t="s">
        <v>57</v>
      </c>
      <c r="Q37" s="45">
        <v>0.35</v>
      </c>
      <c r="R37" s="41" t="str">
        <f>IF(AND(V37=$V$2,0.5&lt;=Q37,Q37&lt;=3,$C$4="f"),'6.4- RC'!$AG$5,
IF(AND(V37=$V$2,3&lt;Q37,Q37&lt;=6,$C$4="f"),'6.4- RC'!$AH$5,
IF(AND(V37=$V$2,6&lt;Q37,Q37&lt;=30,$C$4="f"),'6.4- RC'!$AI$5,
IF(AND(V37=$V$2,30&lt;Q37,Q37&lt;=120,$C$4="f"),'6.4- RC'!$AJ$5,
IF(AND(V37=$V$2,120&lt;Q37,Q37&lt;=400,$C$4="f"),'6.4- RC'!$AK$5,
IF(AND(V37=$V$2,400&lt;Q37,Q37&lt;=1000,$C$4="f"),'6.4- RC'!$AL$5,
IF(AND(V37=$V$2,1000&lt;Q37,Q37&lt;=2000,$C$4="f"),'6.4- RC'!$AM$5,
IF(AND(V37=$V$2,2000&lt;Q37,Q37&lt;=4000,$C$4="f"),'6.4- RC'!$AN$5,
IF(AND(V37=$V$3,0.5&lt;=Q37,Q37&lt;=3,$C$4="f"),'6.4- RC'!$AR$4,
IF(AND(V37=$V$3,3&lt;Q37,Q37&lt;=6,$C$4="f"),'6.4- RC'!$AS$4,
IF(AND(V37=$V$3,6&lt;Q37,$C$4="f"),'6.4- RC'!$AT$4,
IF(AND(V37=$V$2,0.5&lt;=Q37,Q37&lt;=3,$C$4="m"),'6.4- RC'!$AG$6,
IF(AND(V37=$V$2,3&lt;Q37,Q37&lt;=6,$C$4="m"),'6.4- RC'!$AH$6,
IF(AND(V37=$V$2,6&lt;Q37,Q37&lt;=30,$C$4="m"),'6.4- RC'!$AI$6,
IF(AND(V37=$V$2,30&lt;Q37,Q37&lt;=120,$C$4="m"),'6.4- RC'!$AJ$6,
IF(AND(V37=$V$2,120&lt;Q37,Q37&lt;=400,$C$4="m"),'6.4- RC'!$AK$6,
IF(AND(V37=$V$2,400&lt;Q37,Q37&lt;=1000,$C$4="m"),'6.4- RC'!$AL$6,
IF(AND(V37=$V$2,1000&lt;Q37,Q37&lt;=2000,$C$4="m"),'6.4- RC'!$AM$6,
IF(AND(V37=$V$2,2000&lt;Q37,Q37&lt;=4000,$C$4="m"),'6.4- RC'!$AN$6,
IF(AND(V37=$V$3,0.5&lt;=Q37,Q37&lt;=3,$C$4="m"),'6.4- RC'!$AR$4,
IF(AND(V37=$V$3,3&lt;Q37,Q37&lt;=6,$C$4="m"),'6.4- RC'!$AS$4,
IF(AND(V37=$V$3,6&lt;Q37,$C$4="m"),'6.4- RC'!$AT$4,
IF(AND(V37=$V$2,0.5&lt;=Q37,Q37&lt;=3,$C$4="c"),'6.4- RC'!$AG$7,
IF(AND(V37=$V$2,3&lt;Q37,Q37&lt;=6,$C$4="c"),'6.4- RC'!$AH$7,
IF(AND(V37=$V$2,6&lt;Q37,Q37&lt;=30,$C$4="c"),'6.4- RC'!$AI$7,
IF(AND(V37=$V$2,30&lt;Q37,Q37&lt;=120,$C$4="c"),'6.4- RC'!$AJ$7,
IF(AND(V37=$V$2,120&lt;Q37,Q37&lt;=400,$C$4="c"),'6.4- RC'!$AK$7,
IF(AND(V37=$V$2,400&lt;Q37,Q37&lt;=1000,$C$4="c"),'6.4- RC'!$AL$7,
IF(AND(V37=$V$2,1000&lt;Q37,Q37&lt;=2000,$C$4="c"),'6.4- RC'!$AM$7,
IF(AND(V37=$V$2,2000&lt;Q37,Q37&lt;=4000,$C$4="c"),'6.4- RC'!$AN$7,
IF(AND(V37=$V$3,0.5&lt;=Q37,Q37&lt;=3,$C$4="c"),'6.4- RC'!$AR$6,
IF(AND(V37=$V$3,3&lt;Q37,Q37&lt;=6,$C$4="c"),'6.4- RC'!$AS$6,
IF(AND(V37=$V$3,6&lt;Q37,$C$4="c"),'6.4- RC'!$AT$6,
IF(AND(V37=$V$2,0.5&lt;=Q37,Q37&lt;=3,$C$4="v"),'6.4- RC'!$AG$8,
IF(AND(V37=$V$2,3&lt;Q37,Q37&lt;=6,$C$4="v"),'6.4- RC'!$AH$8,
IF(AND(V37=$V$2,6&lt;Q37,Q37&lt;=30,$C$4="v"),'6.4- RC'!$AI$8,
IF(AND(V37=$V$2,30&lt;Q37,Q37&lt;=120,$C$4="v"),'6.4- RC'!$AJ$8,
IF(AND(V37=$V$2,120&lt;Q37,Q37&lt;=400,$C$4="v"),'6.4- RC'!$AK$8,
IF(AND(V37=$V$2,400&lt;Q37,Q37&lt;=1000,$C$4="v"),'6.4- RC'!$AL$8,
IF(AND(V37=$V$2,1000&lt;Q37,Q37&lt;=2000,$C$4="v"),'6.4- RC'!$AM$8,
IF(AND(V37=$V$2,2000&lt;Q37,Q37&lt;=4000,$C$4="v"),'6.4- RC'!$AN$8,
IF(AND(V37=$V$3,0.5&lt;=Q37,Q37&lt;=3,$C$4="v"),'6.4- RC'!$AR$6,
IF(AND(V37=$V$3,3&lt;Q37,Q37&lt;=6,$C$4="v"),'6.4- RC'!$AS$6,
IF(AND(V37=$V$3,6&lt;Q37,$C$4="v"),'6.4- RC'!$AT$6,
IF(V37="","")))))))))))))))))))))))))))))))))))))))))))))</f>
        <v/>
      </c>
      <c r="S37" s="41" t="e">
        <f>MIN(Q37+MID(R37,2,6),Q37+MID(R37,9,6))</f>
        <v>#VALUE!</v>
      </c>
      <c r="T37" s="41" t="e">
        <f>MAX(Q37+MID(R37,2,6),Q37+MID(R37,9,6))</f>
        <v>#VALUE!</v>
      </c>
      <c r="U37" s="41" t="s">
        <v>58</v>
      </c>
      <c r="V37" s="50"/>
    </row>
    <row r="38" spans="1:22" ht="60" customHeight="1" x14ac:dyDescent="0.25">
      <c r="A38" s="39" t="str">
        <f t="shared" si="0"/>
        <v/>
      </c>
      <c r="B38" s="54"/>
      <c r="C38" s="48">
        <f t="shared" si="5"/>
        <v>29</v>
      </c>
      <c r="D38" s="41"/>
      <c r="E38" s="42" t="str">
        <f t="shared" si="1"/>
        <v>(8x) Ø7±0,15 trous lamés</v>
      </c>
      <c r="F38" s="55">
        <f>AVERAGE('8560-2.001 (av TS)'!I266,'8560-2.001 (av TS)'!I272,'8560-2.001 (av TS)'!I278,'8560-2.001 (av TS)'!I284,'8560-2.001 (av TS)'!I290,'8560-2.001 (av TS)'!I296,'8560-2.001 (av TS)'!I302,'8560-2.001 (av TS)'!I308)</f>
        <v>0</v>
      </c>
      <c r="G38" s="42">
        <f t="shared" si="2"/>
        <v>6.85</v>
      </c>
      <c r="H38" s="42">
        <f t="shared" si="6"/>
        <v>7.15</v>
      </c>
      <c r="I38" s="77"/>
      <c r="J38" s="78"/>
      <c r="K38" s="79"/>
      <c r="L38" s="80"/>
      <c r="O38" s="49">
        <v>8</v>
      </c>
      <c r="P38" s="48" t="s">
        <v>59</v>
      </c>
      <c r="Q38" s="45">
        <v>7</v>
      </c>
      <c r="R38" s="41" t="s">
        <v>60</v>
      </c>
      <c r="S38" s="41" t="e">
        <f t="shared" ref="S38" si="9">MIN(Q38+MID(R38,2,6),Q38+MID(R38,9,6))</f>
        <v>#VALUE!</v>
      </c>
      <c r="T38" s="41" t="e">
        <f t="shared" ref="T38" si="10">MAX(Q38+MID(R38,2,6),Q38+MID(R38,9,6))</f>
        <v>#VALUE!</v>
      </c>
      <c r="U38" s="48" t="s">
        <v>64</v>
      </c>
      <c r="V38" s="50"/>
    </row>
    <row r="39" spans="1:22" ht="60" customHeight="1" x14ac:dyDescent="0.25">
      <c r="A39" s="39" t="str">
        <f t="shared" si="0"/>
        <v/>
      </c>
      <c r="B39" s="54"/>
      <c r="C39" s="48">
        <f t="shared" si="5"/>
        <v>30</v>
      </c>
      <c r="D39" s="41"/>
      <c r="E39" s="42" t="str">
        <f t="shared" si="1"/>
        <v>3x7°</v>
      </c>
      <c r="F39" s="43" t="s">
        <v>66</v>
      </c>
      <c r="G39" s="42">
        <f t="shared" si="2"/>
        <v>0</v>
      </c>
      <c r="H39" s="42" t="str">
        <f t="shared" si="6"/>
        <v>3x7°</v>
      </c>
      <c r="I39" s="77"/>
      <c r="J39" s="78"/>
      <c r="K39" s="79"/>
      <c r="L39" s="80"/>
      <c r="O39" s="49"/>
      <c r="P39" s="48"/>
      <c r="Q39" s="45" t="s">
        <v>79</v>
      </c>
      <c r="R39" s="41" t="str">
        <f>IF(AND(V39=$V$2,0.5&lt;=Q39,Q39&lt;=3,$C$4="f"),'6.4- RC'!$AG$5,
IF(AND(V39=$V$2,3&lt;Q39,Q39&lt;=6,$C$4="f"),'6.4- RC'!$AH$5,
IF(AND(V39=$V$2,6&lt;Q39,Q39&lt;=30,$C$4="f"),'6.4- RC'!$AI$5,
IF(AND(V39=$V$2,30&lt;Q39,Q39&lt;=120,$C$4="f"),'6.4- RC'!$AJ$5,
IF(AND(V39=$V$2,120&lt;Q39,Q39&lt;=400,$C$4="f"),'6.4- RC'!$AK$5,
IF(AND(V39=$V$2,400&lt;Q39,Q39&lt;=1000,$C$4="f"),'6.4- RC'!$AL$5,
IF(AND(V39=$V$2,1000&lt;Q39,Q39&lt;=2000,$C$4="f"),'6.4- RC'!$AM$5,
IF(AND(V39=$V$2,2000&lt;Q39,Q39&lt;=4000,$C$4="f"),'6.4- RC'!$AN$5,
IF(AND(V39=$V$3,0.5&lt;=Q39,Q39&lt;=3,$C$4="f"),'6.4- RC'!$AR$4,
IF(AND(V39=$V$3,3&lt;Q39,Q39&lt;=6,$C$4="f"),'6.4- RC'!$AS$4,
IF(AND(V39=$V$3,6&lt;Q39,$C$4="f"),'6.4- RC'!$AT$4,
IF(AND(V39=$V$2,0.5&lt;=Q39,Q39&lt;=3,$C$4="m"),'6.4- RC'!$AG$6,
IF(AND(V39=$V$2,3&lt;Q39,Q39&lt;=6,$C$4="m"),'6.4- RC'!$AH$6,
IF(AND(V39=$V$2,6&lt;Q39,Q39&lt;=30,$C$4="m"),'6.4- RC'!$AI$6,
IF(AND(V39=$V$2,30&lt;Q39,Q39&lt;=120,$C$4="m"),'6.4- RC'!$AJ$6,
IF(AND(V39=$V$2,120&lt;Q39,Q39&lt;=400,$C$4="m"),'6.4- RC'!$AK$6,
IF(AND(V39=$V$2,400&lt;Q39,Q39&lt;=1000,$C$4="m"),'6.4- RC'!$AL$6,
IF(AND(V39=$V$2,1000&lt;Q39,Q39&lt;=2000,$C$4="m"),'6.4- RC'!$AM$6,
IF(AND(V39=$V$2,2000&lt;Q39,Q39&lt;=4000,$C$4="m"),'6.4- RC'!$AN$6,
IF(AND(V39=$V$3,0.5&lt;=Q39,Q39&lt;=3,$C$4="m"),'6.4- RC'!$AR$4,
IF(AND(V39=$V$3,3&lt;Q39,Q39&lt;=6,$C$4="m"),'6.4- RC'!$AS$4,
IF(AND(V39=$V$3,6&lt;Q39,$C$4="m"),'6.4- RC'!$AT$4,
IF(AND(V39=$V$2,0.5&lt;=Q39,Q39&lt;=3,$C$4="c"),'6.4- RC'!$AG$7,
IF(AND(V39=$V$2,3&lt;Q39,Q39&lt;=6,$C$4="c"),'6.4- RC'!$AH$7,
IF(AND(V39=$V$2,6&lt;Q39,Q39&lt;=30,$C$4="c"),'6.4- RC'!$AI$7,
IF(AND(V39=$V$2,30&lt;Q39,Q39&lt;=120,$C$4="c"),'6.4- RC'!$AJ$7,
IF(AND(V39=$V$2,120&lt;Q39,Q39&lt;=400,$C$4="c"),'6.4- RC'!$AK$7,
IF(AND(V39=$V$2,400&lt;Q39,Q39&lt;=1000,$C$4="c"),'6.4- RC'!$AL$7,
IF(AND(V39=$V$2,1000&lt;Q39,Q39&lt;=2000,$C$4="c"),'6.4- RC'!$AM$7,
IF(AND(V39=$V$2,2000&lt;Q39,Q39&lt;=4000,$C$4="c"),'6.4- RC'!$AN$7,
IF(AND(V39=$V$3,0.5&lt;=Q39,Q39&lt;=3,$C$4="c"),'6.4- RC'!$AR$6,
IF(AND(V39=$V$3,3&lt;Q39,Q39&lt;=6,$C$4="c"),'6.4- RC'!$AS$6,
IF(AND(V39=$V$3,6&lt;Q39,$C$4="c"),'6.4- RC'!$AT$6,
IF(AND(V39=$V$2,0.5&lt;=Q39,Q39&lt;=3,$C$4="v"),'6.4- RC'!$AG$8,
IF(AND(V39=$V$2,3&lt;Q39,Q39&lt;=6,$C$4="v"),'6.4- RC'!$AH$8,
IF(AND(V39=$V$2,6&lt;Q39,Q39&lt;=30,$C$4="v"),'6.4- RC'!$AI$8,
IF(AND(V39=$V$2,30&lt;Q39,Q39&lt;=120,$C$4="v"),'6.4- RC'!$AJ$8,
IF(AND(V39=$V$2,120&lt;Q39,Q39&lt;=400,$C$4="v"),'6.4- RC'!$AK$8,
IF(AND(V39=$V$2,400&lt;Q39,Q39&lt;=1000,$C$4="v"),'6.4- RC'!$AL$8,
IF(AND(V39=$V$2,1000&lt;Q39,Q39&lt;=2000,$C$4="v"),'6.4- RC'!$AM$8,
IF(AND(V39=$V$2,2000&lt;Q39,Q39&lt;=4000,$C$4="v"),'6.4- RC'!$AN$8,
IF(AND(V39=$V$3,0.5&lt;=Q39,Q39&lt;=3,$C$4="v"),'6.4- RC'!$AR$6,
IF(AND(V39=$V$3,3&lt;Q39,Q39&lt;=6,$C$4="v"),'6.4- RC'!$AS$6,
IF(AND(V39=$V$3,6&lt;Q39,$C$4="v"),'6.4- RC'!$AT$6,
IF(V39="","")))))))))))))))))))))))))))))))))))))))))))))</f>
        <v/>
      </c>
      <c r="S39" s="41" t="e">
        <f t="shared" si="7"/>
        <v>#VALUE!</v>
      </c>
      <c r="T39" s="41" t="e">
        <f t="shared" si="8"/>
        <v>#VALUE!</v>
      </c>
      <c r="U39" s="48"/>
      <c r="V39" s="50"/>
    </row>
    <row r="40" spans="1:22" ht="60" customHeight="1" x14ac:dyDescent="0.25">
      <c r="A40" s="39" t="str">
        <f t="shared" si="0"/>
        <v/>
      </c>
      <c r="B40" s="54"/>
      <c r="C40" s="48">
        <f t="shared" si="5"/>
        <v>31</v>
      </c>
      <c r="D40" s="41"/>
      <c r="E40" s="42" t="str">
        <f t="shared" si="1"/>
        <v>100,5°</v>
      </c>
      <c r="F40" s="43" t="s">
        <v>66</v>
      </c>
      <c r="G40" s="42">
        <f t="shared" si="2"/>
        <v>0</v>
      </c>
      <c r="H40" s="42" t="str">
        <f t="shared" si="6"/>
        <v>100,5°</v>
      </c>
      <c r="I40" s="77"/>
      <c r="J40" s="78"/>
      <c r="K40" s="79"/>
      <c r="L40" s="80"/>
      <c r="O40" s="49"/>
      <c r="P40" s="48"/>
      <c r="Q40" s="45" t="s">
        <v>86</v>
      </c>
      <c r="R40" s="41" t="str">
        <f>IF(AND(V40=$V$2,0.5&lt;=Q40,Q40&lt;=3,$C$4="f"),'6.4- RC'!$AG$5,
IF(AND(V40=$V$2,3&lt;Q40,Q40&lt;=6,$C$4="f"),'6.4- RC'!$AH$5,
IF(AND(V40=$V$2,6&lt;Q40,Q40&lt;=30,$C$4="f"),'6.4- RC'!$AI$5,
IF(AND(V40=$V$2,30&lt;Q40,Q40&lt;=120,$C$4="f"),'6.4- RC'!$AJ$5,
IF(AND(V40=$V$2,120&lt;Q40,Q40&lt;=400,$C$4="f"),'6.4- RC'!$AK$5,
IF(AND(V40=$V$2,400&lt;Q40,Q40&lt;=1000,$C$4="f"),'6.4- RC'!$AL$5,
IF(AND(V40=$V$2,1000&lt;Q40,Q40&lt;=2000,$C$4="f"),'6.4- RC'!$AM$5,
IF(AND(V40=$V$2,2000&lt;Q40,Q40&lt;=4000,$C$4="f"),'6.4- RC'!$AN$5,
IF(AND(V40=$V$3,0.5&lt;=Q40,Q40&lt;=3,$C$4="f"),'6.4- RC'!$AR$4,
IF(AND(V40=$V$3,3&lt;Q40,Q40&lt;=6,$C$4="f"),'6.4- RC'!$AS$4,
IF(AND(V40=$V$3,6&lt;Q40,$C$4="f"),'6.4- RC'!$AT$4,
IF(AND(V40=$V$2,0.5&lt;=Q40,Q40&lt;=3,$C$4="m"),'6.4- RC'!$AG$6,
IF(AND(V40=$V$2,3&lt;Q40,Q40&lt;=6,$C$4="m"),'6.4- RC'!$AH$6,
IF(AND(V40=$V$2,6&lt;Q40,Q40&lt;=30,$C$4="m"),'6.4- RC'!$AI$6,
IF(AND(V40=$V$2,30&lt;Q40,Q40&lt;=120,$C$4="m"),'6.4- RC'!$AJ$6,
IF(AND(V40=$V$2,120&lt;Q40,Q40&lt;=400,$C$4="m"),'6.4- RC'!$AK$6,
IF(AND(V40=$V$2,400&lt;Q40,Q40&lt;=1000,$C$4="m"),'6.4- RC'!$AL$6,
IF(AND(V40=$V$2,1000&lt;Q40,Q40&lt;=2000,$C$4="m"),'6.4- RC'!$AM$6,
IF(AND(V40=$V$2,2000&lt;Q40,Q40&lt;=4000,$C$4="m"),'6.4- RC'!$AN$6,
IF(AND(V40=$V$3,0.5&lt;=Q40,Q40&lt;=3,$C$4="m"),'6.4- RC'!$AR$4,
IF(AND(V40=$V$3,3&lt;Q40,Q40&lt;=6,$C$4="m"),'6.4- RC'!$AS$4,
IF(AND(V40=$V$3,6&lt;Q40,$C$4="m"),'6.4- RC'!$AT$4,
IF(AND(V40=$V$2,0.5&lt;=Q40,Q40&lt;=3,$C$4="c"),'6.4- RC'!$AG$7,
IF(AND(V40=$V$2,3&lt;Q40,Q40&lt;=6,$C$4="c"),'6.4- RC'!$AH$7,
IF(AND(V40=$V$2,6&lt;Q40,Q40&lt;=30,$C$4="c"),'6.4- RC'!$AI$7,
IF(AND(V40=$V$2,30&lt;Q40,Q40&lt;=120,$C$4="c"),'6.4- RC'!$AJ$7,
IF(AND(V40=$V$2,120&lt;Q40,Q40&lt;=400,$C$4="c"),'6.4- RC'!$AK$7,
IF(AND(V40=$V$2,400&lt;Q40,Q40&lt;=1000,$C$4="c"),'6.4- RC'!$AL$7,
IF(AND(V40=$V$2,1000&lt;Q40,Q40&lt;=2000,$C$4="c"),'6.4- RC'!$AM$7,
IF(AND(V40=$V$2,2000&lt;Q40,Q40&lt;=4000,$C$4="c"),'6.4- RC'!$AN$7,
IF(AND(V40=$V$3,0.5&lt;=Q40,Q40&lt;=3,$C$4="c"),'6.4- RC'!$AR$6,
IF(AND(V40=$V$3,3&lt;Q40,Q40&lt;=6,$C$4="c"),'6.4- RC'!$AS$6,
IF(AND(V40=$V$3,6&lt;Q40,$C$4="c"),'6.4- RC'!$AT$6,
IF(AND(V40=$V$2,0.5&lt;=Q40,Q40&lt;=3,$C$4="v"),'6.4- RC'!$AG$8,
IF(AND(V40=$V$2,3&lt;Q40,Q40&lt;=6,$C$4="v"),'6.4- RC'!$AH$8,
IF(AND(V40=$V$2,6&lt;Q40,Q40&lt;=30,$C$4="v"),'6.4- RC'!$AI$8,
IF(AND(V40=$V$2,30&lt;Q40,Q40&lt;=120,$C$4="v"),'6.4- RC'!$AJ$8,
IF(AND(V40=$V$2,120&lt;Q40,Q40&lt;=400,$C$4="v"),'6.4- RC'!$AK$8,
IF(AND(V40=$V$2,400&lt;Q40,Q40&lt;=1000,$C$4="v"),'6.4- RC'!$AL$8,
IF(AND(V40=$V$2,1000&lt;Q40,Q40&lt;=2000,$C$4="v"),'6.4- RC'!$AM$8,
IF(AND(V40=$V$2,2000&lt;Q40,Q40&lt;=4000,$C$4="v"),'6.4- RC'!$AN$8,
IF(AND(V40=$V$3,0.5&lt;=Q40,Q40&lt;=3,$C$4="v"),'6.4- RC'!$AR$6,
IF(AND(V40=$V$3,3&lt;Q40,Q40&lt;=6,$C$4="v"),'6.4- RC'!$AS$6,
IF(AND(V40=$V$3,6&lt;Q40,$C$4="v"),'6.4- RC'!$AT$6,
IF(V40="","")))))))))))))))))))))))))))))))))))))))))))))</f>
        <v/>
      </c>
      <c r="S40" s="41" t="e">
        <f t="shared" si="7"/>
        <v>#VALUE!</v>
      </c>
      <c r="T40" s="41" t="e">
        <f t="shared" si="8"/>
        <v>#VALUE!</v>
      </c>
      <c r="U40" s="48"/>
      <c r="V40" s="50"/>
    </row>
    <row r="41" spans="1:22" ht="60" customHeight="1" x14ac:dyDescent="0.25">
      <c r="A41" s="39" t="str">
        <f t="shared" si="0"/>
        <v/>
      </c>
      <c r="B41" s="54"/>
      <c r="C41" s="48">
        <f t="shared" si="5"/>
        <v>32</v>
      </c>
      <c r="D41" s="41"/>
      <c r="E41" s="42" t="str">
        <f t="shared" si="1"/>
        <v>106,1°</v>
      </c>
      <c r="F41" s="43" t="s">
        <v>66</v>
      </c>
      <c r="G41" s="42">
        <f t="shared" si="2"/>
        <v>0</v>
      </c>
      <c r="H41" s="42" t="str">
        <f t="shared" si="6"/>
        <v>106,1°</v>
      </c>
      <c r="I41" s="77"/>
      <c r="J41" s="78"/>
      <c r="K41" s="79"/>
      <c r="L41" s="80"/>
      <c r="O41" s="49"/>
      <c r="P41" s="48"/>
      <c r="Q41" s="45" t="s">
        <v>87</v>
      </c>
      <c r="R41" s="41" t="str">
        <f>IF(AND(V41=$V$2,0.5&lt;=Q41,Q41&lt;=3,$C$4="f"),'6.4- RC'!$AG$5,
IF(AND(V41=$V$2,3&lt;Q41,Q41&lt;=6,$C$4="f"),'6.4- RC'!$AH$5,
IF(AND(V41=$V$2,6&lt;Q41,Q41&lt;=30,$C$4="f"),'6.4- RC'!$AI$5,
IF(AND(V41=$V$2,30&lt;Q41,Q41&lt;=120,$C$4="f"),'6.4- RC'!$AJ$5,
IF(AND(V41=$V$2,120&lt;Q41,Q41&lt;=400,$C$4="f"),'6.4- RC'!$AK$5,
IF(AND(V41=$V$2,400&lt;Q41,Q41&lt;=1000,$C$4="f"),'6.4- RC'!$AL$5,
IF(AND(V41=$V$2,1000&lt;Q41,Q41&lt;=2000,$C$4="f"),'6.4- RC'!$AM$5,
IF(AND(V41=$V$2,2000&lt;Q41,Q41&lt;=4000,$C$4="f"),'6.4- RC'!$AN$5,
IF(AND(V41=$V$3,0.5&lt;=Q41,Q41&lt;=3,$C$4="f"),'6.4- RC'!$AR$4,
IF(AND(V41=$V$3,3&lt;Q41,Q41&lt;=6,$C$4="f"),'6.4- RC'!$AS$4,
IF(AND(V41=$V$3,6&lt;Q41,$C$4="f"),'6.4- RC'!$AT$4,
IF(AND(V41=$V$2,0.5&lt;=Q41,Q41&lt;=3,$C$4="m"),'6.4- RC'!$AG$6,
IF(AND(V41=$V$2,3&lt;Q41,Q41&lt;=6,$C$4="m"),'6.4- RC'!$AH$6,
IF(AND(V41=$V$2,6&lt;Q41,Q41&lt;=30,$C$4="m"),'6.4- RC'!$AI$6,
IF(AND(V41=$V$2,30&lt;Q41,Q41&lt;=120,$C$4="m"),'6.4- RC'!$AJ$6,
IF(AND(V41=$V$2,120&lt;Q41,Q41&lt;=400,$C$4="m"),'6.4- RC'!$AK$6,
IF(AND(V41=$V$2,400&lt;Q41,Q41&lt;=1000,$C$4="m"),'6.4- RC'!$AL$6,
IF(AND(V41=$V$2,1000&lt;Q41,Q41&lt;=2000,$C$4="m"),'6.4- RC'!$AM$6,
IF(AND(V41=$V$2,2000&lt;Q41,Q41&lt;=4000,$C$4="m"),'6.4- RC'!$AN$6,
IF(AND(V41=$V$3,0.5&lt;=Q41,Q41&lt;=3,$C$4="m"),'6.4- RC'!$AR$4,
IF(AND(V41=$V$3,3&lt;Q41,Q41&lt;=6,$C$4="m"),'6.4- RC'!$AS$4,
IF(AND(V41=$V$3,6&lt;Q41,$C$4="m"),'6.4- RC'!$AT$4,
IF(AND(V41=$V$2,0.5&lt;=Q41,Q41&lt;=3,$C$4="c"),'6.4- RC'!$AG$7,
IF(AND(V41=$V$2,3&lt;Q41,Q41&lt;=6,$C$4="c"),'6.4- RC'!$AH$7,
IF(AND(V41=$V$2,6&lt;Q41,Q41&lt;=30,$C$4="c"),'6.4- RC'!$AI$7,
IF(AND(V41=$V$2,30&lt;Q41,Q41&lt;=120,$C$4="c"),'6.4- RC'!$AJ$7,
IF(AND(V41=$V$2,120&lt;Q41,Q41&lt;=400,$C$4="c"),'6.4- RC'!$AK$7,
IF(AND(V41=$V$2,400&lt;Q41,Q41&lt;=1000,$C$4="c"),'6.4- RC'!$AL$7,
IF(AND(V41=$V$2,1000&lt;Q41,Q41&lt;=2000,$C$4="c"),'6.4- RC'!$AM$7,
IF(AND(V41=$V$2,2000&lt;Q41,Q41&lt;=4000,$C$4="c"),'6.4- RC'!$AN$7,
IF(AND(V41=$V$3,0.5&lt;=Q41,Q41&lt;=3,$C$4="c"),'6.4- RC'!$AR$6,
IF(AND(V41=$V$3,3&lt;Q41,Q41&lt;=6,$C$4="c"),'6.4- RC'!$AS$6,
IF(AND(V41=$V$3,6&lt;Q41,$C$4="c"),'6.4- RC'!$AT$6,
IF(AND(V41=$V$2,0.5&lt;=Q41,Q41&lt;=3,$C$4="v"),'6.4- RC'!$AG$8,
IF(AND(V41=$V$2,3&lt;Q41,Q41&lt;=6,$C$4="v"),'6.4- RC'!$AH$8,
IF(AND(V41=$V$2,6&lt;Q41,Q41&lt;=30,$C$4="v"),'6.4- RC'!$AI$8,
IF(AND(V41=$V$2,30&lt;Q41,Q41&lt;=120,$C$4="v"),'6.4- RC'!$AJ$8,
IF(AND(V41=$V$2,120&lt;Q41,Q41&lt;=400,$C$4="v"),'6.4- RC'!$AK$8,
IF(AND(V41=$V$2,400&lt;Q41,Q41&lt;=1000,$C$4="v"),'6.4- RC'!$AL$8,
IF(AND(V41=$V$2,1000&lt;Q41,Q41&lt;=2000,$C$4="v"),'6.4- RC'!$AM$8,
IF(AND(V41=$V$2,2000&lt;Q41,Q41&lt;=4000,$C$4="v"),'6.4- RC'!$AN$8,
IF(AND(V41=$V$3,0.5&lt;=Q41,Q41&lt;=3,$C$4="v"),'6.4- RC'!$AR$6,
IF(AND(V41=$V$3,3&lt;Q41,Q41&lt;=6,$C$4="v"),'6.4- RC'!$AS$6,
IF(AND(V41=$V$3,6&lt;Q41,$C$4="v"),'6.4- RC'!$AT$6,
IF(V41="","")))))))))))))))))))))))))))))))))))))))))))))</f>
        <v/>
      </c>
      <c r="S41" s="41" t="e">
        <f t="shared" si="7"/>
        <v>#VALUE!</v>
      </c>
      <c r="T41" s="41" t="e">
        <f t="shared" si="8"/>
        <v>#VALUE!</v>
      </c>
      <c r="U41" s="48"/>
      <c r="V41" s="50"/>
    </row>
    <row r="42" spans="1:22" ht="60" customHeight="1" x14ac:dyDescent="0.25">
      <c r="A42" s="39" t="str">
        <f t="shared" si="0"/>
        <v/>
      </c>
      <c r="B42" s="54"/>
      <c r="C42" s="48">
        <f t="shared" si="5"/>
        <v>33</v>
      </c>
      <c r="D42" s="41"/>
      <c r="E42" s="42" t="str">
        <f t="shared" si="1"/>
        <v>(12x) Ø4,75±0,15</v>
      </c>
      <c r="F42" s="55">
        <f>AVERAGE('8560-1.001 (av TS)'!I17:I28)</f>
        <v>0</v>
      </c>
      <c r="G42" s="42">
        <f t="shared" si="2"/>
        <v>4.5999999999999996</v>
      </c>
      <c r="H42" s="42">
        <f t="shared" si="6"/>
        <v>4.9000000000000004</v>
      </c>
      <c r="I42" s="77"/>
      <c r="J42" s="78"/>
      <c r="K42" s="79"/>
      <c r="L42" s="80"/>
      <c r="O42" s="49">
        <v>12</v>
      </c>
      <c r="P42" s="48" t="s">
        <v>59</v>
      </c>
      <c r="Q42" s="45">
        <v>4.75</v>
      </c>
      <c r="R42" s="41" t="s">
        <v>60</v>
      </c>
      <c r="S42" s="41" t="e">
        <f t="shared" si="7"/>
        <v>#VALUE!</v>
      </c>
      <c r="T42" s="41" t="e">
        <f t="shared" si="8"/>
        <v>#VALUE!</v>
      </c>
      <c r="U42" s="48"/>
      <c r="V42" s="50"/>
    </row>
    <row r="43" spans="1:22" ht="60" customHeight="1" x14ac:dyDescent="0.25">
      <c r="A43" s="39" t="str">
        <f t="shared" si="0"/>
        <v/>
      </c>
      <c r="B43" s="54"/>
      <c r="C43" s="48">
        <f t="shared" si="5"/>
        <v>34</v>
      </c>
      <c r="D43" s="41"/>
      <c r="E43" s="42" t="str">
        <f t="shared" si="1"/>
        <v>Localisation 0,35(M)|G|H|K</v>
      </c>
      <c r="F43" s="55">
        <f>MAX('8560-1.001 (av TS)'!I29,'8560-1.001 (av TS)'!I34,'8560-1.001 (av TS)'!I39,'8560-1.001 (av TS)'!I44,'8560-1.001 (av TS)'!I49,'8560-1.001 (av TS)'!I54,'8560-1.001 (av TS)'!I59,'8560-1.001 (av TS)'!I64,'8560-1.001 (av TS)'!I69,'8560-1.001 (av TS)'!I74,'8560-1.001 (av TS)'!I79,'8560-1.001 (av TS)'!I84)</f>
        <v>0</v>
      </c>
      <c r="G43" s="42">
        <f t="shared" si="2"/>
        <v>0</v>
      </c>
      <c r="H43" s="42">
        <f>MIN('8560-1.001 (av TS)'!D29,'8560-1.001 (av TS)'!D34,'8560-1.001 (av TS)'!D39,'8560-1.001 (av TS)'!D44,'8560-1.001 (av TS)'!D49,'8560-1.001 (av TS)'!D54,'8560-1.001 (av TS)'!D59,'8560-1.001 (av TS)'!D64,'8560-1.001 (av TS)'!D69,'8560-1.001 (av TS)'!D74,'8560-1.001 (av TS)'!D79,'8560-1.001 (av TS)'!D84)</f>
        <v>0</v>
      </c>
      <c r="I43" s="77"/>
      <c r="J43" s="78"/>
      <c r="K43" s="79"/>
      <c r="L43" s="80"/>
      <c r="O43" s="49"/>
      <c r="P43" s="41" t="s">
        <v>57</v>
      </c>
      <c r="Q43" s="45">
        <v>0.35</v>
      </c>
      <c r="R43" s="41" t="str">
        <f>IF(AND(V43=$V$2,0.5&lt;=Q43,Q43&lt;=3,$C$4="f"),'6.4- RC'!$AG$5,
IF(AND(V43=$V$2,3&lt;Q43,Q43&lt;=6,$C$4="f"),'6.4- RC'!$AH$5,
IF(AND(V43=$V$2,6&lt;Q43,Q43&lt;=30,$C$4="f"),'6.4- RC'!$AI$5,
IF(AND(V43=$V$2,30&lt;Q43,Q43&lt;=120,$C$4="f"),'6.4- RC'!$AJ$5,
IF(AND(V43=$V$2,120&lt;Q43,Q43&lt;=400,$C$4="f"),'6.4- RC'!$AK$5,
IF(AND(V43=$V$2,400&lt;Q43,Q43&lt;=1000,$C$4="f"),'6.4- RC'!$AL$5,
IF(AND(V43=$V$2,1000&lt;Q43,Q43&lt;=2000,$C$4="f"),'6.4- RC'!$AM$5,
IF(AND(V43=$V$2,2000&lt;Q43,Q43&lt;=4000,$C$4="f"),'6.4- RC'!$AN$5,
IF(AND(V43=$V$3,0.5&lt;=Q43,Q43&lt;=3,$C$4="f"),'6.4- RC'!$AR$4,
IF(AND(V43=$V$3,3&lt;Q43,Q43&lt;=6,$C$4="f"),'6.4- RC'!$AS$4,
IF(AND(V43=$V$3,6&lt;Q43,$C$4="f"),'6.4- RC'!$AT$4,
IF(AND(V43=$V$2,0.5&lt;=Q43,Q43&lt;=3,$C$4="m"),'6.4- RC'!$AG$6,
IF(AND(V43=$V$2,3&lt;Q43,Q43&lt;=6,$C$4="m"),'6.4- RC'!$AH$6,
IF(AND(V43=$V$2,6&lt;Q43,Q43&lt;=30,$C$4="m"),'6.4- RC'!$AI$6,
IF(AND(V43=$V$2,30&lt;Q43,Q43&lt;=120,$C$4="m"),'6.4- RC'!$AJ$6,
IF(AND(V43=$V$2,120&lt;Q43,Q43&lt;=400,$C$4="m"),'6.4- RC'!$AK$6,
IF(AND(V43=$V$2,400&lt;Q43,Q43&lt;=1000,$C$4="m"),'6.4- RC'!$AL$6,
IF(AND(V43=$V$2,1000&lt;Q43,Q43&lt;=2000,$C$4="m"),'6.4- RC'!$AM$6,
IF(AND(V43=$V$2,2000&lt;Q43,Q43&lt;=4000,$C$4="m"),'6.4- RC'!$AN$6,
IF(AND(V43=$V$3,0.5&lt;=Q43,Q43&lt;=3,$C$4="m"),'6.4- RC'!$AR$4,
IF(AND(V43=$V$3,3&lt;Q43,Q43&lt;=6,$C$4="m"),'6.4- RC'!$AS$4,
IF(AND(V43=$V$3,6&lt;Q43,$C$4="m"),'6.4- RC'!$AT$4,
IF(AND(V43=$V$2,0.5&lt;=Q43,Q43&lt;=3,$C$4="c"),'6.4- RC'!$AG$7,
IF(AND(V43=$V$2,3&lt;Q43,Q43&lt;=6,$C$4="c"),'6.4- RC'!$AH$7,
IF(AND(V43=$V$2,6&lt;Q43,Q43&lt;=30,$C$4="c"),'6.4- RC'!$AI$7,
IF(AND(V43=$V$2,30&lt;Q43,Q43&lt;=120,$C$4="c"),'6.4- RC'!$AJ$7,
IF(AND(V43=$V$2,120&lt;Q43,Q43&lt;=400,$C$4="c"),'6.4- RC'!$AK$7,
IF(AND(V43=$V$2,400&lt;Q43,Q43&lt;=1000,$C$4="c"),'6.4- RC'!$AL$7,
IF(AND(V43=$V$2,1000&lt;Q43,Q43&lt;=2000,$C$4="c"),'6.4- RC'!$AM$7,
IF(AND(V43=$V$2,2000&lt;Q43,Q43&lt;=4000,$C$4="c"),'6.4- RC'!$AN$7,
IF(AND(V43=$V$3,0.5&lt;=Q43,Q43&lt;=3,$C$4="c"),'6.4- RC'!$AR$6,
IF(AND(V43=$V$3,3&lt;Q43,Q43&lt;=6,$C$4="c"),'6.4- RC'!$AS$6,
IF(AND(V43=$V$3,6&lt;Q43,$C$4="c"),'6.4- RC'!$AT$6,
IF(AND(V43=$V$2,0.5&lt;=Q43,Q43&lt;=3,$C$4="v"),'6.4- RC'!$AG$8,
IF(AND(V43=$V$2,3&lt;Q43,Q43&lt;=6,$C$4="v"),'6.4- RC'!$AH$8,
IF(AND(V43=$V$2,6&lt;Q43,Q43&lt;=30,$C$4="v"),'6.4- RC'!$AI$8,
IF(AND(V43=$V$2,30&lt;Q43,Q43&lt;=120,$C$4="v"),'6.4- RC'!$AJ$8,
IF(AND(V43=$V$2,120&lt;Q43,Q43&lt;=400,$C$4="v"),'6.4- RC'!$AK$8,
IF(AND(V43=$V$2,400&lt;Q43,Q43&lt;=1000,$C$4="v"),'6.4- RC'!$AL$8,
IF(AND(V43=$V$2,1000&lt;Q43,Q43&lt;=2000,$C$4="v"),'6.4- RC'!$AM$8,
IF(AND(V43=$V$2,2000&lt;Q43,Q43&lt;=4000,$C$4="v"),'6.4- RC'!$AN$8,
IF(AND(V43=$V$3,0.5&lt;=Q43,Q43&lt;=3,$C$4="v"),'6.4- RC'!$AR$6,
IF(AND(V43=$V$3,3&lt;Q43,Q43&lt;=6,$C$4="v"),'6.4- RC'!$AS$6,
IF(AND(V43=$V$3,6&lt;Q43,$C$4="v"),'6.4- RC'!$AT$6,
IF(V43="","")))))))))))))))))))))))))))))))))))))))))))))</f>
        <v/>
      </c>
      <c r="S43" s="41" t="e">
        <f t="shared" si="7"/>
        <v>#VALUE!</v>
      </c>
      <c r="T43" s="41" t="e">
        <f t="shared" si="8"/>
        <v>#VALUE!</v>
      </c>
      <c r="U43" s="48" t="s">
        <v>88</v>
      </c>
      <c r="V43" s="50"/>
    </row>
    <row r="44" spans="1:22" ht="60" customHeight="1" x14ac:dyDescent="0.25">
      <c r="A44" s="39" t="str">
        <f t="shared" si="0"/>
        <v/>
      </c>
      <c r="B44" s="54"/>
      <c r="C44" s="48">
        <f t="shared" si="5"/>
        <v>35</v>
      </c>
      <c r="D44" s="41"/>
      <c r="E44" s="42" t="str">
        <f t="shared" si="1"/>
        <v>Ø232</v>
      </c>
      <c r="F44" s="43" t="s">
        <v>66</v>
      </c>
      <c r="G44" s="42">
        <f t="shared" si="2"/>
        <v>0</v>
      </c>
      <c r="H44" s="42" t="str">
        <f t="shared" si="6"/>
        <v>Ø232</v>
      </c>
      <c r="I44" s="77"/>
      <c r="J44" s="78"/>
      <c r="K44" s="79"/>
      <c r="L44" s="80"/>
      <c r="O44" s="49"/>
      <c r="P44" s="48"/>
      <c r="Q44" s="45" t="s">
        <v>89</v>
      </c>
      <c r="R44" s="41" t="str">
        <f>IF(AND(V44=$V$2,0.5&lt;=Q44,Q44&lt;=3,$C$4="f"),'6.4- RC'!$AG$5,
IF(AND(V44=$V$2,3&lt;Q44,Q44&lt;=6,$C$4="f"),'6.4- RC'!$AH$5,
IF(AND(V44=$V$2,6&lt;Q44,Q44&lt;=30,$C$4="f"),'6.4- RC'!$AI$5,
IF(AND(V44=$V$2,30&lt;Q44,Q44&lt;=120,$C$4="f"),'6.4- RC'!$AJ$5,
IF(AND(V44=$V$2,120&lt;Q44,Q44&lt;=400,$C$4="f"),'6.4- RC'!$AK$5,
IF(AND(V44=$V$2,400&lt;Q44,Q44&lt;=1000,$C$4="f"),'6.4- RC'!$AL$5,
IF(AND(V44=$V$2,1000&lt;Q44,Q44&lt;=2000,$C$4="f"),'6.4- RC'!$AM$5,
IF(AND(V44=$V$2,2000&lt;Q44,Q44&lt;=4000,$C$4="f"),'6.4- RC'!$AN$5,
IF(AND(V44=$V$3,0.5&lt;=Q44,Q44&lt;=3,$C$4="f"),'6.4- RC'!$AR$4,
IF(AND(V44=$V$3,3&lt;Q44,Q44&lt;=6,$C$4="f"),'6.4- RC'!$AS$4,
IF(AND(V44=$V$3,6&lt;Q44,$C$4="f"),'6.4- RC'!$AT$4,
IF(AND(V44=$V$2,0.5&lt;=Q44,Q44&lt;=3,$C$4="m"),'6.4- RC'!$AG$6,
IF(AND(V44=$V$2,3&lt;Q44,Q44&lt;=6,$C$4="m"),'6.4- RC'!$AH$6,
IF(AND(V44=$V$2,6&lt;Q44,Q44&lt;=30,$C$4="m"),'6.4- RC'!$AI$6,
IF(AND(V44=$V$2,30&lt;Q44,Q44&lt;=120,$C$4="m"),'6.4- RC'!$AJ$6,
IF(AND(V44=$V$2,120&lt;Q44,Q44&lt;=400,$C$4="m"),'6.4- RC'!$AK$6,
IF(AND(V44=$V$2,400&lt;Q44,Q44&lt;=1000,$C$4="m"),'6.4- RC'!$AL$6,
IF(AND(V44=$V$2,1000&lt;Q44,Q44&lt;=2000,$C$4="m"),'6.4- RC'!$AM$6,
IF(AND(V44=$V$2,2000&lt;Q44,Q44&lt;=4000,$C$4="m"),'6.4- RC'!$AN$6,
IF(AND(V44=$V$3,0.5&lt;=Q44,Q44&lt;=3,$C$4="m"),'6.4- RC'!$AR$4,
IF(AND(V44=$V$3,3&lt;Q44,Q44&lt;=6,$C$4="m"),'6.4- RC'!$AS$4,
IF(AND(V44=$V$3,6&lt;Q44,$C$4="m"),'6.4- RC'!$AT$4,
IF(AND(V44=$V$2,0.5&lt;=Q44,Q44&lt;=3,$C$4="c"),'6.4- RC'!$AG$7,
IF(AND(V44=$V$2,3&lt;Q44,Q44&lt;=6,$C$4="c"),'6.4- RC'!$AH$7,
IF(AND(V44=$V$2,6&lt;Q44,Q44&lt;=30,$C$4="c"),'6.4- RC'!$AI$7,
IF(AND(V44=$V$2,30&lt;Q44,Q44&lt;=120,$C$4="c"),'6.4- RC'!$AJ$7,
IF(AND(V44=$V$2,120&lt;Q44,Q44&lt;=400,$C$4="c"),'6.4- RC'!$AK$7,
IF(AND(V44=$V$2,400&lt;Q44,Q44&lt;=1000,$C$4="c"),'6.4- RC'!$AL$7,
IF(AND(V44=$V$2,1000&lt;Q44,Q44&lt;=2000,$C$4="c"),'6.4- RC'!$AM$7,
IF(AND(V44=$V$2,2000&lt;Q44,Q44&lt;=4000,$C$4="c"),'6.4- RC'!$AN$7,
IF(AND(V44=$V$3,0.5&lt;=Q44,Q44&lt;=3,$C$4="c"),'6.4- RC'!$AR$6,
IF(AND(V44=$V$3,3&lt;Q44,Q44&lt;=6,$C$4="c"),'6.4- RC'!$AS$6,
IF(AND(V44=$V$3,6&lt;Q44,$C$4="c"),'6.4- RC'!$AT$6,
IF(AND(V44=$V$2,0.5&lt;=Q44,Q44&lt;=3,$C$4="v"),'6.4- RC'!$AG$8,
IF(AND(V44=$V$2,3&lt;Q44,Q44&lt;=6,$C$4="v"),'6.4- RC'!$AH$8,
IF(AND(V44=$V$2,6&lt;Q44,Q44&lt;=30,$C$4="v"),'6.4- RC'!$AI$8,
IF(AND(V44=$V$2,30&lt;Q44,Q44&lt;=120,$C$4="v"),'6.4- RC'!$AJ$8,
IF(AND(V44=$V$2,120&lt;Q44,Q44&lt;=400,$C$4="v"),'6.4- RC'!$AK$8,
IF(AND(V44=$V$2,400&lt;Q44,Q44&lt;=1000,$C$4="v"),'6.4- RC'!$AL$8,
IF(AND(V44=$V$2,1000&lt;Q44,Q44&lt;=2000,$C$4="v"),'6.4- RC'!$AM$8,
IF(AND(V44=$V$2,2000&lt;Q44,Q44&lt;=4000,$C$4="v"),'6.4- RC'!$AN$8,
IF(AND(V44=$V$3,0.5&lt;=Q44,Q44&lt;=3,$C$4="v"),'6.4- RC'!$AR$6,
IF(AND(V44=$V$3,3&lt;Q44,Q44&lt;=6,$C$4="v"),'6.4- RC'!$AS$6,
IF(AND(V44=$V$3,6&lt;Q44,$C$4="v"),'6.4- RC'!$AT$6,
IF(V44="","")))))))))))))))))))))))))))))))))))))))))))))</f>
        <v/>
      </c>
      <c r="S44" s="41" t="e">
        <f t="shared" si="7"/>
        <v>#VALUE!</v>
      </c>
      <c r="T44" s="41" t="e">
        <f t="shared" si="8"/>
        <v>#VALUE!</v>
      </c>
      <c r="U44" s="48"/>
      <c r="V44" s="50"/>
    </row>
    <row r="45" spans="1:22" ht="60" customHeight="1" x14ac:dyDescent="0.25">
      <c r="A45" s="39" t="str">
        <f t="shared" si="0"/>
        <v/>
      </c>
      <c r="B45" s="54"/>
      <c r="C45" s="48">
        <f t="shared" si="5"/>
        <v>36</v>
      </c>
      <c r="D45" s="41"/>
      <c r="E45" s="42" t="str">
        <f t="shared" si="1"/>
        <v>135°</v>
      </c>
      <c r="F45" s="43" t="s">
        <v>66</v>
      </c>
      <c r="G45" s="42">
        <f t="shared" si="2"/>
        <v>0</v>
      </c>
      <c r="H45" s="42" t="str">
        <f t="shared" si="6"/>
        <v>135°</v>
      </c>
      <c r="I45" s="77"/>
      <c r="J45" s="78"/>
      <c r="K45" s="79"/>
      <c r="L45" s="80"/>
      <c r="O45" s="49"/>
      <c r="P45" s="48"/>
      <c r="Q45" s="45" t="s">
        <v>77</v>
      </c>
      <c r="R45" s="41" t="str">
        <f>IF(AND(V45=$V$2,0.5&lt;=Q45,Q45&lt;=3,$C$4="f"),'6.4- RC'!$AG$5,
IF(AND(V45=$V$2,3&lt;Q45,Q45&lt;=6,$C$4="f"),'6.4- RC'!$AH$5,
IF(AND(V45=$V$2,6&lt;Q45,Q45&lt;=30,$C$4="f"),'6.4- RC'!$AI$5,
IF(AND(V45=$V$2,30&lt;Q45,Q45&lt;=120,$C$4="f"),'6.4- RC'!$AJ$5,
IF(AND(V45=$V$2,120&lt;Q45,Q45&lt;=400,$C$4="f"),'6.4- RC'!$AK$5,
IF(AND(V45=$V$2,400&lt;Q45,Q45&lt;=1000,$C$4="f"),'6.4- RC'!$AL$5,
IF(AND(V45=$V$2,1000&lt;Q45,Q45&lt;=2000,$C$4="f"),'6.4- RC'!$AM$5,
IF(AND(V45=$V$2,2000&lt;Q45,Q45&lt;=4000,$C$4="f"),'6.4- RC'!$AN$5,
IF(AND(V45=$V$3,0.5&lt;=Q45,Q45&lt;=3,$C$4="f"),'6.4- RC'!$AR$4,
IF(AND(V45=$V$3,3&lt;Q45,Q45&lt;=6,$C$4="f"),'6.4- RC'!$AS$4,
IF(AND(V45=$V$3,6&lt;Q45,$C$4="f"),'6.4- RC'!$AT$4,
IF(AND(V45=$V$2,0.5&lt;=Q45,Q45&lt;=3,$C$4="m"),'6.4- RC'!$AG$6,
IF(AND(V45=$V$2,3&lt;Q45,Q45&lt;=6,$C$4="m"),'6.4- RC'!$AH$6,
IF(AND(V45=$V$2,6&lt;Q45,Q45&lt;=30,$C$4="m"),'6.4- RC'!$AI$6,
IF(AND(V45=$V$2,30&lt;Q45,Q45&lt;=120,$C$4="m"),'6.4- RC'!$AJ$6,
IF(AND(V45=$V$2,120&lt;Q45,Q45&lt;=400,$C$4="m"),'6.4- RC'!$AK$6,
IF(AND(V45=$V$2,400&lt;Q45,Q45&lt;=1000,$C$4="m"),'6.4- RC'!$AL$6,
IF(AND(V45=$V$2,1000&lt;Q45,Q45&lt;=2000,$C$4="m"),'6.4- RC'!$AM$6,
IF(AND(V45=$V$2,2000&lt;Q45,Q45&lt;=4000,$C$4="m"),'6.4- RC'!$AN$6,
IF(AND(V45=$V$3,0.5&lt;=Q45,Q45&lt;=3,$C$4="m"),'6.4- RC'!$AR$4,
IF(AND(V45=$V$3,3&lt;Q45,Q45&lt;=6,$C$4="m"),'6.4- RC'!$AS$4,
IF(AND(V45=$V$3,6&lt;Q45,$C$4="m"),'6.4- RC'!$AT$4,
IF(AND(V45=$V$2,0.5&lt;=Q45,Q45&lt;=3,$C$4="c"),'6.4- RC'!$AG$7,
IF(AND(V45=$V$2,3&lt;Q45,Q45&lt;=6,$C$4="c"),'6.4- RC'!$AH$7,
IF(AND(V45=$V$2,6&lt;Q45,Q45&lt;=30,$C$4="c"),'6.4- RC'!$AI$7,
IF(AND(V45=$V$2,30&lt;Q45,Q45&lt;=120,$C$4="c"),'6.4- RC'!$AJ$7,
IF(AND(V45=$V$2,120&lt;Q45,Q45&lt;=400,$C$4="c"),'6.4- RC'!$AK$7,
IF(AND(V45=$V$2,400&lt;Q45,Q45&lt;=1000,$C$4="c"),'6.4- RC'!$AL$7,
IF(AND(V45=$V$2,1000&lt;Q45,Q45&lt;=2000,$C$4="c"),'6.4- RC'!$AM$7,
IF(AND(V45=$V$2,2000&lt;Q45,Q45&lt;=4000,$C$4="c"),'6.4- RC'!$AN$7,
IF(AND(V45=$V$3,0.5&lt;=Q45,Q45&lt;=3,$C$4="c"),'6.4- RC'!$AR$6,
IF(AND(V45=$V$3,3&lt;Q45,Q45&lt;=6,$C$4="c"),'6.4- RC'!$AS$6,
IF(AND(V45=$V$3,6&lt;Q45,$C$4="c"),'6.4- RC'!$AT$6,
IF(AND(V45=$V$2,0.5&lt;=Q45,Q45&lt;=3,$C$4="v"),'6.4- RC'!$AG$8,
IF(AND(V45=$V$2,3&lt;Q45,Q45&lt;=6,$C$4="v"),'6.4- RC'!$AH$8,
IF(AND(V45=$V$2,6&lt;Q45,Q45&lt;=30,$C$4="v"),'6.4- RC'!$AI$8,
IF(AND(V45=$V$2,30&lt;Q45,Q45&lt;=120,$C$4="v"),'6.4- RC'!$AJ$8,
IF(AND(V45=$V$2,120&lt;Q45,Q45&lt;=400,$C$4="v"),'6.4- RC'!$AK$8,
IF(AND(V45=$V$2,400&lt;Q45,Q45&lt;=1000,$C$4="v"),'6.4- RC'!$AL$8,
IF(AND(V45=$V$2,1000&lt;Q45,Q45&lt;=2000,$C$4="v"),'6.4- RC'!$AM$8,
IF(AND(V45=$V$2,2000&lt;Q45,Q45&lt;=4000,$C$4="v"),'6.4- RC'!$AN$8,
IF(AND(V45=$V$3,0.5&lt;=Q45,Q45&lt;=3,$C$4="v"),'6.4- RC'!$AR$6,
IF(AND(V45=$V$3,3&lt;Q45,Q45&lt;=6,$C$4="v"),'6.4- RC'!$AS$6,
IF(AND(V45=$V$3,6&lt;Q45,$C$4="v"),'6.4- RC'!$AT$6,
IF(V45="","")))))))))))))))))))))))))))))))))))))))))))))</f>
        <v/>
      </c>
      <c r="S45" s="41" t="e">
        <f t="shared" si="7"/>
        <v>#VALUE!</v>
      </c>
      <c r="T45" s="41" t="e">
        <f t="shared" si="8"/>
        <v>#VALUE!</v>
      </c>
      <c r="U45" s="48"/>
      <c r="V45" s="50"/>
    </row>
    <row r="46" spans="1:22" ht="60" customHeight="1" x14ac:dyDescent="0.25">
      <c r="A46" s="39" t="str">
        <f t="shared" si="0"/>
        <v/>
      </c>
      <c r="B46" s="54"/>
      <c r="C46" s="48">
        <f t="shared" si="5"/>
        <v>37</v>
      </c>
      <c r="D46" s="41"/>
      <c r="E46" s="42" t="str">
        <f t="shared" si="1"/>
        <v>Localisation 0,2|G|H|C</v>
      </c>
      <c r="F46" s="55">
        <f>'8560-1.001 (ap TS)'!I14</f>
        <v>0</v>
      </c>
      <c r="G46" s="42">
        <f t="shared" si="2"/>
        <v>0</v>
      </c>
      <c r="H46" s="42">
        <f t="shared" si="6"/>
        <v>0.2</v>
      </c>
      <c r="I46" s="77"/>
      <c r="J46" s="78"/>
      <c r="K46" s="79"/>
      <c r="L46" s="80"/>
      <c r="O46" s="49"/>
      <c r="P46" s="41" t="s">
        <v>57</v>
      </c>
      <c r="Q46" s="45">
        <v>0.2</v>
      </c>
      <c r="R46" s="41" t="str">
        <f>IF(AND(V46=$V$2,0.5&lt;=Q46,Q46&lt;=3,$C$4="f"),'6.4- RC'!$AG$5,
IF(AND(V46=$V$2,3&lt;Q46,Q46&lt;=6,$C$4="f"),'6.4- RC'!$AH$5,
IF(AND(V46=$V$2,6&lt;Q46,Q46&lt;=30,$C$4="f"),'6.4- RC'!$AI$5,
IF(AND(V46=$V$2,30&lt;Q46,Q46&lt;=120,$C$4="f"),'6.4- RC'!$AJ$5,
IF(AND(V46=$V$2,120&lt;Q46,Q46&lt;=400,$C$4="f"),'6.4- RC'!$AK$5,
IF(AND(V46=$V$2,400&lt;Q46,Q46&lt;=1000,$C$4="f"),'6.4- RC'!$AL$5,
IF(AND(V46=$V$2,1000&lt;Q46,Q46&lt;=2000,$C$4="f"),'6.4- RC'!$AM$5,
IF(AND(V46=$V$2,2000&lt;Q46,Q46&lt;=4000,$C$4="f"),'6.4- RC'!$AN$5,
IF(AND(V46=$V$3,0.5&lt;=Q46,Q46&lt;=3,$C$4="f"),'6.4- RC'!$AR$4,
IF(AND(V46=$V$3,3&lt;Q46,Q46&lt;=6,$C$4="f"),'6.4- RC'!$AS$4,
IF(AND(V46=$V$3,6&lt;Q46,$C$4="f"),'6.4- RC'!$AT$4,
IF(AND(V46=$V$2,0.5&lt;=Q46,Q46&lt;=3,$C$4="m"),'6.4- RC'!$AG$6,
IF(AND(V46=$V$2,3&lt;Q46,Q46&lt;=6,$C$4="m"),'6.4- RC'!$AH$6,
IF(AND(V46=$V$2,6&lt;Q46,Q46&lt;=30,$C$4="m"),'6.4- RC'!$AI$6,
IF(AND(V46=$V$2,30&lt;Q46,Q46&lt;=120,$C$4="m"),'6.4- RC'!$AJ$6,
IF(AND(V46=$V$2,120&lt;Q46,Q46&lt;=400,$C$4="m"),'6.4- RC'!$AK$6,
IF(AND(V46=$V$2,400&lt;Q46,Q46&lt;=1000,$C$4="m"),'6.4- RC'!$AL$6,
IF(AND(V46=$V$2,1000&lt;Q46,Q46&lt;=2000,$C$4="m"),'6.4- RC'!$AM$6,
IF(AND(V46=$V$2,2000&lt;Q46,Q46&lt;=4000,$C$4="m"),'6.4- RC'!$AN$6,
IF(AND(V46=$V$3,0.5&lt;=Q46,Q46&lt;=3,$C$4="m"),'6.4- RC'!$AR$4,
IF(AND(V46=$V$3,3&lt;Q46,Q46&lt;=6,$C$4="m"),'6.4- RC'!$AS$4,
IF(AND(V46=$V$3,6&lt;Q46,$C$4="m"),'6.4- RC'!$AT$4,
IF(AND(V46=$V$2,0.5&lt;=Q46,Q46&lt;=3,$C$4="c"),'6.4- RC'!$AG$7,
IF(AND(V46=$V$2,3&lt;Q46,Q46&lt;=6,$C$4="c"),'6.4- RC'!$AH$7,
IF(AND(V46=$V$2,6&lt;Q46,Q46&lt;=30,$C$4="c"),'6.4- RC'!$AI$7,
IF(AND(V46=$V$2,30&lt;Q46,Q46&lt;=120,$C$4="c"),'6.4- RC'!$AJ$7,
IF(AND(V46=$V$2,120&lt;Q46,Q46&lt;=400,$C$4="c"),'6.4- RC'!$AK$7,
IF(AND(V46=$V$2,400&lt;Q46,Q46&lt;=1000,$C$4="c"),'6.4- RC'!$AL$7,
IF(AND(V46=$V$2,1000&lt;Q46,Q46&lt;=2000,$C$4="c"),'6.4- RC'!$AM$7,
IF(AND(V46=$V$2,2000&lt;Q46,Q46&lt;=4000,$C$4="c"),'6.4- RC'!$AN$7,
IF(AND(V46=$V$3,0.5&lt;=Q46,Q46&lt;=3,$C$4="c"),'6.4- RC'!$AR$6,
IF(AND(V46=$V$3,3&lt;Q46,Q46&lt;=6,$C$4="c"),'6.4- RC'!$AS$6,
IF(AND(V46=$V$3,6&lt;Q46,$C$4="c"),'6.4- RC'!$AT$6,
IF(AND(V46=$V$2,0.5&lt;=Q46,Q46&lt;=3,$C$4="v"),'6.4- RC'!$AG$8,
IF(AND(V46=$V$2,3&lt;Q46,Q46&lt;=6,$C$4="v"),'6.4- RC'!$AH$8,
IF(AND(V46=$V$2,6&lt;Q46,Q46&lt;=30,$C$4="v"),'6.4- RC'!$AI$8,
IF(AND(V46=$V$2,30&lt;Q46,Q46&lt;=120,$C$4="v"),'6.4- RC'!$AJ$8,
IF(AND(V46=$V$2,120&lt;Q46,Q46&lt;=400,$C$4="v"),'6.4- RC'!$AK$8,
IF(AND(V46=$V$2,400&lt;Q46,Q46&lt;=1000,$C$4="v"),'6.4- RC'!$AL$8,
IF(AND(V46=$V$2,1000&lt;Q46,Q46&lt;=2000,$C$4="v"),'6.4- RC'!$AM$8,
IF(AND(V46=$V$2,2000&lt;Q46,Q46&lt;=4000,$C$4="v"),'6.4- RC'!$AN$8,
IF(AND(V46=$V$3,0.5&lt;=Q46,Q46&lt;=3,$C$4="v"),'6.4- RC'!$AR$6,
IF(AND(V46=$V$3,3&lt;Q46,Q46&lt;=6,$C$4="v"),'6.4- RC'!$AS$6,
IF(AND(V46=$V$3,6&lt;Q46,$C$4="v"),'6.4- RC'!$AT$6,
IF(V46="","")))))))))))))))))))))))))))))))))))))))))))))</f>
        <v/>
      </c>
      <c r="S46" s="41" t="e">
        <f t="shared" si="7"/>
        <v>#VALUE!</v>
      </c>
      <c r="T46" s="41" t="e">
        <f t="shared" si="8"/>
        <v>#VALUE!</v>
      </c>
      <c r="U46" s="48" t="s">
        <v>90</v>
      </c>
      <c r="V46" s="50"/>
    </row>
    <row r="47" spans="1:22" ht="60" customHeight="1" x14ac:dyDescent="0.25">
      <c r="A47" s="39" t="str">
        <f t="shared" si="0"/>
        <v/>
      </c>
      <c r="B47" s="54"/>
      <c r="C47" s="48">
        <f t="shared" si="5"/>
        <v>38</v>
      </c>
      <c r="D47" s="41"/>
      <c r="E47" s="42" t="str">
        <f t="shared" si="1"/>
        <v>Ø4,5±0,1</v>
      </c>
      <c r="F47" s="55">
        <f>'8560-1.001 (av TS)'!I89</f>
        <v>0</v>
      </c>
      <c r="G47" s="42">
        <f t="shared" si="2"/>
        <v>4.4000000000000004</v>
      </c>
      <c r="H47" s="42">
        <f t="shared" si="6"/>
        <v>4.5999999999999996</v>
      </c>
      <c r="I47" s="77"/>
      <c r="J47" s="78"/>
      <c r="K47" s="79"/>
      <c r="L47" s="80"/>
      <c r="O47" s="49"/>
      <c r="P47" s="48" t="s">
        <v>59</v>
      </c>
      <c r="Q47" s="45">
        <v>4.5</v>
      </c>
      <c r="R47" s="41" t="s">
        <v>96</v>
      </c>
      <c r="S47" s="41" t="e">
        <f t="shared" si="7"/>
        <v>#VALUE!</v>
      </c>
      <c r="T47" s="41" t="e">
        <f t="shared" si="8"/>
        <v>#VALUE!</v>
      </c>
      <c r="U47" s="48"/>
      <c r="V47" s="50"/>
    </row>
    <row r="48" spans="1:22" ht="60" customHeight="1" x14ac:dyDescent="0.25">
      <c r="A48" s="39" t="str">
        <f t="shared" si="0"/>
        <v/>
      </c>
      <c r="B48" s="54"/>
      <c r="C48" s="48">
        <f t="shared" si="5"/>
        <v>39</v>
      </c>
      <c r="D48" s="41"/>
      <c r="E48" s="42" t="str">
        <f t="shared" si="1"/>
        <v>15°</v>
      </c>
      <c r="F48" s="43" t="s">
        <v>66</v>
      </c>
      <c r="G48" s="42">
        <f t="shared" si="2"/>
        <v>0</v>
      </c>
      <c r="H48" s="42" t="str">
        <f t="shared" si="6"/>
        <v>15°</v>
      </c>
      <c r="I48" s="77"/>
      <c r="J48" s="78"/>
      <c r="K48" s="79"/>
      <c r="L48" s="80"/>
      <c r="O48" s="49"/>
      <c r="P48" s="48"/>
      <c r="Q48" s="45" t="s">
        <v>91</v>
      </c>
      <c r="R48" s="41" t="str">
        <f>IF(AND(V48=$V$2,0.5&lt;=Q48,Q48&lt;=3,$C$4="f"),'6.4- RC'!$AG$5,
IF(AND(V48=$V$2,3&lt;Q48,Q48&lt;=6,$C$4="f"),'6.4- RC'!$AH$5,
IF(AND(V48=$V$2,6&lt;Q48,Q48&lt;=30,$C$4="f"),'6.4- RC'!$AI$5,
IF(AND(V48=$V$2,30&lt;Q48,Q48&lt;=120,$C$4="f"),'6.4- RC'!$AJ$5,
IF(AND(V48=$V$2,120&lt;Q48,Q48&lt;=400,$C$4="f"),'6.4- RC'!$AK$5,
IF(AND(V48=$V$2,400&lt;Q48,Q48&lt;=1000,$C$4="f"),'6.4- RC'!$AL$5,
IF(AND(V48=$V$2,1000&lt;Q48,Q48&lt;=2000,$C$4="f"),'6.4- RC'!$AM$5,
IF(AND(V48=$V$2,2000&lt;Q48,Q48&lt;=4000,$C$4="f"),'6.4- RC'!$AN$5,
IF(AND(V48=$V$3,0.5&lt;=Q48,Q48&lt;=3,$C$4="f"),'6.4- RC'!$AR$4,
IF(AND(V48=$V$3,3&lt;Q48,Q48&lt;=6,$C$4="f"),'6.4- RC'!$AS$4,
IF(AND(V48=$V$3,6&lt;Q48,$C$4="f"),'6.4- RC'!$AT$4,
IF(AND(V48=$V$2,0.5&lt;=Q48,Q48&lt;=3,$C$4="m"),'6.4- RC'!$AG$6,
IF(AND(V48=$V$2,3&lt;Q48,Q48&lt;=6,$C$4="m"),'6.4- RC'!$AH$6,
IF(AND(V48=$V$2,6&lt;Q48,Q48&lt;=30,$C$4="m"),'6.4- RC'!$AI$6,
IF(AND(V48=$V$2,30&lt;Q48,Q48&lt;=120,$C$4="m"),'6.4- RC'!$AJ$6,
IF(AND(V48=$V$2,120&lt;Q48,Q48&lt;=400,$C$4="m"),'6.4- RC'!$AK$6,
IF(AND(V48=$V$2,400&lt;Q48,Q48&lt;=1000,$C$4="m"),'6.4- RC'!$AL$6,
IF(AND(V48=$V$2,1000&lt;Q48,Q48&lt;=2000,$C$4="m"),'6.4- RC'!$AM$6,
IF(AND(V48=$V$2,2000&lt;Q48,Q48&lt;=4000,$C$4="m"),'6.4- RC'!$AN$6,
IF(AND(V48=$V$3,0.5&lt;=Q48,Q48&lt;=3,$C$4="m"),'6.4- RC'!$AR$4,
IF(AND(V48=$V$3,3&lt;Q48,Q48&lt;=6,$C$4="m"),'6.4- RC'!$AS$4,
IF(AND(V48=$V$3,6&lt;Q48,$C$4="m"),'6.4- RC'!$AT$4,
IF(AND(V48=$V$2,0.5&lt;=Q48,Q48&lt;=3,$C$4="c"),'6.4- RC'!$AG$7,
IF(AND(V48=$V$2,3&lt;Q48,Q48&lt;=6,$C$4="c"),'6.4- RC'!$AH$7,
IF(AND(V48=$V$2,6&lt;Q48,Q48&lt;=30,$C$4="c"),'6.4- RC'!$AI$7,
IF(AND(V48=$V$2,30&lt;Q48,Q48&lt;=120,$C$4="c"),'6.4- RC'!$AJ$7,
IF(AND(V48=$V$2,120&lt;Q48,Q48&lt;=400,$C$4="c"),'6.4- RC'!$AK$7,
IF(AND(V48=$V$2,400&lt;Q48,Q48&lt;=1000,$C$4="c"),'6.4- RC'!$AL$7,
IF(AND(V48=$V$2,1000&lt;Q48,Q48&lt;=2000,$C$4="c"),'6.4- RC'!$AM$7,
IF(AND(V48=$V$2,2000&lt;Q48,Q48&lt;=4000,$C$4="c"),'6.4- RC'!$AN$7,
IF(AND(V48=$V$3,0.5&lt;=Q48,Q48&lt;=3,$C$4="c"),'6.4- RC'!$AR$6,
IF(AND(V48=$V$3,3&lt;Q48,Q48&lt;=6,$C$4="c"),'6.4- RC'!$AS$6,
IF(AND(V48=$V$3,6&lt;Q48,$C$4="c"),'6.4- RC'!$AT$6,
IF(AND(V48=$V$2,0.5&lt;=Q48,Q48&lt;=3,$C$4="v"),'6.4- RC'!$AG$8,
IF(AND(V48=$V$2,3&lt;Q48,Q48&lt;=6,$C$4="v"),'6.4- RC'!$AH$8,
IF(AND(V48=$V$2,6&lt;Q48,Q48&lt;=30,$C$4="v"),'6.4- RC'!$AI$8,
IF(AND(V48=$V$2,30&lt;Q48,Q48&lt;=120,$C$4="v"),'6.4- RC'!$AJ$8,
IF(AND(V48=$V$2,120&lt;Q48,Q48&lt;=400,$C$4="v"),'6.4- RC'!$AK$8,
IF(AND(V48=$V$2,400&lt;Q48,Q48&lt;=1000,$C$4="v"),'6.4- RC'!$AL$8,
IF(AND(V48=$V$2,1000&lt;Q48,Q48&lt;=2000,$C$4="v"),'6.4- RC'!$AM$8,
IF(AND(V48=$V$2,2000&lt;Q48,Q48&lt;=4000,$C$4="v"),'6.4- RC'!$AN$8,
IF(AND(V48=$V$3,0.5&lt;=Q48,Q48&lt;=3,$C$4="v"),'6.4- RC'!$AR$6,
IF(AND(V48=$V$3,3&lt;Q48,Q48&lt;=6,$C$4="v"),'6.4- RC'!$AS$6,
IF(AND(V48=$V$3,6&lt;Q48,$C$4="v"),'6.4- RC'!$AT$6,
IF(V48="","")))))))))))))))))))))))))))))))))))))))))))))</f>
        <v/>
      </c>
      <c r="S48" s="41" t="e">
        <f t="shared" si="7"/>
        <v>#VALUE!</v>
      </c>
      <c r="T48" s="41" t="e">
        <f t="shared" si="8"/>
        <v>#VALUE!</v>
      </c>
      <c r="U48" s="48"/>
      <c r="V48" s="50"/>
    </row>
    <row r="49" spans="1:22" ht="60" customHeight="1" x14ac:dyDescent="0.25">
      <c r="A49" s="39" t="str">
        <f t="shared" si="0"/>
        <v/>
      </c>
      <c r="B49" s="54"/>
      <c r="C49" s="48">
        <f t="shared" si="5"/>
        <v>40</v>
      </c>
      <c r="D49" s="41"/>
      <c r="E49" s="42" t="str">
        <f t="shared" si="1"/>
        <v>30°</v>
      </c>
      <c r="F49" s="43" t="s">
        <v>66</v>
      </c>
      <c r="G49" s="42">
        <f t="shared" si="2"/>
        <v>0</v>
      </c>
      <c r="H49" s="42" t="str">
        <f t="shared" si="6"/>
        <v>30°</v>
      </c>
      <c r="I49" s="77"/>
      <c r="J49" s="78"/>
      <c r="K49" s="79"/>
      <c r="L49" s="80"/>
      <c r="O49" s="49"/>
      <c r="P49" s="48"/>
      <c r="Q49" s="45" t="s">
        <v>92</v>
      </c>
      <c r="R49" s="41" t="str">
        <f>IF(AND(V49=$V$2,0.5&lt;=Q49,Q49&lt;=3,$C$4="f"),'6.4- RC'!$AG$5,
IF(AND(V49=$V$2,3&lt;Q49,Q49&lt;=6,$C$4="f"),'6.4- RC'!$AH$5,
IF(AND(V49=$V$2,6&lt;Q49,Q49&lt;=30,$C$4="f"),'6.4- RC'!$AI$5,
IF(AND(V49=$V$2,30&lt;Q49,Q49&lt;=120,$C$4="f"),'6.4- RC'!$AJ$5,
IF(AND(V49=$V$2,120&lt;Q49,Q49&lt;=400,$C$4="f"),'6.4- RC'!$AK$5,
IF(AND(V49=$V$2,400&lt;Q49,Q49&lt;=1000,$C$4="f"),'6.4- RC'!$AL$5,
IF(AND(V49=$V$2,1000&lt;Q49,Q49&lt;=2000,$C$4="f"),'6.4- RC'!$AM$5,
IF(AND(V49=$V$2,2000&lt;Q49,Q49&lt;=4000,$C$4="f"),'6.4- RC'!$AN$5,
IF(AND(V49=$V$3,0.5&lt;=Q49,Q49&lt;=3,$C$4="f"),'6.4- RC'!$AR$4,
IF(AND(V49=$V$3,3&lt;Q49,Q49&lt;=6,$C$4="f"),'6.4- RC'!$AS$4,
IF(AND(V49=$V$3,6&lt;Q49,$C$4="f"),'6.4- RC'!$AT$4,
IF(AND(V49=$V$2,0.5&lt;=Q49,Q49&lt;=3,$C$4="m"),'6.4- RC'!$AG$6,
IF(AND(V49=$V$2,3&lt;Q49,Q49&lt;=6,$C$4="m"),'6.4- RC'!$AH$6,
IF(AND(V49=$V$2,6&lt;Q49,Q49&lt;=30,$C$4="m"),'6.4- RC'!$AI$6,
IF(AND(V49=$V$2,30&lt;Q49,Q49&lt;=120,$C$4="m"),'6.4- RC'!$AJ$6,
IF(AND(V49=$V$2,120&lt;Q49,Q49&lt;=400,$C$4="m"),'6.4- RC'!$AK$6,
IF(AND(V49=$V$2,400&lt;Q49,Q49&lt;=1000,$C$4="m"),'6.4- RC'!$AL$6,
IF(AND(V49=$V$2,1000&lt;Q49,Q49&lt;=2000,$C$4="m"),'6.4- RC'!$AM$6,
IF(AND(V49=$V$2,2000&lt;Q49,Q49&lt;=4000,$C$4="m"),'6.4- RC'!$AN$6,
IF(AND(V49=$V$3,0.5&lt;=Q49,Q49&lt;=3,$C$4="m"),'6.4- RC'!$AR$4,
IF(AND(V49=$V$3,3&lt;Q49,Q49&lt;=6,$C$4="m"),'6.4- RC'!$AS$4,
IF(AND(V49=$V$3,6&lt;Q49,$C$4="m"),'6.4- RC'!$AT$4,
IF(AND(V49=$V$2,0.5&lt;=Q49,Q49&lt;=3,$C$4="c"),'6.4- RC'!$AG$7,
IF(AND(V49=$V$2,3&lt;Q49,Q49&lt;=6,$C$4="c"),'6.4- RC'!$AH$7,
IF(AND(V49=$V$2,6&lt;Q49,Q49&lt;=30,$C$4="c"),'6.4- RC'!$AI$7,
IF(AND(V49=$V$2,30&lt;Q49,Q49&lt;=120,$C$4="c"),'6.4- RC'!$AJ$7,
IF(AND(V49=$V$2,120&lt;Q49,Q49&lt;=400,$C$4="c"),'6.4- RC'!$AK$7,
IF(AND(V49=$V$2,400&lt;Q49,Q49&lt;=1000,$C$4="c"),'6.4- RC'!$AL$7,
IF(AND(V49=$V$2,1000&lt;Q49,Q49&lt;=2000,$C$4="c"),'6.4- RC'!$AM$7,
IF(AND(V49=$V$2,2000&lt;Q49,Q49&lt;=4000,$C$4="c"),'6.4- RC'!$AN$7,
IF(AND(V49=$V$3,0.5&lt;=Q49,Q49&lt;=3,$C$4="c"),'6.4- RC'!$AR$6,
IF(AND(V49=$V$3,3&lt;Q49,Q49&lt;=6,$C$4="c"),'6.4- RC'!$AS$6,
IF(AND(V49=$V$3,6&lt;Q49,$C$4="c"),'6.4- RC'!$AT$6,
IF(AND(V49=$V$2,0.5&lt;=Q49,Q49&lt;=3,$C$4="v"),'6.4- RC'!$AG$8,
IF(AND(V49=$V$2,3&lt;Q49,Q49&lt;=6,$C$4="v"),'6.4- RC'!$AH$8,
IF(AND(V49=$V$2,6&lt;Q49,Q49&lt;=30,$C$4="v"),'6.4- RC'!$AI$8,
IF(AND(V49=$V$2,30&lt;Q49,Q49&lt;=120,$C$4="v"),'6.4- RC'!$AJ$8,
IF(AND(V49=$V$2,120&lt;Q49,Q49&lt;=400,$C$4="v"),'6.4- RC'!$AK$8,
IF(AND(V49=$V$2,400&lt;Q49,Q49&lt;=1000,$C$4="v"),'6.4- RC'!$AL$8,
IF(AND(V49=$V$2,1000&lt;Q49,Q49&lt;=2000,$C$4="v"),'6.4- RC'!$AM$8,
IF(AND(V49=$V$2,2000&lt;Q49,Q49&lt;=4000,$C$4="v"),'6.4- RC'!$AN$8,
IF(AND(V49=$V$3,0.5&lt;=Q49,Q49&lt;=3,$C$4="v"),'6.4- RC'!$AR$6,
IF(AND(V49=$V$3,3&lt;Q49,Q49&lt;=6,$C$4="v"),'6.4- RC'!$AS$6,
IF(AND(V49=$V$3,6&lt;Q49,$C$4="v"),'6.4- RC'!$AT$6,
IF(V49="","")))))))))))))))))))))))))))))))))))))))))))))</f>
        <v/>
      </c>
      <c r="S49" s="41" t="e">
        <f t="shared" si="7"/>
        <v>#VALUE!</v>
      </c>
      <c r="T49" s="41" t="e">
        <f t="shared" si="8"/>
        <v>#VALUE!</v>
      </c>
      <c r="U49" s="48"/>
      <c r="V49" s="50"/>
    </row>
    <row r="50" spans="1:22" ht="60" customHeight="1" x14ac:dyDescent="0.25">
      <c r="A50" s="39" t="str">
        <f t="shared" si="0"/>
        <v/>
      </c>
      <c r="B50" s="49"/>
      <c r="C50" s="48">
        <f t="shared" si="5"/>
        <v>41</v>
      </c>
      <c r="D50" s="41"/>
      <c r="E50" s="42" t="str">
        <f t="shared" si="1"/>
        <v>135</v>
      </c>
      <c r="F50" s="43" t="s">
        <v>66</v>
      </c>
      <c r="G50" s="42">
        <f t="shared" si="2"/>
        <v>0</v>
      </c>
      <c r="H50" s="42">
        <f t="shared" si="6"/>
        <v>135</v>
      </c>
      <c r="I50" s="77"/>
      <c r="J50" s="78"/>
      <c r="K50" s="79"/>
      <c r="L50" s="80"/>
      <c r="O50" s="49"/>
      <c r="P50" s="48"/>
      <c r="Q50" s="45">
        <v>135</v>
      </c>
      <c r="R50" s="41" t="str">
        <f>IF(AND(V50=$V$2,0.5&lt;=Q50,Q50&lt;=3,$C$4="f"),'6.4- RC'!$AG$5,
IF(AND(V50=$V$2,3&lt;Q50,Q50&lt;=6,$C$4="f"),'6.4- RC'!$AH$5,
IF(AND(V50=$V$2,6&lt;Q50,Q50&lt;=30,$C$4="f"),'6.4- RC'!$AI$5,
IF(AND(V50=$V$2,30&lt;Q50,Q50&lt;=120,$C$4="f"),'6.4- RC'!$AJ$5,
IF(AND(V50=$V$2,120&lt;Q50,Q50&lt;=400,$C$4="f"),'6.4- RC'!$AK$5,
IF(AND(V50=$V$2,400&lt;Q50,Q50&lt;=1000,$C$4="f"),'6.4- RC'!$AL$5,
IF(AND(V50=$V$2,1000&lt;Q50,Q50&lt;=2000,$C$4="f"),'6.4- RC'!$AM$5,
IF(AND(V50=$V$2,2000&lt;Q50,Q50&lt;=4000,$C$4="f"),'6.4- RC'!$AN$5,
IF(AND(V50=$V$3,0.5&lt;=Q50,Q50&lt;=3,$C$4="f"),'6.4- RC'!$AR$4,
IF(AND(V50=$V$3,3&lt;Q50,Q50&lt;=6,$C$4="f"),'6.4- RC'!$AS$4,
IF(AND(V50=$V$3,6&lt;Q50,$C$4="f"),'6.4- RC'!$AT$4,
IF(AND(V50=$V$2,0.5&lt;=Q50,Q50&lt;=3,$C$4="m"),'6.4- RC'!$AG$6,
IF(AND(V50=$V$2,3&lt;Q50,Q50&lt;=6,$C$4="m"),'6.4- RC'!$AH$6,
IF(AND(V50=$V$2,6&lt;Q50,Q50&lt;=30,$C$4="m"),'6.4- RC'!$AI$6,
IF(AND(V50=$V$2,30&lt;Q50,Q50&lt;=120,$C$4="m"),'6.4- RC'!$AJ$6,
IF(AND(V50=$V$2,120&lt;Q50,Q50&lt;=400,$C$4="m"),'6.4- RC'!$AK$6,
IF(AND(V50=$V$2,400&lt;Q50,Q50&lt;=1000,$C$4="m"),'6.4- RC'!$AL$6,
IF(AND(V50=$V$2,1000&lt;Q50,Q50&lt;=2000,$C$4="m"),'6.4- RC'!$AM$6,
IF(AND(V50=$V$2,2000&lt;Q50,Q50&lt;=4000,$C$4="m"),'6.4- RC'!$AN$6,
IF(AND(V50=$V$3,0.5&lt;=Q50,Q50&lt;=3,$C$4="m"),'6.4- RC'!$AR$4,
IF(AND(V50=$V$3,3&lt;Q50,Q50&lt;=6,$C$4="m"),'6.4- RC'!$AS$4,
IF(AND(V50=$V$3,6&lt;Q50,$C$4="m"),'6.4- RC'!$AT$4,
IF(AND(V50=$V$2,0.5&lt;=Q50,Q50&lt;=3,$C$4="c"),'6.4- RC'!$AG$7,
IF(AND(V50=$V$2,3&lt;Q50,Q50&lt;=6,$C$4="c"),'6.4- RC'!$AH$7,
IF(AND(V50=$V$2,6&lt;Q50,Q50&lt;=30,$C$4="c"),'6.4- RC'!$AI$7,
IF(AND(V50=$V$2,30&lt;Q50,Q50&lt;=120,$C$4="c"),'6.4- RC'!$AJ$7,
IF(AND(V50=$V$2,120&lt;Q50,Q50&lt;=400,$C$4="c"),'6.4- RC'!$AK$7,
IF(AND(V50=$V$2,400&lt;Q50,Q50&lt;=1000,$C$4="c"),'6.4- RC'!$AL$7,
IF(AND(V50=$V$2,1000&lt;Q50,Q50&lt;=2000,$C$4="c"),'6.4- RC'!$AM$7,
IF(AND(V50=$V$2,2000&lt;Q50,Q50&lt;=4000,$C$4="c"),'6.4- RC'!$AN$7,
IF(AND(V50=$V$3,0.5&lt;=Q50,Q50&lt;=3,$C$4="c"),'6.4- RC'!$AR$6,
IF(AND(V50=$V$3,3&lt;Q50,Q50&lt;=6,$C$4="c"),'6.4- RC'!$AS$6,
IF(AND(V50=$V$3,6&lt;Q50,$C$4="c"),'6.4- RC'!$AT$6,
IF(AND(V50=$V$2,0.5&lt;=Q50,Q50&lt;=3,$C$4="v"),'6.4- RC'!$AG$8,
IF(AND(V50=$V$2,3&lt;Q50,Q50&lt;=6,$C$4="v"),'6.4- RC'!$AH$8,
IF(AND(V50=$V$2,6&lt;Q50,Q50&lt;=30,$C$4="v"),'6.4- RC'!$AI$8,
IF(AND(V50=$V$2,30&lt;Q50,Q50&lt;=120,$C$4="v"),'6.4- RC'!$AJ$8,
IF(AND(V50=$V$2,120&lt;Q50,Q50&lt;=400,$C$4="v"),'6.4- RC'!$AK$8,
IF(AND(V50=$V$2,400&lt;Q50,Q50&lt;=1000,$C$4="v"),'6.4- RC'!$AL$8,
IF(AND(V50=$V$2,1000&lt;Q50,Q50&lt;=2000,$C$4="v"),'6.4- RC'!$AM$8,
IF(AND(V50=$V$2,2000&lt;Q50,Q50&lt;=4000,$C$4="v"),'6.4- RC'!$AN$8,
IF(AND(V50=$V$3,0.5&lt;=Q50,Q50&lt;=3,$C$4="v"),'6.4- RC'!$AR$6,
IF(AND(V50=$V$3,3&lt;Q50,Q50&lt;=6,$C$4="v"),'6.4- RC'!$AS$6,
IF(AND(V50=$V$3,6&lt;Q50,$C$4="v"),'6.4- RC'!$AT$6,
IF(V50="","")))))))))))))))))))))))))))))))))))))))))))))</f>
        <v/>
      </c>
      <c r="S50" s="41" t="e">
        <f t="shared" si="7"/>
        <v>#VALUE!</v>
      </c>
      <c r="T50" s="41" t="e">
        <f t="shared" si="8"/>
        <v>#VALUE!</v>
      </c>
      <c r="U50" s="48"/>
      <c r="V50" s="50"/>
    </row>
    <row r="51" spans="1:22" ht="60" customHeight="1" x14ac:dyDescent="0.25">
      <c r="A51" s="39" t="str">
        <f t="shared" si="0"/>
        <v/>
      </c>
      <c r="B51" s="49"/>
      <c r="C51" s="48">
        <f t="shared" si="5"/>
        <v>42</v>
      </c>
      <c r="D51" s="41"/>
      <c r="E51" s="42" t="str">
        <f t="shared" si="1"/>
        <v>125</v>
      </c>
      <c r="F51" s="43" t="s">
        <v>66</v>
      </c>
      <c r="G51" s="42">
        <f t="shared" si="2"/>
        <v>0</v>
      </c>
      <c r="H51" s="42">
        <f t="shared" si="6"/>
        <v>125</v>
      </c>
      <c r="I51" s="77"/>
      <c r="J51" s="78"/>
      <c r="K51" s="79"/>
      <c r="L51" s="80"/>
      <c r="O51" s="49"/>
      <c r="P51" s="48"/>
      <c r="Q51" s="45">
        <v>125</v>
      </c>
      <c r="R51" s="41" t="str">
        <f>IF(AND(V51=$V$2,0.5&lt;=Q51,Q51&lt;=3,$C$4="f"),'6.4- RC'!$AG$5,
IF(AND(V51=$V$2,3&lt;Q51,Q51&lt;=6,$C$4="f"),'6.4- RC'!$AH$5,
IF(AND(V51=$V$2,6&lt;Q51,Q51&lt;=30,$C$4="f"),'6.4- RC'!$AI$5,
IF(AND(V51=$V$2,30&lt;Q51,Q51&lt;=120,$C$4="f"),'6.4- RC'!$AJ$5,
IF(AND(V51=$V$2,120&lt;Q51,Q51&lt;=400,$C$4="f"),'6.4- RC'!$AK$5,
IF(AND(V51=$V$2,400&lt;Q51,Q51&lt;=1000,$C$4="f"),'6.4- RC'!$AL$5,
IF(AND(V51=$V$2,1000&lt;Q51,Q51&lt;=2000,$C$4="f"),'6.4- RC'!$AM$5,
IF(AND(V51=$V$2,2000&lt;Q51,Q51&lt;=4000,$C$4="f"),'6.4- RC'!$AN$5,
IF(AND(V51=$V$3,0.5&lt;=Q51,Q51&lt;=3,$C$4="f"),'6.4- RC'!$AR$4,
IF(AND(V51=$V$3,3&lt;Q51,Q51&lt;=6,$C$4="f"),'6.4- RC'!$AS$4,
IF(AND(V51=$V$3,6&lt;Q51,$C$4="f"),'6.4- RC'!$AT$4,
IF(AND(V51=$V$2,0.5&lt;=Q51,Q51&lt;=3,$C$4="m"),'6.4- RC'!$AG$6,
IF(AND(V51=$V$2,3&lt;Q51,Q51&lt;=6,$C$4="m"),'6.4- RC'!$AH$6,
IF(AND(V51=$V$2,6&lt;Q51,Q51&lt;=30,$C$4="m"),'6.4- RC'!$AI$6,
IF(AND(V51=$V$2,30&lt;Q51,Q51&lt;=120,$C$4="m"),'6.4- RC'!$AJ$6,
IF(AND(V51=$V$2,120&lt;Q51,Q51&lt;=400,$C$4="m"),'6.4- RC'!$AK$6,
IF(AND(V51=$V$2,400&lt;Q51,Q51&lt;=1000,$C$4="m"),'6.4- RC'!$AL$6,
IF(AND(V51=$V$2,1000&lt;Q51,Q51&lt;=2000,$C$4="m"),'6.4- RC'!$AM$6,
IF(AND(V51=$V$2,2000&lt;Q51,Q51&lt;=4000,$C$4="m"),'6.4- RC'!$AN$6,
IF(AND(V51=$V$3,0.5&lt;=Q51,Q51&lt;=3,$C$4="m"),'6.4- RC'!$AR$4,
IF(AND(V51=$V$3,3&lt;Q51,Q51&lt;=6,$C$4="m"),'6.4- RC'!$AS$4,
IF(AND(V51=$V$3,6&lt;Q51,$C$4="m"),'6.4- RC'!$AT$4,
IF(AND(V51=$V$2,0.5&lt;=Q51,Q51&lt;=3,$C$4="c"),'6.4- RC'!$AG$7,
IF(AND(V51=$V$2,3&lt;Q51,Q51&lt;=6,$C$4="c"),'6.4- RC'!$AH$7,
IF(AND(V51=$V$2,6&lt;Q51,Q51&lt;=30,$C$4="c"),'6.4- RC'!$AI$7,
IF(AND(V51=$V$2,30&lt;Q51,Q51&lt;=120,$C$4="c"),'6.4- RC'!$AJ$7,
IF(AND(V51=$V$2,120&lt;Q51,Q51&lt;=400,$C$4="c"),'6.4- RC'!$AK$7,
IF(AND(V51=$V$2,400&lt;Q51,Q51&lt;=1000,$C$4="c"),'6.4- RC'!$AL$7,
IF(AND(V51=$V$2,1000&lt;Q51,Q51&lt;=2000,$C$4="c"),'6.4- RC'!$AM$7,
IF(AND(V51=$V$2,2000&lt;Q51,Q51&lt;=4000,$C$4="c"),'6.4- RC'!$AN$7,
IF(AND(V51=$V$3,0.5&lt;=Q51,Q51&lt;=3,$C$4="c"),'6.4- RC'!$AR$6,
IF(AND(V51=$V$3,3&lt;Q51,Q51&lt;=6,$C$4="c"),'6.4- RC'!$AS$6,
IF(AND(V51=$V$3,6&lt;Q51,$C$4="c"),'6.4- RC'!$AT$6,
IF(AND(V51=$V$2,0.5&lt;=Q51,Q51&lt;=3,$C$4="v"),'6.4- RC'!$AG$8,
IF(AND(V51=$V$2,3&lt;Q51,Q51&lt;=6,$C$4="v"),'6.4- RC'!$AH$8,
IF(AND(V51=$V$2,6&lt;Q51,Q51&lt;=30,$C$4="v"),'6.4- RC'!$AI$8,
IF(AND(V51=$V$2,30&lt;Q51,Q51&lt;=120,$C$4="v"),'6.4- RC'!$AJ$8,
IF(AND(V51=$V$2,120&lt;Q51,Q51&lt;=400,$C$4="v"),'6.4- RC'!$AK$8,
IF(AND(V51=$V$2,400&lt;Q51,Q51&lt;=1000,$C$4="v"),'6.4- RC'!$AL$8,
IF(AND(V51=$V$2,1000&lt;Q51,Q51&lt;=2000,$C$4="v"),'6.4- RC'!$AM$8,
IF(AND(V51=$V$2,2000&lt;Q51,Q51&lt;=4000,$C$4="v"),'6.4- RC'!$AN$8,
IF(AND(V51=$V$3,0.5&lt;=Q51,Q51&lt;=3,$C$4="v"),'6.4- RC'!$AR$6,
IF(AND(V51=$V$3,3&lt;Q51,Q51&lt;=6,$C$4="v"),'6.4- RC'!$AS$6,
IF(AND(V51=$V$3,6&lt;Q51,$C$4="v"),'6.4- RC'!$AT$6,
IF(V51="","")))))))))))))))))))))))))))))))))))))))))))))</f>
        <v/>
      </c>
      <c r="S51" s="41" t="e">
        <f t="shared" si="7"/>
        <v>#VALUE!</v>
      </c>
      <c r="T51" s="41" t="e">
        <f t="shared" si="8"/>
        <v>#VALUE!</v>
      </c>
      <c r="U51" s="48"/>
      <c r="V51" s="50"/>
    </row>
    <row r="52" spans="1:22" ht="60" customHeight="1" x14ac:dyDescent="0.25">
      <c r="A52" s="39" t="str">
        <f t="shared" si="0"/>
        <v/>
      </c>
      <c r="B52" s="49"/>
      <c r="C52" s="48">
        <f t="shared" si="5"/>
        <v>43</v>
      </c>
      <c r="D52" s="41"/>
      <c r="E52" s="42" t="str">
        <f t="shared" si="1"/>
        <v>115±0,25</v>
      </c>
      <c r="F52" s="55">
        <f>'8560-1.001 (av TS)'!I177</f>
        <v>0</v>
      </c>
      <c r="G52" s="42">
        <f t="shared" si="2"/>
        <v>114.75</v>
      </c>
      <c r="H52" s="42">
        <f t="shared" si="6"/>
        <v>115.25</v>
      </c>
      <c r="I52" s="77"/>
      <c r="J52" s="78"/>
      <c r="K52" s="79"/>
      <c r="L52" s="80"/>
      <c r="O52" s="49"/>
      <c r="P52" s="48"/>
      <c r="Q52" s="45">
        <v>115</v>
      </c>
      <c r="R52" s="41" t="s">
        <v>93</v>
      </c>
      <c r="S52" s="41" t="e">
        <f t="shared" si="7"/>
        <v>#VALUE!</v>
      </c>
      <c r="T52" s="41" t="e">
        <f t="shared" si="8"/>
        <v>#VALUE!</v>
      </c>
      <c r="U52" s="48"/>
      <c r="V52" s="50"/>
    </row>
    <row r="53" spans="1:22" ht="60" customHeight="1" x14ac:dyDescent="0.25">
      <c r="A53" s="39" t="str">
        <f t="shared" si="0"/>
        <v/>
      </c>
      <c r="B53" s="49"/>
      <c r="C53" s="48">
        <f t="shared" si="5"/>
        <v>44</v>
      </c>
      <c r="D53" s="41"/>
      <c r="E53" s="42" t="str">
        <f t="shared" si="1"/>
        <v>93,37</v>
      </c>
      <c r="F53" s="43" t="s">
        <v>66</v>
      </c>
      <c r="G53" s="42">
        <f t="shared" si="2"/>
        <v>0</v>
      </c>
      <c r="H53" s="42">
        <f t="shared" si="6"/>
        <v>93.37</v>
      </c>
      <c r="I53" s="77"/>
      <c r="J53" s="78"/>
      <c r="K53" s="79"/>
      <c r="L53" s="80"/>
      <c r="O53" s="49"/>
      <c r="P53" s="48"/>
      <c r="Q53" s="45">
        <v>93.37</v>
      </c>
      <c r="R53" s="41" t="str">
        <f>IF(AND(V53=$V$2,0.5&lt;=Q53,Q53&lt;=3,$C$4="f"),'6.4- RC'!$AG$5,
IF(AND(V53=$V$2,3&lt;Q53,Q53&lt;=6,$C$4="f"),'6.4- RC'!$AH$5,
IF(AND(V53=$V$2,6&lt;Q53,Q53&lt;=30,$C$4="f"),'6.4- RC'!$AI$5,
IF(AND(V53=$V$2,30&lt;Q53,Q53&lt;=120,$C$4="f"),'6.4- RC'!$AJ$5,
IF(AND(V53=$V$2,120&lt;Q53,Q53&lt;=400,$C$4="f"),'6.4- RC'!$AK$5,
IF(AND(V53=$V$2,400&lt;Q53,Q53&lt;=1000,$C$4="f"),'6.4- RC'!$AL$5,
IF(AND(V53=$V$2,1000&lt;Q53,Q53&lt;=2000,$C$4="f"),'6.4- RC'!$AM$5,
IF(AND(V53=$V$2,2000&lt;Q53,Q53&lt;=4000,$C$4="f"),'6.4- RC'!$AN$5,
IF(AND(V53=$V$3,0.5&lt;=Q53,Q53&lt;=3,$C$4="f"),'6.4- RC'!$AR$4,
IF(AND(V53=$V$3,3&lt;Q53,Q53&lt;=6,$C$4="f"),'6.4- RC'!$AS$4,
IF(AND(V53=$V$3,6&lt;Q53,$C$4="f"),'6.4- RC'!$AT$4,
IF(AND(V53=$V$2,0.5&lt;=Q53,Q53&lt;=3,$C$4="m"),'6.4- RC'!$AG$6,
IF(AND(V53=$V$2,3&lt;Q53,Q53&lt;=6,$C$4="m"),'6.4- RC'!$AH$6,
IF(AND(V53=$V$2,6&lt;Q53,Q53&lt;=30,$C$4="m"),'6.4- RC'!$AI$6,
IF(AND(V53=$V$2,30&lt;Q53,Q53&lt;=120,$C$4="m"),'6.4- RC'!$AJ$6,
IF(AND(V53=$V$2,120&lt;Q53,Q53&lt;=400,$C$4="m"),'6.4- RC'!$AK$6,
IF(AND(V53=$V$2,400&lt;Q53,Q53&lt;=1000,$C$4="m"),'6.4- RC'!$AL$6,
IF(AND(V53=$V$2,1000&lt;Q53,Q53&lt;=2000,$C$4="m"),'6.4- RC'!$AM$6,
IF(AND(V53=$V$2,2000&lt;Q53,Q53&lt;=4000,$C$4="m"),'6.4- RC'!$AN$6,
IF(AND(V53=$V$3,0.5&lt;=Q53,Q53&lt;=3,$C$4="m"),'6.4- RC'!$AR$4,
IF(AND(V53=$V$3,3&lt;Q53,Q53&lt;=6,$C$4="m"),'6.4- RC'!$AS$4,
IF(AND(V53=$V$3,6&lt;Q53,$C$4="m"),'6.4- RC'!$AT$4,
IF(AND(V53=$V$2,0.5&lt;=Q53,Q53&lt;=3,$C$4="c"),'6.4- RC'!$AG$7,
IF(AND(V53=$V$2,3&lt;Q53,Q53&lt;=6,$C$4="c"),'6.4- RC'!$AH$7,
IF(AND(V53=$V$2,6&lt;Q53,Q53&lt;=30,$C$4="c"),'6.4- RC'!$AI$7,
IF(AND(V53=$V$2,30&lt;Q53,Q53&lt;=120,$C$4="c"),'6.4- RC'!$AJ$7,
IF(AND(V53=$V$2,120&lt;Q53,Q53&lt;=400,$C$4="c"),'6.4- RC'!$AK$7,
IF(AND(V53=$V$2,400&lt;Q53,Q53&lt;=1000,$C$4="c"),'6.4- RC'!$AL$7,
IF(AND(V53=$V$2,1000&lt;Q53,Q53&lt;=2000,$C$4="c"),'6.4- RC'!$AM$7,
IF(AND(V53=$V$2,2000&lt;Q53,Q53&lt;=4000,$C$4="c"),'6.4- RC'!$AN$7,
IF(AND(V53=$V$3,0.5&lt;=Q53,Q53&lt;=3,$C$4="c"),'6.4- RC'!$AR$6,
IF(AND(V53=$V$3,3&lt;Q53,Q53&lt;=6,$C$4="c"),'6.4- RC'!$AS$6,
IF(AND(V53=$V$3,6&lt;Q53,$C$4="c"),'6.4- RC'!$AT$6,
IF(AND(V53=$V$2,0.5&lt;=Q53,Q53&lt;=3,$C$4="v"),'6.4- RC'!$AG$8,
IF(AND(V53=$V$2,3&lt;Q53,Q53&lt;=6,$C$4="v"),'6.4- RC'!$AH$8,
IF(AND(V53=$V$2,6&lt;Q53,Q53&lt;=30,$C$4="v"),'6.4- RC'!$AI$8,
IF(AND(V53=$V$2,30&lt;Q53,Q53&lt;=120,$C$4="v"),'6.4- RC'!$AJ$8,
IF(AND(V53=$V$2,120&lt;Q53,Q53&lt;=400,$C$4="v"),'6.4- RC'!$AK$8,
IF(AND(V53=$V$2,400&lt;Q53,Q53&lt;=1000,$C$4="v"),'6.4- RC'!$AL$8,
IF(AND(V53=$V$2,1000&lt;Q53,Q53&lt;=2000,$C$4="v"),'6.4- RC'!$AM$8,
IF(AND(V53=$V$2,2000&lt;Q53,Q53&lt;=4000,$C$4="v"),'6.4- RC'!$AN$8,
IF(AND(V53=$V$3,0.5&lt;=Q53,Q53&lt;=3,$C$4="v"),'6.4- RC'!$AR$6,
IF(AND(V53=$V$3,3&lt;Q53,Q53&lt;=6,$C$4="v"),'6.4- RC'!$AS$6,
IF(AND(V53=$V$3,6&lt;Q53,$C$4="v"),'6.4- RC'!$AT$6,
IF(V53="","")))))))))))))))))))))))))))))))))))))))))))))</f>
        <v/>
      </c>
      <c r="S53" s="41" t="e">
        <f t="shared" si="7"/>
        <v>#VALUE!</v>
      </c>
      <c r="T53" s="41" t="e">
        <f t="shared" si="8"/>
        <v>#VALUE!</v>
      </c>
      <c r="U53" s="48"/>
      <c r="V53" s="50"/>
    </row>
    <row r="54" spans="1:22" ht="60" customHeight="1" x14ac:dyDescent="0.25">
      <c r="A54" s="39" t="str">
        <f t="shared" si="0"/>
        <v/>
      </c>
      <c r="B54" s="49"/>
      <c r="C54" s="48">
        <f t="shared" si="5"/>
        <v>45</v>
      </c>
      <c r="D54" s="41"/>
      <c r="E54" s="42" t="str">
        <f t="shared" si="1"/>
        <v>(mini) Distance 53,3±0,15</v>
      </c>
      <c r="F54" s="55">
        <f>MIN('8560-1.001 (ap TS)'!I25:I36)</f>
        <v>0</v>
      </c>
      <c r="G54" s="42">
        <f t="shared" si="2"/>
        <v>53.15</v>
      </c>
      <c r="H54" s="42">
        <f t="shared" si="6"/>
        <v>53.449999999999996</v>
      </c>
      <c r="I54" s="77"/>
      <c r="J54" s="78"/>
      <c r="K54" s="79"/>
      <c r="L54" s="80"/>
      <c r="O54" s="49"/>
      <c r="P54" s="48" t="s">
        <v>160</v>
      </c>
      <c r="Q54" s="45">
        <v>53.3</v>
      </c>
      <c r="R54" s="41" t="s">
        <v>60</v>
      </c>
      <c r="S54" s="41" t="e">
        <f t="shared" si="7"/>
        <v>#VALUE!</v>
      </c>
      <c r="T54" s="41" t="e">
        <f t="shared" si="8"/>
        <v>#VALUE!</v>
      </c>
      <c r="U54" s="48"/>
      <c r="V54" s="50"/>
    </row>
    <row r="55" spans="1:22" ht="60" customHeight="1" x14ac:dyDescent="0.25">
      <c r="A55" s="39" t="str">
        <f t="shared" ref="A55" si="11">IF(ISTEXT(D55),"X","")</f>
        <v/>
      </c>
      <c r="B55" s="49"/>
      <c r="C55" s="48" t="s">
        <v>226</v>
      </c>
      <c r="D55" s="41"/>
      <c r="E55" s="42" t="str">
        <f t="shared" ref="E55" si="12">IF(AND(O55="",P55="°"),Q55&amp;P55&amp;R55&amp;U55,
IF(AND(O55="",P55&lt;&gt;"°"),P55&amp;Q55&amp;R55&amp;U55,
IF(AND(O55&lt;&gt;"",P55="°"),"("&amp;O55&amp;"x) "&amp;Q55&amp;P55&amp;R55&amp;U55,
IF(AND(O55&lt;&gt;"",P55&lt;&gt;"°"),"("&amp;O55&amp;"x) "&amp;P55&amp;Q55&amp;R55&amp;U55))))</f>
        <v>(maxi) Distance 53,3±0,15</v>
      </c>
      <c r="F55" s="55">
        <f>MAX('8560-1.001 (ap TS)'!I25:I36)</f>
        <v>0</v>
      </c>
      <c r="G55" s="42">
        <f t="shared" ref="G55" si="13">IF(AND(R55="",Q55&lt;&gt;""),0,
IF(AND(R55=0,Q55=""),"",
IF(AND(COUNTIF(R55,"*±*"),Q55&lt;&gt;""),Q55-MID(R55,3,7),
IF(AND(OR(COUNTIF(R55,"*-*"),COUNTIF(R55,"*+*")),Q55&lt;&gt;""),S55,))))</f>
        <v>53.15</v>
      </c>
      <c r="H55" s="42">
        <f t="shared" ref="H55" si="14">IF(AND(R55="",Q55&lt;&gt;""),Q55,
IF(AND(R55=0,Q55=""),"",
IF(AND(COUNTIF(R55,"*±*"),Q55&lt;&gt;""),Q55+MID(R55,3,7),
IF(AND(OR(COUNTIF(R55,"*-*"),COUNTIF(R55,"*+*")),Q55&lt;&gt;""),T55,))))</f>
        <v>53.449999999999996</v>
      </c>
      <c r="I55" s="77"/>
      <c r="J55" s="78"/>
      <c r="K55" s="79"/>
      <c r="L55" s="80"/>
      <c r="O55" s="49"/>
      <c r="P55" s="48" t="s">
        <v>162</v>
      </c>
      <c r="Q55" s="45">
        <v>53.3</v>
      </c>
      <c r="R55" s="41" t="s">
        <v>60</v>
      </c>
      <c r="S55" s="41" t="e">
        <f t="shared" ref="S55" si="15">MIN(Q55+MID(R55,2,6),Q55+MID(R55,9,6))</f>
        <v>#VALUE!</v>
      </c>
      <c r="T55" s="41" t="e">
        <f t="shared" ref="T55" si="16">MAX(Q55+MID(R55,2,6),Q55+MID(R55,9,6))</f>
        <v>#VALUE!</v>
      </c>
      <c r="U55" s="48"/>
      <c r="V55" s="50"/>
    </row>
    <row r="56" spans="1:22" ht="60" customHeight="1" x14ac:dyDescent="0.25">
      <c r="A56" s="39" t="str">
        <f t="shared" si="0"/>
        <v/>
      </c>
      <c r="B56" s="49"/>
      <c r="C56" s="48">
        <f>C54+1</f>
        <v>46</v>
      </c>
      <c r="D56" s="41"/>
      <c r="E56" s="42" t="str">
        <f t="shared" si="1"/>
        <v>49,35</v>
      </c>
      <c r="F56" s="43" t="s">
        <v>66</v>
      </c>
      <c r="G56" s="42">
        <f t="shared" si="2"/>
        <v>0</v>
      </c>
      <c r="H56" s="42">
        <f t="shared" si="6"/>
        <v>49.35</v>
      </c>
      <c r="I56" s="77"/>
      <c r="J56" s="78"/>
      <c r="K56" s="79"/>
      <c r="L56" s="80"/>
      <c r="O56" s="49"/>
      <c r="P56" s="48"/>
      <c r="Q56" s="45">
        <v>49.35</v>
      </c>
      <c r="R56" s="41" t="str">
        <f>IF(AND(V56=$V$2,0.5&lt;=Q56,Q56&lt;=3,$C$4="f"),'6.4- RC'!$AG$5,
IF(AND(V56=$V$2,3&lt;Q56,Q56&lt;=6,$C$4="f"),'6.4- RC'!$AH$5,
IF(AND(V56=$V$2,6&lt;Q56,Q56&lt;=30,$C$4="f"),'6.4- RC'!$AI$5,
IF(AND(V56=$V$2,30&lt;Q56,Q56&lt;=120,$C$4="f"),'6.4- RC'!$AJ$5,
IF(AND(V56=$V$2,120&lt;Q56,Q56&lt;=400,$C$4="f"),'6.4- RC'!$AK$5,
IF(AND(V56=$V$2,400&lt;Q56,Q56&lt;=1000,$C$4="f"),'6.4- RC'!$AL$5,
IF(AND(V56=$V$2,1000&lt;Q56,Q56&lt;=2000,$C$4="f"),'6.4- RC'!$AM$5,
IF(AND(V56=$V$2,2000&lt;Q56,Q56&lt;=4000,$C$4="f"),'6.4- RC'!$AN$5,
IF(AND(V56=$V$3,0.5&lt;=Q56,Q56&lt;=3,$C$4="f"),'6.4- RC'!$AR$4,
IF(AND(V56=$V$3,3&lt;Q56,Q56&lt;=6,$C$4="f"),'6.4- RC'!$AS$4,
IF(AND(V56=$V$3,6&lt;Q56,$C$4="f"),'6.4- RC'!$AT$4,
IF(AND(V56=$V$2,0.5&lt;=Q56,Q56&lt;=3,$C$4="m"),'6.4- RC'!$AG$6,
IF(AND(V56=$V$2,3&lt;Q56,Q56&lt;=6,$C$4="m"),'6.4- RC'!$AH$6,
IF(AND(V56=$V$2,6&lt;Q56,Q56&lt;=30,$C$4="m"),'6.4- RC'!$AI$6,
IF(AND(V56=$V$2,30&lt;Q56,Q56&lt;=120,$C$4="m"),'6.4- RC'!$AJ$6,
IF(AND(V56=$V$2,120&lt;Q56,Q56&lt;=400,$C$4="m"),'6.4- RC'!$AK$6,
IF(AND(V56=$V$2,400&lt;Q56,Q56&lt;=1000,$C$4="m"),'6.4- RC'!$AL$6,
IF(AND(V56=$V$2,1000&lt;Q56,Q56&lt;=2000,$C$4="m"),'6.4- RC'!$AM$6,
IF(AND(V56=$V$2,2000&lt;Q56,Q56&lt;=4000,$C$4="m"),'6.4- RC'!$AN$6,
IF(AND(V56=$V$3,0.5&lt;=Q56,Q56&lt;=3,$C$4="m"),'6.4- RC'!$AR$4,
IF(AND(V56=$V$3,3&lt;Q56,Q56&lt;=6,$C$4="m"),'6.4- RC'!$AS$4,
IF(AND(V56=$V$3,6&lt;Q56,$C$4="m"),'6.4- RC'!$AT$4,
IF(AND(V56=$V$2,0.5&lt;=Q56,Q56&lt;=3,$C$4="c"),'6.4- RC'!$AG$7,
IF(AND(V56=$V$2,3&lt;Q56,Q56&lt;=6,$C$4="c"),'6.4- RC'!$AH$7,
IF(AND(V56=$V$2,6&lt;Q56,Q56&lt;=30,$C$4="c"),'6.4- RC'!$AI$7,
IF(AND(V56=$V$2,30&lt;Q56,Q56&lt;=120,$C$4="c"),'6.4- RC'!$AJ$7,
IF(AND(V56=$V$2,120&lt;Q56,Q56&lt;=400,$C$4="c"),'6.4- RC'!$AK$7,
IF(AND(V56=$V$2,400&lt;Q56,Q56&lt;=1000,$C$4="c"),'6.4- RC'!$AL$7,
IF(AND(V56=$V$2,1000&lt;Q56,Q56&lt;=2000,$C$4="c"),'6.4- RC'!$AM$7,
IF(AND(V56=$V$2,2000&lt;Q56,Q56&lt;=4000,$C$4="c"),'6.4- RC'!$AN$7,
IF(AND(V56=$V$3,0.5&lt;=Q56,Q56&lt;=3,$C$4="c"),'6.4- RC'!$AR$6,
IF(AND(V56=$V$3,3&lt;Q56,Q56&lt;=6,$C$4="c"),'6.4- RC'!$AS$6,
IF(AND(V56=$V$3,6&lt;Q56,$C$4="c"),'6.4- RC'!$AT$6,
IF(AND(V56=$V$2,0.5&lt;=Q56,Q56&lt;=3,$C$4="v"),'6.4- RC'!$AG$8,
IF(AND(V56=$V$2,3&lt;Q56,Q56&lt;=6,$C$4="v"),'6.4- RC'!$AH$8,
IF(AND(V56=$V$2,6&lt;Q56,Q56&lt;=30,$C$4="v"),'6.4- RC'!$AI$8,
IF(AND(V56=$V$2,30&lt;Q56,Q56&lt;=120,$C$4="v"),'6.4- RC'!$AJ$8,
IF(AND(V56=$V$2,120&lt;Q56,Q56&lt;=400,$C$4="v"),'6.4- RC'!$AK$8,
IF(AND(V56=$V$2,400&lt;Q56,Q56&lt;=1000,$C$4="v"),'6.4- RC'!$AL$8,
IF(AND(V56=$V$2,1000&lt;Q56,Q56&lt;=2000,$C$4="v"),'6.4- RC'!$AM$8,
IF(AND(V56=$V$2,2000&lt;Q56,Q56&lt;=4000,$C$4="v"),'6.4- RC'!$AN$8,
IF(AND(V56=$V$3,0.5&lt;=Q56,Q56&lt;=3,$C$4="v"),'6.4- RC'!$AR$6,
IF(AND(V56=$V$3,3&lt;Q56,Q56&lt;=6,$C$4="v"),'6.4- RC'!$AS$6,
IF(AND(V56=$V$3,6&lt;Q56,$C$4="v"),'6.4- RC'!$AT$6,
IF(V56="","")))))))))))))))))))))))))))))))))))))))))))))</f>
        <v/>
      </c>
      <c r="S56" s="41" t="e">
        <f t="shared" si="7"/>
        <v>#VALUE!</v>
      </c>
      <c r="T56" s="41" t="e">
        <f t="shared" si="8"/>
        <v>#VALUE!</v>
      </c>
      <c r="U56" s="48"/>
      <c r="V56" s="50"/>
    </row>
    <row r="57" spans="1:22" ht="60" customHeight="1" x14ac:dyDescent="0.25">
      <c r="A57" s="39" t="str">
        <f t="shared" si="0"/>
        <v/>
      </c>
      <c r="B57" s="49"/>
      <c r="C57" s="48">
        <f t="shared" si="5"/>
        <v>47</v>
      </c>
      <c r="D57" s="41"/>
      <c r="E57" s="42" t="str">
        <f t="shared" si="1"/>
        <v>4,9</v>
      </c>
      <c r="F57" s="43" t="s">
        <v>66</v>
      </c>
      <c r="G57" s="42">
        <f t="shared" si="2"/>
        <v>0</v>
      </c>
      <c r="H57" s="42">
        <f t="shared" si="6"/>
        <v>4.9000000000000004</v>
      </c>
      <c r="I57" s="77"/>
      <c r="J57" s="78"/>
      <c r="K57" s="79"/>
      <c r="L57" s="80"/>
      <c r="O57" s="49"/>
      <c r="P57" s="48"/>
      <c r="Q57" s="45">
        <v>4.9000000000000004</v>
      </c>
      <c r="R57" s="41" t="str">
        <f>IF(AND(V57=$V$2,0.5&lt;=Q57,Q57&lt;=3,$C$4="f"),'6.4- RC'!$AG$5,
IF(AND(V57=$V$2,3&lt;Q57,Q57&lt;=6,$C$4="f"),'6.4- RC'!$AH$5,
IF(AND(V57=$V$2,6&lt;Q57,Q57&lt;=30,$C$4="f"),'6.4- RC'!$AI$5,
IF(AND(V57=$V$2,30&lt;Q57,Q57&lt;=120,$C$4="f"),'6.4- RC'!$AJ$5,
IF(AND(V57=$V$2,120&lt;Q57,Q57&lt;=400,$C$4="f"),'6.4- RC'!$AK$5,
IF(AND(V57=$V$2,400&lt;Q57,Q57&lt;=1000,$C$4="f"),'6.4- RC'!$AL$5,
IF(AND(V57=$V$2,1000&lt;Q57,Q57&lt;=2000,$C$4="f"),'6.4- RC'!$AM$5,
IF(AND(V57=$V$2,2000&lt;Q57,Q57&lt;=4000,$C$4="f"),'6.4- RC'!$AN$5,
IF(AND(V57=$V$3,0.5&lt;=Q57,Q57&lt;=3,$C$4="f"),'6.4- RC'!$AR$4,
IF(AND(V57=$V$3,3&lt;Q57,Q57&lt;=6,$C$4="f"),'6.4- RC'!$AS$4,
IF(AND(V57=$V$3,6&lt;Q57,$C$4="f"),'6.4- RC'!$AT$4,
IF(AND(V57=$V$2,0.5&lt;=Q57,Q57&lt;=3,$C$4="m"),'6.4- RC'!$AG$6,
IF(AND(V57=$V$2,3&lt;Q57,Q57&lt;=6,$C$4="m"),'6.4- RC'!$AH$6,
IF(AND(V57=$V$2,6&lt;Q57,Q57&lt;=30,$C$4="m"),'6.4- RC'!$AI$6,
IF(AND(V57=$V$2,30&lt;Q57,Q57&lt;=120,$C$4="m"),'6.4- RC'!$AJ$6,
IF(AND(V57=$V$2,120&lt;Q57,Q57&lt;=400,$C$4="m"),'6.4- RC'!$AK$6,
IF(AND(V57=$V$2,400&lt;Q57,Q57&lt;=1000,$C$4="m"),'6.4- RC'!$AL$6,
IF(AND(V57=$V$2,1000&lt;Q57,Q57&lt;=2000,$C$4="m"),'6.4- RC'!$AM$6,
IF(AND(V57=$V$2,2000&lt;Q57,Q57&lt;=4000,$C$4="m"),'6.4- RC'!$AN$6,
IF(AND(V57=$V$3,0.5&lt;=Q57,Q57&lt;=3,$C$4="m"),'6.4- RC'!$AR$4,
IF(AND(V57=$V$3,3&lt;Q57,Q57&lt;=6,$C$4="m"),'6.4- RC'!$AS$4,
IF(AND(V57=$V$3,6&lt;Q57,$C$4="m"),'6.4- RC'!$AT$4,
IF(AND(V57=$V$2,0.5&lt;=Q57,Q57&lt;=3,$C$4="c"),'6.4- RC'!$AG$7,
IF(AND(V57=$V$2,3&lt;Q57,Q57&lt;=6,$C$4="c"),'6.4- RC'!$AH$7,
IF(AND(V57=$V$2,6&lt;Q57,Q57&lt;=30,$C$4="c"),'6.4- RC'!$AI$7,
IF(AND(V57=$V$2,30&lt;Q57,Q57&lt;=120,$C$4="c"),'6.4- RC'!$AJ$7,
IF(AND(V57=$V$2,120&lt;Q57,Q57&lt;=400,$C$4="c"),'6.4- RC'!$AK$7,
IF(AND(V57=$V$2,400&lt;Q57,Q57&lt;=1000,$C$4="c"),'6.4- RC'!$AL$7,
IF(AND(V57=$V$2,1000&lt;Q57,Q57&lt;=2000,$C$4="c"),'6.4- RC'!$AM$7,
IF(AND(V57=$V$2,2000&lt;Q57,Q57&lt;=4000,$C$4="c"),'6.4- RC'!$AN$7,
IF(AND(V57=$V$3,0.5&lt;=Q57,Q57&lt;=3,$C$4="c"),'6.4- RC'!$AR$6,
IF(AND(V57=$V$3,3&lt;Q57,Q57&lt;=6,$C$4="c"),'6.4- RC'!$AS$6,
IF(AND(V57=$V$3,6&lt;Q57,$C$4="c"),'6.4- RC'!$AT$6,
IF(AND(V57=$V$2,0.5&lt;=Q57,Q57&lt;=3,$C$4="v"),'6.4- RC'!$AG$8,
IF(AND(V57=$V$2,3&lt;Q57,Q57&lt;=6,$C$4="v"),'6.4- RC'!$AH$8,
IF(AND(V57=$V$2,6&lt;Q57,Q57&lt;=30,$C$4="v"),'6.4- RC'!$AI$8,
IF(AND(V57=$V$2,30&lt;Q57,Q57&lt;=120,$C$4="v"),'6.4- RC'!$AJ$8,
IF(AND(V57=$V$2,120&lt;Q57,Q57&lt;=400,$C$4="v"),'6.4- RC'!$AK$8,
IF(AND(V57=$V$2,400&lt;Q57,Q57&lt;=1000,$C$4="v"),'6.4- RC'!$AL$8,
IF(AND(V57=$V$2,1000&lt;Q57,Q57&lt;=2000,$C$4="v"),'6.4- RC'!$AM$8,
IF(AND(V57=$V$2,2000&lt;Q57,Q57&lt;=4000,$C$4="v"),'6.4- RC'!$AN$8,
IF(AND(V57=$V$3,0.5&lt;=Q57,Q57&lt;=3,$C$4="v"),'6.4- RC'!$AR$6,
IF(AND(V57=$V$3,3&lt;Q57,Q57&lt;=6,$C$4="v"),'6.4- RC'!$AS$6,
IF(AND(V57=$V$3,6&lt;Q57,$C$4="v"),'6.4- RC'!$AT$6,
IF(V57="","")))))))))))))))))))))))))))))))))))))))))))))</f>
        <v/>
      </c>
      <c r="S57" s="41" t="e">
        <f t="shared" si="7"/>
        <v>#VALUE!</v>
      </c>
      <c r="T57" s="41" t="e">
        <f t="shared" si="8"/>
        <v>#VALUE!</v>
      </c>
      <c r="U57" s="48"/>
      <c r="V57" s="50"/>
    </row>
    <row r="58" spans="1:22" ht="60" customHeight="1" x14ac:dyDescent="0.25">
      <c r="A58" s="39" t="str">
        <f t="shared" si="0"/>
        <v/>
      </c>
      <c r="B58" s="49"/>
      <c r="C58" s="48">
        <f t="shared" si="5"/>
        <v>48</v>
      </c>
      <c r="D58" s="41"/>
      <c r="E58" s="42" t="str">
        <f t="shared" si="1"/>
        <v>42,35</v>
      </c>
      <c r="F58" s="43" t="s">
        <v>66</v>
      </c>
      <c r="G58" s="42">
        <f t="shared" si="2"/>
        <v>0</v>
      </c>
      <c r="H58" s="42">
        <f t="shared" si="6"/>
        <v>42.35</v>
      </c>
      <c r="I58" s="77"/>
      <c r="J58" s="78"/>
      <c r="K58" s="79"/>
      <c r="L58" s="80"/>
      <c r="O58" s="49"/>
      <c r="P58" s="48"/>
      <c r="Q58" s="45">
        <v>42.35</v>
      </c>
      <c r="R58" s="41" t="str">
        <f>IF(AND(V58=$V$2,0.5&lt;=Q58,Q58&lt;=3,$C$4="f"),'6.4- RC'!$AG$5,
IF(AND(V58=$V$2,3&lt;Q58,Q58&lt;=6,$C$4="f"),'6.4- RC'!$AH$5,
IF(AND(V58=$V$2,6&lt;Q58,Q58&lt;=30,$C$4="f"),'6.4- RC'!$AI$5,
IF(AND(V58=$V$2,30&lt;Q58,Q58&lt;=120,$C$4="f"),'6.4- RC'!$AJ$5,
IF(AND(V58=$V$2,120&lt;Q58,Q58&lt;=400,$C$4="f"),'6.4- RC'!$AK$5,
IF(AND(V58=$V$2,400&lt;Q58,Q58&lt;=1000,$C$4="f"),'6.4- RC'!$AL$5,
IF(AND(V58=$V$2,1000&lt;Q58,Q58&lt;=2000,$C$4="f"),'6.4- RC'!$AM$5,
IF(AND(V58=$V$2,2000&lt;Q58,Q58&lt;=4000,$C$4="f"),'6.4- RC'!$AN$5,
IF(AND(V58=$V$3,0.5&lt;=Q58,Q58&lt;=3,$C$4="f"),'6.4- RC'!$AR$4,
IF(AND(V58=$V$3,3&lt;Q58,Q58&lt;=6,$C$4="f"),'6.4- RC'!$AS$4,
IF(AND(V58=$V$3,6&lt;Q58,$C$4="f"),'6.4- RC'!$AT$4,
IF(AND(V58=$V$2,0.5&lt;=Q58,Q58&lt;=3,$C$4="m"),'6.4- RC'!$AG$6,
IF(AND(V58=$V$2,3&lt;Q58,Q58&lt;=6,$C$4="m"),'6.4- RC'!$AH$6,
IF(AND(V58=$V$2,6&lt;Q58,Q58&lt;=30,$C$4="m"),'6.4- RC'!$AI$6,
IF(AND(V58=$V$2,30&lt;Q58,Q58&lt;=120,$C$4="m"),'6.4- RC'!$AJ$6,
IF(AND(V58=$V$2,120&lt;Q58,Q58&lt;=400,$C$4="m"),'6.4- RC'!$AK$6,
IF(AND(V58=$V$2,400&lt;Q58,Q58&lt;=1000,$C$4="m"),'6.4- RC'!$AL$6,
IF(AND(V58=$V$2,1000&lt;Q58,Q58&lt;=2000,$C$4="m"),'6.4- RC'!$AM$6,
IF(AND(V58=$V$2,2000&lt;Q58,Q58&lt;=4000,$C$4="m"),'6.4- RC'!$AN$6,
IF(AND(V58=$V$3,0.5&lt;=Q58,Q58&lt;=3,$C$4="m"),'6.4- RC'!$AR$4,
IF(AND(V58=$V$3,3&lt;Q58,Q58&lt;=6,$C$4="m"),'6.4- RC'!$AS$4,
IF(AND(V58=$V$3,6&lt;Q58,$C$4="m"),'6.4- RC'!$AT$4,
IF(AND(V58=$V$2,0.5&lt;=Q58,Q58&lt;=3,$C$4="c"),'6.4- RC'!$AG$7,
IF(AND(V58=$V$2,3&lt;Q58,Q58&lt;=6,$C$4="c"),'6.4- RC'!$AH$7,
IF(AND(V58=$V$2,6&lt;Q58,Q58&lt;=30,$C$4="c"),'6.4- RC'!$AI$7,
IF(AND(V58=$V$2,30&lt;Q58,Q58&lt;=120,$C$4="c"),'6.4- RC'!$AJ$7,
IF(AND(V58=$V$2,120&lt;Q58,Q58&lt;=400,$C$4="c"),'6.4- RC'!$AK$7,
IF(AND(V58=$V$2,400&lt;Q58,Q58&lt;=1000,$C$4="c"),'6.4- RC'!$AL$7,
IF(AND(V58=$V$2,1000&lt;Q58,Q58&lt;=2000,$C$4="c"),'6.4- RC'!$AM$7,
IF(AND(V58=$V$2,2000&lt;Q58,Q58&lt;=4000,$C$4="c"),'6.4- RC'!$AN$7,
IF(AND(V58=$V$3,0.5&lt;=Q58,Q58&lt;=3,$C$4="c"),'6.4- RC'!$AR$6,
IF(AND(V58=$V$3,3&lt;Q58,Q58&lt;=6,$C$4="c"),'6.4- RC'!$AS$6,
IF(AND(V58=$V$3,6&lt;Q58,$C$4="c"),'6.4- RC'!$AT$6,
IF(AND(V58=$V$2,0.5&lt;=Q58,Q58&lt;=3,$C$4="v"),'6.4- RC'!$AG$8,
IF(AND(V58=$V$2,3&lt;Q58,Q58&lt;=6,$C$4="v"),'6.4- RC'!$AH$8,
IF(AND(V58=$V$2,6&lt;Q58,Q58&lt;=30,$C$4="v"),'6.4- RC'!$AI$8,
IF(AND(V58=$V$2,30&lt;Q58,Q58&lt;=120,$C$4="v"),'6.4- RC'!$AJ$8,
IF(AND(V58=$V$2,120&lt;Q58,Q58&lt;=400,$C$4="v"),'6.4- RC'!$AK$8,
IF(AND(V58=$V$2,400&lt;Q58,Q58&lt;=1000,$C$4="v"),'6.4- RC'!$AL$8,
IF(AND(V58=$V$2,1000&lt;Q58,Q58&lt;=2000,$C$4="v"),'6.4- RC'!$AM$8,
IF(AND(V58=$V$2,2000&lt;Q58,Q58&lt;=4000,$C$4="v"),'6.4- RC'!$AN$8,
IF(AND(V58=$V$3,0.5&lt;=Q58,Q58&lt;=3,$C$4="v"),'6.4- RC'!$AR$6,
IF(AND(V58=$V$3,3&lt;Q58,Q58&lt;=6,$C$4="v"),'6.4- RC'!$AS$6,
IF(AND(V58=$V$3,6&lt;Q58,$C$4="v"),'6.4- RC'!$AT$6,
IF(V58="","")))))))))))))))))))))))))))))))))))))))))))))</f>
        <v/>
      </c>
      <c r="S58" s="41" t="e">
        <f t="shared" si="7"/>
        <v>#VALUE!</v>
      </c>
      <c r="T58" s="41" t="e">
        <f t="shared" si="8"/>
        <v>#VALUE!</v>
      </c>
      <c r="U58" s="48"/>
      <c r="V58" s="50"/>
    </row>
    <row r="59" spans="1:22" ht="60" customHeight="1" x14ac:dyDescent="0.25">
      <c r="A59" s="39" t="str">
        <f t="shared" si="0"/>
        <v/>
      </c>
      <c r="B59" s="49"/>
      <c r="C59" s="48">
        <f t="shared" si="5"/>
        <v>49</v>
      </c>
      <c r="D59" s="41"/>
      <c r="E59" s="42" t="str">
        <f t="shared" si="1"/>
        <v>Perpendicularité 0,1|E</v>
      </c>
      <c r="F59" s="55">
        <f>'8560-1.001 (av TS)'!I178</f>
        <v>0</v>
      </c>
      <c r="G59" s="42">
        <f t="shared" si="2"/>
        <v>0</v>
      </c>
      <c r="H59" s="42">
        <f t="shared" si="6"/>
        <v>0.1</v>
      </c>
      <c r="I59" s="77"/>
      <c r="J59" s="78"/>
      <c r="K59" s="79"/>
      <c r="L59" s="80"/>
      <c r="O59" s="49"/>
      <c r="P59" s="48" t="s">
        <v>72</v>
      </c>
      <c r="Q59" s="45">
        <v>0.1</v>
      </c>
      <c r="R59" s="41" t="str">
        <f>IF(AND(V59=$V$2,0.5&lt;=Q59,Q59&lt;=3,$C$4="f"),'6.4- RC'!$AG$5,
IF(AND(V59=$V$2,3&lt;Q59,Q59&lt;=6,$C$4="f"),'6.4- RC'!$AH$5,
IF(AND(V59=$V$2,6&lt;Q59,Q59&lt;=30,$C$4="f"),'6.4- RC'!$AI$5,
IF(AND(V59=$V$2,30&lt;Q59,Q59&lt;=120,$C$4="f"),'6.4- RC'!$AJ$5,
IF(AND(V59=$V$2,120&lt;Q59,Q59&lt;=400,$C$4="f"),'6.4- RC'!$AK$5,
IF(AND(V59=$V$2,400&lt;Q59,Q59&lt;=1000,$C$4="f"),'6.4- RC'!$AL$5,
IF(AND(V59=$V$2,1000&lt;Q59,Q59&lt;=2000,$C$4="f"),'6.4- RC'!$AM$5,
IF(AND(V59=$V$2,2000&lt;Q59,Q59&lt;=4000,$C$4="f"),'6.4- RC'!$AN$5,
IF(AND(V59=$V$3,0.5&lt;=Q59,Q59&lt;=3,$C$4="f"),'6.4- RC'!$AR$4,
IF(AND(V59=$V$3,3&lt;Q59,Q59&lt;=6,$C$4="f"),'6.4- RC'!$AS$4,
IF(AND(V59=$V$3,6&lt;Q59,$C$4="f"),'6.4- RC'!$AT$4,
IF(AND(V59=$V$2,0.5&lt;=Q59,Q59&lt;=3,$C$4="m"),'6.4- RC'!$AG$6,
IF(AND(V59=$V$2,3&lt;Q59,Q59&lt;=6,$C$4="m"),'6.4- RC'!$AH$6,
IF(AND(V59=$V$2,6&lt;Q59,Q59&lt;=30,$C$4="m"),'6.4- RC'!$AI$6,
IF(AND(V59=$V$2,30&lt;Q59,Q59&lt;=120,$C$4="m"),'6.4- RC'!$AJ$6,
IF(AND(V59=$V$2,120&lt;Q59,Q59&lt;=400,$C$4="m"),'6.4- RC'!$AK$6,
IF(AND(V59=$V$2,400&lt;Q59,Q59&lt;=1000,$C$4="m"),'6.4- RC'!$AL$6,
IF(AND(V59=$V$2,1000&lt;Q59,Q59&lt;=2000,$C$4="m"),'6.4- RC'!$AM$6,
IF(AND(V59=$V$2,2000&lt;Q59,Q59&lt;=4000,$C$4="m"),'6.4- RC'!$AN$6,
IF(AND(V59=$V$3,0.5&lt;=Q59,Q59&lt;=3,$C$4="m"),'6.4- RC'!$AR$4,
IF(AND(V59=$V$3,3&lt;Q59,Q59&lt;=6,$C$4="m"),'6.4- RC'!$AS$4,
IF(AND(V59=$V$3,6&lt;Q59,$C$4="m"),'6.4- RC'!$AT$4,
IF(AND(V59=$V$2,0.5&lt;=Q59,Q59&lt;=3,$C$4="c"),'6.4- RC'!$AG$7,
IF(AND(V59=$V$2,3&lt;Q59,Q59&lt;=6,$C$4="c"),'6.4- RC'!$AH$7,
IF(AND(V59=$V$2,6&lt;Q59,Q59&lt;=30,$C$4="c"),'6.4- RC'!$AI$7,
IF(AND(V59=$V$2,30&lt;Q59,Q59&lt;=120,$C$4="c"),'6.4- RC'!$AJ$7,
IF(AND(V59=$V$2,120&lt;Q59,Q59&lt;=400,$C$4="c"),'6.4- RC'!$AK$7,
IF(AND(V59=$V$2,400&lt;Q59,Q59&lt;=1000,$C$4="c"),'6.4- RC'!$AL$7,
IF(AND(V59=$V$2,1000&lt;Q59,Q59&lt;=2000,$C$4="c"),'6.4- RC'!$AM$7,
IF(AND(V59=$V$2,2000&lt;Q59,Q59&lt;=4000,$C$4="c"),'6.4- RC'!$AN$7,
IF(AND(V59=$V$3,0.5&lt;=Q59,Q59&lt;=3,$C$4="c"),'6.4- RC'!$AR$6,
IF(AND(V59=$V$3,3&lt;Q59,Q59&lt;=6,$C$4="c"),'6.4- RC'!$AS$6,
IF(AND(V59=$V$3,6&lt;Q59,$C$4="c"),'6.4- RC'!$AT$6,
IF(AND(V59=$V$2,0.5&lt;=Q59,Q59&lt;=3,$C$4="v"),'6.4- RC'!$AG$8,
IF(AND(V59=$V$2,3&lt;Q59,Q59&lt;=6,$C$4="v"),'6.4- RC'!$AH$8,
IF(AND(V59=$V$2,6&lt;Q59,Q59&lt;=30,$C$4="v"),'6.4- RC'!$AI$8,
IF(AND(V59=$V$2,30&lt;Q59,Q59&lt;=120,$C$4="v"),'6.4- RC'!$AJ$8,
IF(AND(V59=$V$2,120&lt;Q59,Q59&lt;=400,$C$4="v"),'6.4- RC'!$AK$8,
IF(AND(V59=$V$2,400&lt;Q59,Q59&lt;=1000,$C$4="v"),'6.4- RC'!$AL$8,
IF(AND(V59=$V$2,1000&lt;Q59,Q59&lt;=2000,$C$4="v"),'6.4- RC'!$AM$8,
IF(AND(V59=$V$2,2000&lt;Q59,Q59&lt;=4000,$C$4="v"),'6.4- RC'!$AN$8,
IF(AND(V59=$V$3,0.5&lt;=Q59,Q59&lt;=3,$C$4="v"),'6.4- RC'!$AR$6,
IF(AND(V59=$V$3,3&lt;Q59,Q59&lt;=6,$C$4="v"),'6.4- RC'!$AS$6,
IF(AND(V59=$V$3,6&lt;Q59,$C$4="v"),'6.4- RC'!$AT$6,
IF(V59="","")))))))))))))))))))))))))))))))))))))))))))))</f>
        <v/>
      </c>
      <c r="S59" s="41" t="e">
        <f t="shared" si="7"/>
        <v>#VALUE!</v>
      </c>
      <c r="T59" s="41" t="e">
        <f t="shared" si="8"/>
        <v>#VALUE!</v>
      </c>
      <c r="U59" s="48" t="s">
        <v>95</v>
      </c>
      <c r="V59" s="50"/>
    </row>
    <row r="60" spans="1:22" ht="60" customHeight="1" x14ac:dyDescent="0.25">
      <c r="A60" s="39" t="str">
        <f t="shared" si="0"/>
        <v/>
      </c>
      <c r="B60" s="49"/>
      <c r="C60" s="48">
        <f t="shared" si="5"/>
        <v>50</v>
      </c>
      <c r="D60" s="41"/>
      <c r="E60" s="42" t="str">
        <f t="shared" si="1"/>
        <v>19,5</v>
      </c>
      <c r="F60" s="43" t="s">
        <v>66</v>
      </c>
      <c r="G60" s="42">
        <f t="shared" si="2"/>
        <v>0</v>
      </c>
      <c r="H60" s="42">
        <f t="shared" si="6"/>
        <v>19.5</v>
      </c>
      <c r="I60" s="77"/>
      <c r="J60" s="78"/>
      <c r="K60" s="79"/>
      <c r="L60" s="80"/>
      <c r="O60" s="49"/>
      <c r="P60" s="48"/>
      <c r="Q60" s="45">
        <v>19.5</v>
      </c>
      <c r="R60" s="41" t="str">
        <f>IF(AND(V60=$V$2,0.5&lt;=Q60,Q60&lt;=3,$C$4="f"),'6.4- RC'!$AG$5,
IF(AND(V60=$V$2,3&lt;Q60,Q60&lt;=6,$C$4="f"),'6.4- RC'!$AH$5,
IF(AND(V60=$V$2,6&lt;Q60,Q60&lt;=30,$C$4="f"),'6.4- RC'!$AI$5,
IF(AND(V60=$V$2,30&lt;Q60,Q60&lt;=120,$C$4="f"),'6.4- RC'!$AJ$5,
IF(AND(V60=$V$2,120&lt;Q60,Q60&lt;=400,$C$4="f"),'6.4- RC'!$AK$5,
IF(AND(V60=$V$2,400&lt;Q60,Q60&lt;=1000,$C$4="f"),'6.4- RC'!$AL$5,
IF(AND(V60=$V$2,1000&lt;Q60,Q60&lt;=2000,$C$4="f"),'6.4- RC'!$AM$5,
IF(AND(V60=$V$2,2000&lt;Q60,Q60&lt;=4000,$C$4="f"),'6.4- RC'!$AN$5,
IF(AND(V60=$V$3,0.5&lt;=Q60,Q60&lt;=3,$C$4="f"),'6.4- RC'!$AR$4,
IF(AND(V60=$V$3,3&lt;Q60,Q60&lt;=6,$C$4="f"),'6.4- RC'!$AS$4,
IF(AND(V60=$V$3,6&lt;Q60,$C$4="f"),'6.4- RC'!$AT$4,
IF(AND(V60=$V$2,0.5&lt;=Q60,Q60&lt;=3,$C$4="m"),'6.4- RC'!$AG$6,
IF(AND(V60=$V$2,3&lt;Q60,Q60&lt;=6,$C$4="m"),'6.4- RC'!$AH$6,
IF(AND(V60=$V$2,6&lt;Q60,Q60&lt;=30,$C$4="m"),'6.4- RC'!$AI$6,
IF(AND(V60=$V$2,30&lt;Q60,Q60&lt;=120,$C$4="m"),'6.4- RC'!$AJ$6,
IF(AND(V60=$V$2,120&lt;Q60,Q60&lt;=400,$C$4="m"),'6.4- RC'!$AK$6,
IF(AND(V60=$V$2,400&lt;Q60,Q60&lt;=1000,$C$4="m"),'6.4- RC'!$AL$6,
IF(AND(V60=$V$2,1000&lt;Q60,Q60&lt;=2000,$C$4="m"),'6.4- RC'!$AM$6,
IF(AND(V60=$V$2,2000&lt;Q60,Q60&lt;=4000,$C$4="m"),'6.4- RC'!$AN$6,
IF(AND(V60=$V$3,0.5&lt;=Q60,Q60&lt;=3,$C$4="m"),'6.4- RC'!$AR$4,
IF(AND(V60=$V$3,3&lt;Q60,Q60&lt;=6,$C$4="m"),'6.4- RC'!$AS$4,
IF(AND(V60=$V$3,6&lt;Q60,$C$4="m"),'6.4- RC'!$AT$4,
IF(AND(V60=$V$2,0.5&lt;=Q60,Q60&lt;=3,$C$4="c"),'6.4- RC'!$AG$7,
IF(AND(V60=$V$2,3&lt;Q60,Q60&lt;=6,$C$4="c"),'6.4- RC'!$AH$7,
IF(AND(V60=$V$2,6&lt;Q60,Q60&lt;=30,$C$4="c"),'6.4- RC'!$AI$7,
IF(AND(V60=$V$2,30&lt;Q60,Q60&lt;=120,$C$4="c"),'6.4- RC'!$AJ$7,
IF(AND(V60=$V$2,120&lt;Q60,Q60&lt;=400,$C$4="c"),'6.4- RC'!$AK$7,
IF(AND(V60=$V$2,400&lt;Q60,Q60&lt;=1000,$C$4="c"),'6.4- RC'!$AL$7,
IF(AND(V60=$V$2,1000&lt;Q60,Q60&lt;=2000,$C$4="c"),'6.4- RC'!$AM$7,
IF(AND(V60=$V$2,2000&lt;Q60,Q60&lt;=4000,$C$4="c"),'6.4- RC'!$AN$7,
IF(AND(V60=$V$3,0.5&lt;=Q60,Q60&lt;=3,$C$4="c"),'6.4- RC'!$AR$6,
IF(AND(V60=$V$3,3&lt;Q60,Q60&lt;=6,$C$4="c"),'6.4- RC'!$AS$6,
IF(AND(V60=$V$3,6&lt;Q60,$C$4="c"),'6.4- RC'!$AT$6,
IF(AND(V60=$V$2,0.5&lt;=Q60,Q60&lt;=3,$C$4="v"),'6.4- RC'!$AG$8,
IF(AND(V60=$V$2,3&lt;Q60,Q60&lt;=6,$C$4="v"),'6.4- RC'!$AH$8,
IF(AND(V60=$V$2,6&lt;Q60,Q60&lt;=30,$C$4="v"),'6.4- RC'!$AI$8,
IF(AND(V60=$V$2,30&lt;Q60,Q60&lt;=120,$C$4="v"),'6.4- RC'!$AJ$8,
IF(AND(V60=$V$2,120&lt;Q60,Q60&lt;=400,$C$4="v"),'6.4- RC'!$AK$8,
IF(AND(V60=$V$2,400&lt;Q60,Q60&lt;=1000,$C$4="v"),'6.4- RC'!$AL$8,
IF(AND(V60=$V$2,1000&lt;Q60,Q60&lt;=2000,$C$4="v"),'6.4- RC'!$AM$8,
IF(AND(V60=$V$2,2000&lt;Q60,Q60&lt;=4000,$C$4="v"),'6.4- RC'!$AN$8,
IF(AND(V60=$V$3,0.5&lt;=Q60,Q60&lt;=3,$C$4="v"),'6.4- RC'!$AR$6,
IF(AND(V60=$V$3,3&lt;Q60,Q60&lt;=6,$C$4="v"),'6.4- RC'!$AS$6,
IF(AND(V60=$V$3,6&lt;Q60,$C$4="v"),'6.4- RC'!$AT$6,
IF(V60="","")))))))))))))))))))))))))))))))))))))))))))))</f>
        <v/>
      </c>
      <c r="S60" s="41" t="e">
        <f t="shared" si="7"/>
        <v>#VALUE!</v>
      </c>
      <c r="T60" s="41" t="e">
        <f t="shared" si="8"/>
        <v>#VALUE!</v>
      </c>
      <c r="U60" s="48"/>
      <c r="V60" s="50"/>
    </row>
    <row r="61" spans="1:22" ht="60" customHeight="1" x14ac:dyDescent="0.25">
      <c r="A61" s="39" t="str">
        <f t="shared" si="0"/>
        <v/>
      </c>
      <c r="B61" s="49"/>
      <c r="C61" s="48">
        <f t="shared" si="5"/>
        <v>51</v>
      </c>
      <c r="D61" s="41"/>
      <c r="E61" s="42" t="str">
        <f t="shared" si="1"/>
        <v>0,7±0,1</v>
      </c>
      <c r="F61" s="55">
        <f>ROUND(AVERAGE('8560-1.001 (av TS)'!I169:I175),3)</f>
        <v>0</v>
      </c>
      <c r="G61" s="42">
        <f t="shared" si="2"/>
        <v>0.6</v>
      </c>
      <c r="H61" s="42">
        <f t="shared" si="6"/>
        <v>0.79999999999999993</v>
      </c>
      <c r="I61" s="77"/>
      <c r="J61" s="78"/>
      <c r="K61" s="79"/>
      <c r="L61" s="80"/>
      <c r="O61" s="49"/>
      <c r="P61" s="48"/>
      <c r="Q61" s="45">
        <v>0.7</v>
      </c>
      <c r="R61" s="41" t="s">
        <v>96</v>
      </c>
      <c r="S61" s="41" t="e">
        <f t="shared" si="7"/>
        <v>#VALUE!</v>
      </c>
      <c r="T61" s="41" t="e">
        <f t="shared" si="8"/>
        <v>#VALUE!</v>
      </c>
      <c r="U61" s="48"/>
      <c r="V61" s="50"/>
    </row>
    <row r="62" spans="1:22" ht="60" customHeight="1" x14ac:dyDescent="0.25">
      <c r="A62" s="39" t="str">
        <f t="shared" si="0"/>
        <v/>
      </c>
      <c r="B62" s="49"/>
      <c r="C62" s="48">
        <f t="shared" si="5"/>
        <v>52</v>
      </c>
      <c r="D62" s="41"/>
      <c r="E62" s="42" t="str">
        <f t="shared" si="1"/>
        <v>Ø332±0,2</v>
      </c>
      <c r="F62" s="55">
        <f>'8560-1.001 (av TS)'!I165</f>
        <v>0</v>
      </c>
      <c r="G62" s="42">
        <f t="shared" si="2"/>
        <v>331.8</v>
      </c>
      <c r="H62" s="42">
        <f t="shared" si="6"/>
        <v>332.2</v>
      </c>
      <c r="I62" s="77"/>
      <c r="J62" s="78"/>
      <c r="K62" s="79"/>
      <c r="L62" s="80"/>
      <c r="O62" s="49"/>
      <c r="P62" s="48" t="s">
        <v>59</v>
      </c>
      <c r="Q62" s="45">
        <v>332</v>
      </c>
      <c r="R62" s="41" t="s">
        <v>97</v>
      </c>
      <c r="S62" s="41" t="e">
        <f t="shared" si="7"/>
        <v>#VALUE!</v>
      </c>
      <c r="T62" s="41" t="e">
        <f t="shared" si="8"/>
        <v>#VALUE!</v>
      </c>
      <c r="U62" s="48"/>
      <c r="V62" s="50"/>
    </row>
    <row r="63" spans="1:22" ht="60" customHeight="1" x14ac:dyDescent="0.25">
      <c r="A63" s="39" t="str">
        <f t="shared" si="0"/>
        <v/>
      </c>
      <c r="B63" s="49"/>
      <c r="C63" s="48">
        <f t="shared" si="5"/>
        <v>53</v>
      </c>
      <c r="D63" s="41"/>
      <c r="E63" s="42" t="str">
        <f t="shared" si="1"/>
        <v>Concentricité 0,4|A|B</v>
      </c>
      <c r="F63" s="55">
        <f>'8560-1.001 (av TS)'!I166</f>
        <v>0</v>
      </c>
      <c r="G63" s="42">
        <f t="shared" si="2"/>
        <v>0</v>
      </c>
      <c r="H63" s="42">
        <f t="shared" si="6"/>
        <v>0.4</v>
      </c>
      <c r="I63" s="77"/>
      <c r="J63" s="78"/>
      <c r="K63" s="79"/>
      <c r="L63" s="80"/>
      <c r="O63" s="49"/>
      <c r="P63" s="48" t="s">
        <v>71</v>
      </c>
      <c r="Q63" s="45">
        <v>0.4</v>
      </c>
      <c r="R63" s="41" t="str">
        <f>IF(AND(V63=$V$2,0.5&lt;=Q63,Q63&lt;=3,$C$4="f"),'6.4- RC'!$AG$5,
IF(AND(V63=$V$2,3&lt;Q63,Q63&lt;=6,$C$4="f"),'6.4- RC'!$AH$5,
IF(AND(V63=$V$2,6&lt;Q63,Q63&lt;=30,$C$4="f"),'6.4- RC'!$AI$5,
IF(AND(V63=$V$2,30&lt;Q63,Q63&lt;=120,$C$4="f"),'6.4- RC'!$AJ$5,
IF(AND(V63=$V$2,120&lt;Q63,Q63&lt;=400,$C$4="f"),'6.4- RC'!$AK$5,
IF(AND(V63=$V$2,400&lt;Q63,Q63&lt;=1000,$C$4="f"),'6.4- RC'!$AL$5,
IF(AND(V63=$V$2,1000&lt;Q63,Q63&lt;=2000,$C$4="f"),'6.4- RC'!$AM$5,
IF(AND(V63=$V$2,2000&lt;Q63,Q63&lt;=4000,$C$4="f"),'6.4- RC'!$AN$5,
IF(AND(V63=$V$3,0.5&lt;=Q63,Q63&lt;=3,$C$4="f"),'6.4- RC'!$AR$4,
IF(AND(V63=$V$3,3&lt;Q63,Q63&lt;=6,$C$4="f"),'6.4- RC'!$AS$4,
IF(AND(V63=$V$3,6&lt;Q63,$C$4="f"),'6.4- RC'!$AT$4,
IF(AND(V63=$V$2,0.5&lt;=Q63,Q63&lt;=3,$C$4="m"),'6.4- RC'!$AG$6,
IF(AND(V63=$V$2,3&lt;Q63,Q63&lt;=6,$C$4="m"),'6.4- RC'!$AH$6,
IF(AND(V63=$V$2,6&lt;Q63,Q63&lt;=30,$C$4="m"),'6.4- RC'!$AI$6,
IF(AND(V63=$V$2,30&lt;Q63,Q63&lt;=120,$C$4="m"),'6.4- RC'!$AJ$6,
IF(AND(V63=$V$2,120&lt;Q63,Q63&lt;=400,$C$4="m"),'6.4- RC'!$AK$6,
IF(AND(V63=$V$2,400&lt;Q63,Q63&lt;=1000,$C$4="m"),'6.4- RC'!$AL$6,
IF(AND(V63=$V$2,1000&lt;Q63,Q63&lt;=2000,$C$4="m"),'6.4- RC'!$AM$6,
IF(AND(V63=$V$2,2000&lt;Q63,Q63&lt;=4000,$C$4="m"),'6.4- RC'!$AN$6,
IF(AND(V63=$V$3,0.5&lt;=Q63,Q63&lt;=3,$C$4="m"),'6.4- RC'!$AR$4,
IF(AND(V63=$V$3,3&lt;Q63,Q63&lt;=6,$C$4="m"),'6.4- RC'!$AS$4,
IF(AND(V63=$V$3,6&lt;Q63,$C$4="m"),'6.4- RC'!$AT$4,
IF(AND(V63=$V$2,0.5&lt;=Q63,Q63&lt;=3,$C$4="c"),'6.4- RC'!$AG$7,
IF(AND(V63=$V$2,3&lt;Q63,Q63&lt;=6,$C$4="c"),'6.4- RC'!$AH$7,
IF(AND(V63=$V$2,6&lt;Q63,Q63&lt;=30,$C$4="c"),'6.4- RC'!$AI$7,
IF(AND(V63=$V$2,30&lt;Q63,Q63&lt;=120,$C$4="c"),'6.4- RC'!$AJ$7,
IF(AND(V63=$V$2,120&lt;Q63,Q63&lt;=400,$C$4="c"),'6.4- RC'!$AK$7,
IF(AND(V63=$V$2,400&lt;Q63,Q63&lt;=1000,$C$4="c"),'6.4- RC'!$AL$7,
IF(AND(V63=$V$2,1000&lt;Q63,Q63&lt;=2000,$C$4="c"),'6.4- RC'!$AM$7,
IF(AND(V63=$V$2,2000&lt;Q63,Q63&lt;=4000,$C$4="c"),'6.4- RC'!$AN$7,
IF(AND(V63=$V$3,0.5&lt;=Q63,Q63&lt;=3,$C$4="c"),'6.4- RC'!$AR$6,
IF(AND(V63=$V$3,3&lt;Q63,Q63&lt;=6,$C$4="c"),'6.4- RC'!$AS$6,
IF(AND(V63=$V$3,6&lt;Q63,$C$4="c"),'6.4- RC'!$AT$6,
IF(AND(V63=$V$2,0.5&lt;=Q63,Q63&lt;=3,$C$4="v"),'6.4- RC'!$AG$8,
IF(AND(V63=$V$2,3&lt;Q63,Q63&lt;=6,$C$4="v"),'6.4- RC'!$AH$8,
IF(AND(V63=$V$2,6&lt;Q63,Q63&lt;=30,$C$4="v"),'6.4- RC'!$AI$8,
IF(AND(V63=$V$2,30&lt;Q63,Q63&lt;=120,$C$4="v"),'6.4- RC'!$AJ$8,
IF(AND(V63=$V$2,120&lt;Q63,Q63&lt;=400,$C$4="v"),'6.4- RC'!$AK$8,
IF(AND(V63=$V$2,400&lt;Q63,Q63&lt;=1000,$C$4="v"),'6.4- RC'!$AL$8,
IF(AND(V63=$V$2,1000&lt;Q63,Q63&lt;=2000,$C$4="v"),'6.4- RC'!$AM$8,
IF(AND(V63=$V$2,2000&lt;Q63,Q63&lt;=4000,$C$4="v"),'6.4- RC'!$AN$8,
IF(AND(V63=$V$3,0.5&lt;=Q63,Q63&lt;=3,$C$4="v"),'6.4- RC'!$AR$6,
IF(AND(V63=$V$3,3&lt;Q63,Q63&lt;=6,$C$4="v"),'6.4- RC'!$AS$6,
IF(AND(V63=$V$3,6&lt;Q63,$C$4="v"),'6.4- RC'!$AT$6,
IF(V63="","")))))))))))))))))))))))))))))))))))))))))))))</f>
        <v/>
      </c>
      <c r="S63" s="41" t="e">
        <f t="shared" si="7"/>
        <v>#VALUE!</v>
      </c>
      <c r="T63" s="41" t="e">
        <f t="shared" si="8"/>
        <v>#VALUE!</v>
      </c>
      <c r="U63" s="48" t="s">
        <v>98</v>
      </c>
      <c r="V63" s="50"/>
    </row>
    <row r="64" spans="1:22" ht="60" customHeight="1" x14ac:dyDescent="0.25">
      <c r="A64" s="39" t="str">
        <f t="shared" si="0"/>
        <v/>
      </c>
      <c r="B64" s="49"/>
      <c r="C64" s="48">
        <f t="shared" si="5"/>
        <v>54</v>
      </c>
      <c r="D64" s="41"/>
      <c r="E64" s="42" t="str">
        <f t="shared" si="1"/>
        <v>Ra 0,8</v>
      </c>
      <c r="F64" s="55"/>
      <c r="G64" s="42">
        <f t="shared" si="2"/>
        <v>0</v>
      </c>
      <c r="H64" s="42">
        <f t="shared" si="6"/>
        <v>0.8</v>
      </c>
      <c r="I64" s="77"/>
      <c r="J64" s="78"/>
      <c r="K64" s="79"/>
      <c r="L64" s="80"/>
      <c r="O64" s="49"/>
      <c r="P64" s="48" t="s">
        <v>99</v>
      </c>
      <c r="Q64" s="45">
        <v>0.8</v>
      </c>
      <c r="R64" s="41" t="str">
        <f>IF(AND(V64=$V$2,0.5&lt;=Q64,Q64&lt;=3,$C$4="f"),'6.4- RC'!$AG$5,
IF(AND(V64=$V$2,3&lt;Q64,Q64&lt;=6,$C$4="f"),'6.4- RC'!$AH$5,
IF(AND(V64=$V$2,6&lt;Q64,Q64&lt;=30,$C$4="f"),'6.4- RC'!$AI$5,
IF(AND(V64=$V$2,30&lt;Q64,Q64&lt;=120,$C$4="f"),'6.4- RC'!$AJ$5,
IF(AND(V64=$V$2,120&lt;Q64,Q64&lt;=400,$C$4="f"),'6.4- RC'!$AK$5,
IF(AND(V64=$V$2,400&lt;Q64,Q64&lt;=1000,$C$4="f"),'6.4- RC'!$AL$5,
IF(AND(V64=$V$2,1000&lt;Q64,Q64&lt;=2000,$C$4="f"),'6.4- RC'!$AM$5,
IF(AND(V64=$V$2,2000&lt;Q64,Q64&lt;=4000,$C$4="f"),'6.4- RC'!$AN$5,
IF(AND(V64=$V$3,0.5&lt;=Q64,Q64&lt;=3,$C$4="f"),'6.4- RC'!$AR$4,
IF(AND(V64=$V$3,3&lt;Q64,Q64&lt;=6,$C$4="f"),'6.4- RC'!$AS$4,
IF(AND(V64=$V$3,6&lt;Q64,$C$4="f"),'6.4- RC'!$AT$4,
IF(AND(V64=$V$2,0.5&lt;=Q64,Q64&lt;=3,$C$4="m"),'6.4- RC'!$AG$6,
IF(AND(V64=$V$2,3&lt;Q64,Q64&lt;=6,$C$4="m"),'6.4- RC'!$AH$6,
IF(AND(V64=$V$2,6&lt;Q64,Q64&lt;=30,$C$4="m"),'6.4- RC'!$AI$6,
IF(AND(V64=$V$2,30&lt;Q64,Q64&lt;=120,$C$4="m"),'6.4- RC'!$AJ$6,
IF(AND(V64=$V$2,120&lt;Q64,Q64&lt;=400,$C$4="m"),'6.4- RC'!$AK$6,
IF(AND(V64=$V$2,400&lt;Q64,Q64&lt;=1000,$C$4="m"),'6.4- RC'!$AL$6,
IF(AND(V64=$V$2,1000&lt;Q64,Q64&lt;=2000,$C$4="m"),'6.4- RC'!$AM$6,
IF(AND(V64=$V$2,2000&lt;Q64,Q64&lt;=4000,$C$4="m"),'6.4- RC'!$AN$6,
IF(AND(V64=$V$3,0.5&lt;=Q64,Q64&lt;=3,$C$4="m"),'6.4- RC'!$AR$4,
IF(AND(V64=$V$3,3&lt;Q64,Q64&lt;=6,$C$4="m"),'6.4- RC'!$AS$4,
IF(AND(V64=$V$3,6&lt;Q64,$C$4="m"),'6.4- RC'!$AT$4,
IF(AND(V64=$V$2,0.5&lt;=Q64,Q64&lt;=3,$C$4="c"),'6.4- RC'!$AG$7,
IF(AND(V64=$V$2,3&lt;Q64,Q64&lt;=6,$C$4="c"),'6.4- RC'!$AH$7,
IF(AND(V64=$V$2,6&lt;Q64,Q64&lt;=30,$C$4="c"),'6.4- RC'!$AI$7,
IF(AND(V64=$V$2,30&lt;Q64,Q64&lt;=120,$C$4="c"),'6.4- RC'!$AJ$7,
IF(AND(V64=$V$2,120&lt;Q64,Q64&lt;=400,$C$4="c"),'6.4- RC'!$AK$7,
IF(AND(V64=$V$2,400&lt;Q64,Q64&lt;=1000,$C$4="c"),'6.4- RC'!$AL$7,
IF(AND(V64=$V$2,1000&lt;Q64,Q64&lt;=2000,$C$4="c"),'6.4- RC'!$AM$7,
IF(AND(V64=$V$2,2000&lt;Q64,Q64&lt;=4000,$C$4="c"),'6.4- RC'!$AN$7,
IF(AND(V64=$V$3,0.5&lt;=Q64,Q64&lt;=3,$C$4="c"),'6.4- RC'!$AR$6,
IF(AND(V64=$V$3,3&lt;Q64,Q64&lt;=6,$C$4="c"),'6.4- RC'!$AS$6,
IF(AND(V64=$V$3,6&lt;Q64,$C$4="c"),'6.4- RC'!$AT$6,
IF(AND(V64=$V$2,0.5&lt;=Q64,Q64&lt;=3,$C$4="v"),'6.4- RC'!$AG$8,
IF(AND(V64=$V$2,3&lt;Q64,Q64&lt;=6,$C$4="v"),'6.4- RC'!$AH$8,
IF(AND(V64=$V$2,6&lt;Q64,Q64&lt;=30,$C$4="v"),'6.4- RC'!$AI$8,
IF(AND(V64=$V$2,30&lt;Q64,Q64&lt;=120,$C$4="v"),'6.4- RC'!$AJ$8,
IF(AND(V64=$V$2,120&lt;Q64,Q64&lt;=400,$C$4="v"),'6.4- RC'!$AK$8,
IF(AND(V64=$V$2,400&lt;Q64,Q64&lt;=1000,$C$4="v"),'6.4- RC'!$AL$8,
IF(AND(V64=$V$2,1000&lt;Q64,Q64&lt;=2000,$C$4="v"),'6.4- RC'!$AM$8,
IF(AND(V64=$V$2,2000&lt;Q64,Q64&lt;=4000,$C$4="v"),'6.4- RC'!$AN$8,
IF(AND(V64=$V$3,0.5&lt;=Q64,Q64&lt;=3,$C$4="v"),'6.4- RC'!$AR$6,
IF(AND(V64=$V$3,3&lt;Q64,Q64&lt;=6,$C$4="v"),'6.4- RC'!$AS$6,
IF(AND(V64=$V$3,6&lt;Q64,$C$4="v"),'6.4- RC'!$AT$6,
IF(V64="","")))))))))))))))))))))))))))))))))))))))))))))</f>
        <v/>
      </c>
      <c r="S64" s="41" t="e">
        <f t="shared" si="7"/>
        <v>#VALUE!</v>
      </c>
      <c r="T64" s="41" t="e">
        <f t="shared" si="8"/>
        <v>#VALUE!</v>
      </c>
      <c r="U64" s="48"/>
      <c r="V64" s="50"/>
    </row>
    <row r="65" spans="1:22" ht="60" customHeight="1" x14ac:dyDescent="0.25">
      <c r="A65" s="39" t="str">
        <f t="shared" si="0"/>
        <v/>
      </c>
      <c r="B65" s="49"/>
      <c r="C65" s="48">
        <f t="shared" si="5"/>
        <v>55</v>
      </c>
      <c r="D65" s="41"/>
      <c r="E65" s="42" t="str">
        <f t="shared" si="1"/>
        <v>Localisation 0,2|A|B</v>
      </c>
      <c r="F65" s="55">
        <f>'8560-1.001 (ap TS)'!I23</f>
        <v>0</v>
      </c>
      <c r="G65" s="42">
        <f t="shared" si="2"/>
        <v>0</v>
      </c>
      <c r="H65" s="42">
        <f t="shared" si="6"/>
        <v>0.2</v>
      </c>
      <c r="I65" s="77"/>
      <c r="J65" s="78"/>
      <c r="K65" s="79"/>
      <c r="L65" s="80"/>
      <c r="O65" s="49"/>
      <c r="P65" s="48" t="s">
        <v>57</v>
      </c>
      <c r="Q65" s="45">
        <v>0.2</v>
      </c>
      <c r="R65" s="41" t="str">
        <f>IF(AND(V65=$V$2,0.5&lt;=Q65,Q65&lt;=3,$C$4="f"),'6.4- RC'!$AG$5,
IF(AND(V65=$V$2,3&lt;Q65,Q65&lt;=6,$C$4="f"),'6.4- RC'!$AH$5,
IF(AND(V65=$V$2,6&lt;Q65,Q65&lt;=30,$C$4="f"),'6.4- RC'!$AI$5,
IF(AND(V65=$V$2,30&lt;Q65,Q65&lt;=120,$C$4="f"),'6.4- RC'!$AJ$5,
IF(AND(V65=$V$2,120&lt;Q65,Q65&lt;=400,$C$4="f"),'6.4- RC'!$AK$5,
IF(AND(V65=$V$2,400&lt;Q65,Q65&lt;=1000,$C$4="f"),'6.4- RC'!$AL$5,
IF(AND(V65=$V$2,1000&lt;Q65,Q65&lt;=2000,$C$4="f"),'6.4- RC'!$AM$5,
IF(AND(V65=$V$2,2000&lt;Q65,Q65&lt;=4000,$C$4="f"),'6.4- RC'!$AN$5,
IF(AND(V65=$V$3,0.5&lt;=Q65,Q65&lt;=3,$C$4="f"),'6.4- RC'!$AR$4,
IF(AND(V65=$V$3,3&lt;Q65,Q65&lt;=6,$C$4="f"),'6.4- RC'!$AS$4,
IF(AND(V65=$V$3,6&lt;Q65,$C$4="f"),'6.4- RC'!$AT$4,
IF(AND(V65=$V$2,0.5&lt;=Q65,Q65&lt;=3,$C$4="m"),'6.4- RC'!$AG$6,
IF(AND(V65=$V$2,3&lt;Q65,Q65&lt;=6,$C$4="m"),'6.4- RC'!$AH$6,
IF(AND(V65=$V$2,6&lt;Q65,Q65&lt;=30,$C$4="m"),'6.4- RC'!$AI$6,
IF(AND(V65=$V$2,30&lt;Q65,Q65&lt;=120,$C$4="m"),'6.4- RC'!$AJ$6,
IF(AND(V65=$V$2,120&lt;Q65,Q65&lt;=400,$C$4="m"),'6.4- RC'!$AK$6,
IF(AND(V65=$V$2,400&lt;Q65,Q65&lt;=1000,$C$4="m"),'6.4- RC'!$AL$6,
IF(AND(V65=$V$2,1000&lt;Q65,Q65&lt;=2000,$C$4="m"),'6.4- RC'!$AM$6,
IF(AND(V65=$V$2,2000&lt;Q65,Q65&lt;=4000,$C$4="m"),'6.4- RC'!$AN$6,
IF(AND(V65=$V$3,0.5&lt;=Q65,Q65&lt;=3,$C$4="m"),'6.4- RC'!$AR$4,
IF(AND(V65=$V$3,3&lt;Q65,Q65&lt;=6,$C$4="m"),'6.4- RC'!$AS$4,
IF(AND(V65=$V$3,6&lt;Q65,$C$4="m"),'6.4- RC'!$AT$4,
IF(AND(V65=$V$2,0.5&lt;=Q65,Q65&lt;=3,$C$4="c"),'6.4- RC'!$AG$7,
IF(AND(V65=$V$2,3&lt;Q65,Q65&lt;=6,$C$4="c"),'6.4- RC'!$AH$7,
IF(AND(V65=$V$2,6&lt;Q65,Q65&lt;=30,$C$4="c"),'6.4- RC'!$AI$7,
IF(AND(V65=$V$2,30&lt;Q65,Q65&lt;=120,$C$4="c"),'6.4- RC'!$AJ$7,
IF(AND(V65=$V$2,120&lt;Q65,Q65&lt;=400,$C$4="c"),'6.4- RC'!$AK$7,
IF(AND(V65=$V$2,400&lt;Q65,Q65&lt;=1000,$C$4="c"),'6.4- RC'!$AL$7,
IF(AND(V65=$V$2,1000&lt;Q65,Q65&lt;=2000,$C$4="c"),'6.4- RC'!$AM$7,
IF(AND(V65=$V$2,2000&lt;Q65,Q65&lt;=4000,$C$4="c"),'6.4- RC'!$AN$7,
IF(AND(V65=$V$3,0.5&lt;=Q65,Q65&lt;=3,$C$4="c"),'6.4- RC'!$AR$6,
IF(AND(V65=$V$3,3&lt;Q65,Q65&lt;=6,$C$4="c"),'6.4- RC'!$AS$6,
IF(AND(V65=$V$3,6&lt;Q65,$C$4="c"),'6.4- RC'!$AT$6,
IF(AND(V65=$V$2,0.5&lt;=Q65,Q65&lt;=3,$C$4="v"),'6.4- RC'!$AG$8,
IF(AND(V65=$V$2,3&lt;Q65,Q65&lt;=6,$C$4="v"),'6.4- RC'!$AH$8,
IF(AND(V65=$V$2,6&lt;Q65,Q65&lt;=30,$C$4="v"),'6.4- RC'!$AI$8,
IF(AND(V65=$V$2,30&lt;Q65,Q65&lt;=120,$C$4="v"),'6.4- RC'!$AJ$8,
IF(AND(V65=$V$2,120&lt;Q65,Q65&lt;=400,$C$4="v"),'6.4- RC'!$AK$8,
IF(AND(V65=$V$2,400&lt;Q65,Q65&lt;=1000,$C$4="v"),'6.4- RC'!$AL$8,
IF(AND(V65=$V$2,1000&lt;Q65,Q65&lt;=2000,$C$4="v"),'6.4- RC'!$AM$8,
IF(AND(V65=$V$2,2000&lt;Q65,Q65&lt;=4000,$C$4="v"),'6.4- RC'!$AN$8,
IF(AND(V65=$V$3,0.5&lt;=Q65,Q65&lt;=3,$C$4="v"),'6.4- RC'!$AR$6,
IF(AND(V65=$V$3,3&lt;Q65,Q65&lt;=6,$C$4="v"),'6.4- RC'!$AS$6,
IF(AND(V65=$V$3,6&lt;Q65,$C$4="v"),'6.4- RC'!$AT$6,
IF(V65="","")))))))))))))))))))))))))))))))))))))))))))))</f>
        <v/>
      </c>
      <c r="S65" s="41" t="e">
        <f t="shared" si="7"/>
        <v>#VALUE!</v>
      </c>
      <c r="T65" s="41" t="e">
        <f t="shared" si="8"/>
        <v>#VALUE!</v>
      </c>
      <c r="U65" s="48" t="s">
        <v>98</v>
      </c>
      <c r="V65" s="50"/>
    </row>
    <row r="66" spans="1:22" ht="60" customHeight="1" x14ac:dyDescent="0.25">
      <c r="A66" s="39" t="str">
        <f t="shared" si="0"/>
        <v/>
      </c>
      <c r="B66" s="49"/>
      <c r="C66" s="48">
        <f t="shared" si="5"/>
        <v>56</v>
      </c>
      <c r="D66" s="41"/>
      <c r="E66" s="42" t="str">
        <f t="shared" si="1"/>
        <v>Planéité 0,1</v>
      </c>
      <c r="F66" s="55">
        <f>MAX('8560-1.001 (av TS)'!I94:I95)</f>
        <v>0</v>
      </c>
      <c r="G66" s="42">
        <f t="shared" si="2"/>
        <v>0</v>
      </c>
      <c r="H66" s="42">
        <f t="shared" si="6"/>
        <v>0.1</v>
      </c>
      <c r="I66" s="77"/>
      <c r="J66" s="78"/>
      <c r="K66" s="79"/>
      <c r="L66" s="80"/>
      <c r="O66" s="49"/>
      <c r="P66" s="48" t="s">
        <v>74</v>
      </c>
      <c r="Q66" s="45">
        <v>0.1</v>
      </c>
      <c r="R66" s="41" t="str">
        <f>IF(AND(V66=$V$2,0.5&lt;=Q66,Q66&lt;=3,$C$4="f"),'6.4- RC'!$AG$5,
IF(AND(V66=$V$2,3&lt;Q66,Q66&lt;=6,$C$4="f"),'6.4- RC'!$AH$5,
IF(AND(V66=$V$2,6&lt;Q66,Q66&lt;=30,$C$4="f"),'6.4- RC'!$AI$5,
IF(AND(V66=$V$2,30&lt;Q66,Q66&lt;=120,$C$4="f"),'6.4- RC'!$AJ$5,
IF(AND(V66=$V$2,120&lt;Q66,Q66&lt;=400,$C$4="f"),'6.4- RC'!$AK$5,
IF(AND(V66=$V$2,400&lt;Q66,Q66&lt;=1000,$C$4="f"),'6.4- RC'!$AL$5,
IF(AND(V66=$V$2,1000&lt;Q66,Q66&lt;=2000,$C$4="f"),'6.4- RC'!$AM$5,
IF(AND(V66=$V$2,2000&lt;Q66,Q66&lt;=4000,$C$4="f"),'6.4- RC'!$AN$5,
IF(AND(V66=$V$3,0.5&lt;=Q66,Q66&lt;=3,$C$4="f"),'6.4- RC'!$AR$4,
IF(AND(V66=$V$3,3&lt;Q66,Q66&lt;=6,$C$4="f"),'6.4- RC'!$AS$4,
IF(AND(V66=$V$3,6&lt;Q66,$C$4="f"),'6.4- RC'!$AT$4,
IF(AND(V66=$V$2,0.5&lt;=Q66,Q66&lt;=3,$C$4="m"),'6.4- RC'!$AG$6,
IF(AND(V66=$V$2,3&lt;Q66,Q66&lt;=6,$C$4="m"),'6.4- RC'!$AH$6,
IF(AND(V66=$V$2,6&lt;Q66,Q66&lt;=30,$C$4="m"),'6.4- RC'!$AI$6,
IF(AND(V66=$V$2,30&lt;Q66,Q66&lt;=120,$C$4="m"),'6.4- RC'!$AJ$6,
IF(AND(V66=$V$2,120&lt;Q66,Q66&lt;=400,$C$4="m"),'6.4- RC'!$AK$6,
IF(AND(V66=$V$2,400&lt;Q66,Q66&lt;=1000,$C$4="m"),'6.4- RC'!$AL$6,
IF(AND(V66=$V$2,1000&lt;Q66,Q66&lt;=2000,$C$4="m"),'6.4- RC'!$AM$6,
IF(AND(V66=$V$2,2000&lt;Q66,Q66&lt;=4000,$C$4="m"),'6.4- RC'!$AN$6,
IF(AND(V66=$V$3,0.5&lt;=Q66,Q66&lt;=3,$C$4="m"),'6.4- RC'!$AR$4,
IF(AND(V66=$V$3,3&lt;Q66,Q66&lt;=6,$C$4="m"),'6.4- RC'!$AS$4,
IF(AND(V66=$V$3,6&lt;Q66,$C$4="m"),'6.4- RC'!$AT$4,
IF(AND(V66=$V$2,0.5&lt;=Q66,Q66&lt;=3,$C$4="c"),'6.4- RC'!$AG$7,
IF(AND(V66=$V$2,3&lt;Q66,Q66&lt;=6,$C$4="c"),'6.4- RC'!$AH$7,
IF(AND(V66=$V$2,6&lt;Q66,Q66&lt;=30,$C$4="c"),'6.4- RC'!$AI$7,
IF(AND(V66=$V$2,30&lt;Q66,Q66&lt;=120,$C$4="c"),'6.4- RC'!$AJ$7,
IF(AND(V66=$V$2,120&lt;Q66,Q66&lt;=400,$C$4="c"),'6.4- RC'!$AK$7,
IF(AND(V66=$V$2,400&lt;Q66,Q66&lt;=1000,$C$4="c"),'6.4- RC'!$AL$7,
IF(AND(V66=$V$2,1000&lt;Q66,Q66&lt;=2000,$C$4="c"),'6.4- RC'!$AM$7,
IF(AND(V66=$V$2,2000&lt;Q66,Q66&lt;=4000,$C$4="c"),'6.4- RC'!$AN$7,
IF(AND(V66=$V$3,0.5&lt;=Q66,Q66&lt;=3,$C$4="c"),'6.4- RC'!$AR$6,
IF(AND(V66=$V$3,3&lt;Q66,Q66&lt;=6,$C$4="c"),'6.4- RC'!$AS$6,
IF(AND(V66=$V$3,6&lt;Q66,$C$4="c"),'6.4- RC'!$AT$6,
IF(AND(V66=$V$2,0.5&lt;=Q66,Q66&lt;=3,$C$4="v"),'6.4- RC'!$AG$8,
IF(AND(V66=$V$2,3&lt;Q66,Q66&lt;=6,$C$4="v"),'6.4- RC'!$AH$8,
IF(AND(V66=$V$2,6&lt;Q66,Q66&lt;=30,$C$4="v"),'6.4- RC'!$AI$8,
IF(AND(V66=$V$2,30&lt;Q66,Q66&lt;=120,$C$4="v"),'6.4- RC'!$AJ$8,
IF(AND(V66=$V$2,120&lt;Q66,Q66&lt;=400,$C$4="v"),'6.4- RC'!$AK$8,
IF(AND(V66=$V$2,400&lt;Q66,Q66&lt;=1000,$C$4="v"),'6.4- RC'!$AL$8,
IF(AND(V66=$V$2,1000&lt;Q66,Q66&lt;=2000,$C$4="v"),'6.4- RC'!$AM$8,
IF(AND(V66=$V$2,2000&lt;Q66,Q66&lt;=4000,$C$4="v"),'6.4- RC'!$AN$8,
IF(AND(V66=$V$3,0.5&lt;=Q66,Q66&lt;=3,$C$4="v"),'6.4- RC'!$AR$6,
IF(AND(V66=$V$3,3&lt;Q66,Q66&lt;=6,$C$4="v"),'6.4- RC'!$AS$6,
IF(AND(V66=$V$3,6&lt;Q66,$C$4="v"),'6.4- RC'!$AT$6,
IF(V66="","")))))))))))))))))))))))))))))))))))))))))))))</f>
        <v/>
      </c>
      <c r="S66" s="41" t="e">
        <f t="shared" si="7"/>
        <v>#VALUE!</v>
      </c>
      <c r="T66" s="41" t="e">
        <f t="shared" si="8"/>
        <v>#VALUE!</v>
      </c>
      <c r="U66" s="48"/>
      <c r="V66" s="50"/>
    </row>
    <row r="67" spans="1:22" ht="60" customHeight="1" x14ac:dyDescent="0.25">
      <c r="A67" s="39" t="str">
        <f t="shared" si="0"/>
        <v/>
      </c>
      <c r="B67" s="49"/>
      <c r="C67" s="48">
        <f t="shared" si="5"/>
        <v>57</v>
      </c>
      <c r="D67" s="41"/>
      <c r="E67" s="42" t="str">
        <f t="shared" si="1"/>
        <v>R30</v>
      </c>
      <c r="F67" s="43" t="s">
        <v>66</v>
      </c>
      <c r="G67" s="42">
        <f t="shared" si="2"/>
        <v>0</v>
      </c>
      <c r="H67" s="42" t="str">
        <f t="shared" si="6"/>
        <v>R30</v>
      </c>
      <c r="I67" s="77"/>
      <c r="J67" s="78"/>
      <c r="K67" s="79"/>
      <c r="L67" s="80"/>
      <c r="O67" s="49"/>
      <c r="P67" s="48"/>
      <c r="Q67" s="45" t="s">
        <v>100</v>
      </c>
      <c r="R67" s="41" t="str">
        <f>IF(AND(V67=$V$2,0.5&lt;=Q67,Q67&lt;=3,$C$4="f"),'6.4- RC'!$AG$5,
IF(AND(V67=$V$2,3&lt;Q67,Q67&lt;=6,$C$4="f"),'6.4- RC'!$AH$5,
IF(AND(V67=$V$2,6&lt;Q67,Q67&lt;=30,$C$4="f"),'6.4- RC'!$AI$5,
IF(AND(V67=$V$2,30&lt;Q67,Q67&lt;=120,$C$4="f"),'6.4- RC'!$AJ$5,
IF(AND(V67=$V$2,120&lt;Q67,Q67&lt;=400,$C$4="f"),'6.4- RC'!$AK$5,
IF(AND(V67=$V$2,400&lt;Q67,Q67&lt;=1000,$C$4="f"),'6.4- RC'!$AL$5,
IF(AND(V67=$V$2,1000&lt;Q67,Q67&lt;=2000,$C$4="f"),'6.4- RC'!$AM$5,
IF(AND(V67=$V$2,2000&lt;Q67,Q67&lt;=4000,$C$4="f"),'6.4- RC'!$AN$5,
IF(AND(V67=$V$3,0.5&lt;=Q67,Q67&lt;=3,$C$4="f"),'6.4- RC'!$AR$4,
IF(AND(V67=$V$3,3&lt;Q67,Q67&lt;=6,$C$4="f"),'6.4- RC'!$AS$4,
IF(AND(V67=$V$3,6&lt;Q67,$C$4="f"),'6.4- RC'!$AT$4,
IF(AND(V67=$V$2,0.5&lt;=Q67,Q67&lt;=3,$C$4="m"),'6.4- RC'!$AG$6,
IF(AND(V67=$V$2,3&lt;Q67,Q67&lt;=6,$C$4="m"),'6.4- RC'!$AH$6,
IF(AND(V67=$V$2,6&lt;Q67,Q67&lt;=30,$C$4="m"),'6.4- RC'!$AI$6,
IF(AND(V67=$V$2,30&lt;Q67,Q67&lt;=120,$C$4="m"),'6.4- RC'!$AJ$6,
IF(AND(V67=$V$2,120&lt;Q67,Q67&lt;=400,$C$4="m"),'6.4- RC'!$AK$6,
IF(AND(V67=$V$2,400&lt;Q67,Q67&lt;=1000,$C$4="m"),'6.4- RC'!$AL$6,
IF(AND(V67=$V$2,1000&lt;Q67,Q67&lt;=2000,$C$4="m"),'6.4- RC'!$AM$6,
IF(AND(V67=$V$2,2000&lt;Q67,Q67&lt;=4000,$C$4="m"),'6.4- RC'!$AN$6,
IF(AND(V67=$V$3,0.5&lt;=Q67,Q67&lt;=3,$C$4="m"),'6.4- RC'!$AR$4,
IF(AND(V67=$V$3,3&lt;Q67,Q67&lt;=6,$C$4="m"),'6.4- RC'!$AS$4,
IF(AND(V67=$V$3,6&lt;Q67,$C$4="m"),'6.4- RC'!$AT$4,
IF(AND(V67=$V$2,0.5&lt;=Q67,Q67&lt;=3,$C$4="c"),'6.4- RC'!$AG$7,
IF(AND(V67=$V$2,3&lt;Q67,Q67&lt;=6,$C$4="c"),'6.4- RC'!$AH$7,
IF(AND(V67=$V$2,6&lt;Q67,Q67&lt;=30,$C$4="c"),'6.4- RC'!$AI$7,
IF(AND(V67=$V$2,30&lt;Q67,Q67&lt;=120,$C$4="c"),'6.4- RC'!$AJ$7,
IF(AND(V67=$V$2,120&lt;Q67,Q67&lt;=400,$C$4="c"),'6.4- RC'!$AK$7,
IF(AND(V67=$V$2,400&lt;Q67,Q67&lt;=1000,$C$4="c"),'6.4- RC'!$AL$7,
IF(AND(V67=$V$2,1000&lt;Q67,Q67&lt;=2000,$C$4="c"),'6.4- RC'!$AM$7,
IF(AND(V67=$V$2,2000&lt;Q67,Q67&lt;=4000,$C$4="c"),'6.4- RC'!$AN$7,
IF(AND(V67=$V$3,0.5&lt;=Q67,Q67&lt;=3,$C$4="c"),'6.4- RC'!$AR$6,
IF(AND(V67=$V$3,3&lt;Q67,Q67&lt;=6,$C$4="c"),'6.4- RC'!$AS$6,
IF(AND(V67=$V$3,6&lt;Q67,$C$4="c"),'6.4- RC'!$AT$6,
IF(AND(V67=$V$2,0.5&lt;=Q67,Q67&lt;=3,$C$4="v"),'6.4- RC'!$AG$8,
IF(AND(V67=$V$2,3&lt;Q67,Q67&lt;=6,$C$4="v"),'6.4- RC'!$AH$8,
IF(AND(V67=$V$2,6&lt;Q67,Q67&lt;=30,$C$4="v"),'6.4- RC'!$AI$8,
IF(AND(V67=$V$2,30&lt;Q67,Q67&lt;=120,$C$4="v"),'6.4- RC'!$AJ$8,
IF(AND(V67=$V$2,120&lt;Q67,Q67&lt;=400,$C$4="v"),'6.4- RC'!$AK$8,
IF(AND(V67=$V$2,400&lt;Q67,Q67&lt;=1000,$C$4="v"),'6.4- RC'!$AL$8,
IF(AND(V67=$V$2,1000&lt;Q67,Q67&lt;=2000,$C$4="v"),'6.4- RC'!$AM$8,
IF(AND(V67=$V$2,2000&lt;Q67,Q67&lt;=4000,$C$4="v"),'6.4- RC'!$AN$8,
IF(AND(V67=$V$3,0.5&lt;=Q67,Q67&lt;=3,$C$4="v"),'6.4- RC'!$AR$6,
IF(AND(V67=$V$3,3&lt;Q67,Q67&lt;=6,$C$4="v"),'6.4- RC'!$AS$6,
IF(AND(V67=$V$3,6&lt;Q67,$C$4="v"),'6.4- RC'!$AT$6,
IF(V67="","")))))))))))))))))))))))))))))))))))))))))))))</f>
        <v/>
      </c>
      <c r="S67" s="41" t="e">
        <f t="shared" si="7"/>
        <v>#VALUE!</v>
      </c>
      <c r="T67" s="41" t="e">
        <f t="shared" si="8"/>
        <v>#VALUE!</v>
      </c>
      <c r="U67" s="48"/>
      <c r="V67" s="50"/>
    </row>
    <row r="68" spans="1:22" ht="60" customHeight="1" x14ac:dyDescent="0.25">
      <c r="A68" s="39" t="str">
        <f t="shared" si="0"/>
        <v/>
      </c>
      <c r="B68" s="49"/>
      <c r="C68" s="48">
        <f t="shared" si="5"/>
        <v>58</v>
      </c>
      <c r="D68" s="41"/>
      <c r="E68" s="42" t="str">
        <f t="shared" si="1"/>
        <v>R10</v>
      </c>
      <c r="F68" s="43" t="s">
        <v>66</v>
      </c>
      <c r="G68" s="42">
        <f t="shared" si="2"/>
        <v>0</v>
      </c>
      <c r="H68" s="42" t="str">
        <f t="shared" si="6"/>
        <v>R10</v>
      </c>
      <c r="I68" s="77"/>
      <c r="J68" s="78"/>
      <c r="K68" s="79"/>
      <c r="L68" s="80"/>
      <c r="O68" s="49"/>
      <c r="P68" s="48"/>
      <c r="Q68" s="45" t="s">
        <v>101</v>
      </c>
      <c r="R68" s="41" t="str">
        <f>IF(AND(V68=$V$2,0.5&lt;=Q68,Q68&lt;=3,$C$4="f"),'6.4- RC'!$AG$5,
IF(AND(V68=$V$2,3&lt;Q68,Q68&lt;=6,$C$4="f"),'6.4- RC'!$AH$5,
IF(AND(V68=$V$2,6&lt;Q68,Q68&lt;=30,$C$4="f"),'6.4- RC'!$AI$5,
IF(AND(V68=$V$2,30&lt;Q68,Q68&lt;=120,$C$4="f"),'6.4- RC'!$AJ$5,
IF(AND(V68=$V$2,120&lt;Q68,Q68&lt;=400,$C$4="f"),'6.4- RC'!$AK$5,
IF(AND(V68=$V$2,400&lt;Q68,Q68&lt;=1000,$C$4="f"),'6.4- RC'!$AL$5,
IF(AND(V68=$V$2,1000&lt;Q68,Q68&lt;=2000,$C$4="f"),'6.4- RC'!$AM$5,
IF(AND(V68=$V$2,2000&lt;Q68,Q68&lt;=4000,$C$4="f"),'6.4- RC'!$AN$5,
IF(AND(V68=$V$3,0.5&lt;=Q68,Q68&lt;=3,$C$4="f"),'6.4- RC'!$AR$4,
IF(AND(V68=$V$3,3&lt;Q68,Q68&lt;=6,$C$4="f"),'6.4- RC'!$AS$4,
IF(AND(V68=$V$3,6&lt;Q68,$C$4="f"),'6.4- RC'!$AT$4,
IF(AND(V68=$V$2,0.5&lt;=Q68,Q68&lt;=3,$C$4="m"),'6.4- RC'!$AG$6,
IF(AND(V68=$V$2,3&lt;Q68,Q68&lt;=6,$C$4="m"),'6.4- RC'!$AH$6,
IF(AND(V68=$V$2,6&lt;Q68,Q68&lt;=30,$C$4="m"),'6.4- RC'!$AI$6,
IF(AND(V68=$V$2,30&lt;Q68,Q68&lt;=120,$C$4="m"),'6.4- RC'!$AJ$6,
IF(AND(V68=$V$2,120&lt;Q68,Q68&lt;=400,$C$4="m"),'6.4- RC'!$AK$6,
IF(AND(V68=$V$2,400&lt;Q68,Q68&lt;=1000,$C$4="m"),'6.4- RC'!$AL$6,
IF(AND(V68=$V$2,1000&lt;Q68,Q68&lt;=2000,$C$4="m"),'6.4- RC'!$AM$6,
IF(AND(V68=$V$2,2000&lt;Q68,Q68&lt;=4000,$C$4="m"),'6.4- RC'!$AN$6,
IF(AND(V68=$V$3,0.5&lt;=Q68,Q68&lt;=3,$C$4="m"),'6.4- RC'!$AR$4,
IF(AND(V68=$V$3,3&lt;Q68,Q68&lt;=6,$C$4="m"),'6.4- RC'!$AS$4,
IF(AND(V68=$V$3,6&lt;Q68,$C$4="m"),'6.4- RC'!$AT$4,
IF(AND(V68=$V$2,0.5&lt;=Q68,Q68&lt;=3,$C$4="c"),'6.4- RC'!$AG$7,
IF(AND(V68=$V$2,3&lt;Q68,Q68&lt;=6,$C$4="c"),'6.4- RC'!$AH$7,
IF(AND(V68=$V$2,6&lt;Q68,Q68&lt;=30,$C$4="c"),'6.4- RC'!$AI$7,
IF(AND(V68=$V$2,30&lt;Q68,Q68&lt;=120,$C$4="c"),'6.4- RC'!$AJ$7,
IF(AND(V68=$V$2,120&lt;Q68,Q68&lt;=400,$C$4="c"),'6.4- RC'!$AK$7,
IF(AND(V68=$V$2,400&lt;Q68,Q68&lt;=1000,$C$4="c"),'6.4- RC'!$AL$7,
IF(AND(V68=$V$2,1000&lt;Q68,Q68&lt;=2000,$C$4="c"),'6.4- RC'!$AM$7,
IF(AND(V68=$V$2,2000&lt;Q68,Q68&lt;=4000,$C$4="c"),'6.4- RC'!$AN$7,
IF(AND(V68=$V$3,0.5&lt;=Q68,Q68&lt;=3,$C$4="c"),'6.4- RC'!$AR$6,
IF(AND(V68=$V$3,3&lt;Q68,Q68&lt;=6,$C$4="c"),'6.4- RC'!$AS$6,
IF(AND(V68=$V$3,6&lt;Q68,$C$4="c"),'6.4- RC'!$AT$6,
IF(AND(V68=$V$2,0.5&lt;=Q68,Q68&lt;=3,$C$4="v"),'6.4- RC'!$AG$8,
IF(AND(V68=$V$2,3&lt;Q68,Q68&lt;=6,$C$4="v"),'6.4- RC'!$AH$8,
IF(AND(V68=$V$2,6&lt;Q68,Q68&lt;=30,$C$4="v"),'6.4- RC'!$AI$8,
IF(AND(V68=$V$2,30&lt;Q68,Q68&lt;=120,$C$4="v"),'6.4- RC'!$AJ$8,
IF(AND(V68=$V$2,120&lt;Q68,Q68&lt;=400,$C$4="v"),'6.4- RC'!$AK$8,
IF(AND(V68=$V$2,400&lt;Q68,Q68&lt;=1000,$C$4="v"),'6.4- RC'!$AL$8,
IF(AND(V68=$V$2,1000&lt;Q68,Q68&lt;=2000,$C$4="v"),'6.4- RC'!$AM$8,
IF(AND(V68=$V$2,2000&lt;Q68,Q68&lt;=4000,$C$4="v"),'6.4- RC'!$AN$8,
IF(AND(V68=$V$3,0.5&lt;=Q68,Q68&lt;=3,$C$4="v"),'6.4- RC'!$AR$6,
IF(AND(V68=$V$3,3&lt;Q68,Q68&lt;=6,$C$4="v"),'6.4- RC'!$AS$6,
IF(AND(V68=$V$3,6&lt;Q68,$C$4="v"),'6.4- RC'!$AT$6,
IF(V68="","")))))))))))))))))))))))))))))))))))))))))))))</f>
        <v/>
      </c>
      <c r="S68" s="41" t="e">
        <f t="shared" si="7"/>
        <v>#VALUE!</v>
      </c>
      <c r="T68" s="41" t="e">
        <f t="shared" si="8"/>
        <v>#VALUE!</v>
      </c>
      <c r="U68" s="48"/>
      <c r="V68" s="50"/>
    </row>
    <row r="69" spans="1:22" ht="60" customHeight="1" x14ac:dyDescent="0.25">
      <c r="A69" s="39" t="str">
        <f t="shared" si="0"/>
        <v/>
      </c>
      <c r="B69" s="49"/>
      <c r="C69" s="48">
        <f t="shared" si="5"/>
        <v>59</v>
      </c>
      <c r="D69" s="41"/>
      <c r="E69" s="42" t="str">
        <f t="shared" si="1"/>
        <v>4°</v>
      </c>
      <c r="F69" s="43" t="s">
        <v>66</v>
      </c>
      <c r="G69" s="42">
        <f t="shared" si="2"/>
        <v>0</v>
      </c>
      <c r="H69" s="42" t="str">
        <f t="shared" si="6"/>
        <v>4°</v>
      </c>
      <c r="I69" s="77"/>
      <c r="J69" s="78"/>
      <c r="K69" s="79"/>
      <c r="L69" s="80"/>
      <c r="O69" s="49"/>
      <c r="P69" s="48"/>
      <c r="Q69" s="45" t="s">
        <v>102</v>
      </c>
      <c r="R69" s="41" t="str">
        <f>IF(AND(V69=$V$2,0.5&lt;=Q69,Q69&lt;=3,$C$4="f"),'6.4- RC'!$AG$5,
IF(AND(V69=$V$2,3&lt;Q69,Q69&lt;=6,$C$4="f"),'6.4- RC'!$AH$5,
IF(AND(V69=$V$2,6&lt;Q69,Q69&lt;=30,$C$4="f"),'6.4- RC'!$AI$5,
IF(AND(V69=$V$2,30&lt;Q69,Q69&lt;=120,$C$4="f"),'6.4- RC'!$AJ$5,
IF(AND(V69=$V$2,120&lt;Q69,Q69&lt;=400,$C$4="f"),'6.4- RC'!$AK$5,
IF(AND(V69=$V$2,400&lt;Q69,Q69&lt;=1000,$C$4="f"),'6.4- RC'!$AL$5,
IF(AND(V69=$V$2,1000&lt;Q69,Q69&lt;=2000,$C$4="f"),'6.4- RC'!$AM$5,
IF(AND(V69=$V$2,2000&lt;Q69,Q69&lt;=4000,$C$4="f"),'6.4- RC'!$AN$5,
IF(AND(V69=$V$3,0.5&lt;=Q69,Q69&lt;=3,$C$4="f"),'6.4- RC'!$AR$4,
IF(AND(V69=$V$3,3&lt;Q69,Q69&lt;=6,$C$4="f"),'6.4- RC'!$AS$4,
IF(AND(V69=$V$3,6&lt;Q69,$C$4="f"),'6.4- RC'!$AT$4,
IF(AND(V69=$V$2,0.5&lt;=Q69,Q69&lt;=3,$C$4="m"),'6.4- RC'!$AG$6,
IF(AND(V69=$V$2,3&lt;Q69,Q69&lt;=6,$C$4="m"),'6.4- RC'!$AH$6,
IF(AND(V69=$V$2,6&lt;Q69,Q69&lt;=30,$C$4="m"),'6.4- RC'!$AI$6,
IF(AND(V69=$V$2,30&lt;Q69,Q69&lt;=120,$C$4="m"),'6.4- RC'!$AJ$6,
IF(AND(V69=$V$2,120&lt;Q69,Q69&lt;=400,$C$4="m"),'6.4- RC'!$AK$6,
IF(AND(V69=$V$2,400&lt;Q69,Q69&lt;=1000,$C$4="m"),'6.4- RC'!$AL$6,
IF(AND(V69=$V$2,1000&lt;Q69,Q69&lt;=2000,$C$4="m"),'6.4- RC'!$AM$6,
IF(AND(V69=$V$2,2000&lt;Q69,Q69&lt;=4000,$C$4="m"),'6.4- RC'!$AN$6,
IF(AND(V69=$V$3,0.5&lt;=Q69,Q69&lt;=3,$C$4="m"),'6.4- RC'!$AR$4,
IF(AND(V69=$V$3,3&lt;Q69,Q69&lt;=6,$C$4="m"),'6.4- RC'!$AS$4,
IF(AND(V69=$V$3,6&lt;Q69,$C$4="m"),'6.4- RC'!$AT$4,
IF(AND(V69=$V$2,0.5&lt;=Q69,Q69&lt;=3,$C$4="c"),'6.4- RC'!$AG$7,
IF(AND(V69=$V$2,3&lt;Q69,Q69&lt;=6,$C$4="c"),'6.4- RC'!$AH$7,
IF(AND(V69=$V$2,6&lt;Q69,Q69&lt;=30,$C$4="c"),'6.4- RC'!$AI$7,
IF(AND(V69=$V$2,30&lt;Q69,Q69&lt;=120,$C$4="c"),'6.4- RC'!$AJ$7,
IF(AND(V69=$V$2,120&lt;Q69,Q69&lt;=400,$C$4="c"),'6.4- RC'!$AK$7,
IF(AND(V69=$V$2,400&lt;Q69,Q69&lt;=1000,$C$4="c"),'6.4- RC'!$AL$7,
IF(AND(V69=$V$2,1000&lt;Q69,Q69&lt;=2000,$C$4="c"),'6.4- RC'!$AM$7,
IF(AND(V69=$V$2,2000&lt;Q69,Q69&lt;=4000,$C$4="c"),'6.4- RC'!$AN$7,
IF(AND(V69=$V$3,0.5&lt;=Q69,Q69&lt;=3,$C$4="c"),'6.4- RC'!$AR$6,
IF(AND(V69=$V$3,3&lt;Q69,Q69&lt;=6,$C$4="c"),'6.4- RC'!$AS$6,
IF(AND(V69=$V$3,6&lt;Q69,$C$4="c"),'6.4- RC'!$AT$6,
IF(AND(V69=$V$2,0.5&lt;=Q69,Q69&lt;=3,$C$4="v"),'6.4- RC'!$AG$8,
IF(AND(V69=$V$2,3&lt;Q69,Q69&lt;=6,$C$4="v"),'6.4- RC'!$AH$8,
IF(AND(V69=$V$2,6&lt;Q69,Q69&lt;=30,$C$4="v"),'6.4- RC'!$AI$8,
IF(AND(V69=$V$2,30&lt;Q69,Q69&lt;=120,$C$4="v"),'6.4- RC'!$AJ$8,
IF(AND(V69=$V$2,120&lt;Q69,Q69&lt;=400,$C$4="v"),'6.4- RC'!$AK$8,
IF(AND(V69=$V$2,400&lt;Q69,Q69&lt;=1000,$C$4="v"),'6.4- RC'!$AL$8,
IF(AND(V69=$V$2,1000&lt;Q69,Q69&lt;=2000,$C$4="v"),'6.4- RC'!$AM$8,
IF(AND(V69=$V$2,2000&lt;Q69,Q69&lt;=4000,$C$4="v"),'6.4- RC'!$AN$8,
IF(AND(V69=$V$3,0.5&lt;=Q69,Q69&lt;=3,$C$4="v"),'6.4- RC'!$AR$6,
IF(AND(V69=$V$3,3&lt;Q69,Q69&lt;=6,$C$4="v"),'6.4- RC'!$AS$6,
IF(AND(V69=$V$3,6&lt;Q69,$C$4="v"),'6.4- RC'!$AT$6,
IF(V69="","")))))))))))))))))))))))))))))))))))))))))))))</f>
        <v/>
      </c>
      <c r="S69" s="41" t="e">
        <f t="shared" si="7"/>
        <v>#VALUE!</v>
      </c>
      <c r="T69" s="41" t="e">
        <f t="shared" si="8"/>
        <v>#VALUE!</v>
      </c>
      <c r="U69" s="48"/>
      <c r="V69" s="50"/>
    </row>
    <row r="70" spans="1:22" ht="60" customHeight="1" x14ac:dyDescent="0.25">
      <c r="A70" s="39" t="str">
        <f t="shared" si="0"/>
        <v/>
      </c>
      <c r="B70" s="49"/>
      <c r="C70" s="48">
        <f t="shared" si="5"/>
        <v>60</v>
      </c>
      <c r="D70" s="41"/>
      <c r="E70" s="42" t="str">
        <f t="shared" si="1"/>
        <v>45°</v>
      </c>
      <c r="F70" s="43" t="s">
        <v>66</v>
      </c>
      <c r="G70" s="42">
        <f t="shared" si="2"/>
        <v>0</v>
      </c>
      <c r="H70" s="42" t="str">
        <f t="shared" si="6"/>
        <v>45°</v>
      </c>
      <c r="I70" s="77"/>
      <c r="J70" s="78"/>
      <c r="K70" s="79"/>
      <c r="L70" s="80"/>
      <c r="O70" s="49"/>
      <c r="P70" s="48"/>
      <c r="Q70" s="45" t="s">
        <v>103</v>
      </c>
      <c r="R70" s="41" t="str">
        <f>IF(AND(V70=$V$2,0.5&lt;=Q70,Q70&lt;=3,$C$4="f"),'6.4- RC'!$AG$5,
IF(AND(V70=$V$2,3&lt;Q70,Q70&lt;=6,$C$4="f"),'6.4- RC'!$AH$5,
IF(AND(V70=$V$2,6&lt;Q70,Q70&lt;=30,$C$4="f"),'6.4- RC'!$AI$5,
IF(AND(V70=$V$2,30&lt;Q70,Q70&lt;=120,$C$4="f"),'6.4- RC'!$AJ$5,
IF(AND(V70=$V$2,120&lt;Q70,Q70&lt;=400,$C$4="f"),'6.4- RC'!$AK$5,
IF(AND(V70=$V$2,400&lt;Q70,Q70&lt;=1000,$C$4="f"),'6.4- RC'!$AL$5,
IF(AND(V70=$V$2,1000&lt;Q70,Q70&lt;=2000,$C$4="f"),'6.4- RC'!$AM$5,
IF(AND(V70=$V$2,2000&lt;Q70,Q70&lt;=4000,$C$4="f"),'6.4- RC'!$AN$5,
IF(AND(V70=$V$3,0.5&lt;=Q70,Q70&lt;=3,$C$4="f"),'6.4- RC'!$AR$4,
IF(AND(V70=$V$3,3&lt;Q70,Q70&lt;=6,$C$4="f"),'6.4- RC'!$AS$4,
IF(AND(V70=$V$3,6&lt;Q70,$C$4="f"),'6.4- RC'!$AT$4,
IF(AND(V70=$V$2,0.5&lt;=Q70,Q70&lt;=3,$C$4="m"),'6.4- RC'!$AG$6,
IF(AND(V70=$V$2,3&lt;Q70,Q70&lt;=6,$C$4="m"),'6.4- RC'!$AH$6,
IF(AND(V70=$V$2,6&lt;Q70,Q70&lt;=30,$C$4="m"),'6.4- RC'!$AI$6,
IF(AND(V70=$V$2,30&lt;Q70,Q70&lt;=120,$C$4="m"),'6.4- RC'!$AJ$6,
IF(AND(V70=$V$2,120&lt;Q70,Q70&lt;=400,$C$4="m"),'6.4- RC'!$AK$6,
IF(AND(V70=$V$2,400&lt;Q70,Q70&lt;=1000,$C$4="m"),'6.4- RC'!$AL$6,
IF(AND(V70=$V$2,1000&lt;Q70,Q70&lt;=2000,$C$4="m"),'6.4- RC'!$AM$6,
IF(AND(V70=$V$2,2000&lt;Q70,Q70&lt;=4000,$C$4="m"),'6.4- RC'!$AN$6,
IF(AND(V70=$V$3,0.5&lt;=Q70,Q70&lt;=3,$C$4="m"),'6.4- RC'!$AR$4,
IF(AND(V70=$V$3,3&lt;Q70,Q70&lt;=6,$C$4="m"),'6.4- RC'!$AS$4,
IF(AND(V70=$V$3,6&lt;Q70,$C$4="m"),'6.4- RC'!$AT$4,
IF(AND(V70=$V$2,0.5&lt;=Q70,Q70&lt;=3,$C$4="c"),'6.4- RC'!$AG$7,
IF(AND(V70=$V$2,3&lt;Q70,Q70&lt;=6,$C$4="c"),'6.4- RC'!$AH$7,
IF(AND(V70=$V$2,6&lt;Q70,Q70&lt;=30,$C$4="c"),'6.4- RC'!$AI$7,
IF(AND(V70=$V$2,30&lt;Q70,Q70&lt;=120,$C$4="c"),'6.4- RC'!$AJ$7,
IF(AND(V70=$V$2,120&lt;Q70,Q70&lt;=400,$C$4="c"),'6.4- RC'!$AK$7,
IF(AND(V70=$V$2,400&lt;Q70,Q70&lt;=1000,$C$4="c"),'6.4- RC'!$AL$7,
IF(AND(V70=$V$2,1000&lt;Q70,Q70&lt;=2000,$C$4="c"),'6.4- RC'!$AM$7,
IF(AND(V70=$V$2,2000&lt;Q70,Q70&lt;=4000,$C$4="c"),'6.4- RC'!$AN$7,
IF(AND(V70=$V$3,0.5&lt;=Q70,Q70&lt;=3,$C$4="c"),'6.4- RC'!$AR$6,
IF(AND(V70=$V$3,3&lt;Q70,Q70&lt;=6,$C$4="c"),'6.4- RC'!$AS$6,
IF(AND(V70=$V$3,6&lt;Q70,$C$4="c"),'6.4- RC'!$AT$6,
IF(AND(V70=$V$2,0.5&lt;=Q70,Q70&lt;=3,$C$4="v"),'6.4- RC'!$AG$8,
IF(AND(V70=$V$2,3&lt;Q70,Q70&lt;=6,$C$4="v"),'6.4- RC'!$AH$8,
IF(AND(V70=$V$2,6&lt;Q70,Q70&lt;=30,$C$4="v"),'6.4- RC'!$AI$8,
IF(AND(V70=$V$2,30&lt;Q70,Q70&lt;=120,$C$4="v"),'6.4- RC'!$AJ$8,
IF(AND(V70=$V$2,120&lt;Q70,Q70&lt;=400,$C$4="v"),'6.4- RC'!$AK$8,
IF(AND(V70=$V$2,400&lt;Q70,Q70&lt;=1000,$C$4="v"),'6.4- RC'!$AL$8,
IF(AND(V70=$V$2,1000&lt;Q70,Q70&lt;=2000,$C$4="v"),'6.4- RC'!$AM$8,
IF(AND(V70=$V$2,2000&lt;Q70,Q70&lt;=4000,$C$4="v"),'6.4- RC'!$AN$8,
IF(AND(V70=$V$3,0.5&lt;=Q70,Q70&lt;=3,$C$4="v"),'6.4- RC'!$AR$6,
IF(AND(V70=$V$3,3&lt;Q70,Q70&lt;=6,$C$4="v"),'6.4- RC'!$AS$6,
IF(AND(V70=$V$3,6&lt;Q70,$C$4="v"),'6.4- RC'!$AT$6,
IF(V70="","")))))))))))))))))))))))))))))))))))))))))))))</f>
        <v/>
      </c>
      <c r="S70" s="41" t="e">
        <f t="shared" si="7"/>
        <v>#VALUE!</v>
      </c>
      <c r="T70" s="41" t="e">
        <f t="shared" si="8"/>
        <v>#VALUE!</v>
      </c>
      <c r="U70" s="48"/>
      <c r="V70" s="50"/>
    </row>
    <row r="71" spans="1:22" ht="60" customHeight="1" x14ac:dyDescent="0.25">
      <c r="A71" s="39" t="str">
        <f t="shared" si="0"/>
        <v/>
      </c>
      <c r="B71" s="49"/>
      <c r="C71" s="48">
        <f t="shared" si="5"/>
        <v>61</v>
      </c>
      <c r="D71" s="41"/>
      <c r="E71" s="42" t="str">
        <f t="shared" si="1"/>
        <v>R4</v>
      </c>
      <c r="F71" s="43" t="s">
        <v>66</v>
      </c>
      <c r="G71" s="42">
        <f t="shared" si="2"/>
        <v>0</v>
      </c>
      <c r="H71" s="42" t="str">
        <f t="shared" si="6"/>
        <v>R4</v>
      </c>
      <c r="I71" s="77"/>
      <c r="J71" s="78"/>
      <c r="K71" s="79"/>
      <c r="L71" s="80"/>
      <c r="O71" s="49"/>
      <c r="P71" s="48"/>
      <c r="Q71" s="45" t="s">
        <v>104</v>
      </c>
      <c r="R71" s="41" t="str">
        <f>IF(AND(V71=$V$2,0.5&lt;=Q71,Q71&lt;=3,$C$4="f"),'6.4- RC'!$AG$5,
IF(AND(V71=$V$2,3&lt;Q71,Q71&lt;=6,$C$4="f"),'6.4- RC'!$AH$5,
IF(AND(V71=$V$2,6&lt;Q71,Q71&lt;=30,$C$4="f"),'6.4- RC'!$AI$5,
IF(AND(V71=$V$2,30&lt;Q71,Q71&lt;=120,$C$4="f"),'6.4- RC'!$AJ$5,
IF(AND(V71=$V$2,120&lt;Q71,Q71&lt;=400,$C$4="f"),'6.4- RC'!$AK$5,
IF(AND(V71=$V$2,400&lt;Q71,Q71&lt;=1000,$C$4="f"),'6.4- RC'!$AL$5,
IF(AND(V71=$V$2,1000&lt;Q71,Q71&lt;=2000,$C$4="f"),'6.4- RC'!$AM$5,
IF(AND(V71=$V$2,2000&lt;Q71,Q71&lt;=4000,$C$4="f"),'6.4- RC'!$AN$5,
IF(AND(V71=$V$3,0.5&lt;=Q71,Q71&lt;=3,$C$4="f"),'6.4- RC'!$AR$4,
IF(AND(V71=$V$3,3&lt;Q71,Q71&lt;=6,$C$4="f"),'6.4- RC'!$AS$4,
IF(AND(V71=$V$3,6&lt;Q71,$C$4="f"),'6.4- RC'!$AT$4,
IF(AND(V71=$V$2,0.5&lt;=Q71,Q71&lt;=3,$C$4="m"),'6.4- RC'!$AG$6,
IF(AND(V71=$V$2,3&lt;Q71,Q71&lt;=6,$C$4="m"),'6.4- RC'!$AH$6,
IF(AND(V71=$V$2,6&lt;Q71,Q71&lt;=30,$C$4="m"),'6.4- RC'!$AI$6,
IF(AND(V71=$V$2,30&lt;Q71,Q71&lt;=120,$C$4="m"),'6.4- RC'!$AJ$6,
IF(AND(V71=$V$2,120&lt;Q71,Q71&lt;=400,$C$4="m"),'6.4- RC'!$AK$6,
IF(AND(V71=$V$2,400&lt;Q71,Q71&lt;=1000,$C$4="m"),'6.4- RC'!$AL$6,
IF(AND(V71=$V$2,1000&lt;Q71,Q71&lt;=2000,$C$4="m"),'6.4- RC'!$AM$6,
IF(AND(V71=$V$2,2000&lt;Q71,Q71&lt;=4000,$C$4="m"),'6.4- RC'!$AN$6,
IF(AND(V71=$V$3,0.5&lt;=Q71,Q71&lt;=3,$C$4="m"),'6.4- RC'!$AR$4,
IF(AND(V71=$V$3,3&lt;Q71,Q71&lt;=6,$C$4="m"),'6.4- RC'!$AS$4,
IF(AND(V71=$V$3,6&lt;Q71,$C$4="m"),'6.4- RC'!$AT$4,
IF(AND(V71=$V$2,0.5&lt;=Q71,Q71&lt;=3,$C$4="c"),'6.4- RC'!$AG$7,
IF(AND(V71=$V$2,3&lt;Q71,Q71&lt;=6,$C$4="c"),'6.4- RC'!$AH$7,
IF(AND(V71=$V$2,6&lt;Q71,Q71&lt;=30,$C$4="c"),'6.4- RC'!$AI$7,
IF(AND(V71=$V$2,30&lt;Q71,Q71&lt;=120,$C$4="c"),'6.4- RC'!$AJ$7,
IF(AND(V71=$V$2,120&lt;Q71,Q71&lt;=400,$C$4="c"),'6.4- RC'!$AK$7,
IF(AND(V71=$V$2,400&lt;Q71,Q71&lt;=1000,$C$4="c"),'6.4- RC'!$AL$7,
IF(AND(V71=$V$2,1000&lt;Q71,Q71&lt;=2000,$C$4="c"),'6.4- RC'!$AM$7,
IF(AND(V71=$V$2,2000&lt;Q71,Q71&lt;=4000,$C$4="c"),'6.4- RC'!$AN$7,
IF(AND(V71=$V$3,0.5&lt;=Q71,Q71&lt;=3,$C$4="c"),'6.4- RC'!$AR$6,
IF(AND(V71=$V$3,3&lt;Q71,Q71&lt;=6,$C$4="c"),'6.4- RC'!$AS$6,
IF(AND(V71=$V$3,6&lt;Q71,$C$4="c"),'6.4- RC'!$AT$6,
IF(AND(V71=$V$2,0.5&lt;=Q71,Q71&lt;=3,$C$4="v"),'6.4- RC'!$AG$8,
IF(AND(V71=$V$2,3&lt;Q71,Q71&lt;=6,$C$4="v"),'6.4- RC'!$AH$8,
IF(AND(V71=$V$2,6&lt;Q71,Q71&lt;=30,$C$4="v"),'6.4- RC'!$AI$8,
IF(AND(V71=$V$2,30&lt;Q71,Q71&lt;=120,$C$4="v"),'6.4- RC'!$AJ$8,
IF(AND(V71=$V$2,120&lt;Q71,Q71&lt;=400,$C$4="v"),'6.4- RC'!$AK$8,
IF(AND(V71=$V$2,400&lt;Q71,Q71&lt;=1000,$C$4="v"),'6.4- RC'!$AL$8,
IF(AND(V71=$V$2,1000&lt;Q71,Q71&lt;=2000,$C$4="v"),'6.4- RC'!$AM$8,
IF(AND(V71=$V$2,2000&lt;Q71,Q71&lt;=4000,$C$4="v"),'6.4- RC'!$AN$8,
IF(AND(V71=$V$3,0.5&lt;=Q71,Q71&lt;=3,$C$4="v"),'6.4- RC'!$AR$6,
IF(AND(V71=$V$3,3&lt;Q71,Q71&lt;=6,$C$4="v"),'6.4- RC'!$AS$6,
IF(AND(V71=$V$3,6&lt;Q71,$C$4="v"),'6.4- RC'!$AT$6,
IF(V71="","")))))))))))))))))))))))))))))))))))))))))))))</f>
        <v/>
      </c>
      <c r="S71" s="41" t="e">
        <f t="shared" si="7"/>
        <v>#VALUE!</v>
      </c>
      <c r="T71" s="41" t="e">
        <f t="shared" si="8"/>
        <v>#VALUE!</v>
      </c>
      <c r="U71" s="48"/>
      <c r="V71" s="50"/>
    </row>
    <row r="72" spans="1:22" ht="60" customHeight="1" x14ac:dyDescent="0.25">
      <c r="A72" s="39" t="str">
        <f t="shared" si="0"/>
        <v/>
      </c>
      <c r="B72" s="49"/>
      <c r="C72" s="48">
        <f t="shared" si="5"/>
        <v>62</v>
      </c>
      <c r="D72" s="41"/>
      <c r="E72" s="42" t="str">
        <f t="shared" si="1"/>
        <v>35°</v>
      </c>
      <c r="F72" s="43" t="s">
        <v>66</v>
      </c>
      <c r="G72" s="42">
        <f t="shared" si="2"/>
        <v>0</v>
      </c>
      <c r="H72" s="42" t="str">
        <f t="shared" si="6"/>
        <v>35°</v>
      </c>
      <c r="I72" s="77"/>
      <c r="J72" s="78"/>
      <c r="K72" s="79"/>
      <c r="L72" s="80"/>
      <c r="O72" s="49"/>
      <c r="P72" s="48"/>
      <c r="Q72" s="45" t="s">
        <v>105</v>
      </c>
      <c r="R72" s="41" t="str">
        <f>IF(AND(V72=$V$2,0.5&lt;=Q72,Q72&lt;=3,$C$4="f"),'6.4- RC'!$AG$5,
IF(AND(V72=$V$2,3&lt;Q72,Q72&lt;=6,$C$4="f"),'6.4- RC'!$AH$5,
IF(AND(V72=$V$2,6&lt;Q72,Q72&lt;=30,$C$4="f"),'6.4- RC'!$AI$5,
IF(AND(V72=$V$2,30&lt;Q72,Q72&lt;=120,$C$4="f"),'6.4- RC'!$AJ$5,
IF(AND(V72=$V$2,120&lt;Q72,Q72&lt;=400,$C$4="f"),'6.4- RC'!$AK$5,
IF(AND(V72=$V$2,400&lt;Q72,Q72&lt;=1000,$C$4="f"),'6.4- RC'!$AL$5,
IF(AND(V72=$V$2,1000&lt;Q72,Q72&lt;=2000,$C$4="f"),'6.4- RC'!$AM$5,
IF(AND(V72=$V$2,2000&lt;Q72,Q72&lt;=4000,$C$4="f"),'6.4- RC'!$AN$5,
IF(AND(V72=$V$3,0.5&lt;=Q72,Q72&lt;=3,$C$4="f"),'6.4- RC'!$AR$4,
IF(AND(V72=$V$3,3&lt;Q72,Q72&lt;=6,$C$4="f"),'6.4- RC'!$AS$4,
IF(AND(V72=$V$3,6&lt;Q72,$C$4="f"),'6.4- RC'!$AT$4,
IF(AND(V72=$V$2,0.5&lt;=Q72,Q72&lt;=3,$C$4="m"),'6.4- RC'!$AG$6,
IF(AND(V72=$V$2,3&lt;Q72,Q72&lt;=6,$C$4="m"),'6.4- RC'!$AH$6,
IF(AND(V72=$V$2,6&lt;Q72,Q72&lt;=30,$C$4="m"),'6.4- RC'!$AI$6,
IF(AND(V72=$V$2,30&lt;Q72,Q72&lt;=120,$C$4="m"),'6.4- RC'!$AJ$6,
IF(AND(V72=$V$2,120&lt;Q72,Q72&lt;=400,$C$4="m"),'6.4- RC'!$AK$6,
IF(AND(V72=$V$2,400&lt;Q72,Q72&lt;=1000,$C$4="m"),'6.4- RC'!$AL$6,
IF(AND(V72=$V$2,1000&lt;Q72,Q72&lt;=2000,$C$4="m"),'6.4- RC'!$AM$6,
IF(AND(V72=$V$2,2000&lt;Q72,Q72&lt;=4000,$C$4="m"),'6.4- RC'!$AN$6,
IF(AND(V72=$V$3,0.5&lt;=Q72,Q72&lt;=3,$C$4="m"),'6.4- RC'!$AR$4,
IF(AND(V72=$V$3,3&lt;Q72,Q72&lt;=6,$C$4="m"),'6.4- RC'!$AS$4,
IF(AND(V72=$V$3,6&lt;Q72,$C$4="m"),'6.4- RC'!$AT$4,
IF(AND(V72=$V$2,0.5&lt;=Q72,Q72&lt;=3,$C$4="c"),'6.4- RC'!$AG$7,
IF(AND(V72=$V$2,3&lt;Q72,Q72&lt;=6,$C$4="c"),'6.4- RC'!$AH$7,
IF(AND(V72=$V$2,6&lt;Q72,Q72&lt;=30,$C$4="c"),'6.4- RC'!$AI$7,
IF(AND(V72=$V$2,30&lt;Q72,Q72&lt;=120,$C$4="c"),'6.4- RC'!$AJ$7,
IF(AND(V72=$V$2,120&lt;Q72,Q72&lt;=400,$C$4="c"),'6.4- RC'!$AK$7,
IF(AND(V72=$V$2,400&lt;Q72,Q72&lt;=1000,$C$4="c"),'6.4- RC'!$AL$7,
IF(AND(V72=$V$2,1000&lt;Q72,Q72&lt;=2000,$C$4="c"),'6.4- RC'!$AM$7,
IF(AND(V72=$V$2,2000&lt;Q72,Q72&lt;=4000,$C$4="c"),'6.4- RC'!$AN$7,
IF(AND(V72=$V$3,0.5&lt;=Q72,Q72&lt;=3,$C$4="c"),'6.4- RC'!$AR$6,
IF(AND(V72=$V$3,3&lt;Q72,Q72&lt;=6,$C$4="c"),'6.4- RC'!$AS$6,
IF(AND(V72=$V$3,6&lt;Q72,$C$4="c"),'6.4- RC'!$AT$6,
IF(AND(V72=$V$2,0.5&lt;=Q72,Q72&lt;=3,$C$4="v"),'6.4- RC'!$AG$8,
IF(AND(V72=$V$2,3&lt;Q72,Q72&lt;=6,$C$4="v"),'6.4- RC'!$AH$8,
IF(AND(V72=$V$2,6&lt;Q72,Q72&lt;=30,$C$4="v"),'6.4- RC'!$AI$8,
IF(AND(V72=$V$2,30&lt;Q72,Q72&lt;=120,$C$4="v"),'6.4- RC'!$AJ$8,
IF(AND(V72=$V$2,120&lt;Q72,Q72&lt;=400,$C$4="v"),'6.4- RC'!$AK$8,
IF(AND(V72=$V$2,400&lt;Q72,Q72&lt;=1000,$C$4="v"),'6.4- RC'!$AL$8,
IF(AND(V72=$V$2,1000&lt;Q72,Q72&lt;=2000,$C$4="v"),'6.4- RC'!$AM$8,
IF(AND(V72=$V$2,2000&lt;Q72,Q72&lt;=4000,$C$4="v"),'6.4- RC'!$AN$8,
IF(AND(V72=$V$3,0.5&lt;=Q72,Q72&lt;=3,$C$4="v"),'6.4- RC'!$AR$6,
IF(AND(V72=$V$3,3&lt;Q72,Q72&lt;=6,$C$4="v"),'6.4- RC'!$AS$6,
IF(AND(V72=$V$3,6&lt;Q72,$C$4="v"),'6.4- RC'!$AT$6,
IF(V72="","")))))))))))))))))))))))))))))))))))))))))))))</f>
        <v/>
      </c>
      <c r="S72" s="41" t="e">
        <f t="shared" si="7"/>
        <v>#VALUE!</v>
      </c>
      <c r="T72" s="41" t="e">
        <f t="shared" si="8"/>
        <v>#VALUE!</v>
      </c>
      <c r="U72" s="48"/>
      <c r="V72" s="50"/>
    </row>
    <row r="73" spans="1:22" ht="60" customHeight="1" x14ac:dyDescent="0.25">
      <c r="A73" s="39" t="str">
        <f t="shared" si="0"/>
        <v/>
      </c>
      <c r="B73" s="49"/>
      <c r="C73" s="48">
        <f t="shared" si="5"/>
        <v>63</v>
      </c>
      <c r="D73" s="41"/>
      <c r="E73" s="42" t="str">
        <f t="shared" si="1"/>
        <v>R20</v>
      </c>
      <c r="F73" s="43" t="s">
        <v>66</v>
      </c>
      <c r="G73" s="42">
        <f t="shared" si="2"/>
        <v>0</v>
      </c>
      <c r="H73" s="42" t="str">
        <f t="shared" si="6"/>
        <v>R20</v>
      </c>
      <c r="I73" s="77"/>
      <c r="J73" s="78"/>
      <c r="K73" s="79"/>
      <c r="L73" s="80"/>
      <c r="O73" s="49"/>
      <c r="P73" s="48"/>
      <c r="Q73" s="45" t="s">
        <v>106</v>
      </c>
      <c r="R73" s="41" t="str">
        <f>IF(AND(V73=$V$2,0.5&lt;=Q73,Q73&lt;=3,$C$4="f"),'6.4- RC'!$AG$5,
IF(AND(V73=$V$2,3&lt;Q73,Q73&lt;=6,$C$4="f"),'6.4- RC'!$AH$5,
IF(AND(V73=$V$2,6&lt;Q73,Q73&lt;=30,$C$4="f"),'6.4- RC'!$AI$5,
IF(AND(V73=$V$2,30&lt;Q73,Q73&lt;=120,$C$4="f"),'6.4- RC'!$AJ$5,
IF(AND(V73=$V$2,120&lt;Q73,Q73&lt;=400,$C$4="f"),'6.4- RC'!$AK$5,
IF(AND(V73=$V$2,400&lt;Q73,Q73&lt;=1000,$C$4="f"),'6.4- RC'!$AL$5,
IF(AND(V73=$V$2,1000&lt;Q73,Q73&lt;=2000,$C$4="f"),'6.4- RC'!$AM$5,
IF(AND(V73=$V$2,2000&lt;Q73,Q73&lt;=4000,$C$4="f"),'6.4- RC'!$AN$5,
IF(AND(V73=$V$3,0.5&lt;=Q73,Q73&lt;=3,$C$4="f"),'6.4- RC'!$AR$4,
IF(AND(V73=$V$3,3&lt;Q73,Q73&lt;=6,$C$4="f"),'6.4- RC'!$AS$4,
IF(AND(V73=$V$3,6&lt;Q73,$C$4="f"),'6.4- RC'!$AT$4,
IF(AND(V73=$V$2,0.5&lt;=Q73,Q73&lt;=3,$C$4="m"),'6.4- RC'!$AG$6,
IF(AND(V73=$V$2,3&lt;Q73,Q73&lt;=6,$C$4="m"),'6.4- RC'!$AH$6,
IF(AND(V73=$V$2,6&lt;Q73,Q73&lt;=30,$C$4="m"),'6.4- RC'!$AI$6,
IF(AND(V73=$V$2,30&lt;Q73,Q73&lt;=120,$C$4="m"),'6.4- RC'!$AJ$6,
IF(AND(V73=$V$2,120&lt;Q73,Q73&lt;=400,$C$4="m"),'6.4- RC'!$AK$6,
IF(AND(V73=$V$2,400&lt;Q73,Q73&lt;=1000,$C$4="m"),'6.4- RC'!$AL$6,
IF(AND(V73=$V$2,1000&lt;Q73,Q73&lt;=2000,$C$4="m"),'6.4- RC'!$AM$6,
IF(AND(V73=$V$2,2000&lt;Q73,Q73&lt;=4000,$C$4="m"),'6.4- RC'!$AN$6,
IF(AND(V73=$V$3,0.5&lt;=Q73,Q73&lt;=3,$C$4="m"),'6.4- RC'!$AR$4,
IF(AND(V73=$V$3,3&lt;Q73,Q73&lt;=6,$C$4="m"),'6.4- RC'!$AS$4,
IF(AND(V73=$V$3,6&lt;Q73,$C$4="m"),'6.4- RC'!$AT$4,
IF(AND(V73=$V$2,0.5&lt;=Q73,Q73&lt;=3,$C$4="c"),'6.4- RC'!$AG$7,
IF(AND(V73=$V$2,3&lt;Q73,Q73&lt;=6,$C$4="c"),'6.4- RC'!$AH$7,
IF(AND(V73=$V$2,6&lt;Q73,Q73&lt;=30,$C$4="c"),'6.4- RC'!$AI$7,
IF(AND(V73=$V$2,30&lt;Q73,Q73&lt;=120,$C$4="c"),'6.4- RC'!$AJ$7,
IF(AND(V73=$V$2,120&lt;Q73,Q73&lt;=400,$C$4="c"),'6.4- RC'!$AK$7,
IF(AND(V73=$V$2,400&lt;Q73,Q73&lt;=1000,$C$4="c"),'6.4- RC'!$AL$7,
IF(AND(V73=$V$2,1000&lt;Q73,Q73&lt;=2000,$C$4="c"),'6.4- RC'!$AM$7,
IF(AND(V73=$V$2,2000&lt;Q73,Q73&lt;=4000,$C$4="c"),'6.4- RC'!$AN$7,
IF(AND(V73=$V$3,0.5&lt;=Q73,Q73&lt;=3,$C$4="c"),'6.4- RC'!$AR$6,
IF(AND(V73=$V$3,3&lt;Q73,Q73&lt;=6,$C$4="c"),'6.4- RC'!$AS$6,
IF(AND(V73=$V$3,6&lt;Q73,$C$4="c"),'6.4- RC'!$AT$6,
IF(AND(V73=$V$2,0.5&lt;=Q73,Q73&lt;=3,$C$4="v"),'6.4- RC'!$AG$8,
IF(AND(V73=$V$2,3&lt;Q73,Q73&lt;=6,$C$4="v"),'6.4- RC'!$AH$8,
IF(AND(V73=$V$2,6&lt;Q73,Q73&lt;=30,$C$4="v"),'6.4- RC'!$AI$8,
IF(AND(V73=$V$2,30&lt;Q73,Q73&lt;=120,$C$4="v"),'6.4- RC'!$AJ$8,
IF(AND(V73=$V$2,120&lt;Q73,Q73&lt;=400,$C$4="v"),'6.4- RC'!$AK$8,
IF(AND(V73=$V$2,400&lt;Q73,Q73&lt;=1000,$C$4="v"),'6.4- RC'!$AL$8,
IF(AND(V73=$V$2,1000&lt;Q73,Q73&lt;=2000,$C$4="v"),'6.4- RC'!$AM$8,
IF(AND(V73=$V$2,2000&lt;Q73,Q73&lt;=4000,$C$4="v"),'6.4- RC'!$AN$8,
IF(AND(V73=$V$3,0.5&lt;=Q73,Q73&lt;=3,$C$4="v"),'6.4- RC'!$AR$6,
IF(AND(V73=$V$3,3&lt;Q73,Q73&lt;=6,$C$4="v"),'6.4- RC'!$AS$6,
IF(AND(V73=$V$3,6&lt;Q73,$C$4="v"),'6.4- RC'!$AT$6,
IF(V73="","")))))))))))))))))))))))))))))))))))))))))))))</f>
        <v/>
      </c>
      <c r="S73" s="41" t="e">
        <f t="shared" si="7"/>
        <v>#VALUE!</v>
      </c>
      <c r="T73" s="41" t="e">
        <f t="shared" si="8"/>
        <v>#VALUE!</v>
      </c>
      <c r="U73" s="48"/>
      <c r="V73" s="50"/>
    </row>
    <row r="74" spans="1:22" ht="60" customHeight="1" x14ac:dyDescent="0.25">
      <c r="A74" s="39" t="str">
        <f t="shared" si="0"/>
        <v/>
      </c>
      <c r="B74" s="49"/>
      <c r="C74" s="48">
        <f t="shared" si="5"/>
        <v>64</v>
      </c>
      <c r="D74" s="41"/>
      <c r="E74" s="42" t="str">
        <f t="shared" si="1"/>
        <v>21°</v>
      </c>
      <c r="F74" s="43" t="s">
        <v>66</v>
      </c>
      <c r="G74" s="42">
        <f t="shared" si="2"/>
        <v>0</v>
      </c>
      <c r="H74" s="42" t="str">
        <f t="shared" si="6"/>
        <v>21°</v>
      </c>
      <c r="I74" s="77"/>
      <c r="J74" s="78"/>
      <c r="K74" s="79"/>
      <c r="L74" s="80"/>
      <c r="O74" s="49"/>
      <c r="P74" s="48"/>
      <c r="Q74" s="45" t="s">
        <v>107</v>
      </c>
      <c r="R74" s="41" t="str">
        <f>IF(AND(V74=$V$2,0.5&lt;=Q74,Q74&lt;=3,$C$4="f"),'6.4- RC'!$AG$5,
IF(AND(V74=$V$2,3&lt;Q74,Q74&lt;=6,$C$4="f"),'6.4- RC'!$AH$5,
IF(AND(V74=$V$2,6&lt;Q74,Q74&lt;=30,$C$4="f"),'6.4- RC'!$AI$5,
IF(AND(V74=$V$2,30&lt;Q74,Q74&lt;=120,$C$4="f"),'6.4- RC'!$AJ$5,
IF(AND(V74=$V$2,120&lt;Q74,Q74&lt;=400,$C$4="f"),'6.4- RC'!$AK$5,
IF(AND(V74=$V$2,400&lt;Q74,Q74&lt;=1000,$C$4="f"),'6.4- RC'!$AL$5,
IF(AND(V74=$V$2,1000&lt;Q74,Q74&lt;=2000,$C$4="f"),'6.4- RC'!$AM$5,
IF(AND(V74=$V$2,2000&lt;Q74,Q74&lt;=4000,$C$4="f"),'6.4- RC'!$AN$5,
IF(AND(V74=$V$3,0.5&lt;=Q74,Q74&lt;=3,$C$4="f"),'6.4- RC'!$AR$4,
IF(AND(V74=$V$3,3&lt;Q74,Q74&lt;=6,$C$4="f"),'6.4- RC'!$AS$4,
IF(AND(V74=$V$3,6&lt;Q74,$C$4="f"),'6.4- RC'!$AT$4,
IF(AND(V74=$V$2,0.5&lt;=Q74,Q74&lt;=3,$C$4="m"),'6.4- RC'!$AG$6,
IF(AND(V74=$V$2,3&lt;Q74,Q74&lt;=6,$C$4="m"),'6.4- RC'!$AH$6,
IF(AND(V74=$V$2,6&lt;Q74,Q74&lt;=30,$C$4="m"),'6.4- RC'!$AI$6,
IF(AND(V74=$V$2,30&lt;Q74,Q74&lt;=120,$C$4="m"),'6.4- RC'!$AJ$6,
IF(AND(V74=$V$2,120&lt;Q74,Q74&lt;=400,$C$4="m"),'6.4- RC'!$AK$6,
IF(AND(V74=$V$2,400&lt;Q74,Q74&lt;=1000,$C$4="m"),'6.4- RC'!$AL$6,
IF(AND(V74=$V$2,1000&lt;Q74,Q74&lt;=2000,$C$4="m"),'6.4- RC'!$AM$6,
IF(AND(V74=$V$2,2000&lt;Q74,Q74&lt;=4000,$C$4="m"),'6.4- RC'!$AN$6,
IF(AND(V74=$V$3,0.5&lt;=Q74,Q74&lt;=3,$C$4="m"),'6.4- RC'!$AR$4,
IF(AND(V74=$V$3,3&lt;Q74,Q74&lt;=6,$C$4="m"),'6.4- RC'!$AS$4,
IF(AND(V74=$V$3,6&lt;Q74,$C$4="m"),'6.4- RC'!$AT$4,
IF(AND(V74=$V$2,0.5&lt;=Q74,Q74&lt;=3,$C$4="c"),'6.4- RC'!$AG$7,
IF(AND(V74=$V$2,3&lt;Q74,Q74&lt;=6,$C$4="c"),'6.4- RC'!$AH$7,
IF(AND(V74=$V$2,6&lt;Q74,Q74&lt;=30,$C$4="c"),'6.4- RC'!$AI$7,
IF(AND(V74=$V$2,30&lt;Q74,Q74&lt;=120,$C$4="c"),'6.4- RC'!$AJ$7,
IF(AND(V74=$V$2,120&lt;Q74,Q74&lt;=400,$C$4="c"),'6.4- RC'!$AK$7,
IF(AND(V74=$V$2,400&lt;Q74,Q74&lt;=1000,$C$4="c"),'6.4- RC'!$AL$7,
IF(AND(V74=$V$2,1000&lt;Q74,Q74&lt;=2000,$C$4="c"),'6.4- RC'!$AM$7,
IF(AND(V74=$V$2,2000&lt;Q74,Q74&lt;=4000,$C$4="c"),'6.4- RC'!$AN$7,
IF(AND(V74=$V$3,0.5&lt;=Q74,Q74&lt;=3,$C$4="c"),'6.4- RC'!$AR$6,
IF(AND(V74=$V$3,3&lt;Q74,Q74&lt;=6,$C$4="c"),'6.4- RC'!$AS$6,
IF(AND(V74=$V$3,6&lt;Q74,$C$4="c"),'6.4- RC'!$AT$6,
IF(AND(V74=$V$2,0.5&lt;=Q74,Q74&lt;=3,$C$4="v"),'6.4- RC'!$AG$8,
IF(AND(V74=$V$2,3&lt;Q74,Q74&lt;=6,$C$4="v"),'6.4- RC'!$AH$8,
IF(AND(V74=$V$2,6&lt;Q74,Q74&lt;=30,$C$4="v"),'6.4- RC'!$AI$8,
IF(AND(V74=$V$2,30&lt;Q74,Q74&lt;=120,$C$4="v"),'6.4- RC'!$AJ$8,
IF(AND(V74=$V$2,120&lt;Q74,Q74&lt;=400,$C$4="v"),'6.4- RC'!$AK$8,
IF(AND(V74=$V$2,400&lt;Q74,Q74&lt;=1000,$C$4="v"),'6.4- RC'!$AL$8,
IF(AND(V74=$V$2,1000&lt;Q74,Q74&lt;=2000,$C$4="v"),'6.4- RC'!$AM$8,
IF(AND(V74=$V$2,2000&lt;Q74,Q74&lt;=4000,$C$4="v"),'6.4- RC'!$AN$8,
IF(AND(V74=$V$3,0.5&lt;=Q74,Q74&lt;=3,$C$4="v"),'6.4- RC'!$AR$6,
IF(AND(V74=$V$3,3&lt;Q74,Q74&lt;=6,$C$4="v"),'6.4- RC'!$AS$6,
IF(AND(V74=$V$3,6&lt;Q74,$C$4="v"),'6.4- RC'!$AT$6,
IF(V74="","")))))))))))))))))))))))))))))))))))))))))))))</f>
        <v/>
      </c>
      <c r="S74" s="41" t="e">
        <f t="shared" si="7"/>
        <v>#VALUE!</v>
      </c>
      <c r="T74" s="41" t="e">
        <f t="shared" si="8"/>
        <v>#VALUE!</v>
      </c>
      <c r="U74" s="48"/>
      <c r="V74" s="50"/>
    </row>
    <row r="75" spans="1:22" ht="60" customHeight="1" x14ac:dyDescent="0.25">
      <c r="A75" s="39" t="str">
        <f t="shared" si="0"/>
        <v/>
      </c>
      <c r="B75" s="49"/>
      <c r="C75" s="48">
        <f t="shared" si="5"/>
        <v>65</v>
      </c>
      <c r="D75" s="41"/>
      <c r="E75" s="42" t="str">
        <f t="shared" si="1"/>
        <v>5°</v>
      </c>
      <c r="F75" s="43" t="s">
        <v>66</v>
      </c>
      <c r="G75" s="42">
        <f t="shared" si="2"/>
        <v>0</v>
      </c>
      <c r="H75" s="42" t="str">
        <f t="shared" si="6"/>
        <v>5°</v>
      </c>
      <c r="I75" s="77"/>
      <c r="J75" s="78"/>
      <c r="K75" s="79"/>
      <c r="L75" s="80"/>
      <c r="O75" s="49"/>
      <c r="P75" s="48"/>
      <c r="Q75" s="45" t="s">
        <v>108</v>
      </c>
      <c r="R75" s="41" t="str">
        <f>IF(AND(V75=$V$2,0.5&lt;=Q75,Q75&lt;=3,$C$4="f"),'6.4- RC'!$AG$5,
IF(AND(V75=$V$2,3&lt;Q75,Q75&lt;=6,$C$4="f"),'6.4- RC'!$AH$5,
IF(AND(V75=$V$2,6&lt;Q75,Q75&lt;=30,$C$4="f"),'6.4- RC'!$AI$5,
IF(AND(V75=$V$2,30&lt;Q75,Q75&lt;=120,$C$4="f"),'6.4- RC'!$AJ$5,
IF(AND(V75=$V$2,120&lt;Q75,Q75&lt;=400,$C$4="f"),'6.4- RC'!$AK$5,
IF(AND(V75=$V$2,400&lt;Q75,Q75&lt;=1000,$C$4="f"),'6.4- RC'!$AL$5,
IF(AND(V75=$V$2,1000&lt;Q75,Q75&lt;=2000,$C$4="f"),'6.4- RC'!$AM$5,
IF(AND(V75=$V$2,2000&lt;Q75,Q75&lt;=4000,$C$4="f"),'6.4- RC'!$AN$5,
IF(AND(V75=$V$3,0.5&lt;=Q75,Q75&lt;=3,$C$4="f"),'6.4- RC'!$AR$4,
IF(AND(V75=$V$3,3&lt;Q75,Q75&lt;=6,$C$4="f"),'6.4- RC'!$AS$4,
IF(AND(V75=$V$3,6&lt;Q75,$C$4="f"),'6.4- RC'!$AT$4,
IF(AND(V75=$V$2,0.5&lt;=Q75,Q75&lt;=3,$C$4="m"),'6.4- RC'!$AG$6,
IF(AND(V75=$V$2,3&lt;Q75,Q75&lt;=6,$C$4="m"),'6.4- RC'!$AH$6,
IF(AND(V75=$V$2,6&lt;Q75,Q75&lt;=30,$C$4="m"),'6.4- RC'!$AI$6,
IF(AND(V75=$V$2,30&lt;Q75,Q75&lt;=120,$C$4="m"),'6.4- RC'!$AJ$6,
IF(AND(V75=$V$2,120&lt;Q75,Q75&lt;=400,$C$4="m"),'6.4- RC'!$AK$6,
IF(AND(V75=$V$2,400&lt;Q75,Q75&lt;=1000,$C$4="m"),'6.4- RC'!$AL$6,
IF(AND(V75=$V$2,1000&lt;Q75,Q75&lt;=2000,$C$4="m"),'6.4- RC'!$AM$6,
IF(AND(V75=$V$2,2000&lt;Q75,Q75&lt;=4000,$C$4="m"),'6.4- RC'!$AN$6,
IF(AND(V75=$V$3,0.5&lt;=Q75,Q75&lt;=3,$C$4="m"),'6.4- RC'!$AR$4,
IF(AND(V75=$V$3,3&lt;Q75,Q75&lt;=6,$C$4="m"),'6.4- RC'!$AS$4,
IF(AND(V75=$V$3,6&lt;Q75,$C$4="m"),'6.4- RC'!$AT$4,
IF(AND(V75=$V$2,0.5&lt;=Q75,Q75&lt;=3,$C$4="c"),'6.4- RC'!$AG$7,
IF(AND(V75=$V$2,3&lt;Q75,Q75&lt;=6,$C$4="c"),'6.4- RC'!$AH$7,
IF(AND(V75=$V$2,6&lt;Q75,Q75&lt;=30,$C$4="c"),'6.4- RC'!$AI$7,
IF(AND(V75=$V$2,30&lt;Q75,Q75&lt;=120,$C$4="c"),'6.4- RC'!$AJ$7,
IF(AND(V75=$V$2,120&lt;Q75,Q75&lt;=400,$C$4="c"),'6.4- RC'!$AK$7,
IF(AND(V75=$V$2,400&lt;Q75,Q75&lt;=1000,$C$4="c"),'6.4- RC'!$AL$7,
IF(AND(V75=$V$2,1000&lt;Q75,Q75&lt;=2000,$C$4="c"),'6.4- RC'!$AM$7,
IF(AND(V75=$V$2,2000&lt;Q75,Q75&lt;=4000,$C$4="c"),'6.4- RC'!$AN$7,
IF(AND(V75=$V$3,0.5&lt;=Q75,Q75&lt;=3,$C$4="c"),'6.4- RC'!$AR$6,
IF(AND(V75=$V$3,3&lt;Q75,Q75&lt;=6,$C$4="c"),'6.4- RC'!$AS$6,
IF(AND(V75=$V$3,6&lt;Q75,$C$4="c"),'6.4- RC'!$AT$6,
IF(AND(V75=$V$2,0.5&lt;=Q75,Q75&lt;=3,$C$4="v"),'6.4- RC'!$AG$8,
IF(AND(V75=$V$2,3&lt;Q75,Q75&lt;=6,$C$4="v"),'6.4- RC'!$AH$8,
IF(AND(V75=$V$2,6&lt;Q75,Q75&lt;=30,$C$4="v"),'6.4- RC'!$AI$8,
IF(AND(V75=$V$2,30&lt;Q75,Q75&lt;=120,$C$4="v"),'6.4- RC'!$AJ$8,
IF(AND(V75=$V$2,120&lt;Q75,Q75&lt;=400,$C$4="v"),'6.4- RC'!$AK$8,
IF(AND(V75=$V$2,400&lt;Q75,Q75&lt;=1000,$C$4="v"),'6.4- RC'!$AL$8,
IF(AND(V75=$V$2,1000&lt;Q75,Q75&lt;=2000,$C$4="v"),'6.4- RC'!$AM$8,
IF(AND(V75=$V$2,2000&lt;Q75,Q75&lt;=4000,$C$4="v"),'6.4- RC'!$AN$8,
IF(AND(V75=$V$3,0.5&lt;=Q75,Q75&lt;=3,$C$4="v"),'6.4- RC'!$AR$6,
IF(AND(V75=$V$3,3&lt;Q75,Q75&lt;=6,$C$4="v"),'6.4- RC'!$AS$6,
IF(AND(V75=$V$3,6&lt;Q75,$C$4="v"),'6.4- RC'!$AT$6,
IF(V75="","")))))))))))))))))))))))))))))))))))))))))))))</f>
        <v/>
      </c>
      <c r="S75" s="41" t="e">
        <f t="shared" si="7"/>
        <v>#VALUE!</v>
      </c>
      <c r="T75" s="41" t="e">
        <f t="shared" si="8"/>
        <v>#VALUE!</v>
      </c>
      <c r="U75" s="48"/>
      <c r="V75" s="50"/>
    </row>
    <row r="76" spans="1:22" ht="60" customHeight="1" x14ac:dyDescent="0.25">
      <c r="A76" s="39" t="str">
        <f t="shared" ref="A76:A138" si="17">IF(ISTEXT(D76),"X","")</f>
        <v/>
      </c>
      <c r="B76" s="49"/>
      <c r="C76" s="48">
        <f t="shared" si="5"/>
        <v>66</v>
      </c>
      <c r="D76" s="41"/>
      <c r="E76" s="42" t="str">
        <f t="shared" ref="E76:E138" si="18">IF(AND(O76="",P76="°"),Q76&amp;P76&amp;R76&amp;U76,
IF(AND(O76="",P76&lt;&gt;"°"),P76&amp;Q76&amp;R76&amp;U76,
IF(AND(O76&lt;&gt;"",P76="°"),"("&amp;O76&amp;"x) "&amp;Q76&amp;P76&amp;R76&amp;U76,
IF(AND(O76&lt;&gt;"",P76&lt;&gt;"°"),"("&amp;O76&amp;"x) "&amp;P76&amp;Q76&amp;R76&amp;U76))))</f>
        <v>R35</v>
      </c>
      <c r="F76" s="43" t="s">
        <v>66</v>
      </c>
      <c r="G76" s="42">
        <f t="shared" ref="G76:G138" si="19">IF(AND(R76="",Q76&lt;&gt;""),0,
IF(AND(R76=0,Q76=""),"",
IF(AND(COUNTIF(R76,"*±*"),Q76&lt;&gt;""),Q76-MID(R76,3,7),
IF(AND(OR(COUNTIF(R76,"*-*"),COUNTIF(R76,"*+*")),Q76&lt;&gt;""),S76,))))</f>
        <v>0</v>
      </c>
      <c r="H76" s="42" t="str">
        <f t="shared" si="6"/>
        <v>R35</v>
      </c>
      <c r="I76" s="77"/>
      <c r="J76" s="78"/>
      <c r="K76" s="79"/>
      <c r="L76" s="80"/>
      <c r="O76" s="49"/>
      <c r="P76" s="48"/>
      <c r="Q76" s="45" t="s">
        <v>109</v>
      </c>
      <c r="R76" s="41" t="str">
        <f>IF(AND(V76=$V$2,0.5&lt;=Q76,Q76&lt;=3,$C$4="f"),'6.4- RC'!$AG$5,
IF(AND(V76=$V$2,3&lt;Q76,Q76&lt;=6,$C$4="f"),'6.4- RC'!$AH$5,
IF(AND(V76=$V$2,6&lt;Q76,Q76&lt;=30,$C$4="f"),'6.4- RC'!$AI$5,
IF(AND(V76=$V$2,30&lt;Q76,Q76&lt;=120,$C$4="f"),'6.4- RC'!$AJ$5,
IF(AND(V76=$V$2,120&lt;Q76,Q76&lt;=400,$C$4="f"),'6.4- RC'!$AK$5,
IF(AND(V76=$V$2,400&lt;Q76,Q76&lt;=1000,$C$4="f"),'6.4- RC'!$AL$5,
IF(AND(V76=$V$2,1000&lt;Q76,Q76&lt;=2000,$C$4="f"),'6.4- RC'!$AM$5,
IF(AND(V76=$V$2,2000&lt;Q76,Q76&lt;=4000,$C$4="f"),'6.4- RC'!$AN$5,
IF(AND(V76=$V$3,0.5&lt;=Q76,Q76&lt;=3,$C$4="f"),'6.4- RC'!$AR$4,
IF(AND(V76=$V$3,3&lt;Q76,Q76&lt;=6,$C$4="f"),'6.4- RC'!$AS$4,
IF(AND(V76=$V$3,6&lt;Q76,$C$4="f"),'6.4- RC'!$AT$4,
IF(AND(V76=$V$2,0.5&lt;=Q76,Q76&lt;=3,$C$4="m"),'6.4- RC'!$AG$6,
IF(AND(V76=$V$2,3&lt;Q76,Q76&lt;=6,$C$4="m"),'6.4- RC'!$AH$6,
IF(AND(V76=$V$2,6&lt;Q76,Q76&lt;=30,$C$4="m"),'6.4- RC'!$AI$6,
IF(AND(V76=$V$2,30&lt;Q76,Q76&lt;=120,$C$4="m"),'6.4- RC'!$AJ$6,
IF(AND(V76=$V$2,120&lt;Q76,Q76&lt;=400,$C$4="m"),'6.4- RC'!$AK$6,
IF(AND(V76=$V$2,400&lt;Q76,Q76&lt;=1000,$C$4="m"),'6.4- RC'!$AL$6,
IF(AND(V76=$V$2,1000&lt;Q76,Q76&lt;=2000,$C$4="m"),'6.4- RC'!$AM$6,
IF(AND(V76=$V$2,2000&lt;Q76,Q76&lt;=4000,$C$4="m"),'6.4- RC'!$AN$6,
IF(AND(V76=$V$3,0.5&lt;=Q76,Q76&lt;=3,$C$4="m"),'6.4- RC'!$AR$4,
IF(AND(V76=$V$3,3&lt;Q76,Q76&lt;=6,$C$4="m"),'6.4- RC'!$AS$4,
IF(AND(V76=$V$3,6&lt;Q76,$C$4="m"),'6.4- RC'!$AT$4,
IF(AND(V76=$V$2,0.5&lt;=Q76,Q76&lt;=3,$C$4="c"),'6.4- RC'!$AG$7,
IF(AND(V76=$V$2,3&lt;Q76,Q76&lt;=6,$C$4="c"),'6.4- RC'!$AH$7,
IF(AND(V76=$V$2,6&lt;Q76,Q76&lt;=30,$C$4="c"),'6.4- RC'!$AI$7,
IF(AND(V76=$V$2,30&lt;Q76,Q76&lt;=120,$C$4="c"),'6.4- RC'!$AJ$7,
IF(AND(V76=$V$2,120&lt;Q76,Q76&lt;=400,$C$4="c"),'6.4- RC'!$AK$7,
IF(AND(V76=$V$2,400&lt;Q76,Q76&lt;=1000,$C$4="c"),'6.4- RC'!$AL$7,
IF(AND(V76=$V$2,1000&lt;Q76,Q76&lt;=2000,$C$4="c"),'6.4- RC'!$AM$7,
IF(AND(V76=$V$2,2000&lt;Q76,Q76&lt;=4000,$C$4="c"),'6.4- RC'!$AN$7,
IF(AND(V76=$V$3,0.5&lt;=Q76,Q76&lt;=3,$C$4="c"),'6.4- RC'!$AR$6,
IF(AND(V76=$V$3,3&lt;Q76,Q76&lt;=6,$C$4="c"),'6.4- RC'!$AS$6,
IF(AND(V76=$V$3,6&lt;Q76,$C$4="c"),'6.4- RC'!$AT$6,
IF(AND(V76=$V$2,0.5&lt;=Q76,Q76&lt;=3,$C$4="v"),'6.4- RC'!$AG$8,
IF(AND(V76=$V$2,3&lt;Q76,Q76&lt;=6,$C$4="v"),'6.4- RC'!$AH$8,
IF(AND(V76=$V$2,6&lt;Q76,Q76&lt;=30,$C$4="v"),'6.4- RC'!$AI$8,
IF(AND(V76=$V$2,30&lt;Q76,Q76&lt;=120,$C$4="v"),'6.4- RC'!$AJ$8,
IF(AND(V76=$V$2,120&lt;Q76,Q76&lt;=400,$C$4="v"),'6.4- RC'!$AK$8,
IF(AND(V76=$V$2,400&lt;Q76,Q76&lt;=1000,$C$4="v"),'6.4- RC'!$AL$8,
IF(AND(V76=$V$2,1000&lt;Q76,Q76&lt;=2000,$C$4="v"),'6.4- RC'!$AM$8,
IF(AND(V76=$V$2,2000&lt;Q76,Q76&lt;=4000,$C$4="v"),'6.4- RC'!$AN$8,
IF(AND(V76=$V$3,0.5&lt;=Q76,Q76&lt;=3,$C$4="v"),'6.4- RC'!$AR$6,
IF(AND(V76=$V$3,3&lt;Q76,Q76&lt;=6,$C$4="v"),'6.4- RC'!$AS$6,
IF(AND(V76=$V$3,6&lt;Q76,$C$4="v"),'6.4- RC'!$AT$6,
IF(V76="","")))))))))))))))))))))))))))))))))))))))))))))</f>
        <v/>
      </c>
      <c r="S76" s="41" t="e">
        <f t="shared" si="7"/>
        <v>#VALUE!</v>
      </c>
      <c r="T76" s="41" t="e">
        <f t="shared" si="8"/>
        <v>#VALUE!</v>
      </c>
      <c r="U76" s="48"/>
      <c r="V76" s="50"/>
    </row>
    <row r="77" spans="1:22" ht="60" customHeight="1" x14ac:dyDescent="0.25">
      <c r="A77" s="39" t="str">
        <f t="shared" si="17"/>
        <v/>
      </c>
      <c r="B77" s="49"/>
      <c r="C77" s="48">
        <f t="shared" ref="C77:C138" si="20">C76+1</f>
        <v>67</v>
      </c>
      <c r="D77" s="41"/>
      <c r="E77" s="42" t="str">
        <f t="shared" si="18"/>
        <v>Concentricité 0,2|B</v>
      </c>
      <c r="F77" s="55">
        <f>'8560-1.001 (av TS)'!I162</f>
        <v>0</v>
      </c>
      <c r="G77" s="42">
        <f t="shared" si="19"/>
        <v>0</v>
      </c>
      <c r="H77" s="42">
        <f t="shared" ref="H77:H139" si="21">IF(AND(R77="",Q77&lt;&gt;""),Q77,
IF(AND(R77=0,Q77=""),"",
IF(AND(COUNTIF(R77,"*±*"),Q77&lt;&gt;""),Q77+MID(R77,3,7),
IF(AND(OR(COUNTIF(R77,"*-*"),COUNTIF(R77,"*+*")),Q77&lt;&gt;""),T77,))))</f>
        <v>0.2</v>
      </c>
      <c r="I77" s="77"/>
      <c r="J77" s="78"/>
      <c r="K77" s="79"/>
      <c r="L77" s="80"/>
      <c r="O77" s="49"/>
      <c r="P77" s="48" t="s">
        <v>71</v>
      </c>
      <c r="Q77" s="45">
        <v>0.2</v>
      </c>
      <c r="R77" s="41" t="str">
        <f>IF(AND(V77=$V$2,0.5&lt;=Q77,Q77&lt;=3,$C$4="f"),'6.4- RC'!$AG$5,
IF(AND(V77=$V$2,3&lt;Q77,Q77&lt;=6,$C$4="f"),'6.4- RC'!$AH$5,
IF(AND(V77=$V$2,6&lt;Q77,Q77&lt;=30,$C$4="f"),'6.4- RC'!$AI$5,
IF(AND(V77=$V$2,30&lt;Q77,Q77&lt;=120,$C$4="f"),'6.4- RC'!$AJ$5,
IF(AND(V77=$V$2,120&lt;Q77,Q77&lt;=400,$C$4="f"),'6.4- RC'!$AK$5,
IF(AND(V77=$V$2,400&lt;Q77,Q77&lt;=1000,$C$4="f"),'6.4- RC'!$AL$5,
IF(AND(V77=$V$2,1000&lt;Q77,Q77&lt;=2000,$C$4="f"),'6.4- RC'!$AM$5,
IF(AND(V77=$V$2,2000&lt;Q77,Q77&lt;=4000,$C$4="f"),'6.4- RC'!$AN$5,
IF(AND(V77=$V$3,0.5&lt;=Q77,Q77&lt;=3,$C$4="f"),'6.4- RC'!$AR$4,
IF(AND(V77=$V$3,3&lt;Q77,Q77&lt;=6,$C$4="f"),'6.4- RC'!$AS$4,
IF(AND(V77=$V$3,6&lt;Q77,$C$4="f"),'6.4- RC'!$AT$4,
IF(AND(V77=$V$2,0.5&lt;=Q77,Q77&lt;=3,$C$4="m"),'6.4- RC'!$AG$6,
IF(AND(V77=$V$2,3&lt;Q77,Q77&lt;=6,$C$4="m"),'6.4- RC'!$AH$6,
IF(AND(V77=$V$2,6&lt;Q77,Q77&lt;=30,$C$4="m"),'6.4- RC'!$AI$6,
IF(AND(V77=$V$2,30&lt;Q77,Q77&lt;=120,$C$4="m"),'6.4- RC'!$AJ$6,
IF(AND(V77=$V$2,120&lt;Q77,Q77&lt;=400,$C$4="m"),'6.4- RC'!$AK$6,
IF(AND(V77=$V$2,400&lt;Q77,Q77&lt;=1000,$C$4="m"),'6.4- RC'!$AL$6,
IF(AND(V77=$V$2,1000&lt;Q77,Q77&lt;=2000,$C$4="m"),'6.4- RC'!$AM$6,
IF(AND(V77=$V$2,2000&lt;Q77,Q77&lt;=4000,$C$4="m"),'6.4- RC'!$AN$6,
IF(AND(V77=$V$3,0.5&lt;=Q77,Q77&lt;=3,$C$4="m"),'6.4- RC'!$AR$4,
IF(AND(V77=$V$3,3&lt;Q77,Q77&lt;=6,$C$4="m"),'6.4- RC'!$AS$4,
IF(AND(V77=$V$3,6&lt;Q77,$C$4="m"),'6.4- RC'!$AT$4,
IF(AND(V77=$V$2,0.5&lt;=Q77,Q77&lt;=3,$C$4="c"),'6.4- RC'!$AG$7,
IF(AND(V77=$V$2,3&lt;Q77,Q77&lt;=6,$C$4="c"),'6.4- RC'!$AH$7,
IF(AND(V77=$V$2,6&lt;Q77,Q77&lt;=30,$C$4="c"),'6.4- RC'!$AI$7,
IF(AND(V77=$V$2,30&lt;Q77,Q77&lt;=120,$C$4="c"),'6.4- RC'!$AJ$7,
IF(AND(V77=$V$2,120&lt;Q77,Q77&lt;=400,$C$4="c"),'6.4- RC'!$AK$7,
IF(AND(V77=$V$2,400&lt;Q77,Q77&lt;=1000,$C$4="c"),'6.4- RC'!$AL$7,
IF(AND(V77=$V$2,1000&lt;Q77,Q77&lt;=2000,$C$4="c"),'6.4- RC'!$AM$7,
IF(AND(V77=$V$2,2000&lt;Q77,Q77&lt;=4000,$C$4="c"),'6.4- RC'!$AN$7,
IF(AND(V77=$V$3,0.5&lt;=Q77,Q77&lt;=3,$C$4="c"),'6.4- RC'!$AR$6,
IF(AND(V77=$V$3,3&lt;Q77,Q77&lt;=6,$C$4="c"),'6.4- RC'!$AS$6,
IF(AND(V77=$V$3,6&lt;Q77,$C$4="c"),'6.4- RC'!$AT$6,
IF(AND(V77=$V$2,0.5&lt;=Q77,Q77&lt;=3,$C$4="v"),'6.4- RC'!$AG$8,
IF(AND(V77=$V$2,3&lt;Q77,Q77&lt;=6,$C$4="v"),'6.4- RC'!$AH$8,
IF(AND(V77=$V$2,6&lt;Q77,Q77&lt;=30,$C$4="v"),'6.4- RC'!$AI$8,
IF(AND(V77=$V$2,30&lt;Q77,Q77&lt;=120,$C$4="v"),'6.4- RC'!$AJ$8,
IF(AND(V77=$V$2,120&lt;Q77,Q77&lt;=400,$C$4="v"),'6.4- RC'!$AK$8,
IF(AND(V77=$V$2,400&lt;Q77,Q77&lt;=1000,$C$4="v"),'6.4- RC'!$AL$8,
IF(AND(V77=$V$2,1000&lt;Q77,Q77&lt;=2000,$C$4="v"),'6.4- RC'!$AM$8,
IF(AND(V77=$V$2,2000&lt;Q77,Q77&lt;=4000,$C$4="v"),'6.4- RC'!$AN$8,
IF(AND(V77=$V$3,0.5&lt;=Q77,Q77&lt;=3,$C$4="v"),'6.4- RC'!$AR$6,
IF(AND(V77=$V$3,3&lt;Q77,Q77&lt;=6,$C$4="v"),'6.4- RC'!$AS$6,
IF(AND(V77=$V$3,6&lt;Q77,$C$4="v"),'6.4- RC'!$AT$6,
IF(V77="","")))))))))))))))))))))))))))))))))))))))))))))</f>
        <v/>
      </c>
      <c r="S77" s="41" t="e">
        <f t="shared" si="7"/>
        <v>#VALUE!</v>
      </c>
      <c r="T77" s="41" t="e">
        <f t="shared" si="8"/>
        <v>#VALUE!</v>
      </c>
      <c r="U77" s="48" t="s">
        <v>110</v>
      </c>
      <c r="V77" s="50"/>
    </row>
    <row r="78" spans="1:22" ht="60" customHeight="1" x14ac:dyDescent="0.25">
      <c r="A78" s="39" t="str">
        <f t="shared" si="17"/>
        <v/>
      </c>
      <c r="B78" s="49"/>
      <c r="C78" s="48">
        <f t="shared" si="20"/>
        <v>68</v>
      </c>
      <c r="D78" s="41"/>
      <c r="E78" s="42" t="str">
        <f t="shared" si="18"/>
        <v>(mini) Ø245,436±0,036</v>
      </c>
      <c r="F78" s="55">
        <f>MIN('8560-1.001 (ap TS)'!I21:I22)</f>
        <v>0</v>
      </c>
      <c r="G78" s="42">
        <f t="shared" si="19"/>
        <v>245.4</v>
      </c>
      <c r="H78" s="42">
        <f t="shared" si="21"/>
        <v>245.47200000000001</v>
      </c>
      <c r="I78" s="77"/>
      <c r="J78" s="78"/>
      <c r="K78" s="79"/>
      <c r="L78" s="80"/>
      <c r="O78" s="49"/>
      <c r="P78" s="48" t="s">
        <v>111</v>
      </c>
      <c r="Q78" s="45">
        <v>245.43600000000001</v>
      </c>
      <c r="R78" s="41" t="s">
        <v>112</v>
      </c>
      <c r="S78" s="41" t="e">
        <f t="shared" si="7"/>
        <v>#VALUE!</v>
      </c>
      <c r="T78" s="41" t="e">
        <f t="shared" si="8"/>
        <v>#VALUE!</v>
      </c>
      <c r="U78" s="48"/>
      <c r="V78" s="50"/>
    </row>
    <row r="79" spans="1:22" ht="60" customHeight="1" x14ac:dyDescent="0.25">
      <c r="A79" s="39" t="str">
        <f t="shared" si="17"/>
        <v/>
      </c>
      <c r="B79" s="49"/>
      <c r="C79" s="48" t="s">
        <v>113</v>
      </c>
      <c r="D79" s="41"/>
      <c r="E79" s="42" t="str">
        <f t="shared" si="18"/>
        <v>(maxi) Ø245,436±0,036</v>
      </c>
      <c r="F79" s="55">
        <f>MAX('8560-1.001 (ap TS)'!I21:I22)</f>
        <v>0</v>
      </c>
      <c r="G79" s="42">
        <f t="shared" si="19"/>
        <v>245.4</v>
      </c>
      <c r="H79" s="42">
        <f t="shared" si="21"/>
        <v>245.47200000000001</v>
      </c>
      <c r="I79" s="77"/>
      <c r="J79" s="78"/>
      <c r="K79" s="79"/>
      <c r="L79" s="80"/>
      <c r="O79" s="49"/>
      <c r="P79" s="48" t="s">
        <v>114</v>
      </c>
      <c r="Q79" s="45">
        <v>245.43600000000001</v>
      </c>
      <c r="R79" s="41" t="s">
        <v>112</v>
      </c>
      <c r="S79" s="41" t="e">
        <f t="shared" si="7"/>
        <v>#VALUE!</v>
      </c>
      <c r="T79" s="41" t="e">
        <f t="shared" si="8"/>
        <v>#VALUE!</v>
      </c>
      <c r="U79" s="48"/>
      <c r="V79" s="50"/>
    </row>
    <row r="80" spans="1:22" ht="60" customHeight="1" x14ac:dyDescent="0.25">
      <c r="A80" s="39" t="str">
        <f t="shared" si="17"/>
        <v/>
      </c>
      <c r="B80" s="49"/>
      <c r="C80" s="48">
        <v>69</v>
      </c>
      <c r="D80" s="41"/>
      <c r="E80" s="42" t="str">
        <f t="shared" si="18"/>
        <v>Concentricité 0,1|H</v>
      </c>
      <c r="F80" s="55">
        <f>'8560-1.001 (av TS)'!I159</f>
        <v>0</v>
      </c>
      <c r="G80" s="42">
        <f t="shared" si="19"/>
        <v>0</v>
      </c>
      <c r="H80" s="42">
        <f t="shared" si="21"/>
        <v>0.1</v>
      </c>
      <c r="I80" s="77"/>
      <c r="J80" s="78"/>
      <c r="K80" s="79"/>
      <c r="L80" s="80"/>
      <c r="O80" s="49"/>
      <c r="P80" s="48" t="s">
        <v>71</v>
      </c>
      <c r="Q80" s="45">
        <v>0.1</v>
      </c>
      <c r="R80" s="41" t="str">
        <f>IF(AND(V80=$V$2,0.5&lt;=Q80,Q80&lt;=3,$C$4="f"),'6.4- RC'!$AG$5,
IF(AND(V80=$V$2,3&lt;Q80,Q80&lt;=6,$C$4="f"),'6.4- RC'!$AH$5,
IF(AND(V80=$V$2,6&lt;Q80,Q80&lt;=30,$C$4="f"),'6.4- RC'!$AI$5,
IF(AND(V80=$V$2,30&lt;Q80,Q80&lt;=120,$C$4="f"),'6.4- RC'!$AJ$5,
IF(AND(V80=$V$2,120&lt;Q80,Q80&lt;=400,$C$4="f"),'6.4- RC'!$AK$5,
IF(AND(V80=$V$2,400&lt;Q80,Q80&lt;=1000,$C$4="f"),'6.4- RC'!$AL$5,
IF(AND(V80=$V$2,1000&lt;Q80,Q80&lt;=2000,$C$4="f"),'6.4- RC'!$AM$5,
IF(AND(V80=$V$2,2000&lt;Q80,Q80&lt;=4000,$C$4="f"),'6.4- RC'!$AN$5,
IF(AND(V80=$V$3,0.5&lt;=Q80,Q80&lt;=3,$C$4="f"),'6.4- RC'!$AR$4,
IF(AND(V80=$V$3,3&lt;Q80,Q80&lt;=6,$C$4="f"),'6.4- RC'!$AS$4,
IF(AND(V80=$V$3,6&lt;Q80,$C$4="f"),'6.4- RC'!$AT$4,
IF(AND(V80=$V$2,0.5&lt;=Q80,Q80&lt;=3,$C$4="m"),'6.4- RC'!$AG$6,
IF(AND(V80=$V$2,3&lt;Q80,Q80&lt;=6,$C$4="m"),'6.4- RC'!$AH$6,
IF(AND(V80=$V$2,6&lt;Q80,Q80&lt;=30,$C$4="m"),'6.4- RC'!$AI$6,
IF(AND(V80=$V$2,30&lt;Q80,Q80&lt;=120,$C$4="m"),'6.4- RC'!$AJ$6,
IF(AND(V80=$V$2,120&lt;Q80,Q80&lt;=400,$C$4="m"),'6.4- RC'!$AK$6,
IF(AND(V80=$V$2,400&lt;Q80,Q80&lt;=1000,$C$4="m"),'6.4- RC'!$AL$6,
IF(AND(V80=$V$2,1000&lt;Q80,Q80&lt;=2000,$C$4="m"),'6.4- RC'!$AM$6,
IF(AND(V80=$V$2,2000&lt;Q80,Q80&lt;=4000,$C$4="m"),'6.4- RC'!$AN$6,
IF(AND(V80=$V$3,0.5&lt;=Q80,Q80&lt;=3,$C$4="m"),'6.4- RC'!$AR$4,
IF(AND(V80=$V$3,3&lt;Q80,Q80&lt;=6,$C$4="m"),'6.4- RC'!$AS$4,
IF(AND(V80=$V$3,6&lt;Q80,$C$4="m"),'6.4- RC'!$AT$4,
IF(AND(V80=$V$2,0.5&lt;=Q80,Q80&lt;=3,$C$4="c"),'6.4- RC'!$AG$7,
IF(AND(V80=$V$2,3&lt;Q80,Q80&lt;=6,$C$4="c"),'6.4- RC'!$AH$7,
IF(AND(V80=$V$2,6&lt;Q80,Q80&lt;=30,$C$4="c"),'6.4- RC'!$AI$7,
IF(AND(V80=$V$2,30&lt;Q80,Q80&lt;=120,$C$4="c"),'6.4- RC'!$AJ$7,
IF(AND(V80=$V$2,120&lt;Q80,Q80&lt;=400,$C$4="c"),'6.4- RC'!$AK$7,
IF(AND(V80=$V$2,400&lt;Q80,Q80&lt;=1000,$C$4="c"),'6.4- RC'!$AL$7,
IF(AND(V80=$V$2,1000&lt;Q80,Q80&lt;=2000,$C$4="c"),'6.4- RC'!$AM$7,
IF(AND(V80=$V$2,2000&lt;Q80,Q80&lt;=4000,$C$4="c"),'6.4- RC'!$AN$7,
IF(AND(V80=$V$3,0.5&lt;=Q80,Q80&lt;=3,$C$4="c"),'6.4- RC'!$AR$6,
IF(AND(V80=$V$3,3&lt;Q80,Q80&lt;=6,$C$4="c"),'6.4- RC'!$AS$6,
IF(AND(V80=$V$3,6&lt;Q80,$C$4="c"),'6.4- RC'!$AT$6,
IF(AND(V80=$V$2,0.5&lt;=Q80,Q80&lt;=3,$C$4="v"),'6.4- RC'!$AG$8,
IF(AND(V80=$V$2,3&lt;Q80,Q80&lt;=6,$C$4="v"),'6.4- RC'!$AH$8,
IF(AND(V80=$V$2,6&lt;Q80,Q80&lt;=30,$C$4="v"),'6.4- RC'!$AI$8,
IF(AND(V80=$V$2,30&lt;Q80,Q80&lt;=120,$C$4="v"),'6.4- RC'!$AJ$8,
IF(AND(V80=$V$2,120&lt;Q80,Q80&lt;=400,$C$4="v"),'6.4- RC'!$AK$8,
IF(AND(V80=$V$2,400&lt;Q80,Q80&lt;=1000,$C$4="v"),'6.4- RC'!$AL$8,
IF(AND(V80=$V$2,1000&lt;Q80,Q80&lt;=2000,$C$4="v"),'6.4- RC'!$AM$8,
IF(AND(V80=$V$2,2000&lt;Q80,Q80&lt;=4000,$C$4="v"),'6.4- RC'!$AN$8,
IF(AND(V80=$V$3,0.5&lt;=Q80,Q80&lt;=3,$C$4="v"),'6.4- RC'!$AR$6,
IF(AND(V80=$V$3,3&lt;Q80,Q80&lt;=6,$C$4="v"),'6.4- RC'!$AS$6,
IF(AND(V80=$V$3,6&lt;Q80,$C$4="v"),'6.4- RC'!$AT$6,
IF(V80="","")))))))))))))))))))))))))))))))))))))))))))))</f>
        <v/>
      </c>
      <c r="S80" s="41" t="e">
        <f t="shared" si="7"/>
        <v>#VALUE!</v>
      </c>
      <c r="T80" s="41" t="e">
        <f t="shared" si="8"/>
        <v>#VALUE!</v>
      </c>
      <c r="U80" s="48" t="s">
        <v>115</v>
      </c>
      <c r="V80" s="50"/>
    </row>
    <row r="81" spans="1:22" ht="60" customHeight="1" x14ac:dyDescent="0.25">
      <c r="A81" s="39" t="str">
        <f t="shared" si="17"/>
        <v/>
      </c>
      <c r="B81" s="49"/>
      <c r="C81" s="48">
        <f>C80+1</f>
        <v>70</v>
      </c>
      <c r="D81" s="41"/>
      <c r="E81" s="42" t="str">
        <f t="shared" si="18"/>
        <v>Ø247,75±0,1</v>
      </c>
      <c r="F81" s="55">
        <f>'8560-1.001 (av TS)'!I158</f>
        <v>0</v>
      </c>
      <c r="G81" s="42">
        <f t="shared" si="19"/>
        <v>247.65</v>
      </c>
      <c r="H81" s="42">
        <f t="shared" si="21"/>
        <v>247.85</v>
      </c>
      <c r="I81" s="77"/>
      <c r="J81" s="78"/>
      <c r="K81" s="79"/>
      <c r="L81" s="80"/>
      <c r="O81" s="49"/>
      <c r="P81" s="48" t="s">
        <v>59</v>
      </c>
      <c r="Q81" s="45">
        <v>247.75</v>
      </c>
      <c r="R81" s="41" t="s">
        <v>96</v>
      </c>
      <c r="S81" s="41" t="e">
        <f t="shared" si="7"/>
        <v>#VALUE!</v>
      </c>
      <c r="T81" s="41" t="e">
        <f t="shared" si="8"/>
        <v>#VALUE!</v>
      </c>
      <c r="U81" s="48"/>
      <c r="V81" s="50"/>
    </row>
    <row r="82" spans="1:22" ht="60" customHeight="1" x14ac:dyDescent="0.25">
      <c r="A82" s="39" t="str">
        <f t="shared" si="17"/>
        <v/>
      </c>
      <c r="B82" s="49"/>
      <c r="C82" s="48">
        <f t="shared" si="20"/>
        <v>71</v>
      </c>
      <c r="D82" s="41"/>
      <c r="E82" s="42" t="str">
        <f t="shared" si="18"/>
        <v>Ø253</v>
      </c>
      <c r="F82" s="43" t="s">
        <v>66</v>
      </c>
      <c r="G82" s="42">
        <f t="shared" si="19"/>
        <v>0</v>
      </c>
      <c r="H82" s="42" t="str">
        <f t="shared" si="21"/>
        <v>Ø253</v>
      </c>
      <c r="I82" s="77"/>
      <c r="J82" s="78"/>
      <c r="K82" s="79"/>
      <c r="L82" s="80"/>
      <c r="O82" s="49"/>
      <c r="P82" s="48"/>
      <c r="Q82" s="45" t="s">
        <v>116</v>
      </c>
      <c r="R82" s="41" t="str">
        <f>IF(AND(V82=$V$2,0.5&lt;=Q82,Q82&lt;=3,$C$4="f"),'6.4- RC'!$AG$5,
IF(AND(V82=$V$2,3&lt;Q82,Q82&lt;=6,$C$4="f"),'6.4- RC'!$AH$5,
IF(AND(V82=$V$2,6&lt;Q82,Q82&lt;=30,$C$4="f"),'6.4- RC'!$AI$5,
IF(AND(V82=$V$2,30&lt;Q82,Q82&lt;=120,$C$4="f"),'6.4- RC'!$AJ$5,
IF(AND(V82=$V$2,120&lt;Q82,Q82&lt;=400,$C$4="f"),'6.4- RC'!$AK$5,
IF(AND(V82=$V$2,400&lt;Q82,Q82&lt;=1000,$C$4="f"),'6.4- RC'!$AL$5,
IF(AND(V82=$V$2,1000&lt;Q82,Q82&lt;=2000,$C$4="f"),'6.4- RC'!$AM$5,
IF(AND(V82=$V$2,2000&lt;Q82,Q82&lt;=4000,$C$4="f"),'6.4- RC'!$AN$5,
IF(AND(V82=$V$3,0.5&lt;=Q82,Q82&lt;=3,$C$4="f"),'6.4- RC'!$AR$4,
IF(AND(V82=$V$3,3&lt;Q82,Q82&lt;=6,$C$4="f"),'6.4- RC'!$AS$4,
IF(AND(V82=$V$3,6&lt;Q82,$C$4="f"),'6.4- RC'!$AT$4,
IF(AND(V82=$V$2,0.5&lt;=Q82,Q82&lt;=3,$C$4="m"),'6.4- RC'!$AG$6,
IF(AND(V82=$V$2,3&lt;Q82,Q82&lt;=6,$C$4="m"),'6.4- RC'!$AH$6,
IF(AND(V82=$V$2,6&lt;Q82,Q82&lt;=30,$C$4="m"),'6.4- RC'!$AI$6,
IF(AND(V82=$V$2,30&lt;Q82,Q82&lt;=120,$C$4="m"),'6.4- RC'!$AJ$6,
IF(AND(V82=$V$2,120&lt;Q82,Q82&lt;=400,$C$4="m"),'6.4- RC'!$AK$6,
IF(AND(V82=$V$2,400&lt;Q82,Q82&lt;=1000,$C$4="m"),'6.4- RC'!$AL$6,
IF(AND(V82=$V$2,1000&lt;Q82,Q82&lt;=2000,$C$4="m"),'6.4- RC'!$AM$6,
IF(AND(V82=$V$2,2000&lt;Q82,Q82&lt;=4000,$C$4="m"),'6.4- RC'!$AN$6,
IF(AND(V82=$V$3,0.5&lt;=Q82,Q82&lt;=3,$C$4="m"),'6.4- RC'!$AR$4,
IF(AND(V82=$V$3,3&lt;Q82,Q82&lt;=6,$C$4="m"),'6.4- RC'!$AS$4,
IF(AND(V82=$V$3,6&lt;Q82,$C$4="m"),'6.4- RC'!$AT$4,
IF(AND(V82=$V$2,0.5&lt;=Q82,Q82&lt;=3,$C$4="c"),'6.4- RC'!$AG$7,
IF(AND(V82=$V$2,3&lt;Q82,Q82&lt;=6,$C$4="c"),'6.4- RC'!$AH$7,
IF(AND(V82=$V$2,6&lt;Q82,Q82&lt;=30,$C$4="c"),'6.4- RC'!$AI$7,
IF(AND(V82=$V$2,30&lt;Q82,Q82&lt;=120,$C$4="c"),'6.4- RC'!$AJ$7,
IF(AND(V82=$V$2,120&lt;Q82,Q82&lt;=400,$C$4="c"),'6.4- RC'!$AK$7,
IF(AND(V82=$V$2,400&lt;Q82,Q82&lt;=1000,$C$4="c"),'6.4- RC'!$AL$7,
IF(AND(V82=$V$2,1000&lt;Q82,Q82&lt;=2000,$C$4="c"),'6.4- RC'!$AM$7,
IF(AND(V82=$V$2,2000&lt;Q82,Q82&lt;=4000,$C$4="c"),'6.4- RC'!$AN$7,
IF(AND(V82=$V$3,0.5&lt;=Q82,Q82&lt;=3,$C$4="c"),'6.4- RC'!$AR$6,
IF(AND(V82=$V$3,3&lt;Q82,Q82&lt;=6,$C$4="c"),'6.4- RC'!$AS$6,
IF(AND(V82=$V$3,6&lt;Q82,$C$4="c"),'6.4- RC'!$AT$6,
IF(AND(V82=$V$2,0.5&lt;=Q82,Q82&lt;=3,$C$4="v"),'6.4- RC'!$AG$8,
IF(AND(V82=$V$2,3&lt;Q82,Q82&lt;=6,$C$4="v"),'6.4- RC'!$AH$8,
IF(AND(V82=$V$2,6&lt;Q82,Q82&lt;=30,$C$4="v"),'6.4- RC'!$AI$8,
IF(AND(V82=$V$2,30&lt;Q82,Q82&lt;=120,$C$4="v"),'6.4- RC'!$AJ$8,
IF(AND(V82=$V$2,120&lt;Q82,Q82&lt;=400,$C$4="v"),'6.4- RC'!$AK$8,
IF(AND(V82=$V$2,400&lt;Q82,Q82&lt;=1000,$C$4="v"),'6.4- RC'!$AL$8,
IF(AND(V82=$V$2,1000&lt;Q82,Q82&lt;=2000,$C$4="v"),'6.4- RC'!$AM$8,
IF(AND(V82=$V$2,2000&lt;Q82,Q82&lt;=4000,$C$4="v"),'6.4- RC'!$AN$8,
IF(AND(V82=$V$3,0.5&lt;=Q82,Q82&lt;=3,$C$4="v"),'6.4- RC'!$AR$6,
IF(AND(V82=$V$3,3&lt;Q82,Q82&lt;=6,$C$4="v"),'6.4- RC'!$AS$6,
IF(AND(V82=$V$3,6&lt;Q82,$C$4="v"),'6.4- RC'!$AT$6,
IF(V82="","")))))))))))))))))))))))))))))))))))))))))))))</f>
        <v/>
      </c>
      <c r="S82" s="41" t="e">
        <f t="shared" si="7"/>
        <v>#VALUE!</v>
      </c>
      <c r="T82" s="41" t="e">
        <f t="shared" si="8"/>
        <v>#VALUE!</v>
      </c>
      <c r="U82" s="48"/>
      <c r="V82" s="50"/>
    </row>
    <row r="83" spans="1:22" ht="60" customHeight="1" x14ac:dyDescent="0.25">
      <c r="A83" s="39" t="str">
        <f t="shared" si="17"/>
        <v/>
      </c>
      <c r="B83" s="49"/>
      <c r="C83" s="48">
        <f t="shared" si="20"/>
        <v>72</v>
      </c>
      <c r="D83" s="41"/>
      <c r="E83" s="42" t="str">
        <f t="shared" si="18"/>
        <v>Ø258</v>
      </c>
      <c r="F83" s="43" t="s">
        <v>66</v>
      </c>
      <c r="G83" s="42">
        <f t="shared" si="19"/>
        <v>0</v>
      </c>
      <c r="H83" s="42" t="str">
        <f t="shared" si="21"/>
        <v>Ø258</v>
      </c>
      <c r="I83" s="77"/>
      <c r="J83" s="78"/>
      <c r="K83" s="79"/>
      <c r="L83" s="80"/>
      <c r="O83" s="49"/>
      <c r="P83" s="48"/>
      <c r="Q83" s="45" t="s">
        <v>117</v>
      </c>
      <c r="R83" s="41" t="str">
        <f>IF(AND(V83=$V$2,0.5&lt;=Q83,Q83&lt;=3,$C$4="f"),'6.4- RC'!$AG$5,
IF(AND(V83=$V$2,3&lt;Q83,Q83&lt;=6,$C$4="f"),'6.4- RC'!$AH$5,
IF(AND(V83=$V$2,6&lt;Q83,Q83&lt;=30,$C$4="f"),'6.4- RC'!$AI$5,
IF(AND(V83=$V$2,30&lt;Q83,Q83&lt;=120,$C$4="f"),'6.4- RC'!$AJ$5,
IF(AND(V83=$V$2,120&lt;Q83,Q83&lt;=400,$C$4="f"),'6.4- RC'!$AK$5,
IF(AND(V83=$V$2,400&lt;Q83,Q83&lt;=1000,$C$4="f"),'6.4- RC'!$AL$5,
IF(AND(V83=$V$2,1000&lt;Q83,Q83&lt;=2000,$C$4="f"),'6.4- RC'!$AM$5,
IF(AND(V83=$V$2,2000&lt;Q83,Q83&lt;=4000,$C$4="f"),'6.4- RC'!$AN$5,
IF(AND(V83=$V$3,0.5&lt;=Q83,Q83&lt;=3,$C$4="f"),'6.4- RC'!$AR$4,
IF(AND(V83=$V$3,3&lt;Q83,Q83&lt;=6,$C$4="f"),'6.4- RC'!$AS$4,
IF(AND(V83=$V$3,6&lt;Q83,$C$4="f"),'6.4- RC'!$AT$4,
IF(AND(V83=$V$2,0.5&lt;=Q83,Q83&lt;=3,$C$4="m"),'6.4- RC'!$AG$6,
IF(AND(V83=$V$2,3&lt;Q83,Q83&lt;=6,$C$4="m"),'6.4- RC'!$AH$6,
IF(AND(V83=$V$2,6&lt;Q83,Q83&lt;=30,$C$4="m"),'6.4- RC'!$AI$6,
IF(AND(V83=$V$2,30&lt;Q83,Q83&lt;=120,$C$4="m"),'6.4- RC'!$AJ$6,
IF(AND(V83=$V$2,120&lt;Q83,Q83&lt;=400,$C$4="m"),'6.4- RC'!$AK$6,
IF(AND(V83=$V$2,400&lt;Q83,Q83&lt;=1000,$C$4="m"),'6.4- RC'!$AL$6,
IF(AND(V83=$V$2,1000&lt;Q83,Q83&lt;=2000,$C$4="m"),'6.4- RC'!$AM$6,
IF(AND(V83=$V$2,2000&lt;Q83,Q83&lt;=4000,$C$4="m"),'6.4- RC'!$AN$6,
IF(AND(V83=$V$3,0.5&lt;=Q83,Q83&lt;=3,$C$4="m"),'6.4- RC'!$AR$4,
IF(AND(V83=$V$3,3&lt;Q83,Q83&lt;=6,$C$4="m"),'6.4- RC'!$AS$4,
IF(AND(V83=$V$3,6&lt;Q83,$C$4="m"),'6.4- RC'!$AT$4,
IF(AND(V83=$V$2,0.5&lt;=Q83,Q83&lt;=3,$C$4="c"),'6.4- RC'!$AG$7,
IF(AND(V83=$V$2,3&lt;Q83,Q83&lt;=6,$C$4="c"),'6.4- RC'!$AH$7,
IF(AND(V83=$V$2,6&lt;Q83,Q83&lt;=30,$C$4="c"),'6.4- RC'!$AI$7,
IF(AND(V83=$V$2,30&lt;Q83,Q83&lt;=120,$C$4="c"),'6.4- RC'!$AJ$7,
IF(AND(V83=$V$2,120&lt;Q83,Q83&lt;=400,$C$4="c"),'6.4- RC'!$AK$7,
IF(AND(V83=$V$2,400&lt;Q83,Q83&lt;=1000,$C$4="c"),'6.4- RC'!$AL$7,
IF(AND(V83=$V$2,1000&lt;Q83,Q83&lt;=2000,$C$4="c"),'6.4- RC'!$AM$7,
IF(AND(V83=$V$2,2000&lt;Q83,Q83&lt;=4000,$C$4="c"),'6.4- RC'!$AN$7,
IF(AND(V83=$V$3,0.5&lt;=Q83,Q83&lt;=3,$C$4="c"),'6.4- RC'!$AR$6,
IF(AND(V83=$V$3,3&lt;Q83,Q83&lt;=6,$C$4="c"),'6.4- RC'!$AS$6,
IF(AND(V83=$V$3,6&lt;Q83,$C$4="c"),'6.4- RC'!$AT$6,
IF(AND(V83=$V$2,0.5&lt;=Q83,Q83&lt;=3,$C$4="v"),'6.4- RC'!$AG$8,
IF(AND(V83=$V$2,3&lt;Q83,Q83&lt;=6,$C$4="v"),'6.4- RC'!$AH$8,
IF(AND(V83=$V$2,6&lt;Q83,Q83&lt;=30,$C$4="v"),'6.4- RC'!$AI$8,
IF(AND(V83=$V$2,30&lt;Q83,Q83&lt;=120,$C$4="v"),'6.4- RC'!$AJ$8,
IF(AND(V83=$V$2,120&lt;Q83,Q83&lt;=400,$C$4="v"),'6.4- RC'!$AK$8,
IF(AND(V83=$V$2,400&lt;Q83,Q83&lt;=1000,$C$4="v"),'6.4- RC'!$AL$8,
IF(AND(V83=$V$2,1000&lt;Q83,Q83&lt;=2000,$C$4="v"),'6.4- RC'!$AM$8,
IF(AND(V83=$V$2,2000&lt;Q83,Q83&lt;=4000,$C$4="v"),'6.4- RC'!$AN$8,
IF(AND(V83=$V$3,0.5&lt;=Q83,Q83&lt;=3,$C$4="v"),'6.4- RC'!$AR$6,
IF(AND(V83=$V$3,3&lt;Q83,Q83&lt;=6,$C$4="v"),'6.4- RC'!$AS$6,
IF(AND(V83=$V$3,6&lt;Q83,$C$4="v"),'6.4- RC'!$AT$6,
IF(V83="","")))))))))))))))))))))))))))))))))))))))))))))</f>
        <v/>
      </c>
      <c r="S83" s="41" t="e">
        <f t="shared" si="7"/>
        <v>#VALUE!</v>
      </c>
      <c r="T83" s="41" t="e">
        <f t="shared" si="8"/>
        <v>#VALUE!</v>
      </c>
      <c r="U83" s="48"/>
      <c r="V83" s="50"/>
    </row>
    <row r="84" spans="1:22" ht="60" customHeight="1" x14ac:dyDescent="0.25">
      <c r="A84" s="39" t="str">
        <f t="shared" si="17"/>
        <v/>
      </c>
      <c r="B84" s="49"/>
      <c r="C84" s="48">
        <f t="shared" si="20"/>
        <v>73</v>
      </c>
      <c r="D84" s="41"/>
      <c r="E84" s="42" t="str">
        <f t="shared" si="18"/>
        <v>Ø264,98</v>
      </c>
      <c r="F84" s="43" t="s">
        <v>66</v>
      </c>
      <c r="G84" s="42">
        <f t="shared" si="19"/>
        <v>0</v>
      </c>
      <c r="H84" s="42" t="str">
        <f t="shared" si="21"/>
        <v>Ø264,98</v>
      </c>
      <c r="I84" s="77"/>
      <c r="J84" s="78"/>
      <c r="K84" s="79"/>
      <c r="L84" s="80"/>
      <c r="O84" s="49"/>
      <c r="P84" s="48"/>
      <c r="Q84" s="45" t="s">
        <v>118</v>
      </c>
      <c r="R84" s="41" t="str">
        <f>IF(AND(V84=$V$2,0.5&lt;=Q84,Q84&lt;=3,$C$4="f"),'6.4- RC'!$AG$5,
IF(AND(V84=$V$2,3&lt;Q84,Q84&lt;=6,$C$4="f"),'6.4- RC'!$AH$5,
IF(AND(V84=$V$2,6&lt;Q84,Q84&lt;=30,$C$4="f"),'6.4- RC'!$AI$5,
IF(AND(V84=$V$2,30&lt;Q84,Q84&lt;=120,$C$4="f"),'6.4- RC'!$AJ$5,
IF(AND(V84=$V$2,120&lt;Q84,Q84&lt;=400,$C$4="f"),'6.4- RC'!$AK$5,
IF(AND(V84=$V$2,400&lt;Q84,Q84&lt;=1000,$C$4="f"),'6.4- RC'!$AL$5,
IF(AND(V84=$V$2,1000&lt;Q84,Q84&lt;=2000,$C$4="f"),'6.4- RC'!$AM$5,
IF(AND(V84=$V$2,2000&lt;Q84,Q84&lt;=4000,$C$4="f"),'6.4- RC'!$AN$5,
IF(AND(V84=$V$3,0.5&lt;=Q84,Q84&lt;=3,$C$4="f"),'6.4- RC'!$AR$4,
IF(AND(V84=$V$3,3&lt;Q84,Q84&lt;=6,$C$4="f"),'6.4- RC'!$AS$4,
IF(AND(V84=$V$3,6&lt;Q84,$C$4="f"),'6.4- RC'!$AT$4,
IF(AND(V84=$V$2,0.5&lt;=Q84,Q84&lt;=3,$C$4="m"),'6.4- RC'!$AG$6,
IF(AND(V84=$V$2,3&lt;Q84,Q84&lt;=6,$C$4="m"),'6.4- RC'!$AH$6,
IF(AND(V84=$V$2,6&lt;Q84,Q84&lt;=30,$C$4="m"),'6.4- RC'!$AI$6,
IF(AND(V84=$V$2,30&lt;Q84,Q84&lt;=120,$C$4="m"),'6.4- RC'!$AJ$6,
IF(AND(V84=$V$2,120&lt;Q84,Q84&lt;=400,$C$4="m"),'6.4- RC'!$AK$6,
IF(AND(V84=$V$2,400&lt;Q84,Q84&lt;=1000,$C$4="m"),'6.4- RC'!$AL$6,
IF(AND(V84=$V$2,1000&lt;Q84,Q84&lt;=2000,$C$4="m"),'6.4- RC'!$AM$6,
IF(AND(V84=$V$2,2000&lt;Q84,Q84&lt;=4000,$C$4="m"),'6.4- RC'!$AN$6,
IF(AND(V84=$V$3,0.5&lt;=Q84,Q84&lt;=3,$C$4="m"),'6.4- RC'!$AR$4,
IF(AND(V84=$V$3,3&lt;Q84,Q84&lt;=6,$C$4="m"),'6.4- RC'!$AS$4,
IF(AND(V84=$V$3,6&lt;Q84,$C$4="m"),'6.4- RC'!$AT$4,
IF(AND(V84=$V$2,0.5&lt;=Q84,Q84&lt;=3,$C$4="c"),'6.4- RC'!$AG$7,
IF(AND(V84=$V$2,3&lt;Q84,Q84&lt;=6,$C$4="c"),'6.4- RC'!$AH$7,
IF(AND(V84=$V$2,6&lt;Q84,Q84&lt;=30,$C$4="c"),'6.4- RC'!$AI$7,
IF(AND(V84=$V$2,30&lt;Q84,Q84&lt;=120,$C$4="c"),'6.4- RC'!$AJ$7,
IF(AND(V84=$V$2,120&lt;Q84,Q84&lt;=400,$C$4="c"),'6.4- RC'!$AK$7,
IF(AND(V84=$V$2,400&lt;Q84,Q84&lt;=1000,$C$4="c"),'6.4- RC'!$AL$7,
IF(AND(V84=$V$2,1000&lt;Q84,Q84&lt;=2000,$C$4="c"),'6.4- RC'!$AM$7,
IF(AND(V84=$V$2,2000&lt;Q84,Q84&lt;=4000,$C$4="c"),'6.4- RC'!$AN$7,
IF(AND(V84=$V$3,0.5&lt;=Q84,Q84&lt;=3,$C$4="c"),'6.4- RC'!$AR$6,
IF(AND(V84=$V$3,3&lt;Q84,Q84&lt;=6,$C$4="c"),'6.4- RC'!$AS$6,
IF(AND(V84=$V$3,6&lt;Q84,$C$4="c"),'6.4- RC'!$AT$6,
IF(AND(V84=$V$2,0.5&lt;=Q84,Q84&lt;=3,$C$4="v"),'6.4- RC'!$AG$8,
IF(AND(V84=$V$2,3&lt;Q84,Q84&lt;=6,$C$4="v"),'6.4- RC'!$AH$8,
IF(AND(V84=$V$2,6&lt;Q84,Q84&lt;=30,$C$4="v"),'6.4- RC'!$AI$8,
IF(AND(V84=$V$2,30&lt;Q84,Q84&lt;=120,$C$4="v"),'6.4- RC'!$AJ$8,
IF(AND(V84=$V$2,120&lt;Q84,Q84&lt;=400,$C$4="v"),'6.4- RC'!$AK$8,
IF(AND(V84=$V$2,400&lt;Q84,Q84&lt;=1000,$C$4="v"),'6.4- RC'!$AL$8,
IF(AND(V84=$V$2,1000&lt;Q84,Q84&lt;=2000,$C$4="v"),'6.4- RC'!$AM$8,
IF(AND(V84=$V$2,2000&lt;Q84,Q84&lt;=4000,$C$4="v"),'6.4- RC'!$AN$8,
IF(AND(V84=$V$3,0.5&lt;=Q84,Q84&lt;=3,$C$4="v"),'6.4- RC'!$AR$6,
IF(AND(V84=$V$3,3&lt;Q84,Q84&lt;=6,$C$4="v"),'6.4- RC'!$AS$6,
IF(AND(V84=$V$3,6&lt;Q84,$C$4="v"),'6.4- RC'!$AT$6,
IF(V84="","")))))))))))))))))))))))))))))))))))))))))))))</f>
        <v/>
      </c>
      <c r="S84" s="41" t="e">
        <f t="shared" si="7"/>
        <v>#VALUE!</v>
      </c>
      <c r="T84" s="41" t="e">
        <f t="shared" si="8"/>
        <v>#VALUE!</v>
      </c>
      <c r="U84" s="48"/>
      <c r="V84" s="50"/>
    </row>
    <row r="85" spans="1:22" ht="60" customHeight="1" x14ac:dyDescent="0.25">
      <c r="A85" s="39" t="str">
        <f t="shared" si="17"/>
        <v/>
      </c>
      <c r="B85" s="49"/>
      <c r="C85" s="48">
        <f t="shared" si="20"/>
        <v>74</v>
      </c>
      <c r="D85" s="41"/>
      <c r="E85" s="42" t="str">
        <f t="shared" si="18"/>
        <v>Ø269</v>
      </c>
      <c r="F85" s="43" t="s">
        <v>66</v>
      </c>
      <c r="G85" s="42">
        <f t="shared" si="19"/>
        <v>0</v>
      </c>
      <c r="H85" s="42" t="str">
        <f t="shared" si="21"/>
        <v>Ø269</v>
      </c>
      <c r="I85" s="77"/>
      <c r="J85" s="78"/>
      <c r="K85" s="79"/>
      <c r="L85" s="80"/>
      <c r="O85" s="49"/>
      <c r="P85" s="48"/>
      <c r="Q85" s="45" t="s">
        <v>119</v>
      </c>
      <c r="R85" s="41" t="str">
        <f>IF(AND(V85=$V$2,0.5&lt;=Q85,Q85&lt;=3,$C$4="f"),'6.4- RC'!$AG$5,
IF(AND(V85=$V$2,3&lt;Q85,Q85&lt;=6,$C$4="f"),'6.4- RC'!$AH$5,
IF(AND(V85=$V$2,6&lt;Q85,Q85&lt;=30,$C$4="f"),'6.4- RC'!$AI$5,
IF(AND(V85=$V$2,30&lt;Q85,Q85&lt;=120,$C$4="f"),'6.4- RC'!$AJ$5,
IF(AND(V85=$V$2,120&lt;Q85,Q85&lt;=400,$C$4="f"),'6.4- RC'!$AK$5,
IF(AND(V85=$V$2,400&lt;Q85,Q85&lt;=1000,$C$4="f"),'6.4- RC'!$AL$5,
IF(AND(V85=$V$2,1000&lt;Q85,Q85&lt;=2000,$C$4="f"),'6.4- RC'!$AM$5,
IF(AND(V85=$V$2,2000&lt;Q85,Q85&lt;=4000,$C$4="f"),'6.4- RC'!$AN$5,
IF(AND(V85=$V$3,0.5&lt;=Q85,Q85&lt;=3,$C$4="f"),'6.4- RC'!$AR$4,
IF(AND(V85=$V$3,3&lt;Q85,Q85&lt;=6,$C$4="f"),'6.4- RC'!$AS$4,
IF(AND(V85=$V$3,6&lt;Q85,$C$4="f"),'6.4- RC'!$AT$4,
IF(AND(V85=$V$2,0.5&lt;=Q85,Q85&lt;=3,$C$4="m"),'6.4- RC'!$AG$6,
IF(AND(V85=$V$2,3&lt;Q85,Q85&lt;=6,$C$4="m"),'6.4- RC'!$AH$6,
IF(AND(V85=$V$2,6&lt;Q85,Q85&lt;=30,$C$4="m"),'6.4- RC'!$AI$6,
IF(AND(V85=$V$2,30&lt;Q85,Q85&lt;=120,$C$4="m"),'6.4- RC'!$AJ$6,
IF(AND(V85=$V$2,120&lt;Q85,Q85&lt;=400,$C$4="m"),'6.4- RC'!$AK$6,
IF(AND(V85=$V$2,400&lt;Q85,Q85&lt;=1000,$C$4="m"),'6.4- RC'!$AL$6,
IF(AND(V85=$V$2,1000&lt;Q85,Q85&lt;=2000,$C$4="m"),'6.4- RC'!$AM$6,
IF(AND(V85=$V$2,2000&lt;Q85,Q85&lt;=4000,$C$4="m"),'6.4- RC'!$AN$6,
IF(AND(V85=$V$3,0.5&lt;=Q85,Q85&lt;=3,$C$4="m"),'6.4- RC'!$AR$4,
IF(AND(V85=$V$3,3&lt;Q85,Q85&lt;=6,$C$4="m"),'6.4- RC'!$AS$4,
IF(AND(V85=$V$3,6&lt;Q85,$C$4="m"),'6.4- RC'!$AT$4,
IF(AND(V85=$V$2,0.5&lt;=Q85,Q85&lt;=3,$C$4="c"),'6.4- RC'!$AG$7,
IF(AND(V85=$V$2,3&lt;Q85,Q85&lt;=6,$C$4="c"),'6.4- RC'!$AH$7,
IF(AND(V85=$V$2,6&lt;Q85,Q85&lt;=30,$C$4="c"),'6.4- RC'!$AI$7,
IF(AND(V85=$V$2,30&lt;Q85,Q85&lt;=120,$C$4="c"),'6.4- RC'!$AJ$7,
IF(AND(V85=$V$2,120&lt;Q85,Q85&lt;=400,$C$4="c"),'6.4- RC'!$AK$7,
IF(AND(V85=$V$2,400&lt;Q85,Q85&lt;=1000,$C$4="c"),'6.4- RC'!$AL$7,
IF(AND(V85=$V$2,1000&lt;Q85,Q85&lt;=2000,$C$4="c"),'6.4- RC'!$AM$7,
IF(AND(V85=$V$2,2000&lt;Q85,Q85&lt;=4000,$C$4="c"),'6.4- RC'!$AN$7,
IF(AND(V85=$V$3,0.5&lt;=Q85,Q85&lt;=3,$C$4="c"),'6.4- RC'!$AR$6,
IF(AND(V85=$V$3,3&lt;Q85,Q85&lt;=6,$C$4="c"),'6.4- RC'!$AS$6,
IF(AND(V85=$V$3,6&lt;Q85,$C$4="c"),'6.4- RC'!$AT$6,
IF(AND(V85=$V$2,0.5&lt;=Q85,Q85&lt;=3,$C$4="v"),'6.4- RC'!$AG$8,
IF(AND(V85=$V$2,3&lt;Q85,Q85&lt;=6,$C$4="v"),'6.4- RC'!$AH$8,
IF(AND(V85=$V$2,6&lt;Q85,Q85&lt;=30,$C$4="v"),'6.4- RC'!$AI$8,
IF(AND(V85=$V$2,30&lt;Q85,Q85&lt;=120,$C$4="v"),'6.4- RC'!$AJ$8,
IF(AND(V85=$V$2,120&lt;Q85,Q85&lt;=400,$C$4="v"),'6.4- RC'!$AK$8,
IF(AND(V85=$V$2,400&lt;Q85,Q85&lt;=1000,$C$4="v"),'6.4- RC'!$AL$8,
IF(AND(V85=$V$2,1000&lt;Q85,Q85&lt;=2000,$C$4="v"),'6.4- RC'!$AM$8,
IF(AND(V85=$V$2,2000&lt;Q85,Q85&lt;=4000,$C$4="v"),'6.4- RC'!$AN$8,
IF(AND(V85=$V$3,0.5&lt;=Q85,Q85&lt;=3,$C$4="v"),'6.4- RC'!$AR$6,
IF(AND(V85=$V$3,3&lt;Q85,Q85&lt;=6,$C$4="v"),'6.4- RC'!$AS$6,
IF(AND(V85=$V$3,6&lt;Q85,$C$4="v"),'6.4- RC'!$AT$6,
IF(V85="","")))))))))))))))))))))))))))))))))))))))))))))</f>
        <v/>
      </c>
      <c r="S85" s="41" t="e">
        <f t="shared" si="7"/>
        <v>#VALUE!</v>
      </c>
      <c r="T85" s="41" t="e">
        <f t="shared" si="8"/>
        <v>#VALUE!</v>
      </c>
      <c r="U85" s="48"/>
      <c r="V85" s="50"/>
    </row>
    <row r="86" spans="1:22" ht="60" customHeight="1" x14ac:dyDescent="0.25">
      <c r="A86" s="39" t="str">
        <f t="shared" si="17"/>
        <v/>
      </c>
      <c r="B86" s="49"/>
      <c r="C86" s="48">
        <f t="shared" si="20"/>
        <v>75</v>
      </c>
      <c r="D86" s="41"/>
      <c r="E86" s="42" t="str">
        <f t="shared" si="18"/>
        <v>Ø277</v>
      </c>
      <c r="F86" s="43" t="s">
        <v>66</v>
      </c>
      <c r="G86" s="42">
        <f t="shared" si="19"/>
        <v>0</v>
      </c>
      <c r="H86" s="42" t="str">
        <f t="shared" si="21"/>
        <v>Ø277</v>
      </c>
      <c r="I86" s="77"/>
      <c r="J86" s="78"/>
      <c r="K86" s="79"/>
      <c r="L86" s="80"/>
      <c r="O86" s="49"/>
      <c r="P86" s="48"/>
      <c r="Q86" s="45" t="s">
        <v>120</v>
      </c>
      <c r="R86" s="41" t="str">
        <f>IF(AND(V86=$V$2,0.5&lt;=Q86,Q86&lt;=3,$C$4="f"),'6.4- RC'!$AG$5,
IF(AND(V86=$V$2,3&lt;Q86,Q86&lt;=6,$C$4="f"),'6.4- RC'!$AH$5,
IF(AND(V86=$V$2,6&lt;Q86,Q86&lt;=30,$C$4="f"),'6.4- RC'!$AI$5,
IF(AND(V86=$V$2,30&lt;Q86,Q86&lt;=120,$C$4="f"),'6.4- RC'!$AJ$5,
IF(AND(V86=$V$2,120&lt;Q86,Q86&lt;=400,$C$4="f"),'6.4- RC'!$AK$5,
IF(AND(V86=$V$2,400&lt;Q86,Q86&lt;=1000,$C$4="f"),'6.4- RC'!$AL$5,
IF(AND(V86=$V$2,1000&lt;Q86,Q86&lt;=2000,$C$4="f"),'6.4- RC'!$AM$5,
IF(AND(V86=$V$2,2000&lt;Q86,Q86&lt;=4000,$C$4="f"),'6.4- RC'!$AN$5,
IF(AND(V86=$V$3,0.5&lt;=Q86,Q86&lt;=3,$C$4="f"),'6.4- RC'!$AR$4,
IF(AND(V86=$V$3,3&lt;Q86,Q86&lt;=6,$C$4="f"),'6.4- RC'!$AS$4,
IF(AND(V86=$V$3,6&lt;Q86,$C$4="f"),'6.4- RC'!$AT$4,
IF(AND(V86=$V$2,0.5&lt;=Q86,Q86&lt;=3,$C$4="m"),'6.4- RC'!$AG$6,
IF(AND(V86=$V$2,3&lt;Q86,Q86&lt;=6,$C$4="m"),'6.4- RC'!$AH$6,
IF(AND(V86=$V$2,6&lt;Q86,Q86&lt;=30,$C$4="m"),'6.4- RC'!$AI$6,
IF(AND(V86=$V$2,30&lt;Q86,Q86&lt;=120,$C$4="m"),'6.4- RC'!$AJ$6,
IF(AND(V86=$V$2,120&lt;Q86,Q86&lt;=400,$C$4="m"),'6.4- RC'!$AK$6,
IF(AND(V86=$V$2,400&lt;Q86,Q86&lt;=1000,$C$4="m"),'6.4- RC'!$AL$6,
IF(AND(V86=$V$2,1000&lt;Q86,Q86&lt;=2000,$C$4="m"),'6.4- RC'!$AM$6,
IF(AND(V86=$V$2,2000&lt;Q86,Q86&lt;=4000,$C$4="m"),'6.4- RC'!$AN$6,
IF(AND(V86=$V$3,0.5&lt;=Q86,Q86&lt;=3,$C$4="m"),'6.4- RC'!$AR$4,
IF(AND(V86=$V$3,3&lt;Q86,Q86&lt;=6,$C$4="m"),'6.4- RC'!$AS$4,
IF(AND(V86=$V$3,6&lt;Q86,$C$4="m"),'6.4- RC'!$AT$4,
IF(AND(V86=$V$2,0.5&lt;=Q86,Q86&lt;=3,$C$4="c"),'6.4- RC'!$AG$7,
IF(AND(V86=$V$2,3&lt;Q86,Q86&lt;=6,$C$4="c"),'6.4- RC'!$AH$7,
IF(AND(V86=$V$2,6&lt;Q86,Q86&lt;=30,$C$4="c"),'6.4- RC'!$AI$7,
IF(AND(V86=$V$2,30&lt;Q86,Q86&lt;=120,$C$4="c"),'6.4- RC'!$AJ$7,
IF(AND(V86=$V$2,120&lt;Q86,Q86&lt;=400,$C$4="c"),'6.4- RC'!$AK$7,
IF(AND(V86=$V$2,400&lt;Q86,Q86&lt;=1000,$C$4="c"),'6.4- RC'!$AL$7,
IF(AND(V86=$V$2,1000&lt;Q86,Q86&lt;=2000,$C$4="c"),'6.4- RC'!$AM$7,
IF(AND(V86=$V$2,2000&lt;Q86,Q86&lt;=4000,$C$4="c"),'6.4- RC'!$AN$7,
IF(AND(V86=$V$3,0.5&lt;=Q86,Q86&lt;=3,$C$4="c"),'6.4- RC'!$AR$6,
IF(AND(V86=$V$3,3&lt;Q86,Q86&lt;=6,$C$4="c"),'6.4- RC'!$AS$6,
IF(AND(V86=$V$3,6&lt;Q86,$C$4="c"),'6.4- RC'!$AT$6,
IF(AND(V86=$V$2,0.5&lt;=Q86,Q86&lt;=3,$C$4="v"),'6.4- RC'!$AG$8,
IF(AND(V86=$V$2,3&lt;Q86,Q86&lt;=6,$C$4="v"),'6.4- RC'!$AH$8,
IF(AND(V86=$V$2,6&lt;Q86,Q86&lt;=30,$C$4="v"),'6.4- RC'!$AI$8,
IF(AND(V86=$V$2,30&lt;Q86,Q86&lt;=120,$C$4="v"),'6.4- RC'!$AJ$8,
IF(AND(V86=$V$2,120&lt;Q86,Q86&lt;=400,$C$4="v"),'6.4- RC'!$AK$8,
IF(AND(V86=$V$2,400&lt;Q86,Q86&lt;=1000,$C$4="v"),'6.4- RC'!$AL$8,
IF(AND(V86=$V$2,1000&lt;Q86,Q86&lt;=2000,$C$4="v"),'6.4- RC'!$AM$8,
IF(AND(V86=$V$2,2000&lt;Q86,Q86&lt;=4000,$C$4="v"),'6.4- RC'!$AN$8,
IF(AND(V86=$V$3,0.5&lt;=Q86,Q86&lt;=3,$C$4="v"),'6.4- RC'!$AR$6,
IF(AND(V86=$V$3,3&lt;Q86,Q86&lt;=6,$C$4="v"),'6.4- RC'!$AS$6,
IF(AND(V86=$V$3,6&lt;Q86,$C$4="v"),'6.4- RC'!$AT$6,
IF(V86="","")))))))))))))))))))))))))))))))))))))))))))))</f>
        <v/>
      </c>
      <c r="S86" s="41" t="e">
        <f t="shared" si="7"/>
        <v>#VALUE!</v>
      </c>
      <c r="T86" s="41" t="e">
        <f t="shared" si="8"/>
        <v>#VALUE!</v>
      </c>
      <c r="U86" s="48"/>
      <c r="V86" s="50"/>
    </row>
    <row r="87" spans="1:22" ht="60" customHeight="1" x14ac:dyDescent="0.25">
      <c r="A87" s="39" t="str">
        <f t="shared" si="17"/>
        <v/>
      </c>
      <c r="B87" s="49"/>
      <c r="C87" s="48">
        <f t="shared" si="20"/>
        <v>76</v>
      </c>
      <c r="D87" s="41"/>
      <c r="E87" s="42" t="str">
        <f t="shared" si="18"/>
        <v>Ø290,49</v>
      </c>
      <c r="F87" s="43" t="s">
        <v>66</v>
      </c>
      <c r="G87" s="42">
        <f t="shared" si="19"/>
        <v>0</v>
      </c>
      <c r="H87" s="42" t="str">
        <f t="shared" si="21"/>
        <v>Ø290,49</v>
      </c>
      <c r="I87" s="77"/>
      <c r="J87" s="78"/>
      <c r="K87" s="79"/>
      <c r="L87" s="80"/>
      <c r="O87" s="49"/>
      <c r="P87" s="48"/>
      <c r="Q87" s="45" t="s">
        <v>121</v>
      </c>
      <c r="R87" s="41" t="str">
        <f>IF(AND(V87=$V$2,0.5&lt;=Q87,Q87&lt;=3,$C$4="f"),'6.4- RC'!$AG$5,
IF(AND(V87=$V$2,3&lt;Q87,Q87&lt;=6,$C$4="f"),'6.4- RC'!$AH$5,
IF(AND(V87=$V$2,6&lt;Q87,Q87&lt;=30,$C$4="f"),'6.4- RC'!$AI$5,
IF(AND(V87=$V$2,30&lt;Q87,Q87&lt;=120,$C$4="f"),'6.4- RC'!$AJ$5,
IF(AND(V87=$V$2,120&lt;Q87,Q87&lt;=400,$C$4="f"),'6.4- RC'!$AK$5,
IF(AND(V87=$V$2,400&lt;Q87,Q87&lt;=1000,$C$4="f"),'6.4- RC'!$AL$5,
IF(AND(V87=$V$2,1000&lt;Q87,Q87&lt;=2000,$C$4="f"),'6.4- RC'!$AM$5,
IF(AND(V87=$V$2,2000&lt;Q87,Q87&lt;=4000,$C$4="f"),'6.4- RC'!$AN$5,
IF(AND(V87=$V$3,0.5&lt;=Q87,Q87&lt;=3,$C$4="f"),'6.4- RC'!$AR$4,
IF(AND(V87=$V$3,3&lt;Q87,Q87&lt;=6,$C$4="f"),'6.4- RC'!$AS$4,
IF(AND(V87=$V$3,6&lt;Q87,$C$4="f"),'6.4- RC'!$AT$4,
IF(AND(V87=$V$2,0.5&lt;=Q87,Q87&lt;=3,$C$4="m"),'6.4- RC'!$AG$6,
IF(AND(V87=$V$2,3&lt;Q87,Q87&lt;=6,$C$4="m"),'6.4- RC'!$AH$6,
IF(AND(V87=$V$2,6&lt;Q87,Q87&lt;=30,$C$4="m"),'6.4- RC'!$AI$6,
IF(AND(V87=$V$2,30&lt;Q87,Q87&lt;=120,$C$4="m"),'6.4- RC'!$AJ$6,
IF(AND(V87=$V$2,120&lt;Q87,Q87&lt;=400,$C$4="m"),'6.4- RC'!$AK$6,
IF(AND(V87=$V$2,400&lt;Q87,Q87&lt;=1000,$C$4="m"),'6.4- RC'!$AL$6,
IF(AND(V87=$V$2,1000&lt;Q87,Q87&lt;=2000,$C$4="m"),'6.4- RC'!$AM$6,
IF(AND(V87=$V$2,2000&lt;Q87,Q87&lt;=4000,$C$4="m"),'6.4- RC'!$AN$6,
IF(AND(V87=$V$3,0.5&lt;=Q87,Q87&lt;=3,$C$4="m"),'6.4- RC'!$AR$4,
IF(AND(V87=$V$3,3&lt;Q87,Q87&lt;=6,$C$4="m"),'6.4- RC'!$AS$4,
IF(AND(V87=$V$3,6&lt;Q87,$C$4="m"),'6.4- RC'!$AT$4,
IF(AND(V87=$V$2,0.5&lt;=Q87,Q87&lt;=3,$C$4="c"),'6.4- RC'!$AG$7,
IF(AND(V87=$V$2,3&lt;Q87,Q87&lt;=6,$C$4="c"),'6.4- RC'!$AH$7,
IF(AND(V87=$V$2,6&lt;Q87,Q87&lt;=30,$C$4="c"),'6.4- RC'!$AI$7,
IF(AND(V87=$V$2,30&lt;Q87,Q87&lt;=120,$C$4="c"),'6.4- RC'!$AJ$7,
IF(AND(V87=$V$2,120&lt;Q87,Q87&lt;=400,$C$4="c"),'6.4- RC'!$AK$7,
IF(AND(V87=$V$2,400&lt;Q87,Q87&lt;=1000,$C$4="c"),'6.4- RC'!$AL$7,
IF(AND(V87=$V$2,1000&lt;Q87,Q87&lt;=2000,$C$4="c"),'6.4- RC'!$AM$7,
IF(AND(V87=$V$2,2000&lt;Q87,Q87&lt;=4000,$C$4="c"),'6.4- RC'!$AN$7,
IF(AND(V87=$V$3,0.5&lt;=Q87,Q87&lt;=3,$C$4="c"),'6.4- RC'!$AR$6,
IF(AND(V87=$V$3,3&lt;Q87,Q87&lt;=6,$C$4="c"),'6.4- RC'!$AS$6,
IF(AND(V87=$V$3,6&lt;Q87,$C$4="c"),'6.4- RC'!$AT$6,
IF(AND(V87=$V$2,0.5&lt;=Q87,Q87&lt;=3,$C$4="v"),'6.4- RC'!$AG$8,
IF(AND(V87=$V$2,3&lt;Q87,Q87&lt;=6,$C$4="v"),'6.4- RC'!$AH$8,
IF(AND(V87=$V$2,6&lt;Q87,Q87&lt;=30,$C$4="v"),'6.4- RC'!$AI$8,
IF(AND(V87=$V$2,30&lt;Q87,Q87&lt;=120,$C$4="v"),'6.4- RC'!$AJ$8,
IF(AND(V87=$V$2,120&lt;Q87,Q87&lt;=400,$C$4="v"),'6.4- RC'!$AK$8,
IF(AND(V87=$V$2,400&lt;Q87,Q87&lt;=1000,$C$4="v"),'6.4- RC'!$AL$8,
IF(AND(V87=$V$2,1000&lt;Q87,Q87&lt;=2000,$C$4="v"),'6.4- RC'!$AM$8,
IF(AND(V87=$V$2,2000&lt;Q87,Q87&lt;=4000,$C$4="v"),'6.4- RC'!$AN$8,
IF(AND(V87=$V$3,0.5&lt;=Q87,Q87&lt;=3,$C$4="v"),'6.4- RC'!$AR$6,
IF(AND(V87=$V$3,3&lt;Q87,Q87&lt;=6,$C$4="v"),'6.4- RC'!$AS$6,
IF(AND(V87=$V$3,6&lt;Q87,$C$4="v"),'6.4- RC'!$AT$6,
IF(V87="","")))))))))))))))))))))))))))))))))))))))))))))</f>
        <v/>
      </c>
      <c r="S87" s="41" t="e">
        <f t="shared" si="7"/>
        <v>#VALUE!</v>
      </c>
      <c r="T87" s="41" t="e">
        <f t="shared" si="8"/>
        <v>#VALUE!</v>
      </c>
      <c r="U87" s="48"/>
      <c r="V87" s="50"/>
    </row>
    <row r="88" spans="1:22" ht="60" customHeight="1" x14ac:dyDescent="0.25">
      <c r="A88" s="39" t="str">
        <f t="shared" si="17"/>
        <v/>
      </c>
      <c r="B88" s="49"/>
      <c r="C88" s="48">
        <f t="shared" si="20"/>
        <v>77</v>
      </c>
      <c r="D88" s="41"/>
      <c r="E88" s="42" t="str">
        <f t="shared" si="18"/>
        <v>Concentricité 0,1|B</v>
      </c>
      <c r="F88" s="55">
        <f>'8560-1.001 (av TS)'!I155</f>
        <v>0</v>
      </c>
      <c r="G88" s="42">
        <f t="shared" si="19"/>
        <v>0</v>
      </c>
      <c r="H88" s="42">
        <f t="shared" si="21"/>
        <v>0.1</v>
      </c>
      <c r="I88" s="77"/>
      <c r="J88" s="78"/>
      <c r="K88" s="79"/>
      <c r="L88" s="80"/>
      <c r="O88" s="49"/>
      <c r="P88" s="48" t="s">
        <v>71</v>
      </c>
      <c r="Q88" s="45">
        <v>0.1</v>
      </c>
      <c r="R88" s="41" t="str">
        <f>IF(AND(V88=$V$2,0.5&lt;=Q88,Q88&lt;=3,$C$4="f"),'6.4- RC'!$AG$5,
IF(AND(V88=$V$2,3&lt;Q88,Q88&lt;=6,$C$4="f"),'6.4- RC'!$AH$5,
IF(AND(V88=$V$2,6&lt;Q88,Q88&lt;=30,$C$4="f"),'6.4- RC'!$AI$5,
IF(AND(V88=$V$2,30&lt;Q88,Q88&lt;=120,$C$4="f"),'6.4- RC'!$AJ$5,
IF(AND(V88=$V$2,120&lt;Q88,Q88&lt;=400,$C$4="f"),'6.4- RC'!$AK$5,
IF(AND(V88=$V$2,400&lt;Q88,Q88&lt;=1000,$C$4="f"),'6.4- RC'!$AL$5,
IF(AND(V88=$V$2,1000&lt;Q88,Q88&lt;=2000,$C$4="f"),'6.4- RC'!$AM$5,
IF(AND(V88=$V$2,2000&lt;Q88,Q88&lt;=4000,$C$4="f"),'6.4- RC'!$AN$5,
IF(AND(V88=$V$3,0.5&lt;=Q88,Q88&lt;=3,$C$4="f"),'6.4- RC'!$AR$4,
IF(AND(V88=$V$3,3&lt;Q88,Q88&lt;=6,$C$4="f"),'6.4- RC'!$AS$4,
IF(AND(V88=$V$3,6&lt;Q88,$C$4="f"),'6.4- RC'!$AT$4,
IF(AND(V88=$V$2,0.5&lt;=Q88,Q88&lt;=3,$C$4="m"),'6.4- RC'!$AG$6,
IF(AND(V88=$V$2,3&lt;Q88,Q88&lt;=6,$C$4="m"),'6.4- RC'!$AH$6,
IF(AND(V88=$V$2,6&lt;Q88,Q88&lt;=30,$C$4="m"),'6.4- RC'!$AI$6,
IF(AND(V88=$V$2,30&lt;Q88,Q88&lt;=120,$C$4="m"),'6.4- RC'!$AJ$6,
IF(AND(V88=$V$2,120&lt;Q88,Q88&lt;=400,$C$4="m"),'6.4- RC'!$AK$6,
IF(AND(V88=$V$2,400&lt;Q88,Q88&lt;=1000,$C$4="m"),'6.4- RC'!$AL$6,
IF(AND(V88=$V$2,1000&lt;Q88,Q88&lt;=2000,$C$4="m"),'6.4- RC'!$AM$6,
IF(AND(V88=$V$2,2000&lt;Q88,Q88&lt;=4000,$C$4="m"),'6.4- RC'!$AN$6,
IF(AND(V88=$V$3,0.5&lt;=Q88,Q88&lt;=3,$C$4="m"),'6.4- RC'!$AR$4,
IF(AND(V88=$V$3,3&lt;Q88,Q88&lt;=6,$C$4="m"),'6.4- RC'!$AS$4,
IF(AND(V88=$V$3,6&lt;Q88,$C$4="m"),'6.4- RC'!$AT$4,
IF(AND(V88=$V$2,0.5&lt;=Q88,Q88&lt;=3,$C$4="c"),'6.4- RC'!$AG$7,
IF(AND(V88=$V$2,3&lt;Q88,Q88&lt;=6,$C$4="c"),'6.4- RC'!$AH$7,
IF(AND(V88=$V$2,6&lt;Q88,Q88&lt;=30,$C$4="c"),'6.4- RC'!$AI$7,
IF(AND(V88=$V$2,30&lt;Q88,Q88&lt;=120,$C$4="c"),'6.4- RC'!$AJ$7,
IF(AND(V88=$V$2,120&lt;Q88,Q88&lt;=400,$C$4="c"),'6.4- RC'!$AK$7,
IF(AND(V88=$V$2,400&lt;Q88,Q88&lt;=1000,$C$4="c"),'6.4- RC'!$AL$7,
IF(AND(V88=$V$2,1000&lt;Q88,Q88&lt;=2000,$C$4="c"),'6.4- RC'!$AM$7,
IF(AND(V88=$V$2,2000&lt;Q88,Q88&lt;=4000,$C$4="c"),'6.4- RC'!$AN$7,
IF(AND(V88=$V$3,0.5&lt;=Q88,Q88&lt;=3,$C$4="c"),'6.4- RC'!$AR$6,
IF(AND(V88=$V$3,3&lt;Q88,Q88&lt;=6,$C$4="c"),'6.4- RC'!$AS$6,
IF(AND(V88=$V$3,6&lt;Q88,$C$4="c"),'6.4- RC'!$AT$6,
IF(AND(V88=$V$2,0.5&lt;=Q88,Q88&lt;=3,$C$4="v"),'6.4- RC'!$AG$8,
IF(AND(V88=$V$2,3&lt;Q88,Q88&lt;=6,$C$4="v"),'6.4- RC'!$AH$8,
IF(AND(V88=$V$2,6&lt;Q88,Q88&lt;=30,$C$4="v"),'6.4- RC'!$AI$8,
IF(AND(V88=$V$2,30&lt;Q88,Q88&lt;=120,$C$4="v"),'6.4- RC'!$AJ$8,
IF(AND(V88=$V$2,120&lt;Q88,Q88&lt;=400,$C$4="v"),'6.4- RC'!$AK$8,
IF(AND(V88=$V$2,400&lt;Q88,Q88&lt;=1000,$C$4="v"),'6.4- RC'!$AL$8,
IF(AND(V88=$V$2,1000&lt;Q88,Q88&lt;=2000,$C$4="v"),'6.4- RC'!$AM$8,
IF(AND(V88=$V$2,2000&lt;Q88,Q88&lt;=4000,$C$4="v"),'6.4- RC'!$AN$8,
IF(AND(V88=$V$3,0.5&lt;=Q88,Q88&lt;=3,$C$4="v"),'6.4- RC'!$AR$6,
IF(AND(V88=$V$3,3&lt;Q88,Q88&lt;=6,$C$4="v"),'6.4- RC'!$AS$6,
IF(AND(V88=$V$3,6&lt;Q88,$C$4="v"),'6.4- RC'!$AT$6,
IF(V88="","")))))))))))))))))))))))))))))))))))))))))))))</f>
        <v/>
      </c>
      <c r="S88" s="41" t="e">
        <f t="shared" si="7"/>
        <v>#VALUE!</v>
      </c>
      <c r="T88" s="41" t="e">
        <f t="shared" si="8"/>
        <v>#VALUE!</v>
      </c>
      <c r="U88" s="48" t="s">
        <v>110</v>
      </c>
      <c r="V88" s="50"/>
    </row>
    <row r="89" spans="1:22" ht="60" customHeight="1" x14ac:dyDescent="0.25">
      <c r="A89" s="39" t="str">
        <f t="shared" si="17"/>
        <v/>
      </c>
      <c r="B89" s="49"/>
      <c r="C89" s="48">
        <f t="shared" si="20"/>
        <v>78</v>
      </c>
      <c r="D89" s="41"/>
      <c r="E89" s="42" t="str">
        <f t="shared" si="18"/>
        <v>Ø331±0,2</v>
      </c>
      <c r="F89" s="55">
        <f>'8560-1.001 (av TS)'!I154</f>
        <v>0</v>
      </c>
      <c r="G89" s="42">
        <f t="shared" si="19"/>
        <v>330.8</v>
      </c>
      <c r="H89" s="42">
        <f t="shared" si="21"/>
        <v>331.2</v>
      </c>
      <c r="I89" s="77"/>
      <c r="J89" s="78"/>
      <c r="K89" s="79"/>
      <c r="L89" s="80"/>
      <c r="O89" s="49"/>
      <c r="P89" s="48" t="s">
        <v>59</v>
      </c>
      <c r="Q89" s="45">
        <v>331</v>
      </c>
      <c r="R89" s="41" t="s">
        <v>97</v>
      </c>
      <c r="S89" s="41" t="e">
        <f t="shared" si="7"/>
        <v>#VALUE!</v>
      </c>
      <c r="T89" s="41" t="e">
        <f t="shared" si="8"/>
        <v>#VALUE!</v>
      </c>
      <c r="U89" s="48"/>
      <c r="V89" s="50"/>
    </row>
    <row r="90" spans="1:22" ht="60" customHeight="1" x14ac:dyDescent="0.25">
      <c r="A90" s="39" t="str">
        <f t="shared" si="17"/>
        <v/>
      </c>
      <c r="B90" s="49"/>
      <c r="C90" s="48">
        <f t="shared" si="20"/>
        <v>79</v>
      </c>
      <c r="D90" s="41"/>
      <c r="E90" s="42" t="str">
        <f t="shared" si="18"/>
        <v>9°</v>
      </c>
      <c r="F90" s="43" t="s">
        <v>66</v>
      </c>
      <c r="G90" s="42">
        <f t="shared" si="19"/>
        <v>0</v>
      </c>
      <c r="H90" s="42" t="str">
        <f t="shared" si="21"/>
        <v>9°</v>
      </c>
      <c r="I90" s="77"/>
      <c r="J90" s="78"/>
      <c r="K90" s="79"/>
      <c r="L90" s="80"/>
      <c r="O90" s="49"/>
      <c r="P90" s="48"/>
      <c r="Q90" s="45" t="s">
        <v>122</v>
      </c>
      <c r="R90" s="41" t="str">
        <f>IF(AND(V90=$V$2,0.5&lt;=Q90,Q90&lt;=3,$C$4="f"),'6.4- RC'!$AG$5,
IF(AND(V90=$V$2,3&lt;Q90,Q90&lt;=6,$C$4="f"),'6.4- RC'!$AH$5,
IF(AND(V90=$V$2,6&lt;Q90,Q90&lt;=30,$C$4="f"),'6.4- RC'!$AI$5,
IF(AND(V90=$V$2,30&lt;Q90,Q90&lt;=120,$C$4="f"),'6.4- RC'!$AJ$5,
IF(AND(V90=$V$2,120&lt;Q90,Q90&lt;=400,$C$4="f"),'6.4- RC'!$AK$5,
IF(AND(V90=$V$2,400&lt;Q90,Q90&lt;=1000,$C$4="f"),'6.4- RC'!$AL$5,
IF(AND(V90=$V$2,1000&lt;Q90,Q90&lt;=2000,$C$4="f"),'6.4- RC'!$AM$5,
IF(AND(V90=$V$2,2000&lt;Q90,Q90&lt;=4000,$C$4="f"),'6.4- RC'!$AN$5,
IF(AND(V90=$V$3,0.5&lt;=Q90,Q90&lt;=3,$C$4="f"),'6.4- RC'!$AR$4,
IF(AND(V90=$V$3,3&lt;Q90,Q90&lt;=6,$C$4="f"),'6.4- RC'!$AS$4,
IF(AND(V90=$V$3,6&lt;Q90,$C$4="f"),'6.4- RC'!$AT$4,
IF(AND(V90=$V$2,0.5&lt;=Q90,Q90&lt;=3,$C$4="m"),'6.4- RC'!$AG$6,
IF(AND(V90=$V$2,3&lt;Q90,Q90&lt;=6,$C$4="m"),'6.4- RC'!$AH$6,
IF(AND(V90=$V$2,6&lt;Q90,Q90&lt;=30,$C$4="m"),'6.4- RC'!$AI$6,
IF(AND(V90=$V$2,30&lt;Q90,Q90&lt;=120,$C$4="m"),'6.4- RC'!$AJ$6,
IF(AND(V90=$V$2,120&lt;Q90,Q90&lt;=400,$C$4="m"),'6.4- RC'!$AK$6,
IF(AND(V90=$V$2,400&lt;Q90,Q90&lt;=1000,$C$4="m"),'6.4- RC'!$AL$6,
IF(AND(V90=$V$2,1000&lt;Q90,Q90&lt;=2000,$C$4="m"),'6.4- RC'!$AM$6,
IF(AND(V90=$V$2,2000&lt;Q90,Q90&lt;=4000,$C$4="m"),'6.4- RC'!$AN$6,
IF(AND(V90=$V$3,0.5&lt;=Q90,Q90&lt;=3,$C$4="m"),'6.4- RC'!$AR$4,
IF(AND(V90=$V$3,3&lt;Q90,Q90&lt;=6,$C$4="m"),'6.4- RC'!$AS$4,
IF(AND(V90=$V$3,6&lt;Q90,$C$4="m"),'6.4- RC'!$AT$4,
IF(AND(V90=$V$2,0.5&lt;=Q90,Q90&lt;=3,$C$4="c"),'6.4- RC'!$AG$7,
IF(AND(V90=$V$2,3&lt;Q90,Q90&lt;=6,$C$4="c"),'6.4- RC'!$AH$7,
IF(AND(V90=$V$2,6&lt;Q90,Q90&lt;=30,$C$4="c"),'6.4- RC'!$AI$7,
IF(AND(V90=$V$2,30&lt;Q90,Q90&lt;=120,$C$4="c"),'6.4- RC'!$AJ$7,
IF(AND(V90=$V$2,120&lt;Q90,Q90&lt;=400,$C$4="c"),'6.4- RC'!$AK$7,
IF(AND(V90=$V$2,400&lt;Q90,Q90&lt;=1000,$C$4="c"),'6.4- RC'!$AL$7,
IF(AND(V90=$V$2,1000&lt;Q90,Q90&lt;=2000,$C$4="c"),'6.4- RC'!$AM$7,
IF(AND(V90=$V$2,2000&lt;Q90,Q90&lt;=4000,$C$4="c"),'6.4- RC'!$AN$7,
IF(AND(V90=$V$3,0.5&lt;=Q90,Q90&lt;=3,$C$4="c"),'6.4- RC'!$AR$6,
IF(AND(V90=$V$3,3&lt;Q90,Q90&lt;=6,$C$4="c"),'6.4- RC'!$AS$6,
IF(AND(V90=$V$3,6&lt;Q90,$C$4="c"),'6.4- RC'!$AT$6,
IF(AND(V90=$V$2,0.5&lt;=Q90,Q90&lt;=3,$C$4="v"),'6.4- RC'!$AG$8,
IF(AND(V90=$V$2,3&lt;Q90,Q90&lt;=6,$C$4="v"),'6.4- RC'!$AH$8,
IF(AND(V90=$V$2,6&lt;Q90,Q90&lt;=30,$C$4="v"),'6.4- RC'!$AI$8,
IF(AND(V90=$V$2,30&lt;Q90,Q90&lt;=120,$C$4="v"),'6.4- RC'!$AJ$8,
IF(AND(V90=$V$2,120&lt;Q90,Q90&lt;=400,$C$4="v"),'6.4- RC'!$AK$8,
IF(AND(V90=$V$2,400&lt;Q90,Q90&lt;=1000,$C$4="v"),'6.4- RC'!$AL$8,
IF(AND(V90=$V$2,1000&lt;Q90,Q90&lt;=2000,$C$4="v"),'6.4- RC'!$AM$8,
IF(AND(V90=$V$2,2000&lt;Q90,Q90&lt;=4000,$C$4="v"),'6.4- RC'!$AN$8,
IF(AND(V90=$V$3,0.5&lt;=Q90,Q90&lt;=3,$C$4="v"),'6.4- RC'!$AR$6,
IF(AND(V90=$V$3,3&lt;Q90,Q90&lt;=6,$C$4="v"),'6.4- RC'!$AS$6,
IF(AND(V90=$V$3,6&lt;Q90,$C$4="v"),'6.4- RC'!$AT$6,
IF(V90="","")))))))))))))))))))))))))))))))))))))))))))))</f>
        <v/>
      </c>
      <c r="S90" s="41" t="e">
        <f t="shared" si="7"/>
        <v>#VALUE!</v>
      </c>
      <c r="T90" s="41" t="e">
        <f t="shared" si="8"/>
        <v>#VALUE!</v>
      </c>
      <c r="U90" s="48"/>
      <c r="V90" s="50"/>
    </row>
    <row r="91" spans="1:22" ht="60" customHeight="1" x14ac:dyDescent="0.25">
      <c r="A91" s="39" t="str">
        <f t="shared" si="17"/>
        <v/>
      </c>
      <c r="B91" s="49"/>
      <c r="C91" s="48">
        <f t="shared" si="20"/>
        <v>80</v>
      </c>
      <c r="D91" s="41"/>
      <c r="E91" s="42" t="str">
        <f t="shared" si="18"/>
        <v>Ø259</v>
      </c>
      <c r="F91" s="43" t="s">
        <v>66</v>
      </c>
      <c r="G91" s="42">
        <f t="shared" si="19"/>
        <v>0</v>
      </c>
      <c r="H91" s="42" t="str">
        <f t="shared" si="21"/>
        <v>Ø259</v>
      </c>
      <c r="I91" s="77"/>
      <c r="J91" s="78"/>
      <c r="K91" s="79"/>
      <c r="L91" s="80"/>
      <c r="O91" s="49"/>
      <c r="P91" s="48"/>
      <c r="Q91" s="45" t="s">
        <v>123</v>
      </c>
      <c r="R91" s="41" t="str">
        <f>IF(AND(V91=$V$2,0.5&lt;=Q91,Q91&lt;=3,$C$4="f"),'6.4- RC'!$AG$5,
IF(AND(V91=$V$2,3&lt;Q91,Q91&lt;=6,$C$4="f"),'6.4- RC'!$AH$5,
IF(AND(V91=$V$2,6&lt;Q91,Q91&lt;=30,$C$4="f"),'6.4- RC'!$AI$5,
IF(AND(V91=$V$2,30&lt;Q91,Q91&lt;=120,$C$4="f"),'6.4- RC'!$AJ$5,
IF(AND(V91=$V$2,120&lt;Q91,Q91&lt;=400,$C$4="f"),'6.4- RC'!$AK$5,
IF(AND(V91=$V$2,400&lt;Q91,Q91&lt;=1000,$C$4="f"),'6.4- RC'!$AL$5,
IF(AND(V91=$V$2,1000&lt;Q91,Q91&lt;=2000,$C$4="f"),'6.4- RC'!$AM$5,
IF(AND(V91=$V$2,2000&lt;Q91,Q91&lt;=4000,$C$4="f"),'6.4- RC'!$AN$5,
IF(AND(V91=$V$3,0.5&lt;=Q91,Q91&lt;=3,$C$4="f"),'6.4- RC'!$AR$4,
IF(AND(V91=$V$3,3&lt;Q91,Q91&lt;=6,$C$4="f"),'6.4- RC'!$AS$4,
IF(AND(V91=$V$3,6&lt;Q91,$C$4="f"),'6.4- RC'!$AT$4,
IF(AND(V91=$V$2,0.5&lt;=Q91,Q91&lt;=3,$C$4="m"),'6.4- RC'!$AG$6,
IF(AND(V91=$V$2,3&lt;Q91,Q91&lt;=6,$C$4="m"),'6.4- RC'!$AH$6,
IF(AND(V91=$V$2,6&lt;Q91,Q91&lt;=30,$C$4="m"),'6.4- RC'!$AI$6,
IF(AND(V91=$V$2,30&lt;Q91,Q91&lt;=120,$C$4="m"),'6.4- RC'!$AJ$6,
IF(AND(V91=$V$2,120&lt;Q91,Q91&lt;=400,$C$4="m"),'6.4- RC'!$AK$6,
IF(AND(V91=$V$2,400&lt;Q91,Q91&lt;=1000,$C$4="m"),'6.4- RC'!$AL$6,
IF(AND(V91=$V$2,1000&lt;Q91,Q91&lt;=2000,$C$4="m"),'6.4- RC'!$AM$6,
IF(AND(V91=$V$2,2000&lt;Q91,Q91&lt;=4000,$C$4="m"),'6.4- RC'!$AN$6,
IF(AND(V91=$V$3,0.5&lt;=Q91,Q91&lt;=3,$C$4="m"),'6.4- RC'!$AR$4,
IF(AND(V91=$V$3,3&lt;Q91,Q91&lt;=6,$C$4="m"),'6.4- RC'!$AS$4,
IF(AND(V91=$V$3,6&lt;Q91,$C$4="m"),'6.4- RC'!$AT$4,
IF(AND(V91=$V$2,0.5&lt;=Q91,Q91&lt;=3,$C$4="c"),'6.4- RC'!$AG$7,
IF(AND(V91=$V$2,3&lt;Q91,Q91&lt;=6,$C$4="c"),'6.4- RC'!$AH$7,
IF(AND(V91=$V$2,6&lt;Q91,Q91&lt;=30,$C$4="c"),'6.4- RC'!$AI$7,
IF(AND(V91=$V$2,30&lt;Q91,Q91&lt;=120,$C$4="c"),'6.4- RC'!$AJ$7,
IF(AND(V91=$V$2,120&lt;Q91,Q91&lt;=400,$C$4="c"),'6.4- RC'!$AK$7,
IF(AND(V91=$V$2,400&lt;Q91,Q91&lt;=1000,$C$4="c"),'6.4- RC'!$AL$7,
IF(AND(V91=$V$2,1000&lt;Q91,Q91&lt;=2000,$C$4="c"),'6.4- RC'!$AM$7,
IF(AND(V91=$V$2,2000&lt;Q91,Q91&lt;=4000,$C$4="c"),'6.4- RC'!$AN$7,
IF(AND(V91=$V$3,0.5&lt;=Q91,Q91&lt;=3,$C$4="c"),'6.4- RC'!$AR$6,
IF(AND(V91=$V$3,3&lt;Q91,Q91&lt;=6,$C$4="c"),'6.4- RC'!$AS$6,
IF(AND(V91=$V$3,6&lt;Q91,$C$4="c"),'6.4- RC'!$AT$6,
IF(AND(V91=$V$2,0.5&lt;=Q91,Q91&lt;=3,$C$4="v"),'6.4- RC'!$AG$8,
IF(AND(V91=$V$2,3&lt;Q91,Q91&lt;=6,$C$4="v"),'6.4- RC'!$AH$8,
IF(AND(V91=$V$2,6&lt;Q91,Q91&lt;=30,$C$4="v"),'6.4- RC'!$AI$8,
IF(AND(V91=$V$2,30&lt;Q91,Q91&lt;=120,$C$4="v"),'6.4- RC'!$AJ$8,
IF(AND(V91=$V$2,120&lt;Q91,Q91&lt;=400,$C$4="v"),'6.4- RC'!$AK$8,
IF(AND(V91=$V$2,400&lt;Q91,Q91&lt;=1000,$C$4="v"),'6.4- RC'!$AL$8,
IF(AND(V91=$V$2,1000&lt;Q91,Q91&lt;=2000,$C$4="v"),'6.4- RC'!$AM$8,
IF(AND(V91=$V$2,2000&lt;Q91,Q91&lt;=4000,$C$4="v"),'6.4- RC'!$AN$8,
IF(AND(V91=$V$3,0.5&lt;=Q91,Q91&lt;=3,$C$4="v"),'6.4- RC'!$AR$6,
IF(AND(V91=$V$3,3&lt;Q91,Q91&lt;=6,$C$4="v"),'6.4- RC'!$AS$6,
IF(AND(V91=$V$3,6&lt;Q91,$C$4="v"),'6.4- RC'!$AT$6,
IF(V91="","")))))))))))))))))))))))))))))))))))))))))))))</f>
        <v/>
      </c>
      <c r="S91" s="41" t="e">
        <f t="shared" si="7"/>
        <v>#VALUE!</v>
      </c>
      <c r="T91" s="41" t="e">
        <f t="shared" si="8"/>
        <v>#VALUE!</v>
      </c>
      <c r="U91" s="48"/>
      <c r="V91" s="50"/>
    </row>
    <row r="92" spans="1:22" ht="60" customHeight="1" x14ac:dyDescent="0.25">
      <c r="A92" s="39" t="str">
        <f t="shared" si="17"/>
        <v/>
      </c>
      <c r="B92" s="49"/>
      <c r="C92" s="48">
        <f t="shared" si="20"/>
        <v>81</v>
      </c>
      <c r="D92" s="41"/>
      <c r="E92" s="42" t="str">
        <f t="shared" si="18"/>
        <v>Ø283</v>
      </c>
      <c r="F92" s="43" t="s">
        <v>66</v>
      </c>
      <c r="G92" s="42">
        <f t="shared" si="19"/>
        <v>0</v>
      </c>
      <c r="H92" s="42" t="str">
        <f t="shared" si="21"/>
        <v>Ø283</v>
      </c>
      <c r="I92" s="77"/>
      <c r="J92" s="78"/>
      <c r="K92" s="79"/>
      <c r="L92" s="80"/>
      <c r="O92" s="49"/>
      <c r="P92" s="48"/>
      <c r="Q92" s="45" t="s">
        <v>124</v>
      </c>
      <c r="R92" s="41" t="str">
        <f>IF(AND(V92=$V$2,0.5&lt;=Q92,Q92&lt;=3,$C$4="f"),'6.4- RC'!$AG$5,
IF(AND(V92=$V$2,3&lt;Q92,Q92&lt;=6,$C$4="f"),'6.4- RC'!$AH$5,
IF(AND(V92=$V$2,6&lt;Q92,Q92&lt;=30,$C$4="f"),'6.4- RC'!$AI$5,
IF(AND(V92=$V$2,30&lt;Q92,Q92&lt;=120,$C$4="f"),'6.4- RC'!$AJ$5,
IF(AND(V92=$V$2,120&lt;Q92,Q92&lt;=400,$C$4="f"),'6.4- RC'!$AK$5,
IF(AND(V92=$V$2,400&lt;Q92,Q92&lt;=1000,$C$4="f"),'6.4- RC'!$AL$5,
IF(AND(V92=$V$2,1000&lt;Q92,Q92&lt;=2000,$C$4="f"),'6.4- RC'!$AM$5,
IF(AND(V92=$V$2,2000&lt;Q92,Q92&lt;=4000,$C$4="f"),'6.4- RC'!$AN$5,
IF(AND(V92=$V$3,0.5&lt;=Q92,Q92&lt;=3,$C$4="f"),'6.4- RC'!$AR$4,
IF(AND(V92=$V$3,3&lt;Q92,Q92&lt;=6,$C$4="f"),'6.4- RC'!$AS$4,
IF(AND(V92=$V$3,6&lt;Q92,$C$4="f"),'6.4- RC'!$AT$4,
IF(AND(V92=$V$2,0.5&lt;=Q92,Q92&lt;=3,$C$4="m"),'6.4- RC'!$AG$6,
IF(AND(V92=$V$2,3&lt;Q92,Q92&lt;=6,$C$4="m"),'6.4- RC'!$AH$6,
IF(AND(V92=$V$2,6&lt;Q92,Q92&lt;=30,$C$4="m"),'6.4- RC'!$AI$6,
IF(AND(V92=$V$2,30&lt;Q92,Q92&lt;=120,$C$4="m"),'6.4- RC'!$AJ$6,
IF(AND(V92=$V$2,120&lt;Q92,Q92&lt;=400,$C$4="m"),'6.4- RC'!$AK$6,
IF(AND(V92=$V$2,400&lt;Q92,Q92&lt;=1000,$C$4="m"),'6.4- RC'!$AL$6,
IF(AND(V92=$V$2,1000&lt;Q92,Q92&lt;=2000,$C$4="m"),'6.4- RC'!$AM$6,
IF(AND(V92=$V$2,2000&lt;Q92,Q92&lt;=4000,$C$4="m"),'6.4- RC'!$AN$6,
IF(AND(V92=$V$3,0.5&lt;=Q92,Q92&lt;=3,$C$4="m"),'6.4- RC'!$AR$4,
IF(AND(V92=$V$3,3&lt;Q92,Q92&lt;=6,$C$4="m"),'6.4- RC'!$AS$4,
IF(AND(V92=$V$3,6&lt;Q92,$C$4="m"),'6.4- RC'!$AT$4,
IF(AND(V92=$V$2,0.5&lt;=Q92,Q92&lt;=3,$C$4="c"),'6.4- RC'!$AG$7,
IF(AND(V92=$V$2,3&lt;Q92,Q92&lt;=6,$C$4="c"),'6.4- RC'!$AH$7,
IF(AND(V92=$V$2,6&lt;Q92,Q92&lt;=30,$C$4="c"),'6.4- RC'!$AI$7,
IF(AND(V92=$V$2,30&lt;Q92,Q92&lt;=120,$C$4="c"),'6.4- RC'!$AJ$7,
IF(AND(V92=$V$2,120&lt;Q92,Q92&lt;=400,$C$4="c"),'6.4- RC'!$AK$7,
IF(AND(V92=$V$2,400&lt;Q92,Q92&lt;=1000,$C$4="c"),'6.4- RC'!$AL$7,
IF(AND(V92=$V$2,1000&lt;Q92,Q92&lt;=2000,$C$4="c"),'6.4- RC'!$AM$7,
IF(AND(V92=$V$2,2000&lt;Q92,Q92&lt;=4000,$C$4="c"),'6.4- RC'!$AN$7,
IF(AND(V92=$V$3,0.5&lt;=Q92,Q92&lt;=3,$C$4="c"),'6.4- RC'!$AR$6,
IF(AND(V92=$V$3,3&lt;Q92,Q92&lt;=6,$C$4="c"),'6.4- RC'!$AS$6,
IF(AND(V92=$V$3,6&lt;Q92,$C$4="c"),'6.4- RC'!$AT$6,
IF(AND(V92=$V$2,0.5&lt;=Q92,Q92&lt;=3,$C$4="v"),'6.4- RC'!$AG$8,
IF(AND(V92=$V$2,3&lt;Q92,Q92&lt;=6,$C$4="v"),'6.4- RC'!$AH$8,
IF(AND(V92=$V$2,6&lt;Q92,Q92&lt;=30,$C$4="v"),'6.4- RC'!$AI$8,
IF(AND(V92=$V$2,30&lt;Q92,Q92&lt;=120,$C$4="v"),'6.4- RC'!$AJ$8,
IF(AND(V92=$V$2,120&lt;Q92,Q92&lt;=400,$C$4="v"),'6.4- RC'!$AK$8,
IF(AND(V92=$V$2,400&lt;Q92,Q92&lt;=1000,$C$4="v"),'6.4- RC'!$AL$8,
IF(AND(V92=$V$2,1000&lt;Q92,Q92&lt;=2000,$C$4="v"),'6.4- RC'!$AM$8,
IF(AND(V92=$V$2,2000&lt;Q92,Q92&lt;=4000,$C$4="v"),'6.4- RC'!$AN$8,
IF(AND(V92=$V$3,0.5&lt;=Q92,Q92&lt;=3,$C$4="v"),'6.4- RC'!$AR$6,
IF(AND(V92=$V$3,3&lt;Q92,Q92&lt;=6,$C$4="v"),'6.4- RC'!$AS$6,
IF(AND(V92=$V$3,6&lt;Q92,$C$4="v"),'6.4- RC'!$AT$6,
IF(V92="","")))))))))))))))))))))))))))))))))))))))))))))</f>
        <v/>
      </c>
      <c r="S92" s="41" t="e">
        <f t="shared" si="7"/>
        <v>#VALUE!</v>
      </c>
      <c r="T92" s="41" t="e">
        <f t="shared" si="8"/>
        <v>#VALUE!</v>
      </c>
      <c r="U92" s="48"/>
      <c r="V92" s="50"/>
    </row>
    <row r="93" spans="1:22" ht="60" customHeight="1" x14ac:dyDescent="0.25">
      <c r="A93" s="39" t="str">
        <f t="shared" si="17"/>
        <v/>
      </c>
      <c r="B93" s="49"/>
      <c r="C93" s="48">
        <f t="shared" si="20"/>
        <v>82</v>
      </c>
      <c r="D93" s="41"/>
      <c r="E93" s="42" t="str">
        <f t="shared" si="18"/>
        <v>Forme 0,2|A|B</v>
      </c>
      <c r="F93" s="55">
        <f>MAX('8560-1.001 (av TS)'!I122:I133)</f>
        <v>0</v>
      </c>
      <c r="G93" s="42">
        <f t="shared" si="19"/>
        <v>0</v>
      </c>
      <c r="H93" s="42">
        <f t="shared" si="21"/>
        <v>0.2</v>
      </c>
      <c r="I93" s="77"/>
      <c r="J93" s="78"/>
      <c r="K93" s="79"/>
      <c r="L93" s="80"/>
      <c r="O93" s="49"/>
      <c r="P93" s="48" t="s">
        <v>125</v>
      </c>
      <c r="Q93" s="45">
        <v>0.2</v>
      </c>
      <c r="R93" s="41" t="str">
        <f>IF(AND(V93=$V$2,0.5&lt;=Q93,Q93&lt;=3,$C$4="f"),'6.4- RC'!$AG$5,
IF(AND(V93=$V$2,3&lt;Q93,Q93&lt;=6,$C$4="f"),'6.4- RC'!$AH$5,
IF(AND(V93=$V$2,6&lt;Q93,Q93&lt;=30,$C$4="f"),'6.4- RC'!$AI$5,
IF(AND(V93=$V$2,30&lt;Q93,Q93&lt;=120,$C$4="f"),'6.4- RC'!$AJ$5,
IF(AND(V93=$V$2,120&lt;Q93,Q93&lt;=400,$C$4="f"),'6.4- RC'!$AK$5,
IF(AND(V93=$V$2,400&lt;Q93,Q93&lt;=1000,$C$4="f"),'6.4- RC'!$AL$5,
IF(AND(V93=$V$2,1000&lt;Q93,Q93&lt;=2000,$C$4="f"),'6.4- RC'!$AM$5,
IF(AND(V93=$V$2,2000&lt;Q93,Q93&lt;=4000,$C$4="f"),'6.4- RC'!$AN$5,
IF(AND(V93=$V$3,0.5&lt;=Q93,Q93&lt;=3,$C$4="f"),'6.4- RC'!$AR$4,
IF(AND(V93=$V$3,3&lt;Q93,Q93&lt;=6,$C$4="f"),'6.4- RC'!$AS$4,
IF(AND(V93=$V$3,6&lt;Q93,$C$4="f"),'6.4- RC'!$AT$4,
IF(AND(V93=$V$2,0.5&lt;=Q93,Q93&lt;=3,$C$4="m"),'6.4- RC'!$AG$6,
IF(AND(V93=$V$2,3&lt;Q93,Q93&lt;=6,$C$4="m"),'6.4- RC'!$AH$6,
IF(AND(V93=$V$2,6&lt;Q93,Q93&lt;=30,$C$4="m"),'6.4- RC'!$AI$6,
IF(AND(V93=$V$2,30&lt;Q93,Q93&lt;=120,$C$4="m"),'6.4- RC'!$AJ$6,
IF(AND(V93=$V$2,120&lt;Q93,Q93&lt;=400,$C$4="m"),'6.4- RC'!$AK$6,
IF(AND(V93=$V$2,400&lt;Q93,Q93&lt;=1000,$C$4="m"),'6.4- RC'!$AL$6,
IF(AND(V93=$V$2,1000&lt;Q93,Q93&lt;=2000,$C$4="m"),'6.4- RC'!$AM$6,
IF(AND(V93=$V$2,2000&lt;Q93,Q93&lt;=4000,$C$4="m"),'6.4- RC'!$AN$6,
IF(AND(V93=$V$3,0.5&lt;=Q93,Q93&lt;=3,$C$4="m"),'6.4- RC'!$AR$4,
IF(AND(V93=$V$3,3&lt;Q93,Q93&lt;=6,$C$4="m"),'6.4- RC'!$AS$4,
IF(AND(V93=$V$3,6&lt;Q93,$C$4="m"),'6.4- RC'!$AT$4,
IF(AND(V93=$V$2,0.5&lt;=Q93,Q93&lt;=3,$C$4="c"),'6.4- RC'!$AG$7,
IF(AND(V93=$V$2,3&lt;Q93,Q93&lt;=6,$C$4="c"),'6.4- RC'!$AH$7,
IF(AND(V93=$V$2,6&lt;Q93,Q93&lt;=30,$C$4="c"),'6.4- RC'!$AI$7,
IF(AND(V93=$V$2,30&lt;Q93,Q93&lt;=120,$C$4="c"),'6.4- RC'!$AJ$7,
IF(AND(V93=$V$2,120&lt;Q93,Q93&lt;=400,$C$4="c"),'6.4- RC'!$AK$7,
IF(AND(V93=$V$2,400&lt;Q93,Q93&lt;=1000,$C$4="c"),'6.4- RC'!$AL$7,
IF(AND(V93=$V$2,1000&lt;Q93,Q93&lt;=2000,$C$4="c"),'6.4- RC'!$AM$7,
IF(AND(V93=$V$2,2000&lt;Q93,Q93&lt;=4000,$C$4="c"),'6.4- RC'!$AN$7,
IF(AND(V93=$V$3,0.5&lt;=Q93,Q93&lt;=3,$C$4="c"),'6.4- RC'!$AR$6,
IF(AND(V93=$V$3,3&lt;Q93,Q93&lt;=6,$C$4="c"),'6.4- RC'!$AS$6,
IF(AND(V93=$V$3,6&lt;Q93,$C$4="c"),'6.4- RC'!$AT$6,
IF(AND(V93=$V$2,0.5&lt;=Q93,Q93&lt;=3,$C$4="v"),'6.4- RC'!$AG$8,
IF(AND(V93=$V$2,3&lt;Q93,Q93&lt;=6,$C$4="v"),'6.4- RC'!$AH$8,
IF(AND(V93=$V$2,6&lt;Q93,Q93&lt;=30,$C$4="v"),'6.4- RC'!$AI$8,
IF(AND(V93=$V$2,30&lt;Q93,Q93&lt;=120,$C$4="v"),'6.4- RC'!$AJ$8,
IF(AND(V93=$V$2,120&lt;Q93,Q93&lt;=400,$C$4="v"),'6.4- RC'!$AK$8,
IF(AND(V93=$V$2,400&lt;Q93,Q93&lt;=1000,$C$4="v"),'6.4- RC'!$AL$8,
IF(AND(V93=$V$2,1000&lt;Q93,Q93&lt;=2000,$C$4="v"),'6.4- RC'!$AM$8,
IF(AND(V93=$V$2,2000&lt;Q93,Q93&lt;=4000,$C$4="v"),'6.4- RC'!$AN$8,
IF(AND(V93=$V$3,0.5&lt;=Q93,Q93&lt;=3,$C$4="v"),'6.4- RC'!$AR$6,
IF(AND(V93=$V$3,3&lt;Q93,Q93&lt;=6,$C$4="v"),'6.4- RC'!$AS$6,
IF(AND(V93=$V$3,6&lt;Q93,$C$4="v"),'6.4- RC'!$AT$6,
IF(V93="","")))))))))))))))))))))))))))))))))))))))))))))</f>
        <v/>
      </c>
      <c r="S93" s="41" t="e">
        <f t="shared" si="7"/>
        <v>#VALUE!</v>
      </c>
      <c r="T93" s="41" t="e">
        <f t="shared" si="8"/>
        <v>#VALUE!</v>
      </c>
      <c r="U93" s="48" t="s">
        <v>98</v>
      </c>
      <c r="V93" s="50"/>
    </row>
    <row r="94" spans="1:22" ht="60" customHeight="1" x14ac:dyDescent="0.25">
      <c r="A94" s="39" t="str">
        <f t="shared" si="17"/>
        <v/>
      </c>
      <c r="B94" s="49"/>
      <c r="C94" s="48">
        <f t="shared" si="20"/>
        <v>83</v>
      </c>
      <c r="D94" s="41"/>
      <c r="E94" s="42" t="str">
        <f t="shared" si="18"/>
        <v>Ra 0,8</v>
      </c>
      <c r="F94" s="55"/>
      <c r="G94" s="42">
        <f t="shared" si="19"/>
        <v>0</v>
      </c>
      <c r="H94" s="42">
        <f t="shared" si="21"/>
        <v>0.8</v>
      </c>
      <c r="I94" s="77"/>
      <c r="J94" s="78"/>
      <c r="K94" s="79"/>
      <c r="L94" s="80"/>
      <c r="O94" s="49"/>
      <c r="P94" s="48" t="s">
        <v>99</v>
      </c>
      <c r="Q94" s="45">
        <v>0.8</v>
      </c>
      <c r="R94" s="41" t="str">
        <f>IF(AND(V94=$V$2,0.5&lt;=Q94,Q94&lt;=3,$C$4="f"),'6.4- RC'!$AG$5,
IF(AND(V94=$V$2,3&lt;Q94,Q94&lt;=6,$C$4="f"),'6.4- RC'!$AH$5,
IF(AND(V94=$V$2,6&lt;Q94,Q94&lt;=30,$C$4="f"),'6.4- RC'!$AI$5,
IF(AND(V94=$V$2,30&lt;Q94,Q94&lt;=120,$C$4="f"),'6.4- RC'!$AJ$5,
IF(AND(V94=$V$2,120&lt;Q94,Q94&lt;=400,$C$4="f"),'6.4- RC'!$AK$5,
IF(AND(V94=$V$2,400&lt;Q94,Q94&lt;=1000,$C$4="f"),'6.4- RC'!$AL$5,
IF(AND(V94=$V$2,1000&lt;Q94,Q94&lt;=2000,$C$4="f"),'6.4- RC'!$AM$5,
IF(AND(V94=$V$2,2000&lt;Q94,Q94&lt;=4000,$C$4="f"),'6.4- RC'!$AN$5,
IF(AND(V94=$V$3,0.5&lt;=Q94,Q94&lt;=3,$C$4="f"),'6.4- RC'!$AR$4,
IF(AND(V94=$V$3,3&lt;Q94,Q94&lt;=6,$C$4="f"),'6.4- RC'!$AS$4,
IF(AND(V94=$V$3,6&lt;Q94,$C$4="f"),'6.4- RC'!$AT$4,
IF(AND(V94=$V$2,0.5&lt;=Q94,Q94&lt;=3,$C$4="m"),'6.4- RC'!$AG$6,
IF(AND(V94=$V$2,3&lt;Q94,Q94&lt;=6,$C$4="m"),'6.4- RC'!$AH$6,
IF(AND(V94=$V$2,6&lt;Q94,Q94&lt;=30,$C$4="m"),'6.4- RC'!$AI$6,
IF(AND(V94=$V$2,30&lt;Q94,Q94&lt;=120,$C$4="m"),'6.4- RC'!$AJ$6,
IF(AND(V94=$V$2,120&lt;Q94,Q94&lt;=400,$C$4="m"),'6.4- RC'!$AK$6,
IF(AND(V94=$V$2,400&lt;Q94,Q94&lt;=1000,$C$4="m"),'6.4- RC'!$AL$6,
IF(AND(V94=$V$2,1000&lt;Q94,Q94&lt;=2000,$C$4="m"),'6.4- RC'!$AM$6,
IF(AND(V94=$V$2,2000&lt;Q94,Q94&lt;=4000,$C$4="m"),'6.4- RC'!$AN$6,
IF(AND(V94=$V$3,0.5&lt;=Q94,Q94&lt;=3,$C$4="m"),'6.4- RC'!$AR$4,
IF(AND(V94=$V$3,3&lt;Q94,Q94&lt;=6,$C$4="m"),'6.4- RC'!$AS$4,
IF(AND(V94=$V$3,6&lt;Q94,$C$4="m"),'6.4- RC'!$AT$4,
IF(AND(V94=$V$2,0.5&lt;=Q94,Q94&lt;=3,$C$4="c"),'6.4- RC'!$AG$7,
IF(AND(V94=$V$2,3&lt;Q94,Q94&lt;=6,$C$4="c"),'6.4- RC'!$AH$7,
IF(AND(V94=$V$2,6&lt;Q94,Q94&lt;=30,$C$4="c"),'6.4- RC'!$AI$7,
IF(AND(V94=$V$2,30&lt;Q94,Q94&lt;=120,$C$4="c"),'6.4- RC'!$AJ$7,
IF(AND(V94=$V$2,120&lt;Q94,Q94&lt;=400,$C$4="c"),'6.4- RC'!$AK$7,
IF(AND(V94=$V$2,400&lt;Q94,Q94&lt;=1000,$C$4="c"),'6.4- RC'!$AL$7,
IF(AND(V94=$V$2,1000&lt;Q94,Q94&lt;=2000,$C$4="c"),'6.4- RC'!$AM$7,
IF(AND(V94=$V$2,2000&lt;Q94,Q94&lt;=4000,$C$4="c"),'6.4- RC'!$AN$7,
IF(AND(V94=$V$3,0.5&lt;=Q94,Q94&lt;=3,$C$4="c"),'6.4- RC'!$AR$6,
IF(AND(V94=$V$3,3&lt;Q94,Q94&lt;=6,$C$4="c"),'6.4- RC'!$AS$6,
IF(AND(V94=$V$3,6&lt;Q94,$C$4="c"),'6.4- RC'!$AT$6,
IF(AND(V94=$V$2,0.5&lt;=Q94,Q94&lt;=3,$C$4="v"),'6.4- RC'!$AG$8,
IF(AND(V94=$V$2,3&lt;Q94,Q94&lt;=6,$C$4="v"),'6.4- RC'!$AH$8,
IF(AND(V94=$V$2,6&lt;Q94,Q94&lt;=30,$C$4="v"),'6.4- RC'!$AI$8,
IF(AND(V94=$V$2,30&lt;Q94,Q94&lt;=120,$C$4="v"),'6.4- RC'!$AJ$8,
IF(AND(V94=$V$2,120&lt;Q94,Q94&lt;=400,$C$4="v"),'6.4- RC'!$AK$8,
IF(AND(V94=$V$2,400&lt;Q94,Q94&lt;=1000,$C$4="v"),'6.4- RC'!$AL$8,
IF(AND(V94=$V$2,1000&lt;Q94,Q94&lt;=2000,$C$4="v"),'6.4- RC'!$AM$8,
IF(AND(V94=$V$2,2000&lt;Q94,Q94&lt;=4000,$C$4="v"),'6.4- RC'!$AN$8,
IF(AND(V94=$V$3,0.5&lt;=Q94,Q94&lt;=3,$C$4="v"),'6.4- RC'!$AR$6,
IF(AND(V94=$V$3,3&lt;Q94,Q94&lt;=6,$C$4="v"),'6.4- RC'!$AS$6,
IF(AND(V94=$V$3,6&lt;Q94,$C$4="v"),'6.4- RC'!$AT$6,
IF(V94="","")))))))))))))))))))))))))))))))))))))))))))))</f>
        <v/>
      </c>
      <c r="S94" s="41" t="e">
        <f t="shared" si="7"/>
        <v>#VALUE!</v>
      </c>
      <c r="T94" s="41" t="e">
        <f t="shared" si="8"/>
        <v>#VALUE!</v>
      </c>
      <c r="U94" s="48"/>
      <c r="V94" s="50"/>
    </row>
    <row r="95" spans="1:22" ht="60" customHeight="1" x14ac:dyDescent="0.25">
      <c r="A95" s="39" t="str">
        <f t="shared" si="17"/>
        <v/>
      </c>
      <c r="B95" s="49"/>
      <c r="C95" s="48">
        <f t="shared" si="20"/>
        <v>84</v>
      </c>
      <c r="D95" s="41"/>
      <c r="E95" s="42" t="str">
        <f t="shared" si="18"/>
        <v>R1,5</v>
      </c>
      <c r="F95" s="43" t="s">
        <v>66</v>
      </c>
      <c r="G95" s="42">
        <f t="shared" si="19"/>
        <v>0</v>
      </c>
      <c r="H95" s="42" t="str">
        <f t="shared" si="21"/>
        <v>R1,5</v>
      </c>
      <c r="I95" s="77"/>
      <c r="J95" s="78"/>
      <c r="K95" s="79"/>
      <c r="L95" s="80"/>
      <c r="O95" s="49"/>
      <c r="P95" s="48"/>
      <c r="Q95" s="45" t="s">
        <v>126</v>
      </c>
      <c r="R95" s="41" t="str">
        <f>IF(AND(V95=$V$2,0.5&lt;=Q95,Q95&lt;=3,$C$4="f"),'6.4- RC'!$AG$5,
IF(AND(V95=$V$2,3&lt;Q95,Q95&lt;=6,$C$4="f"),'6.4- RC'!$AH$5,
IF(AND(V95=$V$2,6&lt;Q95,Q95&lt;=30,$C$4="f"),'6.4- RC'!$AI$5,
IF(AND(V95=$V$2,30&lt;Q95,Q95&lt;=120,$C$4="f"),'6.4- RC'!$AJ$5,
IF(AND(V95=$V$2,120&lt;Q95,Q95&lt;=400,$C$4="f"),'6.4- RC'!$AK$5,
IF(AND(V95=$V$2,400&lt;Q95,Q95&lt;=1000,$C$4="f"),'6.4- RC'!$AL$5,
IF(AND(V95=$V$2,1000&lt;Q95,Q95&lt;=2000,$C$4="f"),'6.4- RC'!$AM$5,
IF(AND(V95=$V$2,2000&lt;Q95,Q95&lt;=4000,$C$4="f"),'6.4- RC'!$AN$5,
IF(AND(V95=$V$3,0.5&lt;=Q95,Q95&lt;=3,$C$4="f"),'6.4- RC'!$AR$4,
IF(AND(V95=$V$3,3&lt;Q95,Q95&lt;=6,$C$4="f"),'6.4- RC'!$AS$4,
IF(AND(V95=$V$3,6&lt;Q95,$C$4="f"),'6.4- RC'!$AT$4,
IF(AND(V95=$V$2,0.5&lt;=Q95,Q95&lt;=3,$C$4="m"),'6.4- RC'!$AG$6,
IF(AND(V95=$V$2,3&lt;Q95,Q95&lt;=6,$C$4="m"),'6.4- RC'!$AH$6,
IF(AND(V95=$V$2,6&lt;Q95,Q95&lt;=30,$C$4="m"),'6.4- RC'!$AI$6,
IF(AND(V95=$V$2,30&lt;Q95,Q95&lt;=120,$C$4="m"),'6.4- RC'!$AJ$6,
IF(AND(V95=$V$2,120&lt;Q95,Q95&lt;=400,$C$4="m"),'6.4- RC'!$AK$6,
IF(AND(V95=$V$2,400&lt;Q95,Q95&lt;=1000,$C$4="m"),'6.4- RC'!$AL$6,
IF(AND(V95=$V$2,1000&lt;Q95,Q95&lt;=2000,$C$4="m"),'6.4- RC'!$AM$6,
IF(AND(V95=$V$2,2000&lt;Q95,Q95&lt;=4000,$C$4="m"),'6.4- RC'!$AN$6,
IF(AND(V95=$V$3,0.5&lt;=Q95,Q95&lt;=3,$C$4="m"),'6.4- RC'!$AR$4,
IF(AND(V95=$V$3,3&lt;Q95,Q95&lt;=6,$C$4="m"),'6.4- RC'!$AS$4,
IF(AND(V95=$V$3,6&lt;Q95,$C$4="m"),'6.4- RC'!$AT$4,
IF(AND(V95=$V$2,0.5&lt;=Q95,Q95&lt;=3,$C$4="c"),'6.4- RC'!$AG$7,
IF(AND(V95=$V$2,3&lt;Q95,Q95&lt;=6,$C$4="c"),'6.4- RC'!$AH$7,
IF(AND(V95=$V$2,6&lt;Q95,Q95&lt;=30,$C$4="c"),'6.4- RC'!$AI$7,
IF(AND(V95=$V$2,30&lt;Q95,Q95&lt;=120,$C$4="c"),'6.4- RC'!$AJ$7,
IF(AND(V95=$V$2,120&lt;Q95,Q95&lt;=400,$C$4="c"),'6.4- RC'!$AK$7,
IF(AND(V95=$V$2,400&lt;Q95,Q95&lt;=1000,$C$4="c"),'6.4- RC'!$AL$7,
IF(AND(V95=$V$2,1000&lt;Q95,Q95&lt;=2000,$C$4="c"),'6.4- RC'!$AM$7,
IF(AND(V95=$V$2,2000&lt;Q95,Q95&lt;=4000,$C$4="c"),'6.4- RC'!$AN$7,
IF(AND(V95=$V$3,0.5&lt;=Q95,Q95&lt;=3,$C$4="c"),'6.4- RC'!$AR$6,
IF(AND(V95=$V$3,3&lt;Q95,Q95&lt;=6,$C$4="c"),'6.4- RC'!$AS$6,
IF(AND(V95=$V$3,6&lt;Q95,$C$4="c"),'6.4- RC'!$AT$6,
IF(AND(V95=$V$2,0.5&lt;=Q95,Q95&lt;=3,$C$4="v"),'6.4- RC'!$AG$8,
IF(AND(V95=$V$2,3&lt;Q95,Q95&lt;=6,$C$4="v"),'6.4- RC'!$AH$8,
IF(AND(V95=$V$2,6&lt;Q95,Q95&lt;=30,$C$4="v"),'6.4- RC'!$AI$8,
IF(AND(V95=$V$2,30&lt;Q95,Q95&lt;=120,$C$4="v"),'6.4- RC'!$AJ$8,
IF(AND(V95=$V$2,120&lt;Q95,Q95&lt;=400,$C$4="v"),'6.4- RC'!$AK$8,
IF(AND(V95=$V$2,400&lt;Q95,Q95&lt;=1000,$C$4="v"),'6.4- RC'!$AL$8,
IF(AND(V95=$V$2,1000&lt;Q95,Q95&lt;=2000,$C$4="v"),'6.4- RC'!$AM$8,
IF(AND(V95=$V$2,2000&lt;Q95,Q95&lt;=4000,$C$4="v"),'6.4- RC'!$AN$8,
IF(AND(V95=$V$3,0.5&lt;=Q95,Q95&lt;=3,$C$4="v"),'6.4- RC'!$AR$6,
IF(AND(V95=$V$3,3&lt;Q95,Q95&lt;=6,$C$4="v"),'6.4- RC'!$AS$6,
IF(AND(V95=$V$3,6&lt;Q95,$C$4="v"),'6.4- RC'!$AT$6,
IF(V95="","")))))))))))))))))))))))))))))))))))))))))))))</f>
        <v/>
      </c>
      <c r="S95" s="41" t="e">
        <f t="shared" si="7"/>
        <v>#VALUE!</v>
      </c>
      <c r="T95" s="41" t="e">
        <f t="shared" si="8"/>
        <v>#VALUE!</v>
      </c>
      <c r="U95" s="48"/>
      <c r="V95" s="50"/>
    </row>
    <row r="96" spans="1:22" ht="60" customHeight="1" x14ac:dyDescent="0.25">
      <c r="A96" s="39" t="str">
        <f t="shared" si="17"/>
        <v/>
      </c>
      <c r="B96" s="49"/>
      <c r="C96" s="48">
        <f t="shared" si="20"/>
        <v>85</v>
      </c>
      <c r="D96" s="41"/>
      <c r="E96" s="42" t="str">
        <f t="shared" si="18"/>
        <v>R2</v>
      </c>
      <c r="F96" s="43" t="s">
        <v>66</v>
      </c>
      <c r="G96" s="42">
        <f t="shared" si="19"/>
        <v>0</v>
      </c>
      <c r="H96" s="42" t="str">
        <f t="shared" si="21"/>
        <v>R2</v>
      </c>
      <c r="I96" s="77"/>
      <c r="J96" s="78"/>
      <c r="K96" s="79"/>
      <c r="L96" s="80"/>
      <c r="O96" s="49"/>
      <c r="P96" s="48"/>
      <c r="Q96" s="45" t="s">
        <v>127</v>
      </c>
      <c r="R96" s="41" t="str">
        <f>IF(AND(V96=$V$2,0.5&lt;=Q96,Q96&lt;=3,$C$4="f"),'6.4- RC'!$AG$5,
IF(AND(V96=$V$2,3&lt;Q96,Q96&lt;=6,$C$4="f"),'6.4- RC'!$AH$5,
IF(AND(V96=$V$2,6&lt;Q96,Q96&lt;=30,$C$4="f"),'6.4- RC'!$AI$5,
IF(AND(V96=$V$2,30&lt;Q96,Q96&lt;=120,$C$4="f"),'6.4- RC'!$AJ$5,
IF(AND(V96=$V$2,120&lt;Q96,Q96&lt;=400,$C$4="f"),'6.4- RC'!$AK$5,
IF(AND(V96=$V$2,400&lt;Q96,Q96&lt;=1000,$C$4="f"),'6.4- RC'!$AL$5,
IF(AND(V96=$V$2,1000&lt;Q96,Q96&lt;=2000,$C$4="f"),'6.4- RC'!$AM$5,
IF(AND(V96=$V$2,2000&lt;Q96,Q96&lt;=4000,$C$4="f"),'6.4- RC'!$AN$5,
IF(AND(V96=$V$3,0.5&lt;=Q96,Q96&lt;=3,$C$4="f"),'6.4- RC'!$AR$4,
IF(AND(V96=$V$3,3&lt;Q96,Q96&lt;=6,$C$4="f"),'6.4- RC'!$AS$4,
IF(AND(V96=$V$3,6&lt;Q96,$C$4="f"),'6.4- RC'!$AT$4,
IF(AND(V96=$V$2,0.5&lt;=Q96,Q96&lt;=3,$C$4="m"),'6.4- RC'!$AG$6,
IF(AND(V96=$V$2,3&lt;Q96,Q96&lt;=6,$C$4="m"),'6.4- RC'!$AH$6,
IF(AND(V96=$V$2,6&lt;Q96,Q96&lt;=30,$C$4="m"),'6.4- RC'!$AI$6,
IF(AND(V96=$V$2,30&lt;Q96,Q96&lt;=120,$C$4="m"),'6.4- RC'!$AJ$6,
IF(AND(V96=$V$2,120&lt;Q96,Q96&lt;=400,$C$4="m"),'6.4- RC'!$AK$6,
IF(AND(V96=$V$2,400&lt;Q96,Q96&lt;=1000,$C$4="m"),'6.4- RC'!$AL$6,
IF(AND(V96=$V$2,1000&lt;Q96,Q96&lt;=2000,$C$4="m"),'6.4- RC'!$AM$6,
IF(AND(V96=$V$2,2000&lt;Q96,Q96&lt;=4000,$C$4="m"),'6.4- RC'!$AN$6,
IF(AND(V96=$V$3,0.5&lt;=Q96,Q96&lt;=3,$C$4="m"),'6.4- RC'!$AR$4,
IF(AND(V96=$V$3,3&lt;Q96,Q96&lt;=6,$C$4="m"),'6.4- RC'!$AS$4,
IF(AND(V96=$V$3,6&lt;Q96,$C$4="m"),'6.4- RC'!$AT$4,
IF(AND(V96=$V$2,0.5&lt;=Q96,Q96&lt;=3,$C$4="c"),'6.4- RC'!$AG$7,
IF(AND(V96=$V$2,3&lt;Q96,Q96&lt;=6,$C$4="c"),'6.4- RC'!$AH$7,
IF(AND(V96=$V$2,6&lt;Q96,Q96&lt;=30,$C$4="c"),'6.4- RC'!$AI$7,
IF(AND(V96=$V$2,30&lt;Q96,Q96&lt;=120,$C$4="c"),'6.4- RC'!$AJ$7,
IF(AND(V96=$V$2,120&lt;Q96,Q96&lt;=400,$C$4="c"),'6.4- RC'!$AK$7,
IF(AND(V96=$V$2,400&lt;Q96,Q96&lt;=1000,$C$4="c"),'6.4- RC'!$AL$7,
IF(AND(V96=$V$2,1000&lt;Q96,Q96&lt;=2000,$C$4="c"),'6.4- RC'!$AM$7,
IF(AND(V96=$V$2,2000&lt;Q96,Q96&lt;=4000,$C$4="c"),'6.4- RC'!$AN$7,
IF(AND(V96=$V$3,0.5&lt;=Q96,Q96&lt;=3,$C$4="c"),'6.4- RC'!$AR$6,
IF(AND(V96=$V$3,3&lt;Q96,Q96&lt;=6,$C$4="c"),'6.4- RC'!$AS$6,
IF(AND(V96=$V$3,6&lt;Q96,$C$4="c"),'6.4- RC'!$AT$6,
IF(AND(V96=$V$2,0.5&lt;=Q96,Q96&lt;=3,$C$4="v"),'6.4- RC'!$AG$8,
IF(AND(V96=$V$2,3&lt;Q96,Q96&lt;=6,$C$4="v"),'6.4- RC'!$AH$8,
IF(AND(V96=$V$2,6&lt;Q96,Q96&lt;=30,$C$4="v"),'6.4- RC'!$AI$8,
IF(AND(V96=$V$2,30&lt;Q96,Q96&lt;=120,$C$4="v"),'6.4- RC'!$AJ$8,
IF(AND(V96=$V$2,120&lt;Q96,Q96&lt;=400,$C$4="v"),'6.4- RC'!$AK$8,
IF(AND(V96=$V$2,400&lt;Q96,Q96&lt;=1000,$C$4="v"),'6.4- RC'!$AL$8,
IF(AND(V96=$V$2,1000&lt;Q96,Q96&lt;=2000,$C$4="v"),'6.4- RC'!$AM$8,
IF(AND(V96=$V$2,2000&lt;Q96,Q96&lt;=4000,$C$4="v"),'6.4- RC'!$AN$8,
IF(AND(V96=$V$3,0.5&lt;=Q96,Q96&lt;=3,$C$4="v"),'6.4- RC'!$AR$6,
IF(AND(V96=$V$3,3&lt;Q96,Q96&lt;=6,$C$4="v"),'6.4- RC'!$AS$6,
IF(AND(V96=$V$3,6&lt;Q96,$C$4="v"),'6.4- RC'!$AT$6,
IF(V96="","")))))))))))))))))))))))))))))))))))))))))))))</f>
        <v/>
      </c>
      <c r="S96" s="41" t="e">
        <f t="shared" si="7"/>
        <v>#VALUE!</v>
      </c>
      <c r="T96" s="41" t="e">
        <f t="shared" si="8"/>
        <v>#VALUE!</v>
      </c>
      <c r="U96" s="48"/>
      <c r="V96" s="50"/>
    </row>
    <row r="97" spans="1:22" ht="60" customHeight="1" x14ac:dyDescent="0.25">
      <c r="A97" s="39" t="str">
        <f t="shared" si="17"/>
        <v/>
      </c>
      <c r="B97" s="49"/>
      <c r="C97" s="48">
        <f t="shared" si="20"/>
        <v>86</v>
      </c>
      <c r="D97" s="41"/>
      <c r="E97" s="42" t="str">
        <f t="shared" si="18"/>
        <v>R5</v>
      </c>
      <c r="F97" s="43" t="s">
        <v>66</v>
      </c>
      <c r="G97" s="42">
        <f t="shared" si="19"/>
        <v>0</v>
      </c>
      <c r="H97" s="42" t="str">
        <f t="shared" si="21"/>
        <v>R5</v>
      </c>
      <c r="I97" s="77"/>
      <c r="J97" s="78"/>
      <c r="K97" s="79"/>
      <c r="L97" s="80"/>
      <c r="O97" s="49"/>
      <c r="P97" s="48"/>
      <c r="Q97" s="45" t="s">
        <v>128</v>
      </c>
      <c r="R97" s="41" t="str">
        <f>IF(AND(V97=$V$2,0.5&lt;=Q97,Q97&lt;=3,$C$4="f"),'6.4- RC'!$AG$5,
IF(AND(V97=$V$2,3&lt;Q97,Q97&lt;=6,$C$4="f"),'6.4- RC'!$AH$5,
IF(AND(V97=$V$2,6&lt;Q97,Q97&lt;=30,$C$4="f"),'6.4- RC'!$AI$5,
IF(AND(V97=$V$2,30&lt;Q97,Q97&lt;=120,$C$4="f"),'6.4- RC'!$AJ$5,
IF(AND(V97=$V$2,120&lt;Q97,Q97&lt;=400,$C$4="f"),'6.4- RC'!$AK$5,
IF(AND(V97=$V$2,400&lt;Q97,Q97&lt;=1000,$C$4="f"),'6.4- RC'!$AL$5,
IF(AND(V97=$V$2,1000&lt;Q97,Q97&lt;=2000,$C$4="f"),'6.4- RC'!$AM$5,
IF(AND(V97=$V$2,2000&lt;Q97,Q97&lt;=4000,$C$4="f"),'6.4- RC'!$AN$5,
IF(AND(V97=$V$3,0.5&lt;=Q97,Q97&lt;=3,$C$4="f"),'6.4- RC'!$AR$4,
IF(AND(V97=$V$3,3&lt;Q97,Q97&lt;=6,$C$4="f"),'6.4- RC'!$AS$4,
IF(AND(V97=$V$3,6&lt;Q97,$C$4="f"),'6.4- RC'!$AT$4,
IF(AND(V97=$V$2,0.5&lt;=Q97,Q97&lt;=3,$C$4="m"),'6.4- RC'!$AG$6,
IF(AND(V97=$V$2,3&lt;Q97,Q97&lt;=6,$C$4="m"),'6.4- RC'!$AH$6,
IF(AND(V97=$V$2,6&lt;Q97,Q97&lt;=30,$C$4="m"),'6.4- RC'!$AI$6,
IF(AND(V97=$V$2,30&lt;Q97,Q97&lt;=120,$C$4="m"),'6.4- RC'!$AJ$6,
IF(AND(V97=$V$2,120&lt;Q97,Q97&lt;=400,$C$4="m"),'6.4- RC'!$AK$6,
IF(AND(V97=$V$2,400&lt;Q97,Q97&lt;=1000,$C$4="m"),'6.4- RC'!$AL$6,
IF(AND(V97=$V$2,1000&lt;Q97,Q97&lt;=2000,$C$4="m"),'6.4- RC'!$AM$6,
IF(AND(V97=$V$2,2000&lt;Q97,Q97&lt;=4000,$C$4="m"),'6.4- RC'!$AN$6,
IF(AND(V97=$V$3,0.5&lt;=Q97,Q97&lt;=3,$C$4="m"),'6.4- RC'!$AR$4,
IF(AND(V97=$V$3,3&lt;Q97,Q97&lt;=6,$C$4="m"),'6.4- RC'!$AS$4,
IF(AND(V97=$V$3,6&lt;Q97,$C$4="m"),'6.4- RC'!$AT$4,
IF(AND(V97=$V$2,0.5&lt;=Q97,Q97&lt;=3,$C$4="c"),'6.4- RC'!$AG$7,
IF(AND(V97=$V$2,3&lt;Q97,Q97&lt;=6,$C$4="c"),'6.4- RC'!$AH$7,
IF(AND(V97=$V$2,6&lt;Q97,Q97&lt;=30,$C$4="c"),'6.4- RC'!$AI$7,
IF(AND(V97=$V$2,30&lt;Q97,Q97&lt;=120,$C$4="c"),'6.4- RC'!$AJ$7,
IF(AND(V97=$V$2,120&lt;Q97,Q97&lt;=400,$C$4="c"),'6.4- RC'!$AK$7,
IF(AND(V97=$V$2,400&lt;Q97,Q97&lt;=1000,$C$4="c"),'6.4- RC'!$AL$7,
IF(AND(V97=$V$2,1000&lt;Q97,Q97&lt;=2000,$C$4="c"),'6.4- RC'!$AM$7,
IF(AND(V97=$V$2,2000&lt;Q97,Q97&lt;=4000,$C$4="c"),'6.4- RC'!$AN$7,
IF(AND(V97=$V$3,0.5&lt;=Q97,Q97&lt;=3,$C$4="c"),'6.4- RC'!$AR$6,
IF(AND(V97=$V$3,3&lt;Q97,Q97&lt;=6,$C$4="c"),'6.4- RC'!$AS$6,
IF(AND(V97=$V$3,6&lt;Q97,$C$4="c"),'6.4- RC'!$AT$6,
IF(AND(V97=$V$2,0.5&lt;=Q97,Q97&lt;=3,$C$4="v"),'6.4- RC'!$AG$8,
IF(AND(V97=$V$2,3&lt;Q97,Q97&lt;=6,$C$4="v"),'6.4- RC'!$AH$8,
IF(AND(V97=$V$2,6&lt;Q97,Q97&lt;=30,$C$4="v"),'6.4- RC'!$AI$8,
IF(AND(V97=$V$2,30&lt;Q97,Q97&lt;=120,$C$4="v"),'6.4- RC'!$AJ$8,
IF(AND(V97=$V$2,120&lt;Q97,Q97&lt;=400,$C$4="v"),'6.4- RC'!$AK$8,
IF(AND(V97=$V$2,400&lt;Q97,Q97&lt;=1000,$C$4="v"),'6.4- RC'!$AL$8,
IF(AND(V97=$V$2,1000&lt;Q97,Q97&lt;=2000,$C$4="v"),'6.4- RC'!$AM$8,
IF(AND(V97=$V$2,2000&lt;Q97,Q97&lt;=4000,$C$4="v"),'6.4- RC'!$AN$8,
IF(AND(V97=$V$3,0.5&lt;=Q97,Q97&lt;=3,$C$4="v"),'6.4- RC'!$AR$6,
IF(AND(V97=$V$3,3&lt;Q97,Q97&lt;=6,$C$4="v"),'6.4- RC'!$AS$6,
IF(AND(V97=$V$3,6&lt;Q97,$C$4="v"),'6.4- RC'!$AT$6,
IF(V97="","")))))))))))))))))))))))))))))))))))))))))))))</f>
        <v/>
      </c>
      <c r="S97" s="41" t="e">
        <f t="shared" si="7"/>
        <v>#VALUE!</v>
      </c>
      <c r="T97" s="41" t="e">
        <f t="shared" si="8"/>
        <v>#VALUE!</v>
      </c>
      <c r="U97" s="48"/>
      <c r="V97" s="50"/>
    </row>
    <row r="98" spans="1:22" ht="60" customHeight="1" x14ac:dyDescent="0.25">
      <c r="A98" s="39" t="str">
        <f t="shared" si="17"/>
        <v/>
      </c>
      <c r="B98" s="49"/>
      <c r="C98" s="48">
        <f t="shared" si="20"/>
        <v>87</v>
      </c>
      <c r="D98" s="41"/>
      <c r="E98" s="42" t="str">
        <f t="shared" si="18"/>
        <v>15±0,5°</v>
      </c>
      <c r="F98" s="55">
        <f>'8560-1.001 (av TS)'!I176</f>
        <v>0</v>
      </c>
      <c r="G98" s="42">
        <f t="shared" si="19"/>
        <v>14.5</v>
      </c>
      <c r="H98" s="42">
        <f t="shared" si="21"/>
        <v>15.5</v>
      </c>
      <c r="I98" s="77"/>
      <c r="J98" s="78"/>
      <c r="K98" s="79"/>
      <c r="L98" s="80"/>
      <c r="O98" s="49"/>
      <c r="P98" s="48"/>
      <c r="Q98" s="45">
        <v>15</v>
      </c>
      <c r="R98" s="41" t="s">
        <v>129</v>
      </c>
      <c r="S98" s="41" t="e">
        <f t="shared" si="7"/>
        <v>#VALUE!</v>
      </c>
      <c r="T98" s="41" t="e">
        <f t="shared" si="8"/>
        <v>#VALUE!</v>
      </c>
      <c r="U98" s="48" t="s">
        <v>62</v>
      </c>
      <c r="V98" s="50"/>
    </row>
    <row r="99" spans="1:22" ht="60" customHeight="1" x14ac:dyDescent="0.25">
      <c r="A99" s="39" t="str">
        <f t="shared" si="17"/>
        <v/>
      </c>
      <c r="B99" s="49"/>
      <c r="C99" s="48">
        <f t="shared" si="20"/>
        <v>88</v>
      </c>
      <c r="D99" s="41"/>
      <c r="E99" s="42" t="str">
        <f t="shared" si="18"/>
        <v>Radius R2FAUX</v>
      </c>
      <c r="F99" s="55">
        <f>'8560-1.001 (av TS)'!I153</f>
        <v>0</v>
      </c>
      <c r="G99" s="42">
        <f t="shared" si="19"/>
        <v>0</v>
      </c>
      <c r="H99" s="42">
        <f t="shared" si="21"/>
        <v>0</v>
      </c>
      <c r="I99" s="77"/>
      <c r="J99" s="78"/>
      <c r="K99" s="79"/>
      <c r="L99" s="80"/>
      <c r="O99" s="49"/>
      <c r="P99" s="48" t="s">
        <v>130</v>
      </c>
      <c r="Q99" s="45">
        <v>2</v>
      </c>
      <c r="R99" s="41" t="b">
        <f>IF(AND(V99=$V$2,0.5&lt;=Q99,Q99&lt;=3,$C$4="f"),'6.4- RC'!$AG$5,
IF(AND(V99=$V$2,3&lt;Q99,Q99&lt;=6,$C$4="f"),'6.4- RC'!$AH$5,
IF(AND(V99=$V$2,6&lt;Q99,Q99&lt;=30,$C$4="f"),'6.4- RC'!$AI$5,
IF(AND(V99=$V$2,30&lt;Q99,Q99&lt;=120,$C$4="f"),'6.4- RC'!$AJ$5,
IF(AND(V99=$V$2,120&lt;Q99,Q99&lt;=400,$C$4="f"),'6.4- RC'!$AK$5,
IF(AND(V99=$V$2,400&lt;Q99,Q99&lt;=1000,$C$4="f"),'6.4- RC'!$AL$5,
IF(AND(V99=$V$2,1000&lt;Q99,Q99&lt;=2000,$C$4="f"),'6.4- RC'!$AM$5,
IF(AND(V99=$V$2,2000&lt;Q99,Q99&lt;=4000,$C$4="f"),'6.4- RC'!$AN$5,
IF(AND(V99=$V$3,0.5&lt;=Q99,Q99&lt;=3,$C$4="f"),'6.4- RC'!$AR$4,
IF(AND(V99=$V$3,3&lt;Q99,Q99&lt;=6,$C$4="f"),'6.4- RC'!$AS$4,
IF(AND(V99=$V$3,6&lt;Q99,$C$4="f"),'6.4- RC'!$AT$4,
IF(AND(V99=$V$2,0.5&lt;=Q99,Q99&lt;=3,$C$4="m"),'6.4- RC'!$AG$6,
IF(AND(V99=$V$2,3&lt;Q99,Q99&lt;=6,$C$4="m"),'6.4- RC'!$AH$6,
IF(AND(V99=$V$2,6&lt;Q99,Q99&lt;=30,$C$4="m"),'6.4- RC'!$AI$6,
IF(AND(V99=$V$2,30&lt;Q99,Q99&lt;=120,$C$4="m"),'6.4- RC'!$AJ$6,
IF(AND(V99=$V$2,120&lt;Q99,Q99&lt;=400,$C$4="m"),'6.4- RC'!$AK$6,
IF(AND(V99=$V$2,400&lt;Q99,Q99&lt;=1000,$C$4="m"),'6.4- RC'!$AL$6,
IF(AND(V99=$V$2,1000&lt;Q99,Q99&lt;=2000,$C$4="m"),'6.4- RC'!$AM$6,
IF(AND(V99=$V$2,2000&lt;Q99,Q99&lt;=4000,$C$4="m"),'6.4- RC'!$AN$6,
IF(AND(V99=$V$3,0.5&lt;=Q99,Q99&lt;=3,$C$4="m"),'6.4- RC'!$AR$4,
IF(AND(V99=$V$3,3&lt;Q99,Q99&lt;=6,$C$4="m"),'6.4- RC'!$AS$4,
IF(AND(V99=$V$3,6&lt;Q99,$C$4="m"),'6.4- RC'!$AT$4,
IF(AND(V99=$V$2,0.5&lt;=Q99,Q99&lt;=3,$C$4="c"),'6.4- RC'!$AG$7,
IF(AND(V99=$V$2,3&lt;Q99,Q99&lt;=6,$C$4="c"),'6.4- RC'!$AH$7,
IF(AND(V99=$V$2,6&lt;Q99,Q99&lt;=30,$C$4="c"),'6.4- RC'!$AI$7,
IF(AND(V99=$V$2,30&lt;Q99,Q99&lt;=120,$C$4="c"),'6.4- RC'!$AJ$7,
IF(AND(V99=$V$2,120&lt;Q99,Q99&lt;=400,$C$4="c"),'6.4- RC'!$AK$7,
IF(AND(V99=$V$2,400&lt;Q99,Q99&lt;=1000,$C$4="c"),'6.4- RC'!$AL$7,
IF(AND(V99=$V$2,1000&lt;Q99,Q99&lt;=2000,$C$4="c"),'6.4- RC'!$AM$7,
IF(AND(V99=$V$2,2000&lt;Q99,Q99&lt;=4000,$C$4="c"),'6.4- RC'!$AN$7,
IF(AND(V99=$V$3,0.5&lt;=Q99,Q99&lt;=3,$C$4="c"),'6.4- RC'!$AR$6,
IF(AND(V99=$V$3,3&lt;Q99,Q99&lt;=6,$C$4="c"),'6.4- RC'!$AS$6,
IF(AND(V99=$V$3,6&lt;Q99,$C$4="c"),'6.4- RC'!$AT$6,
IF(AND(V99=$V$2,0.5&lt;=Q99,Q99&lt;=3,$C$4="v"),'6.4- RC'!$AG$8,
IF(AND(V99=$V$2,3&lt;Q99,Q99&lt;=6,$C$4="v"),'6.4- RC'!$AH$8,
IF(AND(V99=$V$2,6&lt;Q99,Q99&lt;=30,$C$4="v"),'6.4- RC'!$AI$8,
IF(AND(V99=$V$2,30&lt;Q99,Q99&lt;=120,$C$4="v"),'6.4- RC'!$AJ$8,
IF(AND(V99=$V$2,120&lt;Q99,Q99&lt;=400,$C$4="v"),'6.4- RC'!$AK$8,
IF(AND(V99=$V$2,400&lt;Q99,Q99&lt;=1000,$C$4="v"),'6.4- RC'!$AL$8,
IF(AND(V99=$V$2,1000&lt;Q99,Q99&lt;=2000,$C$4="v"),'6.4- RC'!$AM$8,
IF(AND(V99=$V$2,2000&lt;Q99,Q99&lt;=4000,$C$4="v"),'6.4- RC'!$AN$8,
IF(AND(V99=$V$3,0.5&lt;=Q99,Q99&lt;=3,$C$4="v"),'6.4- RC'!$AR$6,
IF(AND(V99=$V$3,3&lt;Q99,Q99&lt;=6,$C$4="v"),'6.4- RC'!$AS$6,
IF(AND(V99=$V$3,6&lt;Q99,$C$4="v"),'6.4- RC'!$AT$6,
IF(V99="","")))))))))))))))))))))))))))))))))))))))))))))</f>
        <v>0</v>
      </c>
      <c r="S99" s="41" t="e">
        <f t="shared" si="7"/>
        <v>#VALUE!</v>
      </c>
      <c r="T99" s="41" t="e">
        <f t="shared" si="8"/>
        <v>#VALUE!</v>
      </c>
      <c r="U99" s="48"/>
      <c r="V99" s="50" t="str">
        <f>V3</f>
        <v>Rayons ext et hauteurs de chanfrein</v>
      </c>
    </row>
    <row r="100" spans="1:22" ht="60" customHeight="1" x14ac:dyDescent="0.25">
      <c r="A100" s="39" t="str">
        <f t="shared" si="17"/>
        <v/>
      </c>
      <c r="B100" s="49"/>
      <c r="C100" s="48">
        <f t="shared" si="20"/>
        <v>89</v>
      </c>
      <c r="D100" s="41"/>
      <c r="E100" s="42" t="str">
        <f t="shared" si="18"/>
        <v>Ra 0,8</v>
      </c>
      <c r="F100" s="55"/>
      <c r="G100" s="42">
        <f t="shared" si="19"/>
        <v>0</v>
      </c>
      <c r="H100" s="42">
        <f t="shared" si="21"/>
        <v>0.8</v>
      </c>
      <c r="I100" s="77"/>
      <c r="J100" s="78"/>
      <c r="K100" s="79"/>
      <c r="L100" s="80"/>
      <c r="O100" s="49"/>
      <c r="P100" s="48" t="s">
        <v>99</v>
      </c>
      <c r="Q100" s="45">
        <v>0.8</v>
      </c>
      <c r="R100" s="41" t="str">
        <f>IF(AND(V100=$V$2,0.5&lt;=Q100,Q100&lt;=3,$C$4="f"),'6.4- RC'!$AG$5,
IF(AND(V100=$V$2,3&lt;Q100,Q100&lt;=6,$C$4="f"),'6.4- RC'!$AH$5,
IF(AND(V100=$V$2,6&lt;Q100,Q100&lt;=30,$C$4="f"),'6.4- RC'!$AI$5,
IF(AND(V100=$V$2,30&lt;Q100,Q100&lt;=120,$C$4="f"),'6.4- RC'!$AJ$5,
IF(AND(V100=$V$2,120&lt;Q100,Q100&lt;=400,$C$4="f"),'6.4- RC'!$AK$5,
IF(AND(V100=$V$2,400&lt;Q100,Q100&lt;=1000,$C$4="f"),'6.4- RC'!$AL$5,
IF(AND(V100=$V$2,1000&lt;Q100,Q100&lt;=2000,$C$4="f"),'6.4- RC'!$AM$5,
IF(AND(V100=$V$2,2000&lt;Q100,Q100&lt;=4000,$C$4="f"),'6.4- RC'!$AN$5,
IF(AND(V100=$V$3,0.5&lt;=Q100,Q100&lt;=3,$C$4="f"),'6.4- RC'!$AR$4,
IF(AND(V100=$V$3,3&lt;Q100,Q100&lt;=6,$C$4="f"),'6.4- RC'!$AS$4,
IF(AND(V100=$V$3,6&lt;Q100,$C$4="f"),'6.4- RC'!$AT$4,
IF(AND(V100=$V$2,0.5&lt;=Q100,Q100&lt;=3,$C$4="m"),'6.4- RC'!$AG$6,
IF(AND(V100=$V$2,3&lt;Q100,Q100&lt;=6,$C$4="m"),'6.4- RC'!$AH$6,
IF(AND(V100=$V$2,6&lt;Q100,Q100&lt;=30,$C$4="m"),'6.4- RC'!$AI$6,
IF(AND(V100=$V$2,30&lt;Q100,Q100&lt;=120,$C$4="m"),'6.4- RC'!$AJ$6,
IF(AND(V100=$V$2,120&lt;Q100,Q100&lt;=400,$C$4="m"),'6.4- RC'!$AK$6,
IF(AND(V100=$V$2,400&lt;Q100,Q100&lt;=1000,$C$4="m"),'6.4- RC'!$AL$6,
IF(AND(V100=$V$2,1000&lt;Q100,Q100&lt;=2000,$C$4="m"),'6.4- RC'!$AM$6,
IF(AND(V100=$V$2,2000&lt;Q100,Q100&lt;=4000,$C$4="m"),'6.4- RC'!$AN$6,
IF(AND(V100=$V$3,0.5&lt;=Q100,Q100&lt;=3,$C$4="m"),'6.4- RC'!$AR$4,
IF(AND(V100=$V$3,3&lt;Q100,Q100&lt;=6,$C$4="m"),'6.4- RC'!$AS$4,
IF(AND(V100=$V$3,6&lt;Q100,$C$4="m"),'6.4- RC'!$AT$4,
IF(AND(V100=$V$2,0.5&lt;=Q100,Q100&lt;=3,$C$4="c"),'6.4- RC'!$AG$7,
IF(AND(V100=$V$2,3&lt;Q100,Q100&lt;=6,$C$4="c"),'6.4- RC'!$AH$7,
IF(AND(V100=$V$2,6&lt;Q100,Q100&lt;=30,$C$4="c"),'6.4- RC'!$AI$7,
IF(AND(V100=$V$2,30&lt;Q100,Q100&lt;=120,$C$4="c"),'6.4- RC'!$AJ$7,
IF(AND(V100=$V$2,120&lt;Q100,Q100&lt;=400,$C$4="c"),'6.4- RC'!$AK$7,
IF(AND(V100=$V$2,400&lt;Q100,Q100&lt;=1000,$C$4="c"),'6.4- RC'!$AL$7,
IF(AND(V100=$V$2,1000&lt;Q100,Q100&lt;=2000,$C$4="c"),'6.4- RC'!$AM$7,
IF(AND(V100=$V$2,2000&lt;Q100,Q100&lt;=4000,$C$4="c"),'6.4- RC'!$AN$7,
IF(AND(V100=$V$3,0.5&lt;=Q100,Q100&lt;=3,$C$4="c"),'6.4- RC'!$AR$6,
IF(AND(V100=$V$3,3&lt;Q100,Q100&lt;=6,$C$4="c"),'6.4- RC'!$AS$6,
IF(AND(V100=$V$3,6&lt;Q100,$C$4="c"),'6.4- RC'!$AT$6,
IF(AND(V100=$V$2,0.5&lt;=Q100,Q100&lt;=3,$C$4="v"),'6.4- RC'!$AG$8,
IF(AND(V100=$V$2,3&lt;Q100,Q100&lt;=6,$C$4="v"),'6.4- RC'!$AH$8,
IF(AND(V100=$V$2,6&lt;Q100,Q100&lt;=30,$C$4="v"),'6.4- RC'!$AI$8,
IF(AND(V100=$V$2,30&lt;Q100,Q100&lt;=120,$C$4="v"),'6.4- RC'!$AJ$8,
IF(AND(V100=$V$2,120&lt;Q100,Q100&lt;=400,$C$4="v"),'6.4- RC'!$AK$8,
IF(AND(V100=$V$2,400&lt;Q100,Q100&lt;=1000,$C$4="v"),'6.4- RC'!$AL$8,
IF(AND(V100=$V$2,1000&lt;Q100,Q100&lt;=2000,$C$4="v"),'6.4- RC'!$AM$8,
IF(AND(V100=$V$2,2000&lt;Q100,Q100&lt;=4000,$C$4="v"),'6.4- RC'!$AN$8,
IF(AND(V100=$V$3,0.5&lt;=Q100,Q100&lt;=3,$C$4="v"),'6.4- RC'!$AR$6,
IF(AND(V100=$V$3,3&lt;Q100,Q100&lt;=6,$C$4="v"),'6.4- RC'!$AS$6,
IF(AND(V100=$V$3,6&lt;Q100,$C$4="v"),'6.4- RC'!$AT$6,
IF(V100="","")))))))))))))))))))))))))))))))))))))))))))))</f>
        <v/>
      </c>
      <c r="S100" s="41" t="e">
        <f t="shared" si="7"/>
        <v>#VALUE!</v>
      </c>
      <c r="T100" s="41" t="e">
        <f t="shared" si="8"/>
        <v>#VALUE!</v>
      </c>
      <c r="U100" s="48"/>
      <c r="V100" s="50"/>
    </row>
    <row r="101" spans="1:22" ht="60" customHeight="1" x14ac:dyDescent="0.25">
      <c r="A101" s="39" t="str">
        <f t="shared" si="17"/>
        <v/>
      </c>
      <c r="B101" s="49"/>
      <c r="C101" s="48">
        <f t="shared" si="20"/>
        <v>90</v>
      </c>
      <c r="D101" s="41"/>
      <c r="E101" s="42" t="str">
        <f t="shared" si="18"/>
        <v>Forme 0,4|A|B</v>
      </c>
      <c r="F101" s="55">
        <f>MAX('8560-1.001 (av TS)'!I148:I152)</f>
        <v>0</v>
      </c>
      <c r="G101" s="42">
        <f t="shared" si="19"/>
        <v>0</v>
      </c>
      <c r="H101" s="42">
        <f t="shared" si="21"/>
        <v>0.4</v>
      </c>
      <c r="I101" s="77"/>
      <c r="J101" s="78"/>
      <c r="K101" s="79"/>
      <c r="L101" s="80"/>
      <c r="O101" s="49"/>
      <c r="P101" s="48" t="s">
        <v>125</v>
      </c>
      <c r="Q101" s="45">
        <v>0.4</v>
      </c>
      <c r="R101" s="41" t="str">
        <f>IF(AND(V101=$V$2,0.5&lt;=Q101,Q101&lt;=3,$C$4="f"),'6.4- RC'!$AG$5,
IF(AND(V101=$V$2,3&lt;Q101,Q101&lt;=6,$C$4="f"),'6.4- RC'!$AH$5,
IF(AND(V101=$V$2,6&lt;Q101,Q101&lt;=30,$C$4="f"),'6.4- RC'!$AI$5,
IF(AND(V101=$V$2,30&lt;Q101,Q101&lt;=120,$C$4="f"),'6.4- RC'!$AJ$5,
IF(AND(V101=$V$2,120&lt;Q101,Q101&lt;=400,$C$4="f"),'6.4- RC'!$AK$5,
IF(AND(V101=$V$2,400&lt;Q101,Q101&lt;=1000,$C$4="f"),'6.4- RC'!$AL$5,
IF(AND(V101=$V$2,1000&lt;Q101,Q101&lt;=2000,$C$4="f"),'6.4- RC'!$AM$5,
IF(AND(V101=$V$2,2000&lt;Q101,Q101&lt;=4000,$C$4="f"),'6.4- RC'!$AN$5,
IF(AND(V101=$V$3,0.5&lt;=Q101,Q101&lt;=3,$C$4="f"),'6.4- RC'!$AR$4,
IF(AND(V101=$V$3,3&lt;Q101,Q101&lt;=6,$C$4="f"),'6.4- RC'!$AS$4,
IF(AND(V101=$V$3,6&lt;Q101,$C$4="f"),'6.4- RC'!$AT$4,
IF(AND(V101=$V$2,0.5&lt;=Q101,Q101&lt;=3,$C$4="m"),'6.4- RC'!$AG$6,
IF(AND(V101=$V$2,3&lt;Q101,Q101&lt;=6,$C$4="m"),'6.4- RC'!$AH$6,
IF(AND(V101=$V$2,6&lt;Q101,Q101&lt;=30,$C$4="m"),'6.4- RC'!$AI$6,
IF(AND(V101=$V$2,30&lt;Q101,Q101&lt;=120,$C$4="m"),'6.4- RC'!$AJ$6,
IF(AND(V101=$V$2,120&lt;Q101,Q101&lt;=400,$C$4="m"),'6.4- RC'!$AK$6,
IF(AND(V101=$V$2,400&lt;Q101,Q101&lt;=1000,$C$4="m"),'6.4- RC'!$AL$6,
IF(AND(V101=$V$2,1000&lt;Q101,Q101&lt;=2000,$C$4="m"),'6.4- RC'!$AM$6,
IF(AND(V101=$V$2,2000&lt;Q101,Q101&lt;=4000,$C$4="m"),'6.4- RC'!$AN$6,
IF(AND(V101=$V$3,0.5&lt;=Q101,Q101&lt;=3,$C$4="m"),'6.4- RC'!$AR$4,
IF(AND(V101=$V$3,3&lt;Q101,Q101&lt;=6,$C$4="m"),'6.4- RC'!$AS$4,
IF(AND(V101=$V$3,6&lt;Q101,$C$4="m"),'6.4- RC'!$AT$4,
IF(AND(V101=$V$2,0.5&lt;=Q101,Q101&lt;=3,$C$4="c"),'6.4- RC'!$AG$7,
IF(AND(V101=$V$2,3&lt;Q101,Q101&lt;=6,$C$4="c"),'6.4- RC'!$AH$7,
IF(AND(V101=$V$2,6&lt;Q101,Q101&lt;=30,$C$4="c"),'6.4- RC'!$AI$7,
IF(AND(V101=$V$2,30&lt;Q101,Q101&lt;=120,$C$4="c"),'6.4- RC'!$AJ$7,
IF(AND(V101=$V$2,120&lt;Q101,Q101&lt;=400,$C$4="c"),'6.4- RC'!$AK$7,
IF(AND(V101=$V$2,400&lt;Q101,Q101&lt;=1000,$C$4="c"),'6.4- RC'!$AL$7,
IF(AND(V101=$V$2,1000&lt;Q101,Q101&lt;=2000,$C$4="c"),'6.4- RC'!$AM$7,
IF(AND(V101=$V$2,2000&lt;Q101,Q101&lt;=4000,$C$4="c"),'6.4- RC'!$AN$7,
IF(AND(V101=$V$3,0.5&lt;=Q101,Q101&lt;=3,$C$4="c"),'6.4- RC'!$AR$6,
IF(AND(V101=$V$3,3&lt;Q101,Q101&lt;=6,$C$4="c"),'6.4- RC'!$AS$6,
IF(AND(V101=$V$3,6&lt;Q101,$C$4="c"),'6.4- RC'!$AT$6,
IF(AND(V101=$V$2,0.5&lt;=Q101,Q101&lt;=3,$C$4="v"),'6.4- RC'!$AG$8,
IF(AND(V101=$V$2,3&lt;Q101,Q101&lt;=6,$C$4="v"),'6.4- RC'!$AH$8,
IF(AND(V101=$V$2,6&lt;Q101,Q101&lt;=30,$C$4="v"),'6.4- RC'!$AI$8,
IF(AND(V101=$V$2,30&lt;Q101,Q101&lt;=120,$C$4="v"),'6.4- RC'!$AJ$8,
IF(AND(V101=$V$2,120&lt;Q101,Q101&lt;=400,$C$4="v"),'6.4- RC'!$AK$8,
IF(AND(V101=$V$2,400&lt;Q101,Q101&lt;=1000,$C$4="v"),'6.4- RC'!$AL$8,
IF(AND(V101=$V$2,1000&lt;Q101,Q101&lt;=2000,$C$4="v"),'6.4- RC'!$AM$8,
IF(AND(V101=$V$2,2000&lt;Q101,Q101&lt;=4000,$C$4="v"),'6.4- RC'!$AN$8,
IF(AND(V101=$V$3,0.5&lt;=Q101,Q101&lt;=3,$C$4="v"),'6.4- RC'!$AR$6,
IF(AND(V101=$V$3,3&lt;Q101,Q101&lt;=6,$C$4="v"),'6.4- RC'!$AS$6,
IF(AND(V101=$V$3,6&lt;Q101,$C$4="v"),'6.4- RC'!$AT$6,
IF(V101="","")))))))))))))))))))))))))))))))))))))))))))))</f>
        <v/>
      </c>
      <c r="S101" s="41" t="e">
        <f t="shared" ref="S101:S167" si="22">MIN(Q101+MID(R101,2,6),Q101+MID(R101,9,6))</f>
        <v>#VALUE!</v>
      </c>
      <c r="T101" s="41" t="e">
        <f t="shared" ref="T101:T167" si="23">MAX(Q101+MID(R101,2,6),Q101+MID(R101,9,6))</f>
        <v>#VALUE!</v>
      </c>
      <c r="U101" s="48" t="s">
        <v>98</v>
      </c>
      <c r="V101" s="50"/>
    </row>
    <row r="102" spans="1:22" ht="60" customHeight="1" x14ac:dyDescent="0.25">
      <c r="A102" s="39" t="str">
        <f t="shared" si="17"/>
        <v/>
      </c>
      <c r="B102" s="49"/>
      <c r="C102" s="48">
        <f t="shared" si="20"/>
        <v>91</v>
      </c>
      <c r="D102" s="41"/>
      <c r="E102" s="42" t="str">
        <f t="shared" si="18"/>
        <v>R15</v>
      </c>
      <c r="F102" s="43" t="s">
        <v>66</v>
      </c>
      <c r="G102" s="42">
        <f t="shared" si="19"/>
        <v>0</v>
      </c>
      <c r="H102" s="42" t="str">
        <f t="shared" si="21"/>
        <v>R15</v>
      </c>
      <c r="I102" s="77"/>
      <c r="J102" s="78"/>
      <c r="K102" s="79"/>
      <c r="L102" s="80"/>
      <c r="O102" s="49"/>
      <c r="P102" s="48"/>
      <c r="Q102" s="45" t="s">
        <v>131</v>
      </c>
      <c r="R102" s="41" t="str">
        <f>IF(AND(V102=$V$2,0.5&lt;=Q102,Q102&lt;=3,$C$4="f"),'6.4- RC'!$AG$5,
IF(AND(V102=$V$2,3&lt;Q102,Q102&lt;=6,$C$4="f"),'6.4- RC'!$AH$5,
IF(AND(V102=$V$2,6&lt;Q102,Q102&lt;=30,$C$4="f"),'6.4- RC'!$AI$5,
IF(AND(V102=$V$2,30&lt;Q102,Q102&lt;=120,$C$4="f"),'6.4- RC'!$AJ$5,
IF(AND(V102=$V$2,120&lt;Q102,Q102&lt;=400,$C$4="f"),'6.4- RC'!$AK$5,
IF(AND(V102=$V$2,400&lt;Q102,Q102&lt;=1000,$C$4="f"),'6.4- RC'!$AL$5,
IF(AND(V102=$V$2,1000&lt;Q102,Q102&lt;=2000,$C$4="f"),'6.4- RC'!$AM$5,
IF(AND(V102=$V$2,2000&lt;Q102,Q102&lt;=4000,$C$4="f"),'6.4- RC'!$AN$5,
IF(AND(V102=$V$3,0.5&lt;=Q102,Q102&lt;=3,$C$4="f"),'6.4- RC'!$AR$4,
IF(AND(V102=$V$3,3&lt;Q102,Q102&lt;=6,$C$4="f"),'6.4- RC'!$AS$4,
IF(AND(V102=$V$3,6&lt;Q102,$C$4="f"),'6.4- RC'!$AT$4,
IF(AND(V102=$V$2,0.5&lt;=Q102,Q102&lt;=3,$C$4="m"),'6.4- RC'!$AG$6,
IF(AND(V102=$V$2,3&lt;Q102,Q102&lt;=6,$C$4="m"),'6.4- RC'!$AH$6,
IF(AND(V102=$V$2,6&lt;Q102,Q102&lt;=30,$C$4="m"),'6.4- RC'!$AI$6,
IF(AND(V102=$V$2,30&lt;Q102,Q102&lt;=120,$C$4="m"),'6.4- RC'!$AJ$6,
IF(AND(V102=$V$2,120&lt;Q102,Q102&lt;=400,$C$4="m"),'6.4- RC'!$AK$6,
IF(AND(V102=$V$2,400&lt;Q102,Q102&lt;=1000,$C$4="m"),'6.4- RC'!$AL$6,
IF(AND(V102=$V$2,1000&lt;Q102,Q102&lt;=2000,$C$4="m"),'6.4- RC'!$AM$6,
IF(AND(V102=$V$2,2000&lt;Q102,Q102&lt;=4000,$C$4="m"),'6.4- RC'!$AN$6,
IF(AND(V102=$V$3,0.5&lt;=Q102,Q102&lt;=3,$C$4="m"),'6.4- RC'!$AR$4,
IF(AND(V102=$V$3,3&lt;Q102,Q102&lt;=6,$C$4="m"),'6.4- RC'!$AS$4,
IF(AND(V102=$V$3,6&lt;Q102,$C$4="m"),'6.4- RC'!$AT$4,
IF(AND(V102=$V$2,0.5&lt;=Q102,Q102&lt;=3,$C$4="c"),'6.4- RC'!$AG$7,
IF(AND(V102=$V$2,3&lt;Q102,Q102&lt;=6,$C$4="c"),'6.4- RC'!$AH$7,
IF(AND(V102=$V$2,6&lt;Q102,Q102&lt;=30,$C$4="c"),'6.4- RC'!$AI$7,
IF(AND(V102=$V$2,30&lt;Q102,Q102&lt;=120,$C$4="c"),'6.4- RC'!$AJ$7,
IF(AND(V102=$V$2,120&lt;Q102,Q102&lt;=400,$C$4="c"),'6.4- RC'!$AK$7,
IF(AND(V102=$V$2,400&lt;Q102,Q102&lt;=1000,$C$4="c"),'6.4- RC'!$AL$7,
IF(AND(V102=$V$2,1000&lt;Q102,Q102&lt;=2000,$C$4="c"),'6.4- RC'!$AM$7,
IF(AND(V102=$V$2,2000&lt;Q102,Q102&lt;=4000,$C$4="c"),'6.4- RC'!$AN$7,
IF(AND(V102=$V$3,0.5&lt;=Q102,Q102&lt;=3,$C$4="c"),'6.4- RC'!$AR$6,
IF(AND(V102=$V$3,3&lt;Q102,Q102&lt;=6,$C$4="c"),'6.4- RC'!$AS$6,
IF(AND(V102=$V$3,6&lt;Q102,$C$4="c"),'6.4- RC'!$AT$6,
IF(AND(V102=$V$2,0.5&lt;=Q102,Q102&lt;=3,$C$4="v"),'6.4- RC'!$AG$8,
IF(AND(V102=$V$2,3&lt;Q102,Q102&lt;=6,$C$4="v"),'6.4- RC'!$AH$8,
IF(AND(V102=$V$2,6&lt;Q102,Q102&lt;=30,$C$4="v"),'6.4- RC'!$AI$8,
IF(AND(V102=$V$2,30&lt;Q102,Q102&lt;=120,$C$4="v"),'6.4- RC'!$AJ$8,
IF(AND(V102=$V$2,120&lt;Q102,Q102&lt;=400,$C$4="v"),'6.4- RC'!$AK$8,
IF(AND(V102=$V$2,400&lt;Q102,Q102&lt;=1000,$C$4="v"),'6.4- RC'!$AL$8,
IF(AND(V102=$V$2,1000&lt;Q102,Q102&lt;=2000,$C$4="v"),'6.4- RC'!$AM$8,
IF(AND(V102=$V$2,2000&lt;Q102,Q102&lt;=4000,$C$4="v"),'6.4- RC'!$AN$8,
IF(AND(V102=$V$3,0.5&lt;=Q102,Q102&lt;=3,$C$4="v"),'6.4- RC'!$AR$6,
IF(AND(V102=$V$3,3&lt;Q102,Q102&lt;=6,$C$4="v"),'6.4- RC'!$AS$6,
IF(AND(V102=$V$3,6&lt;Q102,$C$4="v"),'6.4- RC'!$AT$6,
IF(V102="","")))))))))))))))))))))))))))))))))))))))))))))</f>
        <v/>
      </c>
      <c r="S102" s="41" t="e">
        <f t="shared" si="22"/>
        <v>#VALUE!</v>
      </c>
      <c r="T102" s="41" t="e">
        <f t="shared" si="23"/>
        <v>#VALUE!</v>
      </c>
      <c r="U102" s="48"/>
      <c r="V102" s="50"/>
    </row>
    <row r="103" spans="1:22" ht="60" customHeight="1" x14ac:dyDescent="0.25">
      <c r="A103" s="39" t="str">
        <f t="shared" si="17"/>
        <v/>
      </c>
      <c r="B103" s="49"/>
      <c r="C103" s="48">
        <f t="shared" si="20"/>
        <v>92</v>
      </c>
      <c r="D103" s="41"/>
      <c r="E103" s="42" t="str">
        <f t="shared" si="18"/>
        <v>52</v>
      </c>
      <c r="F103" s="43" t="s">
        <v>66</v>
      </c>
      <c r="G103" s="42">
        <f t="shared" si="19"/>
        <v>0</v>
      </c>
      <c r="H103" s="42">
        <f t="shared" si="21"/>
        <v>52</v>
      </c>
      <c r="I103" s="77"/>
      <c r="J103" s="78"/>
      <c r="K103" s="79"/>
      <c r="L103" s="80"/>
      <c r="O103" s="49"/>
      <c r="P103" s="48"/>
      <c r="Q103" s="45">
        <v>52</v>
      </c>
      <c r="R103" s="41" t="str">
        <f>IF(AND(V103=$V$2,0.5&lt;=Q103,Q103&lt;=3,$C$4="f"),'6.4- RC'!$AG$5,
IF(AND(V103=$V$2,3&lt;Q103,Q103&lt;=6,$C$4="f"),'6.4- RC'!$AH$5,
IF(AND(V103=$V$2,6&lt;Q103,Q103&lt;=30,$C$4="f"),'6.4- RC'!$AI$5,
IF(AND(V103=$V$2,30&lt;Q103,Q103&lt;=120,$C$4="f"),'6.4- RC'!$AJ$5,
IF(AND(V103=$V$2,120&lt;Q103,Q103&lt;=400,$C$4="f"),'6.4- RC'!$AK$5,
IF(AND(V103=$V$2,400&lt;Q103,Q103&lt;=1000,$C$4="f"),'6.4- RC'!$AL$5,
IF(AND(V103=$V$2,1000&lt;Q103,Q103&lt;=2000,$C$4="f"),'6.4- RC'!$AM$5,
IF(AND(V103=$V$2,2000&lt;Q103,Q103&lt;=4000,$C$4="f"),'6.4- RC'!$AN$5,
IF(AND(V103=$V$3,0.5&lt;=Q103,Q103&lt;=3,$C$4="f"),'6.4- RC'!$AR$4,
IF(AND(V103=$V$3,3&lt;Q103,Q103&lt;=6,$C$4="f"),'6.4- RC'!$AS$4,
IF(AND(V103=$V$3,6&lt;Q103,$C$4="f"),'6.4- RC'!$AT$4,
IF(AND(V103=$V$2,0.5&lt;=Q103,Q103&lt;=3,$C$4="m"),'6.4- RC'!$AG$6,
IF(AND(V103=$V$2,3&lt;Q103,Q103&lt;=6,$C$4="m"),'6.4- RC'!$AH$6,
IF(AND(V103=$V$2,6&lt;Q103,Q103&lt;=30,$C$4="m"),'6.4- RC'!$AI$6,
IF(AND(V103=$V$2,30&lt;Q103,Q103&lt;=120,$C$4="m"),'6.4- RC'!$AJ$6,
IF(AND(V103=$V$2,120&lt;Q103,Q103&lt;=400,$C$4="m"),'6.4- RC'!$AK$6,
IF(AND(V103=$V$2,400&lt;Q103,Q103&lt;=1000,$C$4="m"),'6.4- RC'!$AL$6,
IF(AND(V103=$V$2,1000&lt;Q103,Q103&lt;=2000,$C$4="m"),'6.4- RC'!$AM$6,
IF(AND(V103=$V$2,2000&lt;Q103,Q103&lt;=4000,$C$4="m"),'6.4- RC'!$AN$6,
IF(AND(V103=$V$3,0.5&lt;=Q103,Q103&lt;=3,$C$4="m"),'6.4- RC'!$AR$4,
IF(AND(V103=$V$3,3&lt;Q103,Q103&lt;=6,$C$4="m"),'6.4- RC'!$AS$4,
IF(AND(V103=$V$3,6&lt;Q103,$C$4="m"),'6.4- RC'!$AT$4,
IF(AND(V103=$V$2,0.5&lt;=Q103,Q103&lt;=3,$C$4="c"),'6.4- RC'!$AG$7,
IF(AND(V103=$V$2,3&lt;Q103,Q103&lt;=6,$C$4="c"),'6.4- RC'!$AH$7,
IF(AND(V103=$V$2,6&lt;Q103,Q103&lt;=30,$C$4="c"),'6.4- RC'!$AI$7,
IF(AND(V103=$V$2,30&lt;Q103,Q103&lt;=120,$C$4="c"),'6.4- RC'!$AJ$7,
IF(AND(V103=$V$2,120&lt;Q103,Q103&lt;=400,$C$4="c"),'6.4- RC'!$AK$7,
IF(AND(V103=$V$2,400&lt;Q103,Q103&lt;=1000,$C$4="c"),'6.4- RC'!$AL$7,
IF(AND(V103=$V$2,1000&lt;Q103,Q103&lt;=2000,$C$4="c"),'6.4- RC'!$AM$7,
IF(AND(V103=$V$2,2000&lt;Q103,Q103&lt;=4000,$C$4="c"),'6.4- RC'!$AN$7,
IF(AND(V103=$V$3,0.5&lt;=Q103,Q103&lt;=3,$C$4="c"),'6.4- RC'!$AR$6,
IF(AND(V103=$V$3,3&lt;Q103,Q103&lt;=6,$C$4="c"),'6.4- RC'!$AS$6,
IF(AND(V103=$V$3,6&lt;Q103,$C$4="c"),'6.4- RC'!$AT$6,
IF(AND(V103=$V$2,0.5&lt;=Q103,Q103&lt;=3,$C$4="v"),'6.4- RC'!$AG$8,
IF(AND(V103=$V$2,3&lt;Q103,Q103&lt;=6,$C$4="v"),'6.4- RC'!$AH$8,
IF(AND(V103=$V$2,6&lt;Q103,Q103&lt;=30,$C$4="v"),'6.4- RC'!$AI$8,
IF(AND(V103=$V$2,30&lt;Q103,Q103&lt;=120,$C$4="v"),'6.4- RC'!$AJ$8,
IF(AND(V103=$V$2,120&lt;Q103,Q103&lt;=400,$C$4="v"),'6.4- RC'!$AK$8,
IF(AND(V103=$V$2,400&lt;Q103,Q103&lt;=1000,$C$4="v"),'6.4- RC'!$AL$8,
IF(AND(V103=$V$2,1000&lt;Q103,Q103&lt;=2000,$C$4="v"),'6.4- RC'!$AM$8,
IF(AND(V103=$V$2,2000&lt;Q103,Q103&lt;=4000,$C$4="v"),'6.4- RC'!$AN$8,
IF(AND(V103=$V$3,0.5&lt;=Q103,Q103&lt;=3,$C$4="v"),'6.4- RC'!$AR$6,
IF(AND(V103=$V$3,3&lt;Q103,Q103&lt;=6,$C$4="v"),'6.4- RC'!$AS$6,
IF(AND(V103=$V$3,6&lt;Q103,$C$4="v"),'6.4- RC'!$AT$6,
IF(V103="","")))))))))))))))))))))))))))))))))))))))))))))</f>
        <v/>
      </c>
      <c r="S103" s="41" t="e">
        <f t="shared" si="22"/>
        <v>#VALUE!</v>
      </c>
      <c r="T103" s="41" t="e">
        <f t="shared" si="23"/>
        <v>#VALUE!</v>
      </c>
      <c r="U103" s="48"/>
      <c r="V103" s="50"/>
    </row>
    <row r="104" spans="1:22" ht="60" customHeight="1" x14ac:dyDescent="0.25">
      <c r="A104" s="39" t="str">
        <f t="shared" si="17"/>
        <v/>
      </c>
      <c r="B104" s="49"/>
      <c r="C104" s="48">
        <f t="shared" si="20"/>
        <v>93</v>
      </c>
      <c r="D104" s="41"/>
      <c r="E104" s="42" t="str">
        <f t="shared" si="18"/>
        <v>1,2±0,1x45°</v>
      </c>
      <c r="F104" s="55"/>
      <c r="G104" s="42">
        <f t="shared" si="19"/>
        <v>1.0999999999999999</v>
      </c>
      <c r="H104" s="42">
        <f t="shared" si="21"/>
        <v>1.3</v>
      </c>
      <c r="I104" s="98"/>
      <c r="J104" s="99"/>
      <c r="K104" s="79"/>
      <c r="L104" s="80"/>
      <c r="O104" s="49"/>
      <c r="P104" s="48"/>
      <c r="Q104" s="45">
        <v>1.2</v>
      </c>
      <c r="R104" s="41" t="s">
        <v>96</v>
      </c>
      <c r="S104" s="41" t="e">
        <f t="shared" si="22"/>
        <v>#VALUE!</v>
      </c>
      <c r="T104" s="41" t="e">
        <f t="shared" si="23"/>
        <v>#VALUE!</v>
      </c>
      <c r="U104" s="48" t="s">
        <v>132</v>
      </c>
      <c r="V104" s="50"/>
    </row>
    <row r="105" spans="1:22" ht="60" customHeight="1" x14ac:dyDescent="0.25">
      <c r="A105" s="39" t="str">
        <f t="shared" si="17"/>
        <v/>
      </c>
      <c r="B105" s="49"/>
      <c r="C105" s="48">
        <f t="shared" si="20"/>
        <v>94</v>
      </c>
      <c r="D105" s="41"/>
      <c r="E105" s="42" t="str">
        <f t="shared" si="18"/>
        <v>Distance 4,3±0,1</v>
      </c>
      <c r="F105" s="55">
        <f>'8560-1.001 (ap TS)'!I52</f>
        <v>0</v>
      </c>
      <c r="G105" s="42">
        <f t="shared" si="19"/>
        <v>4.2</v>
      </c>
      <c r="H105" s="42">
        <f t="shared" si="21"/>
        <v>4.3999999999999995</v>
      </c>
      <c r="I105" s="96"/>
      <c r="J105" s="97"/>
      <c r="K105" s="79"/>
      <c r="L105" s="80"/>
      <c r="O105" s="49"/>
      <c r="P105" s="48" t="s">
        <v>94</v>
      </c>
      <c r="Q105" s="45">
        <v>4.3</v>
      </c>
      <c r="R105" s="41" t="s">
        <v>96</v>
      </c>
      <c r="S105" s="41" t="e">
        <f t="shared" si="22"/>
        <v>#VALUE!</v>
      </c>
      <c r="T105" s="41" t="e">
        <f t="shared" si="23"/>
        <v>#VALUE!</v>
      </c>
      <c r="U105" s="48"/>
      <c r="V105" s="50"/>
    </row>
    <row r="106" spans="1:22" ht="60" customHeight="1" x14ac:dyDescent="0.25">
      <c r="A106" s="39" t="str">
        <f t="shared" si="17"/>
        <v/>
      </c>
      <c r="B106" s="49"/>
      <c r="C106" s="48">
        <f t="shared" si="20"/>
        <v>95</v>
      </c>
      <c r="D106" s="41"/>
      <c r="E106" s="42" t="str">
        <f t="shared" si="18"/>
        <v>Distance 0,5±0,1</v>
      </c>
      <c r="F106" s="55">
        <f>'8560-1.001 (ap TS)'!I51</f>
        <v>0</v>
      </c>
      <c r="G106" s="42">
        <f t="shared" si="19"/>
        <v>0.4</v>
      </c>
      <c r="H106" s="42">
        <f t="shared" si="21"/>
        <v>0.6</v>
      </c>
      <c r="I106" s="96"/>
      <c r="J106" s="97"/>
      <c r="K106" s="79"/>
      <c r="L106" s="80"/>
      <c r="O106" s="49"/>
      <c r="P106" s="48" t="s">
        <v>94</v>
      </c>
      <c r="Q106" s="45">
        <v>0.5</v>
      </c>
      <c r="R106" s="41" t="s">
        <v>96</v>
      </c>
      <c r="S106" s="41" t="e">
        <f t="shared" si="22"/>
        <v>#VALUE!</v>
      </c>
      <c r="T106" s="41" t="e">
        <f t="shared" si="23"/>
        <v>#VALUE!</v>
      </c>
      <c r="U106" s="48"/>
      <c r="V106" s="50"/>
    </row>
    <row r="107" spans="1:22" ht="60" customHeight="1" x14ac:dyDescent="0.25">
      <c r="A107" s="39" t="str">
        <f t="shared" si="17"/>
        <v/>
      </c>
      <c r="B107" s="49"/>
      <c r="C107" s="48">
        <f t="shared" si="20"/>
        <v>96</v>
      </c>
      <c r="D107" s="41"/>
      <c r="E107" s="42" t="str">
        <f t="shared" si="18"/>
        <v>10,9</v>
      </c>
      <c r="F107" s="43" t="s">
        <v>66</v>
      </c>
      <c r="G107" s="42">
        <f t="shared" si="19"/>
        <v>0</v>
      </c>
      <c r="H107" s="42">
        <f t="shared" si="21"/>
        <v>10.9</v>
      </c>
      <c r="I107" s="98"/>
      <c r="J107" s="99"/>
      <c r="K107" s="79"/>
      <c r="L107" s="80"/>
      <c r="O107" s="49"/>
      <c r="P107" s="48"/>
      <c r="Q107" s="45">
        <v>10.9</v>
      </c>
      <c r="R107" s="41" t="str">
        <f>IF(AND(V107=$V$2,0.5&lt;=Q107,Q107&lt;=3,$C$4="f"),'6.4- RC'!$AG$5,
IF(AND(V107=$V$2,3&lt;Q107,Q107&lt;=6,$C$4="f"),'6.4- RC'!$AH$5,
IF(AND(V107=$V$2,6&lt;Q107,Q107&lt;=30,$C$4="f"),'6.4- RC'!$AI$5,
IF(AND(V107=$V$2,30&lt;Q107,Q107&lt;=120,$C$4="f"),'6.4- RC'!$AJ$5,
IF(AND(V107=$V$2,120&lt;Q107,Q107&lt;=400,$C$4="f"),'6.4- RC'!$AK$5,
IF(AND(V107=$V$2,400&lt;Q107,Q107&lt;=1000,$C$4="f"),'6.4- RC'!$AL$5,
IF(AND(V107=$V$2,1000&lt;Q107,Q107&lt;=2000,$C$4="f"),'6.4- RC'!$AM$5,
IF(AND(V107=$V$2,2000&lt;Q107,Q107&lt;=4000,$C$4="f"),'6.4- RC'!$AN$5,
IF(AND(V107=$V$3,0.5&lt;=Q107,Q107&lt;=3,$C$4="f"),'6.4- RC'!$AR$4,
IF(AND(V107=$V$3,3&lt;Q107,Q107&lt;=6,$C$4="f"),'6.4- RC'!$AS$4,
IF(AND(V107=$V$3,6&lt;Q107,$C$4="f"),'6.4- RC'!$AT$4,
IF(AND(V107=$V$2,0.5&lt;=Q107,Q107&lt;=3,$C$4="m"),'6.4- RC'!$AG$6,
IF(AND(V107=$V$2,3&lt;Q107,Q107&lt;=6,$C$4="m"),'6.4- RC'!$AH$6,
IF(AND(V107=$V$2,6&lt;Q107,Q107&lt;=30,$C$4="m"),'6.4- RC'!$AI$6,
IF(AND(V107=$V$2,30&lt;Q107,Q107&lt;=120,$C$4="m"),'6.4- RC'!$AJ$6,
IF(AND(V107=$V$2,120&lt;Q107,Q107&lt;=400,$C$4="m"),'6.4- RC'!$AK$6,
IF(AND(V107=$V$2,400&lt;Q107,Q107&lt;=1000,$C$4="m"),'6.4- RC'!$AL$6,
IF(AND(V107=$V$2,1000&lt;Q107,Q107&lt;=2000,$C$4="m"),'6.4- RC'!$AM$6,
IF(AND(V107=$V$2,2000&lt;Q107,Q107&lt;=4000,$C$4="m"),'6.4- RC'!$AN$6,
IF(AND(V107=$V$3,0.5&lt;=Q107,Q107&lt;=3,$C$4="m"),'6.4- RC'!$AR$4,
IF(AND(V107=$V$3,3&lt;Q107,Q107&lt;=6,$C$4="m"),'6.4- RC'!$AS$4,
IF(AND(V107=$V$3,6&lt;Q107,$C$4="m"),'6.4- RC'!$AT$4,
IF(AND(V107=$V$2,0.5&lt;=Q107,Q107&lt;=3,$C$4="c"),'6.4- RC'!$AG$7,
IF(AND(V107=$V$2,3&lt;Q107,Q107&lt;=6,$C$4="c"),'6.4- RC'!$AH$7,
IF(AND(V107=$V$2,6&lt;Q107,Q107&lt;=30,$C$4="c"),'6.4- RC'!$AI$7,
IF(AND(V107=$V$2,30&lt;Q107,Q107&lt;=120,$C$4="c"),'6.4- RC'!$AJ$7,
IF(AND(V107=$V$2,120&lt;Q107,Q107&lt;=400,$C$4="c"),'6.4- RC'!$AK$7,
IF(AND(V107=$V$2,400&lt;Q107,Q107&lt;=1000,$C$4="c"),'6.4- RC'!$AL$7,
IF(AND(V107=$V$2,1000&lt;Q107,Q107&lt;=2000,$C$4="c"),'6.4- RC'!$AM$7,
IF(AND(V107=$V$2,2000&lt;Q107,Q107&lt;=4000,$C$4="c"),'6.4- RC'!$AN$7,
IF(AND(V107=$V$3,0.5&lt;=Q107,Q107&lt;=3,$C$4="c"),'6.4- RC'!$AR$6,
IF(AND(V107=$V$3,3&lt;Q107,Q107&lt;=6,$C$4="c"),'6.4- RC'!$AS$6,
IF(AND(V107=$V$3,6&lt;Q107,$C$4="c"),'6.4- RC'!$AT$6,
IF(AND(V107=$V$2,0.5&lt;=Q107,Q107&lt;=3,$C$4="v"),'6.4- RC'!$AG$8,
IF(AND(V107=$V$2,3&lt;Q107,Q107&lt;=6,$C$4="v"),'6.4- RC'!$AH$8,
IF(AND(V107=$V$2,6&lt;Q107,Q107&lt;=30,$C$4="v"),'6.4- RC'!$AI$8,
IF(AND(V107=$V$2,30&lt;Q107,Q107&lt;=120,$C$4="v"),'6.4- RC'!$AJ$8,
IF(AND(V107=$V$2,120&lt;Q107,Q107&lt;=400,$C$4="v"),'6.4- RC'!$AK$8,
IF(AND(V107=$V$2,400&lt;Q107,Q107&lt;=1000,$C$4="v"),'6.4- RC'!$AL$8,
IF(AND(V107=$V$2,1000&lt;Q107,Q107&lt;=2000,$C$4="v"),'6.4- RC'!$AM$8,
IF(AND(V107=$V$2,2000&lt;Q107,Q107&lt;=4000,$C$4="v"),'6.4- RC'!$AN$8,
IF(AND(V107=$V$3,0.5&lt;=Q107,Q107&lt;=3,$C$4="v"),'6.4- RC'!$AR$6,
IF(AND(V107=$V$3,3&lt;Q107,Q107&lt;=6,$C$4="v"),'6.4- RC'!$AS$6,
IF(AND(V107=$V$3,6&lt;Q107,$C$4="v"),'6.4- RC'!$AT$6,
IF(V107="","")))))))))))))))))))))))))))))))))))))))))))))</f>
        <v/>
      </c>
      <c r="S107" s="41" t="e">
        <f t="shared" si="22"/>
        <v>#VALUE!</v>
      </c>
      <c r="T107" s="41" t="e">
        <f t="shared" si="23"/>
        <v>#VALUE!</v>
      </c>
      <c r="U107" s="48"/>
      <c r="V107" s="50"/>
    </row>
    <row r="108" spans="1:22" ht="60" customHeight="1" x14ac:dyDescent="0.25">
      <c r="A108" s="39" t="str">
        <f t="shared" si="17"/>
        <v/>
      </c>
      <c r="B108" s="49"/>
      <c r="C108" s="48">
        <f t="shared" si="20"/>
        <v>97</v>
      </c>
      <c r="D108" s="41"/>
      <c r="E108" s="42" t="str">
        <f t="shared" si="18"/>
        <v>2±0,2</v>
      </c>
      <c r="F108" s="55"/>
      <c r="G108" s="42">
        <f t="shared" si="19"/>
        <v>1.8</v>
      </c>
      <c r="H108" s="42">
        <f t="shared" si="21"/>
        <v>2.2000000000000002</v>
      </c>
      <c r="I108" s="98"/>
      <c r="J108" s="99"/>
      <c r="K108" s="79"/>
      <c r="L108" s="80"/>
      <c r="O108" s="49"/>
      <c r="P108" s="48"/>
      <c r="Q108" s="45">
        <v>2</v>
      </c>
      <c r="R108" s="41" t="s">
        <v>97</v>
      </c>
      <c r="S108" s="41" t="e">
        <f t="shared" si="22"/>
        <v>#VALUE!</v>
      </c>
      <c r="T108" s="41" t="e">
        <f t="shared" si="23"/>
        <v>#VALUE!</v>
      </c>
      <c r="U108" s="48"/>
      <c r="V108" s="50"/>
    </row>
    <row r="109" spans="1:22" ht="60" customHeight="1" x14ac:dyDescent="0.25">
      <c r="A109" s="39" t="str">
        <f t="shared" si="17"/>
        <v/>
      </c>
      <c r="B109" s="49"/>
      <c r="C109" s="48">
        <f t="shared" si="20"/>
        <v>98</v>
      </c>
      <c r="D109" s="41"/>
      <c r="E109" s="42" t="str">
        <f t="shared" si="18"/>
        <v>Forme 0,6|A|B</v>
      </c>
      <c r="F109" s="55">
        <f>MAX('8560-1.001 (ap TS)'!I53:I54)</f>
        <v>0</v>
      </c>
      <c r="G109" s="42">
        <f t="shared" si="19"/>
        <v>0</v>
      </c>
      <c r="H109" s="42">
        <f t="shared" si="21"/>
        <v>0.6</v>
      </c>
      <c r="I109" s="96"/>
      <c r="J109" s="97"/>
      <c r="K109" s="79"/>
      <c r="L109" s="80"/>
      <c r="O109" s="49"/>
      <c r="P109" s="48" t="s">
        <v>125</v>
      </c>
      <c r="Q109" s="45">
        <v>0.6</v>
      </c>
      <c r="R109" s="41" t="str">
        <f>IF(AND(V109=$V$2,0.5&lt;=Q109,Q109&lt;=3,$C$4="f"),'6.4- RC'!$AG$5,
IF(AND(V109=$V$2,3&lt;Q109,Q109&lt;=6,$C$4="f"),'6.4- RC'!$AH$5,
IF(AND(V109=$V$2,6&lt;Q109,Q109&lt;=30,$C$4="f"),'6.4- RC'!$AI$5,
IF(AND(V109=$V$2,30&lt;Q109,Q109&lt;=120,$C$4="f"),'6.4- RC'!$AJ$5,
IF(AND(V109=$V$2,120&lt;Q109,Q109&lt;=400,$C$4="f"),'6.4- RC'!$AK$5,
IF(AND(V109=$V$2,400&lt;Q109,Q109&lt;=1000,$C$4="f"),'6.4- RC'!$AL$5,
IF(AND(V109=$V$2,1000&lt;Q109,Q109&lt;=2000,$C$4="f"),'6.4- RC'!$AM$5,
IF(AND(V109=$V$2,2000&lt;Q109,Q109&lt;=4000,$C$4="f"),'6.4- RC'!$AN$5,
IF(AND(V109=$V$3,0.5&lt;=Q109,Q109&lt;=3,$C$4="f"),'6.4- RC'!$AR$4,
IF(AND(V109=$V$3,3&lt;Q109,Q109&lt;=6,$C$4="f"),'6.4- RC'!$AS$4,
IF(AND(V109=$V$3,6&lt;Q109,$C$4="f"),'6.4- RC'!$AT$4,
IF(AND(V109=$V$2,0.5&lt;=Q109,Q109&lt;=3,$C$4="m"),'6.4- RC'!$AG$6,
IF(AND(V109=$V$2,3&lt;Q109,Q109&lt;=6,$C$4="m"),'6.4- RC'!$AH$6,
IF(AND(V109=$V$2,6&lt;Q109,Q109&lt;=30,$C$4="m"),'6.4- RC'!$AI$6,
IF(AND(V109=$V$2,30&lt;Q109,Q109&lt;=120,$C$4="m"),'6.4- RC'!$AJ$6,
IF(AND(V109=$V$2,120&lt;Q109,Q109&lt;=400,$C$4="m"),'6.4- RC'!$AK$6,
IF(AND(V109=$V$2,400&lt;Q109,Q109&lt;=1000,$C$4="m"),'6.4- RC'!$AL$6,
IF(AND(V109=$V$2,1000&lt;Q109,Q109&lt;=2000,$C$4="m"),'6.4- RC'!$AM$6,
IF(AND(V109=$V$2,2000&lt;Q109,Q109&lt;=4000,$C$4="m"),'6.4- RC'!$AN$6,
IF(AND(V109=$V$3,0.5&lt;=Q109,Q109&lt;=3,$C$4="m"),'6.4- RC'!$AR$4,
IF(AND(V109=$V$3,3&lt;Q109,Q109&lt;=6,$C$4="m"),'6.4- RC'!$AS$4,
IF(AND(V109=$V$3,6&lt;Q109,$C$4="m"),'6.4- RC'!$AT$4,
IF(AND(V109=$V$2,0.5&lt;=Q109,Q109&lt;=3,$C$4="c"),'6.4- RC'!$AG$7,
IF(AND(V109=$V$2,3&lt;Q109,Q109&lt;=6,$C$4="c"),'6.4- RC'!$AH$7,
IF(AND(V109=$V$2,6&lt;Q109,Q109&lt;=30,$C$4="c"),'6.4- RC'!$AI$7,
IF(AND(V109=$V$2,30&lt;Q109,Q109&lt;=120,$C$4="c"),'6.4- RC'!$AJ$7,
IF(AND(V109=$V$2,120&lt;Q109,Q109&lt;=400,$C$4="c"),'6.4- RC'!$AK$7,
IF(AND(V109=$V$2,400&lt;Q109,Q109&lt;=1000,$C$4="c"),'6.4- RC'!$AL$7,
IF(AND(V109=$V$2,1000&lt;Q109,Q109&lt;=2000,$C$4="c"),'6.4- RC'!$AM$7,
IF(AND(V109=$V$2,2000&lt;Q109,Q109&lt;=4000,$C$4="c"),'6.4- RC'!$AN$7,
IF(AND(V109=$V$3,0.5&lt;=Q109,Q109&lt;=3,$C$4="c"),'6.4- RC'!$AR$6,
IF(AND(V109=$V$3,3&lt;Q109,Q109&lt;=6,$C$4="c"),'6.4- RC'!$AS$6,
IF(AND(V109=$V$3,6&lt;Q109,$C$4="c"),'6.4- RC'!$AT$6,
IF(AND(V109=$V$2,0.5&lt;=Q109,Q109&lt;=3,$C$4="v"),'6.4- RC'!$AG$8,
IF(AND(V109=$V$2,3&lt;Q109,Q109&lt;=6,$C$4="v"),'6.4- RC'!$AH$8,
IF(AND(V109=$V$2,6&lt;Q109,Q109&lt;=30,$C$4="v"),'6.4- RC'!$AI$8,
IF(AND(V109=$V$2,30&lt;Q109,Q109&lt;=120,$C$4="v"),'6.4- RC'!$AJ$8,
IF(AND(V109=$V$2,120&lt;Q109,Q109&lt;=400,$C$4="v"),'6.4- RC'!$AK$8,
IF(AND(V109=$V$2,400&lt;Q109,Q109&lt;=1000,$C$4="v"),'6.4- RC'!$AL$8,
IF(AND(V109=$V$2,1000&lt;Q109,Q109&lt;=2000,$C$4="v"),'6.4- RC'!$AM$8,
IF(AND(V109=$V$2,2000&lt;Q109,Q109&lt;=4000,$C$4="v"),'6.4- RC'!$AN$8,
IF(AND(V109=$V$3,0.5&lt;=Q109,Q109&lt;=3,$C$4="v"),'6.4- RC'!$AR$6,
IF(AND(V109=$V$3,3&lt;Q109,Q109&lt;=6,$C$4="v"),'6.4- RC'!$AS$6,
IF(AND(V109=$V$3,6&lt;Q109,$C$4="v"),'6.4- RC'!$AT$6,
IF(V109="","")))))))))))))))))))))))))))))))))))))))))))))</f>
        <v/>
      </c>
      <c r="S109" s="41" t="e">
        <f t="shared" si="22"/>
        <v>#VALUE!</v>
      </c>
      <c r="T109" s="41" t="e">
        <f t="shared" si="23"/>
        <v>#VALUE!</v>
      </c>
      <c r="U109" s="48" t="s">
        <v>98</v>
      </c>
      <c r="V109" s="50"/>
    </row>
    <row r="110" spans="1:22" ht="60" customHeight="1" x14ac:dyDescent="0.25">
      <c r="A110" s="39" t="str">
        <f t="shared" si="17"/>
        <v/>
      </c>
      <c r="B110" s="49"/>
      <c r="C110" s="48">
        <f t="shared" si="20"/>
        <v>99</v>
      </c>
      <c r="D110" s="41"/>
      <c r="E110" s="42" t="str">
        <f t="shared" si="18"/>
        <v>R 1,5±0,1</v>
      </c>
      <c r="F110" s="55"/>
      <c r="G110" s="42">
        <f t="shared" si="19"/>
        <v>1.4</v>
      </c>
      <c r="H110" s="42">
        <f t="shared" si="21"/>
        <v>1.6</v>
      </c>
      <c r="I110" s="98"/>
      <c r="J110" s="99"/>
      <c r="K110" s="79"/>
      <c r="L110" s="80"/>
      <c r="O110" s="49"/>
      <c r="P110" s="48" t="s">
        <v>133</v>
      </c>
      <c r="Q110" s="45">
        <v>1.5</v>
      </c>
      <c r="R110" s="41" t="s">
        <v>96</v>
      </c>
      <c r="S110" s="41" t="e">
        <f t="shared" si="22"/>
        <v>#VALUE!</v>
      </c>
      <c r="T110" s="41" t="e">
        <f t="shared" si="23"/>
        <v>#VALUE!</v>
      </c>
      <c r="U110" s="48"/>
      <c r="V110" s="50"/>
    </row>
    <row r="111" spans="1:22" ht="60" customHeight="1" x14ac:dyDescent="0.25">
      <c r="A111" s="39" t="str">
        <f t="shared" si="17"/>
        <v/>
      </c>
      <c r="B111" s="49"/>
      <c r="C111" s="48">
        <f t="shared" si="20"/>
        <v>100</v>
      </c>
      <c r="D111" s="41"/>
      <c r="E111" s="42" t="str">
        <f t="shared" si="18"/>
        <v>25±0,1°</v>
      </c>
      <c r="F111" s="55"/>
      <c r="G111" s="42">
        <f t="shared" si="19"/>
        <v>24.9</v>
      </c>
      <c r="H111" s="42">
        <f t="shared" si="21"/>
        <v>25.1</v>
      </c>
      <c r="I111" s="98"/>
      <c r="J111" s="99"/>
      <c r="K111" s="79"/>
      <c r="L111" s="80"/>
      <c r="O111" s="49"/>
      <c r="P111" s="48"/>
      <c r="Q111" s="45">
        <v>25</v>
      </c>
      <c r="R111" s="41" t="s">
        <v>96</v>
      </c>
      <c r="S111" s="41" t="e">
        <f t="shared" si="22"/>
        <v>#VALUE!</v>
      </c>
      <c r="T111" s="41" t="e">
        <f t="shared" si="23"/>
        <v>#VALUE!</v>
      </c>
      <c r="U111" s="48" t="s">
        <v>62</v>
      </c>
      <c r="V111" s="50"/>
    </row>
    <row r="112" spans="1:22" ht="60" customHeight="1" x14ac:dyDescent="0.25">
      <c r="A112" s="39" t="str">
        <f t="shared" si="17"/>
        <v/>
      </c>
      <c r="B112" s="49"/>
      <c r="C112" s="48">
        <f t="shared" si="20"/>
        <v>101</v>
      </c>
      <c r="D112" s="41"/>
      <c r="E112" s="42" t="str">
        <f t="shared" si="18"/>
        <v>Ra 1,6</v>
      </c>
      <c r="F112" s="55"/>
      <c r="G112" s="42">
        <f t="shared" si="19"/>
        <v>0</v>
      </c>
      <c r="H112" s="42">
        <f t="shared" si="21"/>
        <v>1.6</v>
      </c>
      <c r="I112" s="98"/>
      <c r="J112" s="99"/>
      <c r="K112" s="79"/>
      <c r="L112" s="80"/>
      <c r="O112" s="49"/>
      <c r="P112" s="48" t="s">
        <v>99</v>
      </c>
      <c r="Q112" s="45">
        <v>1.6</v>
      </c>
      <c r="R112" s="41" t="str">
        <f>IF(AND(V112=$V$2,0.5&lt;=Q112,Q112&lt;=3,$C$4="f"),'6.4- RC'!$AG$5,
IF(AND(V112=$V$2,3&lt;Q112,Q112&lt;=6,$C$4="f"),'6.4- RC'!$AH$5,
IF(AND(V112=$V$2,6&lt;Q112,Q112&lt;=30,$C$4="f"),'6.4- RC'!$AI$5,
IF(AND(V112=$V$2,30&lt;Q112,Q112&lt;=120,$C$4="f"),'6.4- RC'!$AJ$5,
IF(AND(V112=$V$2,120&lt;Q112,Q112&lt;=400,$C$4="f"),'6.4- RC'!$AK$5,
IF(AND(V112=$V$2,400&lt;Q112,Q112&lt;=1000,$C$4="f"),'6.4- RC'!$AL$5,
IF(AND(V112=$V$2,1000&lt;Q112,Q112&lt;=2000,$C$4="f"),'6.4- RC'!$AM$5,
IF(AND(V112=$V$2,2000&lt;Q112,Q112&lt;=4000,$C$4="f"),'6.4- RC'!$AN$5,
IF(AND(V112=$V$3,0.5&lt;=Q112,Q112&lt;=3,$C$4="f"),'6.4- RC'!$AR$4,
IF(AND(V112=$V$3,3&lt;Q112,Q112&lt;=6,$C$4="f"),'6.4- RC'!$AS$4,
IF(AND(V112=$V$3,6&lt;Q112,$C$4="f"),'6.4- RC'!$AT$4,
IF(AND(V112=$V$2,0.5&lt;=Q112,Q112&lt;=3,$C$4="m"),'6.4- RC'!$AG$6,
IF(AND(V112=$V$2,3&lt;Q112,Q112&lt;=6,$C$4="m"),'6.4- RC'!$AH$6,
IF(AND(V112=$V$2,6&lt;Q112,Q112&lt;=30,$C$4="m"),'6.4- RC'!$AI$6,
IF(AND(V112=$V$2,30&lt;Q112,Q112&lt;=120,$C$4="m"),'6.4- RC'!$AJ$6,
IF(AND(V112=$V$2,120&lt;Q112,Q112&lt;=400,$C$4="m"),'6.4- RC'!$AK$6,
IF(AND(V112=$V$2,400&lt;Q112,Q112&lt;=1000,$C$4="m"),'6.4- RC'!$AL$6,
IF(AND(V112=$V$2,1000&lt;Q112,Q112&lt;=2000,$C$4="m"),'6.4- RC'!$AM$6,
IF(AND(V112=$V$2,2000&lt;Q112,Q112&lt;=4000,$C$4="m"),'6.4- RC'!$AN$6,
IF(AND(V112=$V$3,0.5&lt;=Q112,Q112&lt;=3,$C$4="m"),'6.4- RC'!$AR$4,
IF(AND(V112=$V$3,3&lt;Q112,Q112&lt;=6,$C$4="m"),'6.4- RC'!$AS$4,
IF(AND(V112=$V$3,6&lt;Q112,$C$4="m"),'6.4- RC'!$AT$4,
IF(AND(V112=$V$2,0.5&lt;=Q112,Q112&lt;=3,$C$4="c"),'6.4- RC'!$AG$7,
IF(AND(V112=$V$2,3&lt;Q112,Q112&lt;=6,$C$4="c"),'6.4- RC'!$AH$7,
IF(AND(V112=$V$2,6&lt;Q112,Q112&lt;=30,$C$4="c"),'6.4- RC'!$AI$7,
IF(AND(V112=$V$2,30&lt;Q112,Q112&lt;=120,$C$4="c"),'6.4- RC'!$AJ$7,
IF(AND(V112=$V$2,120&lt;Q112,Q112&lt;=400,$C$4="c"),'6.4- RC'!$AK$7,
IF(AND(V112=$V$2,400&lt;Q112,Q112&lt;=1000,$C$4="c"),'6.4- RC'!$AL$7,
IF(AND(V112=$V$2,1000&lt;Q112,Q112&lt;=2000,$C$4="c"),'6.4- RC'!$AM$7,
IF(AND(V112=$V$2,2000&lt;Q112,Q112&lt;=4000,$C$4="c"),'6.4- RC'!$AN$7,
IF(AND(V112=$V$3,0.5&lt;=Q112,Q112&lt;=3,$C$4="c"),'6.4- RC'!$AR$6,
IF(AND(V112=$V$3,3&lt;Q112,Q112&lt;=6,$C$4="c"),'6.4- RC'!$AS$6,
IF(AND(V112=$V$3,6&lt;Q112,$C$4="c"),'6.4- RC'!$AT$6,
IF(AND(V112=$V$2,0.5&lt;=Q112,Q112&lt;=3,$C$4="v"),'6.4- RC'!$AG$8,
IF(AND(V112=$V$2,3&lt;Q112,Q112&lt;=6,$C$4="v"),'6.4- RC'!$AH$8,
IF(AND(V112=$V$2,6&lt;Q112,Q112&lt;=30,$C$4="v"),'6.4- RC'!$AI$8,
IF(AND(V112=$V$2,30&lt;Q112,Q112&lt;=120,$C$4="v"),'6.4- RC'!$AJ$8,
IF(AND(V112=$V$2,120&lt;Q112,Q112&lt;=400,$C$4="v"),'6.4- RC'!$AK$8,
IF(AND(V112=$V$2,400&lt;Q112,Q112&lt;=1000,$C$4="v"),'6.4- RC'!$AL$8,
IF(AND(V112=$V$2,1000&lt;Q112,Q112&lt;=2000,$C$4="v"),'6.4- RC'!$AM$8,
IF(AND(V112=$V$2,2000&lt;Q112,Q112&lt;=4000,$C$4="v"),'6.4- RC'!$AN$8,
IF(AND(V112=$V$3,0.5&lt;=Q112,Q112&lt;=3,$C$4="v"),'6.4- RC'!$AR$6,
IF(AND(V112=$V$3,3&lt;Q112,Q112&lt;=6,$C$4="v"),'6.4- RC'!$AS$6,
IF(AND(V112=$V$3,6&lt;Q112,$C$4="v"),'6.4- RC'!$AT$6,
IF(V112="","")))))))))))))))))))))))))))))))))))))))))))))</f>
        <v/>
      </c>
      <c r="S112" s="41" t="e">
        <f t="shared" si="22"/>
        <v>#VALUE!</v>
      </c>
      <c r="T112" s="41" t="e">
        <f t="shared" si="23"/>
        <v>#VALUE!</v>
      </c>
      <c r="U112" s="48"/>
      <c r="V112" s="50"/>
    </row>
    <row r="113" spans="1:22" ht="60" customHeight="1" x14ac:dyDescent="0.25">
      <c r="A113" s="39" t="str">
        <f t="shared" si="17"/>
        <v/>
      </c>
      <c r="B113" s="49"/>
      <c r="C113" s="48">
        <f t="shared" si="20"/>
        <v>102</v>
      </c>
      <c r="D113" s="41"/>
      <c r="E113" s="42" t="str">
        <f t="shared" si="18"/>
        <v>Ra 1,6</v>
      </c>
      <c r="F113" s="55"/>
      <c r="G113" s="42">
        <f t="shared" si="19"/>
        <v>0</v>
      </c>
      <c r="H113" s="42">
        <f t="shared" si="21"/>
        <v>1.6</v>
      </c>
      <c r="I113" s="98"/>
      <c r="J113" s="99"/>
      <c r="K113" s="79"/>
      <c r="L113" s="80"/>
      <c r="O113" s="49"/>
      <c r="P113" s="48" t="s">
        <v>99</v>
      </c>
      <c r="Q113" s="45">
        <v>1.6</v>
      </c>
      <c r="R113" s="41" t="str">
        <f>IF(AND(V113=$V$2,0.5&lt;=Q113,Q113&lt;=3,$C$4="f"),'6.4- RC'!$AG$5,
IF(AND(V113=$V$2,3&lt;Q113,Q113&lt;=6,$C$4="f"),'6.4- RC'!$AH$5,
IF(AND(V113=$V$2,6&lt;Q113,Q113&lt;=30,$C$4="f"),'6.4- RC'!$AI$5,
IF(AND(V113=$V$2,30&lt;Q113,Q113&lt;=120,$C$4="f"),'6.4- RC'!$AJ$5,
IF(AND(V113=$V$2,120&lt;Q113,Q113&lt;=400,$C$4="f"),'6.4- RC'!$AK$5,
IF(AND(V113=$V$2,400&lt;Q113,Q113&lt;=1000,$C$4="f"),'6.4- RC'!$AL$5,
IF(AND(V113=$V$2,1000&lt;Q113,Q113&lt;=2000,$C$4="f"),'6.4- RC'!$AM$5,
IF(AND(V113=$V$2,2000&lt;Q113,Q113&lt;=4000,$C$4="f"),'6.4- RC'!$AN$5,
IF(AND(V113=$V$3,0.5&lt;=Q113,Q113&lt;=3,$C$4="f"),'6.4- RC'!$AR$4,
IF(AND(V113=$V$3,3&lt;Q113,Q113&lt;=6,$C$4="f"),'6.4- RC'!$AS$4,
IF(AND(V113=$V$3,6&lt;Q113,$C$4="f"),'6.4- RC'!$AT$4,
IF(AND(V113=$V$2,0.5&lt;=Q113,Q113&lt;=3,$C$4="m"),'6.4- RC'!$AG$6,
IF(AND(V113=$V$2,3&lt;Q113,Q113&lt;=6,$C$4="m"),'6.4- RC'!$AH$6,
IF(AND(V113=$V$2,6&lt;Q113,Q113&lt;=30,$C$4="m"),'6.4- RC'!$AI$6,
IF(AND(V113=$V$2,30&lt;Q113,Q113&lt;=120,$C$4="m"),'6.4- RC'!$AJ$6,
IF(AND(V113=$V$2,120&lt;Q113,Q113&lt;=400,$C$4="m"),'6.4- RC'!$AK$6,
IF(AND(V113=$V$2,400&lt;Q113,Q113&lt;=1000,$C$4="m"),'6.4- RC'!$AL$6,
IF(AND(V113=$V$2,1000&lt;Q113,Q113&lt;=2000,$C$4="m"),'6.4- RC'!$AM$6,
IF(AND(V113=$V$2,2000&lt;Q113,Q113&lt;=4000,$C$4="m"),'6.4- RC'!$AN$6,
IF(AND(V113=$V$3,0.5&lt;=Q113,Q113&lt;=3,$C$4="m"),'6.4- RC'!$AR$4,
IF(AND(V113=$V$3,3&lt;Q113,Q113&lt;=6,$C$4="m"),'6.4- RC'!$AS$4,
IF(AND(V113=$V$3,6&lt;Q113,$C$4="m"),'6.4- RC'!$AT$4,
IF(AND(V113=$V$2,0.5&lt;=Q113,Q113&lt;=3,$C$4="c"),'6.4- RC'!$AG$7,
IF(AND(V113=$V$2,3&lt;Q113,Q113&lt;=6,$C$4="c"),'6.4- RC'!$AH$7,
IF(AND(V113=$V$2,6&lt;Q113,Q113&lt;=30,$C$4="c"),'6.4- RC'!$AI$7,
IF(AND(V113=$V$2,30&lt;Q113,Q113&lt;=120,$C$4="c"),'6.4- RC'!$AJ$7,
IF(AND(V113=$V$2,120&lt;Q113,Q113&lt;=400,$C$4="c"),'6.4- RC'!$AK$7,
IF(AND(V113=$V$2,400&lt;Q113,Q113&lt;=1000,$C$4="c"),'6.4- RC'!$AL$7,
IF(AND(V113=$V$2,1000&lt;Q113,Q113&lt;=2000,$C$4="c"),'6.4- RC'!$AM$7,
IF(AND(V113=$V$2,2000&lt;Q113,Q113&lt;=4000,$C$4="c"),'6.4- RC'!$AN$7,
IF(AND(V113=$V$3,0.5&lt;=Q113,Q113&lt;=3,$C$4="c"),'6.4- RC'!$AR$6,
IF(AND(V113=$V$3,3&lt;Q113,Q113&lt;=6,$C$4="c"),'6.4- RC'!$AS$6,
IF(AND(V113=$V$3,6&lt;Q113,$C$4="c"),'6.4- RC'!$AT$6,
IF(AND(V113=$V$2,0.5&lt;=Q113,Q113&lt;=3,$C$4="v"),'6.4- RC'!$AG$8,
IF(AND(V113=$V$2,3&lt;Q113,Q113&lt;=6,$C$4="v"),'6.4- RC'!$AH$8,
IF(AND(V113=$V$2,6&lt;Q113,Q113&lt;=30,$C$4="v"),'6.4- RC'!$AI$8,
IF(AND(V113=$V$2,30&lt;Q113,Q113&lt;=120,$C$4="v"),'6.4- RC'!$AJ$8,
IF(AND(V113=$V$2,120&lt;Q113,Q113&lt;=400,$C$4="v"),'6.4- RC'!$AK$8,
IF(AND(V113=$V$2,400&lt;Q113,Q113&lt;=1000,$C$4="v"),'6.4- RC'!$AL$8,
IF(AND(V113=$V$2,1000&lt;Q113,Q113&lt;=2000,$C$4="v"),'6.4- RC'!$AM$8,
IF(AND(V113=$V$2,2000&lt;Q113,Q113&lt;=4000,$C$4="v"),'6.4- RC'!$AN$8,
IF(AND(V113=$V$3,0.5&lt;=Q113,Q113&lt;=3,$C$4="v"),'6.4- RC'!$AR$6,
IF(AND(V113=$V$3,3&lt;Q113,Q113&lt;=6,$C$4="v"),'6.4- RC'!$AS$6,
IF(AND(V113=$V$3,6&lt;Q113,$C$4="v"),'6.4- RC'!$AT$6,
IF(V113="","")))))))))))))))))))))))))))))))))))))))))))))</f>
        <v/>
      </c>
      <c r="S113" s="41" t="e">
        <f t="shared" si="22"/>
        <v>#VALUE!</v>
      </c>
      <c r="T113" s="41" t="e">
        <f t="shared" si="23"/>
        <v>#VALUE!</v>
      </c>
      <c r="U113" s="48"/>
      <c r="V113" s="50"/>
    </row>
    <row r="114" spans="1:22" ht="60" customHeight="1" x14ac:dyDescent="0.25">
      <c r="A114" s="39" t="str">
        <f t="shared" si="17"/>
        <v/>
      </c>
      <c r="B114" s="49"/>
      <c r="C114" s="48">
        <f t="shared" si="20"/>
        <v>103</v>
      </c>
      <c r="D114" s="41"/>
      <c r="E114" s="42" t="str">
        <f t="shared" si="18"/>
        <v>Ø315,0405±0,04</v>
      </c>
      <c r="F114" s="55">
        <f>'8560-1.001 (ap TS)'!I42</f>
        <v>0</v>
      </c>
      <c r="G114" s="42">
        <f t="shared" si="19"/>
        <v>315.00049999999999</v>
      </c>
      <c r="H114" s="42">
        <f t="shared" si="21"/>
        <v>315.08050000000003</v>
      </c>
      <c r="I114" s="96"/>
      <c r="J114" s="97"/>
      <c r="K114" s="79"/>
      <c r="L114" s="80"/>
      <c r="O114" s="49"/>
      <c r="P114" s="48" t="s">
        <v>59</v>
      </c>
      <c r="Q114" s="45">
        <v>315.04050000000001</v>
      </c>
      <c r="R114" s="41" t="s">
        <v>134</v>
      </c>
      <c r="S114" s="41" t="e">
        <f t="shared" si="22"/>
        <v>#VALUE!</v>
      </c>
      <c r="T114" s="41" t="e">
        <f t="shared" si="23"/>
        <v>#VALUE!</v>
      </c>
      <c r="U114" s="48"/>
      <c r="V114" s="50"/>
    </row>
    <row r="115" spans="1:22" ht="60" customHeight="1" x14ac:dyDescent="0.25">
      <c r="A115" s="39" t="str">
        <f t="shared" si="17"/>
        <v/>
      </c>
      <c r="B115" s="49"/>
      <c r="C115" s="48">
        <f>C114+1</f>
        <v>104</v>
      </c>
      <c r="D115" s="41"/>
      <c r="E115" s="42" t="str">
        <f t="shared" si="18"/>
        <v>(mini) Ø303,0995±0,04</v>
      </c>
      <c r="F115" s="55">
        <f>MIN('8560-1.001 (ap TS)'!I43:I44)</f>
        <v>0</v>
      </c>
      <c r="G115" s="42">
        <f t="shared" si="19"/>
        <v>303.05949999999996</v>
      </c>
      <c r="H115" s="42">
        <f t="shared" si="21"/>
        <v>303.1395</v>
      </c>
      <c r="I115" s="96"/>
      <c r="J115" s="97"/>
      <c r="K115" s="79"/>
      <c r="L115" s="80"/>
      <c r="O115" s="49"/>
      <c r="P115" s="48" t="s">
        <v>111</v>
      </c>
      <c r="Q115" s="45">
        <v>303.09949999999998</v>
      </c>
      <c r="R115" s="41" t="s">
        <v>134</v>
      </c>
      <c r="S115" s="41" t="e">
        <f t="shared" si="22"/>
        <v>#VALUE!</v>
      </c>
      <c r="T115" s="41" t="e">
        <f t="shared" si="23"/>
        <v>#VALUE!</v>
      </c>
      <c r="U115" s="48"/>
      <c r="V115" s="50"/>
    </row>
    <row r="116" spans="1:22" ht="60" customHeight="1" x14ac:dyDescent="0.25">
      <c r="A116" s="39" t="str">
        <f t="shared" si="17"/>
        <v/>
      </c>
      <c r="B116" s="49"/>
      <c r="C116" s="48" t="s">
        <v>135</v>
      </c>
      <c r="D116" s="41"/>
      <c r="E116" s="42" t="str">
        <f t="shared" si="18"/>
        <v>(maxi) Ø303,0995±0,04</v>
      </c>
      <c r="F116" s="55">
        <f>MAX('8560-1.001 (ap TS)'!I43:I44)</f>
        <v>0</v>
      </c>
      <c r="G116" s="42">
        <f t="shared" si="19"/>
        <v>303.05949999999996</v>
      </c>
      <c r="H116" s="42">
        <f t="shared" si="21"/>
        <v>303.1395</v>
      </c>
      <c r="I116" s="96"/>
      <c r="J116" s="97"/>
      <c r="K116" s="79"/>
      <c r="L116" s="80"/>
      <c r="O116" s="49"/>
      <c r="P116" s="48" t="s">
        <v>114</v>
      </c>
      <c r="Q116" s="45">
        <v>303.09949999999998</v>
      </c>
      <c r="R116" s="41" t="s">
        <v>134</v>
      </c>
      <c r="S116" s="41" t="e">
        <f t="shared" si="22"/>
        <v>#VALUE!</v>
      </c>
      <c r="T116" s="41" t="e">
        <f t="shared" si="23"/>
        <v>#VALUE!</v>
      </c>
      <c r="U116" s="48"/>
      <c r="V116" s="50"/>
    </row>
    <row r="117" spans="1:22" ht="60" customHeight="1" x14ac:dyDescent="0.25">
      <c r="A117" s="39" t="str">
        <f t="shared" si="17"/>
        <v/>
      </c>
      <c r="B117" s="49"/>
      <c r="C117" s="48">
        <f>C115+1</f>
        <v>105</v>
      </c>
      <c r="D117" s="41"/>
      <c r="E117" s="42" t="str">
        <f t="shared" si="18"/>
        <v>Coaxialité 0,03(M)|A|B</v>
      </c>
      <c r="F117" s="55">
        <f>'8560-1.001 (ap TS)'!I45</f>
        <v>0</v>
      </c>
      <c r="G117" s="42">
        <f t="shared" si="19"/>
        <v>0</v>
      </c>
      <c r="H117" s="42">
        <f>'8560-1.001 (ap TS)'!D45</f>
        <v>0</v>
      </c>
      <c r="I117" s="96"/>
      <c r="J117" s="97"/>
      <c r="K117" s="79"/>
      <c r="L117" s="80"/>
      <c r="O117" s="49"/>
      <c r="P117" s="48" t="s">
        <v>136</v>
      </c>
      <c r="Q117" s="45">
        <v>0.03</v>
      </c>
      <c r="R117" s="41" t="str">
        <f>IF(AND(V117=$V$2,0.5&lt;=Q117,Q117&lt;=3,$C$4="f"),'6.4- RC'!$AG$5,
IF(AND(V117=$V$2,3&lt;Q117,Q117&lt;=6,$C$4="f"),'6.4- RC'!$AH$5,
IF(AND(V117=$V$2,6&lt;Q117,Q117&lt;=30,$C$4="f"),'6.4- RC'!$AI$5,
IF(AND(V117=$V$2,30&lt;Q117,Q117&lt;=120,$C$4="f"),'6.4- RC'!$AJ$5,
IF(AND(V117=$V$2,120&lt;Q117,Q117&lt;=400,$C$4="f"),'6.4- RC'!$AK$5,
IF(AND(V117=$V$2,400&lt;Q117,Q117&lt;=1000,$C$4="f"),'6.4- RC'!$AL$5,
IF(AND(V117=$V$2,1000&lt;Q117,Q117&lt;=2000,$C$4="f"),'6.4- RC'!$AM$5,
IF(AND(V117=$V$2,2000&lt;Q117,Q117&lt;=4000,$C$4="f"),'6.4- RC'!$AN$5,
IF(AND(V117=$V$3,0.5&lt;=Q117,Q117&lt;=3,$C$4="f"),'6.4- RC'!$AR$4,
IF(AND(V117=$V$3,3&lt;Q117,Q117&lt;=6,$C$4="f"),'6.4- RC'!$AS$4,
IF(AND(V117=$V$3,6&lt;Q117,$C$4="f"),'6.4- RC'!$AT$4,
IF(AND(V117=$V$2,0.5&lt;=Q117,Q117&lt;=3,$C$4="m"),'6.4- RC'!$AG$6,
IF(AND(V117=$V$2,3&lt;Q117,Q117&lt;=6,$C$4="m"),'6.4- RC'!$AH$6,
IF(AND(V117=$V$2,6&lt;Q117,Q117&lt;=30,$C$4="m"),'6.4- RC'!$AI$6,
IF(AND(V117=$V$2,30&lt;Q117,Q117&lt;=120,$C$4="m"),'6.4- RC'!$AJ$6,
IF(AND(V117=$V$2,120&lt;Q117,Q117&lt;=400,$C$4="m"),'6.4- RC'!$AK$6,
IF(AND(V117=$V$2,400&lt;Q117,Q117&lt;=1000,$C$4="m"),'6.4- RC'!$AL$6,
IF(AND(V117=$V$2,1000&lt;Q117,Q117&lt;=2000,$C$4="m"),'6.4- RC'!$AM$6,
IF(AND(V117=$V$2,2000&lt;Q117,Q117&lt;=4000,$C$4="m"),'6.4- RC'!$AN$6,
IF(AND(V117=$V$3,0.5&lt;=Q117,Q117&lt;=3,$C$4="m"),'6.4- RC'!$AR$4,
IF(AND(V117=$V$3,3&lt;Q117,Q117&lt;=6,$C$4="m"),'6.4- RC'!$AS$4,
IF(AND(V117=$V$3,6&lt;Q117,$C$4="m"),'6.4- RC'!$AT$4,
IF(AND(V117=$V$2,0.5&lt;=Q117,Q117&lt;=3,$C$4="c"),'6.4- RC'!$AG$7,
IF(AND(V117=$V$2,3&lt;Q117,Q117&lt;=6,$C$4="c"),'6.4- RC'!$AH$7,
IF(AND(V117=$V$2,6&lt;Q117,Q117&lt;=30,$C$4="c"),'6.4- RC'!$AI$7,
IF(AND(V117=$V$2,30&lt;Q117,Q117&lt;=120,$C$4="c"),'6.4- RC'!$AJ$7,
IF(AND(V117=$V$2,120&lt;Q117,Q117&lt;=400,$C$4="c"),'6.4- RC'!$AK$7,
IF(AND(V117=$V$2,400&lt;Q117,Q117&lt;=1000,$C$4="c"),'6.4- RC'!$AL$7,
IF(AND(V117=$V$2,1000&lt;Q117,Q117&lt;=2000,$C$4="c"),'6.4- RC'!$AM$7,
IF(AND(V117=$V$2,2000&lt;Q117,Q117&lt;=4000,$C$4="c"),'6.4- RC'!$AN$7,
IF(AND(V117=$V$3,0.5&lt;=Q117,Q117&lt;=3,$C$4="c"),'6.4- RC'!$AR$6,
IF(AND(V117=$V$3,3&lt;Q117,Q117&lt;=6,$C$4="c"),'6.4- RC'!$AS$6,
IF(AND(V117=$V$3,6&lt;Q117,$C$4="c"),'6.4- RC'!$AT$6,
IF(AND(V117=$V$2,0.5&lt;=Q117,Q117&lt;=3,$C$4="v"),'6.4- RC'!$AG$8,
IF(AND(V117=$V$2,3&lt;Q117,Q117&lt;=6,$C$4="v"),'6.4- RC'!$AH$8,
IF(AND(V117=$V$2,6&lt;Q117,Q117&lt;=30,$C$4="v"),'6.4- RC'!$AI$8,
IF(AND(V117=$V$2,30&lt;Q117,Q117&lt;=120,$C$4="v"),'6.4- RC'!$AJ$8,
IF(AND(V117=$V$2,120&lt;Q117,Q117&lt;=400,$C$4="v"),'6.4- RC'!$AK$8,
IF(AND(V117=$V$2,400&lt;Q117,Q117&lt;=1000,$C$4="v"),'6.4- RC'!$AL$8,
IF(AND(V117=$V$2,1000&lt;Q117,Q117&lt;=2000,$C$4="v"),'6.4- RC'!$AM$8,
IF(AND(V117=$V$2,2000&lt;Q117,Q117&lt;=4000,$C$4="v"),'6.4- RC'!$AN$8,
IF(AND(V117=$V$3,0.5&lt;=Q117,Q117&lt;=3,$C$4="v"),'6.4- RC'!$AR$6,
IF(AND(V117=$V$3,3&lt;Q117,Q117&lt;=6,$C$4="v"),'6.4- RC'!$AS$6,
IF(AND(V117=$V$3,6&lt;Q117,$C$4="v"),'6.4- RC'!$AT$6,
IF(V117="","")))))))))))))))))))))))))))))))))))))))))))))</f>
        <v/>
      </c>
      <c r="S117" s="41" t="e">
        <f t="shared" si="22"/>
        <v>#VALUE!</v>
      </c>
      <c r="T117" s="41" t="e">
        <f t="shared" si="23"/>
        <v>#VALUE!</v>
      </c>
      <c r="U117" s="48" t="s">
        <v>137</v>
      </c>
      <c r="V117" s="50"/>
    </row>
    <row r="118" spans="1:22" ht="60" customHeight="1" x14ac:dyDescent="0.25">
      <c r="A118" s="39" t="str">
        <f t="shared" si="17"/>
        <v/>
      </c>
      <c r="B118" s="49"/>
      <c r="C118" s="48">
        <f t="shared" si="20"/>
        <v>106</v>
      </c>
      <c r="D118" s="41"/>
      <c r="E118" s="42" t="str">
        <f t="shared" si="18"/>
        <v>Ø295,59±0,1</v>
      </c>
      <c r="F118" s="55">
        <f>'8560-1.001 (ap TS)'!I48</f>
        <v>0</v>
      </c>
      <c r="G118" s="42">
        <f t="shared" si="19"/>
        <v>295.48999999999995</v>
      </c>
      <c r="H118" s="42">
        <f t="shared" si="21"/>
        <v>295.69</v>
      </c>
      <c r="I118" s="96"/>
      <c r="J118" s="97"/>
      <c r="K118" s="79"/>
      <c r="L118" s="80"/>
      <c r="O118" s="49"/>
      <c r="P118" s="48" t="s">
        <v>59</v>
      </c>
      <c r="Q118" s="45">
        <v>295.58999999999997</v>
      </c>
      <c r="R118" s="41" t="s">
        <v>96</v>
      </c>
      <c r="S118" s="41" t="e">
        <f t="shared" si="22"/>
        <v>#VALUE!</v>
      </c>
      <c r="T118" s="41" t="e">
        <f t="shared" si="23"/>
        <v>#VALUE!</v>
      </c>
      <c r="U118" s="48"/>
      <c r="V118" s="50"/>
    </row>
    <row r="119" spans="1:22" ht="60" customHeight="1" x14ac:dyDescent="0.25">
      <c r="A119" s="39" t="str">
        <f t="shared" si="17"/>
        <v/>
      </c>
      <c r="B119" s="49"/>
      <c r="C119" s="48">
        <f>C118+1</f>
        <v>107</v>
      </c>
      <c r="D119" s="41"/>
      <c r="E119" s="42" t="str">
        <f t="shared" si="18"/>
        <v>Battement simple 0,05|P</v>
      </c>
      <c r="F119" s="55">
        <f>'8560-1.001 (ap TS)'!I49</f>
        <v>0</v>
      </c>
      <c r="G119" s="42">
        <f t="shared" si="19"/>
        <v>0</v>
      </c>
      <c r="H119" s="42">
        <f t="shared" si="21"/>
        <v>0.05</v>
      </c>
      <c r="I119" s="77"/>
      <c r="J119" s="78"/>
      <c r="K119" s="79"/>
      <c r="L119" s="80"/>
      <c r="O119" s="49"/>
      <c r="P119" s="48" t="s">
        <v>138</v>
      </c>
      <c r="Q119" s="45">
        <v>0.05</v>
      </c>
      <c r="R119" s="41" t="str">
        <f>IF(AND(V119=$V$2,0.5&lt;=Q119,Q119&lt;=3,$C$4="f"),'6.4- RC'!$AG$5,
IF(AND(V119=$V$2,3&lt;Q119,Q119&lt;=6,$C$4="f"),'6.4- RC'!$AH$5,
IF(AND(V119=$V$2,6&lt;Q119,Q119&lt;=30,$C$4="f"),'6.4- RC'!$AI$5,
IF(AND(V119=$V$2,30&lt;Q119,Q119&lt;=120,$C$4="f"),'6.4- RC'!$AJ$5,
IF(AND(V119=$V$2,120&lt;Q119,Q119&lt;=400,$C$4="f"),'6.4- RC'!$AK$5,
IF(AND(V119=$V$2,400&lt;Q119,Q119&lt;=1000,$C$4="f"),'6.4- RC'!$AL$5,
IF(AND(V119=$V$2,1000&lt;Q119,Q119&lt;=2000,$C$4="f"),'6.4- RC'!$AM$5,
IF(AND(V119=$V$2,2000&lt;Q119,Q119&lt;=4000,$C$4="f"),'6.4- RC'!$AN$5,
IF(AND(V119=$V$3,0.5&lt;=Q119,Q119&lt;=3,$C$4="f"),'6.4- RC'!$AR$4,
IF(AND(V119=$V$3,3&lt;Q119,Q119&lt;=6,$C$4="f"),'6.4- RC'!$AS$4,
IF(AND(V119=$V$3,6&lt;Q119,$C$4="f"),'6.4- RC'!$AT$4,
IF(AND(V119=$V$2,0.5&lt;=Q119,Q119&lt;=3,$C$4="m"),'6.4- RC'!$AG$6,
IF(AND(V119=$V$2,3&lt;Q119,Q119&lt;=6,$C$4="m"),'6.4- RC'!$AH$6,
IF(AND(V119=$V$2,6&lt;Q119,Q119&lt;=30,$C$4="m"),'6.4- RC'!$AI$6,
IF(AND(V119=$V$2,30&lt;Q119,Q119&lt;=120,$C$4="m"),'6.4- RC'!$AJ$6,
IF(AND(V119=$V$2,120&lt;Q119,Q119&lt;=400,$C$4="m"),'6.4- RC'!$AK$6,
IF(AND(V119=$V$2,400&lt;Q119,Q119&lt;=1000,$C$4="m"),'6.4- RC'!$AL$6,
IF(AND(V119=$V$2,1000&lt;Q119,Q119&lt;=2000,$C$4="m"),'6.4- RC'!$AM$6,
IF(AND(V119=$V$2,2000&lt;Q119,Q119&lt;=4000,$C$4="m"),'6.4- RC'!$AN$6,
IF(AND(V119=$V$3,0.5&lt;=Q119,Q119&lt;=3,$C$4="m"),'6.4- RC'!$AR$4,
IF(AND(V119=$V$3,3&lt;Q119,Q119&lt;=6,$C$4="m"),'6.4- RC'!$AS$4,
IF(AND(V119=$V$3,6&lt;Q119,$C$4="m"),'6.4- RC'!$AT$4,
IF(AND(V119=$V$2,0.5&lt;=Q119,Q119&lt;=3,$C$4="c"),'6.4- RC'!$AG$7,
IF(AND(V119=$V$2,3&lt;Q119,Q119&lt;=6,$C$4="c"),'6.4- RC'!$AH$7,
IF(AND(V119=$V$2,6&lt;Q119,Q119&lt;=30,$C$4="c"),'6.4- RC'!$AI$7,
IF(AND(V119=$V$2,30&lt;Q119,Q119&lt;=120,$C$4="c"),'6.4- RC'!$AJ$7,
IF(AND(V119=$V$2,120&lt;Q119,Q119&lt;=400,$C$4="c"),'6.4- RC'!$AK$7,
IF(AND(V119=$V$2,400&lt;Q119,Q119&lt;=1000,$C$4="c"),'6.4- RC'!$AL$7,
IF(AND(V119=$V$2,1000&lt;Q119,Q119&lt;=2000,$C$4="c"),'6.4- RC'!$AM$7,
IF(AND(V119=$V$2,2000&lt;Q119,Q119&lt;=4000,$C$4="c"),'6.4- RC'!$AN$7,
IF(AND(V119=$V$3,0.5&lt;=Q119,Q119&lt;=3,$C$4="c"),'6.4- RC'!$AR$6,
IF(AND(V119=$V$3,3&lt;Q119,Q119&lt;=6,$C$4="c"),'6.4- RC'!$AS$6,
IF(AND(V119=$V$3,6&lt;Q119,$C$4="c"),'6.4- RC'!$AT$6,
IF(AND(V119=$V$2,0.5&lt;=Q119,Q119&lt;=3,$C$4="v"),'6.4- RC'!$AG$8,
IF(AND(V119=$V$2,3&lt;Q119,Q119&lt;=6,$C$4="v"),'6.4- RC'!$AH$8,
IF(AND(V119=$V$2,6&lt;Q119,Q119&lt;=30,$C$4="v"),'6.4- RC'!$AI$8,
IF(AND(V119=$V$2,30&lt;Q119,Q119&lt;=120,$C$4="v"),'6.4- RC'!$AJ$8,
IF(AND(V119=$V$2,120&lt;Q119,Q119&lt;=400,$C$4="v"),'6.4- RC'!$AK$8,
IF(AND(V119=$V$2,400&lt;Q119,Q119&lt;=1000,$C$4="v"),'6.4- RC'!$AL$8,
IF(AND(V119=$V$2,1000&lt;Q119,Q119&lt;=2000,$C$4="v"),'6.4- RC'!$AM$8,
IF(AND(V119=$V$2,2000&lt;Q119,Q119&lt;=4000,$C$4="v"),'6.4- RC'!$AN$8,
IF(AND(V119=$V$3,0.5&lt;=Q119,Q119&lt;=3,$C$4="v"),'6.4- RC'!$AR$6,
IF(AND(V119=$V$3,3&lt;Q119,Q119&lt;=6,$C$4="v"),'6.4- RC'!$AS$6,
IF(AND(V119=$V$3,6&lt;Q119,$C$4="v"),'6.4- RC'!$AT$6,
IF(V119="","")))))))))))))))))))))))))))))))))))))))))))))</f>
        <v/>
      </c>
      <c r="S119" s="41" t="e">
        <f t="shared" si="22"/>
        <v>#VALUE!</v>
      </c>
      <c r="T119" s="41" t="e">
        <f t="shared" si="23"/>
        <v>#VALUE!</v>
      </c>
      <c r="U119" s="48" t="s">
        <v>139</v>
      </c>
      <c r="V119" s="50"/>
    </row>
    <row r="120" spans="1:22" ht="60" customHeight="1" x14ac:dyDescent="0.25">
      <c r="A120" s="39" t="str">
        <f t="shared" si="17"/>
        <v/>
      </c>
      <c r="B120" s="49"/>
      <c r="C120" s="48">
        <f t="shared" si="20"/>
        <v>108</v>
      </c>
      <c r="D120" s="41"/>
      <c r="E120" s="42" t="str">
        <f t="shared" si="18"/>
        <v>(2x) R0,3±0,1</v>
      </c>
      <c r="F120" s="55"/>
      <c r="G120" s="42">
        <f t="shared" si="19"/>
        <v>0.19999999999999998</v>
      </c>
      <c r="H120" s="42">
        <f t="shared" si="21"/>
        <v>0.4</v>
      </c>
      <c r="I120" s="77"/>
      <c r="J120" s="78"/>
      <c r="K120" s="79"/>
      <c r="L120" s="80"/>
      <c r="O120" s="49">
        <v>2</v>
      </c>
      <c r="P120" s="48" t="s">
        <v>140</v>
      </c>
      <c r="Q120" s="45">
        <v>0.3</v>
      </c>
      <c r="R120" s="41" t="s">
        <v>96</v>
      </c>
      <c r="S120" s="41" t="e">
        <f t="shared" si="22"/>
        <v>#VALUE!</v>
      </c>
      <c r="T120" s="41" t="e">
        <f t="shared" si="23"/>
        <v>#VALUE!</v>
      </c>
      <c r="U120" s="48"/>
      <c r="V120" s="50"/>
    </row>
    <row r="121" spans="1:22" ht="60" customHeight="1" x14ac:dyDescent="0.25">
      <c r="A121" s="39" t="str">
        <f t="shared" si="17"/>
        <v/>
      </c>
      <c r="B121" s="49"/>
      <c r="C121" s="48">
        <f t="shared" si="20"/>
        <v>109</v>
      </c>
      <c r="D121" s="41"/>
      <c r="E121" s="42" t="str">
        <f t="shared" si="18"/>
        <v>(2x) R0,9±0,1</v>
      </c>
      <c r="F121" s="55"/>
      <c r="G121" s="42">
        <f t="shared" si="19"/>
        <v>0.8</v>
      </c>
      <c r="H121" s="42">
        <f t="shared" si="21"/>
        <v>1</v>
      </c>
      <c r="I121" s="77"/>
      <c r="J121" s="78"/>
      <c r="K121" s="79"/>
      <c r="L121" s="80"/>
      <c r="O121" s="49">
        <v>2</v>
      </c>
      <c r="P121" s="48" t="s">
        <v>140</v>
      </c>
      <c r="Q121" s="45">
        <v>0.9</v>
      </c>
      <c r="R121" s="41" t="s">
        <v>96</v>
      </c>
      <c r="S121" s="41" t="e">
        <f t="shared" si="22"/>
        <v>#VALUE!</v>
      </c>
      <c r="T121" s="41" t="e">
        <f t="shared" si="23"/>
        <v>#VALUE!</v>
      </c>
      <c r="U121" s="48"/>
      <c r="V121" s="50"/>
    </row>
    <row r="122" spans="1:22" ht="60" customHeight="1" x14ac:dyDescent="0.25">
      <c r="A122" s="39" t="str">
        <f t="shared" si="17"/>
        <v/>
      </c>
      <c r="B122" s="49"/>
      <c r="C122" s="48">
        <f t="shared" si="20"/>
        <v>110</v>
      </c>
      <c r="D122" s="41"/>
      <c r="E122" s="42" t="str">
        <f t="shared" si="18"/>
        <v>Distance 6,9±0,1 en enveloppe</v>
      </c>
      <c r="F122" s="55">
        <f>'8560-1.001 (ap TS)'!I50</f>
        <v>0</v>
      </c>
      <c r="G122" s="42">
        <f t="shared" si="19"/>
        <v>6.8000000000000007</v>
      </c>
      <c r="H122" s="42">
        <f t="shared" si="21"/>
        <v>7</v>
      </c>
      <c r="I122" s="77"/>
      <c r="J122" s="78"/>
      <c r="K122" s="79"/>
      <c r="L122" s="80"/>
      <c r="O122" s="49"/>
      <c r="P122" s="48" t="s">
        <v>94</v>
      </c>
      <c r="Q122" s="45">
        <v>6.9</v>
      </c>
      <c r="R122" s="41" t="s">
        <v>96</v>
      </c>
      <c r="S122" s="41" t="e">
        <f t="shared" si="22"/>
        <v>#VALUE!</v>
      </c>
      <c r="T122" s="41" t="e">
        <f t="shared" si="23"/>
        <v>#VALUE!</v>
      </c>
      <c r="U122" s="48" t="s">
        <v>141</v>
      </c>
      <c r="V122" s="50"/>
    </row>
    <row r="123" spans="1:22" ht="60" customHeight="1" x14ac:dyDescent="0.25">
      <c r="A123" s="39" t="str">
        <f t="shared" si="17"/>
        <v/>
      </c>
      <c r="B123" s="49"/>
      <c r="C123" s="48">
        <f t="shared" si="20"/>
        <v>111</v>
      </c>
      <c r="D123" s="41"/>
      <c r="E123" s="42" t="str">
        <f t="shared" si="18"/>
        <v>Ra 1,6</v>
      </c>
      <c r="F123" s="55"/>
      <c r="G123" s="42">
        <f t="shared" si="19"/>
        <v>0</v>
      </c>
      <c r="H123" s="42">
        <f t="shared" si="21"/>
        <v>1.6</v>
      </c>
      <c r="I123" s="77"/>
      <c r="J123" s="78"/>
      <c r="K123" s="79"/>
      <c r="L123" s="80"/>
      <c r="O123" s="49"/>
      <c r="P123" s="48" t="s">
        <v>99</v>
      </c>
      <c r="Q123" s="48">
        <v>1.6</v>
      </c>
      <c r="R123" s="41" t="str">
        <f>IF(AND(V123=$V$2,0.5&lt;=Q123,Q123&lt;=3,$C$4="f"),'6.4- RC'!$AG$5,
IF(AND(V123=$V$2,3&lt;Q123,Q123&lt;=6,$C$4="f"),'6.4- RC'!$AH$5,
IF(AND(V123=$V$2,6&lt;Q123,Q123&lt;=30,$C$4="f"),'6.4- RC'!$AI$5,
IF(AND(V123=$V$2,30&lt;Q123,Q123&lt;=120,$C$4="f"),'6.4- RC'!$AJ$5,
IF(AND(V123=$V$2,120&lt;Q123,Q123&lt;=400,$C$4="f"),'6.4- RC'!$AK$5,
IF(AND(V123=$V$2,400&lt;Q123,Q123&lt;=1000,$C$4="f"),'6.4- RC'!$AL$5,
IF(AND(V123=$V$2,1000&lt;Q123,Q123&lt;=2000,$C$4="f"),'6.4- RC'!$AM$5,
IF(AND(V123=$V$2,2000&lt;Q123,Q123&lt;=4000,$C$4="f"),'6.4- RC'!$AN$5,
IF(AND(V123=$V$3,0.5&lt;=Q123,Q123&lt;=3,$C$4="f"),'6.4- RC'!$AR$4,
IF(AND(V123=$V$3,3&lt;Q123,Q123&lt;=6,$C$4="f"),'6.4- RC'!$AS$4,
IF(AND(V123=$V$3,6&lt;Q123,$C$4="f"),'6.4- RC'!$AT$4,
IF(AND(V123=$V$2,0.5&lt;=Q123,Q123&lt;=3,$C$4="m"),'6.4- RC'!$AG$6,
IF(AND(V123=$V$2,3&lt;Q123,Q123&lt;=6,$C$4="m"),'6.4- RC'!$AH$6,
IF(AND(V123=$V$2,6&lt;Q123,Q123&lt;=30,$C$4="m"),'6.4- RC'!$AI$6,
IF(AND(V123=$V$2,30&lt;Q123,Q123&lt;=120,$C$4="m"),'6.4- RC'!$AJ$6,
IF(AND(V123=$V$2,120&lt;Q123,Q123&lt;=400,$C$4="m"),'6.4- RC'!$AK$6,
IF(AND(V123=$V$2,400&lt;Q123,Q123&lt;=1000,$C$4="m"),'6.4- RC'!$AL$6,
IF(AND(V123=$V$2,1000&lt;Q123,Q123&lt;=2000,$C$4="m"),'6.4- RC'!$AM$6,
IF(AND(V123=$V$2,2000&lt;Q123,Q123&lt;=4000,$C$4="m"),'6.4- RC'!$AN$6,
IF(AND(V123=$V$3,0.5&lt;=Q123,Q123&lt;=3,$C$4="m"),'6.4- RC'!$AR$4,
IF(AND(V123=$V$3,3&lt;Q123,Q123&lt;=6,$C$4="m"),'6.4- RC'!$AS$4,
IF(AND(V123=$V$3,6&lt;Q123,$C$4="m"),'6.4- RC'!$AT$4,
IF(AND(V123=$V$2,0.5&lt;=Q123,Q123&lt;=3,$C$4="c"),'6.4- RC'!$AG$7,
IF(AND(V123=$V$2,3&lt;Q123,Q123&lt;=6,$C$4="c"),'6.4- RC'!$AH$7,
IF(AND(V123=$V$2,6&lt;Q123,Q123&lt;=30,$C$4="c"),'6.4- RC'!$AI$7,
IF(AND(V123=$V$2,30&lt;Q123,Q123&lt;=120,$C$4="c"),'6.4- RC'!$AJ$7,
IF(AND(V123=$V$2,120&lt;Q123,Q123&lt;=400,$C$4="c"),'6.4- RC'!$AK$7,
IF(AND(V123=$V$2,400&lt;Q123,Q123&lt;=1000,$C$4="c"),'6.4- RC'!$AL$7,
IF(AND(V123=$V$2,1000&lt;Q123,Q123&lt;=2000,$C$4="c"),'6.4- RC'!$AM$7,
IF(AND(V123=$V$2,2000&lt;Q123,Q123&lt;=4000,$C$4="c"),'6.4- RC'!$AN$7,
IF(AND(V123=$V$3,0.5&lt;=Q123,Q123&lt;=3,$C$4="c"),'6.4- RC'!$AR$6,
IF(AND(V123=$V$3,3&lt;Q123,Q123&lt;=6,$C$4="c"),'6.4- RC'!$AS$6,
IF(AND(V123=$V$3,6&lt;Q123,$C$4="c"),'6.4- RC'!$AT$6,
IF(AND(V123=$V$2,0.5&lt;=Q123,Q123&lt;=3,$C$4="v"),'6.4- RC'!$AG$8,
IF(AND(V123=$V$2,3&lt;Q123,Q123&lt;=6,$C$4="v"),'6.4- RC'!$AH$8,
IF(AND(V123=$V$2,6&lt;Q123,Q123&lt;=30,$C$4="v"),'6.4- RC'!$AI$8,
IF(AND(V123=$V$2,30&lt;Q123,Q123&lt;=120,$C$4="v"),'6.4- RC'!$AJ$8,
IF(AND(V123=$V$2,120&lt;Q123,Q123&lt;=400,$C$4="v"),'6.4- RC'!$AK$8,
IF(AND(V123=$V$2,400&lt;Q123,Q123&lt;=1000,$C$4="v"),'6.4- RC'!$AL$8,
IF(AND(V123=$V$2,1000&lt;Q123,Q123&lt;=2000,$C$4="v"),'6.4- RC'!$AM$8,
IF(AND(V123=$V$2,2000&lt;Q123,Q123&lt;=4000,$C$4="v"),'6.4- RC'!$AN$8,
IF(AND(V123=$V$3,0.5&lt;=Q123,Q123&lt;=3,$C$4="v"),'6.4- RC'!$AR$6,
IF(AND(V123=$V$3,3&lt;Q123,Q123&lt;=6,$C$4="v"),'6.4- RC'!$AS$6,
IF(AND(V123=$V$3,6&lt;Q123,$C$4="v"),'6.4- RC'!$AT$6,
IF(V123="","")))))))))))))))))))))))))))))))))))))))))))))</f>
        <v/>
      </c>
      <c r="S123" s="41" t="e">
        <f t="shared" si="22"/>
        <v>#VALUE!</v>
      </c>
      <c r="T123" s="41" t="e">
        <f t="shared" si="23"/>
        <v>#VALUE!</v>
      </c>
      <c r="U123" s="48"/>
      <c r="V123" s="50"/>
    </row>
    <row r="124" spans="1:22" ht="60" customHeight="1" x14ac:dyDescent="0.25">
      <c r="A124" s="39" t="str">
        <f t="shared" si="17"/>
        <v/>
      </c>
      <c r="B124" s="49"/>
      <c r="C124" s="48">
        <f t="shared" si="20"/>
        <v>112</v>
      </c>
      <c r="D124" s="41"/>
      <c r="E124" s="42" t="str">
        <f t="shared" si="18"/>
        <v>Ra 1,6</v>
      </c>
      <c r="F124" s="55"/>
      <c r="G124" s="42">
        <f t="shared" si="19"/>
        <v>0</v>
      </c>
      <c r="H124" s="42">
        <f t="shared" si="21"/>
        <v>1.6</v>
      </c>
      <c r="I124" s="77"/>
      <c r="J124" s="78"/>
      <c r="K124" s="79"/>
      <c r="L124" s="80"/>
      <c r="O124" s="49"/>
      <c r="P124" s="48" t="s">
        <v>99</v>
      </c>
      <c r="Q124" s="48">
        <v>1.6</v>
      </c>
      <c r="R124" s="41" t="str">
        <f>IF(AND(V124=$V$2,0.5&lt;=Q124,Q124&lt;=3,$C$4="f"),'6.4- RC'!$AG$5,
IF(AND(V124=$V$2,3&lt;Q124,Q124&lt;=6,$C$4="f"),'6.4- RC'!$AH$5,
IF(AND(V124=$V$2,6&lt;Q124,Q124&lt;=30,$C$4="f"),'6.4- RC'!$AI$5,
IF(AND(V124=$V$2,30&lt;Q124,Q124&lt;=120,$C$4="f"),'6.4- RC'!$AJ$5,
IF(AND(V124=$V$2,120&lt;Q124,Q124&lt;=400,$C$4="f"),'6.4- RC'!$AK$5,
IF(AND(V124=$V$2,400&lt;Q124,Q124&lt;=1000,$C$4="f"),'6.4- RC'!$AL$5,
IF(AND(V124=$V$2,1000&lt;Q124,Q124&lt;=2000,$C$4="f"),'6.4- RC'!$AM$5,
IF(AND(V124=$V$2,2000&lt;Q124,Q124&lt;=4000,$C$4="f"),'6.4- RC'!$AN$5,
IF(AND(V124=$V$3,0.5&lt;=Q124,Q124&lt;=3,$C$4="f"),'6.4- RC'!$AR$4,
IF(AND(V124=$V$3,3&lt;Q124,Q124&lt;=6,$C$4="f"),'6.4- RC'!$AS$4,
IF(AND(V124=$V$3,6&lt;Q124,$C$4="f"),'6.4- RC'!$AT$4,
IF(AND(V124=$V$2,0.5&lt;=Q124,Q124&lt;=3,$C$4="m"),'6.4- RC'!$AG$6,
IF(AND(V124=$V$2,3&lt;Q124,Q124&lt;=6,$C$4="m"),'6.4- RC'!$AH$6,
IF(AND(V124=$V$2,6&lt;Q124,Q124&lt;=30,$C$4="m"),'6.4- RC'!$AI$6,
IF(AND(V124=$V$2,30&lt;Q124,Q124&lt;=120,$C$4="m"),'6.4- RC'!$AJ$6,
IF(AND(V124=$V$2,120&lt;Q124,Q124&lt;=400,$C$4="m"),'6.4- RC'!$AK$6,
IF(AND(V124=$V$2,400&lt;Q124,Q124&lt;=1000,$C$4="m"),'6.4- RC'!$AL$6,
IF(AND(V124=$V$2,1000&lt;Q124,Q124&lt;=2000,$C$4="m"),'6.4- RC'!$AM$6,
IF(AND(V124=$V$2,2000&lt;Q124,Q124&lt;=4000,$C$4="m"),'6.4- RC'!$AN$6,
IF(AND(V124=$V$3,0.5&lt;=Q124,Q124&lt;=3,$C$4="m"),'6.4- RC'!$AR$4,
IF(AND(V124=$V$3,3&lt;Q124,Q124&lt;=6,$C$4="m"),'6.4- RC'!$AS$4,
IF(AND(V124=$V$3,6&lt;Q124,$C$4="m"),'6.4- RC'!$AT$4,
IF(AND(V124=$V$2,0.5&lt;=Q124,Q124&lt;=3,$C$4="c"),'6.4- RC'!$AG$7,
IF(AND(V124=$V$2,3&lt;Q124,Q124&lt;=6,$C$4="c"),'6.4- RC'!$AH$7,
IF(AND(V124=$V$2,6&lt;Q124,Q124&lt;=30,$C$4="c"),'6.4- RC'!$AI$7,
IF(AND(V124=$V$2,30&lt;Q124,Q124&lt;=120,$C$4="c"),'6.4- RC'!$AJ$7,
IF(AND(V124=$V$2,120&lt;Q124,Q124&lt;=400,$C$4="c"),'6.4- RC'!$AK$7,
IF(AND(V124=$V$2,400&lt;Q124,Q124&lt;=1000,$C$4="c"),'6.4- RC'!$AL$7,
IF(AND(V124=$V$2,1000&lt;Q124,Q124&lt;=2000,$C$4="c"),'6.4- RC'!$AM$7,
IF(AND(V124=$V$2,2000&lt;Q124,Q124&lt;=4000,$C$4="c"),'6.4- RC'!$AN$7,
IF(AND(V124=$V$3,0.5&lt;=Q124,Q124&lt;=3,$C$4="c"),'6.4- RC'!$AR$6,
IF(AND(V124=$V$3,3&lt;Q124,Q124&lt;=6,$C$4="c"),'6.4- RC'!$AS$6,
IF(AND(V124=$V$3,6&lt;Q124,$C$4="c"),'6.4- RC'!$AT$6,
IF(AND(V124=$V$2,0.5&lt;=Q124,Q124&lt;=3,$C$4="v"),'6.4- RC'!$AG$8,
IF(AND(V124=$V$2,3&lt;Q124,Q124&lt;=6,$C$4="v"),'6.4- RC'!$AH$8,
IF(AND(V124=$V$2,6&lt;Q124,Q124&lt;=30,$C$4="v"),'6.4- RC'!$AI$8,
IF(AND(V124=$V$2,30&lt;Q124,Q124&lt;=120,$C$4="v"),'6.4- RC'!$AJ$8,
IF(AND(V124=$V$2,120&lt;Q124,Q124&lt;=400,$C$4="v"),'6.4- RC'!$AK$8,
IF(AND(V124=$V$2,400&lt;Q124,Q124&lt;=1000,$C$4="v"),'6.4- RC'!$AL$8,
IF(AND(V124=$V$2,1000&lt;Q124,Q124&lt;=2000,$C$4="v"),'6.4- RC'!$AM$8,
IF(AND(V124=$V$2,2000&lt;Q124,Q124&lt;=4000,$C$4="v"),'6.4- RC'!$AN$8,
IF(AND(V124=$V$3,0.5&lt;=Q124,Q124&lt;=3,$C$4="v"),'6.4- RC'!$AR$6,
IF(AND(V124=$V$3,3&lt;Q124,Q124&lt;=6,$C$4="v"),'6.4- RC'!$AS$6,
IF(AND(V124=$V$3,6&lt;Q124,$C$4="v"),'6.4- RC'!$AT$6,
IF(V124="","")))))))))))))))))))))))))))))))))))))))))))))</f>
        <v/>
      </c>
      <c r="S124" s="41" t="e">
        <f t="shared" si="22"/>
        <v>#VALUE!</v>
      </c>
      <c r="T124" s="41" t="e">
        <f t="shared" si="23"/>
        <v>#VALUE!</v>
      </c>
      <c r="U124" s="48"/>
      <c r="V124" s="50"/>
    </row>
    <row r="125" spans="1:22" ht="60" customHeight="1" x14ac:dyDescent="0.25">
      <c r="A125" s="39" t="str">
        <f t="shared" si="17"/>
        <v/>
      </c>
      <c r="B125" s="49"/>
      <c r="C125" s="48">
        <f t="shared" si="20"/>
        <v>113</v>
      </c>
      <c r="D125" s="41"/>
      <c r="E125" s="42" t="str">
        <f t="shared" si="18"/>
        <v>R1,5±0,1</v>
      </c>
      <c r="F125" s="55"/>
      <c r="G125" s="42">
        <f t="shared" si="19"/>
        <v>1.4</v>
      </c>
      <c r="H125" s="42">
        <f t="shared" si="21"/>
        <v>1.6</v>
      </c>
      <c r="I125" s="77"/>
      <c r="J125" s="78"/>
      <c r="K125" s="79"/>
      <c r="L125" s="80"/>
      <c r="O125" s="49"/>
      <c r="P125" s="48" t="s">
        <v>140</v>
      </c>
      <c r="Q125" s="48">
        <v>1.5</v>
      </c>
      <c r="R125" s="41" t="s">
        <v>96</v>
      </c>
      <c r="S125" s="41" t="e">
        <f t="shared" si="22"/>
        <v>#VALUE!</v>
      </c>
      <c r="T125" s="41" t="e">
        <f t="shared" si="23"/>
        <v>#VALUE!</v>
      </c>
      <c r="U125" s="48"/>
      <c r="V125" s="50"/>
    </row>
    <row r="126" spans="1:22" ht="60" customHeight="1" x14ac:dyDescent="0.25">
      <c r="A126" s="39" t="str">
        <f t="shared" si="17"/>
        <v/>
      </c>
      <c r="B126" s="49"/>
      <c r="C126" s="48">
        <f>C125+1</f>
        <v>114</v>
      </c>
      <c r="D126" s="41"/>
      <c r="E126" s="42" t="str">
        <f t="shared" si="18"/>
        <v>11,27</v>
      </c>
      <c r="F126" s="43" t="s">
        <v>66</v>
      </c>
      <c r="G126" s="42">
        <f t="shared" si="19"/>
        <v>0</v>
      </c>
      <c r="H126" s="42">
        <f t="shared" si="21"/>
        <v>11.27</v>
      </c>
      <c r="I126" s="77"/>
      <c r="J126" s="78"/>
      <c r="K126" s="79"/>
      <c r="L126" s="80"/>
      <c r="O126" s="49"/>
      <c r="P126" s="48"/>
      <c r="Q126" s="45">
        <v>11.27</v>
      </c>
      <c r="R126" s="41" t="str">
        <f>IF(AND(V126=$V$2,0.5&lt;=Q126,Q126&lt;=3,$C$4="f"),'6.4- RC'!$AG$5,
IF(AND(V126=$V$2,3&lt;Q126,Q126&lt;=6,$C$4="f"),'6.4- RC'!$AH$5,
IF(AND(V126=$V$2,6&lt;Q126,Q126&lt;=30,$C$4="f"),'6.4- RC'!$AI$5,
IF(AND(V126=$V$2,30&lt;Q126,Q126&lt;=120,$C$4="f"),'6.4- RC'!$AJ$5,
IF(AND(V126=$V$2,120&lt;Q126,Q126&lt;=400,$C$4="f"),'6.4- RC'!$AK$5,
IF(AND(V126=$V$2,400&lt;Q126,Q126&lt;=1000,$C$4="f"),'6.4- RC'!$AL$5,
IF(AND(V126=$V$2,1000&lt;Q126,Q126&lt;=2000,$C$4="f"),'6.4- RC'!$AM$5,
IF(AND(V126=$V$2,2000&lt;Q126,Q126&lt;=4000,$C$4="f"),'6.4- RC'!$AN$5,
IF(AND(V126=$V$3,0.5&lt;=Q126,Q126&lt;=3,$C$4="f"),'6.4- RC'!$AR$4,
IF(AND(V126=$V$3,3&lt;Q126,Q126&lt;=6,$C$4="f"),'6.4- RC'!$AS$4,
IF(AND(V126=$V$3,6&lt;Q126,$C$4="f"),'6.4- RC'!$AT$4,
IF(AND(V126=$V$2,0.5&lt;=Q126,Q126&lt;=3,$C$4="m"),'6.4- RC'!$AG$6,
IF(AND(V126=$V$2,3&lt;Q126,Q126&lt;=6,$C$4="m"),'6.4- RC'!$AH$6,
IF(AND(V126=$V$2,6&lt;Q126,Q126&lt;=30,$C$4="m"),'6.4- RC'!$AI$6,
IF(AND(V126=$V$2,30&lt;Q126,Q126&lt;=120,$C$4="m"),'6.4- RC'!$AJ$6,
IF(AND(V126=$V$2,120&lt;Q126,Q126&lt;=400,$C$4="m"),'6.4- RC'!$AK$6,
IF(AND(V126=$V$2,400&lt;Q126,Q126&lt;=1000,$C$4="m"),'6.4- RC'!$AL$6,
IF(AND(V126=$V$2,1000&lt;Q126,Q126&lt;=2000,$C$4="m"),'6.4- RC'!$AM$6,
IF(AND(V126=$V$2,2000&lt;Q126,Q126&lt;=4000,$C$4="m"),'6.4- RC'!$AN$6,
IF(AND(V126=$V$3,0.5&lt;=Q126,Q126&lt;=3,$C$4="m"),'6.4- RC'!$AR$4,
IF(AND(V126=$V$3,3&lt;Q126,Q126&lt;=6,$C$4="m"),'6.4- RC'!$AS$4,
IF(AND(V126=$V$3,6&lt;Q126,$C$4="m"),'6.4- RC'!$AT$4,
IF(AND(V126=$V$2,0.5&lt;=Q126,Q126&lt;=3,$C$4="c"),'6.4- RC'!$AG$7,
IF(AND(V126=$V$2,3&lt;Q126,Q126&lt;=6,$C$4="c"),'6.4- RC'!$AH$7,
IF(AND(V126=$V$2,6&lt;Q126,Q126&lt;=30,$C$4="c"),'6.4- RC'!$AI$7,
IF(AND(V126=$V$2,30&lt;Q126,Q126&lt;=120,$C$4="c"),'6.4- RC'!$AJ$7,
IF(AND(V126=$V$2,120&lt;Q126,Q126&lt;=400,$C$4="c"),'6.4- RC'!$AK$7,
IF(AND(V126=$V$2,400&lt;Q126,Q126&lt;=1000,$C$4="c"),'6.4- RC'!$AL$7,
IF(AND(V126=$V$2,1000&lt;Q126,Q126&lt;=2000,$C$4="c"),'6.4- RC'!$AM$7,
IF(AND(V126=$V$2,2000&lt;Q126,Q126&lt;=4000,$C$4="c"),'6.4- RC'!$AN$7,
IF(AND(V126=$V$3,0.5&lt;=Q126,Q126&lt;=3,$C$4="c"),'6.4- RC'!$AR$6,
IF(AND(V126=$V$3,3&lt;Q126,Q126&lt;=6,$C$4="c"),'6.4- RC'!$AS$6,
IF(AND(V126=$V$3,6&lt;Q126,$C$4="c"),'6.4- RC'!$AT$6,
IF(AND(V126=$V$2,0.5&lt;=Q126,Q126&lt;=3,$C$4="v"),'6.4- RC'!$AG$8,
IF(AND(V126=$V$2,3&lt;Q126,Q126&lt;=6,$C$4="v"),'6.4- RC'!$AH$8,
IF(AND(V126=$V$2,6&lt;Q126,Q126&lt;=30,$C$4="v"),'6.4- RC'!$AI$8,
IF(AND(V126=$V$2,30&lt;Q126,Q126&lt;=120,$C$4="v"),'6.4- RC'!$AJ$8,
IF(AND(V126=$V$2,120&lt;Q126,Q126&lt;=400,$C$4="v"),'6.4- RC'!$AK$8,
IF(AND(V126=$V$2,400&lt;Q126,Q126&lt;=1000,$C$4="v"),'6.4- RC'!$AL$8,
IF(AND(V126=$V$2,1000&lt;Q126,Q126&lt;=2000,$C$4="v"),'6.4- RC'!$AM$8,
IF(AND(V126=$V$2,2000&lt;Q126,Q126&lt;=4000,$C$4="v"),'6.4- RC'!$AN$8,
IF(AND(V126=$V$3,0.5&lt;=Q126,Q126&lt;=3,$C$4="v"),'6.4- RC'!$AR$6,
IF(AND(V126=$V$3,3&lt;Q126,Q126&lt;=6,$C$4="v"),'6.4- RC'!$AS$6,
IF(AND(V126=$V$3,6&lt;Q126,$C$4="v"),'6.4- RC'!$AT$6,
IF(V126="","")))))))))))))))))))))))))))))))))))))))))))))</f>
        <v/>
      </c>
      <c r="S126" s="41" t="e">
        <f>MIN(Q127+MID(R126,2,6),Q127+MID(R126,9,6))</f>
        <v>#VALUE!</v>
      </c>
      <c r="T126" s="41" t="e">
        <f>MAX(Q127+MID(R126,2,6),Q127+MID(R126,9,6))</f>
        <v>#VALUE!</v>
      </c>
      <c r="U126" s="48"/>
      <c r="V126" s="50"/>
    </row>
    <row r="127" spans="1:22" ht="60" customHeight="1" x14ac:dyDescent="0.25">
      <c r="A127" s="39" t="str">
        <f t="shared" si="17"/>
        <v/>
      </c>
      <c r="B127" s="49"/>
      <c r="C127" s="48">
        <f t="shared" si="20"/>
        <v>115</v>
      </c>
      <c r="D127" s="41"/>
      <c r="E127" s="42" t="str">
        <f t="shared" si="18"/>
        <v>10,938</v>
      </c>
      <c r="F127" s="43" t="s">
        <v>66</v>
      </c>
      <c r="G127" s="42">
        <f t="shared" si="19"/>
        <v>0</v>
      </c>
      <c r="H127" s="42">
        <f t="shared" si="21"/>
        <v>10.938000000000001</v>
      </c>
      <c r="I127" s="77"/>
      <c r="J127" s="78"/>
      <c r="K127" s="79"/>
      <c r="L127" s="80"/>
      <c r="O127" s="49"/>
      <c r="P127" s="48"/>
      <c r="Q127" s="45">
        <v>10.938000000000001</v>
      </c>
      <c r="R127" s="41" t="str">
        <f>IF(AND(V127=$V$2,0.5&lt;=Q127,Q127&lt;=3,$C$4="f"),'6.4- RC'!$AG$5,
IF(AND(V127=$V$2,3&lt;Q127,Q127&lt;=6,$C$4="f"),'6.4- RC'!$AH$5,
IF(AND(V127=$V$2,6&lt;Q127,Q127&lt;=30,$C$4="f"),'6.4- RC'!$AI$5,
IF(AND(V127=$V$2,30&lt;Q127,Q127&lt;=120,$C$4="f"),'6.4- RC'!$AJ$5,
IF(AND(V127=$V$2,120&lt;Q127,Q127&lt;=400,$C$4="f"),'6.4- RC'!$AK$5,
IF(AND(V127=$V$2,400&lt;Q127,Q127&lt;=1000,$C$4="f"),'6.4- RC'!$AL$5,
IF(AND(V127=$V$2,1000&lt;Q127,Q127&lt;=2000,$C$4="f"),'6.4- RC'!$AM$5,
IF(AND(V127=$V$2,2000&lt;Q127,Q127&lt;=4000,$C$4="f"),'6.4- RC'!$AN$5,
IF(AND(V127=$V$3,0.5&lt;=Q127,Q127&lt;=3,$C$4="f"),'6.4- RC'!$AR$4,
IF(AND(V127=$V$3,3&lt;Q127,Q127&lt;=6,$C$4="f"),'6.4- RC'!$AS$4,
IF(AND(V127=$V$3,6&lt;Q127,$C$4="f"),'6.4- RC'!$AT$4,
IF(AND(V127=$V$2,0.5&lt;=Q127,Q127&lt;=3,$C$4="m"),'6.4- RC'!$AG$6,
IF(AND(V127=$V$2,3&lt;Q127,Q127&lt;=6,$C$4="m"),'6.4- RC'!$AH$6,
IF(AND(V127=$V$2,6&lt;Q127,Q127&lt;=30,$C$4="m"),'6.4- RC'!$AI$6,
IF(AND(V127=$V$2,30&lt;Q127,Q127&lt;=120,$C$4="m"),'6.4- RC'!$AJ$6,
IF(AND(V127=$V$2,120&lt;Q127,Q127&lt;=400,$C$4="m"),'6.4- RC'!$AK$6,
IF(AND(V127=$V$2,400&lt;Q127,Q127&lt;=1000,$C$4="m"),'6.4- RC'!$AL$6,
IF(AND(V127=$V$2,1000&lt;Q127,Q127&lt;=2000,$C$4="m"),'6.4- RC'!$AM$6,
IF(AND(V127=$V$2,2000&lt;Q127,Q127&lt;=4000,$C$4="m"),'6.4- RC'!$AN$6,
IF(AND(V127=$V$3,0.5&lt;=Q127,Q127&lt;=3,$C$4="m"),'6.4- RC'!$AR$4,
IF(AND(V127=$V$3,3&lt;Q127,Q127&lt;=6,$C$4="m"),'6.4- RC'!$AS$4,
IF(AND(V127=$V$3,6&lt;Q127,$C$4="m"),'6.4- RC'!$AT$4,
IF(AND(V127=$V$2,0.5&lt;=Q127,Q127&lt;=3,$C$4="c"),'6.4- RC'!$AG$7,
IF(AND(V127=$V$2,3&lt;Q127,Q127&lt;=6,$C$4="c"),'6.4- RC'!$AH$7,
IF(AND(V127=$V$2,6&lt;Q127,Q127&lt;=30,$C$4="c"),'6.4- RC'!$AI$7,
IF(AND(V127=$V$2,30&lt;Q127,Q127&lt;=120,$C$4="c"),'6.4- RC'!$AJ$7,
IF(AND(V127=$V$2,120&lt;Q127,Q127&lt;=400,$C$4="c"),'6.4- RC'!$AK$7,
IF(AND(V127=$V$2,400&lt;Q127,Q127&lt;=1000,$C$4="c"),'6.4- RC'!$AL$7,
IF(AND(V127=$V$2,1000&lt;Q127,Q127&lt;=2000,$C$4="c"),'6.4- RC'!$AM$7,
IF(AND(V127=$V$2,2000&lt;Q127,Q127&lt;=4000,$C$4="c"),'6.4- RC'!$AN$7,
IF(AND(V127=$V$3,0.5&lt;=Q127,Q127&lt;=3,$C$4="c"),'6.4- RC'!$AR$6,
IF(AND(V127=$V$3,3&lt;Q127,Q127&lt;=6,$C$4="c"),'6.4- RC'!$AS$6,
IF(AND(V127=$V$3,6&lt;Q127,$C$4="c"),'6.4- RC'!$AT$6,
IF(AND(V127=$V$2,0.5&lt;=Q127,Q127&lt;=3,$C$4="v"),'6.4- RC'!$AG$8,
IF(AND(V127=$V$2,3&lt;Q127,Q127&lt;=6,$C$4="v"),'6.4- RC'!$AH$8,
IF(AND(V127=$V$2,6&lt;Q127,Q127&lt;=30,$C$4="v"),'6.4- RC'!$AI$8,
IF(AND(V127=$V$2,30&lt;Q127,Q127&lt;=120,$C$4="v"),'6.4- RC'!$AJ$8,
IF(AND(V127=$V$2,120&lt;Q127,Q127&lt;=400,$C$4="v"),'6.4- RC'!$AK$8,
IF(AND(V127=$V$2,400&lt;Q127,Q127&lt;=1000,$C$4="v"),'6.4- RC'!$AL$8,
IF(AND(V127=$V$2,1000&lt;Q127,Q127&lt;=2000,$C$4="v"),'6.4- RC'!$AM$8,
IF(AND(V127=$V$2,2000&lt;Q127,Q127&lt;=4000,$C$4="v"),'6.4- RC'!$AN$8,
IF(AND(V127=$V$3,0.5&lt;=Q127,Q127&lt;=3,$C$4="v"),'6.4- RC'!$AR$6,
IF(AND(V127=$V$3,3&lt;Q127,Q127&lt;=6,$C$4="v"),'6.4- RC'!$AS$6,
IF(AND(V127=$V$3,6&lt;Q127,$C$4="v"),'6.4- RC'!$AT$6,
IF(V127="","")))))))))))))))))))))))))))))))))))))))))))))</f>
        <v/>
      </c>
      <c r="S127" s="41" t="e">
        <f t="shared" si="22"/>
        <v>#VALUE!</v>
      </c>
      <c r="T127" s="41" t="e">
        <f t="shared" si="23"/>
        <v>#VALUE!</v>
      </c>
      <c r="U127" s="48"/>
      <c r="V127" s="50"/>
    </row>
    <row r="128" spans="1:22" ht="60" customHeight="1" x14ac:dyDescent="0.25">
      <c r="A128" s="39" t="str">
        <f t="shared" si="17"/>
        <v/>
      </c>
      <c r="B128" s="49"/>
      <c r="C128" s="48">
        <f t="shared" si="20"/>
        <v>116</v>
      </c>
      <c r="D128" s="41"/>
      <c r="E128" s="42" t="str">
        <f t="shared" si="18"/>
        <v>4</v>
      </c>
      <c r="F128" s="43" t="s">
        <v>66</v>
      </c>
      <c r="G128" s="42">
        <f t="shared" si="19"/>
        <v>0</v>
      </c>
      <c r="H128" s="42">
        <f t="shared" si="21"/>
        <v>4</v>
      </c>
      <c r="I128" s="77"/>
      <c r="J128" s="78"/>
      <c r="K128" s="79"/>
      <c r="L128" s="80"/>
      <c r="O128" s="49"/>
      <c r="P128" s="48"/>
      <c r="Q128" s="45">
        <v>4</v>
      </c>
      <c r="R128" s="41" t="str">
        <f>IF(AND(V128=$V$2,0.5&lt;=Q128,Q128&lt;=3,$C$4="f"),'6.4- RC'!$AG$5,
IF(AND(V128=$V$2,3&lt;Q128,Q128&lt;=6,$C$4="f"),'6.4- RC'!$AH$5,
IF(AND(V128=$V$2,6&lt;Q128,Q128&lt;=30,$C$4="f"),'6.4- RC'!$AI$5,
IF(AND(V128=$V$2,30&lt;Q128,Q128&lt;=120,$C$4="f"),'6.4- RC'!$AJ$5,
IF(AND(V128=$V$2,120&lt;Q128,Q128&lt;=400,$C$4="f"),'6.4- RC'!$AK$5,
IF(AND(V128=$V$2,400&lt;Q128,Q128&lt;=1000,$C$4="f"),'6.4- RC'!$AL$5,
IF(AND(V128=$V$2,1000&lt;Q128,Q128&lt;=2000,$C$4="f"),'6.4- RC'!$AM$5,
IF(AND(V128=$V$2,2000&lt;Q128,Q128&lt;=4000,$C$4="f"),'6.4- RC'!$AN$5,
IF(AND(V128=$V$3,0.5&lt;=Q128,Q128&lt;=3,$C$4="f"),'6.4- RC'!$AR$4,
IF(AND(V128=$V$3,3&lt;Q128,Q128&lt;=6,$C$4="f"),'6.4- RC'!$AS$4,
IF(AND(V128=$V$3,6&lt;Q128,$C$4="f"),'6.4- RC'!$AT$4,
IF(AND(V128=$V$2,0.5&lt;=Q128,Q128&lt;=3,$C$4="m"),'6.4- RC'!$AG$6,
IF(AND(V128=$V$2,3&lt;Q128,Q128&lt;=6,$C$4="m"),'6.4- RC'!$AH$6,
IF(AND(V128=$V$2,6&lt;Q128,Q128&lt;=30,$C$4="m"),'6.4- RC'!$AI$6,
IF(AND(V128=$V$2,30&lt;Q128,Q128&lt;=120,$C$4="m"),'6.4- RC'!$AJ$6,
IF(AND(V128=$V$2,120&lt;Q128,Q128&lt;=400,$C$4="m"),'6.4- RC'!$AK$6,
IF(AND(V128=$V$2,400&lt;Q128,Q128&lt;=1000,$C$4="m"),'6.4- RC'!$AL$6,
IF(AND(V128=$V$2,1000&lt;Q128,Q128&lt;=2000,$C$4="m"),'6.4- RC'!$AM$6,
IF(AND(V128=$V$2,2000&lt;Q128,Q128&lt;=4000,$C$4="m"),'6.4- RC'!$AN$6,
IF(AND(V128=$V$3,0.5&lt;=Q128,Q128&lt;=3,$C$4="m"),'6.4- RC'!$AR$4,
IF(AND(V128=$V$3,3&lt;Q128,Q128&lt;=6,$C$4="m"),'6.4- RC'!$AS$4,
IF(AND(V128=$V$3,6&lt;Q128,$C$4="m"),'6.4- RC'!$AT$4,
IF(AND(V128=$V$2,0.5&lt;=Q128,Q128&lt;=3,$C$4="c"),'6.4- RC'!$AG$7,
IF(AND(V128=$V$2,3&lt;Q128,Q128&lt;=6,$C$4="c"),'6.4- RC'!$AH$7,
IF(AND(V128=$V$2,6&lt;Q128,Q128&lt;=30,$C$4="c"),'6.4- RC'!$AI$7,
IF(AND(V128=$V$2,30&lt;Q128,Q128&lt;=120,$C$4="c"),'6.4- RC'!$AJ$7,
IF(AND(V128=$V$2,120&lt;Q128,Q128&lt;=400,$C$4="c"),'6.4- RC'!$AK$7,
IF(AND(V128=$V$2,400&lt;Q128,Q128&lt;=1000,$C$4="c"),'6.4- RC'!$AL$7,
IF(AND(V128=$V$2,1000&lt;Q128,Q128&lt;=2000,$C$4="c"),'6.4- RC'!$AM$7,
IF(AND(V128=$V$2,2000&lt;Q128,Q128&lt;=4000,$C$4="c"),'6.4- RC'!$AN$7,
IF(AND(V128=$V$3,0.5&lt;=Q128,Q128&lt;=3,$C$4="c"),'6.4- RC'!$AR$6,
IF(AND(V128=$V$3,3&lt;Q128,Q128&lt;=6,$C$4="c"),'6.4- RC'!$AS$6,
IF(AND(V128=$V$3,6&lt;Q128,$C$4="c"),'6.4- RC'!$AT$6,
IF(AND(V128=$V$2,0.5&lt;=Q128,Q128&lt;=3,$C$4="v"),'6.4- RC'!$AG$8,
IF(AND(V128=$V$2,3&lt;Q128,Q128&lt;=6,$C$4="v"),'6.4- RC'!$AH$8,
IF(AND(V128=$V$2,6&lt;Q128,Q128&lt;=30,$C$4="v"),'6.4- RC'!$AI$8,
IF(AND(V128=$V$2,30&lt;Q128,Q128&lt;=120,$C$4="v"),'6.4- RC'!$AJ$8,
IF(AND(V128=$V$2,120&lt;Q128,Q128&lt;=400,$C$4="v"),'6.4- RC'!$AK$8,
IF(AND(V128=$V$2,400&lt;Q128,Q128&lt;=1000,$C$4="v"),'6.4- RC'!$AL$8,
IF(AND(V128=$V$2,1000&lt;Q128,Q128&lt;=2000,$C$4="v"),'6.4- RC'!$AM$8,
IF(AND(V128=$V$2,2000&lt;Q128,Q128&lt;=4000,$C$4="v"),'6.4- RC'!$AN$8,
IF(AND(V128=$V$3,0.5&lt;=Q128,Q128&lt;=3,$C$4="v"),'6.4- RC'!$AR$6,
IF(AND(V128=$V$3,3&lt;Q128,Q128&lt;=6,$C$4="v"),'6.4- RC'!$AS$6,
IF(AND(V128=$V$3,6&lt;Q128,$C$4="v"),'6.4- RC'!$AT$6,
IF(V128="","")))))))))))))))))))))))))))))))))))))))))))))</f>
        <v/>
      </c>
      <c r="S128" s="41" t="e">
        <f t="shared" si="22"/>
        <v>#VALUE!</v>
      </c>
      <c r="T128" s="41" t="e">
        <f t="shared" si="23"/>
        <v>#VALUE!</v>
      </c>
      <c r="U128" s="48"/>
      <c r="V128" s="50"/>
    </row>
    <row r="129" spans="1:22" ht="60" customHeight="1" x14ac:dyDescent="0.25">
      <c r="A129" s="39" t="str">
        <f t="shared" si="17"/>
        <v/>
      </c>
      <c r="B129" s="49"/>
      <c r="C129" s="48">
        <f t="shared" si="20"/>
        <v>117</v>
      </c>
      <c r="D129" s="41"/>
      <c r="E129" s="42" t="str">
        <f t="shared" si="18"/>
        <v>2,1</v>
      </c>
      <c r="F129" s="43" t="s">
        <v>66</v>
      </c>
      <c r="G129" s="42">
        <f t="shared" si="19"/>
        <v>0</v>
      </c>
      <c r="H129" s="42">
        <f t="shared" si="21"/>
        <v>2.1</v>
      </c>
      <c r="I129" s="77"/>
      <c r="J129" s="78"/>
      <c r="K129" s="79"/>
      <c r="L129" s="80"/>
      <c r="O129" s="49"/>
      <c r="P129" s="48"/>
      <c r="Q129" s="45">
        <v>2.1</v>
      </c>
      <c r="R129" s="41" t="str">
        <f>IF(AND(V129=$V$2,0.5&lt;=Q129,Q129&lt;=3,$C$4="f"),'6.4- RC'!$AG$5,
IF(AND(V129=$V$2,3&lt;Q129,Q129&lt;=6,$C$4="f"),'6.4- RC'!$AH$5,
IF(AND(V129=$V$2,6&lt;Q129,Q129&lt;=30,$C$4="f"),'6.4- RC'!$AI$5,
IF(AND(V129=$V$2,30&lt;Q129,Q129&lt;=120,$C$4="f"),'6.4- RC'!$AJ$5,
IF(AND(V129=$V$2,120&lt;Q129,Q129&lt;=400,$C$4="f"),'6.4- RC'!$AK$5,
IF(AND(V129=$V$2,400&lt;Q129,Q129&lt;=1000,$C$4="f"),'6.4- RC'!$AL$5,
IF(AND(V129=$V$2,1000&lt;Q129,Q129&lt;=2000,$C$4="f"),'6.4- RC'!$AM$5,
IF(AND(V129=$V$2,2000&lt;Q129,Q129&lt;=4000,$C$4="f"),'6.4- RC'!$AN$5,
IF(AND(V129=$V$3,0.5&lt;=Q129,Q129&lt;=3,$C$4="f"),'6.4- RC'!$AR$4,
IF(AND(V129=$V$3,3&lt;Q129,Q129&lt;=6,$C$4="f"),'6.4- RC'!$AS$4,
IF(AND(V129=$V$3,6&lt;Q129,$C$4="f"),'6.4- RC'!$AT$4,
IF(AND(V129=$V$2,0.5&lt;=Q129,Q129&lt;=3,$C$4="m"),'6.4- RC'!$AG$6,
IF(AND(V129=$V$2,3&lt;Q129,Q129&lt;=6,$C$4="m"),'6.4- RC'!$AH$6,
IF(AND(V129=$V$2,6&lt;Q129,Q129&lt;=30,$C$4="m"),'6.4- RC'!$AI$6,
IF(AND(V129=$V$2,30&lt;Q129,Q129&lt;=120,$C$4="m"),'6.4- RC'!$AJ$6,
IF(AND(V129=$V$2,120&lt;Q129,Q129&lt;=400,$C$4="m"),'6.4- RC'!$AK$6,
IF(AND(V129=$V$2,400&lt;Q129,Q129&lt;=1000,$C$4="m"),'6.4- RC'!$AL$6,
IF(AND(V129=$V$2,1000&lt;Q129,Q129&lt;=2000,$C$4="m"),'6.4- RC'!$AM$6,
IF(AND(V129=$V$2,2000&lt;Q129,Q129&lt;=4000,$C$4="m"),'6.4- RC'!$AN$6,
IF(AND(V129=$V$3,0.5&lt;=Q129,Q129&lt;=3,$C$4="m"),'6.4- RC'!$AR$4,
IF(AND(V129=$V$3,3&lt;Q129,Q129&lt;=6,$C$4="m"),'6.4- RC'!$AS$4,
IF(AND(V129=$V$3,6&lt;Q129,$C$4="m"),'6.4- RC'!$AT$4,
IF(AND(V129=$V$2,0.5&lt;=Q129,Q129&lt;=3,$C$4="c"),'6.4- RC'!$AG$7,
IF(AND(V129=$V$2,3&lt;Q129,Q129&lt;=6,$C$4="c"),'6.4- RC'!$AH$7,
IF(AND(V129=$V$2,6&lt;Q129,Q129&lt;=30,$C$4="c"),'6.4- RC'!$AI$7,
IF(AND(V129=$V$2,30&lt;Q129,Q129&lt;=120,$C$4="c"),'6.4- RC'!$AJ$7,
IF(AND(V129=$V$2,120&lt;Q129,Q129&lt;=400,$C$4="c"),'6.4- RC'!$AK$7,
IF(AND(V129=$V$2,400&lt;Q129,Q129&lt;=1000,$C$4="c"),'6.4- RC'!$AL$7,
IF(AND(V129=$V$2,1000&lt;Q129,Q129&lt;=2000,$C$4="c"),'6.4- RC'!$AM$7,
IF(AND(V129=$V$2,2000&lt;Q129,Q129&lt;=4000,$C$4="c"),'6.4- RC'!$AN$7,
IF(AND(V129=$V$3,0.5&lt;=Q129,Q129&lt;=3,$C$4="c"),'6.4- RC'!$AR$6,
IF(AND(V129=$V$3,3&lt;Q129,Q129&lt;=6,$C$4="c"),'6.4- RC'!$AS$6,
IF(AND(V129=$V$3,6&lt;Q129,$C$4="c"),'6.4- RC'!$AT$6,
IF(AND(V129=$V$2,0.5&lt;=Q129,Q129&lt;=3,$C$4="v"),'6.4- RC'!$AG$8,
IF(AND(V129=$V$2,3&lt;Q129,Q129&lt;=6,$C$4="v"),'6.4- RC'!$AH$8,
IF(AND(V129=$V$2,6&lt;Q129,Q129&lt;=30,$C$4="v"),'6.4- RC'!$AI$8,
IF(AND(V129=$V$2,30&lt;Q129,Q129&lt;=120,$C$4="v"),'6.4- RC'!$AJ$8,
IF(AND(V129=$V$2,120&lt;Q129,Q129&lt;=400,$C$4="v"),'6.4- RC'!$AK$8,
IF(AND(V129=$V$2,400&lt;Q129,Q129&lt;=1000,$C$4="v"),'6.4- RC'!$AL$8,
IF(AND(V129=$V$2,1000&lt;Q129,Q129&lt;=2000,$C$4="v"),'6.4- RC'!$AM$8,
IF(AND(V129=$V$2,2000&lt;Q129,Q129&lt;=4000,$C$4="v"),'6.4- RC'!$AN$8,
IF(AND(V129=$V$3,0.5&lt;=Q129,Q129&lt;=3,$C$4="v"),'6.4- RC'!$AR$6,
IF(AND(V129=$V$3,3&lt;Q129,Q129&lt;=6,$C$4="v"),'6.4- RC'!$AS$6,
IF(AND(V129=$V$3,6&lt;Q129,$C$4="v"),'6.4- RC'!$AT$6,
IF(V129="","")))))))))))))))))))))))))))))))))))))))))))))</f>
        <v/>
      </c>
      <c r="S129" s="41" t="e">
        <f t="shared" si="22"/>
        <v>#VALUE!</v>
      </c>
      <c r="T129" s="41" t="e">
        <f t="shared" si="23"/>
        <v>#VALUE!</v>
      </c>
      <c r="U129" s="48"/>
      <c r="V129" s="50"/>
    </row>
    <row r="130" spans="1:22" ht="60" customHeight="1" x14ac:dyDescent="0.25">
      <c r="A130" s="39" t="str">
        <f t="shared" si="17"/>
        <v/>
      </c>
      <c r="B130" s="49"/>
      <c r="C130" s="48">
        <f t="shared" si="20"/>
        <v>118</v>
      </c>
      <c r="D130" s="41"/>
      <c r="E130" s="42" t="str">
        <f t="shared" si="18"/>
        <v>R12</v>
      </c>
      <c r="F130" s="43" t="s">
        <v>66</v>
      </c>
      <c r="G130" s="42">
        <f t="shared" si="19"/>
        <v>0</v>
      </c>
      <c r="H130" s="42" t="str">
        <f t="shared" si="21"/>
        <v>R12</v>
      </c>
      <c r="I130" s="77"/>
      <c r="J130" s="78"/>
      <c r="K130" s="79"/>
      <c r="L130" s="80"/>
      <c r="O130" s="49"/>
      <c r="P130" s="48"/>
      <c r="Q130" s="45" t="s">
        <v>142</v>
      </c>
      <c r="R130" s="41" t="str">
        <f>IF(AND(V130=$V$2,0.5&lt;=Q130,Q130&lt;=3,$C$4="f"),'6.4- RC'!$AG$5,
IF(AND(V130=$V$2,3&lt;Q130,Q130&lt;=6,$C$4="f"),'6.4- RC'!$AH$5,
IF(AND(V130=$V$2,6&lt;Q130,Q130&lt;=30,$C$4="f"),'6.4- RC'!$AI$5,
IF(AND(V130=$V$2,30&lt;Q130,Q130&lt;=120,$C$4="f"),'6.4- RC'!$AJ$5,
IF(AND(V130=$V$2,120&lt;Q130,Q130&lt;=400,$C$4="f"),'6.4- RC'!$AK$5,
IF(AND(V130=$V$2,400&lt;Q130,Q130&lt;=1000,$C$4="f"),'6.4- RC'!$AL$5,
IF(AND(V130=$V$2,1000&lt;Q130,Q130&lt;=2000,$C$4="f"),'6.4- RC'!$AM$5,
IF(AND(V130=$V$2,2000&lt;Q130,Q130&lt;=4000,$C$4="f"),'6.4- RC'!$AN$5,
IF(AND(V130=$V$3,0.5&lt;=Q130,Q130&lt;=3,$C$4="f"),'6.4- RC'!$AR$4,
IF(AND(V130=$V$3,3&lt;Q130,Q130&lt;=6,$C$4="f"),'6.4- RC'!$AS$4,
IF(AND(V130=$V$3,6&lt;Q130,$C$4="f"),'6.4- RC'!$AT$4,
IF(AND(V130=$V$2,0.5&lt;=Q130,Q130&lt;=3,$C$4="m"),'6.4- RC'!$AG$6,
IF(AND(V130=$V$2,3&lt;Q130,Q130&lt;=6,$C$4="m"),'6.4- RC'!$AH$6,
IF(AND(V130=$V$2,6&lt;Q130,Q130&lt;=30,$C$4="m"),'6.4- RC'!$AI$6,
IF(AND(V130=$V$2,30&lt;Q130,Q130&lt;=120,$C$4="m"),'6.4- RC'!$AJ$6,
IF(AND(V130=$V$2,120&lt;Q130,Q130&lt;=400,$C$4="m"),'6.4- RC'!$AK$6,
IF(AND(V130=$V$2,400&lt;Q130,Q130&lt;=1000,$C$4="m"),'6.4- RC'!$AL$6,
IF(AND(V130=$V$2,1000&lt;Q130,Q130&lt;=2000,$C$4="m"),'6.4- RC'!$AM$6,
IF(AND(V130=$V$2,2000&lt;Q130,Q130&lt;=4000,$C$4="m"),'6.4- RC'!$AN$6,
IF(AND(V130=$V$3,0.5&lt;=Q130,Q130&lt;=3,$C$4="m"),'6.4- RC'!$AR$4,
IF(AND(V130=$V$3,3&lt;Q130,Q130&lt;=6,$C$4="m"),'6.4- RC'!$AS$4,
IF(AND(V130=$V$3,6&lt;Q130,$C$4="m"),'6.4- RC'!$AT$4,
IF(AND(V130=$V$2,0.5&lt;=Q130,Q130&lt;=3,$C$4="c"),'6.4- RC'!$AG$7,
IF(AND(V130=$V$2,3&lt;Q130,Q130&lt;=6,$C$4="c"),'6.4- RC'!$AH$7,
IF(AND(V130=$V$2,6&lt;Q130,Q130&lt;=30,$C$4="c"),'6.4- RC'!$AI$7,
IF(AND(V130=$V$2,30&lt;Q130,Q130&lt;=120,$C$4="c"),'6.4- RC'!$AJ$7,
IF(AND(V130=$V$2,120&lt;Q130,Q130&lt;=400,$C$4="c"),'6.4- RC'!$AK$7,
IF(AND(V130=$V$2,400&lt;Q130,Q130&lt;=1000,$C$4="c"),'6.4- RC'!$AL$7,
IF(AND(V130=$V$2,1000&lt;Q130,Q130&lt;=2000,$C$4="c"),'6.4- RC'!$AM$7,
IF(AND(V130=$V$2,2000&lt;Q130,Q130&lt;=4000,$C$4="c"),'6.4- RC'!$AN$7,
IF(AND(V130=$V$3,0.5&lt;=Q130,Q130&lt;=3,$C$4="c"),'6.4- RC'!$AR$6,
IF(AND(V130=$V$3,3&lt;Q130,Q130&lt;=6,$C$4="c"),'6.4- RC'!$AS$6,
IF(AND(V130=$V$3,6&lt;Q130,$C$4="c"),'6.4- RC'!$AT$6,
IF(AND(V130=$V$2,0.5&lt;=Q130,Q130&lt;=3,$C$4="v"),'6.4- RC'!$AG$8,
IF(AND(V130=$V$2,3&lt;Q130,Q130&lt;=6,$C$4="v"),'6.4- RC'!$AH$8,
IF(AND(V130=$V$2,6&lt;Q130,Q130&lt;=30,$C$4="v"),'6.4- RC'!$AI$8,
IF(AND(V130=$V$2,30&lt;Q130,Q130&lt;=120,$C$4="v"),'6.4- RC'!$AJ$8,
IF(AND(V130=$V$2,120&lt;Q130,Q130&lt;=400,$C$4="v"),'6.4- RC'!$AK$8,
IF(AND(V130=$V$2,400&lt;Q130,Q130&lt;=1000,$C$4="v"),'6.4- RC'!$AL$8,
IF(AND(V130=$V$2,1000&lt;Q130,Q130&lt;=2000,$C$4="v"),'6.4- RC'!$AM$8,
IF(AND(V130=$V$2,2000&lt;Q130,Q130&lt;=4000,$C$4="v"),'6.4- RC'!$AN$8,
IF(AND(V130=$V$3,0.5&lt;=Q130,Q130&lt;=3,$C$4="v"),'6.4- RC'!$AR$6,
IF(AND(V130=$V$3,3&lt;Q130,Q130&lt;=6,$C$4="v"),'6.4- RC'!$AS$6,
IF(AND(V130=$V$3,6&lt;Q130,$C$4="v"),'6.4- RC'!$AT$6,
IF(V130="","")))))))))))))))))))))))))))))))))))))))))))))</f>
        <v/>
      </c>
      <c r="S130" s="41" t="e">
        <f t="shared" si="22"/>
        <v>#VALUE!</v>
      </c>
      <c r="T130" s="41" t="e">
        <f t="shared" si="23"/>
        <v>#VALUE!</v>
      </c>
      <c r="U130" s="48"/>
      <c r="V130" s="50"/>
    </row>
    <row r="131" spans="1:22" ht="60" customHeight="1" x14ac:dyDescent="0.25">
      <c r="A131" s="39" t="str">
        <f t="shared" si="17"/>
        <v/>
      </c>
      <c r="B131" s="49"/>
      <c r="C131" s="48">
        <f t="shared" si="20"/>
        <v>119</v>
      </c>
      <c r="D131" s="41"/>
      <c r="E131" s="42" t="str">
        <f t="shared" si="18"/>
        <v>Forme 0,1 |G|H</v>
      </c>
      <c r="F131" s="55">
        <f>MAX('8560-1.001 (av TS)'!I266:I275)</f>
        <v>0</v>
      </c>
      <c r="G131" s="42">
        <f t="shared" si="19"/>
        <v>0</v>
      </c>
      <c r="H131" s="42">
        <f t="shared" si="21"/>
        <v>0.1</v>
      </c>
      <c r="I131" s="77"/>
      <c r="J131" s="78"/>
      <c r="K131" s="79"/>
      <c r="L131" s="80"/>
      <c r="O131" s="49"/>
      <c r="P131" s="48" t="s">
        <v>125</v>
      </c>
      <c r="Q131" s="45">
        <v>0.1</v>
      </c>
      <c r="R131" s="41" t="str">
        <f>IF(AND(V131=$V$2,0.5&lt;=Q131,Q131&lt;=3,$C$4="f"),'6.4- RC'!$AG$5,
IF(AND(V131=$V$2,3&lt;Q131,Q131&lt;=6,$C$4="f"),'6.4- RC'!$AH$5,
IF(AND(V131=$V$2,6&lt;Q131,Q131&lt;=30,$C$4="f"),'6.4- RC'!$AI$5,
IF(AND(V131=$V$2,30&lt;Q131,Q131&lt;=120,$C$4="f"),'6.4- RC'!$AJ$5,
IF(AND(V131=$V$2,120&lt;Q131,Q131&lt;=400,$C$4="f"),'6.4- RC'!$AK$5,
IF(AND(V131=$V$2,400&lt;Q131,Q131&lt;=1000,$C$4="f"),'6.4- RC'!$AL$5,
IF(AND(V131=$V$2,1000&lt;Q131,Q131&lt;=2000,$C$4="f"),'6.4- RC'!$AM$5,
IF(AND(V131=$V$2,2000&lt;Q131,Q131&lt;=4000,$C$4="f"),'6.4- RC'!$AN$5,
IF(AND(V131=$V$3,0.5&lt;=Q131,Q131&lt;=3,$C$4="f"),'6.4- RC'!$AR$4,
IF(AND(V131=$V$3,3&lt;Q131,Q131&lt;=6,$C$4="f"),'6.4- RC'!$AS$4,
IF(AND(V131=$V$3,6&lt;Q131,$C$4="f"),'6.4- RC'!$AT$4,
IF(AND(V131=$V$2,0.5&lt;=Q131,Q131&lt;=3,$C$4="m"),'6.4- RC'!$AG$6,
IF(AND(V131=$V$2,3&lt;Q131,Q131&lt;=6,$C$4="m"),'6.4- RC'!$AH$6,
IF(AND(V131=$V$2,6&lt;Q131,Q131&lt;=30,$C$4="m"),'6.4- RC'!$AI$6,
IF(AND(V131=$V$2,30&lt;Q131,Q131&lt;=120,$C$4="m"),'6.4- RC'!$AJ$6,
IF(AND(V131=$V$2,120&lt;Q131,Q131&lt;=400,$C$4="m"),'6.4- RC'!$AK$6,
IF(AND(V131=$V$2,400&lt;Q131,Q131&lt;=1000,$C$4="m"),'6.4- RC'!$AL$6,
IF(AND(V131=$V$2,1000&lt;Q131,Q131&lt;=2000,$C$4="m"),'6.4- RC'!$AM$6,
IF(AND(V131=$V$2,2000&lt;Q131,Q131&lt;=4000,$C$4="m"),'6.4- RC'!$AN$6,
IF(AND(V131=$V$3,0.5&lt;=Q131,Q131&lt;=3,$C$4="m"),'6.4- RC'!$AR$4,
IF(AND(V131=$V$3,3&lt;Q131,Q131&lt;=6,$C$4="m"),'6.4- RC'!$AS$4,
IF(AND(V131=$V$3,6&lt;Q131,$C$4="m"),'6.4- RC'!$AT$4,
IF(AND(V131=$V$2,0.5&lt;=Q131,Q131&lt;=3,$C$4="c"),'6.4- RC'!$AG$7,
IF(AND(V131=$V$2,3&lt;Q131,Q131&lt;=6,$C$4="c"),'6.4- RC'!$AH$7,
IF(AND(V131=$V$2,6&lt;Q131,Q131&lt;=30,$C$4="c"),'6.4- RC'!$AI$7,
IF(AND(V131=$V$2,30&lt;Q131,Q131&lt;=120,$C$4="c"),'6.4- RC'!$AJ$7,
IF(AND(V131=$V$2,120&lt;Q131,Q131&lt;=400,$C$4="c"),'6.4- RC'!$AK$7,
IF(AND(V131=$V$2,400&lt;Q131,Q131&lt;=1000,$C$4="c"),'6.4- RC'!$AL$7,
IF(AND(V131=$V$2,1000&lt;Q131,Q131&lt;=2000,$C$4="c"),'6.4- RC'!$AM$7,
IF(AND(V131=$V$2,2000&lt;Q131,Q131&lt;=4000,$C$4="c"),'6.4- RC'!$AN$7,
IF(AND(V131=$V$3,0.5&lt;=Q131,Q131&lt;=3,$C$4="c"),'6.4- RC'!$AR$6,
IF(AND(V131=$V$3,3&lt;Q131,Q131&lt;=6,$C$4="c"),'6.4- RC'!$AS$6,
IF(AND(V131=$V$3,6&lt;Q131,$C$4="c"),'6.4- RC'!$AT$6,
IF(AND(V131=$V$2,0.5&lt;=Q131,Q131&lt;=3,$C$4="v"),'6.4- RC'!$AG$8,
IF(AND(V131=$V$2,3&lt;Q131,Q131&lt;=6,$C$4="v"),'6.4- RC'!$AH$8,
IF(AND(V131=$V$2,6&lt;Q131,Q131&lt;=30,$C$4="v"),'6.4- RC'!$AI$8,
IF(AND(V131=$V$2,30&lt;Q131,Q131&lt;=120,$C$4="v"),'6.4- RC'!$AJ$8,
IF(AND(V131=$V$2,120&lt;Q131,Q131&lt;=400,$C$4="v"),'6.4- RC'!$AK$8,
IF(AND(V131=$V$2,400&lt;Q131,Q131&lt;=1000,$C$4="v"),'6.4- RC'!$AL$8,
IF(AND(V131=$V$2,1000&lt;Q131,Q131&lt;=2000,$C$4="v"),'6.4- RC'!$AM$8,
IF(AND(V131=$V$2,2000&lt;Q131,Q131&lt;=4000,$C$4="v"),'6.4- RC'!$AN$8,
IF(AND(V131=$V$3,0.5&lt;=Q131,Q131&lt;=3,$C$4="v"),'6.4- RC'!$AR$6,
IF(AND(V131=$V$3,3&lt;Q131,Q131&lt;=6,$C$4="v"),'6.4- RC'!$AS$6,
IF(AND(V131=$V$3,6&lt;Q131,$C$4="v"),'6.4- RC'!$AT$6,
IF(V131="","")))))))))))))))))))))))))))))))))))))))))))))</f>
        <v/>
      </c>
      <c r="S131" s="41" t="e">
        <f t="shared" si="22"/>
        <v>#VALUE!</v>
      </c>
      <c r="T131" s="41" t="e">
        <f t="shared" si="23"/>
        <v>#VALUE!</v>
      </c>
      <c r="U131" s="48" t="s">
        <v>143</v>
      </c>
      <c r="V131" s="50"/>
    </row>
    <row r="132" spans="1:22" ht="60" customHeight="1" x14ac:dyDescent="0.25">
      <c r="A132" s="39" t="str">
        <f t="shared" si="17"/>
        <v/>
      </c>
      <c r="B132" s="49"/>
      <c r="C132" s="48">
        <f t="shared" si="20"/>
        <v>120</v>
      </c>
      <c r="D132" s="41"/>
      <c r="E132" s="42" t="str">
        <f t="shared" si="18"/>
        <v>60°</v>
      </c>
      <c r="F132" s="43" t="s">
        <v>66</v>
      </c>
      <c r="G132" s="42">
        <f t="shared" si="19"/>
        <v>0</v>
      </c>
      <c r="H132" s="42" t="str">
        <f t="shared" si="21"/>
        <v>60°</v>
      </c>
      <c r="I132" s="77"/>
      <c r="J132" s="78"/>
      <c r="K132" s="79"/>
      <c r="L132" s="80"/>
      <c r="O132" s="49"/>
      <c r="P132" s="48"/>
      <c r="Q132" s="45" t="s">
        <v>144</v>
      </c>
      <c r="R132" s="41" t="str">
        <f>IF(AND(V132=$V$2,0.5&lt;=Q132,Q132&lt;=3,$C$4="f"),'6.4- RC'!$AG$5,
IF(AND(V132=$V$2,3&lt;Q132,Q132&lt;=6,$C$4="f"),'6.4- RC'!$AH$5,
IF(AND(V132=$V$2,6&lt;Q132,Q132&lt;=30,$C$4="f"),'6.4- RC'!$AI$5,
IF(AND(V132=$V$2,30&lt;Q132,Q132&lt;=120,$C$4="f"),'6.4- RC'!$AJ$5,
IF(AND(V132=$V$2,120&lt;Q132,Q132&lt;=400,$C$4="f"),'6.4- RC'!$AK$5,
IF(AND(V132=$V$2,400&lt;Q132,Q132&lt;=1000,$C$4="f"),'6.4- RC'!$AL$5,
IF(AND(V132=$V$2,1000&lt;Q132,Q132&lt;=2000,$C$4="f"),'6.4- RC'!$AM$5,
IF(AND(V132=$V$2,2000&lt;Q132,Q132&lt;=4000,$C$4="f"),'6.4- RC'!$AN$5,
IF(AND(V132=$V$3,0.5&lt;=Q132,Q132&lt;=3,$C$4="f"),'6.4- RC'!$AR$4,
IF(AND(V132=$V$3,3&lt;Q132,Q132&lt;=6,$C$4="f"),'6.4- RC'!$AS$4,
IF(AND(V132=$V$3,6&lt;Q132,$C$4="f"),'6.4- RC'!$AT$4,
IF(AND(V132=$V$2,0.5&lt;=Q132,Q132&lt;=3,$C$4="m"),'6.4- RC'!$AG$6,
IF(AND(V132=$V$2,3&lt;Q132,Q132&lt;=6,$C$4="m"),'6.4- RC'!$AH$6,
IF(AND(V132=$V$2,6&lt;Q132,Q132&lt;=30,$C$4="m"),'6.4- RC'!$AI$6,
IF(AND(V132=$V$2,30&lt;Q132,Q132&lt;=120,$C$4="m"),'6.4- RC'!$AJ$6,
IF(AND(V132=$V$2,120&lt;Q132,Q132&lt;=400,$C$4="m"),'6.4- RC'!$AK$6,
IF(AND(V132=$V$2,400&lt;Q132,Q132&lt;=1000,$C$4="m"),'6.4- RC'!$AL$6,
IF(AND(V132=$V$2,1000&lt;Q132,Q132&lt;=2000,$C$4="m"),'6.4- RC'!$AM$6,
IF(AND(V132=$V$2,2000&lt;Q132,Q132&lt;=4000,$C$4="m"),'6.4- RC'!$AN$6,
IF(AND(V132=$V$3,0.5&lt;=Q132,Q132&lt;=3,$C$4="m"),'6.4- RC'!$AR$4,
IF(AND(V132=$V$3,3&lt;Q132,Q132&lt;=6,$C$4="m"),'6.4- RC'!$AS$4,
IF(AND(V132=$V$3,6&lt;Q132,$C$4="m"),'6.4- RC'!$AT$4,
IF(AND(V132=$V$2,0.5&lt;=Q132,Q132&lt;=3,$C$4="c"),'6.4- RC'!$AG$7,
IF(AND(V132=$V$2,3&lt;Q132,Q132&lt;=6,$C$4="c"),'6.4- RC'!$AH$7,
IF(AND(V132=$V$2,6&lt;Q132,Q132&lt;=30,$C$4="c"),'6.4- RC'!$AI$7,
IF(AND(V132=$V$2,30&lt;Q132,Q132&lt;=120,$C$4="c"),'6.4- RC'!$AJ$7,
IF(AND(V132=$V$2,120&lt;Q132,Q132&lt;=400,$C$4="c"),'6.4- RC'!$AK$7,
IF(AND(V132=$V$2,400&lt;Q132,Q132&lt;=1000,$C$4="c"),'6.4- RC'!$AL$7,
IF(AND(V132=$V$2,1000&lt;Q132,Q132&lt;=2000,$C$4="c"),'6.4- RC'!$AM$7,
IF(AND(V132=$V$2,2000&lt;Q132,Q132&lt;=4000,$C$4="c"),'6.4- RC'!$AN$7,
IF(AND(V132=$V$3,0.5&lt;=Q132,Q132&lt;=3,$C$4="c"),'6.4- RC'!$AR$6,
IF(AND(V132=$V$3,3&lt;Q132,Q132&lt;=6,$C$4="c"),'6.4- RC'!$AS$6,
IF(AND(V132=$V$3,6&lt;Q132,$C$4="c"),'6.4- RC'!$AT$6,
IF(AND(V132=$V$2,0.5&lt;=Q132,Q132&lt;=3,$C$4="v"),'6.4- RC'!$AG$8,
IF(AND(V132=$V$2,3&lt;Q132,Q132&lt;=6,$C$4="v"),'6.4- RC'!$AH$8,
IF(AND(V132=$V$2,6&lt;Q132,Q132&lt;=30,$C$4="v"),'6.4- RC'!$AI$8,
IF(AND(V132=$V$2,30&lt;Q132,Q132&lt;=120,$C$4="v"),'6.4- RC'!$AJ$8,
IF(AND(V132=$V$2,120&lt;Q132,Q132&lt;=400,$C$4="v"),'6.4- RC'!$AK$8,
IF(AND(V132=$V$2,400&lt;Q132,Q132&lt;=1000,$C$4="v"),'6.4- RC'!$AL$8,
IF(AND(V132=$V$2,1000&lt;Q132,Q132&lt;=2000,$C$4="v"),'6.4- RC'!$AM$8,
IF(AND(V132=$V$2,2000&lt;Q132,Q132&lt;=4000,$C$4="v"),'6.4- RC'!$AN$8,
IF(AND(V132=$V$3,0.5&lt;=Q132,Q132&lt;=3,$C$4="v"),'6.4- RC'!$AR$6,
IF(AND(V132=$V$3,3&lt;Q132,Q132&lt;=6,$C$4="v"),'6.4- RC'!$AS$6,
IF(AND(V132=$V$3,6&lt;Q132,$C$4="v"),'6.4- RC'!$AT$6,
IF(V132="","")))))))))))))))))))))))))))))))))))))))))))))</f>
        <v/>
      </c>
      <c r="S132" s="41" t="e">
        <f t="shared" si="22"/>
        <v>#VALUE!</v>
      </c>
      <c r="T132" s="41" t="e">
        <f t="shared" si="23"/>
        <v>#VALUE!</v>
      </c>
      <c r="U132" s="48"/>
      <c r="V132" s="50"/>
    </row>
    <row r="133" spans="1:22" ht="60" customHeight="1" x14ac:dyDescent="0.25">
      <c r="A133" s="39" t="str">
        <f t="shared" si="17"/>
        <v/>
      </c>
      <c r="B133" s="49"/>
      <c r="C133" s="48">
        <f t="shared" si="20"/>
        <v>121</v>
      </c>
      <c r="D133" s="41"/>
      <c r="E133" s="42" t="str">
        <f t="shared" si="18"/>
        <v>R1</v>
      </c>
      <c r="F133" s="43"/>
      <c r="G133" s="42">
        <f t="shared" si="19"/>
        <v>0</v>
      </c>
      <c r="H133" s="42" t="str">
        <f t="shared" si="21"/>
        <v>R1</v>
      </c>
      <c r="I133" s="77"/>
      <c r="J133" s="78"/>
      <c r="K133" s="79"/>
      <c r="L133" s="80"/>
      <c r="O133" s="49"/>
      <c r="P133" s="48"/>
      <c r="Q133" s="45" t="s">
        <v>145</v>
      </c>
      <c r="R133" s="41" t="str">
        <f>IF(AND(V133=$V$2,0.5&lt;=Q133,Q133&lt;=3,$C$4="f"),'6.4- RC'!$AG$5,
IF(AND(V133=$V$2,3&lt;Q133,Q133&lt;=6,$C$4="f"),'6.4- RC'!$AH$5,
IF(AND(V133=$V$2,6&lt;Q133,Q133&lt;=30,$C$4="f"),'6.4- RC'!$AI$5,
IF(AND(V133=$V$2,30&lt;Q133,Q133&lt;=120,$C$4="f"),'6.4- RC'!$AJ$5,
IF(AND(V133=$V$2,120&lt;Q133,Q133&lt;=400,$C$4="f"),'6.4- RC'!$AK$5,
IF(AND(V133=$V$2,400&lt;Q133,Q133&lt;=1000,$C$4="f"),'6.4- RC'!$AL$5,
IF(AND(V133=$V$2,1000&lt;Q133,Q133&lt;=2000,$C$4="f"),'6.4- RC'!$AM$5,
IF(AND(V133=$V$2,2000&lt;Q133,Q133&lt;=4000,$C$4="f"),'6.4- RC'!$AN$5,
IF(AND(V133=$V$3,0.5&lt;=Q133,Q133&lt;=3,$C$4="f"),'6.4- RC'!$AR$4,
IF(AND(V133=$V$3,3&lt;Q133,Q133&lt;=6,$C$4="f"),'6.4- RC'!$AS$4,
IF(AND(V133=$V$3,6&lt;Q133,$C$4="f"),'6.4- RC'!$AT$4,
IF(AND(V133=$V$2,0.5&lt;=Q133,Q133&lt;=3,$C$4="m"),'6.4- RC'!$AG$6,
IF(AND(V133=$V$2,3&lt;Q133,Q133&lt;=6,$C$4="m"),'6.4- RC'!$AH$6,
IF(AND(V133=$V$2,6&lt;Q133,Q133&lt;=30,$C$4="m"),'6.4- RC'!$AI$6,
IF(AND(V133=$V$2,30&lt;Q133,Q133&lt;=120,$C$4="m"),'6.4- RC'!$AJ$6,
IF(AND(V133=$V$2,120&lt;Q133,Q133&lt;=400,$C$4="m"),'6.4- RC'!$AK$6,
IF(AND(V133=$V$2,400&lt;Q133,Q133&lt;=1000,$C$4="m"),'6.4- RC'!$AL$6,
IF(AND(V133=$V$2,1000&lt;Q133,Q133&lt;=2000,$C$4="m"),'6.4- RC'!$AM$6,
IF(AND(V133=$V$2,2000&lt;Q133,Q133&lt;=4000,$C$4="m"),'6.4- RC'!$AN$6,
IF(AND(V133=$V$3,0.5&lt;=Q133,Q133&lt;=3,$C$4="m"),'6.4- RC'!$AR$4,
IF(AND(V133=$V$3,3&lt;Q133,Q133&lt;=6,$C$4="m"),'6.4- RC'!$AS$4,
IF(AND(V133=$V$3,6&lt;Q133,$C$4="m"),'6.4- RC'!$AT$4,
IF(AND(V133=$V$2,0.5&lt;=Q133,Q133&lt;=3,$C$4="c"),'6.4- RC'!$AG$7,
IF(AND(V133=$V$2,3&lt;Q133,Q133&lt;=6,$C$4="c"),'6.4- RC'!$AH$7,
IF(AND(V133=$V$2,6&lt;Q133,Q133&lt;=30,$C$4="c"),'6.4- RC'!$AI$7,
IF(AND(V133=$V$2,30&lt;Q133,Q133&lt;=120,$C$4="c"),'6.4- RC'!$AJ$7,
IF(AND(V133=$V$2,120&lt;Q133,Q133&lt;=400,$C$4="c"),'6.4- RC'!$AK$7,
IF(AND(V133=$V$2,400&lt;Q133,Q133&lt;=1000,$C$4="c"),'6.4- RC'!$AL$7,
IF(AND(V133=$V$2,1000&lt;Q133,Q133&lt;=2000,$C$4="c"),'6.4- RC'!$AM$7,
IF(AND(V133=$V$2,2000&lt;Q133,Q133&lt;=4000,$C$4="c"),'6.4- RC'!$AN$7,
IF(AND(V133=$V$3,0.5&lt;=Q133,Q133&lt;=3,$C$4="c"),'6.4- RC'!$AR$6,
IF(AND(V133=$V$3,3&lt;Q133,Q133&lt;=6,$C$4="c"),'6.4- RC'!$AS$6,
IF(AND(V133=$V$3,6&lt;Q133,$C$4="c"),'6.4- RC'!$AT$6,
IF(AND(V133=$V$2,0.5&lt;=Q133,Q133&lt;=3,$C$4="v"),'6.4- RC'!$AG$8,
IF(AND(V133=$V$2,3&lt;Q133,Q133&lt;=6,$C$4="v"),'6.4- RC'!$AH$8,
IF(AND(V133=$V$2,6&lt;Q133,Q133&lt;=30,$C$4="v"),'6.4- RC'!$AI$8,
IF(AND(V133=$V$2,30&lt;Q133,Q133&lt;=120,$C$4="v"),'6.4- RC'!$AJ$8,
IF(AND(V133=$V$2,120&lt;Q133,Q133&lt;=400,$C$4="v"),'6.4- RC'!$AK$8,
IF(AND(V133=$V$2,400&lt;Q133,Q133&lt;=1000,$C$4="v"),'6.4- RC'!$AL$8,
IF(AND(V133=$V$2,1000&lt;Q133,Q133&lt;=2000,$C$4="v"),'6.4- RC'!$AM$8,
IF(AND(V133=$V$2,2000&lt;Q133,Q133&lt;=4000,$C$4="v"),'6.4- RC'!$AN$8,
IF(AND(V133=$V$3,0.5&lt;=Q133,Q133&lt;=3,$C$4="v"),'6.4- RC'!$AR$6,
IF(AND(V133=$V$3,3&lt;Q133,Q133&lt;=6,$C$4="v"),'6.4- RC'!$AS$6,
IF(AND(V133=$V$3,6&lt;Q133,$C$4="v"),'6.4- RC'!$AT$6,
IF(V133="","")))))))))))))))))))))))))))))))))))))))))))))</f>
        <v/>
      </c>
      <c r="S133" s="41" t="e">
        <f t="shared" si="22"/>
        <v>#VALUE!</v>
      </c>
      <c r="T133" s="41" t="e">
        <f t="shared" si="23"/>
        <v>#VALUE!</v>
      </c>
      <c r="U133" s="48"/>
      <c r="V133" s="50"/>
    </row>
    <row r="134" spans="1:22" ht="60" customHeight="1" x14ac:dyDescent="0.25">
      <c r="A134" s="39" t="str">
        <f t="shared" si="17"/>
        <v/>
      </c>
      <c r="B134" s="49"/>
      <c r="C134" s="48">
        <f t="shared" si="20"/>
        <v>122</v>
      </c>
      <c r="D134" s="41"/>
      <c r="E134" s="42" t="str">
        <f t="shared" si="18"/>
        <v>R1</v>
      </c>
      <c r="F134" s="43" t="s">
        <v>66</v>
      </c>
      <c r="G134" s="42">
        <f t="shared" si="19"/>
        <v>0</v>
      </c>
      <c r="H134" s="42" t="str">
        <f t="shared" si="21"/>
        <v>R1</v>
      </c>
      <c r="I134" s="77"/>
      <c r="J134" s="78"/>
      <c r="K134" s="79"/>
      <c r="L134" s="80"/>
      <c r="O134" s="49"/>
      <c r="P134" s="48"/>
      <c r="Q134" s="45" t="s">
        <v>145</v>
      </c>
      <c r="R134" s="41" t="str">
        <f>IF(AND(V134=$V$2,0.5&lt;=Q134,Q134&lt;=3,$C$4="f"),'6.4- RC'!$AG$5,
IF(AND(V134=$V$2,3&lt;Q134,Q134&lt;=6,$C$4="f"),'6.4- RC'!$AH$5,
IF(AND(V134=$V$2,6&lt;Q134,Q134&lt;=30,$C$4="f"),'6.4- RC'!$AI$5,
IF(AND(V134=$V$2,30&lt;Q134,Q134&lt;=120,$C$4="f"),'6.4- RC'!$AJ$5,
IF(AND(V134=$V$2,120&lt;Q134,Q134&lt;=400,$C$4="f"),'6.4- RC'!$AK$5,
IF(AND(V134=$V$2,400&lt;Q134,Q134&lt;=1000,$C$4="f"),'6.4- RC'!$AL$5,
IF(AND(V134=$V$2,1000&lt;Q134,Q134&lt;=2000,$C$4="f"),'6.4- RC'!$AM$5,
IF(AND(V134=$V$2,2000&lt;Q134,Q134&lt;=4000,$C$4="f"),'6.4- RC'!$AN$5,
IF(AND(V134=$V$3,0.5&lt;=Q134,Q134&lt;=3,$C$4="f"),'6.4- RC'!$AR$4,
IF(AND(V134=$V$3,3&lt;Q134,Q134&lt;=6,$C$4="f"),'6.4- RC'!$AS$4,
IF(AND(V134=$V$3,6&lt;Q134,$C$4="f"),'6.4- RC'!$AT$4,
IF(AND(V134=$V$2,0.5&lt;=Q134,Q134&lt;=3,$C$4="m"),'6.4- RC'!$AG$6,
IF(AND(V134=$V$2,3&lt;Q134,Q134&lt;=6,$C$4="m"),'6.4- RC'!$AH$6,
IF(AND(V134=$V$2,6&lt;Q134,Q134&lt;=30,$C$4="m"),'6.4- RC'!$AI$6,
IF(AND(V134=$V$2,30&lt;Q134,Q134&lt;=120,$C$4="m"),'6.4- RC'!$AJ$6,
IF(AND(V134=$V$2,120&lt;Q134,Q134&lt;=400,$C$4="m"),'6.4- RC'!$AK$6,
IF(AND(V134=$V$2,400&lt;Q134,Q134&lt;=1000,$C$4="m"),'6.4- RC'!$AL$6,
IF(AND(V134=$V$2,1000&lt;Q134,Q134&lt;=2000,$C$4="m"),'6.4- RC'!$AM$6,
IF(AND(V134=$V$2,2000&lt;Q134,Q134&lt;=4000,$C$4="m"),'6.4- RC'!$AN$6,
IF(AND(V134=$V$3,0.5&lt;=Q134,Q134&lt;=3,$C$4="m"),'6.4- RC'!$AR$4,
IF(AND(V134=$V$3,3&lt;Q134,Q134&lt;=6,$C$4="m"),'6.4- RC'!$AS$4,
IF(AND(V134=$V$3,6&lt;Q134,$C$4="m"),'6.4- RC'!$AT$4,
IF(AND(V134=$V$2,0.5&lt;=Q134,Q134&lt;=3,$C$4="c"),'6.4- RC'!$AG$7,
IF(AND(V134=$V$2,3&lt;Q134,Q134&lt;=6,$C$4="c"),'6.4- RC'!$AH$7,
IF(AND(V134=$V$2,6&lt;Q134,Q134&lt;=30,$C$4="c"),'6.4- RC'!$AI$7,
IF(AND(V134=$V$2,30&lt;Q134,Q134&lt;=120,$C$4="c"),'6.4- RC'!$AJ$7,
IF(AND(V134=$V$2,120&lt;Q134,Q134&lt;=400,$C$4="c"),'6.4- RC'!$AK$7,
IF(AND(V134=$V$2,400&lt;Q134,Q134&lt;=1000,$C$4="c"),'6.4- RC'!$AL$7,
IF(AND(V134=$V$2,1000&lt;Q134,Q134&lt;=2000,$C$4="c"),'6.4- RC'!$AM$7,
IF(AND(V134=$V$2,2000&lt;Q134,Q134&lt;=4000,$C$4="c"),'6.4- RC'!$AN$7,
IF(AND(V134=$V$3,0.5&lt;=Q134,Q134&lt;=3,$C$4="c"),'6.4- RC'!$AR$6,
IF(AND(V134=$V$3,3&lt;Q134,Q134&lt;=6,$C$4="c"),'6.4- RC'!$AS$6,
IF(AND(V134=$V$3,6&lt;Q134,$C$4="c"),'6.4- RC'!$AT$6,
IF(AND(V134=$V$2,0.5&lt;=Q134,Q134&lt;=3,$C$4="v"),'6.4- RC'!$AG$8,
IF(AND(V134=$V$2,3&lt;Q134,Q134&lt;=6,$C$4="v"),'6.4- RC'!$AH$8,
IF(AND(V134=$V$2,6&lt;Q134,Q134&lt;=30,$C$4="v"),'6.4- RC'!$AI$8,
IF(AND(V134=$V$2,30&lt;Q134,Q134&lt;=120,$C$4="v"),'6.4- RC'!$AJ$8,
IF(AND(V134=$V$2,120&lt;Q134,Q134&lt;=400,$C$4="v"),'6.4- RC'!$AK$8,
IF(AND(V134=$V$2,400&lt;Q134,Q134&lt;=1000,$C$4="v"),'6.4- RC'!$AL$8,
IF(AND(V134=$V$2,1000&lt;Q134,Q134&lt;=2000,$C$4="v"),'6.4- RC'!$AM$8,
IF(AND(V134=$V$2,2000&lt;Q134,Q134&lt;=4000,$C$4="v"),'6.4- RC'!$AN$8,
IF(AND(V134=$V$3,0.5&lt;=Q134,Q134&lt;=3,$C$4="v"),'6.4- RC'!$AR$6,
IF(AND(V134=$V$3,3&lt;Q134,Q134&lt;=6,$C$4="v"),'6.4- RC'!$AS$6,
IF(AND(V134=$V$3,6&lt;Q134,$C$4="v"),'6.4- RC'!$AT$6,
IF(V134="","")))))))))))))))))))))))))))))))))))))))))))))</f>
        <v/>
      </c>
      <c r="S134" s="41" t="e">
        <f t="shared" si="22"/>
        <v>#VALUE!</v>
      </c>
      <c r="T134" s="41" t="e">
        <f t="shared" si="23"/>
        <v>#VALUE!</v>
      </c>
      <c r="U134" s="48"/>
      <c r="V134" s="50"/>
    </row>
    <row r="135" spans="1:22" ht="60" customHeight="1" x14ac:dyDescent="0.25">
      <c r="A135" s="39" t="str">
        <f t="shared" si="17"/>
        <v/>
      </c>
      <c r="B135" s="49"/>
      <c r="C135" s="48">
        <f t="shared" si="20"/>
        <v>123</v>
      </c>
      <c r="D135" s="41"/>
      <c r="E135" s="42" t="str">
        <f t="shared" si="18"/>
        <v>R0,5</v>
      </c>
      <c r="F135" s="43" t="s">
        <v>66</v>
      </c>
      <c r="G135" s="42">
        <f t="shared" si="19"/>
        <v>0</v>
      </c>
      <c r="H135" s="42" t="str">
        <f t="shared" si="21"/>
        <v>R0,5</v>
      </c>
      <c r="I135" s="77"/>
      <c r="J135" s="78"/>
      <c r="K135" s="79"/>
      <c r="L135" s="80"/>
      <c r="O135" s="49"/>
      <c r="P135" s="48"/>
      <c r="Q135" s="45" t="s">
        <v>146</v>
      </c>
      <c r="R135" s="41" t="str">
        <f>IF(AND(V135=$V$2,0.5&lt;=Q135,Q135&lt;=3,$C$4="f"),'6.4- RC'!$AG$5,
IF(AND(V135=$V$2,3&lt;Q135,Q135&lt;=6,$C$4="f"),'6.4- RC'!$AH$5,
IF(AND(V135=$V$2,6&lt;Q135,Q135&lt;=30,$C$4="f"),'6.4- RC'!$AI$5,
IF(AND(V135=$V$2,30&lt;Q135,Q135&lt;=120,$C$4="f"),'6.4- RC'!$AJ$5,
IF(AND(V135=$V$2,120&lt;Q135,Q135&lt;=400,$C$4="f"),'6.4- RC'!$AK$5,
IF(AND(V135=$V$2,400&lt;Q135,Q135&lt;=1000,$C$4="f"),'6.4- RC'!$AL$5,
IF(AND(V135=$V$2,1000&lt;Q135,Q135&lt;=2000,$C$4="f"),'6.4- RC'!$AM$5,
IF(AND(V135=$V$2,2000&lt;Q135,Q135&lt;=4000,$C$4="f"),'6.4- RC'!$AN$5,
IF(AND(V135=$V$3,0.5&lt;=Q135,Q135&lt;=3,$C$4="f"),'6.4- RC'!$AR$4,
IF(AND(V135=$V$3,3&lt;Q135,Q135&lt;=6,$C$4="f"),'6.4- RC'!$AS$4,
IF(AND(V135=$V$3,6&lt;Q135,$C$4="f"),'6.4- RC'!$AT$4,
IF(AND(V135=$V$2,0.5&lt;=Q135,Q135&lt;=3,$C$4="m"),'6.4- RC'!$AG$6,
IF(AND(V135=$V$2,3&lt;Q135,Q135&lt;=6,$C$4="m"),'6.4- RC'!$AH$6,
IF(AND(V135=$V$2,6&lt;Q135,Q135&lt;=30,$C$4="m"),'6.4- RC'!$AI$6,
IF(AND(V135=$V$2,30&lt;Q135,Q135&lt;=120,$C$4="m"),'6.4- RC'!$AJ$6,
IF(AND(V135=$V$2,120&lt;Q135,Q135&lt;=400,$C$4="m"),'6.4- RC'!$AK$6,
IF(AND(V135=$V$2,400&lt;Q135,Q135&lt;=1000,$C$4="m"),'6.4- RC'!$AL$6,
IF(AND(V135=$V$2,1000&lt;Q135,Q135&lt;=2000,$C$4="m"),'6.4- RC'!$AM$6,
IF(AND(V135=$V$2,2000&lt;Q135,Q135&lt;=4000,$C$4="m"),'6.4- RC'!$AN$6,
IF(AND(V135=$V$3,0.5&lt;=Q135,Q135&lt;=3,$C$4="m"),'6.4- RC'!$AR$4,
IF(AND(V135=$V$3,3&lt;Q135,Q135&lt;=6,$C$4="m"),'6.4- RC'!$AS$4,
IF(AND(V135=$V$3,6&lt;Q135,$C$4="m"),'6.4- RC'!$AT$4,
IF(AND(V135=$V$2,0.5&lt;=Q135,Q135&lt;=3,$C$4="c"),'6.4- RC'!$AG$7,
IF(AND(V135=$V$2,3&lt;Q135,Q135&lt;=6,$C$4="c"),'6.4- RC'!$AH$7,
IF(AND(V135=$V$2,6&lt;Q135,Q135&lt;=30,$C$4="c"),'6.4- RC'!$AI$7,
IF(AND(V135=$V$2,30&lt;Q135,Q135&lt;=120,$C$4="c"),'6.4- RC'!$AJ$7,
IF(AND(V135=$V$2,120&lt;Q135,Q135&lt;=400,$C$4="c"),'6.4- RC'!$AK$7,
IF(AND(V135=$V$2,400&lt;Q135,Q135&lt;=1000,$C$4="c"),'6.4- RC'!$AL$7,
IF(AND(V135=$V$2,1000&lt;Q135,Q135&lt;=2000,$C$4="c"),'6.4- RC'!$AM$7,
IF(AND(V135=$V$2,2000&lt;Q135,Q135&lt;=4000,$C$4="c"),'6.4- RC'!$AN$7,
IF(AND(V135=$V$3,0.5&lt;=Q135,Q135&lt;=3,$C$4="c"),'6.4- RC'!$AR$6,
IF(AND(V135=$V$3,3&lt;Q135,Q135&lt;=6,$C$4="c"),'6.4- RC'!$AS$6,
IF(AND(V135=$V$3,6&lt;Q135,$C$4="c"),'6.4- RC'!$AT$6,
IF(AND(V135=$V$2,0.5&lt;=Q135,Q135&lt;=3,$C$4="v"),'6.4- RC'!$AG$8,
IF(AND(V135=$V$2,3&lt;Q135,Q135&lt;=6,$C$4="v"),'6.4- RC'!$AH$8,
IF(AND(V135=$V$2,6&lt;Q135,Q135&lt;=30,$C$4="v"),'6.4- RC'!$AI$8,
IF(AND(V135=$V$2,30&lt;Q135,Q135&lt;=120,$C$4="v"),'6.4- RC'!$AJ$8,
IF(AND(V135=$V$2,120&lt;Q135,Q135&lt;=400,$C$4="v"),'6.4- RC'!$AK$8,
IF(AND(V135=$V$2,400&lt;Q135,Q135&lt;=1000,$C$4="v"),'6.4- RC'!$AL$8,
IF(AND(V135=$V$2,1000&lt;Q135,Q135&lt;=2000,$C$4="v"),'6.4- RC'!$AM$8,
IF(AND(V135=$V$2,2000&lt;Q135,Q135&lt;=4000,$C$4="v"),'6.4- RC'!$AN$8,
IF(AND(V135=$V$3,0.5&lt;=Q135,Q135&lt;=3,$C$4="v"),'6.4- RC'!$AR$6,
IF(AND(V135=$V$3,3&lt;Q135,Q135&lt;=6,$C$4="v"),'6.4- RC'!$AS$6,
IF(AND(V135=$V$3,6&lt;Q135,$C$4="v"),'6.4- RC'!$AT$6,
IF(V135="","")))))))))))))))))))))))))))))))))))))))))))))</f>
        <v/>
      </c>
      <c r="S135" s="41" t="e">
        <f t="shared" si="22"/>
        <v>#VALUE!</v>
      </c>
      <c r="T135" s="41" t="e">
        <f t="shared" si="23"/>
        <v>#VALUE!</v>
      </c>
      <c r="U135" s="48"/>
      <c r="V135" s="50"/>
    </row>
    <row r="136" spans="1:22" ht="60" customHeight="1" x14ac:dyDescent="0.25">
      <c r="A136" s="39" t="str">
        <f t="shared" si="17"/>
        <v/>
      </c>
      <c r="B136" s="49"/>
      <c r="C136" s="48">
        <f t="shared" si="20"/>
        <v>124</v>
      </c>
      <c r="D136" s="41"/>
      <c r="E136" s="42" t="str">
        <f t="shared" si="18"/>
        <v>Ø223</v>
      </c>
      <c r="F136" s="43" t="s">
        <v>66</v>
      </c>
      <c r="G136" s="42">
        <f t="shared" si="19"/>
        <v>0</v>
      </c>
      <c r="H136" s="42" t="str">
        <f t="shared" si="21"/>
        <v>Ø223</v>
      </c>
      <c r="I136" s="77"/>
      <c r="J136" s="78"/>
      <c r="K136" s="79"/>
      <c r="L136" s="80"/>
      <c r="O136" s="49"/>
      <c r="P136" s="48"/>
      <c r="Q136" s="45" t="s">
        <v>147</v>
      </c>
      <c r="R136" s="41" t="str">
        <f>IF(AND(V136=$V$2,0.5&lt;=Q136,Q136&lt;=3,$C$4="f"),'6.4- RC'!$AG$5,
IF(AND(V136=$V$2,3&lt;Q136,Q136&lt;=6,$C$4="f"),'6.4- RC'!$AH$5,
IF(AND(V136=$V$2,6&lt;Q136,Q136&lt;=30,$C$4="f"),'6.4- RC'!$AI$5,
IF(AND(V136=$V$2,30&lt;Q136,Q136&lt;=120,$C$4="f"),'6.4- RC'!$AJ$5,
IF(AND(V136=$V$2,120&lt;Q136,Q136&lt;=400,$C$4="f"),'6.4- RC'!$AK$5,
IF(AND(V136=$V$2,400&lt;Q136,Q136&lt;=1000,$C$4="f"),'6.4- RC'!$AL$5,
IF(AND(V136=$V$2,1000&lt;Q136,Q136&lt;=2000,$C$4="f"),'6.4- RC'!$AM$5,
IF(AND(V136=$V$2,2000&lt;Q136,Q136&lt;=4000,$C$4="f"),'6.4- RC'!$AN$5,
IF(AND(V136=$V$3,0.5&lt;=Q136,Q136&lt;=3,$C$4="f"),'6.4- RC'!$AR$4,
IF(AND(V136=$V$3,3&lt;Q136,Q136&lt;=6,$C$4="f"),'6.4- RC'!$AS$4,
IF(AND(V136=$V$3,6&lt;Q136,$C$4="f"),'6.4- RC'!$AT$4,
IF(AND(V136=$V$2,0.5&lt;=Q136,Q136&lt;=3,$C$4="m"),'6.4- RC'!$AG$6,
IF(AND(V136=$V$2,3&lt;Q136,Q136&lt;=6,$C$4="m"),'6.4- RC'!$AH$6,
IF(AND(V136=$V$2,6&lt;Q136,Q136&lt;=30,$C$4="m"),'6.4- RC'!$AI$6,
IF(AND(V136=$V$2,30&lt;Q136,Q136&lt;=120,$C$4="m"),'6.4- RC'!$AJ$6,
IF(AND(V136=$V$2,120&lt;Q136,Q136&lt;=400,$C$4="m"),'6.4- RC'!$AK$6,
IF(AND(V136=$V$2,400&lt;Q136,Q136&lt;=1000,$C$4="m"),'6.4- RC'!$AL$6,
IF(AND(V136=$V$2,1000&lt;Q136,Q136&lt;=2000,$C$4="m"),'6.4- RC'!$AM$6,
IF(AND(V136=$V$2,2000&lt;Q136,Q136&lt;=4000,$C$4="m"),'6.4- RC'!$AN$6,
IF(AND(V136=$V$3,0.5&lt;=Q136,Q136&lt;=3,$C$4="m"),'6.4- RC'!$AR$4,
IF(AND(V136=$V$3,3&lt;Q136,Q136&lt;=6,$C$4="m"),'6.4- RC'!$AS$4,
IF(AND(V136=$V$3,6&lt;Q136,$C$4="m"),'6.4- RC'!$AT$4,
IF(AND(V136=$V$2,0.5&lt;=Q136,Q136&lt;=3,$C$4="c"),'6.4- RC'!$AG$7,
IF(AND(V136=$V$2,3&lt;Q136,Q136&lt;=6,$C$4="c"),'6.4- RC'!$AH$7,
IF(AND(V136=$V$2,6&lt;Q136,Q136&lt;=30,$C$4="c"),'6.4- RC'!$AI$7,
IF(AND(V136=$V$2,30&lt;Q136,Q136&lt;=120,$C$4="c"),'6.4- RC'!$AJ$7,
IF(AND(V136=$V$2,120&lt;Q136,Q136&lt;=400,$C$4="c"),'6.4- RC'!$AK$7,
IF(AND(V136=$V$2,400&lt;Q136,Q136&lt;=1000,$C$4="c"),'6.4- RC'!$AL$7,
IF(AND(V136=$V$2,1000&lt;Q136,Q136&lt;=2000,$C$4="c"),'6.4- RC'!$AM$7,
IF(AND(V136=$V$2,2000&lt;Q136,Q136&lt;=4000,$C$4="c"),'6.4- RC'!$AN$7,
IF(AND(V136=$V$3,0.5&lt;=Q136,Q136&lt;=3,$C$4="c"),'6.4- RC'!$AR$6,
IF(AND(V136=$V$3,3&lt;Q136,Q136&lt;=6,$C$4="c"),'6.4- RC'!$AS$6,
IF(AND(V136=$V$3,6&lt;Q136,$C$4="c"),'6.4- RC'!$AT$6,
IF(AND(V136=$V$2,0.5&lt;=Q136,Q136&lt;=3,$C$4="v"),'6.4- RC'!$AG$8,
IF(AND(V136=$V$2,3&lt;Q136,Q136&lt;=6,$C$4="v"),'6.4- RC'!$AH$8,
IF(AND(V136=$V$2,6&lt;Q136,Q136&lt;=30,$C$4="v"),'6.4- RC'!$AI$8,
IF(AND(V136=$V$2,30&lt;Q136,Q136&lt;=120,$C$4="v"),'6.4- RC'!$AJ$8,
IF(AND(V136=$V$2,120&lt;Q136,Q136&lt;=400,$C$4="v"),'6.4- RC'!$AK$8,
IF(AND(V136=$V$2,400&lt;Q136,Q136&lt;=1000,$C$4="v"),'6.4- RC'!$AL$8,
IF(AND(V136=$V$2,1000&lt;Q136,Q136&lt;=2000,$C$4="v"),'6.4- RC'!$AM$8,
IF(AND(V136=$V$2,2000&lt;Q136,Q136&lt;=4000,$C$4="v"),'6.4- RC'!$AN$8,
IF(AND(V136=$V$3,0.5&lt;=Q136,Q136&lt;=3,$C$4="v"),'6.4- RC'!$AR$6,
IF(AND(V136=$V$3,3&lt;Q136,Q136&lt;=6,$C$4="v"),'6.4- RC'!$AS$6,
IF(AND(V136=$V$3,6&lt;Q136,$C$4="v"),'6.4- RC'!$AT$6,
IF(V136="","")))))))))))))))))))))))))))))))))))))))))))))</f>
        <v/>
      </c>
      <c r="S136" s="41" t="e">
        <f t="shared" si="22"/>
        <v>#VALUE!</v>
      </c>
      <c r="T136" s="41" t="e">
        <f t="shared" si="23"/>
        <v>#VALUE!</v>
      </c>
      <c r="U136" s="48"/>
      <c r="V136" s="50"/>
    </row>
    <row r="137" spans="1:22" ht="60" customHeight="1" x14ac:dyDescent="0.25">
      <c r="A137" s="39" t="str">
        <f t="shared" si="17"/>
        <v/>
      </c>
      <c r="B137" s="49"/>
      <c r="C137" s="48">
        <f t="shared" si="20"/>
        <v>125</v>
      </c>
      <c r="D137" s="41"/>
      <c r="E137" s="42" t="str">
        <f t="shared" si="18"/>
        <v>Ø211</v>
      </c>
      <c r="F137" s="43" t="s">
        <v>66</v>
      </c>
      <c r="G137" s="42">
        <f t="shared" si="19"/>
        <v>0</v>
      </c>
      <c r="H137" s="42" t="str">
        <f t="shared" si="21"/>
        <v>Ø211</v>
      </c>
      <c r="I137" s="77"/>
      <c r="J137" s="78"/>
      <c r="K137" s="79"/>
      <c r="L137" s="80"/>
      <c r="O137" s="49"/>
      <c r="P137" s="48"/>
      <c r="Q137" s="45" t="s">
        <v>148</v>
      </c>
      <c r="R137" s="41" t="str">
        <f>IF(AND(V137=$V$2,0.5&lt;=Q137,Q137&lt;=3,$C$4="f"),'6.4- RC'!$AG$5,
IF(AND(V137=$V$2,3&lt;Q137,Q137&lt;=6,$C$4="f"),'6.4- RC'!$AH$5,
IF(AND(V137=$V$2,6&lt;Q137,Q137&lt;=30,$C$4="f"),'6.4- RC'!$AI$5,
IF(AND(V137=$V$2,30&lt;Q137,Q137&lt;=120,$C$4="f"),'6.4- RC'!$AJ$5,
IF(AND(V137=$V$2,120&lt;Q137,Q137&lt;=400,$C$4="f"),'6.4- RC'!$AK$5,
IF(AND(V137=$V$2,400&lt;Q137,Q137&lt;=1000,$C$4="f"),'6.4- RC'!$AL$5,
IF(AND(V137=$V$2,1000&lt;Q137,Q137&lt;=2000,$C$4="f"),'6.4- RC'!$AM$5,
IF(AND(V137=$V$2,2000&lt;Q137,Q137&lt;=4000,$C$4="f"),'6.4- RC'!$AN$5,
IF(AND(V137=$V$3,0.5&lt;=Q137,Q137&lt;=3,$C$4="f"),'6.4- RC'!$AR$4,
IF(AND(V137=$V$3,3&lt;Q137,Q137&lt;=6,$C$4="f"),'6.4- RC'!$AS$4,
IF(AND(V137=$V$3,6&lt;Q137,$C$4="f"),'6.4- RC'!$AT$4,
IF(AND(V137=$V$2,0.5&lt;=Q137,Q137&lt;=3,$C$4="m"),'6.4- RC'!$AG$6,
IF(AND(V137=$V$2,3&lt;Q137,Q137&lt;=6,$C$4="m"),'6.4- RC'!$AH$6,
IF(AND(V137=$V$2,6&lt;Q137,Q137&lt;=30,$C$4="m"),'6.4- RC'!$AI$6,
IF(AND(V137=$V$2,30&lt;Q137,Q137&lt;=120,$C$4="m"),'6.4- RC'!$AJ$6,
IF(AND(V137=$V$2,120&lt;Q137,Q137&lt;=400,$C$4="m"),'6.4- RC'!$AK$6,
IF(AND(V137=$V$2,400&lt;Q137,Q137&lt;=1000,$C$4="m"),'6.4- RC'!$AL$6,
IF(AND(V137=$V$2,1000&lt;Q137,Q137&lt;=2000,$C$4="m"),'6.4- RC'!$AM$6,
IF(AND(V137=$V$2,2000&lt;Q137,Q137&lt;=4000,$C$4="m"),'6.4- RC'!$AN$6,
IF(AND(V137=$V$3,0.5&lt;=Q137,Q137&lt;=3,$C$4="m"),'6.4- RC'!$AR$4,
IF(AND(V137=$V$3,3&lt;Q137,Q137&lt;=6,$C$4="m"),'6.4- RC'!$AS$4,
IF(AND(V137=$V$3,6&lt;Q137,$C$4="m"),'6.4- RC'!$AT$4,
IF(AND(V137=$V$2,0.5&lt;=Q137,Q137&lt;=3,$C$4="c"),'6.4- RC'!$AG$7,
IF(AND(V137=$V$2,3&lt;Q137,Q137&lt;=6,$C$4="c"),'6.4- RC'!$AH$7,
IF(AND(V137=$V$2,6&lt;Q137,Q137&lt;=30,$C$4="c"),'6.4- RC'!$AI$7,
IF(AND(V137=$V$2,30&lt;Q137,Q137&lt;=120,$C$4="c"),'6.4- RC'!$AJ$7,
IF(AND(V137=$V$2,120&lt;Q137,Q137&lt;=400,$C$4="c"),'6.4- RC'!$AK$7,
IF(AND(V137=$V$2,400&lt;Q137,Q137&lt;=1000,$C$4="c"),'6.4- RC'!$AL$7,
IF(AND(V137=$V$2,1000&lt;Q137,Q137&lt;=2000,$C$4="c"),'6.4- RC'!$AM$7,
IF(AND(V137=$V$2,2000&lt;Q137,Q137&lt;=4000,$C$4="c"),'6.4- RC'!$AN$7,
IF(AND(V137=$V$3,0.5&lt;=Q137,Q137&lt;=3,$C$4="c"),'6.4- RC'!$AR$6,
IF(AND(V137=$V$3,3&lt;Q137,Q137&lt;=6,$C$4="c"),'6.4- RC'!$AS$6,
IF(AND(V137=$V$3,6&lt;Q137,$C$4="c"),'6.4- RC'!$AT$6,
IF(AND(V137=$V$2,0.5&lt;=Q137,Q137&lt;=3,$C$4="v"),'6.4- RC'!$AG$8,
IF(AND(V137=$V$2,3&lt;Q137,Q137&lt;=6,$C$4="v"),'6.4- RC'!$AH$8,
IF(AND(V137=$V$2,6&lt;Q137,Q137&lt;=30,$C$4="v"),'6.4- RC'!$AI$8,
IF(AND(V137=$V$2,30&lt;Q137,Q137&lt;=120,$C$4="v"),'6.4- RC'!$AJ$8,
IF(AND(V137=$V$2,120&lt;Q137,Q137&lt;=400,$C$4="v"),'6.4- RC'!$AK$8,
IF(AND(V137=$V$2,400&lt;Q137,Q137&lt;=1000,$C$4="v"),'6.4- RC'!$AL$8,
IF(AND(V137=$V$2,1000&lt;Q137,Q137&lt;=2000,$C$4="v"),'6.4- RC'!$AM$8,
IF(AND(V137=$V$2,2000&lt;Q137,Q137&lt;=4000,$C$4="v"),'6.4- RC'!$AN$8,
IF(AND(V137=$V$3,0.5&lt;=Q137,Q137&lt;=3,$C$4="v"),'6.4- RC'!$AR$6,
IF(AND(V137=$V$3,3&lt;Q137,Q137&lt;=6,$C$4="v"),'6.4- RC'!$AS$6,
IF(AND(V137=$V$3,6&lt;Q137,$C$4="v"),'6.4- RC'!$AT$6,
IF(V137="","")))))))))))))))))))))))))))))))))))))))))))))</f>
        <v/>
      </c>
      <c r="S137" s="41" t="e">
        <f t="shared" si="22"/>
        <v>#VALUE!</v>
      </c>
      <c r="T137" s="41" t="e">
        <f t="shared" si="23"/>
        <v>#VALUE!</v>
      </c>
      <c r="U137" s="48"/>
      <c r="V137" s="50"/>
    </row>
    <row r="138" spans="1:22" ht="60" customHeight="1" x14ac:dyDescent="0.25">
      <c r="A138" s="39" t="str">
        <f t="shared" si="17"/>
        <v/>
      </c>
      <c r="B138" s="49"/>
      <c r="C138" s="48">
        <f t="shared" si="20"/>
        <v>126</v>
      </c>
      <c r="D138" s="41"/>
      <c r="E138" s="42" t="str">
        <f t="shared" si="18"/>
        <v>R1</v>
      </c>
      <c r="F138" s="43" t="s">
        <v>66</v>
      </c>
      <c r="G138" s="42">
        <f t="shared" si="19"/>
        <v>0</v>
      </c>
      <c r="H138" s="42" t="str">
        <f t="shared" si="21"/>
        <v>R1</v>
      </c>
      <c r="I138" s="77"/>
      <c r="J138" s="78"/>
      <c r="K138" s="79"/>
      <c r="L138" s="80"/>
      <c r="O138" s="49"/>
      <c r="P138" s="48"/>
      <c r="Q138" s="45" t="s">
        <v>145</v>
      </c>
      <c r="R138" s="41" t="str">
        <f>IF(AND(V138=$V$2,0.5&lt;=Q138,Q138&lt;=3,$C$4="f"),'6.4- RC'!$AG$5,
IF(AND(V138=$V$2,3&lt;Q138,Q138&lt;=6,$C$4="f"),'6.4- RC'!$AH$5,
IF(AND(V138=$V$2,6&lt;Q138,Q138&lt;=30,$C$4="f"),'6.4- RC'!$AI$5,
IF(AND(V138=$V$2,30&lt;Q138,Q138&lt;=120,$C$4="f"),'6.4- RC'!$AJ$5,
IF(AND(V138=$V$2,120&lt;Q138,Q138&lt;=400,$C$4="f"),'6.4- RC'!$AK$5,
IF(AND(V138=$V$2,400&lt;Q138,Q138&lt;=1000,$C$4="f"),'6.4- RC'!$AL$5,
IF(AND(V138=$V$2,1000&lt;Q138,Q138&lt;=2000,$C$4="f"),'6.4- RC'!$AM$5,
IF(AND(V138=$V$2,2000&lt;Q138,Q138&lt;=4000,$C$4="f"),'6.4- RC'!$AN$5,
IF(AND(V138=$V$3,0.5&lt;=Q138,Q138&lt;=3,$C$4="f"),'6.4- RC'!$AR$4,
IF(AND(V138=$V$3,3&lt;Q138,Q138&lt;=6,$C$4="f"),'6.4- RC'!$AS$4,
IF(AND(V138=$V$3,6&lt;Q138,$C$4="f"),'6.4- RC'!$AT$4,
IF(AND(V138=$V$2,0.5&lt;=Q138,Q138&lt;=3,$C$4="m"),'6.4- RC'!$AG$6,
IF(AND(V138=$V$2,3&lt;Q138,Q138&lt;=6,$C$4="m"),'6.4- RC'!$AH$6,
IF(AND(V138=$V$2,6&lt;Q138,Q138&lt;=30,$C$4="m"),'6.4- RC'!$AI$6,
IF(AND(V138=$V$2,30&lt;Q138,Q138&lt;=120,$C$4="m"),'6.4- RC'!$AJ$6,
IF(AND(V138=$V$2,120&lt;Q138,Q138&lt;=400,$C$4="m"),'6.4- RC'!$AK$6,
IF(AND(V138=$V$2,400&lt;Q138,Q138&lt;=1000,$C$4="m"),'6.4- RC'!$AL$6,
IF(AND(V138=$V$2,1000&lt;Q138,Q138&lt;=2000,$C$4="m"),'6.4- RC'!$AM$6,
IF(AND(V138=$V$2,2000&lt;Q138,Q138&lt;=4000,$C$4="m"),'6.4- RC'!$AN$6,
IF(AND(V138=$V$3,0.5&lt;=Q138,Q138&lt;=3,$C$4="m"),'6.4- RC'!$AR$4,
IF(AND(V138=$V$3,3&lt;Q138,Q138&lt;=6,$C$4="m"),'6.4- RC'!$AS$4,
IF(AND(V138=$V$3,6&lt;Q138,$C$4="m"),'6.4- RC'!$AT$4,
IF(AND(V138=$V$2,0.5&lt;=Q138,Q138&lt;=3,$C$4="c"),'6.4- RC'!$AG$7,
IF(AND(V138=$V$2,3&lt;Q138,Q138&lt;=6,$C$4="c"),'6.4- RC'!$AH$7,
IF(AND(V138=$V$2,6&lt;Q138,Q138&lt;=30,$C$4="c"),'6.4- RC'!$AI$7,
IF(AND(V138=$V$2,30&lt;Q138,Q138&lt;=120,$C$4="c"),'6.4- RC'!$AJ$7,
IF(AND(V138=$V$2,120&lt;Q138,Q138&lt;=400,$C$4="c"),'6.4- RC'!$AK$7,
IF(AND(V138=$V$2,400&lt;Q138,Q138&lt;=1000,$C$4="c"),'6.4- RC'!$AL$7,
IF(AND(V138=$V$2,1000&lt;Q138,Q138&lt;=2000,$C$4="c"),'6.4- RC'!$AM$7,
IF(AND(V138=$V$2,2000&lt;Q138,Q138&lt;=4000,$C$4="c"),'6.4- RC'!$AN$7,
IF(AND(V138=$V$3,0.5&lt;=Q138,Q138&lt;=3,$C$4="c"),'6.4- RC'!$AR$6,
IF(AND(V138=$V$3,3&lt;Q138,Q138&lt;=6,$C$4="c"),'6.4- RC'!$AS$6,
IF(AND(V138=$V$3,6&lt;Q138,$C$4="c"),'6.4- RC'!$AT$6,
IF(AND(V138=$V$2,0.5&lt;=Q138,Q138&lt;=3,$C$4="v"),'6.4- RC'!$AG$8,
IF(AND(V138=$V$2,3&lt;Q138,Q138&lt;=6,$C$4="v"),'6.4- RC'!$AH$8,
IF(AND(V138=$V$2,6&lt;Q138,Q138&lt;=30,$C$4="v"),'6.4- RC'!$AI$8,
IF(AND(V138=$V$2,30&lt;Q138,Q138&lt;=120,$C$4="v"),'6.4- RC'!$AJ$8,
IF(AND(V138=$V$2,120&lt;Q138,Q138&lt;=400,$C$4="v"),'6.4- RC'!$AK$8,
IF(AND(V138=$V$2,400&lt;Q138,Q138&lt;=1000,$C$4="v"),'6.4- RC'!$AL$8,
IF(AND(V138=$V$2,1000&lt;Q138,Q138&lt;=2000,$C$4="v"),'6.4- RC'!$AM$8,
IF(AND(V138=$V$2,2000&lt;Q138,Q138&lt;=4000,$C$4="v"),'6.4- RC'!$AN$8,
IF(AND(V138=$V$3,0.5&lt;=Q138,Q138&lt;=3,$C$4="v"),'6.4- RC'!$AR$6,
IF(AND(V138=$V$3,3&lt;Q138,Q138&lt;=6,$C$4="v"),'6.4- RC'!$AS$6,
IF(AND(V138=$V$3,6&lt;Q138,$C$4="v"),'6.4- RC'!$AT$6,
IF(V138="","")))))))))))))))))))))))))))))))))))))))))))))</f>
        <v/>
      </c>
      <c r="S138" s="41" t="e">
        <f t="shared" si="22"/>
        <v>#VALUE!</v>
      </c>
      <c r="T138" s="41" t="e">
        <f t="shared" si="23"/>
        <v>#VALUE!</v>
      </c>
      <c r="U138" s="48"/>
      <c r="V138" s="50"/>
    </row>
    <row r="139" spans="1:22" ht="60" customHeight="1" x14ac:dyDescent="0.25">
      <c r="A139" s="39" t="str">
        <f t="shared" ref="A139:A207" si="24">IF(ISTEXT(D139),"X","")</f>
        <v/>
      </c>
      <c r="B139" s="49"/>
      <c r="C139" s="48">
        <f t="shared" ref="C139:C204" si="25">C138+1</f>
        <v>127</v>
      </c>
      <c r="D139" s="41"/>
      <c r="E139" s="42" t="str">
        <f t="shared" ref="E139:E207" si="26">IF(AND(O139="",P139="°"),Q139&amp;P139&amp;R139&amp;U139,
IF(AND(O139="",P139&lt;&gt;"°"),P139&amp;Q139&amp;R139&amp;U139,
IF(AND(O139&lt;&gt;"",P139="°"),"("&amp;O139&amp;"x) "&amp;Q139&amp;P139&amp;R139&amp;U139,
IF(AND(O139&lt;&gt;"",P139&lt;&gt;"°"),"("&amp;O139&amp;"x) "&amp;P139&amp;Q139&amp;R139&amp;U139))))</f>
        <v>1,1</v>
      </c>
      <c r="F139" s="43" t="s">
        <v>66</v>
      </c>
      <c r="G139" s="42">
        <f t="shared" ref="G139:G207" si="27">IF(AND(R139="",Q139&lt;&gt;""),0,
IF(AND(R139=0,Q139=""),"",
IF(AND(COUNTIF(R139,"*±*"),Q139&lt;&gt;""),Q139-MID(R139,3,7),
IF(AND(OR(COUNTIF(R139,"*-*"),COUNTIF(R139,"*+*")),Q139&lt;&gt;""),S139,))))</f>
        <v>0</v>
      </c>
      <c r="H139" s="42">
        <f t="shared" si="21"/>
        <v>1.1000000000000001</v>
      </c>
      <c r="I139" s="77"/>
      <c r="J139" s="78"/>
      <c r="K139" s="79"/>
      <c r="L139" s="80"/>
      <c r="O139" s="49"/>
      <c r="P139" s="48"/>
      <c r="Q139" s="45">
        <v>1.1000000000000001</v>
      </c>
      <c r="R139" s="41" t="str">
        <f>IF(AND(V139=$V$2,0.5&lt;=Q139,Q139&lt;=3,$C$4="f"),'6.4- RC'!$AG$5,
IF(AND(V139=$V$2,3&lt;Q139,Q139&lt;=6,$C$4="f"),'6.4- RC'!$AH$5,
IF(AND(V139=$V$2,6&lt;Q139,Q139&lt;=30,$C$4="f"),'6.4- RC'!$AI$5,
IF(AND(V139=$V$2,30&lt;Q139,Q139&lt;=120,$C$4="f"),'6.4- RC'!$AJ$5,
IF(AND(V139=$V$2,120&lt;Q139,Q139&lt;=400,$C$4="f"),'6.4- RC'!$AK$5,
IF(AND(V139=$V$2,400&lt;Q139,Q139&lt;=1000,$C$4="f"),'6.4- RC'!$AL$5,
IF(AND(V139=$V$2,1000&lt;Q139,Q139&lt;=2000,$C$4="f"),'6.4- RC'!$AM$5,
IF(AND(V139=$V$2,2000&lt;Q139,Q139&lt;=4000,$C$4="f"),'6.4- RC'!$AN$5,
IF(AND(V139=$V$3,0.5&lt;=Q139,Q139&lt;=3,$C$4="f"),'6.4- RC'!$AR$4,
IF(AND(V139=$V$3,3&lt;Q139,Q139&lt;=6,$C$4="f"),'6.4- RC'!$AS$4,
IF(AND(V139=$V$3,6&lt;Q139,$C$4="f"),'6.4- RC'!$AT$4,
IF(AND(V139=$V$2,0.5&lt;=Q139,Q139&lt;=3,$C$4="m"),'6.4- RC'!$AG$6,
IF(AND(V139=$V$2,3&lt;Q139,Q139&lt;=6,$C$4="m"),'6.4- RC'!$AH$6,
IF(AND(V139=$V$2,6&lt;Q139,Q139&lt;=30,$C$4="m"),'6.4- RC'!$AI$6,
IF(AND(V139=$V$2,30&lt;Q139,Q139&lt;=120,$C$4="m"),'6.4- RC'!$AJ$6,
IF(AND(V139=$V$2,120&lt;Q139,Q139&lt;=400,$C$4="m"),'6.4- RC'!$AK$6,
IF(AND(V139=$V$2,400&lt;Q139,Q139&lt;=1000,$C$4="m"),'6.4- RC'!$AL$6,
IF(AND(V139=$V$2,1000&lt;Q139,Q139&lt;=2000,$C$4="m"),'6.4- RC'!$AM$6,
IF(AND(V139=$V$2,2000&lt;Q139,Q139&lt;=4000,$C$4="m"),'6.4- RC'!$AN$6,
IF(AND(V139=$V$3,0.5&lt;=Q139,Q139&lt;=3,$C$4="m"),'6.4- RC'!$AR$4,
IF(AND(V139=$V$3,3&lt;Q139,Q139&lt;=6,$C$4="m"),'6.4- RC'!$AS$4,
IF(AND(V139=$V$3,6&lt;Q139,$C$4="m"),'6.4- RC'!$AT$4,
IF(AND(V139=$V$2,0.5&lt;=Q139,Q139&lt;=3,$C$4="c"),'6.4- RC'!$AG$7,
IF(AND(V139=$V$2,3&lt;Q139,Q139&lt;=6,$C$4="c"),'6.4- RC'!$AH$7,
IF(AND(V139=$V$2,6&lt;Q139,Q139&lt;=30,$C$4="c"),'6.4- RC'!$AI$7,
IF(AND(V139=$V$2,30&lt;Q139,Q139&lt;=120,$C$4="c"),'6.4- RC'!$AJ$7,
IF(AND(V139=$V$2,120&lt;Q139,Q139&lt;=400,$C$4="c"),'6.4- RC'!$AK$7,
IF(AND(V139=$V$2,400&lt;Q139,Q139&lt;=1000,$C$4="c"),'6.4- RC'!$AL$7,
IF(AND(V139=$V$2,1000&lt;Q139,Q139&lt;=2000,$C$4="c"),'6.4- RC'!$AM$7,
IF(AND(V139=$V$2,2000&lt;Q139,Q139&lt;=4000,$C$4="c"),'6.4- RC'!$AN$7,
IF(AND(V139=$V$3,0.5&lt;=Q139,Q139&lt;=3,$C$4="c"),'6.4- RC'!$AR$6,
IF(AND(V139=$V$3,3&lt;Q139,Q139&lt;=6,$C$4="c"),'6.4- RC'!$AS$6,
IF(AND(V139=$V$3,6&lt;Q139,$C$4="c"),'6.4- RC'!$AT$6,
IF(AND(V139=$V$2,0.5&lt;=Q139,Q139&lt;=3,$C$4="v"),'6.4- RC'!$AG$8,
IF(AND(V139=$V$2,3&lt;Q139,Q139&lt;=6,$C$4="v"),'6.4- RC'!$AH$8,
IF(AND(V139=$V$2,6&lt;Q139,Q139&lt;=30,$C$4="v"),'6.4- RC'!$AI$8,
IF(AND(V139=$V$2,30&lt;Q139,Q139&lt;=120,$C$4="v"),'6.4- RC'!$AJ$8,
IF(AND(V139=$V$2,120&lt;Q139,Q139&lt;=400,$C$4="v"),'6.4- RC'!$AK$8,
IF(AND(V139=$V$2,400&lt;Q139,Q139&lt;=1000,$C$4="v"),'6.4- RC'!$AL$8,
IF(AND(V139=$V$2,1000&lt;Q139,Q139&lt;=2000,$C$4="v"),'6.4- RC'!$AM$8,
IF(AND(V139=$V$2,2000&lt;Q139,Q139&lt;=4000,$C$4="v"),'6.4- RC'!$AN$8,
IF(AND(V139=$V$3,0.5&lt;=Q139,Q139&lt;=3,$C$4="v"),'6.4- RC'!$AR$6,
IF(AND(V139=$V$3,3&lt;Q139,Q139&lt;=6,$C$4="v"),'6.4- RC'!$AS$6,
IF(AND(V139=$V$3,6&lt;Q139,$C$4="v"),'6.4- RC'!$AT$6,
IF(V139="","")))))))))))))))))))))))))))))))))))))))))))))</f>
        <v/>
      </c>
      <c r="S139" s="41" t="e">
        <f t="shared" si="22"/>
        <v>#VALUE!</v>
      </c>
      <c r="T139" s="41" t="e">
        <f t="shared" si="23"/>
        <v>#VALUE!</v>
      </c>
      <c r="U139" s="48"/>
      <c r="V139" s="50"/>
    </row>
    <row r="140" spans="1:22" ht="60" customHeight="1" x14ac:dyDescent="0.25">
      <c r="A140" s="39" t="str">
        <f t="shared" si="24"/>
        <v/>
      </c>
      <c r="B140" s="49"/>
      <c r="C140" s="48">
        <f t="shared" si="25"/>
        <v>128</v>
      </c>
      <c r="D140" s="41"/>
      <c r="E140" s="42" t="str">
        <f t="shared" si="26"/>
        <v>30°</v>
      </c>
      <c r="F140" s="43" t="s">
        <v>66</v>
      </c>
      <c r="G140" s="42">
        <f t="shared" si="27"/>
        <v>0</v>
      </c>
      <c r="H140" s="42" t="str">
        <f t="shared" ref="H140:H208" si="28">IF(AND(R140="",Q140&lt;&gt;""),Q140,
IF(AND(R140=0,Q140=""),"",
IF(AND(COUNTIF(R140,"*±*"),Q140&lt;&gt;""),Q140+MID(R140,3,7),
IF(AND(OR(COUNTIF(R140,"*-*"),COUNTIF(R140,"*+*")),Q140&lt;&gt;""),T140,))))</f>
        <v>30°</v>
      </c>
      <c r="I140" s="77"/>
      <c r="J140" s="78"/>
      <c r="K140" s="79"/>
      <c r="L140" s="80"/>
      <c r="O140" s="49"/>
      <c r="P140" s="48"/>
      <c r="Q140" s="45" t="s">
        <v>92</v>
      </c>
      <c r="R140" s="41" t="str">
        <f>IF(AND(V140=$V$2,0.5&lt;=Q140,Q140&lt;=3,$C$4="f"),'6.4- RC'!$AG$5,
IF(AND(V140=$V$2,3&lt;Q140,Q140&lt;=6,$C$4="f"),'6.4- RC'!$AH$5,
IF(AND(V140=$V$2,6&lt;Q140,Q140&lt;=30,$C$4="f"),'6.4- RC'!$AI$5,
IF(AND(V140=$V$2,30&lt;Q140,Q140&lt;=120,$C$4="f"),'6.4- RC'!$AJ$5,
IF(AND(V140=$V$2,120&lt;Q140,Q140&lt;=400,$C$4="f"),'6.4- RC'!$AK$5,
IF(AND(V140=$V$2,400&lt;Q140,Q140&lt;=1000,$C$4="f"),'6.4- RC'!$AL$5,
IF(AND(V140=$V$2,1000&lt;Q140,Q140&lt;=2000,$C$4="f"),'6.4- RC'!$AM$5,
IF(AND(V140=$V$2,2000&lt;Q140,Q140&lt;=4000,$C$4="f"),'6.4- RC'!$AN$5,
IF(AND(V140=$V$3,0.5&lt;=Q140,Q140&lt;=3,$C$4="f"),'6.4- RC'!$AR$4,
IF(AND(V140=$V$3,3&lt;Q140,Q140&lt;=6,$C$4="f"),'6.4- RC'!$AS$4,
IF(AND(V140=$V$3,6&lt;Q140,$C$4="f"),'6.4- RC'!$AT$4,
IF(AND(V140=$V$2,0.5&lt;=Q140,Q140&lt;=3,$C$4="m"),'6.4- RC'!$AG$6,
IF(AND(V140=$V$2,3&lt;Q140,Q140&lt;=6,$C$4="m"),'6.4- RC'!$AH$6,
IF(AND(V140=$V$2,6&lt;Q140,Q140&lt;=30,$C$4="m"),'6.4- RC'!$AI$6,
IF(AND(V140=$V$2,30&lt;Q140,Q140&lt;=120,$C$4="m"),'6.4- RC'!$AJ$6,
IF(AND(V140=$V$2,120&lt;Q140,Q140&lt;=400,$C$4="m"),'6.4- RC'!$AK$6,
IF(AND(V140=$V$2,400&lt;Q140,Q140&lt;=1000,$C$4="m"),'6.4- RC'!$AL$6,
IF(AND(V140=$V$2,1000&lt;Q140,Q140&lt;=2000,$C$4="m"),'6.4- RC'!$AM$6,
IF(AND(V140=$V$2,2000&lt;Q140,Q140&lt;=4000,$C$4="m"),'6.4- RC'!$AN$6,
IF(AND(V140=$V$3,0.5&lt;=Q140,Q140&lt;=3,$C$4="m"),'6.4- RC'!$AR$4,
IF(AND(V140=$V$3,3&lt;Q140,Q140&lt;=6,$C$4="m"),'6.4- RC'!$AS$4,
IF(AND(V140=$V$3,6&lt;Q140,$C$4="m"),'6.4- RC'!$AT$4,
IF(AND(V140=$V$2,0.5&lt;=Q140,Q140&lt;=3,$C$4="c"),'6.4- RC'!$AG$7,
IF(AND(V140=$V$2,3&lt;Q140,Q140&lt;=6,$C$4="c"),'6.4- RC'!$AH$7,
IF(AND(V140=$V$2,6&lt;Q140,Q140&lt;=30,$C$4="c"),'6.4- RC'!$AI$7,
IF(AND(V140=$V$2,30&lt;Q140,Q140&lt;=120,$C$4="c"),'6.4- RC'!$AJ$7,
IF(AND(V140=$V$2,120&lt;Q140,Q140&lt;=400,$C$4="c"),'6.4- RC'!$AK$7,
IF(AND(V140=$V$2,400&lt;Q140,Q140&lt;=1000,$C$4="c"),'6.4- RC'!$AL$7,
IF(AND(V140=$V$2,1000&lt;Q140,Q140&lt;=2000,$C$4="c"),'6.4- RC'!$AM$7,
IF(AND(V140=$V$2,2000&lt;Q140,Q140&lt;=4000,$C$4="c"),'6.4- RC'!$AN$7,
IF(AND(V140=$V$3,0.5&lt;=Q140,Q140&lt;=3,$C$4="c"),'6.4- RC'!$AR$6,
IF(AND(V140=$V$3,3&lt;Q140,Q140&lt;=6,$C$4="c"),'6.4- RC'!$AS$6,
IF(AND(V140=$V$3,6&lt;Q140,$C$4="c"),'6.4- RC'!$AT$6,
IF(AND(V140=$V$2,0.5&lt;=Q140,Q140&lt;=3,$C$4="v"),'6.4- RC'!$AG$8,
IF(AND(V140=$V$2,3&lt;Q140,Q140&lt;=6,$C$4="v"),'6.4- RC'!$AH$8,
IF(AND(V140=$V$2,6&lt;Q140,Q140&lt;=30,$C$4="v"),'6.4- RC'!$AI$8,
IF(AND(V140=$V$2,30&lt;Q140,Q140&lt;=120,$C$4="v"),'6.4- RC'!$AJ$8,
IF(AND(V140=$V$2,120&lt;Q140,Q140&lt;=400,$C$4="v"),'6.4- RC'!$AK$8,
IF(AND(V140=$V$2,400&lt;Q140,Q140&lt;=1000,$C$4="v"),'6.4- RC'!$AL$8,
IF(AND(V140=$V$2,1000&lt;Q140,Q140&lt;=2000,$C$4="v"),'6.4- RC'!$AM$8,
IF(AND(V140=$V$2,2000&lt;Q140,Q140&lt;=4000,$C$4="v"),'6.4- RC'!$AN$8,
IF(AND(V140=$V$3,0.5&lt;=Q140,Q140&lt;=3,$C$4="v"),'6.4- RC'!$AR$6,
IF(AND(V140=$V$3,3&lt;Q140,Q140&lt;=6,$C$4="v"),'6.4- RC'!$AS$6,
IF(AND(V140=$V$3,6&lt;Q140,$C$4="v"),'6.4- RC'!$AT$6,
IF(V140="","")))))))))))))))))))))))))))))))))))))))))))))</f>
        <v/>
      </c>
      <c r="S140" s="41" t="e">
        <f t="shared" si="22"/>
        <v>#VALUE!</v>
      </c>
      <c r="T140" s="41" t="e">
        <f t="shared" si="23"/>
        <v>#VALUE!</v>
      </c>
      <c r="U140" s="48"/>
      <c r="V140" s="50"/>
    </row>
    <row r="141" spans="1:22" ht="60" customHeight="1" x14ac:dyDescent="0.25">
      <c r="A141" s="39" t="str">
        <f t="shared" si="24"/>
        <v/>
      </c>
      <c r="B141" s="49"/>
      <c r="C141" s="48">
        <f t="shared" si="25"/>
        <v>129</v>
      </c>
      <c r="D141" s="41"/>
      <c r="E141" s="42" t="str">
        <f t="shared" si="26"/>
        <v>R1</v>
      </c>
      <c r="F141" s="43" t="s">
        <v>66</v>
      </c>
      <c r="G141" s="42">
        <f t="shared" si="27"/>
        <v>0</v>
      </c>
      <c r="H141" s="42" t="str">
        <f t="shared" si="28"/>
        <v>R1</v>
      </c>
      <c r="I141" s="77"/>
      <c r="J141" s="78"/>
      <c r="K141" s="79"/>
      <c r="L141" s="80"/>
      <c r="O141" s="49"/>
      <c r="P141" s="48"/>
      <c r="Q141" s="45" t="s">
        <v>145</v>
      </c>
      <c r="R141" s="41" t="str">
        <f>IF(AND(V141=$V$2,0.5&lt;=Q141,Q141&lt;=3,$C$4="f"),'6.4- RC'!$AG$5,
IF(AND(V141=$V$2,3&lt;Q141,Q141&lt;=6,$C$4="f"),'6.4- RC'!$AH$5,
IF(AND(V141=$V$2,6&lt;Q141,Q141&lt;=30,$C$4="f"),'6.4- RC'!$AI$5,
IF(AND(V141=$V$2,30&lt;Q141,Q141&lt;=120,$C$4="f"),'6.4- RC'!$AJ$5,
IF(AND(V141=$V$2,120&lt;Q141,Q141&lt;=400,$C$4="f"),'6.4- RC'!$AK$5,
IF(AND(V141=$V$2,400&lt;Q141,Q141&lt;=1000,$C$4="f"),'6.4- RC'!$AL$5,
IF(AND(V141=$V$2,1000&lt;Q141,Q141&lt;=2000,$C$4="f"),'6.4- RC'!$AM$5,
IF(AND(V141=$V$2,2000&lt;Q141,Q141&lt;=4000,$C$4="f"),'6.4- RC'!$AN$5,
IF(AND(V141=$V$3,0.5&lt;=Q141,Q141&lt;=3,$C$4="f"),'6.4- RC'!$AR$4,
IF(AND(V141=$V$3,3&lt;Q141,Q141&lt;=6,$C$4="f"),'6.4- RC'!$AS$4,
IF(AND(V141=$V$3,6&lt;Q141,$C$4="f"),'6.4- RC'!$AT$4,
IF(AND(V141=$V$2,0.5&lt;=Q141,Q141&lt;=3,$C$4="m"),'6.4- RC'!$AG$6,
IF(AND(V141=$V$2,3&lt;Q141,Q141&lt;=6,$C$4="m"),'6.4- RC'!$AH$6,
IF(AND(V141=$V$2,6&lt;Q141,Q141&lt;=30,$C$4="m"),'6.4- RC'!$AI$6,
IF(AND(V141=$V$2,30&lt;Q141,Q141&lt;=120,$C$4="m"),'6.4- RC'!$AJ$6,
IF(AND(V141=$V$2,120&lt;Q141,Q141&lt;=400,$C$4="m"),'6.4- RC'!$AK$6,
IF(AND(V141=$V$2,400&lt;Q141,Q141&lt;=1000,$C$4="m"),'6.4- RC'!$AL$6,
IF(AND(V141=$V$2,1000&lt;Q141,Q141&lt;=2000,$C$4="m"),'6.4- RC'!$AM$6,
IF(AND(V141=$V$2,2000&lt;Q141,Q141&lt;=4000,$C$4="m"),'6.4- RC'!$AN$6,
IF(AND(V141=$V$3,0.5&lt;=Q141,Q141&lt;=3,$C$4="m"),'6.4- RC'!$AR$4,
IF(AND(V141=$V$3,3&lt;Q141,Q141&lt;=6,$C$4="m"),'6.4- RC'!$AS$4,
IF(AND(V141=$V$3,6&lt;Q141,$C$4="m"),'6.4- RC'!$AT$4,
IF(AND(V141=$V$2,0.5&lt;=Q141,Q141&lt;=3,$C$4="c"),'6.4- RC'!$AG$7,
IF(AND(V141=$V$2,3&lt;Q141,Q141&lt;=6,$C$4="c"),'6.4- RC'!$AH$7,
IF(AND(V141=$V$2,6&lt;Q141,Q141&lt;=30,$C$4="c"),'6.4- RC'!$AI$7,
IF(AND(V141=$V$2,30&lt;Q141,Q141&lt;=120,$C$4="c"),'6.4- RC'!$AJ$7,
IF(AND(V141=$V$2,120&lt;Q141,Q141&lt;=400,$C$4="c"),'6.4- RC'!$AK$7,
IF(AND(V141=$V$2,400&lt;Q141,Q141&lt;=1000,$C$4="c"),'6.4- RC'!$AL$7,
IF(AND(V141=$V$2,1000&lt;Q141,Q141&lt;=2000,$C$4="c"),'6.4- RC'!$AM$7,
IF(AND(V141=$V$2,2000&lt;Q141,Q141&lt;=4000,$C$4="c"),'6.4- RC'!$AN$7,
IF(AND(V141=$V$3,0.5&lt;=Q141,Q141&lt;=3,$C$4="c"),'6.4- RC'!$AR$6,
IF(AND(V141=$V$3,3&lt;Q141,Q141&lt;=6,$C$4="c"),'6.4- RC'!$AS$6,
IF(AND(V141=$V$3,6&lt;Q141,$C$4="c"),'6.4- RC'!$AT$6,
IF(AND(V141=$V$2,0.5&lt;=Q141,Q141&lt;=3,$C$4="v"),'6.4- RC'!$AG$8,
IF(AND(V141=$V$2,3&lt;Q141,Q141&lt;=6,$C$4="v"),'6.4- RC'!$AH$8,
IF(AND(V141=$V$2,6&lt;Q141,Q141&lt;=30,$C$4="v"),'6.4- RC'!$AI$8,
IF(AND(V141=$V$2,30&lt;Q141,Q141&lt;=120,$C$4="v"),'6.4- RC'!$AJ$8,
IF(AND(V141=$V$2,120&lt;Q141,Q141&lt;=400,$C$4="v"),'6.4- RC'!$AK$8,
IF(AND(V141=$V$2,400&lt;Q141,Q141&lt;=1000,$C$4="v"),'6.4- RC'!$AL$8,
IF(AND(V141=$V$2,1000&lt;Q141,Q141&lt;=2000,$C$4="v"),'6.4- RC'!$AM$8,
IF(AND(V141=$V$2,2000&lt;Q141,Q141&lt;=4000,$C$4="v"),'6.4- RC'!$AN$8,
IF(AND(V141=$V$3,0.5&lt;=Q141,Q141&lt;=3,$C$4="v"),'6.4- RC'!$AR$6,
IF(AND(V141=$V$3,3&lt;Q141,Q141&lt;=6,$C$4="v"),'6.4- RC'!$AS$6,
IF(AND(V141=$V$3,6&lt;Q141,$C$4="v"),'6.4- RC'!$AT$6,
IF(V141="","")))))))))))))))))))))))))))))))))))))))))))))</f>
        <v/>
      </c>
      <c r="S141" s="41" t="e">
        <f t="shared" si="22"/>
        <v>#VALUE!</v>
      </c>
      <c r="T141" s="41" t="e">
        <f t="shared" si="23"/>
        <v>#VALUE!</v>
      </c>
      <c r="U141" s="48"/>
      <c r="V141" s="50"/>
    </row>
    <row r="142" spans="1:22" ht="60" customHeight="1" x14ac:dyDescent="0.25">
      <c r="A142" s="39" t="str">
        <f t="shared" si="24"/>
        <v/>
      </c>
      <c r="B142" s="49"/>
      <c r="C142" s="48">
        <f t="shared" si="25"/>
        <v>130</v>
      </c>
      <c r="D142" s="41"/>
      <c r="E142" s="42" t="str">
        <f t="shared" si="26"/>
        <v>7,5</v>
      </c>
      <c r="F142" s="43" t="s">
        <v>66</v>
      </c>
      <c r="G142" s="42">
        <f t="shared" si="27"/>
        <v>0</v>
      </c>
      <c r="H142" s="42">
        <f t="shared" si="28"/>
        <v>7.5</v>
      </c>
      <c r="I142" s="77"/>
      <c r="J142" s="78"/>
      <c r="K142" s="79"/>
      <c r="L142" s="80"/>
      <c r="O142" s="49"/>
      <c r="P142" s="48"/>
      <c r="Q142" s="45">
        <v>7.5</v>
      </c>
      <c r="R142" s="41" t="str">
        <f>IF(AND(V142=$V$2,0.5&lt;=Q142,Q142&lt;=3,$C$4="f"),'6.4- RC'!$AG$5,
IF(AND(V142=$V$2,3&lt;Q142,Q142&lt;=6,$C$4="f"),'6.4- RC'!$AH$5,
IF(AND(V142=$V$2,6&lt;Q142,Q142&lt;=30,$C$4="f"),'6.4- RC'!$AI$5,
IF(AND(V142=$V$2,30&lt;Q142,Q142&lt;=120,$C$4="f"),'6.4- RC'!$AJ$5,
IF(AND(V142=$V$2,120&lt;Q142,Q142&lt;=400,$C$4="f"),'6.4- RC'!$AK$5,
IF(AND(V142=$V$2,400&lt;Q142,Q142&lt;=1000,$C$4="f"),'6.4- RC'!$AL$5,
IF(AND(V142=$V$2,1000&lt;Q142,Q142&lt;=2000,$C$4="f"),'6.4- RC'!$AM$5,
IF(AND(V142=$V$2,2000&lt;Q142,Q142&lt;=4000,$C$4="f"),'6.4- RC'!$AN$5,
IF(AND(V142=$V$3,0.5&lt;=Q142,Q142&lt;=3,$C$4="f"),'6.4- RC'!$AR$4,
IF(AND(V142=$V$3,3&lt;Q142,Q142&lt;=6,$C$4="f"),'6.4- RC'!$AS$4,
IF(AND(V142=$V$3,6&lt;Q142,$C$4="f"),'6.4- RC'!$AT$4,
IF(AND(V142=$V$2,0.5&lt;=Q142,Q142&lt;=3,$C$4="m"),'6.4- RC'!$AG$6,
IF(AND(V142=$V$2,3&lt;Q142,Q142&lt;=6,$C$4="m"),'6.4- RC'!$AH$6,
IF(AND(V142=$V$2,6&lt;Q142,Q142&lt;=30,$C$4="m"),'6.4- RC'!$AI$6,
IF(AND(V142=$V$2,30&lt;Q142,Q142&lt;=120,$C$4="m"),'6.4- RC'!$AJ$6,
IF(AND(V142=$V$2,120&lt;Q142,Q142&lt;=400,$C$4="m"),'6.4- RC'!$AK$6,
IF(AND(V142=$V$2,400&lt;Q142,Q142&lt;=1000,$C$4="m"),'6.4- RC'!$AL$6,
IF(AND(V142=$V$2,1000&lt;Q142,Q142&lt;=2000,$C$4="m"),'6.4- RC'!$AM$6,
IF(AND(V142=$V$2,2000&lt;Q142,Q142&lt;=4000,$C$4="m"),'6.4- RC'!$AN$6,
IF(AND(V142=$V$3,0.5&lt;=Q142,Q142&lt;=3,$C$4="m"),'6.4- RC'!$AR$4,
IF(AND(V142=$V$3,3&lt;Q142,Q142&lt;=6,$C$4="m"),'6.4- RC'!$AS$4,
IF(AND(V142=$V$3,6&lt;Q142,$C$4="m"),'6.4- RC'!$AT$4,
IF(AND(V142=$V$2,0.5&lt;=Q142,Q142&lt;=3,$C$4="c"),'6.4- RC'!$AG$7,
IF(AND(V142=$V$2,3&lt;Q142,Q142&lt;=6,$C$4="c"),'6.4- RC'!$AH$7,
IF(AND(V142=$V$2,6&lt;Q142,Q142&lt;=30,$C$4="c"),'6.4- RC'!$AI$7,
IF(AND(V142=$V$2,30&lt;Q142,Q142&lt;=120,$C$4="c"),'6.4- RC'!$AJ$7,
IF(AND(V142=$V$2,120&lt;Q142,Q142&lt;=400,$C$4="c"),'6.4- RC'!$AK$7,
IF(AND(V142=$V$2,400&lt;Q142,Q142&lt;=1000,$C$4="c"),'6.4- RC'!$AL$7,
IF(AND(V142=$V$2,1000&lt;Q142,Q142&lt;=2000,$C$4="c"),'6.4- RC'!$AM$7,
IF(AND(V142=$V$2,2000&lt;Q142,Q142&lt;=4000,$C$4="c"),'6.4- RC'!$AN$7,
IF(AND(V142=$V$3,0.5&lt;=Q142,Q142&lt;=3,$C$4="c"),'6.4- RC'!$AR$6,
IF(AND(V142=$V$3,3&lt;Q142,Q142&lt;=6,$C$4="c"),'6.4- RC'!$AS$6,
IF(AND(V142=$V$3,6&lt;Q142,$C$4="c"),'6.4- RC'!$AT$6,
IF(AND(V142=$V$2,0.5&lt;=Q142,Q142&lt;=3,$C$4="v"),'6.4- RC'!$AG$8,
IF(AND(V142=$V$2,3&lt;Q142,Q142&lt;=6,$C$4="v"),'6.4- RC'!$AH$8,
IF(AND(V142=$V$2,6&lt;Q142,Q142&lt;=30,$C$4="v"),'6.4- RC'!$AI$8,
IF(AND(V142=$V$2,30&lt;Q142,Q142&lt;=120,$C$4="v"),'6.4- RC'!$AJ$8,
IF(AND(V142=$V$2,120&lt;Q142,Q142&lt;=400,$C$4="v"),'6.4- RC'!$AK$8,
IF(AND(V142=$V$2,400&lt;Q142,Q142&lt;=1000,$C$4="v"),'6.4- RC'!$AL$8,
IF(AND(V142=$V$2,1000&lt;Q142,Q142&lt;=2000,$C$4="v"),'6.4- RC'!$AM$8,
IF(AND(V142=$V$2,2000&lt;Q142,Q142&lt;=4000,$C$4="v"),'6.4- RC'!$AN$8,
IF(AND(V142=$V$3,0.5&lt;=Q142,Q142&lt;=3,$C$4="v"),'6.4- RC'!$AR$6,
IF(AND(V142=$V$3,3&lt;Q142,Q142&lt;=6,$C$4="v"),'6.4- RC'!$AS$6,
IF(AND(V142=$V$3,6&lt;Q142,$C$4="v"),'6.4- RC'!$AT$6,
IF(V142="","")))))))))))))))))))))))))))))))))))))))))))))</f>
        <v/>
      </c>
      <c r="S142" s="41" t="e">
        <f t="shared" si="22"/>
        <v>#VALUE!</v>
      </c>
      <c r="T142" s="41" t="e">
        <f t="shared" si="23"/>
        <v>#VALUE!</v>
      </c>
      <c r="U142" s="48"/>
      <c r="V142" s="50"/>
    </row>
    <row r="143" spans="1:22" ht="60" customHeight="1" x14ac:dyDescent="0.25">
      <c r="A143" s="39" t="str">
        <f t="shared" si="24"/>
        <v/>
      </c>
      <c r="B143" s="49"/>
      <c r="C143" s="48">
        <f t="shared" si="25"/>
        <v>131</v>
      </c>
      <c r="D143" s="41"/>
      <c r="E143" s="42" t="str">
        <f t="shared" si="26"/>
        <v>Forme 0,2 |G|H</v>
      </c>
      <c r="F143" s="55">
        <f>MAX('8560-1.001 (av TS)'!I276:I283)</f>
        <v>0</v>
      </c>
      <c r="G143" s="42">
        <f t="shared" si="27"/>
        <v>0</v>
      </c>
      <c r="H143" s="42">
        <f t="shared" si="28"/>
        <v>0.2</v>
      </c>
      <c r="I143" s="77"/>
      <c r="J143" s="78"/>
      <c r="K143" s="79"/>
      <c r="L143" s="80"/>
      <c r="O143" s="49"/>
      <c r="P143" s="48" t="s">
        <v>125</v>
      </c>
      <c r="Q143" s="45">
        <v>0.2</v>
      </c>
      <c r="R143" s="41" t="str">
        <f>IF(AND(V143=$V$2,0.5&lt;=Q143,Q143&lt;=3,$C$4="f"),'6.4- RC'!$AG$5,
IF(AND(V143=$V$2,3&lt;Q143,Q143&lt;=6,$C$4="f"),'6.4- RC'!$AH$5,
IF(AND(V143=$V$2,6&lt;Q143,Q143&lt;=30,$C$4="f"),'6.4- RC'!$AI$5,
IF(AND(V143=$V$2,30&lt;Q143,Q143&lt;=120,$C$4="f"),'6.4- RC'!$AJ$5,
IF(AND(V143=$V$2,120&lt;Q143,Q143&lt;=400,$C$4="f"),'6.4- RC'!$AK$5,
IF(AND(V143=$V$2,400&lt;Q143,Q143&lt;=1000,$C$4="f"),'6.4- RC'!$AL$5,
IF(AND(V143=$V$2,1000&lt;Q143,Q143&lt;=2000,$C$4="f"),'6.4- RC'!$AM$5,
IF(AND(V143=$V$2,2000&lt;Q143,Q143&lt;=4000,$C$4="f"),'6.4- RC'!$AN$5,
IF(AND(V143=$V$3,0.5&lt;=Q143,Q143&lt;=3,$C$4="f"),'6.4- RC'!$AR$4,
IF(AND(V143=$V$3,3&lt;Q143,Q143&lt;=6,$C$4="f"),'6.4- RC'!$AS$4,
IF(AND(V143=$V$3,6&lt;Q143,$C$4="f"),'6.4- RC'!$AT$4,
IF(AND(V143=$V$2,0.5&lt;=Q143,Q143&lt;=3,$C$4="m"),'6.4- RC'!$AG$6,
IF(AND(V143=$V$2,3&lt;Q143,Q143&lt;=6,$C$4="m"),'6.4- RC'!$AH$6,
IF(AND(V143=$V$2,6&lt;Q143,Q143&lt;=30,$C$4="m"),'6.4- RC'!$AI$6,
IF(AND(V143=$V$2,30&lt;Q143,Q143&lt;=120,$C$4="m"),'6.4- RC'!$AJ$6,
IF(AND(V143=$V$2,120&lt;Q143,Q143&lt;=400,$C$4="m"),'6.4- RC'!$AK$6,
IF(AND(V143=$V$2,400&lt;Q143,Q143&lt;=1000,$C$4="m"),'6.4- RC'!$AL$6,
IF(AND(V143=$V$2,1000&lt;Q143,Q143&lt;=2000,$C$4="m"),'6.4- RC'!$AM$6,
IF(AND(V143=$V$2,2000&lt;Q143,Q143&lt;=4000,$C$4="m"),'6.4- RC'!$AN$6,
IF(AND(V143=$V$3,0.5&lt;=Q143,Q143&lt;=3,$C$4="m"),'6.4- RC'!$AR$4,
IF(AND(V143=$V$3,3&lt;Q143,Q143&lt;=6,$C$4="m"),'6.4- RC'!$AS$4,
IF(AND(V143=$V$3,6&lt;Q143,$C$4="m"),'6.4- RC'!$AT$4,
IF(AND(V143=$V$2,0.5&lt;=Q143,Q143&lt;=3,$C$4="c"),'6.4- RC'!$AG$7,
IF(AND(V143=$V$2,3&lt;Q143,Q143&lt;=6,$C$4="c"),'6.4- RC'!$AH$7,
IF(AND(V143=$V$2,6&lt;Q143,Q143&lt;=30,$C$4="c"),'6.4- RC'!$AI$7,
IF(AND(V143=$V$2,30&lt;Q143,Q143&lt;=120,$C$4="c"),'6.4- RC'!$AJ$7,
IF(AND(V143=$V$2,120&lt;Q143,Q143&lt;=400,$C$4="c"),'6.4- RC'!$AK$7,
IF(AND(V143=$V$2,400&lt;Q143,Q143&lt;=1000,$C$4="c"),'6.4- RC'!$AL$7,
IF(AND(V143=$V$2,1000&lt;Q143,Q143&lt;=2000,$C$4="c"),'6.4- RC'!$AM$7,
IF(AND(V143=$V$2,2000&lt;Q143,Q143&lt;=4000,$C$4="c"),'6.4- RC'!$AN$7,
IF(AND(V143=$V$3,0.5&lt;=Q143,Q143&lt;=3,$C$4="c"),'6.4- RC'!$AR$6,
IF(AND(V143=$V$3,3&lt;Q143,Q143&lt;=6,$C$4="c"),'6.4- RC'!$AS$6,
IF(AND(V143=$V$3,6&lt;Q143,$C$4="c"),'6.4- RC'!$AT$6,
IF(AND(V143=$V$2,0.5&lt;=Q143,Q143&lt;=3,$C$4="v"),'6.4- RC'!$AG$8,
IF(AND(V143=$V$2,3&lt;Q143,Q143&lt;=6,$C$4="v"),'6.4- RC'!$AH$8,
IF(AND(V143=$V$2,6&lt;Q143,Q143&lt;=30,$C$4="v"),'6.4- RC'!$AI$8,
IF(AND(V143=$V$2,30&lt;Q143,Q143&lt;=120,$C$4="v"),'6.4- RC'!$AJ$8,
IF(AND(V143=$V$2,120&lt;Q143,Q143&lt;=400,$C$4="v"),'6.4- RC'!$AK$8,
IF(AND(V143=$V$2,400&lt;Q143,Q143&lt;=1000,$C$4="v"),'6.4- RC'!$AL$8,
IF(AND(V143=$V$2,1000&lt;Q143,Q143&lt;=2000,$C$4="v"),'6.4- RC'!$AM$8,
IF(AND(V143=$V$2,2000&lt;Q143,Q143&lt;=4000,$C$4="v"),'6.4- RC'!$AN$8,
IF(AND(V143=$V$3,0.5&lt;=Q143,Q143&lt;=3,$C$4="v"),'6.4- RC'!$AR$6,
IF(AND(V143=$V$3,3&lt;Q143,Q143&lt;=6,$C$4="v"),'6.4- RC'!$AS$6,
IF(AND(V143=$V$3,6&lt;Q143,$C$4="v"),'6.4- RC'!$AT$6,
IF(V143="","")))))))))))))))))))))))))))))))))))))))))))))</f>
        <v/>
      </c>
      <c r="S143" s="41" t="e">
        <f t="shared" si="22"/>
        <v>#VALUE!</v>
      </c>
      <c r="T143" s="41" t="e">
        <f t="shared" si="23"/>
        <v>#VALUE!</v>
      </c>
      <c r="U143" s="48" t="s">
        <v>143</v>
      </c>
      <c r="V143" s="50"/>
    </row>
    <row r="144" spans="1:22" ht="60" customHeight="1" x14ac:dyDescent="0.25">
      <c r="A144" s="39" t="str">
        <f t="shared" si="24"/>
        <v/>
      </c>
      <c r="B144" s="49"/>
      <c r="C144" s="48">
        <f t="shared" si="25"/>
        <v>132</v>
      </c>
      <c r="D144" s="41"/>
      <c r="E144" s="42" t="str">
        <f t="shared" si="26"/>
        <v>37°</v>
      </c>
      <c r="F144" s="43" t="s">
        <v>66</v>
      </c>
      <c r="G144" s="42">
        <f t="shared" si="27"/>
        <v>0</v>
      </c>
      <c r="H144" s="42" t="str">
        <f t="shared" si="28"/>
        <v>37°</v>
      </c>
      <c r="I144" s="77"/>
      <c r="J144" s="78"/>
      <c r="K144" s="79"/>
      <c r="L144" s="80"/>
      <c r="O144" s="49"/>
      <c r="P144" s="48"/>
      <c r="Q144" s="45" t="s">
        <v>149</v>
      </c>
      <c r="R144" s="41" t="str">
        <f>IF(AND(V144=$V$2,0.5&lt;=Q144,Q144&lt;=3,$C$4="f"),'6.4- RC'!$AG$5,
IF(AND(V144=$V$2,3&lt;Q144,Q144&lt;=6,$C$4="f"),'6.4- RC'!$AH$5,
IF(AND(V144=$V$2,6&lt;Q144,Q144&lt;=30,$C$4="f"),'6.4- RC'!$AI$5,
IF(AND(V144=$V$2,30&lt;Q144,Q144&lt;=120,$C$4="f"),'6.4- RC'!$AJ$5,
IF(AND(V144=$V$2,120&lt;Q144,Q144&lt;=400,$C$4="f"),'6.4- RC'!$AK$5,
IF(AND(V144=$V$2,400&lt;Q144,Q144&lt;=1000,$C$4="f"),'6.4- RC'!$AL$5,
IF(AND(V144=$V$2,1000&lt;Q144,Q144&lt;=2000,$C$4="f"),'6.4- RC'!$AM$5,
IF(AND(V144=$V$2,2000&lt;Q144,Q144&lt;=4000,$C$4="f"),'6.4- RC'!$AN$5,
IF(AND(V144=$V$3,0.5&lt;=Q144,Q144&lt;=3,$C$4="f"),'6.4- RC'!$AR$4,
IF(AND(V144=$V$3,3&lt;Q144,Q144&lt;=6,$C$4="f"),'6.4- RC'!$AS$4,
IF(AND(V144=$V$3,6&lt;Q144,$C$4="f"),'6.4- RC'!$AT$4,
IF(AND(V144=$V$2,0.5&lt;=Q144,Q144&lt;=3,$C$4="m"),'6.4- RC'!$AG$6,
IF(AND(V144=$V$2,3&lt;Q144,Q144&lt;=6,$C$4="m"),'6.4- RC'!$AH$6,
IF(AND(V144=$V$2,6&lt;Q144,Q144&lt;=30,$C$4="m"),'6.4- RC'!$AI$6,
IF(AND(V144=$V$2,30&lt;Q144,Q144&lt;=120,$C$4="m"),'6.4- RC'!$AJ$6,
IF(AND(V144=$V$2,120&lt;Q144,Q144&lt;=400,$C$4="m"),'6.4- RC'!$AK$6,
IF(AND(V144=$V$2,400&lt;Q144,Q144&lt;=1000,$C$4="m"),'6.4- RC'!$AL$6,
IF(AND(V144=$V$2,1000&lt;Q144,Q144&lt;=2000,$C$4="m"),'6.4- RC'!$AM$6,
IF(AND(V144=$V$2,2000&lt;Q144,Q144&lt;=4000,$C$4="m"),'6.4- RC'!$AN$6,
IF(AND(V144=$V$3,0.5&lt;=Q144,Q144&lt;=3,$C$4="m"),'6.4- RC'!$AR$4,
IF(AND(V144=$V$3,3&lt;Q144,Q144&lt;=6,$C$4="m"),'6.4- RC'!$AS$4,
IF(AND(V144=$V$3,6&lt;Q144,$C$4="m"),'6.4- RC'!$AT$4,
IF(AND(V144=$V$2,0.5&lt;=Q144,Q144&lt;=3,$C$4="c"),'6.4- RC'!$AG$7,
IF(AND(V144=$V$2,3&lt;Q144,Q144&lt;=6,$C$4="c"),'6.4- RC'!$AH$7,
IF(AND(V144=$V$2,6&lt;Q144,Q144&lt;=30,$C$4="c"),'6.4- RC'!$AI$7,
IF(AND(V144=$V$2,30&lt;Q144,Q144&lt;=120,$C$4="c"),'6.4- RC'!$AJ$7,
IF(AND(V144=$V$2,120&lt;Q144,Q144&lt;=400,$C$4="c"),'6.4- RC'!$AK$7,
IF(AND(V144=$V$2,400&lt;Q144,Q144&lt;=1000,$C$4="c"),'6.4- RC'!$AL$7,
IF(AND(V144=$V$2,1000&lt;Q144,Q144&lt;=2000,$C$4="c"),'6.4- RC'!$AM$7,
IF(AND(V144=$V$2,2000&lt;Q144,Q144&lt;=4000,$C$4="c"),'6.4- RC'!$AN$7,
IF(AND(V144=$V$3,0.5&lt;=Q144,Q144&lt;=3,$C$4="c"),'6.4- RC'!$AR$6,
IF(AND(V144=$V$3,3&lt;Q144,Q144&lt;=6,$C$4="c"),'6.4- RC'!$AS$6,
IF(AND(V144=$V$3,6&lt;Q144,$C$4="c"),'6.4- RC'!$AT$6,
IF(AND(V144=$V$2,0.5&lt;=Q144,Q144&lt;=3,$C$4="v"),'6.4- RC'!$AG$8,
IF(AND(V144=$V$2,3&lt;Q144,Q144&lt;=6,$C$4="v"),'6.4- RC'!$AH$8,
IF(AND(V144=$V$2,6&lt;Q144,Q144&lt;=30,$C$4="v"),'6.4- RC'!$AI$8,
IF(AND(V144=$V$2,30&lt;Q144,Q144&lt;=120,$C$4="v"),'6.4- RC'!$AJ$8,
IF(AND(V144=$V$2,120&lt;Q144,Q144&lt;=400,$C$4="v"),'6.4- RC'!$AK$8,
IF(AND(V144=$V$2,400&lt;Q144,Q144&lt;=1000,$C$4="v"),'6.4- RC'!$AL$8,
IF(AND(V144=$V$2,1000&lt;Q144,Q144&lt;=2000,$C$4="v"),'6.4- RC'!$AM$8,
IF(AND(V144=$V$2,2000&lt;Q144,Q144&lt;=4000,$C$4="v"),'6.4- RC'!$AN$8,
IF(AND(V144=$V$3,0.5&lt;=Q144,Q144&lt;=3,$C$4="v"),'6.4- RC'!$AR$6,
IF(AND(V144=$V$3,3&lt;Q144,Q144&lt;=6,$C$4="v"),'6.4- RC'!$AS$6,
IF(AND(V144=$V$3,6&lt;Q144,$C$4="v"),'6.4- RC'!$AT$6,
IF(V144="","")))))))))))))))))))))))))))))))))))))))))))))</f>
        <v/>
      </c>
      <c r="S144" s="41" t="e">
        <f t="shared" si="22"/>
        <v>#VALUE!</v>
      </c>
      <c r="T144" s="41" t="e">
        <f t="shared" si="23"/>
        <v>#VALUE!</v>
      </c>
      <c r="U144" s="48"/>
      <c r="V144" s="50"/>
    </row>
    <row r="145" spans="1:22" ht="60" customHeight="1" x14ac:dyDescent="0.25">
      <c r="A145" s="39" t="str">
        <f t="shared" si="24"/>
        <v/>
      </c>
      <c r="B145" s="49"/>
      <c r="C145" s="48">
        <f t="shared" si="25"/>
        <v>133</v>
      </c>
      <c r="D145" s="41"/>
      <c r="E145" s="42" t="str">
        <f t="shared" si="26"/>
        <v>30°</v>
      </c>
      <c r="F145" s="43" t="s">
        <v>66</v>
      </c>
      <c r="G145" s="42">
        <f t="shared" si="27"/>
        <v>0</v>
      </c>
      <c r="H145" s="42" t="str">
        <f t="shared" si="28"/>
        <v>30°</v>
      </c>
      <c r="I145" s="77"/>
      <c r="J145" s="78"/>
      <c r="K145" s="79"/>
      <c r="L145" s="80"/>
      <c r="O145" s="49"/>
      <c r="P145" s="48"/>
      <c r="Q145" s="45" t="s">
        <v>92</v>
      </c>
      <c r="R145" s="41" t="str">
        <f>IF(AND(V145=$V$2,0.5&lt;=Q145,Q145&lt;=3,$C$4="f"),'6.4- RC'!$AG$5,
IF(AND(V145=$V$2,3&lt;Q145,Q145&lt;=6,$C$4="f"),'6.4- RC'!$AH$5,
IF(AND(V145=$V$2,6&lt;Q145,Q145&lt;=30,$C$4="f"),'6.4- RC'!$AI$5,
IF(AND(V145=$V$2,30&lt;Q145,Q145&lt;=120,$C$4="f"),'6.4- RC'!$AJ$5,
IF(AND(V145=$V$2,120&lt;Q145,Q145&lt;=400,$C$4="f"),'6.4- RC'!$AK$5,
IF(AND(V145=$V$2,400&lt;Q145,Q145&lt;=1000,$C$4="f"),'6.4- RC'!$AL$5,
IF(AND(V145=$V$2,1000&lt;Q145,Q145&lt;=2000,$C$4="f"),'6.4- RC'!$AM$5,
IF(AND(V145=$V$2,2000&lt;Q145,Q145&lt;=4000,$C$4="f"),'6.4- RC'!$AN$5,
IF(AND(V145=$V$3,0.5&lt;=Q145,Q145&lt;=3,$C$4="f"),'6.4- RC'!$AR$4,
IF(AND(V145=$V$3,3&lt;Q145,Q145&lt;=6,$C$4="f"),'6.4- RC'!$AS$4,
IF(AND(V145=$V$3,6&lt;Q145,$C$4="f"),'6.4- RC'!$AT$4,
IF(AND(V145=$V$2,0.5&lt;=Q145,Q145&lt;=3,$C$4="m"),'6.4- RC'!$AG$6,
IF(AND(V145=$V$2,3&lt;Q145,Q145&lt;=6,$C$4="m"),'6.4- RC'!$AH$6,
IF(AND(V145=$V$2,6&lt;Q145,Q145&lt;=30,$C$4="m"),'6.4- RC'!$AI$6,
IF(AND(V145=$V$2,30&lt;Q145,Q145&lt;=120,$C$4="m"),'6.4- RC'!$AJ$6,
IF(AND(V145=$V$2,120&lt;Q145,Q145&lt;=400,$C$4="m"),'6.4- RC'!$AK$6,
IF(AND(V145=$V$2,400&lt;Q145,Q145&lt;=1000,$C$4="m"),'6.4- RC'!$AL$6,
IF(AND(V145=$V$2,1000&lt;Q145,Q145&lt;=2000,$C$4="m"),'6.4- RC'!$AM$6,
IF(AND(V145=$V$2,2000&lt;Q145,Q145&lt;=4000,$C$4="m"),'6.4- RC'!$AN$6,
IF(AND(V145=$V$3,0.5&lt;=Q145,Q145&lt;=3,$C$4="m"),'6.4- RC'!$AR$4,
IF(AND(V145=$V$3,3&lt;Q145,Q145&lt;=6,$C$4="m"),'6.4- RC'!$AS$4,
IF(AND(V145=$V$3,6&lt;Q145,$C$4="m"),'6.4- RC'!$AT$4,
IF(AND(V145=$V$2,0.5&lt;=Q145,Q145&lt;=3,$C$4="c"),'6.4- RC'!$AG$7,
IF(AND(V145=$V$2,3&lt;Q145,Q145&lt;=6,$C$4="c"),'6.4- RC'!$AH$7,
IF(AND(V145=$V$2,6&lt;Q145,Q145&lt;=30,$C$4="c"),'6.4- RC'!$AI$7,
IF(AND(V145=$V$2,30&lt;Q145,Q145&lt;=120,$C$4="c"),'6.4- RC'!$AJ$7,
IF(AND(V145=$V$2,120&lt;Q145,Q145&lt;=400,$C$4="c"),'6.4- RC'!$AK$7,
IF(AND(V145=$V$2,400&lt;Q145,Q145&lt;=1000,$C$4="c"),'6.4- RC'!$AL$7,
IF(AND(V145=$V$2,1000&lt;Q145,Q145&lt;=2000,$C$4="c"),'6.4- RC'!$AM$7,
IF(AND(V145=$V$2,2000&lt;Q145,Q145&lt;=4000,$C$4="c"),'6.4- RC'!$AN$7,
IF(AND(V145=$V$3,0.5&lt;=Q145,Q145&lt;=3,$C$4="c"),'6.4- RC'!$AR$6,
IF(AND(V145=$V$3,3&lt;Q145,Q145&lt;=6,$C$4="c"),'6.4- RC'!$AS$6,
IF(AND(V145=$V$3,6&lt;Q145,$C$4="c"),'6.4- RC'!$AT$6,
IF(AND(V145=$V$2,0.5&lt;=Q145,Q145&lt;=3,$C$4="v"),'6.4- RC'!$AG$8,
IF(AND(V145=$V$2,3&lt;Q145,Q145&lt;=6,$C$4="v"),'6.4- RC'!$AH$8,
IF(AND(V145=$V$2,6&lt;Q145,Q145&lt;=30,$C$4="v"),'6.4- RC'!$AI$8,
IF(AND(V145=$V$2,30&lt;Q145,Q145&lt;=120,$C$4="v"),'6.4- RC'!$AJ$8,
IF(AND(V145=$V$2,120&lt;Q145,Q145&lt;=400,$C$4="v"),'6.4- RC'!$AK$8,
IF(AND(V145=$V$2,400&lt;Q145,Q145&lt;=1000,$C$4="v"),'6.4- RC'!$AL$8,
IF(AND(V145=$V$2,1000&lt;Q145,Q145&lt;=2000,$C$4="v"),'6.4- RC'!$AM$8,
IF(AND(V145=$V$2,2000&lt;Q145,Q145&lt;=4000,$C$4="v"),'6.4- RC'!$AN$8,
IF(AND(V145=$V$3,0.5&lt;=Q145,Q145&lt;=3,$C$4="v"),'6.4- RC'!$AR$6,
IF(AND(V145=$V$3,3&lt;Q145,Q145&lt;=6,$C$4="v"),'6.4- RC'!$AS$6,
IF(AND(V145=$V$3,6&lt;Q145,$C$4="v"),'6.4- RC'!$AT$6,
IF(V145="","")))))))))))))))))))))))))))))))))))))))))))))</f>
        <v/>
      </c>
      <c r="S145" s="41" t="e">
        <f t="shared" si="22"/>
        <v>#VALUE!</v>
      </c>
      <c r="T145" s="41" t="e">
        <f t="shared" si="23"/>
        <v>#VALUE!</v>
      </c>
      <c r="U145" s="48"/>
      <c r="V145" s="50"/>
    </row>
    <row r="146" spans="1:22" ht="60" customHeight="1" x14ac:dyDescent="0.25">
      <c r="A146" s="39" t="str">
        <f t="shared" si="24"/>
        <v/>
      </c>
      <c r="B146" s="49"/>
      <c r="C146" s="48">
        <f t="shared" si="25"/>
        <v>134</v>
      </c>
      <c r="D146" s="41"/>
      <c r="E146" s="42" t="str">
        <f t="shared" si="26"/>
        <v>Ø210,65</v>
      </c>
      <c r="F146" s="43" t="s">
        <v>66</v>
      </c>
      <c r="G146" s="42">
        <f t="shared" si="27"/>
        <v>0</v>
      </c>
      <c r="H146" s="42" t="str">
        <f t="shared" si="28"/>
        <v>Ø210,65</v>
      </c>
      <c r="I146" s="77"/>
      <c r="J146" s="78"/>
      <c r="K146" s="79"/>
      <c r="L146" s="80"/>
      <c r="O146" s="49"/>
      <c r="P146" s="48"/>
      <c r="Q146" s="45" t="s">
        <v>150</v>
      </c>
      <c r="R146" s="41" t="str">
        <f>IF(AND(V146=$V$2,0.5&lt;=Q146,Q146&lt;=3,$C$4="f"),'6.4- RC'!$AG$5,
IF(AND(V146=$V$2,3&lt;Q146,Q146&lt;=6,$C$4="f"),'6.4- RC'!$AH$5,
IF(AND(V146=$V$2,6&lt;Q146,Q146&lt;=30,$C$4="f"),'6.4- RC'!$AI$5,
IF(AND(V146=$V$2,30&lt;Q146,Q146&lt;=120,$C$4="f"),'6.4- RC'!$AJ$5,
IF(AND(V146=$V$2,120&lt;Q146,Q146&lt;=400,$C$4="f"),'6.4- RC'!$AK$5,
IF(AND(V146=$V$2,400&lt;Q146,Q146&lt;=1000,$C$4="f"),'6.4- RC'!$AL$5,
IF(AND(V146=$V$2,1000&lt;Q146,Q146&lt;=2000,$C$4="f"),'6.4- RC'!$AM$5,
IF(AND(V146=$V$2,2000&lt;Q146,Q146&lt;=4000,$C$4="f"),'6.4- RC'!$AN$5,
IF(AND(V146=$V$3,0.5&lt;=Q146,Q146&lt;=3,$C$4="f"),'6.4- RC'!$AR$4,
IF(AND(V146=$V$3,3&lt;Q146,Q146&lt;=6,$C$4="f"),'6.4- RC'!$AS$4,
IF(AND(V146=$V$3,6&lt;Q146,$C$4="f"),'6.4- RC'!$AT$4,
IF(AND(V146=$V$2,0.5&lt;=Q146,Q146&lt;=3,$C$4="m"),'6.4- RC'!$AG$6,
IF(AND(V146=$V$2,3&lt;Q146,Q146&lt;=6,$C$4="m"),'6.4- RC'!$AH$6,
IF(AND(V146=$V$2,6&lt;Q146,Q146&lt;=30,$C$4="m"),'6.4- RC'!$AI$6,
IF(AND(V146=$V$2,30&lt;Q146,Q146&lt;=120,$C$4="m"),'6.4- RC'!$AJ$6,
IF(AND(V146=$V$2,120&lt;Q146,Q146&lt;=400,$C$4="m"),'6.4- RC'!$AK$6,
IF(AND(V146=$V$2,400&lt;Q146,Q146&lt;=1000,$C$4="m"),'6.4- RC'!$AL$6,
IF(AND(V146=$V$2,1000&lt;Q146,Q146&lt;=2000,$C$4="m"),'6.4- RC'!$AM$6,
IF(AND(V146=$V$2,2000&lt;Q146,Q146&lt;=4000,$C$4="m"),'6.4- RC'!$AN$6,
IF(AND(V146=$V$3,0.5&lt;=Q146,Q146&lt;=3,$C$4="m"),'6.4- RC'!$AR$4,
IF(AND(V146=$V$3,3&lt;Q146,Q146&lt;=6,$C$4="m"),'6.4- RC'!$AS$4,
IF(AND(V146=$V$3,6&lt;Q146,$C$4="m"),'6.4- RC'!$AT$4,
IF(AND(V146=$V$2,0.5&lt;=Q146,Q146&lt;=3,$C$4="c"),'6.4- RC'!$AG$7,
IF(AND(V146=$V$2,3&lt;Q146,Q146&lt;=6,$C$4="c"),'6.4- RC'!$AH$7,
IF(AND(V146=$V$2,6&lt;Q146,Q146&lt;=30,$C$4="c"),'6.4- RC'!$AI$7,
IF(AND(V146=$V$2,30&lt;Q146,Q146&lt;=120,$C$4="c"),'6.4- RC'!$AJ$7,
IF(AND(V146=$V$2,120&lt;Q146,Q146&lt;=400,$C$4="c"),'6.4- RC'!$AK$7,
IF(AND(V146=$V$2,400&lt;Q146,Q146&lt;=1000,$C$4="c"),'6.4- RC'!$AL$7,
IF(AND(V146=$V$2,1000&lt;Q146,Q146&lt;=2000,$C$4="c"),'6.4- RC'!$AM$7,
IF(AND(V146=$V$2,2000&lt;Q146,Q146&lt;=4000,$C$4="c"),'6.4- RC'!$AN$7,
IF(AND(V146=$V$3,0.5&lt;=Q146,Q146&lt;=3,$C$4="c"),'6.4- RC'!$AR$6,
IF(AND(V146=$V$3,3&lt;Q146,Q146&lt;=6,$C$4="c"),'6.4- RC'!$AS$6,
IF(AND(V146=$V$3,6&lt;Q146,$C$4="c"),'6.4- RC'!$AT$6,
IF(AND(V146=$V$2,0.5&lt;=Q146,Q146&lt;=3,$C$4="v"),'6.4- RC'!$AG$8,
IF(AND(V146=$V$2,3&lt;Q146,Q146&lt;=6,$C$4="v"),'6.4- RC'!$AH$8,
IF(AND(V146=$V$2,6&lt;Q146,Q146&lt;=30,$C$4="v"),'6.4- RC'!$AI$8,
IF(AND(V146=$V$2,30&lt;Q146,Q146&lt;=120,$C$4="v"),'6.4- RC'!$AJ$8,
IF(AND(V146=$V$2,120&lt;Q146,Q146&lt;=400,$C$4="v"),'6.4- RC'!$AK$8,
IF(AND(V146=$V$2,400&lt;Q146,Q146&lt;=1000,$C$4="v"),'6.4- RC'!$AL$8,
IF(AND(V146=$V$2,1000&lt;Q146,Q146&lt;=2000,$C$4="v"),'6.4- RC'!$AM$8,
IF(AND(V146=$V$2,2000&lt;Q146,Q146&lt;=4000,$C$4="v"),'6.4- RC'!$AN$8,
IF(AND(V146=$V$3,0.5&lt;=Q146,Q146&lt;=3,$C$4="v"),'6.4- RC'!$AR$6,
IF(AND(V146=$V$3,3&lt;Q146,Q146&lt;=6,$C$4="v"),'6.4- RC'!$AS$6,
IF(AND(V146=$V$3,6&lt;Q146,$C$4="v"),'6.4- RC'!$AT$6,
IF(V146="","")))))))))))))))))))))))))))))))))))))))))))))</f>
        <v/>
      </c>
      <c r="S146" s="41" t="e">
        <f t="shared" si="22"/>
        <v>#VALUE!</v>
      </c>
      <c r="T146" s="41" t="e">
        <f t="shared" si="23"/>
        <v>#VALUE!</v>
      </c>
      <c r="U146" s="48"/>
      <c r="V146" s="50"/>
    </row>
    <row r="147" spans="1:22" ht="60" customHeight="1" x14ac:dyDescent="0.25">
      <c r="A147" s="39" t="str">
        <f t="shared" si="24"/>
        <v/>
      </c>
      <c r="B147" s="49"/>
      <c r="C147" s="48">
        <f t="shared" si="25"/>
        <v>135</v>
      </c>
      <c r="D147" s="41"/>
      <c r="E147" s="42" t="str">
        <f t="shared" si="26"/>
        <v>Ø240</v>
      </c>
      <c r="F147" s="43" t="s">
        <v>66</v>
      </c>
      <c r="G147" s="42">
        <f t="shared" si="27"/>
        <v>0</v>
      </c>
      <c r="H147" s="42" t="str">
        <f t="shared" si="28"/>
        <v>Ø240</v>
      </c>
      <c r="I147" s="77"/>
      <c r="J147" s="78"/>
      <c r="K147" s="79"/>
      <c r="L147" s="80"/>
      <c r="O147" s="49"/>
      <c r="P147" s="48"/>
      <c r="Q147" s="45" t="s">
        <v>151</v>
      </c>
      <c r="R147" s="41" t="str">
        <f>IF(AND(V147=$V$2,0.5&lt;=Q147,Q147&lt;=3,$C$4="f"),'6.4- RC'!$AG$5,
IF(AND(V147=$V$2,3&lt;Q147,Q147&lt;=6,$C$4="f"),'6.4- RC'!$AH$5,
IF(AND(V147=$V$2,6&lt;Q147,Q147&lt;=30,$C$4="f"),'6.4- RC'!$AI$5,
IF(AND(V147=$V$2,30&lt;Q147,Q147&lt;=120,$C$4="f"),'6.4- RC'!$AJ$5,
IF(AND(V147=$V$2,120&lt;Q147,Q147&lt;=400,$C$4="f"),'6.4- RC'!$AK$5,
IF(AND(V147=$V$2,400&lt;Q147,Q147&lt;=1000,$C$4="f"),'6.4- RC'!$AL$5,
IF(AND(V147=$V$2,1000&lt;Q147,Q147&lt;=2000,$C$4="f"),'6.4- RC'!$AM$5,
IF(AND(V147=$V$2,2000&lt;Q147,Q147&lt;=4000,$C$4="f"),'6.4- RC'!$AN$5,
IF(AND(V147=$V$3,0.5&lt;=Q147,Q147&lt;=3,$C$4="f"),'6.4- RC'!$AR$4,
IF(AND(V147=$V$3,3&lt;Q147,Q147&lt;=6,$C$4="f"),'6.4- RC'!$AS$4,
IF(AND(V147=$V$3,6&lt;Q147,$C$4="f"),'6.4- RC'!$AT$4,
IF(AND(V147=$V$2,0.5&lt;=Q147,Q147&lt;=3,$C$4="m"),'6.4- RC'!$AG$6,
IF(AND(V147=$V$2,3&lt;Q147,Q147&lt;=6,$C$4="m"),'6.4- RC'!$AH$6,
IF(AND(V147=$V$2,6&lt;Q147,Q147&lt;=30,$C$4="m"),'6.4- RC'!$AI$6,
IF(AND(V147=$V$2,30&lt;Q147,Q147&lt;=120,$C$4="m"),'6.4- RC'!$AJ$6,
IF(AND(V147=$V$2,120&lt;Q147,Q147&lt;=400,$C$4="m"),'6.4- RC'!$AK$6,
IF(AND(V147=$V$2,400&lt;Q147,Q147&lt;=1000,$C$4="m"),'6.4- RC'!$AL$6,
IF(AND(V147=$V$2,1000&lt;Q147,Q147&lt;=2000,$C$4="m"),'6.4- RC'!$AM$6,
IF(AND(V147=$V$2,2000&lt;Q147,Q147&lt;=4000,$C$4="m"),'6.4- RC'!$AN$6,
IF(AND(V147=$V$3,0.5&lt;=Q147,Q147&lt;=3,$C$4="m"),'6.4- RC'!$AR$4,
IF(AND(V147=$V$3,3&lt;Q147,Q147&lt;=6,$C$4="m"),'6.4- RC'!$AS$4,
IF(AND(V147=$V$3,6&lt;Q147,$C$4="m"),'6.4- RC'!$AT$4,
IF(AND(V147=$V$2,0.5&lt;=Q147,Q147&lt;=3,$C$4="c"),'6.4- RC'!$AG$7,
IF(AND(V147=$V$2,3&lt;Q147,Q147&lt;=6,$C$4="c"),'6.4- RC'!$AH$7,
IF(AND(V147=$V$2,6&lt;Q147,Q147&lt;=30,$C$4="c"),'6.4- RC'!$AI$7,
IF(AND(V147=$V$2,30&lt;Q147,Q147&lt;=120,$C$4="c"),'6.4- RC'!$AJ$7,
IF(AND(V147=$V$2,120&lt;Q147,Q147&lt;=400,$C$4="c"),'6.4- RC'!$AK$7,
IF(AND(V147=$V$2,400&lt;Q147,Q147&lt;=1000,$C$4="c"),'6.4- RC'!$AL$7,
IF(AND(V147=$V$2,1000&lt;Q147,Q147&lt;=2000,$C$4="c"),'6.4- RC'!$AM$7,
IF(AND(V147=$V$2,2000&lt;Q147,Q147&lt;=4000,$C$4="c"),'6.4- RC'!$AN$7,
IF(AND(V147=$V$3,0.5&lt;=Q147,Q147&lt;=3,$C$4="c"),'6.4- RC'!$AR$6,
IF(AND(V147=$V$3,3&lt;Q147,Q147&lt;=6,$C$4="c"),'6.4- RC'!$AS$6,
IF(AND(V147=$V$3,6&lt;Q147,$C$4="c"),'6.4- RC'!$AT$6,
IF(AND(V147=$V$2,0.5&lt;=Q147,Q147&lt;=3,$C$4="v"),'6.4- RC'!$AG$8,
IF(AND(V147=$V$2,3&lt;Q147,Q147&lt;=6,$C$4="v"),'6.4- RC'!$AH$8,
IF(AND(V147=$V$2,6&lt;Q147,Q147&lt;=30,$C$4="v"),'6.4- RC'!$AI$8,
IF(AND(V147=$V$2,30&lt;Q147,Q147&lt;=120,$C$4="v"),'6.4- RC'!$AJ$8,
IF(AND(V147=$V$2,120&lt;Q147,Q147&lt;=400,$C$4="v"),'6.4- RC'!$AK$8,
IF(AND(V147=$V$2,400&lt;Q147,Q147&lt;=1000,$C$4="v"),'6.4- RC'!$AL$8,
IF(AND(V147=$V$2,1000&lt;Q147,Q147&lt;=2000,$C$4="v"),'6.4- RC'!$AM$8,
IF(AND(V147=$V$2,2000&lt;Q147,Q147&lt;=4000,$C$4="v"),'6.4- RC'!$AN$8,
IF(AND(V147=$V$3,0.5&lt;=Q147,Q147&lt;=3,$C$4="v"),'6.4- RC'!$AR$6,
IF(AND(V147=$V$3,3&lt;Q147,Q147&lt;=6,$C$4="v"),'6.4- RC'!$AS$6,
IF(AND(V147=$V$3,6&lt;Q147,$C$4="v"),'6.4- RC'!$AT$6,
IF(V147="","")))))))))))))))))))))))))))))))))))))))))))))</f>
        <v/>
      </c>
      <c r="S147" s="41" t="e">
        <f t="shared" si="22"/>
        <v>#VALUE!</v>
      </c>
      <c r="T147" s="41" t="e">
        <f t="shared" si="23"/>
        <v>#VALUE!</v>
      </c>
      <c r="U147" s="48"/>
      <c r="V147" s="50"/>
    </row>
    <row r="148" spans="1:22" ht="60" customHeight="1" x14ac:dyDescent="0.25">
      <c r="A148" s="39" t="str">
        <f t="shared" si="24"/>
        <v/>
      </c>
      <c r="B148" s="49"/>
      <c r="C148" s="48">
        <f t="shared" si="25"/>
        <v>136</v>
      </c>
      <c r="D148" s="41"/>
      <c r="E148" s="42" t="str">
        <f t="shared" si="26"/>
        <v>Ø250,37</v>
      </c>
      <c r="F148" s="43" t="s">
        <v>66</v>
      </c>
      <c r="G148" s="42">
        <f t="shared" si="27"/>
        <v>0</v>
      </c>
      <c r="H148" s="42" t="str">
        <f t="shared" si="28"/>
        <v>Ø250,37</v>
      </c>
      <c r="I148" s="77"/>
      <c r="J148" s="78"/>
      <c r="K148" s="79"/>
      <c r="L148" s="80"/>
      <c r="O148" s="49"/>
      <c r="P148" s="48"/>
      <c r="Q148" s="45" t="s">
        <v>152</v>
      </c>
      <c r="R148" s="41" t="str">
        <f>IF(AND(V148=$V$2,0.5&lt;=Q148,Q148&lt;=3,$C$4="f"),'6.4- RC'!$AG$5,
IF(AND(V148=$V$2,3&lt;Q148,Q148&lt;=6,$C$4="f"),'6.4- RC'!$AH$5,
IF(AND(V148=$V$2,6&lt;Q148,Q148&lt;=30,$C$4="f"),'6.4- RC'!$AI$5,
IF(AND(V148=$V$2,30&lt;Q148,Q148&lt;=120,$C$4="f"),'6.4- RC'!$AJ$5,
IF(AND(V148=$V$2,120&lt;Q148,Q148&lt;=400,$C$4="f"),'6.4- RC'!$AK$5,
IF(AND(V148=$V$2,400&lt;Q148,Q148&lt;=1000,$C$4="f"),'6.4- RC'!$AL$5,
IF(AND(V148=$V$2,1000&lt;Q148,Q148&lt;=2000,$C$4="f"),'6.4- RC'!$AM$5,
IF(AND(V148=$V$2,2000&lt;Q148,Q148&lt;=4000,$C$4="f"),'6.4- RC'!$AN$5,
IF(AND(V148=$V$3,0.5&lt;=Q148,Q148&lt;=3,$C$4="f"),'6.4- RC'!$AR$4,
IF(AND(V148=$V$3,3&lt;Q148,Q148&lt;=6,$C$4="f"),'6.4- RC'!$AS$4,
IF(AND(V148=$V$3,6&lt;Q148,$C$4="f"),'6.4- RC'!$AT$4,
IF(AND(V148=$V$2,0.5&lt;=Q148,Q148&lt;=3,$C$4="m"),'6.4- RC'!$AG$6,
IF(AND(V148=$V$2,3&lt;Q148,Q148&lt;=6,$C$4="m"),'6.4- RC'!$AH$6,
IF(AND(V148=$V$2,6&lt;Q148,Q148&lt;=30,$C$4="m"),'6.4- RC'!$AI$6,
IF(AND(V148=$V$2,30&lt;Q148,Q148&lt;=120,$C$4="m"),'6.4- RC'!$AJ$6,
IF(AND(V148=$V$2,120&lt;Q148,Q148&lt;=400,$C$4="m"),'6.4- RC'!$AK$6,
IF(AND(V148=$V$2,400&lt;Q148,Q148&lt;=1000,$C$4="m"),'6.4- RC'!$AL$6,
IF(AND(V148=$V$2,1000&lt;Q148,Q148&lt;=2000,$C$4="m"),'6.4- RC'!$AM$6,
IF(AND(V148=$V$2,2000&lt;Q148,Q148&lt;=4000,$C$4="m"),'6.4- RC'!$AN$6,
IF(AND(V148=$V$3,0.5&lt;=Q148,Q148&lt;=3,$C$4="m"),'6.4- RC'!$AR$4,
IF(AND(V148=$V$3,3&lt;Q148,Q148&lt;=6,$C$4="m"),'6.4- RC'!$AS$4,
IF(AND(V148=$V$3,6&lt;Q148,$C$4="m"),'6.4- RC'!$AT$4,
IF(AND(V148=$V$2,0.5&lt;=Q148,Q148&lt;=3,$C$4="c"),'6.4- RC'!$AG$7,
IF(AND(V148=$V$2,3&lt;Q148,Q148&lt;=6,$C$4="c"),'6.4- RC'!$AH$7,
IF(AND(V148=$V$2,6&lt;Q148,Q148&lt;=30,$C$4="c"),'6.4- RC'!$AI$7,
IF(AND(V148=$V$2,30&lt;Q148,Q148&lt;=120,$C$4="c"),'6.4- RC'!$AJ$7,
IF(AND(V148=$V$2,120&lt;Q148,Q148&lt;=400,$C$4="c"),'6.4- RC'!$AK$7,
IF(AND(V148=$V$2,400&lt;Q148,Q148&lt;=1000,$C$4="c"),'6.4- RC'!$AL$7,
IF(AND(V148=$V$2,1000&lt;Q148,Q148&lt;=2000,$C$4="c"),'6.4- RC'!$AM$7,
IF(AND(V148=$V$2,2000&lt;Q148,Q148&lt;=4000,$C$4="c"),'6.4- RC'!$AN$7,
IF(AND(V148=$V$3,0.5&lt;=Q148,Q148&lt;=3,$C$4="c"),'6.4- RC'!$AR$6,
IF(AND(V148=$V$3,3&lt;Q148,Q148&lt;=6,$C$4="c"),'6.4- RC'!$AS$6,
IF(AND(V148=$V$3,6&lt;Q148,$C$4="c"),'6.4- RC'!$AT$6,
IF(AND(V148=$V$2,0.5&lt;=Q148,Q148&lt;=3,$C$4="v"),'6.4- RC'!$AG$8,
IF(AND(V148=$V$2,3&lt;Q148,Q148&lt;=6,$C$4="v"),'6.4- RC'!$AH$8,
IF(AND(V148=$V$2,6&lt;Q148,Q148&lt;=30,$C$4="v"),'6.4- RC'!$AI$8,
IF(AND(V148=$V$2,30&lt;Q148,Q148&lt;=120,$C$4="v"),'6.4- RC'!$AJ$8,
IF(AND(V148=$V$2,120&lt;Q148,Q148&lt;=400,$C$4="v"),'6.4- RC'!$AK$8,
IF(AND(V148=$V$2,400&lt;Q148,Q148&lt;=1000,$C$4="v"),'6.4- RC'!$AL$8,
IF(AND(V148=$V$2,1000&lt;Q148,Q148&lt;=2000,$C$4="v"),'6.4- RC'!$AM$8,
IF(AND(V148=$V$2,2000&lt;Q148,Q148&lt;=4000,$C$4="v"),'6.4- RC'!$AN$8,
IF(AND(V148=$V$3,0.5&lt;=Q148,Q148&lt;=3,$C$4="v"),'6.4- RC'!$AR$6,
IF(AND(V148=$V$3,3&lt;Q148,Q148&lt;=6,$C$4="v"),'6.4- RC'!$AS$6,
IF(AND(V148=$V$3,6&lt;Q148,$C$4="v"),'6.4- RC'!$AT$6,
IF(V148="","")))))))))))))))))))))))))))))))))))))))))))))</f>
        <v/>
      </c>
      <c r="S148" s="41" t="e">
        <f t="shared" si="22"/>
        <v>#VALUE!</v>
      </c>
      <c r="T148" s="41" t="e">
        <f t="shared" si="23"/>
        <v>#VALUE!</v>
      </c>
      <c r="U148" s="48"/>
      <c r="V148" s="50"/>
    </row>
    <row r="149" spans="1:22" ht="60" customHeight="1" x14ac:dyDescent="0.25">
      <c r="A149" s="39" t="str">
        <f t="shared" si="24"/>
        <v/>
      </c>
      <c r="B149" s="49"/>
      <c r="C149" s="48">
        <f t="shared" si="25"/>
        <v>137</v>
      </c>
      <c r="D149" s="41"/>
      <c r="E149" s="42" t="str">
        <f t="shared" si="26"/>
        <v>12±0,5</v>
      </c>
      <c r="F149" s="55"/>
      <c r="G149" s="42">
        <f t="shared" si="27"/>
        <v>11.5</v>
      </c>
      <c r="H149" s="42">
        <f t="shared" si="28"/>
        <v>12.5</v>
      </c>
      <c r="I149" s="77"/>
      <c r="J149" s="78"/>
      <c r="K149" s="79"/>
      <c r="L149" s="80"/>
      <c r="O149" s="49"/>
      <c r="P149" s="48"/>
      <c r="Q149" s="45">
        <v>12</v>
      </c>
      <c r="R149" s="41" t="s">
        <v>129</v>
      </c>
      <c r="S149" s="41" t="e">
        <f t="shared" si="22"/>
        <v>#VALUE!</v>
      </c>
      <c r="T149" s="41" t="e">
        <f t="shared" si="23"/>
        <v>#VALUE!</v>
      </c>
      <c r="U149" s="48"/>
      <c r="V149" s="50"/>
    </row>
    <row r="150" spans="1:22" ht="60" customHeight="1" x14ac:dyDescent="0.25">
      <c r="A150" s="39" t="s">
        <v>153</v>
      </c>
      <c r="B150" s="49"/>
      <c r="C150" s="48">
        <f t="shared" si="25"/>
        <v>138</v>
      </c>
      <c r="D150" s="41"/>
      <c r="E150" s="42" t="str">
        <f t="shared" si="26"/>
        <v>(mini) Ø4,006±0,006</v>
      </c>
      <c r="F150" s="55">
        <f>MIN('8560-2.001 (av TS)'!I364:I366,'8560-2.001 (av TS)'!I370:I372)</f>
        <v>0</v>
      </c>
      <c r="G150" s="42">
        <f t="shared" si="27"/>
        <v>4</v>
      </c>
      <c r="H150" s="42">
        <f t="shared" si="28"/>
        <v>4.0120000000000005</v>
      </c>
      <c r="I150" s="77"/>
      <c r="J150" s="78"/>
      <c r="K150" s="79"/>
      <c r="L150" s="80"/>
      <c r="O150" s="49"/>
      <c r="P150" s="48" t="s">
        <v>111</v>
      </c>
      <c r="Q150" s="45">
        <v>4.0060000000000002</v>
      </c>
      <c r="R150" s="41" t="s">
        <v>154</v>
      </c>
      <c r="S150" s="41" t="e">
        <f t="shared" si="22"/>
        <v>#VALUE!</v>
      </c>
      <c r="T150" s="41" t="e">
        <f t="shared" si="23"/>
        <v>#VALUE!</v>
      </c>
      <c r="U150" s="48"/>
      <c r="V150" s="50"/>
    </row>
    <row r="151" spans="1:22" ht="60" customHeight="1" x14ac:dyDescent="0.25">
      <c r="A151" s="39" t="s">
        <v>153</v>
      </c>
      <c r="B151" s="49"/>
      <c r="C151" s="48" t="s">
        <v>229</v>
      </c>
      <c r="D151" s="41"/>
      <c r="E151" s="42" t="str">
        <f t="shared" ref="E151" si="29">IF(AND(O151="",P151="°"),Q151&amp;P151&amp;R151&amp;U151,
IF(AND(O151="",P151&lt;&gt;"°"),P151&amp;Q151&amp;R151&amp;U151,
IF(AND(O151&lt;&gt;"",P151="°"),"("&amp;O151&amp;"x) "&amp;Q151&amp;P151&amp;R151&amp;U151,
IF(AND(O151&lt;&gt;"",P151&lt;&gt;"°"),"("&amp;O151&amp;"x) "&amp;P151&amp;Q151&amp;R151&amp;U151))))</f>
        <v>(maxi) Ø4,006±0,006</v>
      </c>
      <c r="F151" s="55">
        <f>MAX('8560-2.001 (av TS)'!I364:I366,'8560-2.001 (av TS)'!I370,'8560-2.001 (av TS)'!I371:I372)</f>
        <v>0</v>
      </c>
      <c r="G151" s="42">
        <f t="shared" ref="G151" si="30">IF(AND(R151="",Q151&lt;&gt;""),0,
IF(AND(R151=0,Q151=""),"",
IF(AND(COUNTIF(R151,"*±*"),Q151&lt;&gt;""),Q151-MID(R151,3,7),
IF(AND(OR(COUNTIF(R151,"*-*"),COUNTIF(R151,"*+*")),Q151&lt;&gt;""),S151,))))</f>
        <v>4</v>
      </c>
      <c r="H151" s="42">
        <f t="shared" ref="H151" si="31">IF(AND(R151="",Q151&lt;&gt;""),Q151,
IF(AND(R151=0,Q151=""),"",
IF(AND(COUNTIF(R151,"*±*"),Q151&lt;&gt;""),Q151+MID(R151,3,7),
IF(AND(OR(COUNTIF(R151,"*-*"),COUNTIF(R151,"*+*")),Q151&lt;&gt;""),T151,))))</f>
        <v>4.0120000000000005</v>
      </c>
      <c r="I151" s="77"/>
      <c r="J151" s="78"/>
      <c r="K151" s="79"/>
      <c r="L151" s="80"/>
      <c r="O151" s="49"/>
      <c r="P151" s="48" t="s">
        <v>114</v>
      </c>
      <c r="Q151" s="45">
        <v>4.0060000000000002</v>
      </c>
      <c r="R151" s="41" t="s">
        <v>154</v>
      </c>
      <c r="S151" s="41" t="e">
        <f t="shared" ref="S151" si="32">MIN(Q151+MID(R151,2,6),Q151+MID(R151,9,6))</f>
        <v>#VALUE!</v>
      </c>
      <c r="T151" s="41" t="e">
        <f t="shared" ref="T151" si="33">MAX(Q151+MID(R151,2,6),Q151+MID(R151,9,6))</f>
        <v>#VALUE!</v>
      </c>
      <c r="U151" s="48"/>
      <c r="V151" s="50"/>
    </row>
    <row r="152" spans="1:22" ht="60" customHeight="1" x14ac:dyDescent="0.25">
      <c r="A152" s="39" t="str">
        <f t="shared" si="24"/>
        <v/>
      </c>
      <c r="B152" s="49"/>
      <c r="C152" s="48">
        <f>C150+1</f>
        <v>139</v>
      </c>
      <c r="D152" s="41"/>
      <c r="E152" s="42" t="str">
        <f t="shared" si="26"/>
        <v>10,8(+3,000/+0,000)</v>
      </c>
      <c r="F152" s="55"/>
      <c r="G152" s="42">
        <f t="shared" si="27"/>
        <v>10.8</v>
      </c>
      <c r="H152" s="42">
        <f t="shared" si="28"/>
        <v>13.8</v>
      </c>
      <c r="I152" s="77"/>
      <c r="J152" s="78"/>
      <c r="K152" s="79"/>
      <c r="L152" s="80"/>
      <c r="O152" s="49"/>
      <c r="P152" s="48"/>
      <c r="Q152" s="45">
        <v>10.8</v>
      </c>
      <c r="R152" s="41" t="s">
        <v>155</v>
      </c>
      <c r="S152" s="41">
        <f t="shared" si="22"/>
        <v>10.8</v>
      </c>
      <c r="T152" s="41">
        <f t="shared" si="23"/>
        <v>13.8</v>
      </c>
      <c r="U152" s="48"/>
      <c r="V152" s="50"/>
    </row>
    <row r="153" spans="1:22" ht="60" customHeight="1" x14ac:dyDescent="0.25">
      <c r="A153" s="39" t="str">
        <f t="shared" si="24"/>
        <v/>
      </c>
      <c r="B153" s="49"/>
      <c r="C153" s="48">
        <f>C152+1</f>
        <v>140</v>
      </c>
      <c r="D153" s="41"/>
      <c r="E153" s="42" t="str">
        <f t="shared" si="26"/>
        <v>Localisation  0,1(M)|A|E</v>
      </c>
      <c r="F153" s="55">
        <f>MAX('8560-2.001 (ap TS)'!I14,'8560-2.001 (ap TS)'!I17)</f>
        <v>0</v>
      </c>
      <c r="G153" s="42">
        <f t="shared" si="27"/>
        <v>0</v>
      </c>
      <c r="H153" s="55">
        <f>MIN('8560-2.001 (ap TS)'!D14,'8560-2.001 (ap TS)'!D17)</f>
        <v>0</v>
      </c>
      <c r="I153" s="77"/>
      <c r="J153" s="78"/>
      <c r="K153" s="79"/>
      <c r="L153" s="80"/>
      <c r="O153" s="49"/>
      <c r="P153" s="48" t="s">
        <v>156</v>
      </c>
      <c r="Q153" s="45">
        <v>0.1</v>
      </c>
      <c r="R153" s="41" t="str">
        <f>IF(AND(V153=$V$2,0.5&lt;=Q153,Q153&lt;=3,$C$4="f"),'6.4- RC'!$AG$5,
IF(AND(V153=$V$2,3&lt;Q153,Q153&lt;=6,$C$4="f"),'6.4- RC'!$AH$5,
IF(AND(V153=$V$2,6&lt;Q153,Q153&lt;=30,$C$4="f"),'6.4- RC'!$AI$5,
IF(AND(V153=$V$2,30&lt;Q153,Q153&lt;=120,$C$4="f"),'6.4- RC'!$AJ$5,
IF(AND(V153=$V$2,120&lt;Q153,Q153&lt;=400,$C$4="f"),'6.4- RC'!$AK$5,
IF(AND(V153=$V$2,400&lt;Q153,Q153&lt;=1000,$C$4="f"),'6.4- RC'!$AL$5,
IF(AND(V153=$V$2,1000&lt;Q153,Q153&lt;=2000,$C$4="f"),'6.4- RC'!$AM$5,
IF(AND(V153=$V$2,2000&lt;Q153,Q153&lt;=4000,$C$4="f"),'6.4- RC'!$AN$5,
IF(AND(V153=$V$3,0.5&lt;=Q153,Q153&lt;=3,$C$4="f"),'6.4- RC'!$AR$4,
IF(AND(V153=$V$3,3&lt;Q153,Q153&lt;=6,$C$4="f"),'6.4- RC'!$AS$4,
IF(AND(V153=$V$3,6&lt;Q153,$C$4="f"),'6.4- RC'!$AT$4,
IF(AND(V153=$V$2,0.5&lt;=Q153,Q153&lt;=3,$C$4="m"),'6.4- RC'!$AG$6,
IF(AND(V153=$V$2,3&lt;Q153,Q153&lt;=6,$C$4="m"),'6.4- RC'!$AH$6,
IF(AND(V153=$V$2,6&lt;Q153,Q153&lt;=30,$C$4="m"),'6.4- RC'!$AI$6,
IF(AND(V153=$V$2,30&lt;Q153,Q153&lt;=120,$C$4="m"),'6.4- RC'!$AJ$6,
IF(AND(V153=$V$2,120&lt;Q153,Q153&lt;=400,$C$4="m"),'6.4- RC'!$AK$6,
IF(AND(V153=$V$2,400&lt;Q153,Q153&lt;=1000,$C$4="m"),'6.4- RC'!$AL$6,
IF(AND(V153=$V$2,1000&lt;Q153,Q153&lt;=2000,$C$4="m"),'6.4- RC'!$AM$6,
IF(AND(V153=$V$2,2000&lt;Q153,Q153&lt;=4000,$C$4="m"),'6.4- RC'!$AN$6,
IF(AND(V153=$V$3,0.5&lt;=Q153,Q153&lt;=3,$C$4="m"),'6.4- RC'!$AR$4,
IF(AND(V153=$V$3,3&lt;Q153,Q153&lt;=6,$C$4="m"),'6.4- RC'!$AS$4,
IF(AND(V153=$V$3,6&lt;Q153,$C$4="m"),'6.4- RC'!$AT$4,
IF(AND(V153=$V$2,0.5&lt;=Q153,Q153&lt;=3,$C$4="c"),'6.4- RC'!$AG$7,
IF(AND(V153=$V$2,3&lt;Q153,Q153&lt;=6,$C$4="c"),'6.4- RC'!$AH$7,
IF(AND(V153=$V$2,6&lt;Q153,Q153&lt;=30,$C$4="c"),'6.4- RC'!$AI$7,
IF(AND(V153=$V$2,30&lt;Q153,Q153&lt;=120,$C$4="c"),'6.4- RC'!$AJ$7,
IF(AND(V153=$V$2,120&lt;Q153,Q153&lt;=400,$C$4="c"),'6.4- RC'!$AK$7,
IF(AND(V153=$V$2,400&lt;Q153,Q153&lt;=1000,$C$4="c"),'6.4- RC'!$AL$7,
IF(AND(V153=$V$2,1000&lt;Q153,Q153&lt;=2000,$C$4="c"),'6.4- RC'!$AM$7,
IF(AND(V153=$V$2,2000&lt;Q153,Q153&lt;=4000,$C$4="c"),'6.4- RC'!$AN$7,
IF(AND(V153=$V$3,0.5&lt;=Q153,Q153&lt;=3,$C$4="c"),'6.4- RC'!$AR$6,
IF(AND(V153=$V$3,3&lt;Q153,Q153&lt;=6,$C$4="c"),'6.4- RC'!$AS$6,
IF(AND(V153=$V$3,6&lt;Q153,$C$4="c"),'6.4- RC'!$AT$6,
IF(AND(V153=$V$2,0.5&lt;=Q153,Q153&lt;=3,$C$4="v"),'6.4- RC'!$AG$8,
IF(AND(V153=$V$2,3&lt;Q153,Q153&lt;=6,$C$4="v"),'6.4- RC'!$AH$8,
IF(AND(V153=$V$2,6&lt;Q153,Q153&lt;=30,$C$4="v"),'6.4- RC'!$AI$8,
IF(AND(V153=$V$2,30&lt;Q153,Q153&lt;=120,$C$4="v"),'6.4- RC'!$AJ$8,
IF(AND(V153=$V$2,120&lt;Q153,Q153&lt;=400,$C$4="v"),'6.4- RC'!$AK$8,
IF(AND(V153=$V$2,400&lt;Q153,Q153&lt;=1000,$C$4="v"),'6.4- RC'!$AL$8,
IF(AND(V153=$V$2,1000&lt;Q153,Q153&lt;=2000,$C$4="v"),'6.4- RC'!$AM$8,
IF(AND(V153=$V$2,2000&lt;Q153,Q153&lt;=4000,$C$4="v"),'6.4- RC'!$AN$8,
IF(AND(V153=$V$3,0.5&lt;=Q153,Q153&lt;=3,$C$4="v"),'6.4- RC'!$AR$6,
IF(AND(V153=$V$3,3&lt;Q153,Q153&lt;=6,$C$4="v"),'6.4- RC'!$AS$6,
IF(AND(V153=$V$3,6&lt;Q153,$C$4="v"),'6.4- RC'!$AT$6,
IF(V153="","")))))))))))))))))))))))))))))))))))))))))))))</f>
        <v/>
      </c>
      <c r="S153" s="41" t="e">
        <f t="shared" si="22"/>
        <v>#VALUE!</v>
      </c>
      <c r="T153" s="41" t="e">
        <f t="shared" si="23"/>
        <v>#VALUE!</v>
      </c>
      <c r="U153" s="48" t="s">
        <v>157</v>
      </c>
      <c r="V153" s="50"/>
    </row>
    <row r="154" spans="1:22" ht="60" customHeight="1" x14ac:dyDescent="0.25">
      <c r="A154" s="39" t="str">
        <f t="shared" si="24"/>
        <v/>
      </c>
      <c r="B154" s="49"/>
      <c r="C154" s="48">
        <f t="shared" si="25"/>
        <v>141</v>
      </c>
      <c r="D154" s="41"/>
      <c r="E154" s="42" t="str">
        <f t="shared" si="26"/>
        <v>6</v>
      </c>
      <c r="F154" s="43" t="s">
        <v>66</v>
      </c>
      <c r="G154" s="42">
        <f t="shared" si="27"/>
        <v>0</v>
      </c>
      <c r="H154" s="42">
        <f t="shared" si="28"/>
        <v>6</v>
      </c>
      <c r="I154" s="77"/>
      <c r="J154" s="78"/>
      <c r="K154" s="79"/>
      <c r="L154" s="80"/>
      <c r="O154" s="49"/>
      <c r="P154" s="48"/>
      <c r="Q154" s="45">
        <v>6</v>
      </c>
      <c r="R154" s="41" t="str">
        <f>IF(AND(V154=$V$2,0.5&lt;=Q154,Q154&lt;=3,$C$4="f"),'6.4- RC'!$AG$5,
IF(AND(V154=$V$2,3&lt;Q154,Q154&lt;=6,$C$4="f"),'6.4- RC'!$AH$5,
IF(AND(V154=$V$2,6&lt;Q154,Q154&lt;=30,$C$4="f"),'6.4- RC'!$AI$5,
IF(AND(V154=$V$2,30&lt;Q154,Q154&lt;=120,$C$4="f"),'6.4- RC'!$AJ$5,
IF(AND(V154=$V$2,120&lt;Q154,Q154&lt;=400,$C$4="f"),'6.4- RC'!$AK$5,
IF(AND(V154=$V$2,400&lt;Q154,Q154&lt;=1000,$C$4="f"),'6.4- RC'!$AL$5,
IF(AND(V154=$V$2,1000&lt;Q154,Q154&lt;=2000,$C$4="f"),'6.4- RC'!$AM$5,
IF(AND(V154=$V$2,2000&lt;Q154,Q154&lt;=4000,$C$4="f"),'6.4- RC'!$AN$5,
IF(AND(V154=$V$3,0.5&lt;=Q154,Q154&lt;=3,$C$4="f"),'6.4- RC'!$AR$4,
IF(AND(V154=$V$3,3&lt;Q154,Q154&lt;=6,$C$4="f"),'6.4- RC'!$AS$4,
IF(AND(V154=$V$3,6&lt;Q154,$C$4="f"),'6.4- RC'!$AT$4,
IF(AND(V154=$V$2,0.5&lt;=Q154,Q154&lt;=3,$C$4="m"),'6.4- RC'!$AG$6,
IF(AND(V154=$V$2,3&lt;Q154,Q154&lt;=6,$C$4="m"),'6.4- RC'!$AH$6,
IF(AND(V154=$V$2,6&lt;Q154,Q154&lt;=30,$C$4="m"),'6.4- RC'!$AI$6,
IF(AND(V154=$V$2,30&lt;Q154,Q154&lt;=120,$C$4="m"),'6.4- RC'!$AJ$6,
IF(AND(V154=$V$2,120&lt;Q154,Q154&lt;=400,$C$4="m"),'6.4- RC'!$AK$6,
IF(AND(V154=$V$2,400&lt;Q154,Q154&lt;=1000,$C$4="m"),'6.4- RC'!$AL$6,
IF(AND(V154=$V$2,1000&lt;Q154,Q154&lt;=2000,$C$4="m"),'6.4- RC'!$AM$6,
IF(AND(V154=$V$2,2000&lt;Q154,Q154&lt;=4000,$C$4="m"),'6.4- RC'!$AN$6,
IF(AND(V154=$V$3,0.5&lt;=Q154,Q154&lt;=3,$C$4="m"),'6.4- RC'!$AR$4,
IF(AND(V154=$V$3,3&lt;Q154,Q154&lt;=6,$C$4="m"),'6.4- RC'!$AS$4,
IF(AND(V154=$V$3,6&lt;Q154,$C$4="m"),'6.4- RC'!$AT$4,
IF(AND(V154=$V$2,0.5&lt;=Q154,Q154&lt;=3,$C$4="c"),'6.4- RC'!$AG$7,
IF(AND(V154=$V$2,3&lt;Q154,Q154&lt;=6,$C$4="c"),'6.4- RC'!$AH$7,
IF(AND(V154=$V$2,6&lt;Q154,Q154&lt;=30,$C$4="c"),'6.4- RC'!$AI$7,
IF(AND(V154=$V$2,30&lt;Q154,Q154&lt;=120,$C$4="c"),'6.4- RC'!$AJ$7,
IF(AND(V154=$V$2,120&lt;Q154,Q154&lt;=400,$C$4="c"),'6.4- RC'!$AK$7,
IF(AND(V154=$V$2,400&lt;Q154,Q154&lt;=1000,$C$4="c"),'6.4- RC'!$AL$7,
IF(AND(V154=$V$2,1000&lt;Q154,Q154&lt;=2000,$C$4="c"),'6.4- RC'!$AM$7,
IF(AND(V154=$V$2,2000&lt;Q154,Q154&lt;=4000,$C$4="c"),'6.4- RC'!$AN$7,
IF(AND(V154=$V$3,0.5&lt;=Q154,Q154&lt;=3,$C$4="c"),'6.4- RC'!$AR$6,
IF(AND(V154=$V$3,3&lt;Q154,Q154&lt;=6,$C$4="c"),'6.4- RC'!$AS$6,
IF(AND(V154=$V$3,6&lt;Q154,$C$4="c"),'6.4- RC'!$AT$6,
IF(AND(V154=$V$2,0.5&lt;=Q154,Q154&lt;=3,$C$4="v"),'6.4- RC'!$AG$8,
IF(AND(V154=$V$2,3&lt;Q154,Q154&lt;=6,$C$4="v"),'6.4- RC'!$AH$8,
IF(AND(V154=$V$2,6&lt;Q154,Q154&lt;=30,$C$4="v"),'6.4- RC'!$AI$8,
IF(AND(V154=$V$2,30&lt;Q154,Q154&lt;=120,$C$4="v"),'6.4- RC'!$AJ$8,
IF(AND(V154=$V$2,120&lt;Q154,Q154&lt;=400,$C$4="v"),'6.4- RC'!$AK$8,
IF(AND(V154=$V$2,400&lt;Q154,Q154&lt;=1000,$C$4="v"),'6.4- RC'!$AL$8,
IF(AND(V154=$V$2,1000&lt;Q154,Q154&lt;=2000,$C$4="v"),'6.4- RC'!$AM$8,
IF(AND(V154=$V$2,2000&lt;Q154,Q154&lt;=4000,$C$4="v"),'6.4- RC'!$AN$8,
IF(AND(V154=$V$3,0.5&lt;=Q154,Q154&lt;=3,$C$4="v"),'6.4- RC'!$AR$6,
IF(AND(V154=$V$3,3&lt;Q154,Q154&lt;=6,$C$4="v"),'6.4- RC'!$AS$6,
IF(AND(V154=$V$3,6&lt;Q154,$C$4="v"),'6.4- RC'!$AT$6,
IF(V154="","")))))))))))))))))))))))))))))))))))))))))))))</f>
        <v/>
      </c>
      <c r="S154" s="41" t="e">
        <f t="shared" si="22"/>
        <v>#VALUE!</v>
      </c>
      <c r="T154" s="41" t="e">
        <f t="shared" si="23"/>
        <v>#VALUE!</v>
      </c>
      <c r="U154" s="48"/>
      <c r="V154" s="50"/>
    </row>
    <row r="155" spans="1:22" ht="60" customHeight="1" x14ac:dyDescent="0.25">
      <c r="A155" s="39" t="str">
        <f t="shared" si="24"/>
        <v/>
      </c>
      <c r="B155" s="49"/>
      <c r="C155" s="48">
        <f t="shared" si="25"/>
        <v>142</v>
      </c>
      <c r="D155" s="41"/>
      <c r="E155" s="42" t="str">
        <f t="shared" si="26"/>
        <v>45±0,5°</v>
      </c>
      <c r="F155" s="55"/>
      <c r="G155" s="42">
        <f t="shared" si="27"/>
        <v>44.5</v>
      </c>
      <c r="H155" s="42">
        <f t="shared" si="28"/>
        <v>45.5</v>
      </c>
      <c r="I155" s="77"/>
      <c r="J155" s="78"/>
      <c r="K155" s="79"/>
      <c r="L155" s="80"/>
      <c r="O155" s="49"/>
      <c r="P155" s="48"/>
      <c r="Q155" s="45">
        <v>45</v>
      </c>
      <c r="R155" s="41" t="s">
        <v>129</v>
      </c>
      <c r="S155" s="41" t="e">
        <f t="shared" si="22"/>
        <v>#VALUE!</v>
      </c>
      <c r="T155" s="41" t="e">
        <f t="shared" si="23"/>
        <v>#VALUE!</v>
      </c>
      <c r="U155" s="48" t="s">
        <v>62</v>
      </c>
      <c r="V155" s="50"/>
    </row>
    <row r="156" spans="1:22" ht="60" customHeight="1" x14ac:dyDescent="0.25">
      <c r="A156" s="39" t="s">
        <v>153</v>
      </c>
      <c r="B156" s="49"/>
      <c r="C156" s="48">
        <f t="shared" si="25"/>
        <v>143</v>
      </c>
      <c r="D156" s="41"/>
      <c r="E156" s="42" t="str">
        <f t="shared" si="26"/>
        <v>(mini) Ø4,006±0,006</v>
      </c>
      <c r="F156" s="55">
        <f>MIN('8560-1.001 (av TS)'!I181:I183)</f>
        <v>0</v>
      </c>
      <c r="G156" s="42">
        <f t="shared" si="27"/>
        <v>4</v>
      </c>
      <c r="H156" s="42">
        <f t="shared" si="28"/>
        <v>4.0120000000000005</v>
      </c>
      <c r="I156" s="77"/>
      <c r="J156" s="78"/>
      <c r="K156" s="79"/>
      <c r="L156" s="80"/>
      <c r="O156" s="49"/>
      <c r="P156" s="48" t="s">
        <v>111</v>
      </c>
      <c r="Q156" s="45">
        <v>4.0060000000000002</v>
      </c>
      <c r="R156" s="41" t="s">
        <v>154</v>
      </c>
      <c r="S156" s="41" t="e">
        <f t="shared" si="22"/>
        <v>#VALUE!</v>
      </c>
      <c r="T156" s="41" t="e">
        <f t="shared" si="23"/>
        <v>#VALUE!</v>
      </c>
      <c r="U156" s="48"/>
      <c r="V156" s="50"/>
    </row>
    <row r="157" spans="1:22" ht="60" customHeight="1" x14ac:dyDescent="0.25">
      <c r="A157" s="39" t="s">
        <v>153</v>
      </c>
      <c r="B157" s="49"/>
      <c r="C157" s="48" t="s">
        <v>228</v>
      </c>
      <c r="D157" s="41"/>
      <c r="E157" s="42" t="str">
        <f t="shared" si="26"/>
        <v>(maxi) Ø4,006±0,006</v>
      </c>
      <c r="F157" s="55">
        <f>MAX('8560-1.001 (av TS)'!I181:I183)</f>
        <v>0</v>
      </c>
      <c r="G157" s="42">
        <f t="shared" ref="G157" si="34">IF(AND(R157="",Q157&lt;&gt;""),0,
IF(AND(R157=0,Q157=""),"",
IF(AND(COUNTIF(R157,"*±*"),Q157&lt;&gt;""),Q157-MID(R157,3,7),
IF(AND(OR(COUNTIF(R157,"*-*"),COUNTIF(R157,"*+*")),Q157&lt;&gt;""),S157,))))</f>
        <v>4</v>
      </c>
      <c r="H157" s="42">
        <f t="shared" ref="H157" si="35">IF(AND(R157="",Q157&lt;&gt;""),Q157,
IF(AND(R157=0,Q157=""),"",
IF(AND(COUNTIF(R157,"*±*"),Q157&lt;&gt;""),Q157+MID(R157,3,7),
IF(AND(OR(COUNTIF(R157,"*-*"),COUNTIF(R157,"*+*")),Q157&lt;&gt;""),T157,))))</f>
        <v>4.0120000000000005</v>
      </c>
      <c r="I157" s="77"/>
      <c r="J157" s="78"/>
      <c r="K157" s="79"/>
      <c r="L157" s="80"/>
      <c r="O157" s="49"/>
      <c r="P157" s="48" t="s">
        <v>114</v>
      </c>
      <c r="Q157" s="65">
        <v>4.0060000000000002</v>
      </c>
      <c r="R157" s="41" t="s">
        <v>154</v>
      </c>
      <c r="S157" s="41" t="e">
        <f t="shared" ref="S157" si="36">MIN(Q157+MID(R157,2,6),Q157+MID(R157,9,6))</f>
        <v>#VALUE!</v>
      </c>
      <c r="T157" s="41" t="e">
        <f t="shared" ref="T157" si="37">MAX(Q157+MID(R157,2,6),Q157+MID(R157,9,6))</f>
        <v>#VALUE!</v>
      </c>
      <c r="U157" s="48"/>
      <c r="V157" s="50"/>
    </row>
    <row r="158" spans="1:22" ht="60" customHeight="1" x14ac:dyDescent="0.25">
      <c r="A158" s="39" t="str">
        <f t="shared" si="24"/>
        <v/>
      </c>
      <c r="B158" s="49"/>
      <c r="C158" s="48">
        <f>C156+1</f>
        <v>144</v>
      </c>
      <c r="D158" s="41"/>
      <c r="E158" s="42" t="str">
        <f t="shared" si="26"/>
        <v>Localisation  0,1(M)|A|B</v>
      </c>
      <c r="F158" s="55">
        <f>'8560-1.001 (ap TS)'!I37</f>
        <v>0</v>
      </c>
      <c r="G158" s="42">
        <f t="shared" si="27"/>
        <v>0</v>
      </c>
      <c r="H158" s="42">
        <f>'8560-1.001 (ap TS)'!D37</f>
        <v>0</v>
      </c>
      <c r="I158" s="77"/>
      <c r="J158" s="78"/>
      <c r="K158" s="79"/>
      <c r="L158" s="80"/>
      <c r="O158" s="49"/>
      <c r="P158" s="48" t="s">
        <v>156</v>
      </c>
      <c r="Q158" s="45">
        <v>0.1</v>
      </c>
      <c r="R158" s="41" t="str">
        <f>IF(AND(V158=$V$2,0.5&lt;=Q158,Q158&lt;=3,$C$4="f"),'6.4- RC'!$AG$5,
IF(AND(V158=$V$2,3&lt;Q158,Q158&lt;=6,$C$4="f"),'6.4- RC'!$AH$5,
IF(AND(V158=$V$2,6&lt;Q158,Q158&lt;=30,$C$4="f"),'6.4- RC'!$AI$5,
IF(AND(V158=$V$2,30&lt;Q158,Q158&lt;=120,$C$4="f"),'6.4- RC'!$AJ$5,
IF(AND(V158=$V$2,120&lt;Q158,Q158&lt;=400,$C$4="f"),'6.4- RC'!$AK$5,
IF(AND(V158=$V$2,400&lt;Q158,Q158&lt;=1000,$C$4="f"),'6.4- RC'!$AL$5,
IF(AND(V158=$V$2,1000&lt;Q158,Q158&lt;=2000,$C$4="f"),'6.4- RC'!$AM$5,
IF(AND(V158=$V$2,2000&lt;Q158,Q158&lt;=4000,$C$4="f"),'6.4- RC'!$AN$5,
IF(AND(V158=$V$3,0.5&lt;=Q158,Q158&lt;=3,$C$4="f"),'6.4- RC'!$AR$4,
IF(AND(V158=$V$3,3&lt;Q158,Q158&lt;=6,$C$4="f"),'6.4- RC'!$AS$4,
IF(AND(V158=$V$3,6&lt;Q158,$C$4="f"),'6.4- RC'!$AT$4,
IF(AND(V158=$V$2,0.5&lt;=Q158,Q158&lt;=3,$C$4="m"),'6.4- RC'!$AG$6,
IF(AND(V158=$V$2,3&lt;Q158,Q158&lt;=6,$C$4="m"),'6.4- RC'!$AH$6,
IF(AND(V158=$V$2,6&lt;Q158,Q158&lt;=30,$C$4="m"),'6.4- RC'!$AI$6,
IF(AND(V158=$V$2,30&lt;Q158,Q158&lt;=120,$C$4="m"),'6.4- RC'!$AJ$6,
IF(AND(V158=$V$2,120&lt;Q158,Q158&lt;=400,$C$4="m"),'6.4- RC'!$AK$6,
IF(AND(V158=$V$2,400&lt;Q158,Q158&lt;=1000,$C$4="m"),'6.4- RC'!$AL$6,
IF(AND(V158=$V$2,1000&lt;Q158,Q158&lt;=2000,$C$4="m"),'6.4- RC'!$AM$6,
IF(AND(V158=$V$2,2000&lt;Q158,Q158&lt;=4000,$C$4="m"),'6.4- RC'!$AN$6,
IF(AND(V158=$V$3,0.5&lt;=Q158,Q158&lt;=3,$C$4="m"),'6.4- RC'!$AR$4,
IF(AND(V158=$V$3,3&lt;Q158,Q158&lt;=6,$C$4="m"),'6.4- RC'!$AS$4,
IF(AND(V158=$V$3,6&lt;Q158,$C$4="m"),'6.4- RC'!$AT$4,
IF(AND(V158=$V$2,0.5&lt;=Q158,Q158&lt;=3,$C$4="c"),'6.4- RC'!$AG$7,
IF(AND(V158=$V$2,3&lt;Q158,Q158&lt;=6,$C$4="c"),'6.4- RC'!$AH$7,
IF(AND(V158=$V$2,6&lt;Q158,Q158&lt;=30,$C$4="c"),'6.4- RC'!$AI$7,
IF(AND(V158=$V$2,30&lt;Q158,Q158&lt;=120,$C$4="c"),'6.4- RC'!$AJ$7,
IF(AND(V158=$V$2,120&lt;Q158,Q158&lt;=400,$C$4="c"),'6.4- RC'!$AK$7,
IF(AND(V158=$V$2,400&lt;Q158,Q158&lt;=1000,$C$4="c"),'6.4- RC'!$AL$7,
IF(AND(V158=$V$2,1000&lt;Q158,Q158&lt;=2000,$C$4="c"),'6.4- RC'!$AM$7,
IF(AND(V158=$V$2,2000&lt;Q158,Q158&lt;=4000,$C$4="c"),'6.4- RC'!$AN$7,
IF(AND(V158=$V$3,0.5&lt;=Q158,Q158&lt;=3,$C$4="c"),'6.4- RC'!$AR$6,
IF(AND(V158=$V$3,3&lt;Q158,Q158&lt;=6,$C$4="c"),'6.4- RC'!$AS$6,
IF(AND(V158=$V$3,6&lt;Q158,$C$4="c"),'6.4- RC'!$AT$6,
IF(AND(V158=$V$2,0.5&lt;=Q158,Q158&lt;=3,$C$4="v"),'6.4- RC'!$AG$8,
IF(AND(V158=$V$2,3&lt;Q158,Q158&lt;=6,$C$4="v"),'6.4- RC'!$AH$8,
IF(AND(V158=$V$2,6&lt;Q158,Q158&lt;=30,$C$4="v"),'6.4- RC'!$AI$8,
IF(AND(V158=$V$2,30&lt;Q158,Q158&lt;=120,$C$4="v"),'6.4- RC'!$AJ$8,
IF(AND(V158=$V$2,120&lt;Q158,Q158&lt;=400,$C$4="v"),'6.4- RC'!$AK$8,
IF(AND(V158=$V$2,400&lt;Q158,Q158&lt;=1000,$C$4="v"),'6.4- RC'!$AL$8,
IF(AND(V158=$V$2,1000&lt;Q158,Q158&lt;=2000,$C$4="v"),'6.4- RC'!$AM$8,
IF(AND(V158=$V$2,2000&lt;Q158,Q158&lt;=4000,$C$4="v"),'6.4- RC'!$AN$8,
IF(AND(V158=$V$3,0.5&lt;=Q158,Q158&lt;=3,$C$4="v"),'6.4- RC'!$AR$6,
IF(AND(V158=$V$3,3&lt;Q158,Q158&lt;=6,$C$4="v"),'6.4- RC'!$AS$6,
IF(AND(V158=$V$3,6&lt;Q158,$C$4="v"),'6.4- RC'!$AT$6,
IF(V158="","")))))))))))))))))))))))))))))))))))))))))))))</f>
        <v/>
      </c>
      <c r="S158" s="41" t="e">
        <f t="shared" si="22"/>
        <v>#VALUE!</v>
      </c>
      <c r="T158" s="41" t="e">
        <f t="shared" si="23"/>
        <v>#VALUE!</v>
      </c>
      <c r="U158" s="48" t="s">
        <v>137</v>
      </c>
      <c r="V158" s="50"/>
    </row>
    <row r="159" spans="1:22" ht="60" customHeight="1" x14ac:dyDescent="0.25">
      <c r="A159" s="39" t="str">
        <f t="shared" si="24"/>
        <v/>
      </c>
      <c r="B159" s="49"/>
      <c r="C159" s="48">
        <f t="shared" si="25"/>
        <v>145</v>
      </c>
      <c r="D159" s="41"/>
      <c r="E159" s="42" t="str">
        <f t="shared" si="26"/>
        <v>R 0,5FAUX</v>
      </c>
      <c r="F159" s="55"/>
      <c r="G159" s="42">
        <f t="shared" si="27"/>
        <v>0</v>
      </c>
      <c r="H159" s="42">
        <f t="shared" si="28"/>
        <v>0</v>
      </c>
      <c r="I159" s="77"/>
      <c r="J159" s="78"/>
      <c r="K159" s="79"/>
      <c r="L159" s="80"/>
      <c r="O159" s="49"/>
      <c r="P159" s="48" t="s">
        <v>133</v>
      </c>
      <c r="Q159" s="45">
        <v>0.5</v>
      </c>
      <c r="R159" s="41" t="b">
        <f>IF(AND(V159=$V$2,0.5&lt;=Q159,Q159&lt;=3,$C$4="f"),'6.4- RC'!$AG$5,
IF(AND(V159=$V$2,3&lt;Q159,Q159&lt;=6,$C$4="f"),'6.4- RC'!$AH$5,
IF(AND(V159=$V$2,6&lt;Q159,Q159&lt;=30,$C$4="f"),'6.4- RC'!$AI$5,
IF(AND(V159=$V$2,30&lt;Q159,Q159&lt;=120,$C$4="f"),'6.4- RC'!$AJ$5,
IF(AND(V159=$V$2,120&lt;Q159,Q159&lt;=400,$C$4="f"),'6.4- RC'!$AK$5,
IF(AND(V159=$V$2,400&lt;Q159,Q159&lt;=1000,$C$4="f"),'6.4- RC'!$AL$5,
IF(AND(V159=$V$2,1000&lt;Q159,Q159&lt;=2000,$C$4="f"),'6.4- RC'!$AM$5,
IF(AND(V159=$V$2,2000&lt;Q159,Q159&lt;=4000,$C$4="f"),'6.4- RC'!$AN$5,
IF(AND(V159=$V$3,0.5&lt;=Q159,Q159&lt;=3,$C$4="f"),'6.4- RC'!$AR$4,
IF(AND(V159=$V$3,3&lt;Q159,Q159&lt;=6,$C$4="f"),'6.4- RC'!$AS$4,
IF(AND(V159=$V$3,6&lt;Q159,$C$4="f"),'6.4- RC'!$AT$4,
IF(AND(V159=$V$2,0.5&lt;=Q159,Q159&lt;=3,$C$4="m"),'6.4- RC'!$AG$6,
IF(AND(V159=$V$2,3&lt;Q159,Q159&lt;=6,$C$4="m"),'6.4- RC'!$AH$6,
IF(AND(V159=$V$2,6&lt;Q159,Q159&lt;=30,$C$4="m"),'6.4- RC'!$AI$6,
IF(AND(V159=$V$2,30&lt;Q159,Q159&lt;=120,$C$4="m"),'6.4- RC'!$AJ$6,
IF(AND(V159=$V$2,120&lt;Q159,Q159&lt;=400,$C$4="m"),'6.4- RC'!$AK$6,
IF(AND(V159=$V$2,400&lt;Q159,Q159&lt;=1000,$C$4="m"),'6.4- RC'!$AL$6,
IF(AND(V159=$V$2,1000&lt;Q159,Q159&lt;=2000,$C$4="m"),'6.4- RC'!$AM$6,
IF(AND(V159=$V$2,2000&lt;Q159,Q159&lt;=4000,$C$4="m"),'6.4- RC'!$AN$6,
IF(AND(V159=$V$3,0.5&lt;=Q159,Q159&lt;=3,$C$4="m"),'6.4- RC'!$AR$4,
IF(AND(V159=$V$3,3&lt;Q159,Q159&lt;=6,$C$4="m"),'6.4- RC'!$AS$4,
IF(AND(V159=$V$3,6&lt;Q159,$C$4="m"),'6.4- RC'!$AT$4,
IF(AND(V159=$V$2,0.5&lt;=Q159,Q159&lt;=3,$C$4="c"),'6.4- RC'!$AG$7,
IF(AND(V159=$V$2,3&lt;Q159,Q159&lt;=6,$C$4="c"),'6.4- RC'!$AH$7,
IF(AND(V159=$V$2,6&lt;Q159,Q159&lt;=30,$C$4="c"),'6.4- RC'!$AI$7,
IF(AND(V159=$V$2,30&lt;Q159,Q159&lt;=120,$C$4="c"),'6.4- RC'!$AJ$7,
IF(AND(V159=$V$2,120&lt;Q159,Q159&lt;=400,$C$4="c"),'6.4- RC'!$AK$7,
IF(AND(V159=$V$2,400&lt;Q159,Q159&lt;=1000,$C$4="c"),'6.4- RC'!$AL$7,
IF(AND(V159=$V$2,1000&lt;Q159,Q159&lt;=2000,$C$4="c"),'6.4- RC'!$AM$7,
IF(AND(V159=$V$2,2000&lt;Q159,Q159&lt;=4000,$C$4="c"),'6.4- RC'!$AN$7,
IF(AND(V159=$V$3,0.5&lt;=Q159,Q159&lt;=3,$C$4="c"),'6.4- RC'!$AR$6,
IF(AND(V159=$V$3,3&lt;Q159,Q159&lt;=6,$C$4="c"),'6.4- RC'!$AS$6,
IF(AND(V159=$V$3,6&lt;Q159,$C$4="c"),'6.4- RC'!$AT$6,
IF(AND(V159=$V$2,0.5&lt;=Q159,Q159&lt;=3,$C$4="v"),'6.4- RC'!$AG$8,
IF(AND(V159=$V$2,3&lt;Q159,Q159&lt;=6,$C$4="v"),'6.4- RC'!$AH$8,
IF(AND(V159=$V$2,6&lt;Q159,Q159&lt;=30,$C$4="v"),'6.4- RC'!$AI$8,
IF(AND(V159=$V$2,30&lt;Q159,Q159&lt;=120,$C$4="v"),'6.4- RC'!$AJ$8,
IF(AND(V159=$V$2,120&lt;Q159,Q159&lt;=400,$C$4="v"),'6.4- RC'!$AK$8,
IF(AND(V159=$V$2,400&lt;Q159,Q159&lt;=1000,$C$4="v"),'6.4- RC'!$AL$8,
IF(AND(V159=$V$2,1000&lt;Q159,Q159&lt;=2000,$C$4="v"),'6.4- RC'!$AM$8,
IF(AND(V159=$V$2,2000&lt;Q159,Q159&lt;=4000,$C$4="v"),'6.4- RC'!$AN$8,
IF(AND(V159=$V$3,0.5&lt;=Q159,Q159&lt;=3,$C$4="v"),'6.4- RC'!$AR$6,
IF(AND(V159=$V$3,3&lt;Q159,Q159&lt;=6,$C$4="v"),'6.4- RC'!$AS$6,
IF(AND(V159=$V$3,6&lt;Q159,$C$4="v"),'6.4- RC'!$AT$6,
IF(V159="","")))))))))))))))))))))))))))))))))))))))))))))</f>
        <v>0</v>
      </c>
      <c r="S159" s="41" t="e">
        <f t="shared" si="22"/>
        <v>#VALUE!</v>
      </c>
      <c r="T159" s="41" t="e">
        <f t="shared" si="23"/>
        <v>#VALUE!</v>
      </c>
      <c r="U159" s="48"/>
      <c r="V159" s="50" t="str">
        <f>V160</f>
        <v>Rayons ext et hauteurs de chanfrein</v>
      </c>
    </row>
    <row r="160" spans="1:22" ht="60" customHeight="1" x14ac:dyDescent="0.25">
      <c r="A160" s="39" t="str">
        <f t="shared" si="24"/>
        <v/>
      </c>
      <c r="B160" s="49"/>
      <c r="C160" s="48">
        <f t="shared" si="25"/>
        <v>146</v>
      </c>
      <c r="D160" s="41"/>
      <c r="E160" s="42" t="str">
        <f t="shared" si="26"/>
        <v>R 2FAUX</v>
      </c>
      <c r="F160" s="55"/>
      <c r="G160" s="42">
        <f t="shared" si="27"/>
        <v>0</v>
      </c>
      <c r="H160" s="42">
        <f t="shared" si="28"/>
        <v>0</v>
      </c>
      <c r="I160" s="77"/>
      <c r="J160" s="78"/>
      <c r="K160" s="79"/>
      <c r="L160" s="80"/>
      <c r="O160" s="49"/>
      <c r="P160" s="48" t="s">
        <v>133</v>
      </c>
      <c r="Q160" s="45">
        <v>2</v>
      </c>
      <c r="R160" s="41" t="b">
        <f>IF(AND(V160=$V$2,0.5&lt;=Q160,Q160&lt;=3,$C$4="f"),'6.4- RC'!$AG$5,
IF(AND(V160=$V$2,3&lt;Q160,Q160&lt;=6,$C$4="f"),'6.4- RC'!$AH$5,
IF(AND(V160=$V$2,6&lt;Q160,Q160&lt;=30,$C$4="f"),'6.4- RC'!$AI$5,
IF(AND(V160=$V$2,30&lt;Q160,Q160&lt;=120,$C$4="f"),'6.4- RC'!$AJ$5,
IF(AND(V160=$V$2,120&lt;Q160,Q160&lt;=400,$C$4="f"),'6.4- RC'!$AK$5,
IF(AND(V160=$V$2,400&lt;Q160,Q160&lt;=1000,$C$4="f"),'6.4- RC'!$AL$5,
IF(AND(V160=$V$2,1000&lt;Q160,Q160&lt;=2000,$C$4="f"),'6.4- RC'!$AM$5,
IF(AND(V160=$V$2,2000&lt;Q160,Q160&lt;=4000,$C$4="f"),'6.4- RC'!$AN$5,
IF(AND(V160=$V$3,0.5&lt;=Q160,Q160&lt;=3,$C$4="f"),'6.4- RC'!$AR$4,
IF(AND(V160=$V$3,3&lt;Q160,Q160&lt;=6,$C$4="f"),'6.4- RC'!$AS$4,
IF(AND(V160=$V$3,6&lt;Q160,$C$4="f"),'6.4- RC'!$AT$4,
IF(AND(V160=$V$2,0.5&lt;=Q160,Q160&lt;=3,$C$4="m"),'6.4- RC'!$AG$6,
IF(AND(V160=$V$2,3&lt;Q160,Q160&lt;=6,$C$4="m"),'6.4- RC'!$AH$6,
IF(AND(V160=$V$2,6&lt;Q160,Q160&lt;=30,$C$4="m"),'6.4- RC'!$AI$6,
IF(AND(V160=$V$2,30&lt;Q160,Q160&lt;=120,$C$4="m"),'6.4- RC'!$AJ$6,
IF(AND(V160=$V$2,120&lt;Q160,Q160&lt;=400,$C$4="m"),'6.4- RC'!$AK$6,
IF(AND(V160=$V$2,400&lt;Q160,Q160&lt;=1000,$C$4="m"),'6.4- RC'!$AL$6,
IF(AND(V160=$V$2,1000&lt;Q160,Q160&lt;=2000,$C$4="m"),'6.4- RC'!$AM$6,
IF(AND(V160=$V$2,2000&lt;Q160,Q160&lt;=4000,$C$4="m"),'6.4- RC'!$AN$6,
IF(AND(V160=$V$3,0.5&lt;=Q160,Q160&lt;=3,$C$4="m"),'6.4- RC'!$AR$4,
IF(AND(V160=$V$3,3&lt;Q160,Q160&lt;=6,$C$4="m"),'6.4- RC'!$AS$4,
IF(AND(V160=$V$3,6&lt;Q160,$C$4="m"),'6.4- RC'!$AT$4,
IF(AND(V160=$V$2,0.5&lt;=Q160,Q160&lt;=3,$C$4="c"),'6.4- RC'!$AG$7,
IF(AND(V160=$V$2,3&lt;Q160,Q160&lt;=6,$C$4="c"),'6.4- RC'!$AH$7,
IF(AND(V160=$V$2,6&lt;Q160,Q160&lt;=30,$C$4="c"),'6.4- RC'!$AI$7,
IF(AND(V160=$V$2,30&lt;Q160,Q160&lt;=120,$C$4="c"),'6.4- RC'!$AJ$7,
IF(AND(V160=$V$2,120&lt;Q160,Q160&lt;=400,$C$4="c"),'6.4- RC'!$AK$7,
IF(AND(V160=$V$2,400&lt;Q160,Q160&lt;=1000,$C$4="c"),'6.4- RC'!$AL$7,
IF(AND(V160=$V$2,1000&lt;Q160,Q160&lt;=2000,$C$4="c"),'6.4- RC'!$AM$7,
IF(AND(V160=$V$2,2000&lt;Q160,Q160&lt;=4000,$C$4="c"),'6.4- RC'!$AN$7,
IF(AND(V160=$V$3,0.5&lt;=Q160,Q160&lt;=3,$C$4="c"),'6.4- RC'!$AR$6,
IF(AND(V160=$V$3,3&lt;Q160,Q160&lt;=6,$C$4="c"),'6.4- RC'!$AS$6,
IF(AND(V160=$V$3,6&lt;Q160,$C$4="c"),'6.4- RC'!$AT$6,
IF(AND(V160=$V$2,0.5&lt;=Q160,Q160&lt;=3,$C$4="v"),'6.4- RC'!$AG$8,
IF(AND(V160=$V$2,3&lt;Q160,Q160&lt;=6,$C$4="v"),'6.4- RC'!$AH$8,
IF(AND(V160=$V$2,6&lt;Q160,Q160&lt;=30,$C$4="v"),'6.4- RC'!$AI$8,
IF(AND(V160=$V$2,30&lt;Q160,Q160&lt;=120,$C$4="v"),'6.4- RC'!$AJ$8,
IF(AND(V160=$V$2,120&lt;Q160,Q160&lt;=400,$C$4="v"),'6.4- RC'!$AK$8,
IF(AND(V160=$V$2,400&lt;Q160,Q160&lt;=1000,$C$4="v"),'6.4- RC'!$AL$8,
IF(AND(V160=$V$2,1000&lt;Q160,Q160&lt;=2000,$C$4="v"),'6.4- RC'!$AM$8,
IF(AND(V160=$V$2,2000&lt;Q160,Q160&lt;=4000,$C$4="v"),'6.4- RC'!$AN$8,
IF(AND(V160=$V$3,0.5&lt;=Q160,Q160&lt;=3,$C$4="v"),'6.4- RC'!$AR$6,
IF(AND(V160=$V$3,3&lt;Q160,Q160&lt;=6,$C$4="v"),'6.4- RC'!$AS$6,
IF(AND(V160=$V$3,6&lt;Q160,$C$4="v"),'6.4- RC'!$AT$6,
IF(V160="","")))))))))))))))))))))))))))))))))))))))))))))</f>
        <v>0</v>
      </c>
      <c r="S160" s="41" t="e">
        <f t="shared" si="22"/>
        <v>#VALUE!</v>
      </c>
      <c r="T160" s="41" t="e">
        <f t="shared" si="23"/>
        <v>#VALUE!</v>
      </c>
      <c r="U160" s="48"/>
      <c r="V160" s="50" t="str">
        <f>V99</f>
        <v>Rayons ext et hauteurs de chanfrein</v>
      </c>
    </row>
    <row r="161" spans="1:22" ht="60" customHeight="1" x14ac:dyDescent="0.25">
      <c r="A161" s="39" t="str">
        <f t="shared" si="24"/>
        <v/>
      </c>
      <c r="B161" s="49"/>
      <c r="C161" s="48">
        <f t="shared" si="25"/>
        <v>147</v>
      </c>
      <c r="D161" s="41"/>
      <c r="E161" s="42" t="str">
        <f t="shared" si="26"/>
        <v>12,5±0,1/A</v>
      </c>
      <c r="F161" s="55">
        <f>AVERAGE('8560-2.001 (av TS)'!I420:I424)</f>
        <v>0</v>
      </c>
      <c r="G161" s="42">
        <f t="shared" si="27"/>
        <v>12.4</v>
      </c>
      <c r="H161" s="42">
        <f t="shared" si="28"/>
        <v>12.6</v>
      </c>
      <c r="I161" s="77"/>
      <c r="J161" s="78"/>
      <c r="K161" s="79"/>
      <c r="L161" s="80"/>
      <c r="O161" s="49"/>
      <c r="P161" s="48"/>
      <c r="Q161" s="45">
        <v>12.5</v>
      </c>
      <c r="R161" s="41" t="s">
        <v>96</v>
      </c>
      <c r="S161" s="41" t="e">
        <f t="shared" si="22"/>
        <v>#VALUE!</v>
      </c>
      <c r="T161" s="41" t="e">
        <f t="shared" si="23"/>
        <v>#VALUE!</v>
      </c>
      <c r="U161" s="48" t="s">
        <v>158</v>
      </c>
      <c r="V161" s="50"/>
    </row>
    <row r="162" spans="1:22" ht="60" customHeight="1" x14ac:dyDescent="0.25">
      <c r="A162" s="39" t="str">
        <f t="shared" si="24"/>
        <v/>
      </c>
      <c r="B162" s="49"/>
      <c r="C162" s="48">
        <f t="shared" si="25"/>
        <v>148</v>
      </c>
      <c r="D162" s="41"/>
      <c r="E162" s="42" t="str">
        <f t="shared" si="26"/>
        <v>Ressaut admis à 99,6±0,5/A</v>
      </c>
      <c r="F162" s="55"/>
      <c r="G162" s="42">
        <f t="shared" si="27"/>
        <v>99.1</v>
      </c>
      <c r="H162" s="42">
        <f t="shared" si="28"/>
        <v>100.1</v>
      </c>
      <c r="I162" s="77"/>
      <c r="J162" s="78"/>
      <c r="K162" s="79"/>
      <c r="L162" s="80"/>
      <c r="O162" s="49"/>
      <c r="P162" s="48" t="s">
        <v>159</v>
      </c>
      <c r="Q162" s="45">
        <v>99.6</v>
      </c>
      <c r="R162" s="41" t="s">
        <v>129</v>
      </c>
      <c r="S162" s="41" t="e">
        <f t="shared" si="22"/>
        <v>#VALUE!</v>
      </c>
      <c r="T162" s="41" t="e">
        <f t="shared" si="23"/>
        <v>#VALUE!</v>
      </c>
      <c r="U162" s="48" t="s">
        <v>158</v>
      </c>
      <c r="V162" s="50"/>
    </row>
    <row r="163" spans="1:22" ht="60" customHeight="1" x14ac:dyDescent="0.25">
      <c r="A163" s="39" t="str">
        <f t="shared" si="24"/>
        <v/>
      </c>
      <c r="B163" s="49"/>
      <c r="C163" s="48">
        <f t="shared" si="25"/>
        <v>149</v>
      </c>
      <c r="D163" s="41"/>
      <c r="E163" s="42" t="str">
        <f t="shared" si="26"/>
        <v>(mini) Distance 5±0,15</v>
      </c>
      <c r="F163" s="55">
        <f>MIN('8560-2.001 (ap TS)'!I23:I34)</f>
        <v>0</v>
      </c>
      <c r="G163" s="42">
        <f t="shared" si="27"/>
        <v>4.8499999999999996</v>
      </c>
      <c r="H163" s="42">
        <f t="shared" si="28"/>
        <v>5.15</v>
      </c>
      <c r="I163" s="77"/>
      <c r="J163" s="78"/>
      <c r="K163" s="79"/>
      <c r="L163" s="80"/>
      <c r="O163" s="49"/>
      <c r="P163" s="48" t="s">
        <v>160</v>
      </c>
      <c r="Q163" s="45">
        <v>5</v>
      </c>
      <c r="R163" s="41" t="s">
        <v>60</v>
      </c>
      <c r="S163" s="41" t="e">
        <f t="shared" si="22"/>
        <v>#VALUE!</v>
      </c>
      <c r="T163" s="41" t="e">
        <f t="shared" si="23"/>
        <v>#VALUE!</v>
      </c>
      <c r="U163" s="48"/>
      <c r="V163" s="50"/>
    </row>
    <row r="164" spans="1:22" ht="60" customHeight="1" x14ac:dyDescent="0.25">
      <c r="A164" s="39" t="str">
        <f t="shared" si="24"/>
        <v/>
      </c>
      <c r="B164" s="49"/>
      <c r="C164" s="48" t="s">
        <v>161</v>
      </c>
      <c r="D164" s="41"/>
      <c r="E164" s="42" t="str">
        <f t="shared" si="26"/>
        <v>(maxi) Distance 5±0,15</v>
      </c>
      <c r="F164" s="55">
        <f>MAX('8560-2.001 (ap TS)'!I23:I34)</f>
        <v>0</v>
      </c>
      <c r="G164" s="42">
        <f t="shared" si="27"/>
        <v>4.8499999999999996</v>
      </c>
      <c r="H164" s="42">
        <f t="shared" si="28"/>
        <v>5.15</v>
      </c>
      <c r="I164" s="77"/>
      <c r="J164" s="78"/>
      <c r="K164" s="79"/>
      <c r="L164" s="80"/>
      <c r="O164" s="49"/>
      <c r="P164" s="48" t="s">
        <v>162</v>
      </c>
      <c r="Q164" s="45">
        <v>5</v>
      </c>
      <c r="R164" s="41" t="s">
        <v>60</v>
      </c>
      <c r="S164" s="41" t="e">
        <f t="shared" si="22"/>
        <v>#VALUE!</v>
      </c>
      <c r="T164" s="41" t="e">
        <f t="shared" si="23"/>
        <v>#VALUE!</v>
      </c>
      <c r="U164" s="48"/>
      <c r="V164" s="50"/>
    </row>
    <row r="165" spans="1:22" ht="60" customHeight="1" x14ac:dyDescent="0.25">
      <c r="A165" s="39" t="str">
        <f t="shared" si="24"/>
        <v/>
      </c>
      <c r="B165" s="49"/>
      <c r="C165" s="48">
        <f>C163+1</f>
        <v>150</v>
      </c>
      <c r="D165" s="41"/>
      <c r="E165" s="42" t="str">
        <f t="shared" si="26"/>
        <v>R 0,4±0,1</v>
      </c>
      <c r="F165" s="55"/>
      <c r="G165" s="42">
        <f t="shared" si="27"/>
        <v>0.30000000000000004</v>
      </c>
      <c r="H165" s="42">
        <f t="shared" si="28"/>
        <v>0.5</v>
      </c>
      <c r="I165" s="77"/>
      <c r="J165" s="78"/>
      <c r="K165" s="79"/>
      <c r="L165" s="80"/>
      <c r="O165" s="49"/>
      <c r="P165" s="48" t="s">
        <v>133</v>
      </c>
      <c r="Q165" s="45">
        <v>0.4</v>
      </c>
      <c r="R165" s="41" t="s">
        <v>96</v>
      </c>
      <c r="S165" s="41" t="e">
        <f t="shared" si="22"/>
        <v>#VALUE!</v>
      </c>
      <c r="T165" s="41" t="e">
        <f t="shared" si="23"/>
        <v>#VALUE!</v>
      </c>
      <c r="U165" s="48"/>
      <c r="V165" s="50"/>
    </row>
    <row r="166" spans="1:22" ht="60" customHeight="1" x14ac:dyDescent="0.25">
      <c r="A166" s="39" t="str">
        <f t="shared" si="24"/>
        <v/>
      </c>
      <c r="B166" s="49"/>
      <c r="C166" s="48">
        <f t="shared" si="25"/>
        <v>151</v>
      </c>
      <c r="D166" s="41"/>
      <c r="E166" s="42" t="str">
        <f t="shared" si="26"/>
        <v>Concentricité 0,2|T</v>
      </c>
      <c r="F166" s="55">
        <f>MAX('8560-1.001 (av TS)'!I199,'8560-1.001 (av TS)'!I202,'8560-1.001 (av TS)'!I205,'8560-1.001 (av TS)'!I208,'8560-1.001 (av TS)'!I211,'8560-1.001 (av TS)'!I214,'8560-1.001 (av TS)'!I217,'8560-1.001 (av TS)'!I220,'8560-1.001 (av TS)'!I223,'8560-1.001 (av TS)'!I226,'8560-1.001 (av TS)'!I229,'8560-1.001 (av TS)'!I232)</f>
        <v>0</v>
      </c>
      <c r="G166" s="42">
        <f t="shared" si="27"/>
        <v>0</v>
      </c>
      <c r="H166" s="42">
        <f t="shared" si="28"/>
        <v>0.2</v>
      </c>
      <c r="I166" s="77"/>
      <c r="J166" s="78"/>
      <c r="K166" s="79"/>
      <c r="L166" s="80"/>
      <c r="O166" s="49"/>
      <c r="P166" s="48" t="s">
        <v>71</v>
      </c>
      <c r="Q166" s="45">
        <v>0.2</v>
      </c>
      <c r="R166" s="41" t="str">
        <f>IF(AND(V166=$V$2,0.5&lt;=Q166,Q166&lt;=3,$C$4="f"),'6.4- RC'!$AG$5,
IF(AND(V166=$V$2,3&lt;Q166,Q166&lt;=6,$C$4="f"),'6.4- RC'!$AH$5,
IF(AND(V166=$V$2,6&lt;Q166,Q166&lt;=30,$C$4="f"),'6.4- RC'!$AI$5,
IF(AND(V166=$V$2,30&lt;Q166,Q166&lt;=120,$C$4="f"),'6.4- RC'!$AJ$5,
IF(AND(V166=$V$2,120&lt;Q166,Q166&lt;=400,$C$4="f"),'6.4- RC'!$AK$5,
IF(AND(V166=$V$2,400&lt;Q166,Q166&lt;=1000,$C$4="f"),'6.4- RC'!$AL$5,
IF(AND(V166=$V$2,1000&lt;Q166,Q166&lt;=2000,$C$4="f"),'6.4- RC'!$AM$5,
IF(AND(V166=$V$2,2000&lt;Q166,Q166&lt;=4000,$C$4="f"),'6.4- RC'!$AN$5,
IF(AND(V166=$V$3,0.5&lt;=Q166,Q166&lt;=3,$C$4="f"),'6.4- RC'!$AR$4,
IF(AND(V166=$V$3,3&lt;Q166,Q166&lt;=6,$C$4="f"),'6.4- RC'!$AS$4,
IF(AND(V166=$V$3,6&lt;Q166,$C$4="f"),'6.4- RC'!$AT$4,
IF(AND(V166=$V$2,0.5&lt;=Q166,Q166&lt;=3,$C$4="m"),'6.4- RC'!$AG$6,
IF(AND(V166=$V$2,3&lt;Q166,Q166&lt;=6,$C$4="m"),'6.4- RC'!$AH$6,
IF(AND(V166=$V$2,6&lt;Q166,Q166&lt;=30,$C$4="m"),'6.4- RC'!$AI$6,
IF(AND(V166=$V$2,30&lt;Q166,Q166&lt;=120,$C$4="m"),'6.4- RC'!$AJ$6,
IF(AND(V166=$V$2,120&lt;Q166,Q166&lt;=400,$C$4="m"),'6.4- RC'!$AK$6,
IF(AND(V166=$V$2,400&lt;Q166,Q166&lt;=1000,$C$4="m"),'6.4- RC'!$AL$6,
IF(AND(V166=$V$2,1000&lt;Q166,Q166&lt;=2000,$C$4="m"),'6.4- RC'!$AM$6,
IF(AND(V166=$V$2,2000&lt;Q166,Q166&lt;=4000,$C$4="m"),'6.4- RC'!$AN$6,
IF(AND(V166=$V$3,0.5&lt;=Q166,Q166&lt;=3,$C$4="m"),'6.4- RC'!$AR$4,
IF(AND(V166=$V$3,3&lt;Q166,Q166&lt;=6,$C$4="m"),'6.4- RC'!$AS$4,
IF(AND(V166=$V$3,6&lt;Q166,$C$4="m"),'6.4- RC'!$AT$4,
IF(AND(V166=$V$2,0.5&lt;=Q166,Q166&lt;=3,$C$4="c"),'6.4- RC'!$AG$7,
IF(AND(V166=$V$2,3&lt;Q166,Q166&lt;=6,$C$4="c"),'6.4- RC'!$AH$7,
IF(AND(V166=$V$2,6&lt;Q166,Q166&lt;=30,$C$4="c"),'6.4- RC'!$AI$7,
IF(AND(V166=$V$2,30&lt;Q166,Q166&lt;=120,$C$4="c"),'6.4- RC'!$AJ$7,
IF(AND(V166=$V$2,120&lt;Q166,Q166&lt;=400,$C$4="c"),'6.4- RC'!$AK$7,
IF(AND(V166=$V$2,400&lt;Q166,Q166&lt;=1000,$C$4="c"),'6.4- RC'!$AL$7,
IF(AND(V166=$V$2,1000&lt;Q166,Q166&lt;=2000,$C$4="c"),'6.4- RC'!$AM$7,
IF(AND(V166=$V$2,2000&lt;Q166,Q166&lt;=4000,$C$4="c"),'6.4- RC'!$AN$7,
IF(AND(V166=$V$3,0.5&lt;=Q166,Q166&lt;=3,$C$4="c"),'6.4- RC'!$AR$6,
IF(AND(V166=$V$3,3&lt;Q166,Q166&lt;=6,$C$4="c"),'6.4- RC'!$AS$6,
IF(AND(V166=$V$3,6&lt;Q166,$C$4="c"),'6.4- RC'!$AT$6,
IF(AND(V166=$V$2,0.5&lt;=Q166,Q166&lt;=3,$C$4="v"),'6.4- RC'!$AG$8,
IF(AND(V166=$V$2,3&lt;Q166,Q166&lt;=6,$C$4="v"),'6.4- RC'!$AH$8,
IF(AND(V166=$V$2,6&lt;Q166,Q166&lt;=30,$C$4="v"),'6.4- RC'!$AI$8,
IF(AND(V166=$V$2,30&lt;Q166,Q166&lt;=120,$C$4="v"),'6.4- RC'!$AJ$8,
IF(AND(V166=$V$2,120&lt;Q166,Q166&lt;=400,$C$4="v"),'6.4- RC'!$AK$8,
IF(AND(V166=$V$2,400&lt;Q166,Q166&lt;=1000,$C$4="v"),'6.4- RC'!$AL$8,
IF(AND(V166=$V$2,1000&lt;Q166,Q166&lt;=2000,$C$4="v"),'6.4- RC'!$AM$8,
IF(AND(V166=$V$2,2000&lt;Q166,Q166&lt;=4000,$C$4="v"),'6.4- RC'!$AN$8,
IF(AND(V166=$V$3,0.5&lt;=Q166,Q166&lt;=3,$C$4="v"),'6.4- RC'!$AR$6,
IF(AND(V166=$V$3,3&lt;Q166,Q166&lt;=6,$C$4="v"),'6.4- RC'!$AS$6,
IF(AND(V166=$V$3,6&lt;Q166,$C$4="v"),'6.4- RC'!$AT$6,
IF(V166="","")))))))))))))))))))))))))))))))))))))))))))))</f>
        <v/>
      </c>
      <c r="S166" s="41" t="e">
        <f t="shared" si="22"/>
        <v>#VALUE!</v>
      </c>
      <c r="T166" s="41" t="e">
        <f t="shared" si="23"/>
        <v>#VALUE!</v>
      </c>
      <c r="U166" s="48" t="s">
        <v>163</v>
      </c>
      <c r="V166" s="50"/>
    </row>
    <row r="167" spans="1:22" ht="60" customHeight="1" x14ac:dyDescent="0.25">
      <c r="A167" s="39" t="str">
        <f t="shared" si="24"/>
        <v/>
      </c>
      <c r="B167" s="49"/>
      <c r="C167" s="48">
        <f t="shared" si="25"/>
        <v>152</v>
      </c>
      <c r="D167" s="41"/>
      <c r="E167" s="42" t="str">
        <f t="shared" si="26"/>
        <v>Ø10±0,15</v>
      </c>
      <c r="F167" s="55">
        <f>ROUND(AVERAGE('8560-1.001 (av TS)'!I187:I198),3)</f>
        <v>0</v>
      </c>
      <c r="G167" s="42">
        <f t="shared" si="27"/>
        <v>9.85</v>
      </c>
      <c r="H167" s="42">
        <f t="shared" si="28"/>
        <v>10.15</v>
      </c>
      <c r="I167" s="77"/>
      <c r="J167" s="78"/>
      <c r="K167" s="79"/>
      <c r="L167" s="80"/>
      <c r="O167" s="49"/>
      <c r="P167" s="48" t="s">
        <v>59</v>
      </c>
      <c r="Q167" s="45">
        <v>10</v>
      </c>
      <c r="R167" s="41" t="s">
        <v>60</v>
      </c>
      <c r="S167" s="41" t="e">
        <f t="shared" si="22"/>
        <v>#VALUE!</v>
      </c>
      <c r="T167" s="41" t="e">
        <f t="shared" si="23"/>
        <v>#VALUE!</v>
      </c>
      <c r="U167" s="48"/>
      <c r="V167" s="50"/>
    </row>
    <row r="168" spans="1:22" ht="60" customHeight="1" x14ac:dyDescent="0.25">
      <c r="A168" s="39" t="str">
        <f t="shared" si="24"/>
        <v/>
      </c>
      <c r="B168" s="49"/>
      <c r="C168" s="48">
        <f t="shared" si="25"/>
        <v>153</v>
      </c>
      <c r="D168" s="41"/>
      <c r="E168" s="42" t="str">
        <f t="shared" si="26"/>
        <v>(mini) Distance 10,5±0,2/A</v>
      </c>
      <c r="F168" s="55">
        <f>MIN('8560-2.001 (ap TS)'!I35:I58)</f>
        <v>0</v>
      </c>
      <c r="G168" s="42">
        <f t="shared" si="27"/>
        <v>10.3</v>
      </c>
      <c r="H168" s="42">
        <f t="shared" si="28"/>
        <v>10.7</v>
      </c>
      <c r="I168" s="77"/>
      <c r="J168" s="78"/>
      <c r="K168" s="79"/>
      <c r="L168" s="80"/>
      <c r="O168" s="49"/>
      <c r="P168" s="48" t="s">
        <v>160</v>
      </c>
      <c r="Q168" s="45">
        <v>10.5</v>
      </c>
      <c r="R168" s="41" t="s">
        <v>97</v>
      </c>
      <c r="S168" s="41" t="e">
        <f t="shared" ref="S168:S232" si="38">MIN(Q168+MID(R168,2,6),Q168+MID(R168,9,6))</f>
        <v>#VALUE!</v>
      </c>
      <c r="T168" s="41" t="e">
        <f t="shared" ref="T168:T232" si="39">MAX(Q168+MID(R168,2,6),Q168+MID(R168,9,6))</f>
        <v>#VALUE!</v>
      </c>
      <c r="U168" s="48" t="s">
        <v>158</v>
      </c>
      <c r="V168" s="50"/>
    </row>
    <row r="169" spans="1:22" ht="60" customHeight="1" x14ac:dyDescent="0.25">
      <c r="A169" s="39" t="str">
        <f t="shared" si="24"/>
        <v/>
      </c>
      <c r="B169" s="49"/>
      <c r="C169" s="48" t="s">
        <v>164</v>
      </c>
      <c r="D169" s="41"/>
      <c r="E169" s="42" t="str">
        <f t="shared" si="26"/>
        <v>(maxi) Distance 10,5±0,2/A</v>
      </c>
      <c r="F169" s="55">
        <f>MAX('8560-2.001 (ap TS)'!I35:I58)</f>
        <v>0</v>
      </c>
      <c r="G169" s="42">
        <f t="shared" si="27"/>
        <v>10.3</v>
      </c>
      <c r="H169" s="42">
        <f t="shared" si="28"/>
        <v>10.7</v>
      </c>
      <c r="I169" s="77"/>
      <c r="J169" s="78"/>
      <c r="K169" s="79"/>
      <c r="L169" s="80"/>
      <c r="O169" s="49"/>
      <c r="P169" s="48" t="s">
        <v>162</v>
      </c>
      <c r="Q169" s="45">
        <v>10.5</v>
      </c>
      <c r="R169" s="41" t="s">
        <v>97</v>
      </c>
      <c r="S169" s="41" t="e">
        <f t="shared" si="38"/>
        <v>#VALUE!</v>
      </c>
      <c r="T169" s="41" t="e">
        <f t="shared" si="39"/>
        <v>#VALUE!</v>
      </c>
      <c r="U169" s="48" t="s">
        <v>158</v>
      </c>
      <c r="V169" s="50"/>
    </row>
    <row r="170" spans="1:22" ht="60" customHeight="1" x14ac:dyDescent="0.25">
      <c r="A170" s="39" t="str">
        <f t="shared" si="24"/>
        <v/>
      </c>
      <c r="B170" s="49"/>
      <c r="C170" s="48">
        <f>C168+1</f>
        <v>154</v>
      </c>
      <c r="D170" s="41"/>
      <c r="E170" s="42" t="str">
        <f t="shared" si="26"/>
        <v>Ø14±0,15</v>
      </c>
      <c r="F170" s="55">
        <f>ROUND(AVERAGE('8560-2.001 (av TS)'!I449,'8560-2.001 (av TS)'!I453,'8560-2.001 (av TS)'!I457,'8560-2.001 (av TS)'!I461,'8560-2.001 (av TS)'!I465,'8560-2.001 (av TS)'!I469,'8560-2.001 (av TS)'!I473,'8560-2.001 (av TS)'!I477,'8560-2.001 (av TS)'!I481,'8560-2.001 (av TS)'!I485,'8560-2.001 (av TS)'!I489,'8560-2.001 (av TS)'!I493,'8560-2.001 (av TS)'!I497,'8560-2.001 (av TS)'!I501,'8560-2.001 (av TS)'!I505,'8560-2.001 (av TS)'!I509,'8560-2.001 (av TS)'!I513,'8560-2.001 (av TS)'!I517,'8560-2.001 (av TS)'!I521,'8560-2.001 (av TS)'!I525,'8560-2.001 (av TS)'!I529,'8560-2.001 (av TS)'!I533,'8560-2.001 (av TS)'!I537,'8560-2.001 (av TS)'!I541),3)</f>
        <v>0</v>
      </c>
      <c r="G170" s="42">
        <f t="shared" si="27"/>
        <v>13.85</v>
      </c>
      <c r="H170" s="42">
        <f t="shared" si="28"/>
        <v>14.15</v>
      </c>
      <c r="I170" s="77"/>
      <c r="J170" s="78"/>
      <c r="K170" s="79"/>
      <c r="L170" s="80"/>
      <c r="O170" s="49"/>
      <c r="P170" s="48" t="s">
        <v>59</v>
      </c>
      <c r="Q170" s="45">
        <v>14</v>
      </c>
      <c r="R170" s="41" t="s">
        <v>60</v>
      </c>
      <c r="S170" s="41" t="e">
        <f t="shared" si="38"/>
        <v>#VALUE!</v>
      </c>
      <c r="T170" s="41" t="e">
        <f t="shared" si="39"/>
        <v>#VALUE!</v>
      </c>
      <c r="U170" s="48"/>
      <c r="V170" s="50"/>
    </row>
    <row r="171" spans="1:22" ht="60" customHeight="1" x14ac:dyDescent="0.25">
      <c r="A171" s="39" t="str">
        <f t="shared" si="24"/>
        <v/>
      </c>
      <c r="B171" s="49"/>
      <c r="C171" s="48">
        <f t="shared" si="25"/>
        <v>155</v>
      </c>
      <c r="D171" s="41"/>
      <c r="E171" s="42" t="str">
        <f t="shared" si="26"/>
        <v>Concentricité 0,2|A|Y</v>
      </c>
      <c r="F171" s="55">
        <f>MAX('8560-2.001 (av TS)'!I450,'8560-2.001 (av TS)'!I454,'8560-2.001 (av TS)'!I458,'8560-2.001 (av TS)'!I462,'8560-2.001 (av TS)'!I466,'8560-2.001 (av TS)'!I470,'8560-2.001 (av TS)'!I474,'8560-2.001 (av TS)'!I478,'8560-2.001 (av TS)'!I482,'8560-2.001 (av TS)'!I486,'8560-2.001 (av TS)'!I490,'8560-2.001 (av TS)'!I494,'8560-2.001 (av TS)'!I498,'8560-2.001 (av TS)'!I502,'8560-2.001 (av TS)'!I506,'8560-2.001 (av TS)'!I510,'8560-2.001 (av TS)'!I514,'8560-2.001 (av TS)'!I518,'8560-2.001 (av TS)'!I522,'8560-2.001 (av TS)'!I526,'8560-2.001 (av TS)'!I530,'8560-2.001 (av TS)'!I534,'8560-2.001 (av TS)'!I538,'8560-2.001 (av TS)'!I542)</f>
        <v>0</v>
      </c>
      <c r="G171" s="42">
        <f t="shared" si="27"/>
        <v>0</v>
      </c>
      <c r="H171" s="42">
        <f t="shared" si="28"/>
        <v>0.2</v>
      </c>
      <c r="I171" s="77"/>
      <c r="J171" s="78"/>
      <c r="K171" s="79"/>
      <c r="L171" s="80"/>
      <c r="O171" s="49"/>
      <c r="P171" s="48" t="s">
        <v>71</v>
      </c>
      <c r="Q171" s="45">
        <v>0.2</v>
      </c>
      <c r="R171" s="41" t="str">
        <f>IF(AND(V171=$V$2,0.5&lt;=Q171,Q171&lt;=3,$C$4="f"),'6.4- RC'!$AG$5,
IF(AND(V171=$V$2,3&lt;Q171,Q171&lt;=6,$C$4="f"),'6.4- RC'!$AH$5,
IF(AND(V171=$V$2,6&lt;Q171,Q171&lt;=30,$C$4="f"),'6.4- RC'!$AI$5,
IF(AND(V171=$V$2,30&lt;Q171,Q171&lt;=120,$C$4="f"),'6.4- RC'!$AJ$5,
IF(AND(V171=$V$2,120&lt;Q171,Q171&lt;=400,$C$4="f"),'6.4- RC'!$AK$5,
IF(AND(V171=$V$2,400&lt;Q171,Q171&lt;=1000,$C$4="f"),'6.4- RC'!$AL$5,
IF(AND(V171=$V$2,1000&lt;Q171,Q171&lt;=2000,$C$4="f"),'6.4- RC'!$AM$5,
IF(AND(V171=$V$2,2000&lt;Q171,Q171&lt;=4000,$C$4="f"),'6.4- RC'!$AN$5,
IF(AND(V171=$V$3,0.5&lt;=Q171,Q171&lt;=3,$C$4="f"),'6.4- RC'!$AR$4,
IF(AND(V171=$V$3,3&lt;Q171,Q171&lt;=6,$C$4="f"),'6.4- RC'!$AS$4,
IF(AND(V171=$V$3,6&lt;Q171,$C$4="f"),'6.4- RC'!$AT$4,
IF(AND(V171=$V$2,0.5&lt;=Q171,Q171&lt;=3,$C$4="m"),'6.4- RC'!$AG$6,
IF(AND(V171=$V$2,3&lt;Q171,Q171&lt;=6,$C$4="m"),'6.4- RC'!$AH$6,
IF(AND(V171=$V$2,6&lt;Q171,Q171&lt;=30,$C$4="m"),'6.4- RC'!$AI$6,
IF(AND(V171=$V$2,30&lt;Q171,Q171&lt;=120,$C$4="m"),'6.4- RC'!$AJ$6,
IF(AND(V171=$V$2,120&lt;Q171,Q171&lt;=400,$C$4="m"),'6.4- RC'!$AK$6,
IF(AND(V171=$V$2,400&lt;Q171,Q171&lt;=1000,$C$4="m"),'6.4- RC'!$AL$6,
IF(AND(V171=$V$2,1000&lt;Q171,Q171&lt;=2000,$C$4="m"),'6.4- RC'!$AM$6,
IF(AND(V171=$V$2,2000&lt;Q171,Q171&lt;=4000,$C$4="m"),'6.4- RC'!$AN$6,
IF(AND(V171=$V$3,0.5&lt;=Q171,Q171&lt;=3,$C$4="m"),'6.4- RC'!$AR$4,
IF(AND(V171=$V$3,3&lt;Q171,Q171&lt;=6,$C$4="m"),'6.4- RC'!$AS$4,
IF(AND(V171=$V$3,6&lt;Q171,$C$4="m"),'6.4- RC'!$AT$4,
IF(AND(V171=$V$2,0.5&lt;=Q171,Q171&lt;=3,$C$4="c"),'6.4- RC'!$AG$7,
IF(AND(V171=$V$2,3&lt;Q171,Q171&lt;=6,$C$4="c"),'6.4- RC'!$AH$7,
IF(AND(V171=$V$2,6&lt;Q171,Q171&lt;=30,$C$4="c"),'6.4- RC'!$AI$7,
IF(AND(V171=$V$2,30&lt;Q171,Q171&lt;=120,$C$4="c"),'6.4- RC'!$AJ$7,
IF(AND(V171=$V$2,120&lt;Q171,Q171&lt;=400,$C$4="c"),'6.4- RC'!$AK$7,
IF(AND(V171=$V$2,400&lt;Q171,Q171&lt;=1000,$C$4="c"),'6.4- RC'!$AL$7,
IF(AND(V171=$V$2,1000&lt;Q171,Q171&lt;=2000,$C$4="c"),'6.4- RC'!$AM$7,
IF(AND(V171=$V$2,2000&lt;Q171,Q171&lt;=4000,$C$4="c"),'6.4- RC'!$AN$7,
IF(AND(V171=$V$3,0.5&lt;=Q171,Q171&lt;=3,$C$4="c"),'6.4- RC'!$AR$6,
IF(AND(V171=$V$3,3&lt;Q171,Q171&lt;=6,$C$4="c"),'6.4- RC'!$AS$6,
IF(AND(V171=$V$3,6&lt;Q171,$C$4="c"),'6.4- RC'!$AT$6,
IF(AND(V171=$V$2,0.5&lt;=Q171,Q171&lt;=3,$C$4="v"),'6.4- RC'!$AG$8,
IF(AND(V171=$V$2,3&lt;Q171,Q171&lt;=6,$C$4="v"),'6.4- RC'!$AH$8,
IF(AND(V171=$V$2,6&lt;Q171,Q171&lt;=30,$C$4="v"),'6.4- RC'!$AI$8,
IF(AND(V171=$V$2,30&lt;Q171,Q171&lt;=120,$C$4="v"),'6.4- RC'!$AJ$8,
IF(AND(V171=$V$2,120&lt;Q171,Q171&lt;=400,$C$4="v"),'6.4- RC'!$AK$8,
IF(AND(V171=$V$2,400&lt;Q171,Q171&lt;=1000,$C$4="v"),'6.4- RC'!$AL$8,
IF(AND(V171=$V$2,1000&lt;Q171,Q171&lt;=2000,$C$4="v"),'6.4- RC'!$AM$8,
IF(AND(V171=$V$2,2000&lt;Q171,Q171&lt;=4000,$C$4="v"),'6.4- RC'!$AN$8,
IF(AND(V171=$V$3,0.5&lt;=Q171,Q171&lt;=3,$C$4="v"),'6.4- RC'!$AR$6,
IF(AND(V171=$V$3,3&lt;Q171,Q171&lt;=6,$C$4="v"),'6.4- RC'!$AS$6,
IF(AND(V171=$V$3,6&lt;Q171,$C$4="v"),'6.4- RC'!$AT$6,
IF(V171="","")))))))))))))))))))))))))))))))))))))))))))))</f>
        <v/>
      </c>
      <c r="S171" s="41" t="e">
        <f t="shared" si="38"/>
        <v>#VALUE!</v>
      </c>
      <c r="T171" s="41" t="e">
        <f t="shared" si="39"/>
        <v>#VALUE!</v>
      </c>
      <c r="U171" s="48" t="s">
        <v>165</v>
      </c>
      <c r="V171" s="50"/>
    </row>
    <row r="172" spans="1:22" ht="60" customHeight="1" x14ac:dyDescent="0.25">
      <c r="A172" s="39" t="str">
        <f t="shared" si="24"/>
        <v/>
      </c>
      <c r="B172" s="49"/>
      <c r="C172" s="48">
        <f t="shared" si="25"/>
        <v>156</v>
      </c>
      <c r="D172" s="41"/>
      <c r="E172" s="42" t="str">
        <f t="shared" si="26"/>
        <v>R0,45(+0,000/-0,450)</v>
      </c>
      <c r="F172" s="55"/>
      <c r="G172" s="42">
        <f t="shared" si="27"/>
        <v>0</v>
      </c>
      <c r="H172" s="42">
        <f t="shared" si="28"/>
        <v>0.45</v>
      </c>
      <c r="I172" s="77"/>
      <c r="J172" s="78"/>
      <c r="K172" s="79"/>
      <c r="L172" s="80"/>
      <c r="O172" s="49"/>
      <c r="P172" s="48" t="s">
        <v>140</v>
      </c>
      <c r="Q172" s="45">
        <v>0.45</v>
      </c>
      <c r="R172" s="41" t="s">
        <v>166</v>
      </c>
      <c r="S172" s="41">
        <f t="shared" si="38"/>
        <v>0</v>
      </c>
      <c r="T172" s="41">
        <f t="shared" si="39"/>
        <v>0.45</v>
      </c>
      <c r="U172" s="48"/>
      <c r="V172" s="50"/>
    </row>
    <row r="173" spans="1:22" ht="60" customHeight="1" x14ac:dyDescent="0.25">
      <c r="A173" s="39" t="str">
        <f t="shared" si="24"/>
        <v/>
      </c>
      <c r="B173" s="49"/>
      <c r="C173" s="48">
        <f t="shared" si="25"/>
        <v>157</v>
      </c>
      <c r="D173" s="41"/>
      <c r="E173" s="42" t="str">
        <f t="shared" si="26"/>
        <v>25,5±0,2/A</v>
      </c>
      <c r="F173" s="55">
        <f>'8560-2.001 (av TS)'!I546</f>
        <v>0</v>
      </c>
      <c r="G173" s="42">
        <f t="shared" si="27"/>
        <v>25.3</v>
      </c>
      <c r="H173" s="42">
        <f t="shared" si="28"/>
        <v>25.7</v>
      </c>
      <c r="I173" s="77"/>
      <c r="J173" s="78"/>
      <c r="K173" s="79"/>
      <c r="L173" s="80"/>
      <c r="O173" s="49"/>
      <c r="P173" s="48"/>
      <c r="Q173" s="45">
        <v>25.5</v>
      </c>
      <c r="R173" s="41" t="s">
        <v>97</v>
      </c>
      <c r="S173" s="41" t="e">
        <f t="shared" si="38"/>
        <v>#VALUE!</v>
      </c>
      <c r="T173" s="41" t="e">
        <f t="shared" si="39"/>
        <v>#VALUE!</v>
      </c>
      <c r="U173" s="48" t="s">
        <v>158</v>
      </c>
      <c r="V173" s="50"/>
    </row>
    <row r="174" spans="1:22" ht="60" customHeight="1" x14ac:dyDescent="0.25">
      <c r="A174" s="39" t="str">
        <f t="shared" si="24"/>
        <v/>
      </c>
      <c r="B174" s="49"/>
      <c r="C174" s="48">
        <f t="shared" si="25"/>
        <v>158</v>
      </c>
      <c r="D174" s="41"/>
      <c r="E174" s="42" t="str">
        <f t="shared" si="26"/>
        <v>25±0,2/A</v>
      </c>
      <c r="F174" s="55">
        <f>'8560-2.001 (av TS)'!I545</f>
        <v>0</v>
      </c>
      <c r="G174" s="42">
        <f t="shared" si="27"/>
        <v>24.8</v>
      </c>
      <c r="H174" s="42">
        <f t="shared" si="28"/>
        <v>25.2</v>
      </c>
      <c r="I174" s="77"/>
      <c r="J174" s="78"/>
      <c r="K174" s="79"/>
      <c r="L174" s="80"/>
      <c r="O174" s="49"/>
      <c r="P174" s="48"/>
      <c r="Q174" s="45">
        <v>25</v>
      </c>
      <c r="R174" s="41" t="s">
        <v>97</v>
      </c>
      <c r="S174" s="41" t="e">
        <f t="shared" si="38"/>
        <v>#VALUE!</v>
      </c>
      <c r="T174" s="41" t="e">
        <f t="shared" si="39"/>
        <v>#VALUE!</v>
      </c>
      <c r="U174" s="48" t="s">
        <v>158</v>
      </c>
      <c r="V174" s="50"/>
    </row>
    <row r="175" spans="1:22" ht="60" customHeight="1" x14ac:dyDescent="0.25">
      <c r="A175" s="39" t="str">
        <f t="shared" si="24"/>
        <v/>
      </c>
      <c r="B175" s="49"/>
      <c r="C175" s="48">
        <f t="shared" si="25"/>
        <v>159</v>
      </c>
      <c r="D175" s="41"/>
      <c r="E175" s="42" t="str">
        <f t="shared" si="26"/>
        <v>Ø14±0,15</v>
      </c>
      <c r="F175" s="55">
        <f>'8560-2.001 (av TS)'!I547</f>
        <v>0</v>
      </c>
      <c r="G175" s="42">
        <f t="shared" si="27"/>
        <v>13.85</v>
      </c>
      <c r="H175" s="42">
        <f t="shared" si="28"/>
        <v>14.15</v>
      </c>
      <c r="I175" s="77"/>
      <c r="J175" s="78"/>
      <c r="K175" s="79"/>
      <c r="L175" s="80"/>
      <c r="O175" s="49"/>
      <c r="P175" s="48" t="s">
        <v>59</v>
      </c>
      <c r="Q175" s="45">
        <v>14</v>
      </c>
      <c r="R175" s="41" t="s">
        <v>60</v>
      </c>
      <c r="S175" s="41" t="e">
        <f t="shared" si="38"/>
        <v>#VALUE!</v>
      </c>
      <c r="T175" s="41" t="e">
        <f t="shared" si="39"/>
        <v>#VALUE!</v>
      </c>
      <c r="U175" s="48"/>
      <c r="V175" s="50"/>
    </row>
    <row r="176" spans="1:22" ht="60" customHeight="1" x14ac:dyDescent="0.25">
      <c r="A176" s="39" t="str">
        <f t="shared" si="24"/>
        <v/>
      </c>
      <c r="B176" s="49"/>
      <c r="C176" s="48">
        <f t="shared" si="25"/>
        <v>160</v>
      </c>
      <c r="D176" s="41"/>
      <c r="E176" s="42" t="str">
        <f t="shared" si="26"/>
        <v>Concentricité 0,2|A|R</v>
      </c>
      <c r="F176" s="55">
        <f>'8560-2.001 (av TS)'!I548</f>
        <v>0</v>
      </c>
      <c r="G176" s="42">
        <f t="shared" si="27"/>
        <v>0</v>
      </c>
      <c r="H176" s="42">
        <f t="shared" si="28"/>
        <v>0.2</v>
      </c>
      <c r="I176" s="77"/>
      <c r="J176" s="78"/>
      <c r="K176" s="79"/>
      <c r="L176" s="80"/>
      <c r="O176" s="49"/>
      <c r="P176" s="48" t="s">
        <v>71</v>
      </c>
      <c r="Q176" s="45">
        <v>0.2</v>
      </c>
      <c r="R176" s="41" t="str">
        <f>IF(AND(V176=$V$2,0.5&lt;=Q176,Q176&lt;=3,$C$4="f"),'6.4- RC'!$AG$5,
IF(AND(V176=$V$2,3&lt;Q176,Q176&lt;=6,$C$4="f"),'6.4- RC'!$AH$5,
IF(AND(V176=$V$2,6&lt;Q176,Q176&lt;=30,$C$4="f"),'6.4- RC'!$AI$5,
IF(AND(V176=$V$2,30&lt;Q176,Q176&lt;=120,$C$4="f"),'6.4- RC'!$AJ$5,
IF(AND(V176=$V$2,120&lt;Q176,Q176&lt;=400,$C$4="f"),'6.4- RC'!$AK$5,
IF(AND(V176=$V$2,400&lt;Q176,Q176&lt;=1000,$C$4="f"),'6.4- RC'!$AL$5,
IF(AND(V176=$V$2,1000&lt;Q176,Q176&lt;=2000,$C$4="f"),'6.4- RC'!$AM$5,
IF(AND(V176=$V$2,2000&lt;Q176,Q176&lt;=4000,$C$4="f"),'6.4- RC'!$AN$5,
IF(AND(V176=$V$3,0.5&lt;=Q176,Q176&lt;=3,$C$4="f"),'6.4- RC'!$AR$4,
IF(AND(V176=$V$3,3&lt;Q176,Q176&lt;=6,$C$4="f"),'6.4- RC'!$AS$4,
IF(AND(V176=$V$3,6&lt;Q176,$C$4="f"),'6.4- RC'!$AT$4,
IF(AND(V176=$V$2,0.5&lt;=Q176,Q176&lt;=3,$C$4="m"),'6.4- RC'!$AG$6,
IF(AND(V176=$V$2,3&lt;Q176,Q176&lt;=6,$C$4="m"),'6.4- RC'!$AH$6,
IF(AND(V176=$V$2,6&lt;Q176,Q176&lt;=30,$C$4="m"),'6.4- RC'!$AI$6,
IF(AND(V176=$V$2,30&lt;Q176,Q176&lt;=120,$C$4="m"),'6.4- RC'!$AJ$6,
IF(AND(V176=$V$2,120&lt;Q176,Q176&lt;=400,$C$4="m"),'6.4- RC'!$AK$6,
IF(AND(V176=$V$2,400&lt;Q176,Q176&lt;=1000,$C$4="m"),'6.4- RC'!$AL$6,
IF(AND(V176=$V$2,1000&lt;Q176,Q176&lt;=2000,$C$4="m"),'6.4- RC'!$AM$6,
IF(AND(V176=$V$2,2000&lt;Q176,Q176&lt;=4000,$C$4="m"),'6.4- RC'!$AN$6,
IF(AND(V176=$V$3,0.5&lt;=Q176,Q176&lt;=3,$C$4="m"),'6.4- RC'!$AR$4,
IF(AND(V176=$V$3,3&lt;Q176,Q176&lt;=6,$C$4="m"),'6.4- RC'!$AS$4,
IF(AND(V176=$V$3,6&lt;Q176,$C$4="m"),'6.4- RC'!$AT$4,
IF(AND(V176=$V$2,0.5&lt;=Q176,Q176&lt;=3,$C$4="c"),'6.4- RC'!$AG$7,
IF(AND(V176=$V$2,3&lt;Q176,Q176&lt;=6,$C$4="c"),'6.4- RC'!$AH$7,
IF(AND(V176=$V$2,6&lt;Q176,Q176&lt;=30,$C$4="c"),'6.4- RC'!$AI$7,
IF(AND(V176=$V$2,30&lt;Q176,Q176&lt;=120,$C$4="c"),'6.4- RC'!$AJ$7,
IF(AND(V176=$V$2,120&lt;Q176,Q176&lt;=400,$C$4="c"),'6.4- RC'!$AK$7,
IF(AND(V176=$V$2,400&lt;Q176,Q176&lt;=1000,$C$4="c"),'6.4- RC'!$AL$7,
IF(AND(V176=$V$2,1000&lt;Q176,Q176&lt;=2000,$C$4="c"),'6.4- RC'!$AM$7,
IF(AND(V176=$V$2,2000&lt;Q176,Q176&lt;=4000,$C$4="c"),'6.4- RC'!$AN$7,
IF(AND(V176=$V$3,0.5&lt;=Q176,Q176&lt;=3,$C$4="c"),'6.4- RC'!$AR$6,
IF(AND(V176=$V$3,3&lt;Q176,Q176&lt;=6,$C$4="c"),'6.4- RC'!$AS$6,
IF(AND(V176=$V$3,6&lt;Q176,$C$4="c"),'6.4- RC'!$AT$6,
IF(AND(V176=$V$2,0.5&lt;=Q176,Q176&lt;=3,$C$4="v"),'6.4- RC'!$AG$8,
IF(AND(V176=$V$2,3&lt;Q176,Q176&lt;=6,$C$4="v"),'6.4- RC'!$AH$8,
IF(AND(V176=$V$2,6&lt;Q176,Q176&lt;=30,$C$4="v"),'6.4- RC'!$AI$8,
IF(AND(V176=$V$2,30&lt;Q176,Q176&lt;=120,$C$4="v"),'6.4- RC'!$AJ$8,
IF(AND(V176=$V$2,120&lt;Q176,Q176&lt;=400,$C$4="v"),'6.4- RC'!$AK$8,
IF(AND(V176=$V$2,400&lt;Q176,Q176&lt;=1000,$C$4="v"),'6.4- RC'!$AL$8,
IF(AND(V176=$V$2,1000&lt;Q176,Q176&lt;=2000,$C$4="v"),'6.4- RC'!$AM$8,
IF(AND(V176=$V$2,2000&lt;Q176,Q176&lt;=4000,$C$4="v"),'6.4- RC'!$AN$8,
IF(AND(V176=$V$3,0.5&lt;=Q176,Q176&lt;=3,$C$4="v"),'6.4- RC'!$AR$6,
IF(AND(V176=$V$3,3&lt;Q176,Q176&lt;=6,$C$4="v"),'6.4- RC'!$AS$6,
IF(AND(V176=$V$3,6&lt;Q176,$C$4="v"),'6.4- RC'!$AT$6,
IF(V176="","")))))))))))))))))))))))))))))))))))))))))))))</f>
        <v/>
      </c>
      <c r="S176" s="41" t="e">
        <f t="shared" si="38"/>
        <v>#VALUE!</v>
      </c>
      <c r="T176" s="41" t="e">
        <f t="shared" si="39"/>
        <v>#VALUE!</v>
      </c>
      <c r="U176" s="48" t="s">
        <v>167</v>
      </c>
      <c r="V176" s="50"/>
    </row>
    <row r="177" spans="1:22" ht="60" customHeight="1" x14ac:dyDescent="0.25">
      <c r="A177" s="39" t="str">
        <f t="shared" si="24"/>
        <v/>
      </c>
      <c r="B177" s="49"/>
      <c r="C177" s="48">
        <f t="shared" si="25"/>
        <v>161</v>
      </c>
      <c r="D177" s="41"/>
      <c r="E177" s="42" t="str">
        <f t="shared" si="26"/>
        <v>R0,45(+0,000/-0,450)</v>
      </c>
      <c r="F177" s="55"/>
      <c r="G177" s="42">
        <f t="shared" si="27"/>
        <v>0</v>
      </c>
      <c r="H177" s="42">
        <f t="shared" si="28"/>
        <v>0.45</v>
      </c>
      <c r="I177" s="77"/>
      <c r="J177" s="78"/>
      <c r="K177" s="79"/>
      <c r="L177" s="80"/>
      <c r="O177" s="49"/>
      <c r="P177" s="48" t="s">
        <v>140</v>
      </c>
      <c r="Q177" s="45">
        <v>0.45</v>
      </c>
      <c r="R177" s="41" t="s">
        <v>166</v>
      </c>
      <c r="S177" s="41">
        <f t="shared" si="38"/>
        <v>0</v>
      </c>
      <c r="T177" s="41">
        <f t="shared" si="39"/>
        <v>0.45</v>
      </c>
      <c r="U177" s="48"/>
      <c r="V177" s="50"/>
    </row>
    <row r="178" spans="1:22" ht="60" customHeight="1" x14ac:dyDescent="0.25">
      <c r="A178" s="39" t="str">
        <f t="shared" si="24"/>
        <v/>
      </c>
      <c r="B178" s="49"/>
      <c r="C178" s="48">
        <f t="shared" si="25"/>
        <v>162</v>
      </c>
      <c r="D178" s="41"/>
      <c r="E178" s="42" t="str">
        <f t="shared" si="26"/>
        <v>63,3±0,2/A</v>
      </c>
      <c r="F178" s="55">
        <f>ROUND(AVERAGE('8560-2.001 (av TS)'!I551:I558),3)</f>
        <v>0</v>
      </c>
      <c r="G178" s="42">
        <f t="shared" si="27"/>
        <v>0</v>
      </c>
      <c r="H178" s="42" t="str">
        <f t="shared" si="28"/>
        <v>63,3±0,2/A</v>
      </c>
      <c r="I178" s="77"/>
      <c r="J178" s="78"/>
      <c r="K178" s="79"/>
      <c r="L178" s="80"/>
      <c r="O178" s="49"/>
      <c r="P178" s="48"/>
      <c r="Q178" s="45" t="s">
        <v>168</v>
      </c>
      <c r="R178" s="41" t="str">
        <f>IF(AND(V178=$V$2,0.5&lt;=Q178,Q178&lt;=3,$C$4="f"),'6.4- RC'!$AG$5,
IF(AND(V178=$V$2,3&lt;Q178,Q178&lt;=6,$C$4="f"),'6.4- RC'!$AH$5,
IF(AND(V178=$V$2,6&lt;Q178,Q178&lt;=30,$C$4="f"),'6.4- RC'!$AI$5,
IF(AND(V178=$V$2,30&lt;Q178,Q178&lt;=120,$C$4="f"),'6.4- RC'!$AJ$5,
IF(AND(V178=$V$2,120&lt;Q178,Q178&lt;=400,$C$4="f"),'6.4- RC'!$AK$5,
IF(AND(V178=$V$2,400&lt;Q178,Q178&lt;=1000,$C$4="f"),'6.4- RC'!$AL$5,
IF(AND(V178=$V$2,1000&lt;Q178,Q178&lt;=2000,$C$4="f"),'6.4- RC'!$AM$5,
IF(AND(V178=$V$2,2000&lt;Q178,Q178&lt;=4000,$C$4="f"),'6.4- RC'!$AN$5,
IF(AND(V178=$V$3,0.5&lt;=Q178,Q178&lt;=3,$C$4="f"),'6.4- RC'!$AR$4,
IF(AND(V178=$V$3,3&lt;Q178,Q178&lt;=6,$C$4="f"),'6.4- RC'!$AS$4,
IF(AND(V178=$V$3,6&lt;Q178,$C$4="f"),'6.4- RC'!$AT$4,
IF(AND(V178=$V$2,0.5&lt;=Q178,Q178&lt;=3,$C$4="m"),'6.4- RC'!$AG$6,
IF(AND(V178=$V$2,3&lt;Q178,Q178&lt;=6,$C$4="m"),'6.4- RC'!$AH$6,
IF(AND(V178=$V$2,6&lt;Q178,Q178&lt;=30,$C$4="m"),'6.4- RC'!$AI$6,
IF(AND(V178=$V$2,30&lt;Q178,Q178&lt;=120,$C$4="m"),'6.4- RC'!$AJ$6,
IF(AND(V178=$V$2,120&lt;Q178,Q178&lt;=400,$C$4="m"),'6.4- RC'!$AK$6,
IF(AND(V178=$V$2,400&lt;Q178,Q178&lt;=1000,$C$4="m"),'6.4- RC'!$AL$6,
IF(AND(V178=$V$2,1000&lt;Q178,Q178&lt;=2000,$C$4="m"),'6.4- RC'!$AM$6,
IF(AND(V178=$V$2,2000&lt;Q178,Q178&lt;=4000,$C$4="m"),'6.4- RC'!$AN$6,
IF(AND(V178=$V$3,0.5&lt;=Q178,Q178&lt;=3,$C$4="m"),'6.4- RC'!$AR$4,
IF(AND(V178=$V$3,3&lt;Q178,Q178&lt;=6,$C$4="m"),'6.4- RC'!$AS$4,
IF(AND(V178=$V$3,6&lt;Q178,$C$4="m"),'6.4- RC'!$AT$4,
IF(AND(V178=$V$2,0.5&lt;=Q178,Q178&lt;=3,$C$4="c"),'6.4- RC'!$AG$7,
IF(AND(V178=$V$2,3&lt;Q178,Q178&lt;=6,$C$4="c"),'6.4- RC'!$AH$7,
IF(AND(V178=$V$2,6&lt;Q178,Q178&lt;=30,$C$4="c"),'6.4- RC'!$AI$7,
IF(AND(V178=$V$2,30&lt;Q178,Q178&lt;=120,$C$4="c"),'6.4- RC'!$AJ$7,
IF(AND(V178=$V$2,120&lt;Q178,Q178&lt;=400,$C$4="c"),'6.4- RC'!$AK$7,
IF(AND(V178=$V$2,400&lt;Q178,Q178&lt;=1000,$C$4="c"),'6.4- RC'!$AL$7,
IF(AND(V178=$V$2,1000&lt;Q178,Q178&lt;=2000,$C$4="c"),'6.4- RC'!$AM$7,
IF(AND(V178=$V$2,2000&lt;Q178,Q178&lt;=4000,$C$4="c"),'6.4- RC'!$AN$7,
IF(AND(V178=$V$3,0.5&lt;=Q178,Q178&lt;=3,$C$4="c"),'6.4- RC'!$AR$6,
IF(AND(V178=$V$3,3&lt;Q178,Q178&lt;=6,$C$4="c"),'6.4- RC'!$AS$6,
IF(AND(V178=$V$3,6&lt;Q178,$C$4="c"),'6.4- RC'!$AT$6,
IF(AND(V178=$V$2,0.5&lt;=Q178,Q178&lt;=3,$C$4="v"),'6.4- RC'!$AG$8,
IF(AND(V178=$V$2,3&lt;Q178,Q178&lt;=6,$C$4="v"),'6.4- RC'!$AH$8,
IF(AND(V178=$V$2,6&lt;Q178,Q178&lt;=30,$C$4="v"),'6.4- RC'!$AI$8,
IF(AND(V178=$V$2,30&lt;Q178,Q178&lt;=120,$C$4="v"),'6.4- RC'!$AJ$8,
IF(AND(V178=$V$2,120&lt;Q178,Q178&lt;=400,$C$4="v"),'6.4- RC'!$AK$8,
IF(AND(V178=$V$2,400&lt;Q178,Q178&lt;=1000,$C$4="v"),'6.4- RC'!$AL$8,
IF(AND(V178=$V$2,1000&lt;Q178,Q178&lt;=2000,$C$4="v"),'6.4- RC'!$AM$8,
IF(AND(V178=$V$2,2000&lt;Q178,Q178&lt;=4000,$C$4="v"),'6.4- RC'!$AN$8,
IF(AND(V178=$V$3,0.5&lt;=Q178,Q178&lt;=3,$C$4="v"),'6.4- RC'!$AR$6,
IF(AND(V178=$V$3,3&lt;Q178,Q178&lt;=6,$C$4="v"),'6.4- RC'!$AS$6,
IF(AND(V178=$V$3,6&lt;Q178,$C$4="v"),'6.4- RC'!$AT$6,
IF(V178="","")))))))))))))))))))))))))))))))))))))))))))))</f>
        <v/>
      </c>
      <c r="S178" s="41" t="e">
        <f t="shared" si="38"/>
        <v>#VALUE!</v>
      </c>
      <c r="T178" s="41" t="e">
        <f t="shared" si="39"/>
        <v>#VALUE!</v>
      </c>
      <c r="U178" s="48"/>
      <c r="V178" s="50"/>
    </row>
    <row r="179" spans="1:22" ht="60" customHeight="1" x14ac:dyDescent="0.25">
      <c r="A179" s="39" t="str">
        <f t="shared" si="24"/>
        <v/>
      </c>
      <c r="B179" s="49"/>
      <c r="C179" s="48">
        <f t="shared" si="25"/>
        <v>163</v>
      </c>
      <c r="D179" s="41"/>
      <c r="E179" s="42" t="str">
        <f t="shared" si="26"/>
        <v>Ø14±0,15</v>
      </c>
      <c r="F179" s="55">
        <f>ROUND(AVERAGE('8560-2.001 (av TS)'!I559,'8560-2.001 (av TS)'!I563,'8560-2.001 (av TS)'!I567,'8560-2.001 (av TS)'!I571),3)</f>
        <v>0</v>
      </c>
      <c r="G179" s="42">
        <f t="shared" si="27"/>
        <v>13.85</v>
      </c>
      <c r="H179" s="42">
        <f t="shared" si="28"/>
        <v>14.15</v>
      </c>
      <c r="I179" s="77"/>
      <c r="J179" s="78"/>
      <c r="K179" s="79"/>
      <c r="L179" s="80"/>
      <c r="O179" s="49"/>
      <c r="P179" s="48" t="s">
        <v>59</v>
      </c>
      <c r="Q179" s="45">
        <v>14</v>
      </c>
      <c r="R179" s="41" t="s">
        <v>60</v>
      </c>
      <c r="S179" s="41" t="e">
        <f t="shared" si="38"/>
        <v>#VALUE!</v>
      </c>
      <c r="T179" s="41" t="e">
        <f t="shared" si="39"/>
        <v>#VALUE!</v>
      </c>
      <c r="U179" s="48"/>
      <c r="V179" s="50"/>
    </row>
    <row r="180" spans="1:22" ht="60" customHeight="1" x14ac:dyDescent="0.25">
      <c r="A180" s="39" t="str">
        <f t="shared" si="24"/>
        <v/>
      </c>
      <c r="B180" s="49"/>
      <c r="C180" s="48">
        <f t="shared" si="25"/>
        <v>164</v>
      </c>
      <c r="D180" s="41"/>
      <c r="E180" s="42" t="str">
        <f t="shared" si="26"/>
        <v>Concentricité 0,2|A|Z</v>
      </c>
      <c r="F180" s="55">
        <f>MAX('8560-2.001 (av TS)'!I560,'8560-2.001 (av TS)'!I564,'8560-2.001 (av TS)'!I568,'8560-2.001 (av TS)'!I572)</f>
        <v>0</v>
      </c>
      <c r="G180" s="42">
        <f t="shared" si="27"/>
        <v>0</v>
      </c>
      <c r="H180" s="42">
        <f t="shared" si="28"/>
        <v>0.2</v>
      </c>
      <c r="I180" s="77"/>
      <c r="J180" s="78"/>
      <c r="K180" s="79"/>
      <c r="L180" s="80"/>
      <c r="O180" s="49"/>
      <c r="P180" s="48" t="s">
        <v>71</v>
      </c>
      <c r="Q180" s="45">
        <v>0.2</v>
      </c>
      <c r="R180" s="41" t="str">
        <f>IF(AND(V180=$V$2,0.5&lt;=Q180,Q180&lt;=3,$C$4="f"),'6.4- RC'!$AG$5,
IF(AND(V180=$V$2,3&lt;Q180,Q180&lt;=6,$C$4="f"),'6.4- RC'!$AH$5,
IF(AND(V180=$V$2,6&lt;Q180,Q180&lt;=30,$C$4="f"),'6.4- RC'!$AI$5,
IF(AND(V180=$V$2,30&lt;Q180,Q180&lt;=120,$C$4="f"),'6.4- RC'!$AJ$5,
IF(AND(V180=$V$2,120&lt;Q180,Q180&lt;=400,$C$4="f"),'6.4- RC'!$AK$5,
IF(AND(V180=$V$2,400&lt;Q180,Q180&lt;=1000,$C$4="f"),'6.4- RC'!$AL$5,
IF(AND(V180=$V$2,1000&lt;Q180,Q180&lt;=2000,$C$4="f"),'6.4- RC'!$AM$5,
IF(AND(V180=$V$2,2000&lt;Q180,Q180&lt;=4000,$C$4="f"),'6.4- RC'!$AN$5,
IF(AND(V180=$V$3,0.5&lt;=Q180,Q180&lt;=3,$C$4="f"),'6.4- RC'!$AR$4,
IF(AND(V180=$V$3,3&lt;Q180,Q180&lt;=6,$C$4="f"),'6.4- RC'!$AS$4,
IF(AND(V180=$V$3,6&lt;Q180,$C$4="f"),'6.4- RC'!$AT$4,
IF(AND(V180=$V$2,0.5&lt;=Q180,Q180&lt;=3,$C$4="m"),'6.4- RC'!$AG$6,
IF(AND(V180=$V$2,3&lt;Q180,Q180&lt;=6,$C$4="m"),'6.4- RC'!$AH$6,
IF(AND(V180=$V$2,6&lt;Q180,Q180&lt;=30,$C$4="m"),'6.4- RC'!$AI$6,
IF(AND(V180=$V$2,30&lt;Q180,Q180&lt;=120,$C$4="m"),'6.4- RC'!$AJ$6,
IF(AND(V180=$V$2,120&lt;Q180,Q180&lt;=400,$C$4="m"),'6.4- RC'!$AK$6,
IF(AND(V180=$V$2,400&lt;Q180,Q180&lt;=1000,$C$4="m"),'6.4- RC'!$AL$6,
IF(AND(V180=$V$2,1000&lt;Q180,Q180&lt;=2000,$C$4="m"),'6.4- RC'!$AM$6,
IF(AND(V180=$V$2,2000&lt;Q180,Q180&lt;=4000,$C$4="m"),'6.4- RC'!$AN$6,
IF(AND(V180=$V$3,0.5&lt;=Q180,Q180&lt;=3,$C$4="m"),'6.4- RC'!$AR$4,
IF(AND(V180=$V$3,3&lt;Q180,Q180&lt;=6,$C$4="m"),'6.4- RC'!$AS$4,
IF(AND(V180=$V$3,6&lt;Q180,$C$4="m"),'6.4- RC'!$AT$4,
IF(AND(V180=$V$2,0.5&lt;=Q180,Q180&lt;=3,$C$4="c"),'6.4- RC'!$AG$7,
IF(AND(V180=$V$2,3&lt;Q180,Q180&lt;=6,$C$4="c"),'6.4- RC'!$AH$7,
IF(AND(V180=$V$2,6&lt;Q180,Q180&lt;=30,$C$4="c"),'6.4- RC'!$AI$7,
IF(AND(V180=$V$2,30&lt;Q180,Q180&lt;=120,$C$4="c"),'6.4- RC'!$AJ$7,
IF(AND(V180=$V$2,120&lt;Q180,Q180&lt;=400,$C$4="c"),'6.4- RC'!$AK$7,
IF(AND(V180=$V$2,400&lt;Q180,Q180&lt;=1000,$C$4="c"),'6.4- RC'!$AL$7,
IF(AND(V180=$V$2,1000&lt;Q180,Q180&lt;=2000,$C$4="c"),'6.4- RC'!$AM$7,
IF(AND(V180=$V$2,2000&lt;Q180,Q180&lt;=4000,$C$4="c"),'6.4- RC'!$AN$7,
IF(AND(V180=$V$3,0.5&lt;=Q180,Q180&lt;=3,$C$4="c"),'6.4- RC'!$AR$6,
IF(AND(V180=$V$3,3&lt;Q180,Q180&lt;=6,$C$4="c"),'6.4- RC'!$AS$6,
IF(AND(V180=$V$3,6&lt;Q180,$C$4="c"),'6.4- RC'!$AT$6,
IF(AND(V180=$V$2,0.5&lt;=Q180,Q180&lt;=3,$C$4="v"),'6.4- RC'!$AG$8,
IF(AND(V180=$V$2,3&lt;Q180,Q180&lt;=6,$C$4="v"),'6.4- RC'!$AH$8,
IF(AND(V180=$V$2,6&lt;Q180,Q180&lt;=30,$C$4="v"),'6.4- RC'!$AI$8,
IF(AND(V180=$V$2,30&lt;Q180,Q180&lt;=120,$C$4="v"),'6.4- RC'!$AJ$8,
IF(AND(V180=$V$2,120&lt;Q180,Q180&lt;=400,$C$4="v"),'6.4- RC'!$AK$8,
IF(AND(V180=$V$2,400&lt;Q180,Q180&lt;=1000,$C$4="v"),'6.4- RC'!$AL$8,
IF(AND(V180=$V$2,1000&lt;Q180,Q180&lt;=2000,$C$4="v"),'6.4- RC'!$AM$8,
IF(AND(V180=$V$2,2000&lt;Q180,Q180&lt;=4000,$C$4="v"),'6.4- RC'!$AN$8,
IF(AND(V180=$V$3,0.5&lt;=Q180,Q180&lt;=3,$C$4="v"),'6.4- RC'!$AR$6,
IF(AND(V180=$V$3,3&lt;Q180,Q180&lt;=6,$C$4="v"),'6.4- RC'!$AS$6,
IF(AND(V180=$V$3,6&lt;Q180,$C$4="v"),'6.4- RC'!$AT$6,
IF(V180="","")))))))))))))))))))))))))))))))))))))))))))))</f>
        <v/>
      </c>
      <c r="S180" s="41" t="e">
        <f t="shared" si="38"/>
        <v>#VALUE!</v>
      </c>
      <c r="T180" s="41" t="e">
        <f t="shared" si="39"/>
        <v>#VALUE!</v>
      </c>
      <c r="U180" s="48" t="s">
        <v>169</v>
      </c>
      <c r="V180" s="50"/>
    </row>
    <row r="181" spans="1:22" ht="60" customHeight="1" x14ac:dyDescent="0.25">
      <c r="A181" s="39" t="str">
        <f t="shared" si="24"/>
        <v/>
      </c>
      <c r="B181" s="49"/>
      <c r="C181" s="48">
        <f t="shared" si="25"/>
        <v>165</v>
      </c>
      <c r="D181" s="41"/>
      <c r="E181" s="42" t="str">
        <f t="shared" si="26"/>
        <v>R0,45(+0,000/-0,450)</v>
      </c>
      <c r="F181" s="55"/>
      <c r="G181" s="42">
        <f t="shared" si="27"/>
        <v>0</v>
      </c>
      <c r="H181" s="42">
        <f t="shared" si="28"/>
        <v>0.45</v>
      </c>
      <c r="I181" s="77"/>
      <c r="J181" s="78"/>
      <c r="K181" s="79"/>
      <c r="L181" s="80"/>
      <c r="O181" s="49"/>
      <c r="P181" s="48" t="s">
        <v>140</v>
      </c>
      <c r="Q181" s="45">
        <v>0.45</v>
      </c>
      <c r="R181" s="41" t="s">
        <v>166</v>
      </c>
      <c r="S181" s="41">
        <f t="shared" si="38"/>
        <v>0</v>
      </c>
      <c r="T181" s="41">
        <f t="shared" si="39"/>
        <v>0.45</v>
      </c>
      <c r="U181" s="48"/>
      <c r="V181" s="50"/>
    </row>
    <row r="182" spans="1:22" ht="60" customHeight="1" x14ac:dyDescent="0.25">
      <c r="A182" s="39" t="str">
        <f t="shared" si="24"/>
        <v/>
      </c>
      <c r="B182" s="49"/>
      <c r="C182" s="48">
        <f t="shared" si="25"/>
        <v>166</v>
      </c>
      <c r="D182" s="41"/>
      <c r="E182" s="42" t="str">
        <f t="shared" si="26"/>
        <v>25±0,2/A</v>
      </c>
      <c r="F182" s="55">
        <f>ROUND(AVERAGE('8560-2.001 (av TS)'!I575,'8560-2.001 (av TS)'!I580,'8560-2.001 (av TS)'!I585,'8560-2.001 (av TS)'!I590,'8560-2.001 (av TS)'!I595,'8560-2.001 (av TS)'!I600,'8560-2.001 (av TS)'!I605),3)</f>
        <v>0</v>
      </c>
      <c r="G182" s="42">
        <f t="shared" si="27"/>
        <v>24.8</v>
      </c>
      <c r="H182" s="42">
        <f t="shared" si="28"/>
        <v>25.2</v>
      </c>
      <c r="I182" s="77"/>
      <c r="J182" s="78"/>
      <c r="K182" s="79"/>
      <c r="L182" s="80"/>
      <c r="O182" s="49"/>
      <c r="P182" s="48"/>
      <c r="Q182" s="45">
        <v>25</v>
      </c>
      <c r="R182" s="41" t="s">
        <v>97</v>
      </c>
      <c r="S182" s="41" t="e">
        <f t="shared" si="38"/>
        <v>#VALUE!</v>
      </c>
      <c r="T182" s="41" t="e">
        <f t="shared" si="39"/>
        <v>#VALUE!</v>
      </c>
      <c r="U182" s="48" t="s">
        <v>158</v>
      </c>
      <c r="V182" s="50"/>
    </row>
    <row r="183" spans="1:22" ht="60" customHeight="1" x14ac:dyDescent="0.25">
      <c r="A183" s="39" t="str">
        <f t="shared" si="24"/>
        <v/>
      </c>
      <c r="B183" s="49"/>
      <c r="C183" s="48">
        <f t="shared" si="25"/>
        <v>167</v>
      </c>
      <c r="D183" s="41"/>
      <c r="E183" s="42" t="str">
        <f t="shared" si="26"/>
        <v>R0,45(+0,000/-0,450)</v>
      </c>
      <c r="F183" s="55"/>
      <c r="G183" s="42">
        <f t="shared" si="27"/>
        <v>0</v>
      </c>
      <c r="H183" s="42">
        <f t="shared" si="28"/>
        <v>0.45</v>
      </c>
      <c r="I183" s="77"/>
      <c r="J183" s="78"/>
      <c r="K183" s="79"/>
      <c r="L183" s="80"/>
      <c r="O183" s="49"/>
      <c r="P183" s="48" t="s">
        <v>140</v>
      </c>
      <c r="Q183" s="45">
        <v>0.45</v>
      </c>
      <c r="R183" s="41" t="s">
        <v>166</v>
      </c>
      <c r="S183" s="41">
        <f t="shared" si="38"/>
        <v>0</v>
      </c>
      <c r="T183" s="41">
        <f t="shared" si="39"/>
        <v>0.45</v>
      </c>
      <c r="U183" s="48"/>
      <c r="V183" s="50"/>
    </row>
    <row r="184" spans="1:22" ht="60" customHeight="1" x14ac:dyDescent="0.25">
      <c r="A184" s="39" t="str">
        <f t="shared" si="24"/>
        <v/>
      </c>
      <c r="B184" s="49"/>
      <c r="C184" s="48">
        <f t="shared" si="25"/>
        <v>168</v>
      </c>
      <c r="D184" s="41"/>
      <c r="E184" s="42" t="str">
        <f t="shared" si="26"/>
        <v>Ø14±0,15</v>
      </c>
      <c r="F184" s="55">
        <f>ROUND(AVERAGE('8560-2.001 (av TS)'!I576,'8560-2.001 (av TS)'!I581,'8560-2.001 (av TS)'!I586,'8560-2.001 (av TS)'!I591,'8560-2.001 (av TS)'!I596,'8560-2.001 (av TS)'!I601,'8560-2.001 (av TS)'!I606),3)</f>
        <v>0</v>
      </c>
      <c r="G184" s="42">
        <f t="shared" si="27"/>
        <v>13.85</v>
      </c>
      <c r="H184" s="42">
        <f t="shared" si="28"/>
        <v>14.15</v>
      </c>
      <c r="I184" s="77"/>
      <c r="J184" s="78"/>
      <c r="K184" s="79"/>
      <c r="L184" s="80"/>
      <c r="O184" s="49"/>
      <c r="P184" s="48" t="s">
        <v>59</v>
      </c>
      <c r="Q184" s="45">
        <v>14</v>
      </c>
      <c r="R184" s="41" t="s">
        <v>60</v>
      </c>
      <c r="S184" s="41" t="e">
        <f t="shared" si="38"/>
        <v>#VALUE!</v>
      </c>
      <c r="T184" s="41" t="e">
        <f t="shared" si="39"/>
        <v>#VALUE!</v>
      </c>
      <c r="U184" s="48"/>
      <c r="V184" s="50"/>
    </row>
    <row r="185" spans="1:22" ht="60" customHeight="1" x14ac:dyDescent="0.25">
      <c r="A185" s="39" t="str">
        <f t="shared" si="24"/>
        <v/>
      </c>
      <c r="B185" s="49"/>
      <c r="C185" s="48">
        <f t="shared" si="25"/>
        <v>169</v>
      </c>
      <c r="D185" s="41"/>
      <c r="E185" s="42" t="str">
        <f t="shared" si="26"/>
        <v>Concentricité 0,2|A|S</v>
      </c>
      <c r="F185" s="55">
        <f>MAX('8560-2.001 (av TS)'!I577,'8560-2.001 (av TS)'!I582,'8560-2.001 (av TS)'!I587,'8560-2.001 (av TS)'!I592,'8560-2.001 (av TS)'!I597,'8560-2.001 (av TS)'!I602,'8560-2.001 (av TS)'!I607)</f>
        <v>0</v>
      </c>
      <c r="G185" s="42">
        <f t="shared" si="27"/>
        <v>0</v>
      </c>
      <c r="H185" s="42">
        <f t="shared" si="28"/>
        <v>0.2</v>
      </c>
      <c r="I185" s="77"/>
      <c r="J185" s="78"/>
      <c r="K185" s="79"/>
      <c r="L185" s="80"/>
      <c r="O185" s="49"/>
      <c r="P185" s="48" t="s">
        <v>71</v>
      </c>
      <c r="Q185" s="45">
        <v>0.2</v>
      </c>
      <c r="R185" s="41" t="str">
        <f>IF(AND(V185=$V$2,0.5&lt;=Q185,Q185&lt;=3,$C$4="f"),'6.4- RC'!$AG$5,
IF(AND(V185=$V$2,3&lt;Q185,Q185&lt;=6,$C$4="f"),'6.4- RC'!$AH$5,
IF(AND(V185=$V$2,6&lt;Q185,Q185&lt;=30,$C$4="f"),'6.4- RC'!$AI$5,
IF(AND(V185=$V$2,30&lt;Q185,Q185&lt;=120,$C$4="f"),'6.4- RC'!$AJ$5,
IF(AND(V185=$V$2,120&lt;Q185,Q185&lt;=400,$C$4="f"),'6.4- RC'!$AK$5,
IF(AND(V185=$V$2,400&lt;Q185,Q185&lt;=1000,$C$4="f"),'6.4- RC'!$AL$5,
IF(AND(V185=$V$2,1000&lt;Q185,Q185&lt;=2000,$C$4="f"),'6.4- RC'!$AM$5,
IF(AND(V185=$V$2,2000&lt;Q185,Q185&lt;=4000,$C$4="f"),'6.4- RC'!$AN$5,
IF(AND(V185=$V$3,0.5&lt;=Q185,Q185&lt;=3,$C$4="f"),'6.4- RC'!$AR$4,
IF(AND(V185=$V$3,3&lt;Q185,Q185&lt;=6,$C$4="f"),'6.4- RC'!$AS$4,
IF(AND(V185=$V$3,6&lt;Q185,$C$4="f"),'6.4- RC'!$AT$4,
IF(AND(V185=$V$2,0.5&lt;=Q185,Q185&lt;=3,$C$4="m"),'6.4- RC'!$AG$6,
IF(AND(V185=$V$2,3&lt;Q185,Q185&lt;=6,$C$4="m"),'6.4- RC'!$AH$6,
IF(AND(V185=$V$2,6&lt;Q185,Q185&lt;=30,$C$4="m"),'6.4- RC'!$AI$6,
IF(AND(V185=$V$2,30&lt;Q185,Q185&lt;=120,$C$4="m"),'6.4- RC'!$AJ$6,
IF(AND(V185=$V$2,120&lt;Q185,Q185&lt;=400,$C$4="m"),'6.4- RC'!$AK$6,
IF(AND(V185=$V$2,400&lt;Q185,Q185&lt;=1000,$C$4="m"),'6.4- RC'!$AL$6,
IF(AND(V185=$V$2,1000&lt;Q185,Q185&lt;=2000,$C$4="m"),'6.4- RC'!$AM$6,
IF(AND(V185=$V$2,2000&lt;Q185,Q185&lt;=4000,$C$4="m"),'6.4- RC'!$AN$6,
IF(AND(V185=$V$3,0.5&lt;=Q185,Q185&lt;=3,$C$4="m"),'6.4- RC'!$AR$4,
IF(AND(V185=$V$3,3&lt;Q185,Q185&lt;=6,$C$4="m"),'6.4- RC'!$AS$4,
IF(AND(V185=$V$3,6&lt;Q185,$C$4="m"),'6.4- RC'!$AT$4,
IF(AND(V185=$V$2,0.5&lt;=Q185,Q185&lt;=3,$C$4="c"),'6.4- RC'!$AG$7,
IF(AND(V185=$V$2,3&lt;Q185,Q185&lt;=6,$C$4="c"),'6.4- RC'!$AH$7,
IF(AND(V185=$V$2,6&lt;Q185,Q185&lt;=30,$C$4="c"),'6.4- RC'!$AI$7,
IF(AND(V185=$V$2,30&lt;Q185,Q185&lt;=120,$C$4="c"),'6.4- RC'!$AJ$7,
IF(AND(V185=$V$2,120&lt;Q185,Q185&lt;=400,$C$4="c"),'6.4- RC'!$AK$7,
IF(AND(V185=$V$2,400&lt;Q185,Q185&lt;=1000,$C$4="c"),'6.4- RC'!$AL$7,
IF(AND(V185=$V$2,1000&lt;Q185,Q185&lt;=2000,$C$4="c"),'6.4- RC'!$AM$7,
IF(AND(V185=$V$2,2000&lt;Q185,Q185&lt;=4000,$C$4="c"),'6.4- RC'!$AN$7,
IF(AND(V185=$V$3,0.5&lt;=Q185,Q185&lt;=3,$C$4="c"),'6.4- RC'!$AR$6,
IF(AND(V185=$V$3,3&lt;Q185,Q185&lt;=6,$C$4="c"),'6.4- RC'!$AS$6,
IF(AND(V185=$V$3,6&lt;Q185,$C$4="c"),'6.4- RC'!$AT$6,
IF(AND(V185=$V$2,0.5&lt;=Q185,Q185&lt;=3,$C$4="v"),'6.4- RC'!$AG$8,
IF(AND(V185=$V$2,3&lt;Q185,Q185&lt;=6,$C$4="v"),'6.4- RC'!$AH$8,
IF(AND(V185=$V$2,6&lt;Q185,Q185&lt;=30,$C$4="v"),'6.4- RC'!$AI$8,
IF(AND(V185=$V$2,30&lt;Q185,Q185&lt;=120,$C$4="v"),'6.4- RC'!$AJ$8,
IF(AND(V185=$V$2,120&lt;Q185,Q185&lt;=400,$C$4="v"),'6.4- RC'!$AK$8,
IF(AND(V185=$V$2,400&lt;Q185,Q185&lt;=1000,$C$4="v"),'6.4- RC'!$AL$8,
IF(AND(V185=$V$2,1000&lt;Q185,Q185&lt;=2000,$C$4="v"),'6.4- RC'!$AM$8,
IF(AND(V185=$V$2,2000&lt;Q185,Q185&lt;=4000,$C$4="v"),'6.4- RC'!$AN$8,
IF(AND(V185=$V$3,0.5&lt;=Q185,Q185&lt;=3,$C$4="v"),'6.4- RC'!$AR$6,
IF(AND(V185=$V$3,3&lt;Q185,Q185&lt;=6,$C$4="v"),'6.4- RC'!$AS$6,
IF(AND(V185=$V$3,6&lt;Q185,$C$4="v"),'6.4- RC'!$AT$6,
IF(V185="","")))))))))))))))))))))))))))))))))))))))))))))</f>
        <v/>
      </c>
      <c r="S185" s="41" t="e">
        <f t="shared" si="38"/>
        <v>#VALUE!</v>
      </c>
      <c r="T185" s="41" t="e">
        <f t="shared" si="39"/>
        <v>#VALUE!</v>
      </c>
      <c r="U185" s="48" t="s">
        <v>170</v>
      </c>
      <c r="V185" s="50"/>
    </row>
    <row r="186" spans="1:22" ht="60" customHeight="1" x14ac:dyDescent="0.25">
      <c r="A186" s="39" t="str">
        <f t="shared" si="24"/>
        <v/>
      </c>
      <c r="B186" s="54"/>
      <c r="C186" s="48">
        <f t="shared" si="25"/>
        <v>170</v>
      </c>
      <c r="D186" s="41"/>
      <c r="E186" s="42" t="str">
        <f t="shared" si="26"/>
        <v>136±0,5</v>
      </c>
      <c r="F186" s="55">
        <f>ROUND(AVERAGE('8560-2.001 (av TS)'!I314,'8560-2.001 (av TS)'!I325),3)</f>
        <v>0</v>
      </c>
      <c r="G186" s="42">
        <f t="shared" si="27"/>
        <v>135.5</v>
      </c>
      <c r="H186" s="42">
        <f t="shared" si="28"/>
        <v>136.5</v>
      </c>
      <c r="I186" s="77"/>
      <c r="J186" s="78"/>
      <c r="K186" s="79"/>
      <c r="L186" s="80"/>
      <c r="O186" s="49"/>
      <c r="P186" s="48"/>
      <c r="Q186" s="48">
        <v>136</v>
      </c>
      <c r="R186" s="42" t="s">
        <v>129</v>
      </c>
      <c r="S186" s="41" t="e">
        <f t="shared" si="38"/>
        <v>#VALUE!</v>
      </c>
      <c r="T186" s="41" t="e">
        <f t="shared" si="39"/>
        <v>#VALUE!</v>
      </c>
      <c r="U186" s="48"/>
      <c r="V186" s="50"/>
    </row>
    <row r="187" spans="1:22" ht="60" customHeight="1" x14ac:dyDescent="0.25">
      <c r="A187" s="39" t="str">
        <f t="shared" si="24"/>
        <v/>
      </c>
      <c r="B187" s="54"/>
      <c r="C187" s="48">
        <f t="shared" si="25"/>
        <v>171</v>
      </c>
      <c r="D187" s="41"/>
      <c r="E187" s="42" t="str">
        <f t="shared" si="26"/>
        <v>132±0,5</v>
      </c>
      <c r="F187" s="55">
        <f>AVERAGE('8560-2.001 (av TS)'!I315,'8560-2.001 (av TS)'!I326)</f>
        <v>0</v>
      </c>
      <c r="G187" s="42">
        <f t="shared" si="27"/>
        <v>131.5</v>
      </c>
      <c r="H187" s="42">
        <f t="shared" si="28"/>
        <v>132.5</v>
      </c>
      <c r="I187" s="77"/>
      <c r="J187" s="78"/>
      <c r="K187" s="79"/>
      <c r="L187" s="80"/>
      <c r="O187" s="49"/>
      <c r="P187" s="48"/>
      <c r="Q187" s="48">
        <v>132</v>
      </c>
      <c r="R187" s="42" t="s">
        <v>129</v>
      </c>
      <c r="S187" s="41" t="e">
        <f t="shared" si="38"/>
        <v>#VALUE!</v>
      </c>
      <c r="T187" s="41" t="e">
        <f t="shared" si="39"/>
        <v>#VALUE!</v>
      </c>
      <c r="U187" s="48"/>
      <c r="V187" s="50"/>
    </row>
    <row r="188" spans="1:22" ht="60" customHeight="1" x14ac:dyDescent="0.25">
      <c r="A188" s="39" t="str">
        <f t="shared" si="24"/>
        <v/>
      </c>
      <c r="B188" s="54"/>
      <c r="C188" s="48">
        <f t="shared" si="25"/>
        <v>172</v>
      </c>
      <c r="D188" s="41"/>
      <c r="E188" s="42" t="str">
        <f t="shared" si="26"/>
        <v>25,75±0,1</v>
      </c>
      <c r="F188" s="55">
        <f>AVERAGE('8560-2.001 (av TS)'!I317,'8560-2.001 (av TS)'!I328)</f>
        <v>0</v>
      </c>
      <c r="G188" s="42">
        <f t="shared" si="27"/>
        <v>25.65</v>
      </c>
      <c r="H188" s="42">
        <f t="shared" si="28"/>
        <v>25.85</v>
      </c>
      <c r="I188" s="77"/>
      <c r="J188" s="78"/>
      <c r="K188" s="79"/>
      <c r="L188" s="80"/>
      <c r="O188" s="49"/>
      <c r="P188" s="48"/>
      <c r="Q188" s="48">
        <v>25.75</v>
      </c>
      <c r="R188" s="42" t="s">
        <v>96</v>
      </c>
      <c r="S188" s="41" t="e">
        <f t="shared" si="38"/>
        <v>#VALUE!</v>
      </c>
      <c r="T188" s="41" t="e">
        <f t="shared" si="39"/>
        <v>#VALUE!</v>
      </c>
      <c r="U188" s="48"/>
      <c r="V188" s="50"/>
    </row>
    <row r="189" spans="1:22" ht="60" customHeight="1" x14ac:dyDescent="0.25">
      <c r="A189" s="39" t="str">
        <f t="shared" si="24"/>
        <v/>
      </c>
      <c r="B189" s="54"/>
      <c r="C189" s="48">
        <f t="shared" si="25"/>
        <v>173</v>
      </c>
      <c r="D189" s="41"/>
      <c r="E189" s="42" t="str">
        <f t="shared" si="26"/>
        <v>41,75±0,1</v>
      </c>
      <c r="F189" s="55">
        <f>AVERAGE('8560-2.001 (av TS)'!I316,'8560-2.001 (av TS)'!I327)</f>
        <v>0</v>
      </c>
      <c r="G189" s="42">
        <f t="shared" si="27"/>
        <v>41.65</v>
      </c>
      <c r="H189" s="42">
        <f t="shared" si="28"/>
        <v>41.85</v>
      </c>
      <c r="I189" s="77"/>
      <c r="J189" s="78"/>
      <c r="K189" s="79"/>
      <c r="L189" s="80"/>
      <c r="O189" s="49"/>
      <c r="P189" s="48"/>
      <c r="Q189" s="48">
        <v>41.75</v>
      </c>
      <c r="R189" s="42" t="s">
        <v>96</v>
      </c>
      <c r="S189" s="41" t="e">
        <f t="shared" si="38"/>
        <v>#VALUE!</v>
      </c>
      <c r="T189" s="41" t="e">
        <f t="shared" si="39"/>
        <v>#VALUE!</v>
      </c>
      <c r="U189" s="48"/>
      <c r="V189" s="50"/>
    </row>
    <row r="190" spans="1:22" ht="60" customHeight="1" x14ac:dyDescent="0.25">
      <c r="A190" s="39" t="str">
        <f t="shared" si="24"/>
        <v/>
      </c>
      <c r="B190" s="54"/>
      <c r="C190" s="48">
        <f t="shared" si="25"/>
        <v>174</v>
      </c>
      <c r="D190" s="41"/>
      <c r="E190" s="42" t="str">
        <f t="shared" si="26"/>
        <v>41,75±0,1</v>
      </c>
      <c r="F190" s="55">
        <f>AVERAGE('8560-2.001 (av TS)'!I319,'8560-2.001 (av TS)'!I330)</f>
        <v>0</v>
      </c>
      <c r="G190" s="42">
        <f t="shared" si="27"/>
        <v>41.65</v>
      </c>
      <c r="H190" s="42">
        <f t="shared" si="28"/>
        <v>41.85</v>
      </c>
      <c r="I190" s="77"/>
      <c r="J190" s="78"/>
      <c r="K190" s="79"/>
      <c r="L190" s="80"/>
      <c r="O190" s="49"/>
      <c r="P190" s="48"/>
      <c r="Q190" s="45">
        <v>41.75</v>
      </c>
      <c r="R190" s="41" t="s">
        <v>96</v>
      </c>
      <c r="S190" s="41" t="e">
        <f t="shared" si="38"/>
        <v>#VALUE!</v>
      </c>
      <c r="T190" s="41" t="e">
        <f t="shared" si="39"/>
        <v>#VALUE!</v>
      </c>
      <c r="U190" s="48"/>
      <c r="V190" s="50"/>
    </row>
    <row r="191" spans="1:22" ht="60" customHeight="1" x14ac:dyDescent="0.25">
      <c r="A191" s="39" t="str">
        <f t="shared" si="24"/>
        <v/>
      </c>
      <c r="B191" s="54"/>
      <c r="C191" s="48">
        <f t="shared" si="25"/>
        <v>175</v>
      </c>
      <c r="D191" s="41"/>
      <c r="E191" s="42" t="str">
        <f t="shared" si="26"/>
        <v>25,75±0,1</v>
      </c>
      <c r="F191" s="55">
        <f>AVERAGE('8560-2.001 (av TS)'!I318,'8560-2.001 (av TS)'!I329)</f>
        <v>0</v>
      </c>
      <c r="G191" s="42">
        <f t="shared" si="27"/>
        <v>25.65</v>
      </c>
      <c r="H191" s="42">
        <f t="shared" si="28"/>
        <v>25.85</v>
      </c>
      <c r="I191" s="77"/>
      <c r="J191" s="78"/>
      <c r="K191" s="79"/>
      <c r="L191" s="80"/>
      <c r="O191" s="49"/>
      <c r="P191" s="48"/>
      <c r="Q191" s="45">
        <v>25.75</v>
      </c>
      <c r="R191" s="41" t="s">
        <v>96</v>
      </c>
      <c r="S191" s="41" t="e">
        <f t="shared" si="38"/>
        <v>#VALUE!</v>
      </c>
      <c r="T191" s="41" t="e">
        <f t="shared" si="39"/>
        <v>#VALUE!</v>
      </c>
      <c r="U191" s="48"/>
      <c r="V191" s="50"/>
    </row>
    <row r="192" spans="1:22" ht="60" customHeight="1" x14ac:dyDescent="0.25">
      <c r="A192" s="39" t="s">
        <v>153</v>
      </c>
      <c r="B192" s="54"/>
      <c r="C192" s="48">
        <f t="shared" si="25"/>
        <v>176</v>
      </c>
      <c r="D192" s="41"/>
      <c r="E192" s="42" t="str">
        <f t="shared" si="26"/>
        <v>(4x) M8x1,25-1,5d</v>
      </c>
      <c r="F192" s="55"/>
      <c r="G192" s="42">
        <f t="shared" si="27"/>
        <v>0</v>
      </c>
      <c r="H192" s="42" t="str">
        <f t="shared" si="28"/>
        <v>M8x1,25-1,5d</v>
      </c>
      <c r="I192" s="77"/>
      <c r="J192" s="78"/>
      <c r="K192" s="79"/>
      <c r="L192" s="80"/>
      <c r="O192" s="49">
        <v>4</v>
      </c>
      <c r="P192" s="48"/>
      <c r="Q192" s="45" t="s">
        <v>171</v>
      </c>
      <c r="R192" s="41" t="str">
        <f>IF(AND(V192=$V$2,0.5&lt;=Q192,Q192&lt;=3,$C$4="f"),'6.4- RC'!$AG$5,
IF(AND(V192=$V$2,3&lt;Q192,Q192&lt;=6,$C$4="f"),'6.4- RC'!$AH$5,
IF(AND(V192=$V$2,6&lt;Q192,Q192&lt;=30,$C$4="f"),'6.4- RC'!$AI$5,
IF(AND(V192=$V$2,30&lt;Q192,Q192&lt;=120,$C$4="f"),'6.4- RC'!$AJ$5,
IF(AND(V192=$V$2,120&lt;Q192,Q192&lt;=400,$C$4="f"),'6.4- RC'!$AK$5,
IF(AND(V192=$V$2,400&lt;Q192,Q192&lt;=1000,$C$4="f"),'6.4- RC'!$AL$5,
IF(AND(V192=$V$2,1000&lt;Q192,Q192&lt;=2000,$C$4="f"),'6.4- RC'!$AM$5,
IF(AND(V192=$V$2,2000&lt;Q192,Q192&lt;=4000,$C$4="f"),'6.4- RC'!$AN$5,
IF(AND(V192=$V$3,0.5&lt;=Q192,Q192&lt;=3,$C$4="f"),'6.4- RC'!$AR$4,
IF(AND(V192=$V$3,3&lt;Q192,Q192&lt;=6,$C$4="f"),'6.4- RC'!$AS$4,
IF(AND(V192=$V$3,6&lt;Q192,$C$4="f"),'6.4- RC'!$AT$4,
IF(AND(V192=$V$2,0.5&lt;=Q192,Q192&lt;=3,$C$4="m"),'6.4- RC'!$AG$6,
IF(AND(V192=$V$2,3&lt;Q192,Q192&lt;=6,$C$4="m"),'6.4- RC'!$AH$6,
IF(AND(V192=$V$2,6&lt;Q192,Q192&lt;=30,$C$4="m"),'6.4- RC'!$AI$6,
IF(AND(V192=$V$2,30&lt;Q192,Q192&lt;=120,$C$4="m"),'6.4- RC'!$AJ$6,
IF(AND(V192=$V$2,120&lt;Q192,Q192&lt;=400,$C$4="m"),'6.4- RC'!$AK$6,
IF(AND(V192=$V$2,400&lt;Q192,Q192&lt;=1000,$C$4="m"),'6.4- RC'!$AL$6,
IF(AND(V192=$V$2,1000&lt;Q192,Q192&lt;=2000,$C$4="m"),'6.4- RC'!$AM$6,
IF(AND(V192=$V$2,2000&lt;Q192,Q192&lt;=4000,$C$4="m"),'6.4- RC'!$AN$6,
IF(AND(V192=$V$3,0.5&lt;=Q192,Q192&lt;=3,$C$4="m"),'6.4- RC'!$AR$4,
IF(AND(V192=$V$3,3&lt;Q192,Q192&lt;=6,$C$4="m"),'6.4- RC'!$AS$4,
IF(AND(V192=$V$3,6&lt;Q192,$C$4="m"),'6.4- RC'!$AT$4,
IF(AND(V192=$V$2,0.5&lt;=Q192,Q192&lt;=3,$C$4="c"),'6.4- RC'!$AG$7,
IF(AND(V192=$V$2,3&lt;Q192,Q192&lt;=6,$C$4="c"),'6.4- RC'!$AH$7,
IF(AND(V192=$V$2,6&lt;Q192,Q192&lt;=30,$C$4="c"),'6.4- RC'!$AI$7,
IF(AND(V192=$V$2,30&lt;Q192,Q192&lt;=120,$C$4="c"),'6.4- RC'!$AJ$7,
IF(AND(V192=$V$2,120&lt;Q192,Q192&lt;=400,$C$4="c"),'6.4- RC'!$AK$7,
IF(AND(V192=$V$2,400&lt;Q192,Q192&lt;=1000,$C$4="c"),'6.4- RC'!$AL$7,
IF(AND(V192=$V$2,1000&lt;Q192,Q192&lt;=2000,$C$4="c"),'6.4- RC'!$AM$7,
IF(AND(V192=$V$2,2000&lt;Q192,Q192&lt;=4000,$C$4="c"),'6.4- RC'!$AN$7,
IF(AND(V192=$V$3,0.5&lt;=Q192,Q192&lt;=3,$C$4="c"),'6.4- RC'!$AR$6,
IF(AND(V192=$V$3,3&lt;Q192,Q192&lt;=6,$C$4="c"),'6.4- RC'!$AS$6,
IF(AND(V192=$V$3,6&lt;Q192,$C$4="c"),'6.4- RC'!$AT$6,
IF(AND(V192=$V$2,0.5&lt;=Q192,Q192&lt;=3,$C$4="v"),'6.4- RC'!$AG$8,
IF(AND(V192=$V$2,3&lt;Q192,Q192&lt;=6,$C$4="v"),'6.4- RC'!$AH$8,
IF(AND(V192=$V$2,6&lt;Q192,Q192&lt;=30,$C$4="v"),'6.4- RC'!$AI$8,
IF(AND(V192=$V$2,30&lt;Q192,Q192&lt;=120,$C$4="v"),'6.4- RC'!$AJ$8,
IF(AND(V192=$V$2,120&lt;Q192,Q192&lt;=400,$C$4="v"),'6.4- RC'!$AK$8,
IF(AND(V192=$V$2,400&lt;Q192,Q192&lt;=1000,$C$4="v"),'6.4- RC'!$AL$8,
IF(AND(V192=$V$2,1000&lt;Q192,Q192&lt;=2000,$C$4="v"),'6.4- RC'!$AM$8,
IF(AND(V192=$V$2,2000&lt;Q192,Q192&lt;=4000,$C$4="v"),'6.4- RC'!$AN$8,
IF(AND(V192=$V$3,0.5&lt;=Q192,Q192&lt;=3,$C$4="v"),'6.4- RC'!$AR$6,
IF(AND(V192=$V$3,3&lt;Q192,Q192&lt;=6,$C$4="v"),'6.4- RC'!$AS$6,
IF(AND(V192=$V$3,6&lt;Q192,$C$4="v"),'6.4- RC'!$AT$6,
IF(V192="","")))))))))))))))))))))))))))))))))))))))))))))</f>
        <v/>
      </c>
      <c r="S192" s="41" t="e">
        <f t="shared" si="38"/>
        <v>#VALUE!</v>
      </c>
      <c r="T192" s="41" t="e">
        <f t="shared" si="39"/>
        <v>#VALUE!</v>
      </c>
      <c r="U192" s="48"/>
      <c r="V192" s="50"/>
    </row>
    <row r="193" spans="1:22" ht="60" customHeight="1" x14ac:dyDescent="0.25">
      <c r="A193" s="39" t="str">
        <f t="shared" si="24"/>
        <v/>
      </c>
      <c r="B193" s="54"/>
      <c r="C193" s="48">
        <f t="shared" si="25"/>
        <v>177</v>
      </c>
      <c r="D193" s="41"/>
      <c r="E193" s="42" t="str">
        <f t="shared" si="26"/>
        <v>Localisation  0,4|A|B|C</v>
      </c>
      <c r="F193" s="55">
        <f>MAX('8560-1.001 (av TS)'!I100,'8560-1.001 (av TS)'!I105,'8560-1.001 (av TS)'!I110,'8560-1.001 (av TS)'!I115)</f>
        <v>0</v>
      </c>
      <c r="G193" s="42">
        <f t="shared" si="27"/>
        <v>0</v>
      </c>
      <c r="H193" s="42">
        <f t="shared" si="28"/>
        <v>0.4</v>
      </c>
      <c r="I193" s="77"/>
      <c r="J193" s="78"/>
      <c r="K193" s="79"/>
      <c r="L193" s="80"/>
      <c r="O193" s="49"/>
      <c r="P193" s="48" t="s">
        <v>156</v>
      </c>
      <c r="Q193" s="45">
        <v>0.4</v>
      </c>
      <c r="R193" s="41" t="str">
        <f>IF(AND(V193=$V$2,0.5&lt;=Q193,Q193&lt;=3,$C$4="f"),'6.4- RC'!$AG$5,
IF(AND(V193=$V$2,3&lt;Q193,Q193&lt;=6,$C$4="f"),'6.4- RC'!$AH$5,
IF(AND(V193=$V$2,6&lt;Q193,Q193&lt;=30,$C$4="f"),'6.4- RC'!$AI$5,
IF(AND(V193=$V$2,30&lt;Q193,Q193&lt;=120,$C$4="f"),'6.4- RC'!$AJ$5,
IF(AND(V193=$V$2,120&lt;Q193,Q193&lt;=400,$C$4="f"),'6.4- RC'!$AK$5,
IF(AND(V193=$V$2,400&lt;Q193,Q193&lt;=1000,$C$4="f"),'6.4- RC'!$AL$5,
IF(AND(V193=$V$2,1000&lt;Q193,Q193&lt;=2000,$C$4="f"),'6.4- RC'!$AM$5,
IF(AND(V193=$V$2,2000&lt;Q193,Q193&lt;=4000,$C$4="f"),'6.4- RC'!$AN$5,
IF(AND(V193=$V$3,0.5&lt;=Q193,Q193&lt;=3,$C$4="f"),'6.4- RC'!$AR$4,
IF(AND(V193=$V$3,3&lt;Q193,Q193&lt;=6,$C$4="f"),'6.4- RC'!$AS$4,
IF(AND(V193=$V$3,6&lt;Q193,$C$4="f"),'6.4- RC'!$AT$4,
IF(AND(V193=$V$2,0.5&lt;=Q193,Q193&lt;=3,$C$4="m"),'6.4- RC'!$AG$6,
IF(AND(V193=$V$2,3&lt;Q193,Q193&lt;=6,$C$4="m"),'6.4- RC'!$AH$6,
IF(AND(V193=$V$2,6&lt;Q193,Q193&lt;=30,$C$4="m"),'6.4- RC'!$AI$6,
IF(AND(V193=$V$2,30&lt;Q193,Q193&lt;=120,$C$4="m"),'6.4- RC'!$AJ$6,
IF(AND(V193=$V$2,120&lt;Q193,Q193&lt;=400,$C$4="m"),'6.4- RC'!$AK$6,
IF(AND(V193=$V$2,400&lt;Q193,Q193&lt;=1000,$C$4="m"),'6.4- RC'!$AL$6,
IF(AND(V193=$V$2,1000&lt;Q193,Q193&lt;=2000,$C$4="m"),'6.4- RC'!$AM$6,
IF(AND(V193=$V$2,2000&lt;Q193,Q193&lt;=4000,$C$4="m"),'6.4- RC'!$AN$6,
IF(AND(V193=$V$3,0.5&lt;=Q193,Q193&lt;=3,$C$4="m"),'6.4- RC'!$AR$4,
IF(AND(V193=$V$3,3&lt;Q193,Q193&lt;=6,$C$4="m"),'6.4- RC'!$AS$4,
IF(AND(V193=$V$3,6&lt;Q193,$C$4="m"),'6.4- RC'!$AT$4,
IF(AND(V193=$V$2,0.5&lt;=Q193,Q193&lt;=3,$C$4="c"),'6.4- RC'!$AG$7,
IF(AND(V193=$V$2,3&lt;Q193,Q193&lt;=6,$C$4="c"),'6.4- RC'!$AH$7,
IF(AND(V193=$V$2,6&lt;Q193,Q193&lt;=30,$C$4="c"),'6.4- RC'!$AI$7,
IF(AND(V193=$V$2,30&lt;Q193,Q193&lt;=120,$C$4="c"),'6.4- RC'!$AJ$7,
IF(AND(V193=$V$2,120&lt;Q193,Q193&lt;=400,$C$4="c"),'6.4- RC'!$AK$7,
IF(AND(V193=$V$2,400&lt;Q193,Q193&lt;=1000,$C$4="c"),'6.4- RC'!$AL$7,
IF(AND(V193=$V$2,1000&lt;Q193,Q193&lt;=2000,$C$4="c"),'6.4- RC'!$AM$7,
IF(AND(V193=$V$2,2000&lt;Q193,Q193&lt;=4000,$C$4="c"),'6.4- RC'!$AN$7,
IF(AND(V193=$V$3,0.5&lt;=Q193,Q193&lt;=3,$C$4="c"),'6.4- RC'!$AR$6,
IF(AND(V193=$V$3,3&lt;Q193,Q193&lt;=6,$C$4="c"),'6.4- RC'!$AS$6,
IF(AND(V193=$V$3,6&lt;Q193,$C$4="c"),'6.4- RC'!$AT$6,
IF(AND(V193=$V$2,0.5&lt;=Q193,Q193&lt;=3,$C$4="v"),'6.4- RC'!$AG$8,
IF(AND(V193=$V$2,3&lt;Q193,Q193&lt;=6,$C$4="v"),'6.4- RC'!$AH$8,
IF(AND(V193=$V$2,6&lt;Q193,Q193&lt;=30,$C$4="v"),'6.4- RC'!$AI$8,
IF(AND(V193=$V$2,30&lt;Q193,Q193&lt;=120,$C$4="v"),'6.4- RC'!$AJ$8,
IF(AND(V193=$V$2,120&lt;Q193,Q193&lt;=400,$C$4="v"),'6.4- RC'!$AK$8,
IF(AND(V193=$V$2,400&lt;Q193,Q193&lt;=1000,$C$4="v"),'6.4- RC'!$AL$8,
IF(AND(V193=$V$2,1000&lt;Q193,Q193&lt;=2000,$C$4="v"),'6.4- RC'!$AM$8,
IF(AND(V193=$V$2,2000&lt;Q193,Q193&lt;=4000,$C$4="v"),'6.4- RC'!$AN$8,
IF(AND(V193=$V$3,0.5&lt;=Q193,Q193&lt;=3,$C$4="v"),'6.4- RC'!$AR$6,
IF(AND(V193=$V$3,3&lt;Q193,Q193&lt;=6,$C$4="v"),'6.4- RC'!$AS$6,
IF(AND(V193=$V$3,6&lt;Q193,$C$4="v"),'6.4- RC'!$AT$6,
IF(V193="","")))))))))))))))))))))))))))))))))))))))))))))</f>
        <v/>
      </c>
      <c r="S193" s="41" t="e">
        <f t="shared" si="38"/>
        <v>#VALUE!</v>
      </c>
      <c r="T193" s="41" t="e">
        <f t="shared" si="39"/>
        <v>#VALUE!</v>
      </c>
      <c r="U193" s="48" t="s">
        <v>172</v>
      </c>
      <c r="V193" s="50"/>
    </row>
    <row r="194" spans="1:22" ht="60" customHeight="1" x14ac:dyDescent="0.25">
      <c r="A194" s="39" t="str">
        <f t="shared" si="24"/>
        <v/>
      </c>
      <c r="B194" s="54"/>
      <c r="C194" s="48">
        <f t="shared" si="25"/>
        <v>178</v>
      </c>
      <c r="D194" s="41"/>
      <c r="E194" s="42" t="str">
        <f t="shared" si="26"/>
        <v>Forme 0,3|A|B|C</v>
      </c>
      <c r="F194" s="55">
        <f>MAX('8560-1.001 (ap TS)'!I17,'8560-1.001 (ap TS)'!I19)</f>
        <v>0</v>
      </c>
      <c r="G194" s="42">
        <f t="shared" si="27"/>
        <v>0</v>
      </c>
      <c r="H194" s="42">
        <f t="shared" si="28"/>
        <v>0.3</v>
      </c>
      <c r="I194" s="77"/>
      <c r="J194" s="78"/>
      <c r="K194" s="79"/>
      <c r="L194" s="80"/>
      <c r="O194" s="49"/>
      <c r="P194" s="48" t="s">
        <v>125</v>
      </c>
      <c r="Q194" s="45">
        <v>0.3</v>
      </c>
      <c r="R194" s="41" t="str">
        <f>IF(AND(V194=$V$2,0.5&lt;=Q194,Q194&lt;=3,$C$4="f"),'6.4- RC'!$AG$5,
IF(AND(V194=$V$2,3&lt;Q194,Q194&lt;=6,$C$4="f"),'6.4- RC'!$AH$5,
IF(AND(V194=$V$2,6&lt;Q194,Q194&lt;=30,$C$4="f"),'6.4- RC'!$AI$5,
IF(AND(V194=$V$2,30&lt;Q194,Q194&lt;=120,$C$4="f"),'6.4- RC'!$AJ$5,
IF(AND(V194=$V$2,120&lt;Q194,Q194&lt;=400,$C$4="f"),'6.4- RC'!$AK$5,
IF(AND(V194=$V$2,400&lt;Q194,Q194&lt;=1000,$C$4="f"),'6.4- RC'!$AL$5,
IF(AND(V194=$V$2,1000&lt;Q194,Q194&lt;=2000,$C$4="f"),'6.4- RC'!$AM$5,
IF(AND(V194=$V$2,2000&lt;Q194,Q194&lt;=4000,$C$4="f"),'6.4- RC'!$AN$5,
IF(AND(V194=$V$3,0.5&lt;=Q194,Q194&lt;=3,$C$4="f"),'6.4- RC'!$AR$4,
IF(AND(V194=$V$3,3&lt;Q194,Q194&lt;=6,$C$4="f"),'6.4- RC'!$AS$4,
IF(AND(V194=$V$3,6&lt;Q194,$C$4="f"),'6.4- RC'!$AT$4,
IF(AND(V194=$V$2,0.5&lt;=Q194,Q194&lt;=3,$C$4="m"),'6.4- RC'!$AG$6,
IF(AND(V194=$V$2,3&lt;Q194,Q194&lt;=6,$C$4="m"),'6.4- RC'!$AH$6,
IF(AND(V194=$V$2,6&lt;Q194,Q194&lt;=30,$C$4="m"),'6.4- RC'!$AI$6,
IF(AND(V194=$V$2,30&lt;Q194,Q194&lt;=120,$C$4="m"),'6.4- RC'!$AJ$6,
IF(AND(V194=$V$2,120&lt;Q194,Q194&lt;=400,$C$4="m"),'6.4- RC'!$AK$6,
IF(AND(V194=$V$2,400&lt;Q194,Q194&lt;=1000,$C$4="m"),'6.4- RC'!$AL$6,
IF(AND(V194=$V$2,1000&lt;Q194,Q194&lt;=2000,$C$4="m"),'6.4- RC'!$AM$6,
IF(AND(V194=$V$2,2000&lt;Q194,Q194&lt;=4000,$C$4="m"),'6.4- RC'!$AN$6,
IF(AND(V194=$V$3,0.5&lt;=Q194,Q194&lt;=3,$C$4="m"),'6.4- RC'!$AR$4,
IF(AND(V194=$V$3,3&lt;Q194,Q194&lt;=6,$C$4="m"),'6.4- RC'!$AS$4,
IF(AND(V194=$V$3,6&lt;Q194,$C$4="m"),'6.4- RC'!$AT$4,
IF(AND(V194=$V$2,0.5&lt;=Q194,Q194&lt;=3,$C$4="c"),'6.4- RC'!$AG$7,
IF(AND(V194=$V$2,3&lt;Q194,Q194&lt;=6,$C$4="c"),'6.4- RC'!$AH$7,
IF(AND(V194=$V$2,6&lt;Q194,Q194&lt;=30,$C$4="c"),'6.4- RC'!$AI$7,
IF(AND(V194=$V$2,30&lt;Q194,Q194&lt;=120,$C$4="c"),'6.4- RC'!$AJ$7,
IF(AND(V194=$V$2,120&lt;Q194,Q194&lt;=400,$C$4="c"),'6.4- RC'!$AK$7,
IF(AND(V194=$V$2,400&lt;Q194,Q194&lt;=1000,$C$4="c"),'6.4- RC'!$AL$7,
IF(AND(V194=$V$2,1000&lt;Q194,Q194&lt;=2000,$C$4="c"),'6.4- RC'!$AM$7,
IF(AND(V194=$V$2,2000&lt;Q194,Q194&lt;=4000,$C$4="c"),'6.4- RC'!$AN$7,
IF(AND(V194=$V$3,0.5&lt;=Q194,Q194&lt;=3,$C$4="c"),'6.4- RC'!$AR$6,
IF(AND(V194=$V$3,3&lt;Q194,Q194&lt;=6,$C$4="c"),'6.4- RC'!$AS$6,
IF(AND(V194=$V$3,6&lt;Q194,$C$4="c"),'6.4- RC'!$AT$6,
IF(AND(V194=$V$2,0.5&lt;=Q194,Q194&lt;=3,$C$4="v"),'6.4- RC'!$AG$8,
IF(AND(V194=$V$2,3&lt;Q194,Q194&lt;=6,$C$4="v"),'6.4- RC'!$AH$8,
IF(AND(V194=$V$2,6&lt;Q194,Q194&lt;=30,$C$4="v"),'6.4- RC'!$AI$8,
IF(AND(V194=$V$2,30&lt;Q194,Q194&lt;=120,$C$4="v"),'6.4- RC'!$AJ$8,
IF(AND(V194=$V$2,120&lt;Q194,Q194&lt;=400,$C$4="v"),'6.4- RC'!$AK$8,
IF(AND(V194=$V$2,400&lt;Q194,Q194&lt;=1000,$C$4="v"),'6.4- RC'!$AL$8,
IF(AND(V194=$V$2,1000&lt;Q194,Q194&lt;=2000,$C$4="v"),'6.4- RC'!$AM$8,
IF(AND(V194=$V$2,2000&lt;Q194,Q194&lt;=4000,$C$4="v"),'6.4- RC'!$AN$8,
IF(AND(V194=$V$3,0.5&lt;=Q194,Q194&lt;=3,$C$4="v"),'6.4- RC'!$AR$6,
IF(AND(V194=$V$3,3&lt;Q194,Q194&lt;=6,$C$4="v"),'6.4- RC'!$AS$6,
IF(AND(V194=$V$3,6&lt;Q194,$C$4="v"),'6.4- RC'!$AT$6,
IF(V194="","")))))))))))))))))))))))))))))))))))))))))))))</f>
        <v/>
      </c>
      <c r="S194" s="41" t="e">
        <f t="shared" si="38"/>
        <v>#VALUE!</v>
      </c>
      <c r="T194" s="41" t="e">
        <f t="shared" si="39"/>
        <v>#VALUE!</v>
      </c>
      <c r="U194" s="48" t="s">
        <v>172</v>
      </c>
      <c r="V194" s="50"/>
    </row>
    <row r="195" spans="1:22" ht="60" customHeight="1" x14ac:dyDescent="0.25">
      <c r="A195" s="39" t="str">
        <f t="shared" si="24"/>
        <v/>
      </c>
      <c r="B195" s="54"/>
      <c r="C195" s="48">
        <f t="shared" si="25"/>
        <v>179</v>
      </c>
      <c r="D195" s="41"/>
      <c r="E195" s="42" t="str">
        <f t="shared" si="26"/>
        <v>Perpendicularité 0,15|A</v>
      </c>
      <c r="F195" s="55">
        <f>MAX('8560-1.001 (ap TS)'!I18,'8560-1.001 (ap TS)'!I20)</f>
        <v>0</v>
      </c>
      <c r="G195" s="42">
        <f t="shared" si="27"/>
        <v>0</v>
      </c>
      <c r="H195" s="42">
        <f t="shared" si="28"/>
        <v>0.15</v>
      </c>
      <c r="I195" s="77"/>
      <c r="J195" s="78"/>
      <c r="K195" s="79"/>
      <c r="L195" s="80"/>
      <c r="O195" s="49"/>
      <c r="P195" s="48" t="s">
        <v>72</v>
      </c>
      <c r="Q195" s="45">
        <v>0.15</v>
      </c>
      <c r="R195" s="41" t="str">
        <f>IF(AND(V195=$V$2,0.5&lt;=Q195,Q195&lt;=3,$C$4="f"),'6.4- RC'!$AG$5,
IF(AND(V195=$V$2,3&lt;Q195,Q195&lt;=6,$C$4="f"),'6.4- RC'!$AH$5,
IF(AND(V195=$V$2,6&lt;Q195,Q195&lt;=30,$C$4="f"),'6.4- RC'!$AI$5,
IF(AND(V195=$V$2,30&lt;Q195,Q195&lt;=120,$C$4="f"),'6.4- RC'!$AJ$5,
IF(AND(V195=$V$2,120&lt;Q195,Q195&lt;=400,$C$4="f"),'6.4- RC'!$AK$5,
IF(AND(V195=$V$2,400&lt;Q195,Q195&lt;=1000,$C$4="f"),'6.4- RC'!$AL$5,
IF(AND(V195=$V$2,1000&lt;Q195,Q195&lt;=2000,$C$4="f"),'6.4- RC'!$AM$5,
IF(AND(V195=$V$2,2000&lt;Q195,Q195&lt;=4000,$C$4="f"),'6.4- RC'!$AN$5,
IF(AND(V195=$V$3,0.5&lt;=Q195,Q195&lt;=3,$C$4="f"),'6.4- RC'!$AR$4,
IF(AND(V195=$V$3,3&lt;Q195,Q195&lt;=6,$C$4="f"),'6.4- RC'!$AS$4,
IF(AND(V195=$V$3,6&lt;Q195,$C$4="f"),'6.4- RC'!$AT$4,
IF(AND(V195=$V$2,0.5&lt;=Q195,Q195&lt;=3,$C$4="m"),'6.4- RC'!$AG$6,
IF(AND(V195=$V$2,3&lt;Q195,Q195&lt;=6,$C$4="m"),'6.4- RC'!$AH$6,
IF(AND(V195=$V$2,6&lt;Q195,Q195&lt;=30,$C$4="m"),'6.4- RC'!$AI$6,
IF(AND(V195=$V$2,30&lt;Q195,Q195&lt;=120,$C$4="m"),'6.4- RC'!$AJ$6,
IF(AND(V195=$V$2,120&lt;Q195,Q195&lt;=400,$C$4="m"),'6.4- RC'!$AK$6,
IF(AND(V195=$V$2,400&lt;Q195,Q195&lt;=1000,$C$4="m"),'6.4- RC'!$AL$6,
IF(AND(V195=$V$2,1000&lt;Q195,Q195&lt;=2000,$C$4="m"),'6.4- RC'!$AM$6,
IF(AND(V195=$V$2,2000&lt;Q195,Q195&lt;=4000,$C$4="m"),'6.4- RC'!$AN$6,
IF(AND(V195=$V$3,0.5&lt;=Q195,Q195&lt;=3,$C$4="m"),'6.4- RC'!$AR$4,
IF(AND(V195=$V$3,3&lt;Q195,Q195&lt;=6,$C$4="m"),'6.4- RC'!$AS$4,
IF(AND(V195=$V$3,6&lt;Q195,$C$4="m"),'6.4- RC'!$AT$4,
IF(AND(V195=$V$2,0.5&lt;=Q195,Q195&lt;=3,$C$4="c"),'6.4- RC'!$AG$7,
IF(AND(V195=$V$2,3&lt;Q195,Q195&lt;=6,$C$4="c"),'6.4- RC'!$AH$7,
IF(AND(V195=$V$2,6&lt;Q195,Q195&lt;=30,$C$4="c"),'6.4- RC'!$AI$7,
IF(AND(V195=$V$2,30&lt;Q195,Q195&lt;=120,$C$4="c"),'6.4- RC'!$AJ$7,
IF(AND(V195=$V$2,120&lt;Q195,Q195&lt;=400,$C$4="c"),'6.4- RC'!$AK$7,
IF(AND(V195=$V$2,400&lt;Q195,Q195&lt;=1000,$C$4="c"),'6.4- RC'!$AL$7,
IF(AND(V195=$V$2,1000&lt;Q195,Q195&lt;=2000,$C$4="c"),'6.4- RC'!$AM$7,
IF(AND(V195=$V$2,2000&lt;Q195,Q195&lt;=4000,$C$4="c"),'6.4- RC'!$AN$7,
IF(AND(V195=$V$3,0.5&lt;=Q195,Q195&lt;=3,$C$4="c"),'6.4- RC'!$AR$6,
IF(AND(V195=$V$3,3&lt;Q195,Q195&lt;=6,$C$4="c"),'6.4- RC'!$AS$6,
IF(AND(V195=$V$3,6&lt;Q195,$C$4="c"),'6.4- RC'!$AT$6,
IF(AND(V195=$V$2,0.5&lt;=Q195,Q195&lt;=3,$C$4="v"),'6.4- RC'!$AG$8,
IF(AND(V195=$V$2,3&lt;Q195,Q195&lt;=6,$C$4="v"),'6.4- RC'!$AH$8,
IF(AND(V195=$V$2,6&lt;Q195,Q195&lt;=30,$C$4="v"),'6.4- RC'!$AI$8,
IF(AND(V195=$V$2,30&lt;Q195,Q195&lt;=120,$C$4="v"),'6.4- RC'!$AJ$8,
IF(AND(V195=$V$2,120&lt;Q195,Q195&lt;=400,$C$4="v"),'6.4- RC'!$AK$8,
IF(AND(V195=$V$2,400&lt;Q195,Q195&lt;=1000,$C$4="v"),'6.4- RC'!$AL$8,
IF(AND(V195=$V$2,1000&lt;Q195,Q195&lt;=2000,$C$4="v"),'6.4- RC'!$AM$8,
IF(AND(V195=$V$2,2000&lt;Q195,Q195&lt;=4000,$C$4="v"),'6.4- RC'!$AN$8,
IF(AND(V195=$V$3,0.5&lt;=Q195,Q195&lt;=3,$C$4="v"),'6.4- RC'!$AR$6,
IF(AND(V195=$V$3,3&lt;Q195,Q195&lt;=6,$C$4="v"),'6.4- RC'!$AS$6,
IF(AND(V195=$V$3,6&lt;Q195,$C$4="v"),'6.4- RC'!$AT$6,
IF(V195="","")))))))))))))))))))))))))))))))))))))))))))))</f>
        <v/>
      </c>
      <c r="S195" s="41" t="e">
        <f t="shared" si="38"/>
        <v>#VALUE!</v>
      </c>
      <c r="T195" s="41" t="e">
        <f t="shared" si="39"/>
        <v>#VALUE!</v>
      </c>
      <c r="U195" s="48" t="s">
        <v>173</v>
      </c>
      <c r="V195" s="50"/>
    </row>
    <row r="196" spans="1:22" ht="60" customHeight="1" x14ac:dyDescent="0.25">
      <c r="A196" s="39" t="str">
        <f t="shared" si="24"/>
        <v/>
      </c>
      <c r="B196" s="54"/>
      <c r="C196" s="48">
        <f t="shared" si="25"/>
        <v>180</v>
      </c>
      <c r="D196" s="41"/>
      <c r="E196" s="42" t="str">
        <f t="shared" si="26"/>
        <v>Planéité 0,1</v>
      </c>
      <c r="F196" s="55">
        <f>'8560-1.001 (av TS)'!I94</f>
        <v>0</v>
      </c>
      <c r="G196" s="42">
        <f t="shared" si="27"/>
        <v>0</v>
      </c>
      <c r="H196" s="42">
        <f t="shared" si="28"/>
        <v>0.1</v>
      </c>
      <c r="I196" s="77"/>
      <c r="J196" s="78"/>
      <c r="K196" s="79"/>
      <c r="L196" s="80"/>
      <c r="O196" s="49"/>
      <c r="P196" s="48" t="s">
        <v>74</v>
      </c>
      <c r="Q196" s="45">
        <v>0.1</v>
      </c>
      <c r="R196" s="41" t="str">
        <f>IF(AND(V196=$V$2,0.5&lt;=Q196,Q196&lt;=3,$C$4="f"),'6.4- RC'!$AG$5,
IF(AND(V196=$V$2,3&lt;Q196,Q196&lt;=6,$C$4="f"),'6.4- RC'!$AH$5,
IF(AND(V196=$V$2,6&lt;Q196,Q196&lt;=30,$C$4="f"),'6.4- RC'!$AI$5,
IF(AND(V196=$V$2,30&lt;Q196,Q196&lt;=120,$C$4="f"),'6.4- RC'!$AJ$5,
IF(AND(V196=$V$2,120&lt;Q196,Q196&lt;=400,$C$4="f"),'6.4- RC'!$AK$5,
IF(AND(V196=$V$2,400&lt;Q196,Q196&lt;=1000,$C$4="f"),'6.4- RC'!$AL$5,
IF(AND(V196=$V$2,1000&lt;Q196,Q196&lt;=2000,$C$4="f"),'6.4- RC'!$AM$5,
IF(AND(V196=$V$2,2000&lt;Q196,Q196&lt;=4000,$C$4="f"),'6.4- RC'!$AN$5,
IF(AND(V196=$V$3,0.5&lt;=Q196,Q196&lt;=3,$C$4="f"),'6.4- RC'!$AR$4,
IF(AND(V196=$V$3,3&lt;Q196,Q196&lt;=6,$C$4="f"),'6.4- RC'!$AS$4,
IF(AND(V196=$V$3,6&lt;Q196,$C$4="f"),'6.4- RC'!$AT$4,
IF(AND(V196=$V$2,0.5&lt;=Q196,Q196&lt;=3,$C$4="m"),'6.4- RC'!$AG$6,
IF(AND(V196=$V$2,3&lt;Q196,Q196&lt;=6,$C$4="m"),'6.4- RC'!$AH$6,
IF(AND(V196=$V$2,6&lt;Q196,Q196&lt;=30,$C$4="m"),'6.4- RC'!$AI$6,
IF(AND(V196=$V$2,30&lt;Q196,Q196&lt;=120,$C$4="m"),'6.4- RC'!$AJ$6,
IF(AND(V196=$V$2,120&lt;Q196,Q196&lt;=400,$C$4="m"),'6.4- RC'!$AK$6,
IF(AND(V196=$V$2,400&lt;Q196,Q196&lt;=1000,$C$4="m"),'6.4- RC'!$AL$6,
IF(AND(V196=$V$2,1000&lt;Q196,Q196&lt;=2000,$C$4="m"),'6.4- RC'!$AM$6,
IF(AND(V196=$V$2,2000&lt;Q196,Q196&lt;=4000,$C$4="m"),'6.4- RC'!$AN$6,
IF(AND(V196=$V$3,0.5&lt;=Q196,Q196&lt;=3,$C$4="m"),'6.4- RC'!$AR$4,
IF(AND(V196=$V$3,3&lt;Q196,Q196&lt;=6,$C$4="m"),'6.4- RC'!$AS$4,
IF(AND(V196=$V$3,6&lt;Q196,$C$4="m"),'6.4- RC'!$AT$4,
IF(AND(V196=$V$2,0.5&lt;=Q196,Q196&lt;=3,$C$4="c"),'6.4- RC'!$AG$7,
IF(AND(V196=$V$2,3&lt;Q196,Q196&lt;=6,$C$4="c"),'6.4- RC'!$AH$7,
IF(AND(V196=$V$2,6&lt;Q196,Q196&lt;=30,$C$4="c"),'6.4- RC'!$AI$7,
IF(AND(V196=$V$2,30&lt;Q196,Q196&lt;=120,$C$4="c"),'6.4- RC'!$AJ$7,
IF(AND(V196=$V$2,120&lt;Q196,Q196&lt;=400,$C$4="c"),'6.4- RC'!$AK$7,
IF(AND(V196=$V$2,400&lt;Q196,Q196&lt;=1000,$C$4="c"),'6.4- RC'!$AL$7,
IF(AND(V196=$V$2,1000&lt;Q196,Q196&lt;=2000,$C$4="c"),'6.4- RC'!$AM$7,
IF(AND(V196=$V$2,2000&lt;Q196,Q196&lt;=4000,$C$4="c"),'6.4- RC'!$AN$7,
IF(AND(V196=$V$3,0.5&lt;=Q196,Q196&lt;=3,$C$4="c"),'6.4- RC'!$AR$6,
IF(AND(V196=$V$3,3&lt;Q196,Q196&lt;=6,$C$4="c"),'6.4- RC'!$AS$6,
IF(AND(V196=$V$3,6&lt;Q196,$C$4="c"),'6.4- RC'!$AT$6,
IF(AND(V196=$V$2,0.5&lt;=Q196,Q196&lt;=3,$C$4="v"),'6.4- RC'!$AG$8,
IF(AND(V196=$V$2,3&lt;Q196,Q196&lt;=6,$C$4="v"),'6.4- RC'!$AH$8,
IF(AND(V196=$V$2,6&lt;Q196,Q196&lt;=30,$C$4="v"),'6.4- RC'!$AI$8,
IF(AND(V196=$V$2,30&lt;Q196,Q196&lt;=120,$C$4="v"),'6.4- RC'!$AJ$8,
IF(AND(V196=$V$2,120&lt;Q196,Q196&lt;=400,$C$4="v"),'6.4- RC'!$AK$8,
IF(AND(V196=$V$2,400&lt;Q196,Q196&lt;=1000,$C$4="v"),'6.4- RC'!$AL$8,
IF(AND(V196=$V$2,1000&lt;Q196,Q196&lt;=2000,$C$4="v"),'6.4- RC'!$AM$8,
IF(AND(V196=$V$2,2000&lt;Q196,Q196&lt;=4000,$C$4="v"),'6.4- RC'!$AN$8,
IF(AND(V196=$V$3,0.5&lt;=Q196,Q196&lt;=3,$C$4="v"),'6.4- RC'!$AR$6,
IF(AND(V196=$V$3,3&lt;Q196,Q196&lt;=6,$C$4="v"),'6.4- RC'!$AS$6,
IF(AND(V196=$V$3,6&lt;Q196,$C$4="v"),'6.4- RC'!$AT$6,
IF(V196="","")))))))))))))))))))))))))))))))))))))))))))))</f>
        <v/>
      </c>
      <c r="S196" s="41" t="e">
        <f t="shared" si="38"/>
        <v>#VALUE!</v>
      </c>
      <c r="T196" s="41" t="e">
        <f t="shared" si="39"/>
        <v>#VALUE!</v>
      </c>
      <c r="U196" s="48"/>
      <c r="V196" s="50"/>
    </row>
    <row r="197" spans="1:22" ht="60" customHeight="1" x14ac:dyDescent="0.25">
      <c r="A197" s="39" t="str">
        <f t="shared" si="24"/>
        <v/>
      </c>
      <c r="B197" s="54"/>
      <c r="C197" s="48">
        <f t="shared" si="25"/>
        <v>181</v>
      </c>
      <c r="D197" s="41"/>
      <c r="E197" s="42" t="str">
        <f t="shared" si="26"/>
        <v>(2x) R8FAUX</v>
      </c>
      <c r="F197" s="55">
        <f>AVERAGE('8560-2.001 (av TS)'!I321,'8560-2.001 (av TS)'!I323,'8560-2.001 (av TS)'!I331,'8560-2.001 (av TS)'!I333)</f>
        <v>0</v>
      </c>
      <c r="G197" s="42">
        <f t="shared" si="27"/>
        <v>0</v>
      </c>
      <c r="H197" s="42">
        <f t="shared" si="28"/>
        <v>0</v>
      </c>
      <c r="I197" s="77"/>
      <c r="J197" s="78"/>
      <c r="K197" s="79"/>
      <c r="L197" s="80"/>
      <c r="O197" s="49">
        <v>2</v>
      </c>
      <c r="P197" s="48" t="s">
        <v>140</v>
      </c>
      <c r="Q197" s="45">
        <v>8</v>
      </c>
      <c r="R197" s="41" t="b">
        <f>IF(AND(V197=$V$2,0.5&lt;=Q197,Q197&lt;=3,$C$4="f"),'6.4- RC'!$AG$5,
IF(AND(V197=$V$2,3&lt;Q197,Q197&lt;=6,$C$4="f"),'6.4- RC'!$AH$5,
IF(AND(V197=$V$2,6&lt;Q197,Q197&lt;=30,$C$4="f"),'6.4- RC'!$AI$5,
IF(AND(V197=$V$2,30&lt;Q197,Q197&lt;=120,$C$4="f"),'6.4- RC'!$AJ$5,
IF(AND(V197=$V$2,120&lt;Q197,Q197&lt;=400,$C$4="f"),'6.4- RC'!$AK$5,
IF(AND(V197=$V$2,400&lt;Q197,Q197&lt;=1000,$C$4="f"),'6.4- RC'!$AL$5,
IF(AND(V197=$V$2,1000&lt;Q197,Q197&lt;=2000,$C$4="f"),'6.4- RC'!$AM$5,
IF(AND(V197=$V$2,2000&lt;Q197,Q197&lt;=4000,$C$4="f"),'6.4- RC'!$AN$5,
IF(AND(V197=$V$3,0.5&lt;=Q197,Q197&lt;=3,$C$4="f"),'6.4- RC'!$AR$4,
IF(AND(V197=$V$3,3&lt;Q197,Q197&lt;=6,$C$4="f"),'6.4- RC'!$AS$4,
IF(AND(V197=$V$3,6&lt;Q197,$C$4="f"),'6.4- RC'!$AT$4,
IF(AND(V197=$V$2,0.5&lt;=Q197,Q197&lt;=3,$C$4="m"),'6.4- RC'!$AG$6,
IF(AND(V197=$V$2,3&lt;Q197,Q197&lt;=6,$C$4="m"),'6.4- RC'!$AH$6,
IF(AND(V197=$V$2,6&lt;Q197,Q197&lt;=30,$C$4="m"),'6.4- RC'!$AI$6,
IF(AND(V197=$V$2,30&lt;Q197,Q197&lt;=120,$C$4="m"),'6.4- RC'!$AJ$6,
IF(AND(V197=$V$2,120&lt;Q197,Q197&lt;=400,$C$4="m"),'6.4- RC'!$AK$6,
IF(AND(V197=$V$2,400&lt;Q197,Q197&lt;=1000,$C$4="m"),'6.4- RC'!$AL$6,
IF(AND(V197=$V$2,1000&lt;Q197,Q197&lt;=2000,$C$4="m"),'6.4- RC'!$AM$6,
IF(AND(V197=$V$2,2000&lt;Q197,Q197&lt;=4000,$C$4="m"),'6.4- RC'!$AN$6,
IF(AND(V197=$V$3,0.5&lt;=Q197,Q197&lt;=3,$C$4="m"),'6.4- RC'!$AR$4,
IF(AND(V197=$V$3,3&lt;Q197,Q197&lt;=6,$C$4="m"),'6.4- RC'!$AS$4,
IF(AND(V197=$V$3,6&lt;Q197,$C$4="m"),'6.4- RC'!$AT$4,
IF(AND(V197=$V$2,0.5&lt;=Q197,Q197&lt;=3,$C$4="c"),'6.4- RC'!$AG$7,
IF(AND(V197=$V$2,3&lt;Q197,Q197&lt;=6,$C$4="c"),'6.4- RC'!$AH$7,
IF(AND(V197=$V$2,6&lt;Q197,Q197&lt;=30,$C$4="c"),'6.4- RC'!$AI$7,
IF(AND(V197=$V$2,30&lt;Q197,Q197&lt;=120,$C$4="c"),'6.4- RC'!$AJ$7,
IF(AND(V197=$V$2,120&lt;Q197,Q197&lt;=400,$C$4="c"),'6.4- RC'!$AK$7,
IF(AND(V197=$V$2,400&lt;Q197,Q197&lt;=1000,$C$4="c"),'6.4- RC'!$AL$7,
IF(AND(V197=$V$2,1000&lt;Q197,Q197&lt;=2000,$C$4="c"),'6.4- RC'!$AM$7,
IF(AND(V197=$V$2,2000&lt;Q197,Q197&lt;=4000,$C$4="c"),'6.4- RC'!$AN$7,
IF(AND(V197=$V$3,0.5&lt;=Q197,Q197&lt;=3,$C$4="c"),'6.4- RC'!$AR$6,
IF(AND(V197=$V$3,3&lt;Q197,Q197&lt;=6,$C$4="c"),'6.4- RC'!$AS$6,
IF(AND(V197=$V$3,6&lt;Q197,$C$4="c"),'6.4- RC'!$AT$6,
IF(AND(V197=$V$2,0.5&lt;=Q197,Q197&lt;=3,$C$4="v"),'6.4- RC'!$AG$8,
IF(AND(V197=$V$2,3&lt;Q197,Q197&lt;=6,$C$4="v"),'6.4- RC'!$AH$8,
IF(AND(V197=$V$2,6&lt;Q197,Q197&lt;=30,$C$4="v"),'6.4- RC'!$AI$8,
IF(AND(V197=$V$2,30&lt;Q197,Q197&lt;=120,$C$4="v"),'6.4- RC'!$AJ$8,
IF(AND(V197=$V$2,120&lt;Q197,Q197&lt;=400,$C$4="v"),'6.4- RC'!$AK$8,
IF(AND(V197=$V$2,400&lt;Q197,Q197&lt;=1000,$C$4="v"),'6.4- RC'!$AL$8,
IF(AND(V197=$V$2,1000&lt;Q197,Q197&lt;=2000,$C$4="v"),'6.4- RC'!$AM$8,
IF(AND(V197=$V$2,2000&lt;Q197,Q197&lt;=4000,$C$4="v"),'6.4- RC'!$AN$8,
IF(AND(V197=$V$3,0.5&lt;=Q197,Q197&lt;=3,$C$4="v"),'6.4- RC'!$AR$6,
IF(AND(V197=$V$3,3&lt;Q197,Q197&lt;=6,$C$4="v"),'6.4- RC'!$AS$6,
IF(AND(V197=$V$3,6&lt;Q197,$C$4="v"),'6.4- RC'!$AT$6,
IF(V197="","")))))))))))))))))))))))))))))))))))))))))))))</f>
        <v>0</v>
      </c>
      <c r="S197" s="41" t="e">
        <f t="shared" si="38"/>
        <v>#VALUE!</v>
      </c>
      <c r="T197" s="41" t="e">
        <f t="shared" si="39"/>
        <v>#VALUE!</v>
      </c>
      <c r="U197" s="48"/>
      <c r="V197" s="50" t="str">
        <f>V160</f>
        <v>Rayons ext et hauteurs de chanfrein</v>
      </c>
    </row>
    <row r="198" spans="1:22" ht="60" customHeight="1" x14ac:dyDescent="0.25">
      <c r="A198" s="39" t="str">
        <f t="shared" si="24"/>
        <v/>
      </c>
      <c r="B198" s="54"/>
      <c r="C198" s="48">
        <f t="shared" si="25"/>
        <v>182</v>
      </c>
      <c r="D198" s="41"/>
      <c r="E198" s="42" t="str">
        <f t="shared" si="26"/>
        <v>92FAUX</v>
      </c>
      <c r="F198" s="55">
        <f>'8560-2.001 (av TS)'!I320</f>
        <v>0</v>
      </c>
      <c r="G198" s="42">
        <f t="shared" si="27"/>
        <v>0</v>
      </c>
      <c r="H198" s="42">
        <f t="shared" si="28"/>
        <v>0</v>
      </c>
      <c r="I198" s="77"/>
      <c r="J198" s="78"/>
      <c r="K198" s="79"/>
      <c r="L198" s="80"/>
      <c r="O198" s="49"/>
      <c r="P198" s="48"/>
      <c r="Q198" s="45">
        <v>92</v>
      </c>
      <c r="R198" s="41" t="b">
        <f>IF(AND(V198=$V$2,0.5&lt;=Q198,Q198&lt;=3,$C$4="f"),'6.4- RC'!$AG$5,
IF(AND(V198=$V$2,3&lt;Q198,Q198&lt;=6,$C$4="f"),'6.4- RC'!$AH$5,
IF(AND(V198=$V$2,6&lt;Q198,Q198&lt;=30,$C$4="f"),'6.4- RC'!$AI$5,
IF(AND(V198=$V$2,30&lt;Q198,Q198&lt;=120,$C$4="f"),'6.4- RC'!$AJ$5,
IF(AND(V198=$V$2,120&lt;Q198,Q198&lt;=400,$C$4="f"),'6.4- RC'!$AK$5,
IF(AND(V198=$V$2,400&lt;Q198,Q198&lt;=1000,$C$4="f"),'6.4- RC'!$AL$5,
IF(AND(V198=$V$2,1000&lt;Q198,Q198&lt;=2000,$C$4="f"),'6.4- RC'!$AM$5,
IF(AND(V198=$V$2,2000&lt;Q198,Q198&lt;=4000,$C$4="f"),'6.4- RC'!$AN$5,
IF(AND(V198=$V$3,0.5&lt;=Q198,Q198&lt;=3,$C$4="f"),'6.4- RC'!$AR$4,
IF(AND(V198=$V$3,3&lt;Q198,Q198&lt;=6,$C$4="f"),'6.4- RC'!$AS$4,
IF(AND(V198=$V$3,6&lt;Q198,$C$4="f"),'6.4- RC'!$AT$4,
IF(AND(V198=$V$2,0.5&lt;=Q198,Q198&lt;=3,$C$4="m"),'6.4- RC'!$AG$6,
IF(AND(V198=$V$2,3&lt;Q198,Q198&lt;=6,$C$4="m"),'6.4- RC'!$AH$6,
IF(AND(V198=$V$2,6&lt;Q198,Q198&lt;=30,$C$4="m"),'6.4- RC'!$AI$6,
IF(AND(V198=$V$2,30&lt;Q198,Q198&lt;=120,$C$4="m"),'6.4- RC'!$AJ$6,
IF(AND(V198=$V$2,120&lt;Q198,Q198&lt;=400,$C$4="m"),'6.4- RC'!$AK$6,
IF(AND(V198=$V$2,400&lt;Q198,Q198&lt;=1000,$C$4="m"),'6.4- RC'!$AL$6,
IF(AND(V198=$V$2,1000&lt;Q198,Q198&lt;=2000,$C$4="m"),'6.4- RC'!$AM$6,
IF(AND(V198=$V$2,2000&lt;Q198,Q198&lt;=4000,$C$4="m"),'6.4- RC'!$AN$6,
IF(AND(V198=$V$3,0.5&lt;=Q198,Q198&lt;=3,$C$4="m"),'6.4- RC'!$AR$4,
IF(AND(V198=$V$3,3&lt;Q198,Q198&lt;=6,$C$4="m"),'6.4- RC'!$AS$4,
IF(AND(V198=$V$3,6&lt;Q198,$C$4="m"),'6.4- RC'!$AT$4,
IF(AND(V198=$V$2,0.5&lt;=Q198,Q198&lt;=3,$C$4="c"),'6.4- RC'!$AG$7,
IF(AND(V198=$V$2,3&lt;Q198,Q198&lt;=6,$C$4="c"),'6.4- RC'!$AH$7,
IF(AND(V198=$V$2,6&lt;Q198,Q198&lt;=30,$C$4="c"),'6.4- RC'!$AI$7,
IF(AND(V198=$V$2,30&lt;Q198,Q198&lt;=120,$C$4="c"),'6.4- RC'!$AJ$7,
IF(AND(V198=$V$2,120&lt;Q198,Q198&lt;=400,$C$4="c"),'6.4- RC'!$AK$7,
IF(AND(V198=$V$2,400&lt;Q198,Q198&lt;=1000,$C$4="c"),'6.4- RC'!$AL$7,
IF(AND(V198=$V$2,1000&lt;Q198,Q198&lt;=2000,$C$4="c"),'6.4- RC'!$AM$7,
IF(AND(V198=$V$2,2000&lt;Q198,Q198&lt;=4000,$C$4="c"),'6.4- RC'!$AN$7,
IF(AND(V198=$V$3,0.5&lt;=Q198,Q198&lt;=3,$C$4="c"),'6.4- RC'!$AR$6,
IF(AND(V198=$V$3,3&lt;Q198,Q198&lt;=6,$C$4="c"),'6.4- RC'!$AS$6,
IF(AND(V198=$V$3,6&lt;Q198,$C$4="c"),'6.4- RC'!$AT$6,
IF(AND(V198=$V$2,0.5&lt;=Q198,Q198&lt;=3,$C$4="v"),'6.4- RC'!$AG$8,
IF(AND(V198=$V$2,3&lt;Q198,Q198&lt;=6,$C$4="v"),'6.4- RC'!$AH$8,
IF(AND(V198=$V$2,6&lt;Q198,Q198&lt;=30,$C$4="v"),'6.4- RC'!$AI$8,
IF(AND(V198=$V$2,30&lt;Q198,Q198&lt;=120,$C$4="v"),'6.4- RC'!$AJ$8,
IF(AND(V198=$V$2,120&lt;Q198,Q198&lt;=400,$C$4="v"),'6.4- RC'!$AK$8,
IF(AND(V198=$V$2,400&lt;Q198,Q198&lt;=1000,$C$4="v"),'6.4- RC'!$AL$8,
IF(AND(V198=$V$2,1000&lt;Q198,Q198&lt;=2000,$C$4="v"),'6.4- RC'!$AM$8,
IF(AND(V198=$V$2,2000&lt;Q198,Q198&lt;=4000,$C$4="v"),'6.4- RC'!$AN$8,
IF(AND(V198=$V$3,0.5&lt;=Q198,Q198&lt;=3,$C$4="v"),'6.4- RC'!$AR$6,
IF(AND(V198=$V$3,3&lt;Q198,Q198&lt;=6,$C$4="v"),'6.4- RC'!$AS$6,
IF(AND(V198=$V$3,6&lt;Q198,$C$4="v"),'6.4- RC'!$AT$6,
IF(V198="","")))))))))))))))))))))))))))))))))))))))))))))</f>
        <v>0</v>
      </c>
      <c r="S198" s="41" t="e">
        <f t="shared" si="38"/>
        <v>#VALUE!</v>
      </c>
      <c r="T198" s="41" t="e">
        <f t="shared" si="39"/>
        <v>#VALUE!</v>
      </c>
      <c r="U198" s="48"/>
      <c r="V198" s="50" t="str">
        <f>V2</f>
        <v>Dimensions linéaire</v>
      </c>
    </row>
    <row r="199" spans="1:22" ht="60" customHeight="1" x14ac:dyDescent="0.25">
      <c r="A199" s="39" t="str">
        <f t="shared" si="24"/>
        <v/>
      </c>
      <c r="B199" s="54"/>
      <c r="C199" s="48">
        <f t="shared" si="25"/>
        <v>183</v>
      </c>
      <c r="D199" s="41"/>
      <c r="E199" s="42" t="str">
        <f t="shared" si="26"/>
        <v>161,7±0,2</v>
      </c>
      <c r="F199" s="55">
        <f>AVERAGE('8560-2.001 (av TS)'!I322,'8560-2.001 (av TS)'!I324,'8560-2.001 (av TS)'!I332,'8560-2.001 (av TS)'!I334)</f>
        <v>0</v>
      </c>
      <c r="G199" s="42">
        <f t="shared" si="27"/>
        <v>161.5</v>
      </c>
      <c r="H199" s="42">
        <f t="shared" si="28"/>
        <v>161.89999999999998</v>
      </c>
      <c r="I199" s="77"/>
      <c r="J199" s="78"/>
      <c r="K199" s="79"/>
      <c r="L199" s="80"/>
      <c r="O199" s="49"/>
      <c r="P199" s="48"/>
      <c r="Q199" s="45">
        <v>161.69999999999999</v>
      </c>
      <c r="R199" s="41" t="s">
        <v>97</v>
      </c>
      <c r="S199" s="41" t="e">
        <f t="shared" si="38"/>
        <v>#VALUE!</v>
      </c>
      <c r="T199" s="41" t="e">
        <f t="shared" si="39"/>
        <v>#VALUE!</v>
      </c>
      <c r="U199" s="48"/>
      <c r="V199" s="50"/>
    </row>
    <row r="200" spans="1:22" ht="60" customHeight="1" x14ac:dyDescent="0.25">
      <c r="A200" s="39" t="str">
        <f t="shared" si="24"/>
        <v/>
      </c>
      <c r="B200" s="54"/>
      <c r="C200" s="48">
        <f t="shared" si="25"/>
        <v>184</v>
      </c>
      <c r="D200" s="41"/>
      <c r="E200" s="42" t="str">
        <f t="shared" si="26"/>
        <v>178</v>
      </c>
      <c r="F200" s="43" t="s">
        <v>66</v>
      </c>
      <c r="G200" s="42">
        <f t="shared" si="27"/>
        <v>0</v>
      </c>
      <c r="H200" s="42">
        <f t="shared" si="28"/>
        <v>178</v>
      </c>
      <c r="I200" s="77"/>
      <c r="J200" s="78"/>
      <c r="K200" s="79"/>
      <c r="L200" s="80"/>
      <c r="O200" s="49"/>
      <c r="P200" s="48"/>
      <c r="Q200" s="45">
        <v>178</v>
      </c>
      <c r="R200" s="41" t="str">
        <f>IF(AND(V200=$V$2,0.5&lt;=Q200,Q200&lt;=3,$C$4="f"),'6.4- RC'!$AG$5,
IF(AND(V200=$V$2,3&lt;Q200,Q200&lt;=6,$C$4="f"),'6.4- RC'!$AH$5,
IF(AND(V200=$V$2,6&lt;Q200,Q200&lt;=30,$C$4="f"),'6.4- RC'!$AI$5,
IF(AND(V200=$V$2,30&lt;Q200,Q200&lt;=120,$C$4="f"),'6.4- RC'!$AJ$5,
IF(AND(V200=$V$2,120&lt;Q200,Q200&lt;=400,$C$4="f"),'6.4- RC'!$AK$5,
IF(AND(V200=$V$2,400&lt;Q200,Q200&lt;=1000,$C$4="f"),'6.4- RC'!$AL$5,
IF(AND(V200=$V$2,1000&lt;Q200,Q200&lt;=2000,$C$4="f"),'6.4- RC'!$AM$5,
IF(AND(V200=$V$2,2000&lt;Q200,Q200&lt;=4000,$C$4="f"),'6.4- RC'!$AN$5,
IF(AND(V200=$V$3,0.5&lt;=Q200,Q200&lt;=3,$C$4="f"),'6.4- RC'!$AR$4,
IF(AND(V200=$V$3,3&lt;Q200,Q200&lt;=6,$C$4="f"),'6.4- RC'!$AS$4,
IF(AND(V200=$V$3,6&lt;Q200,$C$4="f"),'6.4- RC'!$AT$4,
IF(AND(V200=$V$2,0.5&lt;=Q200,Q200&lt;=3,$C$4="m"),'6.4- RC'!$AG$6,
IF(AND(V200=$V$2,3&lt;Q200,Q200&lt;=6,$C$4="m"),'6.4- RC'!$AH$6,
IF(AND(V200=$V$2,6&lt;Q200,Q200&lt;=30,$C$4="m"),'6.4- RC'!$AI$6,
IF(AND(V200=$V$2,30&lt;Q200,Q200&lt;=120,$C$4="m"),'6.4- RC'!$AJ$6,
IF(AND(V200=$V$2,120&lt;Q200,Q200&lt;=400,$C$4="m"),'6.4- RC'!$AK$6,
IF(AND(V200=$V$2,400&lt;Q200,Q200&lt;=1000,$C$4="m"),'6.4- RC'!$AL$6,
IF(AND(V200=$V$2,1000&lt;Q200,Q200&lt;=2000,$C$4="m"),'6.4- RC'!$AM$6,
IF(AND(V200=$V$2,2000&lt;Q200,Q200&lt;=4000,$C$4="m"),'6.4- RC'!$AN$6,
IF(AND(V200=$V$3,0.5&lt;=Q200,Q200&lt;=3,$C$4="m"),'6.4- RC'!$AR$4,
IF(AND(V200=$V$3,3&lt;Q200,Q200&lt;=6,$C$4="m"),'6.4- RC'!$AS$4,
IF(AND(V200=$V$3,6&lt;Q200,$C$4="m"),'6.4- RC'!$AT$4,
IF(AND(V200=$V$2,0.5&lt;=Q200,Q200&lt;=3,$C$4="c"),'6.4- RC'!$AG$7,
IF(AND(V200=$V$2,3&lt;Q200,Q200&lt;=6,$C$4="c"),'6.4- RC'!$AH$7,
IF(AND(V200=$V$2,6&lt;Q200,Q200&lt;=30,$C$4="c"),'6.4- RC'!$AI$7,
IF(AND(V200=$V$2,30&lt;Q200,Q200&lt;=120,$C$4="c"),'6.4- RC'!$AJ$7,
IF(AND(V200=$V$2,120&lt;Q200,Q200&lt;=400,$C$4="c"),'6.4- RC'!$AK$7,
IF(AND(V200=$V$2,400&lt;Q200,Q200&lt;=1000,$C$4="c"),'6.4- RC'!$AL$7,
IF(AND(V200=$V$2,1000&lt;Q200,Q200&lt;=2000,$C$4="c"),'6.4- RC'!$AM$7,
IF(AND(V200=$V$2,2000&lt;Q200,Q200&lt;=4000,$C$4="c"),'6.4- RC'!$AN$7,
IF(AND(V200=$V$3,0.5&lt;=Q200,Q200&lt;=3,$C$4="c"),'6.4- RC'!$AR$6,
IF(AND(V200=$V$3,3&lt;Q200,Q200&lt;=6,$C$4="c"),'6.4- RC'!$AS$6,
IF(AND(V200=$V$3,6&lt;Q200,$C$4="c"),'6.4- RC'!$AT$6,
IF(AND(V200=$V$2,0.5&lt;=Q200,Q200&lt;=3,$C$4="v"),'6.4- RC'!$AG$8,
IF(AND(V200=$V$2,3&lt;Q200,Q200&lt;=6,$C$4="v"),'6.4- RC'!$AH$8,
IF(AND(V200=$V$2,6&lt;Q200,Q200&lt;=30,$C$4="v"),'6.4- RC'!$AI$8,
IF(AND(V200=$V$2,30&lt;Q200,Q200&lt;=120,$C$4="v"),'6.4- RC'!$AJ$8,
IF(AND(V200=$V$2,120&lt;Q200,Q200&lt;=400,$C$4="v"),'6.4- RC'!$AK$8,
IF(AND(V200=$V$2,400&lt;Q200,Q200&lt;=1000,$C$4="v"),'6.4- RC'!$AL$8,
IF(AND(V200=$V$2,1000&lt;Q200,Q200&lt;=2000,$C$4="v"),'6.4- RC'!$AM$8,
IF(AND(V200=$V$2,2000&lt;Q200,Q200&lt;=4000,$C$4="v"),'6.4- RC'!$AN$8,
IF(AND(V200=$V$3,0.5&lt;=Q200,Q200&lt;=3,$C$4="v"),'6.4- RC'!$AR$6,
IF(AND(V200=$V$3,3&lt;Q200,Q200&lt;=6,$C$4="v"),'6.4- RC'!$AS$6,
IF(AND(V200=$V$3,6&lt;Q200,$C$4="v"),'6.4- RC'!$AT$6,
IF(V200="","")))))))))))))))))))))))))))))))))))))))))))))</f>
        <v/>
      </c>
      <c r="S200" s="41" t="e">
        <f t="shared" si="38"/>
        <v>#VALUE!</v>
      </c>
      <c r="T200" s="41" t="e">
        <f t="shared" si="39"/>
        <v>#VALUE!</v>
      </c>
      <c r="U200" s="48"/>
      <c r="V200" s="50"/>
    </row>
    <row r="201" spans="1:22" ht="60" customHeight="1" x14ac:dyDescent="0.25">
      <c r="A201" s="39" t="str">
        <f t="shared" si="24"/>
        <v/>
      </c>
      <c r="B201" s="54"/>
      <c r="C201" s="48">
        <f t="shared" si="25"/>
        <v>185</v>
      </c>
      <c r="D201" s="41"/>
      <c r="E201" s="42" t="str">
        <f t="shared" si="26"/>
        <v>162°</v>
      </c>
      <c r="F201" s="43" t="s">
        <v>66</v>
      </c>
      <c r="G201" s="42">
        <f t="shared" si="27"/>
        <v>0</v>
      </c>
      <c r="H201" s="42" t="str">
        <f t="shared" si="28"/>
        <v>162°</v>
      </c>
      <c r="I201" s="77"/>
      <c r="J201" s="78"/>
      <c r="K201" s="79"/>
      <c r="L201" s="80"/>
      <c r="O201" s="49"/>
      <c r="P201" s="48"/>
      <c r="Q201" s="45" t="s">
        <v>174</v>
      </c>
      <c r="R201" s="41" t="str">
        <f>IF(AND(V201=$V$2,0.5&lt;=Q201,Q201&lt;=3,$C$4="f"),'6.4- RC'!$AG$5,
IF(AND(V201=$V$2,3&lt;Q201,Q201&lt;=6,$C$4="f"),'6.4- RC'!$AH$5,
IF(AND(V201=$V$2,6&lt;Q201,Q201&lt;=30,$C$4="f"),'6.4- RC'!$AI$5,
IF(AND(V201=$V$2,30&lt;Q201,Q201&lt;=120,$C$4="f"),'6.4- RC'!$AJ$5,
IF(AND(V201=$V$2,120&lt;Q201,Q201&lt;=400,$C$4="f"),'6.4- RC'!$AK$5,
IF(AND(V201=$V$2,400&lt;Q201,Q201&lt;=1000,$C$4="f"),'6.4- RC'!$AL$5,
IF(AND(V201=$V$2,1000&lt;Q201,Q201&lt;=2000,$C$4="f"),'6.4- RC'!$AM$5,
IF(AND(V201=$V$2,2000&lt;Q201,Q201&lt;=4000,$C$4="f"),'6.4- RC'!$AN$5,
IF(AND(V201=$V$3,0.5&lt;=Q201,Q201&lt;=3,$C$4="f"),'6.4- RC'!$AR$4,
IF(AND(V201=$V$3,3&lt;Q201,Q201&lt;=6,$C$4="f"),'6.4- RC'!$AS$4,
IF(AND(V201=$V$3,6&lt;Q201,$C$4="f"),'6.4- RC'!$AT$4,
IF(AND(V201=$V$2,0.5&lt;=Q201,Q201&lt;=3,$C$4="m"),'6.4- RC'!$AG$6,
IF(AND(V201=$V$2,3&lt;Q201,Q201&lt;=6,$C$4="m"),'6.4- RC'!$AH$6,
IF(AND(V201=$V$2,6&lt;Q201,Q201&lt;=30,$C$4="m"),'6.4- RC'!$AI$6,
IF(AND(V201=$V$2,30&lt;Q201,Q201&lt;=120,$C$4="m"),'6.4- RC'!$AJ$6,
IF(AND(V201=$V$2,120&lt;Q201,Q201&lt;=400,$C$4="m"),'6.4- RC'!$AK$6,
IF(AND(V201=$V$2,400&lt;Q201,Q201&lt;=1000,$C$4="m"),'6.4- RC'!$AL$6,
IF(AND(V201=$V$2,1000&lt;Q201,Q201&lt;=2000,$C$4="m"),'6.4- RC'!$AM$6,
IF(AND(V201=$V$2,2000&lt;Q201,Q201&lt;=4000,$C$4="m"),'6.4- RC'!$AN$6,
IF(AND(V201=$V$3,0.5&lt;=Q201,Q201&lt;=3,$C$4="m"),'6.4- RC'!$AR$4,
IF(AND(V201=$V$3,3&lt;Q201,Q201&lt;=6,$C$4="m"),'6.4- RC'!$AS$4,
IF(AND(V201=$V$3,6&lt;Q201,$C$4="m"),'6.4- RC'!$AT$4,
IF(AND(V201=$V$2,0.5&lt;=Q201,Q201&lt;=3,$C$4="c"),'6.4- RC'!$AG$7,
IF(AND(V201=$V$2,3&lt;Q201,Q201&lt;=6,$C$4="c"),'6.4- RC'!$AH$7,
IF(AND(V201=$V$2,6&lt;Q201,Q201&lt;=30,$C$4="c"),'6.4- RC'!$AI$7,
IF(AND(V201=$V$2,30&lt;Q201,Q201&lt;=120,$C$4="c"),'6.4- RC'!$AJ$7,
IF(AND(V201=$V$2,120&lt;Q201,Q201&lt;=400,$C$4="c"),'6.4- RC'!$AK$7,
IF(AND(V201=$V$2,400&lt;Q201,Q201&lt;=1000,$C$4="c"),'6.4- RC'!$AL$7,
IF(AND(V201=$V$2,1000&lt;Q201,Q201&lt;=2000,$C$4="c"),'6.4- RC'!$AM$7,
IF(AND(V201=$V$2,2000&lt;Q201,Q201&lt;=4000,$C$4="c"),'6.4- RC'!$AN$7,
IF(AND(V201=$V$3,0.5&lt;=Q201,Q201&lt;=3,$C$4="c"),'6.4- RC'!$AR$6,
IF(AND(V201=$V$3,3&lt;Q201,Q201&lt;=6,$C$4="c"),'6.4- RC'!$AS$6,
IF(AND(V201=$V$3,6&lt;Q201,$C$4="c"),'6.4- RC'!$AT$6,
IF(AND(V201=$V$2,0.5&lt;=Q201,Q201&lt;=3,$C$4="v"),'6.4- RC'!$AG$8,
IF(AND(V201=$V$2,3&lt;Q201,Q201&lt;=6,$C$4="v"),'6.4- RC'!$AH$8,
IF(AND(V201=$V$2,6&lt;Q201,Q201&lt;=30,$C$4="v"),'6.4- RC'!$AI$8,
IF(AND(V201=$V$2,30&lt;Q201,Q201&lt;=120,$C$4="v"),'6.4- RC'!$AJ$8,
IF(AND(V201=$V$2,120&lt;Q201,Q201&lt;=400,$C$4="v"),'6.4- RC'!$AK$8,
IF(AND(V201=$V$2,400&lt;Q201,Q201&lt;=1000,$C$4="v"),'6.4- RC'!$AL$8,
IF(AND(V201=$V$2,1000&lt;Q201,Q201&lt;=2000,$C$4="v"),'6.4- RC'!$AM$8,
IF(AND(V201=$V$2,2000&lt;Q201,Q201&lt;=4000,$C$4="v"),'6.4- RC'!$AN$8,
IF(AND(V201=$V$3,0.5&lt;=Q201,Q201&lt;=3,$C$4="v"),'6.4- RC'!$AR$6,
IF(AND(V201=$V$3,3&lt;Q201,Q201&lt;=6,$C$4="v"),'6.4- RC'!$AS$6,
IF(AND(V201=$V$3,6&lt;Q201,$C$4="v"),'6.4- RC'!$AT$6,
IF(V201="","")))))))))))))))))))))))))))))))))))))))))))))</f>
        <v/>
      </c>
      <c r="S201" s="41" t="e">
        <f t="shared" si="38"/>
        <v>#VALUE!</v>
      </c>
      <c r="T201" s="41" t="e">
        <f t="shared" si="39"/>
        <v>#VALUE!</v>
      </c>
      <c r="U201" s="48"/>
      <c r="V201" s="50"/>
    </row>
    <row r="202" spans="1:22" ht="60" customHeight="1" x14ac:dyDescent="0.25">
      <c r="A202" s="39" t="str">
        <f t="shared" si="24"/>
        <v/>
      </c>
      <c r="B202" s="54"/>
      <c r="C202" s="48">
        <f t="shared" si="25"/>
        <v>186</v>
      </c>
      <c r="D202" s="41"/>
      <c r="E202" s="42" t="str">
        <f t="shared" si="26"/>
        <v>162°</v>
      </c>
      <c r="F202" s="43" t="s">
        <v>66</v>
      </c>
      <c r="G202" s="42">
        <f t="shared" si="27"/>
        <v>0</v>
      </c>
      <c r="H202" s="42" t="str">
        <f t="shared" si="28"/>
        <v>162°</v>
      </c>
      <c r="I202" s="77"/>
      <c r="J202" s="78"/>
      <c r="K202" s="79"/>
      <c r="L202" s="80"/>
      <c r="O202" s="49"/>
      <c r="P202" s="48"/>
      <c r="Q202" s="45" t="s">
        <v>174</v>
      </c>
      <c r="R202" s="41" t="str">
        <f>IF(AND(V202=$V$2,0.5&lt;=Q202,Q202&lt;=3,$C$4="f"),'6.4- RC'!$AG$5,
IF(AND(V202=$V$2,3&lt;Q202,Q202&lt;=6,$C$4="f"),'6.4- RC'!$AH$5,
IF(AND(V202=$V$2,6&lt;Q202,Q202&lt;=30,$C$4="f"),'6.4- RC'!$AI$5,
IF(AND(V202=$V$2,30&lt;Q202,Q202&lt;=120,$C$4="f"),'6.4- RC'!$AJ$5,
IF(AND(V202=$V$2,120&lt;Q202,Q202&lt;=400,$C$4="f"),'6.4- RC'!$AK$5,
IF(AND(V202=$V$2,400&lt;Q202,Q202&lt;=1000,$C$4="f"),'6.4- RC'!$AL$5,
IF(AND(V202=$V$2,1000&lt;Q202,Q202&lt;=2000,$C$4="f"),'6.4- RC'!$AM$5,
IF(AND(V202=$V$2,2000&lt;Q202,Q202&lt;=4000,$C$4="f"),'6.4- RC'!$AN$5,
IF(AND(V202=$V$3,0.5&lt;=Q202,Q202&lt;=3,$C$4="f"),'6.4- RC'!$AR$4,
IF(AND(V202=$V$3,3&lt;Q202,Q202&lt;=6,$C$4="f"),'6.4- RC'!$AS$4,
IF(AND(V202=$V$3,6&lt;Q202,$C$4="f"),'6.4- RC'!$AT$4,
IF(AND(V202=$V$2,0.5&lt;=Q202,Q202&lt;=3,$C$4="m"),'6.4- RC'!$AG$6,
IF(AND(V202=$V$2,3&lt;Q202,Q202&lt;=6,$C$4="m"),'6.4- RC'!$AH$6,
IF(AND(V202=$V$2,6&lt;Q202,Q202&lt;=30,$C$4="m"),'6.4- RC'!$AI$6,
IF(AND(V202=$V$2,30&lt;Q202,Q202&lt;=120,$C$4="m"),'6.4- RC'!$AJ$6,
IF(AND(V202=$V$2,120&lt;Q202,Q202&lt;=400,$C$4="m"),'6.4- RC'!$AK$6,
IF(AND(V202=$V$2,400&lt;Q202,Q202&lt;=1000,$C$4="m"),'6.4- RC'!$AL$6,
IF(AND(V202=$V$2,1000&lt;Q202,Q202&lt;=2000,$C$4="m"),'6.4- RC'!$AM$6,
IF(AND(V202=$V$2,2000&lt;Q202,Q202&lt;=4000,$C$4="m"),'6.4- RC'!$AN$6,
IF(AND(V202=$V$3,0.5&lt;=Q202,Q202&lt;=3,$C$4="m"),'6.4- RC'!$AR$4,
IF(AND(V202=$V$3,3&lt;Q202,Q202&lt;=6,$C$4="m"),'6.4- RC'!$AS$4,
IF(AND(V202=$V$3,6&lt;Q202,$C$4="m"),'6.4- RC'!$AT$4,
IF(AND(V202=$V$2,0.5&lt;=Q202,Q202&lt;=3,$C$4="c"),'6.4- RC'!$AG$7,
IF(AND(V202=$V$2,3&lt;Q202,Q202&lt;=6,$C$4="c"),'6.4- RC'!$AH$7,
IF(AND(V202=$V$2,6&lt;Q202,Q202&lt;=30,$C$4="c"),'6.4- RC'!$AI$7,
IF(AND(V202=$V$2,30&lt;Q202,Q202&lt;=120,$C$4="c"),'6.4- RC'!$AJ$7,
IF(AND(V202=$V$2,120&lt;Q202,Q202&lt;=400,$C$4="c"),'6.4- RC'!$AK$7,
IF(AND(V202=$V$2,400&lt;Q202,Q202&lt;=1000,$C$4="c"),'6.4- RC'!$AL$7,
IF(AND(V202=$V$2,1000&lt;Q202,Q202&lt;=2000,$C$4="c"),'6.4- RC'!$AM$7,
IF(AND(V202=$V$2,2000&lt;Q202,Q202&lt;=4000,$C$4="c"),'6.4- RC'!$AN$7,
IF(AND(V202=$V$3,0.5&lt;=Q202,Q202&lt;=3,$C$4="c"),'6.4- RC'!$AR$6,
IF(AND(V202=$V$3,3&lt;Q202,Q202&lt;=6,$C$4="c"),'6.4- RC'!$AS$6,
IF(AND(V202=$V$3,6&lt;Q202,$C$4="c"),'6.4- RC'!$AT$6,
IF(AND(V202=$V$2,0.5&lt;=Q202,Q202&lt;=3,$C$4="v"),'6.4- RC'!$AG$8,
IF(AND(V202=$V$2,3&lt;Q202,Q202&lt;=6,$C$4="v"),'6.4- RC'!$AH$8,
IF(AND(V202=$V$2,6&lt;Q202,Q202&lt;=30,$C$4="v"),'6.4- RC'!$AI$8,
IF(AND(V202=$V$2,30&lt;Q202,Q202&lt;=120,$C$4="v"),'6.4- RC'!$AJ$8,
IF(AND(V202=$V$2,120&lt;Q202,Q202&lt;=400,$C$4="v"),'6.4- RC'!$AK$8,
IF(AND(V202=$V$2,400&lt;Q202,Q202&lt;=1000,$C$4="v"),'6.4- RC'!$AL$8,
IF(AND(V202=$V$2,1000&lt;Q202,Q202&lt;=2000,$C$4="v"),'6.4- RC'!$AM$8,
IF(AND(V202=$V$2,2000&lt;Q202,Q202&lt;=4000,$C$4="v"),'6.4- RC'!$AN$8,
IF(AND(V202=$V$3,0.5&lt;=Q202,Q202&lt;=3,$C$4="v"),'6.4- RC'!$AR$6,
IF(AND(V202=$V$3,3&lt;Q202,Q202&lt;=6,$C$4="v"),'6.4- RC'!$AS$6,
IF(AND(V202=$V$3,6&lt;Q202,$C$4="v"),'6.4- RC'!$AT$6,
IF(V202="","")))))))))))))))))))))))))))))))))))))))))))))</f>
        <v/>
      </c>
      <c r="S202" s="41" t="e">
        <f t="shared" si="38"/>
        <v>#VALUE!</v>
      </c>
      <c r="T202" s="41" t="e">
        <f t="shared" si="39"/>
        <v>#VALUE!</v>
      </c>
      <c r="U202" s="48"/>
      <c r="V202" s="50"/>
    </row>
    <row r="203" spans="1:22" ht="60" customHeight="1" x14ac:dyDescent="0.25">
      <c r="A203" s="39" t="str">
        <f t="shared" si="24"/>
        <v/>
      </c>
      <c r="B203" s="54"/>
      <c r="C203" s="48">
        <f t="shared" si="25"/>
        <v>187</v>
      </c>
      <c r="D203" s="41"/>
      <c r="E203" s="42" t="str">
        <f t="shared" si="26"/>
        <v>2x66,5°</v>
      </c>
      <c r="F203" s="43" t="s">
        <v>66</v>
      </c>
      <c r="G203" s="42">
        <f t="shared" si="27"/>
        <v>0</v>
      </c>
      <c r="H203" s="42" t="str">
        <f t="shared" si="28"/>
        <v>2x66,5°</v>
      </c>
      <c r="I203" s="77"/>
      <c r="J203" s="78"/>
      <c r="K203" s="79"/>
      <c r="L203" s="80"/>
      <c r="O203" s="49"/>
      <c r="P203" s="48"/>
      <c r="Q203" s="45" t="s">
        <v>175</v>
      </c>
      <c r="R203" s="41" t="str">
        <f>IF(AND(V203=$V$2,0.5&lt;=Q203,Q203&lt;=3,$C$4="f"),'6.4- RC'!$AG$5,
IF(AND(V203=$V$2,3&lt;Q203,Q203&lt;=6,$C$4="f"),'6.4- RC'!$AH$5,
IF(AND(V203=$V$2,6&lt;Q203,Q203&lt;=30,$C$4="f"),'6.4- RC'!$AI$5,
IF(AND(V203=$V$2,30&lt;Q203,Q203&lt;=120,$C$4="f"),'6.4- RC'!$AJ$5,
IF(AND(V203=$V$2,120&lt;Q203,Q203&lt;=400,$C$4="f"),'6.4- RC'!$AK$5,
IF(AND(V203=$V$2,400&lt;Q203,Q203&lt;=1000,$C$4="f"),'6.4- RC'!$AL$5,
IF(AND(V203=$V$2,1000&lt;Q203,Q203&lt;=2000,$C$4="f"),'6.4- RC'!$AM$5,
IF(AND(V203=$V$2,2000&lt;Q203,Q203&lt;=4000,$C$4="f"),'6.4- RC'!$AN$5,
IF(AND(V203=$V$3,0.5&lt;=Q203,Q203&lt;=3,$C$4="f"),'6.4- RC'!$AR$4,
IF(AND(V203=$V$3,3&lt;Q203,Q203&lt;=6,$C$4="f"),'6.4- RC'!$AS$4,
IF(AND(V203=$V$3,6&lt;Q203,$C$4="f"),'6.4- RC'!$AT$4,
IF(AND(V203=$V$2,0.5&lt;=Q203,Q203&lt;=3,$C$4="m"),'6.4- RC'!$AG$6,
IF(AND(V203=$V$2,3&lt;Q203,Q203&lt;=6,$C$4="m"),'6.4- RC'!$AH$6,
IF(AND(V203=$V$2,6&lt;Q203,Q203&lt;=30,$C$4="m"),'6.4- RC'!$AI$6,
IF(AND(V203=$V$2,30&lt;Q203,Q203&lt;=120,$C$4="m"),'6.4- RC'!$AJ$6,
IF(AND(V203=$V$2,120&lt;Q203,Q203&lt;=400,$C$4="m"),'6.4- RC'!$AK$6,
IF(AND(V203=$V$2,400&lt;Q203,Q203&lt;=1000,$C$4="m"),'6.4- RC'!$AL$6,
IF(AND(V203=$V$2,1000&lt;Q203,Q203&lt;=2000,$C$4="m"),'6.4- RC'!$AM$6,
IF(AND(V203=$V$2,2000&lt;Q203,Q203&lt;=4000,$C$4="m"),'6.4- RC'!$AN$6,
IF(AND(V203=$V$3,0.5&lt;=Q203,Q203&lt;=3,$C$4="m"),'6.4- RC'!$AR$4,
IF(AND(V203=$V$3,3&lt;Q203,Q203&lt;=6,$C$4="m"),'6.4- RC'!$AS$4,
IF(AND(V203=$V$3,6&lt;Q203,$C$4="m"),'6.4- RC'!$AT$4,
IF(AND(V203=$V$2,0.5&lt;=Q203,Q203&lt;=3,$C$4="c"),'6.4- RC'!$AG$7,
IF(AND(V203=$V$2,3&lt;Q203,Q203&lt;=6,$C$4="c"),'6.4- RC'!$AH$7,
IF(AND(V203=$V$2,6&lt;Q203,Q203&lt;=30,$C$4="c"),'6.4- RC'!$AI$7,
IF(AND(V203=$V$2,30&lt;Q203,Q203&lt;=120,$C$4="c"),'6.4- RC'!$AJ$7,
IF(AND(V203=$V$2,120&lt;Q203,Q203&lt;=400,$C$4="c"),'6.4- RC'!$AK$7,
IF(AND(V203=$V$2,400&lt;Q203,Q203&lt;=1000,$C$4="c"),'6.4- RC'!$AL$7,
IF(AND(V203=$V$2,1000&lt;Q203,Q203&lt;=2000,$C$4="c"),'6.4- RC'!$AM$7,
IF(AND(V203=$V$2,2000&lt;Q203,Q203&lt;=4000,$C$4="c"),'6.4- RC'!$AN$7,
IF(AND(V203=$V$3,0.5&lt;=Q203,Q203&lt;=3,$C$4="c"),'6.4- RC'!$AR$6,
IF(AND(V203=$V$3,3&lt;Q203,Q203&lt;=6,$C$4="c"),'6.4- RC'!$AS$6,
IF(AND(V203=$V$3,6&lt;Q203,$C$4="c"),'6.4- RC'!$AT$6,
IF(AND(V203=$V$2,0.5&lt;=Q203,Q203&lt;=3,$C$4="v"),'6.4- RC'!$AG$8,
IF(AND(V203=$V$2,3&lt;Q203,Q203&lt;=6,$C$4="v"),'6.4- RC'!$AH$8,
IF(AND(V203=$V$2,6&lt;Q203,Q203&lt;=30,$C$4="v"),'6.4- RC'!$AI$8,
IF(AND(V203=$V$2,30&lt;Q203,Q203&lt;=120,$C$4="v"),'6.4- RC'!$AJ$8,
IF(AND(V203=$V$2,120&lt;Q203,Q203&lt;=400,$C$4="v"),'6.4- RC'!$AK$8,
IF(AND(V203=$V$2,400&lt;Q203,Q203&lt;=1000,$C$4="v"),'6.4- RC'!$AL$8,
IF(AND(V203=$V$2,1000&lt;Q203,Q203&lt;=2000,$C$4="v"),'6.4- RC'!$AM$8,
IF(AND(V203=$V$2,2000&lt;Q203,Q203&lt;=4000,$C$4="v"),'6.4- RC'!$AN$8,
IF(AND(V203=$V$3,0.5&lt;=Q203,Q203&lt;=3,$C$4="v"),'6.4- RC'!$AR$6,
IF(AND(V203=$V$3,3&lt;Q203,Q203&lt;=6,$C$4="v"),'6.4- RC'!$AS$6,
IF(AND(V203=$V$3,6&lt;Q203,$C$4="v"),'6.4- RC'!$AT$6,
IF(V203="","")))))))))))))))))))))))))))))))))))))))))))))</f>
        <v/>
      </c>
      <c r="S203" s="41" t="e">
        <f t="shared" si="38"/>
        <v>#VALUE!</v>
      </c>
      <c r="T203" s="41" t="e">
        <f t="shared" si="39"/>
        <v>#VALUE!</v>
      </c>
      <c r="U203" s="48"/>
      <c r="V203" s="50"/>
    </row>
    <row r="204" spans="1:22" ht="60" customHeight="1" x14ac:dyDescent="0.25">
      <c r="A204" s="39" t="str">
        <f t="shared" si="24"/>
        <v/>
      </c>
      <c r="B204" s="54"/>
      <c r="C204" s="48">
        <f t="shared" si="25"/>
        <v>188</v>
      </c>
      <c r="D204" s="41"/>
      <c r="E204" s="42" t="str">
        <f t="shared" si="26"/>
        <v>95,6°</v>
      </c>
      <c r="F204" s="43" t="s">
        <v>66</v>
      </c>
      <c r="G204" s="42">
        <f t="shared" si="27"/>
        <v>0</v>
      </c>
      <c r="H204" s="42" t="str">
        <f t="shared" si="28"/>
        <v>95,6°</v>
      </c>
      <c r="I204" s="77"/>
      <c r="J204" s="78"/>
      <c r="K204" s="79"/>
      <c r="L204" s="80"/>
      <c r="O204" s="49"/>
      <c r="P204" s="48"/>
      <c r="Q204" s="45" t="s">
        <v>176</v>
      </c>
      <c r="R204" s="41" t="str">
        <f>IF(AND(V204=$V$2,0.5&lt;=Q204,Q204&lt;=3,$C$4="f"),'6.4- RC'!$AG$5,
IF(AND(V204=$V$2,3&lt;Q204,Q204&lt;=6,$C$4="f"),'6.4- RC'!$AH$5,
IF(AND(V204=$V$2,6&lt;Q204,Q204&lt;=30,$C$4="f"),'6.4- RC'!$AI$5,
IF(AND(V204=$V$2,30&lt;Q204,Q204&lt;=120,$C$4="f"),'6.4- RC'!$AJ$5,
IF(AND(V204=$V$2,120&lt;Q204,Q204&lt;=400,$C$4="f"),'6.4- RC'!$AK$5,
IF(AND(V204=$V$2,400&lt;Q204,Q204&lt;=1000,$C$4="f"),'6.4- RC'!$AL$5,
IF(AND(V204=$V$2,1000&lt;Q204,Q204&lt;=2000,$C$4="f"),'6.4- RC'!$AM$5,
IF(AND(V204=$V$2,2000&lt;Q204,Q204&lt;=4000,$C$4="f"),'6.4- RC'!$AN$5,
IF(AND(V204=$V$3,0.5&lt;=Q204,Q204&lt;=3,$C$4="f"),'6.4- RC'!$AR$4,
IF(AND(V204=$V$3,3&lt;Q204,Q204&lt;=6,$C$4="f"),'6.4- RC'!$AS$4,
IF(AND(V204=$V$3,6&lt;Q204,$C$4="f"),'6.4- RC'!$AT$4,
IF(AND(V204=$V$2,0.5&lt;=Q204,Q204&lt;=3,$C$4="m"),'6.4- RC'!$AG$6,
IF(AND(V204=$V$2,3&lt;Q204,Q204&lt;=6,$C$4="m"),'6.4- RC'!$AH$6,
IF(AND(V204=$V$2,6&lt;Q204,Q204&lt;=30,$C$4="m"),'6.4- RC'!$AI$6,
IF(AND(V204=$V$2,30&lt;Q204,Q204&lt;=120,$C$4="m"),'6.4- RC'!$AJ$6,
IF(AND(V204=$V$2,120&lt;Q204,Q204&lt;=400,$C$4="m"),'6.4- RC'!$AK$6,
IF(AND(V204=$V$2,400&lt;Q204,Q204&lt;=1000,$C$4="m"),'6.4- RC'!$AL$6,
IF(AND(V204=$V$2,1000&lt;Q204,Q204&lt;=2000,$C$4="m"),'6.4- RC'!$AM$6,
IF(AND(V204=$V$2,2000&lt;Q204,Q204&lt;=4000,$C$4="m"),'6.4- RC'!$AN$6,
IF(AND(V204=$V$3,0.5&lt;=Q204,Q204&lt;=3,$C$4="m"),'6.4- RC'!$AR$4,
IF(AND(V204=$V$3,3&lt;Q204,Q204&lt;=6,$C$4="m"),'6.4- RC'!$AS$4,
IF(AND(V204=$V$3,6&lt;Q204,$C$4="m"),'6.4- RC'!$AT$4,
IF(AND(V204=$V$2,0.5&lt;=Q204,Q204&lt;=3,$C$4="c"),'6.4- RC'!$AG$7,
IF(AND(V204=$V$2,3&lt;Q204,Q204&lt;=6,$C$4="c"),'6.4- RC'!$AH$7,
IF(AND(V204=$V$2,6&lt;Q204,Q204&lt;=30,$C$4="c"),'6.4- RC'!$AI$7,
IF(AND(V204=$V$2,30&lt;Q204,Q204&lt;=120,$C$4="c"),'6.4- RC'!$AJ$7,
IF(AND(V204=$V$2,120&lt;Q204,Q204&lt;=400,$C$4="c"),'6.4- RC'!$AK$7,
IF(AND(V204=$V$2,400&lt;Q204,Q204&lt;=1000,$C$4="c"),'6.4- RC'!$AL$7,
IF(AND(V204=$V$2,1000&lt;Q204,Q204&lt;=2000,$C$4="c"),'6.4- RC'!$AM$7,
IF(AND(V204=$V$2,2000&lt;Q204,Q204&lt;=4000,$C$4="c"),'6.4- RC'!$AN$7,
IF(AND(V204=$V$3,0.5&lt;=Q204,Q204&lt;=3,$C$4="c"),'6.4- RC'!$AR$6,
IF(AND(V204=$V$3,3&lt;Q204,Q204&lt;=6,$C$4="c"),'6.4- RC'!$AS$6,
IF(AND(V204=$V$3,6&lt;Q204,$C$4="c"),'6.4- RC'!$AT$6,
IF(AND(V204=$V$2,0.5&lt;=Q204,Q204&lt;=3,$C$4="v"),'6.4- RC'!$AG$8,
IF(AND(V204=$V$2,3&lt;Q204,Q204&lt;=6,$C$4="v"),'6.4- RC'!$AH$8,
IF(AND(V204=$V$2,6&lt;Q204,Q204&lt;=30,$C$4="v"),'6.4- RC'!$AI$8,
IF(AND(V204=$V$2,30&lt;Q204,Q204&lt;=120,$C$4="v"),'6.4- RC'!$AJ$8,
IF(AND(V204=$V$2,120&lt;Q204,Q204&lt;=400,$C$4="v"),'6.4- RC'!$AK$8,
IF(AND(V204=$V$2,400&lt;Q204,Q204&lt;=1000,$C$4="v"),'6.4- RC'!$AL$8,
IF(AND(V204=$V$2,1000&lt;Q204,Q204&lt;=2000,$C$4="v"),'6.4- RC'!$AM$8,
IF(AND(V204=$V$2,2000&lt;Q204,Q204&lt;=4000,$C$4="v"),'6.4- RC'!$AN$8,
IF(AND(V204=$V$3,0.5&lt;=Q204,Q204&lt;=3,$C$4="v"),'6.4- RC'!$AR$6,
IF(AND(V204=$V$3,3&lt;Q204,Q204&lt;=6,$C$4="v"),'6.4- RC'!$AS$6,
IF(AND(V204=$V$3,6&lt;Q204,$C$4="v"),'6.4- RC'!$AT$6,
IF(V204="","")))))))))))))))))))))))))))))))))))))))))))))</f>
        <v/>
      </c>
      <c r="S204" s="41" t="e">
        <f t="shared" si="38"/>
        <v>#VALUE!</v>
      </c>
      <c r="T204" s="41" t="e">
        <f t="shared" si="39"/>
        <v>#VALUE!</v>
      </c>
      <c r="U204" s="48"/>
      <c r="V204" s="50"/>
    </row>
    <row r="205" spans="1:22" ht="60" customHeight="1" x14ac:dyDescent="0.25">
      <c r="A205" s="39" t="str">
        <f t="shared" si="24"/>
        <v/>
      </c>
      <c r="B205" s="54"/>
      <c r="C205" s="48">
        <f t="shared" ref="C205:C268" si="40">C204+1</f>
        <v>189</v>
      </c>
      <c r="D205" s="41"/>
      <c r="E205" s="42" t="str">
        <f t="shared" si="26"/>
        <v>172,16±0,1</v>
      </c>
      <c r="F205" s="55">
        <f>'8560-1.001 (av TS)'!I96</f>
        <v>0</v>
      </c>
      <c r="G205" s="42">
        <f t="shared" si="27"/>
        <v>172.06</v>
      </c>
      <c r="H205" s="42">
        <f t="shared" si="28"/>
        <v>172.26</v>
      </c>
      <c r="I205" s="77"/>
      <c r="J205" s="78"/>
      <c r="K205" s="79"/>
      <c r="L205" s="80"/>
      <c r="O205" s="49"/>
      <c r="P205" s="48"/>
      <c r="Q205" s="45">
        <v>172.16</v>
      </c>
      <c r="R205" s="41" t="s">
        <v>96</v>
      </c>
      <c r="S205" s="41" t="e">
        <f t="shared" si="38"/>
        <v>#VALUE!</v>
      </c>
      <c r="T205" s="41" t="e">
        <f t="shared" si="39"/>
        <v>#VALUE!</v>
      </c>
      <c r="U205" s="48"/>
      <c r="V205" s="50"/>
    </row>
    <row r="206" spans="1:22" ht="60" customHeight="1" x14ac:dyDescent="0.25">
      <c r="A206" s="39" t="str">
        <f t="shared" si="24"/>
        <v/>
      </c>
      <c r="B206" s="54"/>
      <c r="C206" s="48">
        <f t="shared" si="40"/>
        <v>190</v>
      </c>
      <c r="D206" s="41"/>
      <c r="E206" s="42" t="str">
        <f t="shared" si="26"/>
        <v>186±0,2</v>
      </c>
      <c r="F206" s="55">
        <f>'8560-1.001 (av TS)'!I99</f>
        <v>0</v>
      </c>
      <c r="G206" s="42">
        <f t="shared" si="27"/>
        <v>185.8</v>
      </c>
      <c r="H206" s="42">
        <f t="shared" si="28"/>
        <v>186.2</v>
      </c>
      <c r="I206" s="77"/>
      <c r="J206" s="78"/>
      <c r="K206" s="79"/>
      <c r="L206" s="80"/>
      <c r="O206" s="49"/>
      <c r="P206" s="48"/>
      <c r="Q206" s="45">
        <v>186</v>
      </c>
      <c r="R206" s="41" t="s">
        <v>97</v>
      </c>
      <c r="S206" s="41" t="e">
        <f t="shared" si="38"/>
        <v>#VALUE!</v>
      </c>
      <c r="T206" s="41" t="e">
        <f t="shared" si="39"/>
        <v>#VALUE!</v>
      </c>
      <c r="U206" s="48"/>
      <c r="V206" s="50"/>
    </row>
    <row r="207" spans="1:22" ht="60" customHeight="1" x14ac:dyDescent="0.25">
      <c r="A207" s="39" t="str">
        <f t="shared" si="24"/>
        <v/>
      </c>
      <c r="B207" s="54"/>
      <c r="C207" s="48">
        <f t="shared" si="40"/>
        <v>191</v>
      </c>
      <c r="D207" s="41"/>
      <c r="E207" s="42" t="str">
        <f t="shared" si="26"/>
        <v>21,97±0,1</v>
      </c>
      <c r="F207" s="55">
        <f>'8560-1.001 (av TS)'!I97</f>
        <v>0</v>
      </c>
      <c r="G207" s="42">
        <f t="shared" si="27"/>
        <v>21.869999999999997</v>
      </c>
      <c r="H207" s="42">
        <f t="shared" si="28"/>
        <v>22.07</v>
      </c>
      <c r="I207" s="77"/>
      <c r="J207" s="78"/>
      <c r="K207" s="79"/>
      <c r="L207" s="80"/>
      <c r="O207" s="49"/>
      <c r="P207" s="48"/>
      <c r="Q207" s="45">
        <v>21.97</v>
      </c>
      <c r="R207" s="41" t="s">
        <v>96</v>
      </c>
      <c r="S207" s="41" t="e">
        <f t="shared" si="38"/>
        <v>#VALUE!</v>
      </c>
      <c r="T207" s="41" t="e">
        <f t="shared" si="39"/>
        <v>#VALUE!</v>
      </c>
      <c r="U207" s="48"/>
      <c r="V207" s="50"/>
    </row>
    <row r="208" spans="1:22" ht="60" customHeight="1" x14ac:dyDescent="0.25">
      <c r="A208" s="39" t="str">
        <f t="shared" ref="A208:A232" si="41">IF(ISTEXT(D208),"X","")</f>
        <v/>
      </c>
      <c r="B208" s="54"/>
      <c r="C208" s="48">
        <f t="shared" si="40"/>
        <v>192</v>
      </c>
      <c r="D208" s="41"/>
      <c r="E208" s="42" t="str">
        <f t="shared" ref="E208:E272" si="42">IF(AND(O208="",P208="°"),Q208&amp;P208&amp;R208&amp;U208,
IF(AND(O208="",P208&lt;&gt;"°"),P208&amp;Q208&amp;R208&amp;U208,
IF(AND(O208&lt;&gt;"",P208="°"),"("&amp;O208&amp;"x) "&amp;Q208&amp;P208&amp;R208&amp;U208,
IF(AND(O208&lt;&gt;"",P208&lt;&gt;"°"),"("&amp;O208&amp;"x) "&amp;P208&amp;Q208&amp;R208&amp;U208))))</f>
        <v>Ø16±0,1</v>
      </c>
      <c r="F208" s="55">
        <f>'8560-1.001 (av TS)'!I98</f>
        <v>0</v>
      </c>
      <c r="G208" s="42">
        <f t="shared" ref="G208:G272" si="43">IF(AND(R208="",Q208&lt;&gt;""),0,
IF(AND(R208=0,Q208=""),"",
IF(AND(COUNTIF(R208,"*±*"),Q208&lt;&gt;""),Q208-MID(R208,3,7),
IF(AND(OR(COUNTIF(R208,"*-*"),COUNTIF(R208,"*+*")),Q208&lt;&gt;""),S208,))))</f>
        <v>15.9</v>
      </c>
      <c r="H208" s="42">
        <f t="shared" si="28"/>
        <v>16.100000000000001</v>
      </c>
      <c r="I208" s="77"/>
      <c r="J208" s="78"/>
      <c r="K208" s="79"/>
      <c r="L208" s="80"/>
      <c r="O208" s="49"/>
      <c r="P208" s="48" t="s">
        <v>59</v>
      </c>
      <c r="Q208" s="45">
        <v>16</v>
      </c>
      <c r="R208" s="41" t="s">
        <v>96</v>
      </c>
      <c r="S208" s="41" t="e">
        <f t="shared" si="38"/>
        <v>#VALUE!</v>
      </c>
      <c r="T208" s="41" t="e">
        <f t="shared" si="39"/>
        <v>#VALUE!</v>
      </c>
      <c r="U208" s="48"/>
      <c r="V208" s="50"/>
    </row>
    <row r="209" spans="1:22" ht="60" customHeight="1" x14ac:dyDescent="0.25">
      <c r="A209" s="39" t="str">
        <f t="shared" si="41"/>
        <v/>
      </c>
      <c r="B209" s="54"/>
      <c r="C209" s="48">
        <f t="shared" si="40"/>
        <v>193</v>
      </c>
      <c r="D209" s="41"/>
      <c r="E209" s="42" t="str">
        <f t="shared" si="42"/>
        <v>Ø353</v>
      </c>
      <c r="F209" s="43" t="s">
        <v>66</v>
      </c>
      <c r="G209" s="42">
        <f t="shared" si="43"/>
        <v>0</v>
      </c>
      <c r="H209" s="42">
        <f t="shared" ref="H209:H273" si="44">IF(AND(R209="",Q209&lt;&gt;""),Q209,
IF(AND(R209=0,Q209=""),"",
IF(AND(COUNTIF(R209,"*±*"),Q209&lt;&gt;""),Q209+MID(R209,3,7),
IF(AND(OR(COUNTIF(R209,"*-*"),COUNTIF(R209,"*+*")),Q209&lt;&gt;""),T209,))))</f>
        <v>353</v>
      </c>
      <c r="I209" s="77"/>
      <c r="J209" s="78"/>
      <c r="K209" s="79"/>
      <c r="L209" s="80"/>
      <c r="O209" s="49"/>
      <c r="P209" s="48" t="s">
        <v>59</v>
      </c>
      <c r="Q209" s="45">
        <v>353</v>
      </c>
      <c r="R209" s="41" t="str">
        <f>IF(AND(V209=$V$2,0.5&lt;=Q209,Q209&lt;=3,$C$4="f"),'6.4- RC'!$AG$5,
IF(AND(V209=$V$2,3&lt;Q209,Q209&lt;=6,$C$4="f"),'6.4- RC'!$AH$5,
IF(AND(V209=$V$2,6&lt;Q209,Q209&lt;=30,$C$4="f"),'6.4- RC'!$AI$5,
IF(AND(V209=$V$2,30&lt;Q209,Q209&lt;=120,$C$4="f"),'6.4- RC'!$AJ$5,
IF(AND(V209=$V$2,120&lt;Q209,Q209&lt;=400,$C$4="f"),'6.4- RC'!$AK$5,
IF(AND(V209=$V$2,400&lt;Q209,Q209&lt;=1000,$C$4="f"),'6.4- RC'!$AL$5,
IF(AND(V209=$V$2,1000&lt;Q209,Q209&lt;=2000,$C$4="f"),'6.4- RC'!$AM$5,
IF(AND(V209=$V$2,2000&lt;Q209,Q209&lt;=4000,$C$4="f"),'6.4- RC'!$AN$5,
IF(AND(V209=$V$3,0.5&lt;=Q209,Q209&lt;=3,$C$4="f"),'6.4- RC'!$AR$4,
IF(AND(V209=$V$3,3&lt;Q209,Q209&lt;=6,$C$4="f"),'6.4- RC'!$AS$4,
IF(AND(V209=$V$3,6&lt;Q209,$C$4="f"),'6.4- RC'!$AT$4,
IF(AND(V209=$V$2,0.5&lt;=Q209,Q209&lt;=3,$C$4="m"),'6.4- RC'!$AG$6,
IF(AND(V209=$V$2,3&lt;Q209,Q209&lt;=6,$C$4="m"),'6.4- RC'!$AH$6,
IF(AND(V209=$V$2,6&lt;Q209,Q209&lt;=30,$C$4="m"),'6.4- RC'!$AI$6,
IF(AND(V209=$V$2,30&lt;Q209,Q209&lt;=120,$C$4="m"),'6.4- RC'!$AJ$6,
IF(AND(V209=$V$2,120&lt;Q209,Q209&lt;=400,$C$4="m"),'6.4- RC'!$AK$6,
IF(AND(V209=$V$2,400&lt;Q209,Q209&lt;=1000,$C$4="m"),'6.4- RC'!$AL$6,
IF(AND(V209=$V$2,1000&lt;Q209,Q209&lt;=2000,$C$4="m"),'6.4- RC'!$AM$6,
IF(AND(V209=$V$2,2000&lt;Q209,Q209&lt;=4000,$C$4="m"),'6.4- RC'!$AN$6,
IF(AND(V209=$V$3,0.5&lt;=Q209,Q209&lt;=3,$C$4="m"),'6.4- RC'!$AR$4,
IF(AND(V209=$V$3,3&lt;Q209,Q209&lt;=6,$C$4="m"),'6.4- RC'!$AS$4,
IF(AND(V209=$V$3,6&lt;Q209,$C$4="m"),'6.4- RC'!$AT$4,
IF(AND(V209=$V$2,0.5&lt;=Q209,Q209&lt;=3,$C$4="c"),'6.4- RC'!$AG$7,
IF(AND(V209=$V$2,3&lt;Q209,Q209&lt;=6,$C$4="c"),'6.4- RC'!$AH$7,
IF(AND(V209=$V$2,6&lt;Q209,Q209&lt;=30,$C$4="c"),'6.4- RC'!$AI$7,
IF(AND(V209=$V$2,30&lt;Q209,Q209&lt;=120,$C$4="c"),'6.4- RC'!$AJ$7,
IF(AND(V209=$V$2,120&lt;Q209,Q209&lt;=400,$C$4="c"),'6.4- RC'!$AK$7,
IF(AND(V209=$V$2,400&lt;Q209,Q209&lt;=1000,$C$4="c"),'6.4- RC'!$AL$7,
IF(AND(V209=$V$2,1000&lt;Q209,Q209&lt;=2000,$C$4="c"),'6.4- RC'!$AM$7,
IF(AND(V209=$V$2,2000&lt;Q209,Q209&lt;=4000,$C$4="c"),'6.4- RC'!$AN$7,
IF(AND(V209=$V$3,0.5&lt;=Q209,Q209&lt;=3,$C$4="c"),'6.4- RC'!$AR$6,
IF(AND(V209=$V$3,3&lt;Q209,Q209&lt;=6,$C$4="c"),'6.4- RC'!$AS$6,
IF(AND(V209=$V$3,6&lt;Q209,$C$4="c"),'6.4- RC'!$AT$6,
IF(AND(V209=$V$2,0.5&lt;=Q209,Q209&lt;=3,$C$4="v"),'6.4- RC'!$AG$8,
IF(AND(V209=$V$2,3&lt;Q209,Q209&lt;=6,$C$4="v"),'6.4- RC'!$AH$8,
IF(AND(V209=$V$2,6&lt;Q209,Q209&lt;=30,$C$4="v"),'6.4- RC'!$AI$8,
IF(AND(V209=$V$2,30&lt;Q209,Q209&lt;=120,$C$4="v"),'6.4- RC'!$AJ$8,
IF(AND(V209=$V$2,120&lt;Q209,Q209&lt;=400,$C$4="v"),'6.4- RC'!$AK$8,
IF(AND(V209=$V$2,400&lt;Q209,Q209&lt;=1000,$C$4="v"),'6.4- RC'!$AL$8,
IF(AND(V209=$V$2,1000&lt;Q209,Q209&lt;=2000,$C$4="v"),'6.4- RC'!$AM$8,
IF(AND(V209=$V$2,2000&lt;Q209,Q209&lt;=4000,$C$4="v"),'6.4- RC'!$AN$8,
IF(AND(V209=$V$3,0.5&lt;=Q209,Q209&lt;=3,$C$4="v"),'6.4- RC'!$AR$6,
IF(AND(V209=$V$3,3&lt;Q209,Q209&lt;=6,$C$4="v"),'6.4- RC'!$AS$6,
IF(AND(V209=$V$3,6&lt;Q209,$C$4="v"),'6.4- RC'!$AT$6,
IF(V209="","")))))))))))))))))))))))))))))))))))))))))))))</f>
        <v/>
      </c>
      <c r="S209" s="41" t="e">
        <f t="shared" si="38"/>
        <v>#VALUE!</v>
      </c>
      <c r="T209" s="41" t="e">
        <f t="shared" si="39"/>
        <v>#VALUE!</v>
      </c>
      <c r="U209" s="48"/>
      <c r="V209" s="50"/>
    </row>
    <row r="210" spans="1:22" ht="60" customHeight="1" x14ac:dyDescent="0.25">
      <c r="A210" s="39" t="str">
        <f t="shared" si="41"/>
        <v/>
      </c>
      <c r="B210" s="49"/>
      <c r="C210" s="48">
        <f t="shared" si="40"/>
        <v>194</v>
      </c>
      <c r="D210" s="41"/>
      <c r="E210" s="42" t="str">
        <f t="shared" si="42"/>
        <v>15±0,5</v>
      </c>
      <c r="F210" s="55">
        <f>'8560-2.001 (av TS)'!I380</f>
        <v>0</v>
      </c>
      <c r="G210" s="42">
        <f t="shared" si="43"/>
        <v>14.5</v>
      </c>
      <c r="H210" s="42">
        <f t="shared" si="44"/>
        <v>15.5</v>
      </c>
      <c r="I210" s="77"/>
      <c r="J210" s="78"/>
      <c r="K210" s="79"/>
      <c r="L210" s="80"/>
      <c r="O210" s="49"/>
      <c r="P210" s="48"/>
      <c r="Q210" s="45">
        <v>15</v>
      </c>
      <c r="R210" s="41" t="s">
        <v>129</v>
      </c>
      <c r="S210" s="41" t="e">
        <f t="shared" si="38"/>
        <v>#VALUE!</v>
      </c>
      <c r="T210" s="41" t="e">
        <f t="shared" si="39"/>
        <v>#VALUE!</v>
      </c>
      <c r="U210" s="48"/>
      <c r="V210" s="50"/>
    </row>
    <row r="211" spans="1:22" ht="60" customHeight="1" x14ac:dyDescent="0.25">
      <c r="A211" s="39" t="str">
        <f t="shared" si="41"/>
        <v/>
      </c>
      <c r="B211" s="49"/>
      <c r="C211" s="48">
        <f t="shared" si="40"/>
        <v>195</v>
      </c>
      <c r="D211" s="41"/>
      <c r="E211" s="42" t="str">
        <f t="shared" si="42"/>
        <v>5FAUX</v>
      </c>
      <c r="F211" s="55">
        <f>'8560-2.001 (av TS)'!I376</f>
        <v>0</v>
      </c>
      <c r="G211" s="42">
        <f t="shared" si="43"/>
        <v>0</v>
      </c>
      <c r="H211" s="42">
        <f t="shared" si="44"/>
        <v>0</v>
      </c>
      <c r="I211" s="77"/>
      <c r="J211" s="78"/>
      <c r="K211" s="79"/>
      <c r="L211" s="80"/>
      <c r="O211" s="49"/>
      <c r="P211" s="48"/>
      <c r="Q211" s="45">
        <v>5</v>
      </c>
      <c r="R211" s="41" t="b">
        <f>IF(AND(V211=$V$2,0.5&lt;=Q211,Q211&lt;=3,$C$4="f"),'6.4- RC'!$AG$5,
IF(AND(V211=$V$2,3&lt;Q211,Q211&lt;=6,$C$4="f"),'6.4- RC'!$AH$5,
IF(AND(V211=$V$2,6&lt;Q211,Q211&lt;=30,$C$4="f"),'6.4- RC'!$AI$5,
IF(AND(V211=$V$2,30&lt;Q211,Q211&lt;=120,$C$4="f"),'6.4- RC'!$AJ$5,
IF(AND(V211=$V$2,120&lt;Q211,Q211&lt;=400,$C$4="f"),'6.4- RC'!$AK$5,
IF(AND(V211=$V$2,400&lt;Q211,Q211&lt;=1000,$C$4="f"),'6.4- RC'!$AL$5,
IF(AND(V211=$V$2,1000&lt;Q211,Q211&lt;=2000,$C$4="f"),'6.4- RC'!$AM$5,
IF(AND(V211=$V$2,2000&lt;Q211,Q211&lt;=4000,$C$4="f"),'6.4- RC'!$AN$5,
IF(AND(V211=$V$3,0.5&lt;=Q211,Q211&lt;=3,$C$4="f"),'6.4- RC'!$AR$4,
IF(AND(V211=$V$3,3&lt;Q211,Q211&lt;=6,$C$4="f"),'6.4- RC'!$AS$4,
IF(AND(V211=$V$3,6&lt;Q211,$C$4="f"),'6.4- RC'!$AT$4,
IF(AND(V211=$V$2,0.5&lt;=Q211,Q211&lt;=3,$C$4="m"),'6.4- RC'!$AG$6,
IF(AND(V211=$V$2,3&lt;Q211,Q211&lt;=6,$C$4="m"),'6.4- RC'!$AH$6,
IF(AND(V211=$V$2,6&lt;Q211,Q211&lt;=30,$C$4="m"),'6.4- RC'!$AI$6,
IF(AND(V211=$V$2,30&lt;Q211,Q211&lt;=120,$C$4="m"),'6.4- RC'!$AJ$6,
IF(AND(V211=$V$2,120&lt;Q211,Q211&lt;=400,$C$4="m"),'6.4- RC'!$AK$6,
IF(AND(V211=$V$2,400&lt;Q211,Q211&lt;=1000,$C$4="m"),'6.4- RC'!$AL$6,
IF(AND(V211=$V$2,1000&lt;Q211,Q211&lt;=2000,$C$4="m"),'6.4- RC'!$AM$6,
IF(AND(V211=$V$2,2000&lt;Q211,Q211&lt;=4000,$C$4="m"),'6.4- RC'!$AN$6,
IF(AND(V211=$V$3,0.5&lt;=Q211,Q211&lt;=3,$C$4="m"),'6.4- RC'!$AR$4,
IF(AND(V211=$V$3,3&lt;Q211,Q211&lt;=6,$C$4="m"),'6.4- RC'!$AS$4,
IF(AND(V211=$V$3,6&lt;Q211,$C$4="m"),'6.4- RC'!$AT$4,
IF(AND(V211=$V$2,0.5&lt;=Q211,Q211&lt;=3,$C$4="c"),'6.4- RC'!$AG$7,
IF(AND(V211=$V$2,3&lt;Q211,Q211&lt;=6,$C$4="c"),'6.4- RC'!$AH$7,
IF(AND(V211=$V$2,6&lt;Q211,Q211&lt;=30,$C$4="c"),'6.4- RC'!$AI$7,
IF(AND(V211=$V$2,30&lt;Q211,Q211&lt;=120,$C$4="c"),'6.4- RC'!$AJ$7,
IF(AND(V211=$V$2,120&lt;Q211,Q211&lt;=400,$C$4="c"),'6.4- RC'!$AK$7,
IF(AND(V211=$V$2,400&lt;Q211,Q211&lt;=1000,$C$4="c"),'6.4- RC'!$AL$7,
IF(AND(V211=$V$2,1000&lt;Q211,Q211&lt;=2000,$C$4="c"),'6.4- RC'!$AM$7,
IF(AND(V211=$V$2,2000&lt;Q211,Q211&lt;=4000,$C$4="c"),'6.4- RC'!$AN$7,
IF(AND(V211=$V$3,0.5&lt;=Q211,Q211&lt;=3,$C$4="c"),'6.4- RC'!$AR$6,
IF(AND(V211=$V$3,3&lt;Q211,Q211&lt;=6,$C$4="c"),'6.4- RC'!$AS$6,
IF(AND(V211=$V$3,6&lt;Q211,$C$4="c"),'6.4- RC'!$AT$6,
IF(AND(V211=$V$2,0.5&lt;=Q211,Q211&lt;=3,$C$4="v"),'6.4- RC'!$AG$8,
IF(AND(V211=$V$2,3&lt;Q211,Q211&lt;=6,$C$4="v"),'6.4- RC'!$AH$8,
IF(AND(V211=$V$2,6&lt;Q211,Q211&lt;=30,$C$4="v"),'6.4- RC'!$AI$8,
IF(AND(V211=$V$2,30&lt;Q211,Q211&lt;=120,$C$4="v"),'6.4- RC'!$AJ$8,
IF(AND(V211=$V$2,120&lt;Q211,Q211&lt;=400,$C$4="v"),'6.4- RC'!$AK$8,
IF(AND(V211=$V$2,400&lt;Q211,Q211&lt;=1000,$C$4="v"),'6.4- RC'!$AL$8,
IF(AND(V211=$V$2,1000&lt;Q211,Q211&lt;=2000,$C$4="v"),'6.4- RC'!$AM$8,
IF(AND(V211=$V$2,2000&lt;Q211,Q211&lt;=4000,$C$4="v"),'6.4- RC'!$AN$8,
IF(AND(V211=$V$3,0.5&lt;=Q211,Q211&lt;=3,$C$4="v"),'6.4- RC'!$AR$6,
IF(AND(V211=$V$3,3&lt;Q211,Q211&lt;=6,$C$4="v"),'6.4- RC'!$AS$6,
IF(AND(V211=$V$3,6&lt;Q211,$C$4="v"),'6.4- RC'!$AT$6,
IF(V211="","")))))))))))))))))))))))))))))))))))))))))))))</f>
        <v>0</v>
      </c>
      <c r="S211" s="41" t="e">
        <f t="shared" si="38"/>
        <v>#VALUE!</v>
      </c>
      <c r="T211" s="41" t="e">
        <f t="shared" si="39"/>
        <v>#VALUE!</v>
      </c>
      <c r="U211" s="48"/>
      <c r="V211" s="50" t="str">
        <f>V198</f>
        <v>Dimensions linéaire</v>
      </c>
    </row>
    <row r="212" spans="1:22" ht="60" customHeight="1" x14ac:dyDescent="0.25">
      <c r="A212" s="39" t="str">
        <f t="shared" si="41"/>
        <v/>
      </c>
      <c r="B212" s="49"/>
      <c r="C212" s="48">
        <f t="shared" si="40"/>
        <v>196</v>
      </c>
      <c r="D212" s="41"/>
      <c r="E212" s="42" t="str">
        <f t="shared" si="42"/>
        <v>R5FAUX</v>
      </c>
      <c r="F212" s="55"/>
      <c r="G212" s="42">
        <f t="shared" si="43"/>
        <v>0</v>
      </c>
      <c r="H212" s="42">
        <f t="shared" si="44"/>
        <v>0</v>
      </c>
      <c r="I212" s="77"/>
      <c r="J212" s="78"/>
      <c r="K212" s="79"/>
      <c r="L212" s="80"/>
      <c r="O212" s="49"/>
      <c r="P212" s="48" t="s">
        <v>140</v>
      </c>
      <c r="Q212" s="45">
        <v>5</v>
      </c>
      <c r="R212" s="41" t="b">
        <f>IF(AND(V212=$V$2,0.5&lt;=Q212,Q212&lt;=3,$C$4="f"),'6.4- RC'!$AG$5,
IF(AND(V212=$V$2,3&lt;Q212,Q212&lt;=6,$C$4="f"),'6.4- RC'!$AH$5,
IF(AND(V212=$V$2,6&lt;Q212,Q212&lt;=30,$C$4="f"),'6.4- RC'!$AI$5,
IF(AND(V212=$V$2,30&lt;Q212,Q212&lt;=120,$C$4="f"),'6.4- RC'!$AJ$5,
IF(AND(V212=$V$2,120&lt;Q212,Q212&lt;=400,$C$4="f"),'6.4- RC'!$AK$5,
IF(AND(V212=$V$2,400&lt;Q212,Q212&lt;=1000,$C$4="f"),'6.4- RC'!$AL$5,
IF(AND(V212=$V$2,1000&lt;Q212,Q212&lt;=2000,$C$4="f"),'6.4- RC'!$AM$5,
IF(AND(V212=$V$2,2000&lt;Q212,Q212&lt;=4000,$C$4="f"),'6.4- RC'!$AN$5,
IF(AND(V212=$V$3,0.5&lt;=Q212,Q212&lt;=3,$C$4="f"),'6.4- RC'!$AR$4,
IF(AND(V212=$V$3,3&lt;Q212,Q212&lt;=6,$C$4="f"),'6.4- RC'!$AS$4,
IF(AND(V212=$V$3,6&lt;Q212,$C$4="f"),'6.4- RC'!$AT$4,
IF(AND(V212=$V$2,0.5&lt;=Q212,Q212&lt;=3,$C$4="m"),'6.4- RC'!$AG$6,
IF(AND(V212=$V$2,3&lt;Q212,Q212&lt;=6,$C$4="m"),'6.4- RC'!$AH$6,
IF(AND(V212=$V$2,6&lt;Q212,Q212&lt;=30,$C$4="m"),'6.4- RC'!$AI$6,
IF(AND(V212=$V$2,30&lt;Q212,Q212&lt;=120,$C$4="m"),'6.4- RC'!$AJ$6,
IF(AND(V212=$V$2,120&lt;Q212,Q212&lt;=400,$C$4="m"),'6.4- RC'!$AK$6,
IF(AND(V212=$V$2,400&lt;Q212,Q212&lt;=1000,$C$4="m"),'6.4- RC'!$AL$6,
IF(AND(V212=$V$2,1000&lt;Q212,Q212&lt;=2000,$C$4="m"),'6.4- RC'!$AM$6,
IF(AND(V212=$V$2,2000&lt;Q212,Q212&lt;=4000,$C$4="m"),'6.4- RC'!$AN$6,
IF(AND(V212=$V$3,0.5&lt;=Q212,Q212&lt;=3,$C$4="m"),'6.4- RC'!$AR$4,
IF(AND(V212=$V$3,3&lt;Q212,Q212&lt;=6,$C$4="m"),'6.4- RC'!$AS$4,
IF(AND(V212=$V$3,6&lt;Q212,$C$4="m"),'6.4- RC'!$AT$4,
IF(AND(V212=$V$2,0.5&lt;=Q212,Q212&lt;=3,$C$4="c"),'6.4- RC'!$AG$7,
IF(AND(V212=$V$2,3&lt;Q212,Q212&lt;=6,$C$4="c"),'6.4- RC'!$AH$7,
IF(AND(V212=$V$2,6&lt;Q212,Q212&lt;=30,$C$4="c"),'6.4- RC'!$AI$7,
IF(AND(V212=$V$2,30&lt;Q212,Q212&lt;=120,$C$4="c"),'6.4- RC'!$AJ$7,
IF(AND(V212=$V$2,120&lt;Q212,Q212&lt;=400,$C$4="c"),'6.4- RC'!$AK$7,
IF(AND(V212=$V$2,400&lt;Q212,Q212&lt;=1000,$C$4="c"),'6.4- RC'!$AL$7,
IF(AND(V212=$V$2,1000&lt;Q212,Q212&lt;=2000,$C$4="c"),'6.4- RC'!$AM$7,
IF(AND(V212=$V$2,2000&lt;Q212,Q212&lt;=4000,$C$4="c"),'6.4- RC'!$AN$7,
IF(AND(V212=$V$3,0.5&lt;=Q212,Q212&lt;=3,$C$4="c"),'6.4- RC'!$AR$6,
IF(AND(V212=$V$3,3&lt;Q212,Q212&lt;=6,$C$4="c"),'6.4- RC'!$AS$6,
IF(AND(V212=$V$3,6&lt;Q212,$C$4="c"),'6.4- RC'!$AT$6,
IF(AND(V212=$V$2,0.5&lt;=Q212,Q212&lt;=3,$C$4="v"),'6.4- RC'!$AG$8,
IF(AND(V212=$V$2,3&lt;Q212,Q212&lt;=6,$C$4="v"),'6.4- RC'!$AH$8,
IF(AND(V212=$V$2,6&lt;Q212,Q212&lt;=30,$C$4="v"),'6.4- RC'!$AI$8,
IF(AND(V212=$V$2,30&lt;Q212,Q212&lt;=120,$C$4="v"),'6.4- RC'!$AJ$8,
IF(AND(V212=$V$2,120&lt;Q212,Q212&lt;=400,$C$4="v"),'6.4- RC'!$AK$8,
IF(AND(V212=$V$2,400&lt;Q212,Q212&lt;=1000,$C$4="v"),'6.4- RC'!$AL$8,
IF(AND(V212=$V$2,1000&lt;Q212,Q212&lt;=2000,$C$4="v"),'6.4- RC'!$AM$8,
IF(AND(V212=$V$2,2000&lt;Q212,Q212&lt;=4000,$C$4="v"),'6.4- RC'!$AN$8,
IF(AND(V212=$V$3,0.5&lt;=Q212,Q212&lt;=3,$C$4="v"),'6.4- RC'!$AR$6,
IF(AND(V212=$V$3,3&lt;Q212,Q212&lt;=6,$C$4="v"),'6.4- RC'!$AS$6,
IF(AND(V212=$V$3,6&lt;Q212,$C$4="v"),'6.4- RC'!$AT$6,
IF(V212="","")))))))))))))))))))))))))))))))))))))))))))))</f>
        <v>0</v>
      </c>
      <c r="S212" s="41" t="e">
        <f t="shared" si="38"/>
        <v>#VALUE!</v>
      </c>
      <c r="T212" s="41" t="e">
        <f t="shared" si="39"/>
        <v>#VALUE!</v>
      </c>
      <c r="U212" s="48"/>
      <c r="V212" s="50" t="str">
        <f>V197</f>
        <v>Rayons ext et hauteurs de chanfrein</v>
      </c>
    </row>
    <row r="213" spans="1:22" ht="60" customHeight="1" x14ac:dyDescent="0.25">
      <c r="A213" s="39" t="str">
        <f t="shared" si="41"/>
        <v/>
      </c>
      <c r="B213" s="49"/>
      <c r="C213" s="48">
        <f t="shared" si="40"/>
        <v>197</v>
      </c>
      <c r="D213" s="41"/>
      <c r="E213" s="42" t="str">
        <f t="shared" si="42"/>
        <v>5FAUX</v>
      </c>
      <c r="F213" s="55">
        <f>'8560-2.001 (av TS)'!I377</f>
        <v>0</v>
      </c>
      <c r="G213" s="42">
        <f t="shared" si="43"/>
        <v>0</v>
      </c>
      <c r="H213" s="42">
        <f t="shared" si="44"/>
        <v>0</v>
      </c>
      <c r="I213" s="77"/>
      <c r="J213" s="78"/>
      <c r="K213" s="79"/>
      <c r="L213" s="80"/>
      <c r="O213" s="49"/>
      <c r="P213" s="48"/>
      <c r="Q213" s="45">
        <v>5</v>
      </c>
      <c r="R213" s="41" t="b">
        <f>IF(AND(V213=$V$2,0.5&lt;=Q213,Q213&lt;=3,$C$4="f"),'6.4- RC'!$AG$5,
IF(AND(V213=$V$2,3&lt;Q213,Q213&lt;=6,$C$4="f"),'6.4- RC'!$AH$5,
IF(AND(V213=$V$2,6&lt;Q213,Q213&lt;=30,$C$4="f"),'6.4- RC'!$AI$5,
IF(AND(V213=$V$2,30&lt;Q213,Q213&lt;=120,$C$4="f"),'6.4- RC'!$AJ$5,
IF(AND(V213=$V$2,120&lt;Q213,Q213&lt;=400,$C$4="f"),'6.4- RC'!$AK$5,
IF(AND(V213=$V$2,400&lt;Q213,Q213&lt;=1000,$C$4="f"),'6.4- RC'!$AL$5,
IF(AND(V213=$V$2,1000&lt;Q213,Q213&lt;=2000,$C$4="f"),'6.4- RC'!$AM$5,
IF(AND(V213=$V$2,2000&lt;Q213,Q213&lt;=4000,$C$4="f"),'6.4- RC'!$AN$5,
IF(AND(V213=$V$3,0.5&lt;=Q213,Q213&lt;=3,$C$4="f"),'6.4- RC'!$AR$4,
IF(AND(V213=$V$3,3&lt;Q213,Q213&lt;=6,$C$4="f"),'6.4- RC'!$AS$4,
IF(AND(V213=$V$3,6&lt;Q213,$C$4="f"),'6.4- RC'!$AT$4,
IF(AND(V213=$V$2,0.5&lt;=Q213,Q213&lt;=3,$C$4="m"),'6.4- RC'!$AG$6,
IF(AND(V213=$V$2,3&lt;Q213,Q213&lt;=6,$C$4="m"),'6.4- RC'!$AH$6,
IF(AND(V213=$V$2,6&lt;Q213,Q213&lt;=30,$C$4="m"),'6.4- RC'!$AI$6,
IF(AND(V213=$V$2,30&lt;Q213,Q213&lt;=120,$C$4="m"),'6.4- RC'!$AJ$6,
IF(AND(V213=$V$2,120&lt;Q213,Q213&lt;=400,$C$4="m"),'6.4- RC'!$AK$6,
IF(AND(V213=$V$2,400&lt;Q213,Q213&lt;=1000,$C$4="m"),'6.4- RC'!$AL$6,
IF(AND(V213=$V$2,1000&lt;Q213,Q213&lt;=2000,$C$4="m"),'6.4- RC'!$AM$6,
IF(AND(V213=$V$2,2000&lt;Q213,Q213&lt;=4000,$C$4="m"),'6.4- RC'!$AN$6,
IF(AND(V213=$V$3,0.5&lt;=Q213,Q213&lt;=3,$C$4="m"),'6.4- RC'!$AR$4,
IF(AND(V213=$V$3,3&lt;Q213,Q213&lt;=6,$C$4="m"),'6.4- RC'!$AS$4,
IF(AND(V213=$V$3,6&lt;Q213,$C$4="m"),'6.4- RC'!$AT$4,
IF(AND(V213=$V$2,0.5&lt;=Q213,Q213&lt;=3,$C$4="c"),'6.4- RC'!$AG$7,
IF(AND(V213=$V$2,3&lt;Q213,Q213&lt;=6,$C$4="c"),'6.4- RC'!$AH$7,
IF(AND(V213=$V$2,6&lt;Q213,Q213&lt;=30,$C$4="c"),'6.4- RC'!$AI$7,
IF(AND(V213=$V$2,30&lt;Q213,Q213&lt;=120,$C$4="c"),'6.4- RC'!$AJ$7,
IF(AND(V213=$V$2,120&lt;Q213,Q213&lt;=400,$C$4="c"),'6.4- RC'!$AK$7,
IF(AND(V213=$V$2,400&lt;Q213,Q213&lt;=1000,$C$4="c"),'6.4- RC'!$AL$7,
IF(AND(V213=$V$2,1000&lt;Q213,Q213&lt;=2000,$C$4="c"),'6.4- RC'!$AM$7,
IF(AND(V213=$V$2,2000&lt;Q213,Q213&lt;=4000,$C$4="c"),'6.4- RC'!$AN$7,
IF(AND(V213=$V$3,0.5&lt;=Q213,Q213&lt;=3,$C$4="c"),'6.4- RC'!$AR$6,
IF(AND(V213=$V$3,3&lt;Q213,Q213&lt;=6,$C$4="c"),'6.4- RC'!$AS$6,
IF(AND(V213=$V$3,6&lt;Q213,$C$4="c"),'6.4- RC'!$AT$6,
IF(AND(V213=$V$2,0.5&lt;=Q213,Q213&lt;=3,$C$4="v"),'6.4- RC'!$AG$8,
IF(AND(V213=$V$2,3&lt;Q213,Q213&lt;=6,$C$4="v"),'6.4- RC'!$AH$8,
IF(AND(V213=$V$2,6&lt;Q213,Q213&lt;=30,$C$4="v"),'6.4- RC'!$AI$8,
IF(AND(V213=$V$2,30&lt;Q213,Q213&lt;=120,$C$4="v"),'6.4- RC'!$AJ$8,
IF(AND(V213=$V$2,120&lt;Q213,Q213&lt;=400,$C$4="v"),'6.4- RC'!$AK$8,
IF(AND(V213=$V$2,400&lt;Q213,Q213&lt;=1000,$C$4="v"),'6.4- RC'!$AL$8,
IF(AND(V213=$V$2,1000&lt;Q213,Q213&lt;=2000,$C$4="v"),'6.4- RC'!$AM$8,
IF(AND(V213=$V$2,2000&lt;Q213,Q213&lt;=4000,$C$4="v"),'6.4- RC'!$AN$8,
IF(AND(V213=$V$3,0.5&lt;=Q213,Q213&lt;=3,$C$4="v"),'6.4- RC'!$AR$6,
IF(AND(V213=$V$3,3&lt;Q213,Q213&lt;=6,$C$4="v"),'6.4- RC'!$AS$6,
IF(AND(V213=$V$3,6&lt;Q213,$C$4="v"),'6.4- RC'!$AT$6,
IF(V213="","")))))))))))))))))))))))))))))))))))))))))))))</f>
        <v>0</v>
      </c>
      <c r="S213" s="41" t="e">
        <f t="shared" si="38"/>
        <v>#VALUE!</v>
      </c>
      <c r="T213" s="41" t="e">
        <f t="shared" si="39"/>
        <v>#VALUE!</v>
      </c>
      <c r="U213" s="48"/>
      <c r="V213" s="50" t="str">
        <f>V211</f>
        <v>Dimensions linéaire</v>
      </c>
    </row>
    <row r="214" spans="1:22" ht="60" customHeight="1" x14ac:dyDescent="0.25">
      <c r="A214" s="39" t="str">
        <f t="shared" si="41"/>
        <v/>
      </c>
      <c r="B214" s="49"/>
      <c r="C214" s="48">
        <f t="shared" si="40"/>
        <v>198</v>
      </c>
      <c r="D214" s="41"/>
      <c r="E214" s="42" t="str">
        <f t="shared" si="42"/>
        <v>19FAUX</v>
      </c>
      <c r="F214" s="55">
        <f>'8560-2.001 (av TS)'!I379</f>
        <v>0</v>
      </c>
      <c r="G214" s="42">
        <f t="shared" si="43"/>
        <v>0</v>
      </c>
      <c r="H214" s="42">
        <f t="shared" si="44"/>
        <v>0</v>
      </c>
      <c r="I214" s="77"/>
      <c r="J214" s="78"/>
      <c r="K214" s="79"/>
      <c r="L214" s="80"/>
      <c r="O214" s="49"/>
      <c r="P214" s="48"/>
      <c r="Q214" s="45">
        <v>19</v>
      </c>
      <c r="R214" s="41" t="b">
        <f>IF(AND(V214=$V$2,0.5&lt;=Q214,Q214&lt;=3,$C$4="f"),'6.4- RC'!$AG$5,
IF(AND(V214=$V$2,3&lt;Q214,Q214&lt;=6,$C$4="f"),'6.4- RC'!$AH$5,
IF(AND(V214=$V$2,6&lt;Q214,Q214&lt;=30,$C$4="f"),'6.4- RC'!$AI$5,
IF(AND(V214=$V$2,30&lt;Q214,Q214&lt;=120,$C$4="f"),'6.4- RC'!$AJ$5,
IF(AND(V214=$V$2,120&lt;Q214,Q214&lt;=400,$C$4="f"),'6.4- RC'!$AK$5,
IF(AND(V214=$V$2,400&lt;Q214,Q214&lt;=1000,$C$4="f"),'6.4- RC'!$AL$5,
IF(AND(V214=$V$2,1000&lt;Q214,Q214&lt;=2000,$C$4="f"),'6.4- RC'!$AM$5,
IF(AND(V214=$V$2,2000&lt;Q214,Q214&lt;=4000,$C$4="f"),'6.4- RC'!$AN$5,
IF(AND(V214=$V$3,0.5&lt;=Q214,Q214&lt;=3,$C$4="f"),'6.4- RC'!$AR$4,
IF(AND(V214=$V$3,3&lt;Q214,Q214&lt;=6,$C$4="f"),'6.4- RC'!$AS$4,
IF(AND(V214=$V$3,6&lt;Q214,$C$4="f"),'6.4- RC'!$AT$4,
IF(AND(V214=$V$2,0.5&lt;=Q214,Q214&lt;=3,$C$4="m"),'6.4- RC'!$AG$6,
IF(AND(V214=$V$2,3&lt;Q214,Q214&lt;=6,$C$4="m"),'6.4- RC'!$AH$6,
IF(AND(V214=$V$2,6&lt;Q214,Q214&lt;=30,$C$4="m"),'6.4- RC'!$AI$6,
IF(AND(V214=$V$2,30&lt;Q214,Q214&lt;=120,$C$4="m"),'6.4- RC'!$AJ$6,
IF(AND(V214=$V$2,120&lt;Q214,Q214&lt;=400,$C$4="m"),'6.4- RC'!$AK$6,
IF(AND(V214=$V$2,400&lt;Q214,Q214&lt;=1000,$C$4="m"),'6.4- RC'!$AL$6,
IF(AND(V214=$V$2,1000&lt;Q214,Q214&lt;=2000,$C$4="m"),'6.4- RC'!$AM$6,
IF(AND(V214=$V$2,2000&lt;Q214,Q214&lt;=4000,$C$4="m"),'6.4- RC'!$AN$6,
IF(AND(V214=$V$3,0.5&lt;=Q214,Q214&lt;=3,$C$4="m"),'6.4- RC'!$AR$4,
IF(AND(V214=$V$3,3&lt;Q214,Q214&lt;=6,$C$4="m"),'6.4- RC'!$AS$4,
IF(AND(V214=$V$3,6&lt;Q214,$C$4="m"),'6.4- RC'!$AT$4,
IF(AND(V214=$V$2,0.5&lt;=Q214,Q214&lt;=3,$C$4="c"),'6.4- RC'!$AG$7,
IF(AND(V214=$V$2,3&lt;Q214,Q214&lt;=6,$C$4="c"),'6.4- RC'!$AH$7,
IF(AND(V214=$V$2,6&lt;Q214,Q214&lt;=30,$C$4="c"),'6.4- RC'!$AI$7,
IF(AND(V214=$V$2,30&lt;Q214,Q214&lt;=120,$C$4="c"),'6.4- RC'!$AJ$7,
IF(AND(V214=$V$2,120&lt;Q214,Q214&lt;=400,$C$4="c"),'6.4- RC'!$AK$7,
IF(AND(V214=$V$2,400&lt;Q214,Q214&lt;=1000,$C$4="c"),'6.4- RC'!$AL$7,
IF(AND(V214=$V$2,1000&lt;Q214,Q214&lt;=2000,$C$4="c"),'6.4- RC'!$AM$7,
IF(AND(V214=$V$2,2000&lt;Q214,Q214&lt;=4000,$C$4="c"),'6.4- RC'!$AN$7,
IF(AND(V214=$V$3,0.5&lt;=Q214,Q214&lt;=3,$C$4="c"),'6.4- RC'!$AR$6,
IF(AND(V214=$V$3,3&lt;Q214,Q214&lt;=6,$C$4="c"),'6.4- RC'!$AS$6,
IF(AND(V214=$V$3,6&lt;Q214,$C$4="c"),'6.4- RC'!$AT$6,
IF(AND(V214=$V$2,0.5&lt;=Q214,Q214&lt;=3,$C$4="v"),'6.4- RC'!$AG$8,
IF(AND(V214=$V$2,3&lt;Q214,Q214&lt;=6,$C$4="v"),'6.4- RC'!$AH$8,
IF(AND(V214=$V$2,6&lt;Q214,Q214&lt;=30,$C$4="v"),'6.4- RC'!$AI$8,
IF(AND(V214=$V$2,30&lt;Q214,Q214&lt;=120,$C$4="v"),'6.4- RC'!$AJ$8,
IF(AND(V214=$V$2,120&lt;Q214,Q214&lt;=400,$C$4="v"),'6.4- RC'!$AK$8,
IF(AND(V214=$V$2,400&lt;Q214,Q214&lt;=1000,$C$4="v"),'6.4- RC'!$AL$8,
IF(AND(V214=$V$2,1000&lt;Q214,Q214&lt;=2000,$C$4="v"),'6.4- RC'!$AM$8,
IF(AND(V214=$V$2,2000&lt;Q214,Q214&lt;=4000,$C$4="v"),'6.4- RC'!$AN$8,
IF(AND(V214=$V$3,0.5&lt;=Q214,Q214&lt;=3,$C$4="v"),'6.4- RC'!$AR$6,
IF(AND(V214=$V$3,3&lt;Q214,Q214&lt;=6,$C$4="v"),'6.4- RC'!$AS$6,
IF(AND(V214=$V$3,6&lt;Q214,$C$4="v"),'6.4- RC'!$AT$6,
IF(V214="","")))))))))))))))))))))))))))))))))))))))))))))</f>
        <v>0</v>
      </c>
      <c r="S214" s="41" t="e">
        <f t="shared" si="38"/>
        <v>#VALUE!</v>
      </c>
      <c r="T214" s="41" t="e">
        <f t="shared" si="39"/>
        <v>#VALUE!</v>
      </c>
      <c r="U214" s="48"/>
      <c r="V214" s="50" t="str">
        <f>V213</f>
        <v>Dimensions linéaire</v>
      </c>
    </row>
    <row r="215" spans="1:22" ht="60" customHeight="1" x14ac:dyDescent="0.25">
      <c r="A215" s="39" t="str">
        <f t="shared" si="41"/>
        <v/>
      </c>
      <c r="B215" s="49"/>
      <c r="C215" s="48">
        <f t="shared" si="40"/>
        <v>199</v>
      </c>
      <c r="D215" s="41"/>
      <c r="E215" s="42" t="str">
        <f t="shared" si="42"/>
        <v>30±0,5°</v>
      </c>
      <c r="F215" s="55">
        <f>'8560-2.001 (av TS)'!I378</f>
        <v>0</v>
      </c>
      <c r="G215" s="42">
        <f t="shared" si="43"/>
        <v>29.5</v>
      </c>
      <c r="H215" s="42">
        <f t="shared" si="44"/>
        <v>30.5</v>
      </c>
      <c r="I215" s="77"/>
      <c r="J215" s="78"/>
      <c r="K215" s="79"/>
      <c r="L215" s="80"/>
      <c r="O215" s="49"/>
      <c r="P215" s="48"/>
      <c r="Q215" s="45">
        <v>30</v>
      </c>
      <c r="R215" s="41" t="s">
        <v>129</v>
      </c>
      <c r="S215" s="41" t="e">
        <f t="shared" si="38"/>
        <v>#VALUE!</v>
      </c>
      <c r="T215" s="41" t="e">
        <f t="shared" si="39"/>
        <v>#VALUE!</v>
      </c>
      <c r="U215" s="48" t="s">
        <v>62</v>
      </c>
      <c r="V215" s="50"/>
    </row>
    <row r="216" spans="1:22" ht="60" customHeight="1" x14ac:dyDescent="0.25">
      <c r="A216" s="39" t="str">
        <f t="shared" si="41"/>
        <v/>
      </c>
      <c r="B216" s="49"/>
      <c r="C216" s="48">
        <f t="shared" si="40"/>
        <v>200</v>
      </c>
      <c r="D216" s="41"/>
      <c r="E216" s="42" t="str">
        <f t="shared" si="42"/>
        <v>20FAUX</v>
      </c>
      <c r="F216" s="55">
        <f>'8560-1.001 (av TS)'!I284</f>
        <v>0</v>
      </c>
      <c r="G216" s="42">
        <f t="shared" si="43"/>
        <v>0</v>
      </c>
      <c r="H216" s="42">
        <f t="shared" si="44"/>
        <v>0</v>
      </c>
      <c r="I216" s="77"/>
      <c r="J216" s="78"/>
      <c r="K216" s="79"/>
      <c r="L216" s="80"/>
      <c r="O216" s="49"/>
      <c r="P216" s="48"/>
      <c r="Q216" s="45">
        <v>20</v>
      </c>
      <c r="R216" s="41" t="b">
        <f>IF(AND(V216=$V$2,0.5&lt;=Q216,Q216&lt;=3,$C$4="f"),'6.4- RC'!$AG$5,
IF(AND(V216=$V$2,3&lt;Q216,Q216&lt;=6,$C$4="f"),'6.4- RC'!$AH$5,
IF(AND(V216=$V$2,6&lt;Q216,Q216&lt;=30,$C$4="f"),'6.4- RC'!$AI$5,
IF(AND(V216=$V$2,30&lt;Q216,Q216&lt;=120,$C$4="f"),'6.4- RC'!$AJ$5,
IF(AND(V216=$V$2,120&lt;Q216,Q216&lt;=400,$C$4="f"),'6.4- RC'!$AK$5,
IF(AND(V216=$V$2,400&lt;Q216,Q216&lt;=1000,$C$4="f"),'6.4- RC'!$AL$5,
IF(AND(V216=$V$2,1000&lt;Q216,Q216&lt;=2000,$C$4="f"),'6.4- RC'!$AM$5,
IF(AND(V216=$V$2,2000&lt;Q216,Q216&lt;=4000,$C$4="f"),'6.4- RC'!$AN$5,
IF(AND(V216=$V$3,0.5&lt;=Q216,Q216&lt;=3,$C$4="f"),'6.4- RC'!$AR$4,
IF(AND(V216=$V$3,3&lt;Q216,Q216&lt;=6,$C$4="f"),'6.4- RC'!$AS$4,
IF(AND(V216=$V$3,6&lt;Q216,$C$4="f"),'6.4- RC'!$AT$4,
IF(AND(V216=$V$2,0.5&lt;=Q216,Q216&lt;=3,$C$4="m"),'6.4- RC'!$AG$6,
IF(AND(V216=$V$2,3&lt;Q216,Q216&lt;=6,$C$4="m"),'6.4- RC'!$AH$6,
IF(AND(V216=$V$2,6&lt;Q216,Q216&lt;=30,$C$4="m"),'6.4- RC'!$AI$6,
IF(AND(V216=$V$2,30&lt;Q216,Q216&lt;=120,$C$4="m"),'6.4- RC'!$AJ$6,
IF(AND(V216=$V$2,120&lt;Q216,Q216&lt;=400,$C$4="m"),'6.4- RC'!$AK$6,
IF(AND(V216=$V$2,400&lt;Q216,Q216&lt;=1000,$C$4="m"),'6.4- RC'!$AL$6,
IF(AND(V216=$V$2,1000&lt;Q216,Q216&lt;=2000,$C$4="m"),'6.4- RC'!$AM$6,
IF(AND(V216=$V$2,2000&lt;Q216,Q216&lt;=4000,$C$4="m"),'6.4- RC'!$AN$6,
IF(AND(V216=$V$3,0.5&lt;=Q216,Q216&lt;=3,$C$4="m"),'6.4- RC'!$AR$4,
IF(AND(V216=$V$3,3&lt;Q216,Q216&lt;=6,$C$4="m"),'6.4- RC'!$AS$4,
IF(AND(V216=$V$3,6&lt;Q216,$C$4="m"),'6.4- RC'!$AT$4,
IF(AND(V216=$V$2,0.5&lt;=Q216,Q216&lt;=3,$C$4="c"),'6.4- RC'!$AG$7,
IF(AND(V216=$V$2,3&lt;Q216,Q216&lt;=6,$C$4="c"),'6.4- RC'!$AH$7,
IF(AND(V216=$V$2,6&lt;Q216,Q216&lt;=30,$C$4="c"),'6.4- RC'!$AI$7,
IF(AND(V216=$V$2,30&lt;Q216,Q216&lt;=120,$C$4="c"),'6.4- RC'!$AJ$7,
IF(AND(V216=$V$2,120&lt;Q216,Q216&lt;=400,$C$4="c"),'6.4- RC'!$AK$7,
IF(AND(V216=$V$2,400&lt;Q216,Q216&lt;=1000,$C$4="c"),'6.4- RC'!$AL$7,
IF(AND(V216=$V$2,1000&lt;Q216,Q216&lt;=2000,$C$4="c"),'6.4- RC'!$AM$7,
IF(AND(V216=$V$2,2000&lt;Q216,Q216&lt;=4000,$C$4="c"),'6.4- RC'!$AN$7,
IF(AND(V216=$V$3,0.5&lt;=Q216,Q216&lt;=3,$C$4="c"),'6.4- RC'!$AR$6,
IF(AND(V216=$V$3,3&lt;Q216,Q216&lt;=6,$C$4="c"),'6.4- RC'!$AS$6,
IF(AND(V216=$V$3,6&lt;Q216,$C$4="c"),'6.4- RC'!$AT$6,
IF(AND(V216=$V$2,0.5&lt;=Q216,Q216&lt;=3,$C$4="v"),'6.4- RC'!$AG$8,
IF(AND(V216=$V$2,3&lt;Q216,Q216&lt;=6,$C$4="v"),'6.4- RC'!$AH$8,
IF(AND(V216=$V$2,6&lt;Q216,Q216&lt;=30,$C$4="v"),'6.4- RC'!$AI$8,
IF(AND(V216=$V$2,30&lt;Q216,Q216&lt;=120,$C$4="v"),'6.4- RC'!$AJ$8,
IF(AND(V216=$V$2,120&lt;Q216,Q216&lt;=400,$C$4="v"),'6.4- RC'!$AK$8,
IF(AND(V216=$V$2,400&lt;Q216,Q216&lt;=1000,$C$4="v"),'6.4- RC'!$AL$8,
IF(AND(V216=$V$2,1000&lt;Q216,Q216&lt;=2000,$C$4="v"),'6.4- RC'!$AM$8,
IF(AND(V216=$V$2,2000&lt;Q216,Q216&lt;=4000,$C$4="v"),'6.4- RC'!$AN$8,
IF(AND(V216=$V$3,0.5&lt;=Q216,Q216&lt;=3,$C$4="v"),'6.4- RC'!$AR$6,
IF(AND(V216=$V$3,3&lt;Q216,Q216&lt;=6,$C$4="v"),'6.4- RC'!$AS$6,
IF(AND(V216=$V$3,6&lt;Q216,$C$4="v"),'6.4- RC'!$AT$6,
IF(V216="","")))))))))))))))))))))))))))))))))))))))))))))</f>
        <v>0</v>
      </c>
      <c r="S216" s="41" t="e">
        <f t="shared" si="38"/>
        <v>#VALUE!</v>
      </c>
      <c r="T216" s="41" t="e">
        <f t="shared" si="39"/>
        <v>#VALUE!</v>
      </c>
      <c r="U216" s="48"/>
      <c r="V216" s="50" t="str">
        <f>V214</f>
        <v>Dimensions linéaire</v>
      </c>
    </row>
    <row r="217" spans="1:22" ht="60" customHeight="1" x14ac:dyDescent="0.25">
      <c r="A217" s="39" t="str">
        <f t="shared" si="41"/>
        <v/>
      </c>
      <c r="B217" s="49"/>
      <c r="C217" s="48">
        <f t="shared" si="40"/>
        <v>201</v>
      </c>
      <c r="D217" s="41"/>
      <c r="E217" s="42" t="str">
        <f t="shared" si="42"/>
        <v>R (raccordement)</v>
      </c>
      <c r="F217" s="55"/>
      <c r="G217" s="42">
        <f t="shared" si="43"/>
        <v>0</v>
      </c>
      <c r="H217" s="42" t="str">
        <f t="shared" si="44"/>
        <v>R (raccordement)</v>
      </c>
      <c r="I217" s="77"/>
      <c r="J217" s="78"/>
      <c r="K217" s="79"/>
      <c r="L217" s="80"/>
      <c r="O217" s="49"/>
      <c r="P217" s="48"/>
      <c r="Q217" s="45" t="s">
        <v>177</v>
      </c>
      <c r="R217" s="41" t="str">
        <f>IF(AND(V217=$V$2,0.5&lt;=Q217,Q217&lt;=3,$C$4="f"),'6.4- RC'!$AG$5,
IF(AND(V217=$V$2,3&lt;Q217,Q217&lt;=6,$C$4="f"),'6.4- RC'!$AH$5,
IF(AND(V217=$V$2,6&lt;Q217,Q217&lt;=30,$C$4="f"),'6.4- RC'!$AI$5,
IF(AND(V217=$V$2,30&lt;Q217,Q217&lt;=120,$C$4="f"),'6.4- RC'!$AJ$5,
IF(AND(V217=$V$2,120&lt;Q217,Q217&lt;=400,$C$4="f"),'6.4- RC'!$AK$5,
IF(AND(V217=$V$2,400&lt;Q217,Q217&lt;=1000,$C$4="f"),'6.4- RC'!$AL$5,
IF(AND(V217=$V$2,1000&lt;Q217,Q217&lt;=2000,$C$4="f"),'6.4- RC'!$AM$5,
IF(AND(V217=$V$2,2000&lt;Q217,Q217&lt;=4000,$C$4="f"),'6.4- RC'!$AN$5,
IF(AND(V217=$V$3,0.5&lt;=Q217,Q217&lt;=3,$C$4="f"),'6.4- RC'!$AR$4,
IF(AND(V217=$V$3,3&lt;Q217,Q217&lt;=6,$C$4="f"),'6.4- RC'!$AS$4,
IF(AND(V217=$V$3,6&lt;Q217,$C$4="f"),'6.4- RC'!$AT$4,
IF(AND(V217=$V$2,0.5&lt;=Q217,Q217&lt;=3,$C$4="m"),'6.4- RC'!$AG$6,
IF(AND(V217=$V$2,3&lt;Q217,Q217&lt;=6,$C$4="m"),'6.4- RC'!$AH$6,
IF(AND(V217=$V$2,6&lt;Q217,Q217&lt;=30,$C$4="m"),'6.4- RC'!$AI$6,
IF(AND(V217=$V$2,30&lt;Q217,Q217&lt;=120,$C$4="m"),'6.4- RC'!$AJ$6,
IF(AND(V217=$V$2,120&lt;Q217,Q217&lt;=400,$C$4="m"),'6.4- RC'!$AK$6,
IF(AND(V217=$V$2,400&lt;Q217,Q217&lt;=1000,$C$4="m"),'6.4- RC'!$AL$6,
IF(AND(V217=$V$2,1000&lt;Q217,Q217&lt;=2000,$C$4="m"),'6.4- RC'!$AM$6,
IF(AND(V217=$V$2,2000&lt;Q217,Q217&lt;=4000,$C$4="m"),'6.4- RC'!$AN$6,
IF(AND(V217=$V$3,0.5&lt;=Q217,Q217&lt;=3,$C$4="m"),'6.4- RC'!$AR$4,
IF(AND(V217=$V$3,3&lt;Q217,Q217&lt;=6,$C$4="m"),'6.4- RC'!$AS$4,
IF(AND(V217=$V$3,6&lt;Q217,$C$4="m"),'6.4- RC'!$AT$4,
IF(AND(V217=$V$2,0.5&lt;=Q217,Q217&lt;=3,$C$4="c"),'6.4- RC'!$AG$7,
IF(AND(V217=$V$2,3&lt;Q217,Q217&lt;=6,$C$4="c"),'6.4- RC'!$AH$7,
IF(AND(V217=$V$2,6&lt;Q217,Q217&lt;=30,$C$4="c"),'6.4- RC'!$AI$7,
IF(AND(V217=$V$2,30&lt;Q217,Q217&lt;=120,$C$4="c"),'6.4- RC'!$AJ$7,
IF(AND(V217=$V$2,120&lt;Q217,Q217&lt;=400,$C$4="c"),'6.4- RC'!$AK$7,
IF(AND(V217=$V$2,400&lt;Q217,Q217&lt;=1000,$C$4="c"),'6.4- RC'!$AL$7,
IF(AND(V217=$V$2,1000&lt;Q217,Q217&lt;=2000,$C$4="c"),'6.4- RC'!$AM$7,
IF(AND(V217=$V$2,2000&lt;Q217,Q217&lt;=4000,$C$4="c"),'6.4- RC'!$AN$7,
IF(AND(V217=$V$3,0.5&lt;=Q217,Q217&lt;=3,$C$4="c"),'6.4- RC'!$AR$6,
IF(AND(V217=$V$3,3&lt;Q217,Q217&lt;=6,$C$4="c"),'6.4- RC'!$AS$6,
IF(AND(V217=$V$3,6&lt;Q217,$C$4="c"),'6.4- RC'!$AT$6,
IF(AND(V217=$V$2,0.5&lt;=Q217,Q217&lt;=3,$C$4="v"),'6.4- RC'!$AG$8,
IF(AND(V217=$V$2,3&lt;Q217,Q217&lt;=6,$C$4="v"),'6.4- RC'!$AH$8,
IF(AND(V217=$V$2,6&lt;Q217,Q217&lt;=30,$C$4="v"),'6.4- RC'!$AI$8,
IF(AND(V217=$V$2,30&lt;Q217,Q217&lt;=120,$C$4="v"),'6.4- RC'!$AJ$8,
IF(AND(V217=$V$2,120&lt;Q217,Q217&lt;=400,$C$4="v"),'6.4- RC'!$AK$8,
IF(AND(V217=$V$2,400&lt;Q217,Q217&lt;=1000,$C$4="v"),'6.4- RC'!$AL$8,
IF(AND(V217=$V$2,1000&lt;Q217,Q217&lt;=2000,$C$4="v"),'6.4- RC'!$AM$8,
IF(AND(V217=$V$2,2000&lt;Q217,Q217&lt;=4000,$C$4="v"),'6.4- RC'!$AN$8,
IF(AND(V217=$V$3,0.5&lt;=Q217,Q217&lt;=3,$C$4="v"),'6.4- RC'!$AR$6,
IF(AND(V217=$V$3,3&lt;Q217,Q217&lt;=6,$C$4="v"),'6.4- RC'!$AS$6,
IF(AND(V217=$V$3,6&lt;Q217,$C$4="v"),'6.4- RC'!$AT$6,
IF(V217="","")))))))))))))))))))))))))))))))))))))))))))))</f>
        <v/>
      </c>
      <c r="S217" s="41" t="e">
        <f t="shared" si="38"/>
        <v>#VALUE!</v>
      </c>
      <c r="T217" s="41" t="e">
        <f t="shared" si="39"/>
        <v>#VALUE!</v>
      </c>
      <c r="U217" s="48"/>
      <c r="V217" s="50"/>
    </row>
    <row r="218" spans="1:22" ht="60" customHeight="1" x14ac:dyDescent="0.25">
      <c r="A218" s="39" t="str">
        <f t="shared" si="41"/>
        <v/>
      </c>
      <c r="B218" s="49"/>
      <c r="C218" s="48">
        <f t="shared" si="40"/>
        <v>202</v>
      </c>
      <c r="D218" s="41"/>
      <c r="E218" s="42" t="str">
        <f t="shared" si="42"/>
        <v>Angle 3±0,5</v>
      </c>
      <c r="F218" s="55">
        <f>'8560-1.001 (av TS)'!I285</f>
        <v>0</v>
      </c>
      <c r="G218" s="42">
        <f t="shared" si="43"/>
        <v>2.5</v>
      </c>
      <c r="H218" s="42">
        <f t="shared" si="44"/>
        <v>3.5</v>
      </c>
      <c r="I218" s="77"/>
      <c r="J218" s="78"/>
      <c r="K218" s="79"/>
      <c r="L218" s="80"/>
      <c r="O218" s="49"/>
      <c r="P218" s="48" t="s">
        <v>209</v>
      </c>
      <c r="Q218" s="45">
        <v>3</v>
      </c>
      <c r="R218" s="41" t="s">
        <v>129</v>
      </c>
      <c r="S218" s="41" t="e">
        <f t="shared" si="38"/>
        <v>#VALUE!</v>
      </c>
      <c r="T218" s="41" t="e">
        <f t="shared" si="39"/>
        <v>#VALUE!</v>
      </c>
      <c r="U218" s="48"/>
      <c r="V218" s="50"/>
    </row>
    <row r="219" spans="1:22" ht="60" customHeight="1" x14ac:dyDescent="0.25">
      <c r="A219" s="39" t="str">
        <f t="shared" si="41"/>
        <v/>
      </c>
      <c r="B219" s="49"/>
      <c r="C219" s="48">
        <f t="shared" si="40"/>
        <v>203</v>
      </c>
      <c r="D219" s="41"/>
      <c r="E219" s="42" t="str">
        <f t="shared" si="42"/>
        <v>R10FAUX</v>
      </c>
      <c r="F219" s="55"/>
      <c r="G219" s="42">
        <f t="shared" si="43"/>
        <v>0</v>
      </c>
      <c r="H219" s="42">
        <f t="shared" si="44"/>
        <v>0</v>
      </c>
      <c r="I219" s="77"/>
      <c r="J219" s="78"/>
      <c r="K219" s="79"/>
      <c r="L219" s="80"/>
      <c r="O219" s="49"/>
      <c r="P219" s="48" t="s">
        <v>140</v>
      </c>
      <c r="Q219" s="45">
        <v>10</v>
      </c>
      <c r="R219" s="41" t="b">
        <f>IF(AND(V219=$V$2,0.5&lt;=Q219,Q219&lt;=3,$C$4="f"),'6.4- RC'!$AG$5,
IF(AND(V219=$V$2,3&lt;Q219,Q219&lt;=6,$C$4="f"),'6.4- RC'!$AH$5,
IF(AND(V219=$V$2,6&lt;Q219,Q219&lt;=30,$C$4="f"),'6.4- RC'!$AI$5,
IF(AND(V219=$V$2,30&lt;Q219,Q219&lt;=120,$C$4="f"),'6.4- RC'!$AJ$5,
IF(AND(V219=$V$2,120&lt;Q219,Q219&lt;=400,$C$4="f"),'6.4- RC'!$AK$5,
IF(AND(V219=$V$2,400&lt;Q219,Q219&lt;=1000,$C$4="f"),'6.4- RC'!$AL$5,
IF(AND(V219=$V$2,1000&lt;Q219,Q219&lt;=2000,$C$4="f"),'6.4- RC'!$AM$5,
IF(AND(V219=$V$2,2000&lt;Q219,Q219&lt;=4000,$C$4="f"),'6.4- RC'!$AN$5,
IF(AND(V219=$V$3,0.5&lt;=Q219,Q219&lt;=3,$C$4="f"),'6.4- RC'!$AR$4,
IF(AND(V219=$V$3,3&lt;Q219,Q219&lt;=6,$C$4="f"),'6.4- RC'!$AS$4,
IF(AND(V219=$V$3,6&lt;Q219,$C$4="f"),'6.4- RC'!$AT$4,
IF(AND(V219=$V$2,0.5&lt;=Q219,Q219&lt;=3,$C$4="m"),'6.4- RC'!$AG$6,
IF(AND(V219=$V$2,3&lt;Q219,Q219&lt;=6,$C$4="m"),'6.4- RC'!$AH$6,
IF(AND(V219=$V$2,6&lt;Q219,Q219&lt;=30,$C$4="m"),'6.4- RC'!$AI$6,
IF(AND(V219=$V$2,30&lt;Q219,Q219&lt;=120,$C$4="m"),'6.4- RC'!$AJ$6,
IF(AND(V219=$V$2,120&lt;Q219,Q219&lt;=400,$C$4="m"),'6.4- RC'!$AK$6,
IF(AND(V219=$V$2,400&lt;Q219,Q219&lt;=1000,$C$4="m"),'6.4- RC'!$AL$6,
IF(AND(V219=$V$2,1000&lt;Q219,Q219&lt;=2000,$C$4="m"),'6.4- RC'!$AM$6,
IF(AND(V219=$V$2,2000&lt;Q219,Q219&lt;=4000,$C$4="m"),'6.4- RC'!$AN$6,
IF(AND(V219=$V$3,0.5&lt;=Q219,Q219&lt;=3,$C$4="m"),'6.4- RC'!$AR$4,
IF(AND(V219=$V$3,3&lt;Q219,Q219&lt;=6,$C$4="m"),'6.4- RC'!$AS$4,
IF(AND(V219=$V$3,6&lt;Q219,$C$4="m"),'6.4- RC'!$AT$4,
IF(AND(V219=$V$2,0.5&lt;=Q219,Q219&lt;=3,$C$4="c"),'6.4- RC'!$AG$7,
IF(AND(V219=$V$2,3&lt;Q219,Q219&lt;=6,$C$4="c"),'6.4- RC'!$AH$7,
IF(AND(V219=$V$2,6&lt;Q219,Q219&lt;=30,$C$4="c"),'6.4- RC'!$AI$7,
IF(AND(V219=$V$2,30&lt;Q219,Q219&lt;=120,$C$4="c"),'6.4- RC'!$AJ$7,
IF(AND(V219=$V$2,120&lt;Q219,Q219&lt;=400,$C$4="c"),'6.4- RC'!$AK$7,
IF(AND(V219=$V$2,400&lt;Q219,Q219&lt;=1000,$C$4="c"),'6.4- RC'!$AL$7,
IF(AND(V219=$V$2,1000&lt;Q219,Q219&lt;=2000,$C$4="c"),'6.4- RC'!$AM$7,
IF(AND(V219=$V$2,2000&lt;Q219,Q219&lt;=4000,$C$4="c"),'6.4- RC'!$AN$7,
IF(AND(V219=$V$3,0.5&lt;=Q219,Q219&lt;=3,$C$4="c"),'6.4- RC'!$AR$6,
IF(AND(V219=$V$3,3&lt;Q219,Q219&lt;=6,$C$4="c"),'6.4- RC'!$AS$6,
IF(AND(V219=$V$3,6&lt;Q219,$C$4="c"),'6.4- RC'!$AT$6,
IF(AND(V219=$V$2,0.5&lt;=Q219,Q219&lt;=3,$C$4="v"),'6.4- RC'!$AG$8,
IF(AND(V219=$V$2,3&lt;Q219,Q219&lt;=6,$C$4="v"),'6.4- RC'!$AH$8,
IF(AND(V219=$V$2,6&lt;Q219,Q219&lt;=30,$C$4="v"),'6.4- RC'!$AI$8,
IF(AND(V219=$V$2,30&lt;Q219,Q219&lt;=120,$C$4="v"),'6.4- RC'!$AJ$8,
IF(AND(V219=$V$2,120&lt;Q219,Q219&lt;=400,$C$4="v"),'6.4- RC'!$AK$8,
IF(AND(V219=$V$2,400&lt;Q219,Q219&lt;=1000,$C$4="v"),'6.4- RC'!$AL$8,
IF(AND(V219=$V$2,1000&lt;Q219,Q219&lt;=2000,$C$4="v"),'6.4- RC'!$AM$8,
IF(AND(V219=$V$2,2000&lt;Q219,Q219&lt;=4000,$C$4="v"),'6.4- RC'!$AN$8,
IF(AND(V219=$V$3,0.5&lt;=Q219,Q219&lt;=3,$C$4="v"),'6.4- RC'!$AR$6,
IF(AND(V219=$V$3,3&lt;Q219,Q219&lt;=6,$C$4="v"),'6.4- RC'!$AS$6,
IF(AND(V219=$V$3,6&lt;Q219,$C$4="v"),'6.4- RC'!$AT$6,
IF(V219="","")))))))))))))))))))))))))))))))))))))))))))))</f>
        <v>0</v>
      </c>
      <c r="S219" s="41" t="e">
        <f t="shared" si="38"/>
        <v>#VALUE!</v>
      </c>
      <c r="T219" s="41" t="e">
        <f t="shared" si="39"/>
        <v>#VALUE!</v>
      </c>
      <c r="U219" s="48"/>
      <c r="V219" s="50" t="str">
        <f>V212</f>
        <v>Rayons ext et hauteurs de chanfrein</v>
      </c>
    </row>
    <row r="220" spans="1:22" ht="60" customHeight="1" x14ac:dyDescent="0.25">
      <c r="A220" s="39" t="str">
        <f t="shared" si="41"/>
        <v/>
      </c>
      <c r="B220" s="49"/>
      <c r="C220" s="48">
        <f t="shared" si="40"/>
        <v>204</v>
      </c>
      <c r="D220" s="41"/>
      <c r="E220" s="42" t="str">
        <f t="shared" si="42"/>
        <v>R186FAUX</v>
      </c>
      <c r="F220" s="55">
        <f>AVERAGE('8560-1.001 (av TS)'!I286,'8560-1.001 (av TS)'!I288,'8560-1.001 (av TS)'!I290,'8560-1.001 (av TS)'!I292,'8560-1.001 (av TS)'!I294)</f>
        <v>0</v>
      </c>
      <c r="G220" s="42">
        <f t="shared" si="43"/>
        <v>0</v>
      </c>
      <c r="H220" s="42">
        <f t="shared" si="44"/>
        <v>0</v>
      </c>
      <c r="I220" s="77"/>
      <c r="J220" s="78"/>
      <c r="K220" s="79"/>
      <c r="L220" s="80"/>
      <c r="O220" s="49"/>
      <c r="P220" s="48" t="s">
        <v>140</v>
      </c>
      <c r="Q220" s="45">
        <v>186</v>
      </c>
      <c r="R220" s="41" t="b">
        <f>IF(AND(V220=$V$2,0.5&lt;=Q220,Q220&lt;=3,$C$4="f"),'6.4- RC'!$AG$5,
IF(AND(V220=$V$2,3&lt;Q220,Q220&lt;=6,$C$4="f"),'6.4- RC'!$AH$5,
IF(AND(V220=$V$2,6&lt;Q220,Q220&lt;=30,$C$4="f"),'6.4- RC'!$AI$5,
IF(AND(V220=$V$2,30&lt;Q220,Q220&lt;=120,$C$4="f"),'6.4- RC'!$AJ$5,
IF(AND(V220=$V$2,120&lt;Q220,Q220&lt;=400,$C$4="f"),'6.4- RC'!$AK$5,
IF(AND(V220=$V$2,400&lt;Q220,Q220&lt;=1000,$C$4="f"),'6.4- RC'!$AL$5,
IF(AND(V220=$V$2,1000&lt;Q220,Q220&lt;=2000,$C$4="f"),'6.4- RC'!$AM$5,
IF(AND(V220=$V$2,2000&lt;Q220,Q220&lt;=4000,$C$4="f"),'6.4- RC'!$AN$5,
IF(AND(V220=$V$3,0.5&lt;=Q220,Q220&lt;=3,$C$4="f"),'6.4- RC'!$AR$4,
IF(AND(V220=$V$3,3&lt;Q220,Q220&lt;=6,$C$4="f"),'6.4- RC'!$AS$4,
IF(AND(V220=$V$3,6&lt;Q220,$C$4="f"),'6.4- RC'!$AT$4,
IF(AND(V220=$V$2,0.5&lt;=Q220,Q220&lt;=3,$C$4="m"),'6.4- RC'!$AG$6,
IF(AND(V220=$V$2,3&lt;Q220,Q220&lt;=6,$C$4="m"),'6.4- RC'!$AH$6,
IF(AND(V220=$V$2,6&lt;Q220,Q220&lt;=30,$C$4="m"),'6.4- RC'!$AI$6,
IF(AND(V220=$V$2,30&lt;Q220,Q220&lt;=120,$C$4="m"),'6.4- RC'!$AJ$6,
IF(AND(V220=$V$2,120&lt;Q220,Q220&lt;=400,$C$4="m"),'6.4- RC'!$AK$6,
IF(AND(V220=$V$2,400&lt;Q220,Q220&lt;=1000,$C$4="m"),'6.4- RC'!$AL$6,
IF(AND(V220=$V$2,1000&lt;Q220,Q220&lt;=2000,$C$4="m"),'6.4- RC'!$AM$6,
IF(AND(V220=$V$2,2000&lt;Q220,Q220&lt;=4000,$C$4="m"),'6.4- RC'!$AN$6,
IF(AND(V220=$V$3,0.5&lt;=Q220,Q220&lt;=3,$C$4="m"),'6.4- RC'!$AR$4,
IF(AND(V220=$V$3,3&lt;Q220,Q220&lt;=6,$C$4="m"),'6.4- RC'!$AS$4,
IF(AND(V220=$V$3,6&lt;Q220,$C$4="m"),'6.4- RC'!$AT$4,
IF(AND(V220=$V$2,0.5&lt;=Q220,Q220&lt;=3,$C$4="c"),'6.4- RC'!$AG$7,
IF(AND(V220=$V$2,3&lt;Q220,Q220&lt;=6,$C$4="c"),'6.4- RC'!$AH$7,
IF(AND(V220=$V$2,6&lt;Q220,Q220&lt;=30,$C$4="c"),'6.4- RC'!$AI$7,
IF(AND(V220=$V$2,30&lt;Q220,Q220&lt;=120,$C$4="c"),'6.4- RC'!$AJ$7,
IF(AND(V220=$V$2,120&lt;Q220,Q220&lt;=400,$C$4="c"),'6.4- RC'!$AK$7,
IF(AND(V220=$V$2,400&lt;Q220,Q220&lt;=1000,$C$4="c"),'6.4- RC'!$AL$7,
IF(AND(V220=$V$2,1000&lt;Q220,Q220&lt;=2000,$C$4="c"),'6.4- RC'!$AM$7,
IF(AND(V220=$V$2,2000&lt;Q220,Q220&lt;=4000,$C$4="c"),'6.4- RC'!$AN$7,
IF(AND(V220=$V$3,0.5&lt;=Q220,Q220&lt;=3,$C$4="c"),'6.4- RC'!$AR$6,
IF(AND(V220=$V$3,3&lt;Q220,Q220&lt;=6,$C$4="c"),'6.4- RC'!$AS$6,
IF(AND(V220=$V$3,6&lt;Q220,$C$4="c"),'6.4- RC'!$AT$6,
IF(AND(V220=$V$2,0.5&lt;=Q220,Q220&lt;=3,$C$4="v"),'6.4- RC'!$AG$8,
IF(AND(V220=$V$2,3&lt;Q220,Q220&lt;=6,$C$4="v"),'6.4- RC'!$AH$8,
IF(AND(V220=$V$2,6&lt;Q220,Q220&lt;=30,$C$4="v"),'6.4- RC'!$AI$8,
IF(AND(V220=$V$2,30&lt;Q220,Q220&lt;=120,$C$4="v"),'6.4- RC'!$AJ$8,
IF(AND(V220=$V$2,120&lt;Q220,Q220&lt;=400,$C$4="v"),'6.4- RC'!$AK$8,
IF(AND(V220=$V$2,400&lt;Q220,Q220&lt;=1000,$C$4="v"),'6.4- RC'!$AL$8,
IF(AND(V220=$V$2,1000&lt;Q220,Q220&lt;=2000,$C$4="v"),'6.4- RC'!$AM$8,
IF(AND(V220=$V$2,2000&lt;Q220,Q220&lt;=4000,$C$4="v"),'6.4- RC'!$AN$8,
IF(AND(V220=$V$3,0.5&lt;=Q220,Q220&lt;=3,$C$4="v"),'6.4- RC'!$AR$6,
IF(AND(V220=$V$3,3&lt;Q220,Q220&lt;=6,$C$4="v"),'6.4- RC'!$AS$6,
IF(AND(V220=$V$3,6&lt;Q220,$C$4="v"),'6.4- RC'!$AT$6,
IF(V220="","")))))))))))))))))))))))))))))))))))))))))))))</f>
        <v>0</v>
      </c>
      <c r="S220" s="41" t="e">
        <f t="shared" si="38"/>
        <v>#VALUE!</v>
      </c>
      <c r="T220" s="41" t="e">
        <f t="shared" si="39"/>
        <v>#VALUE!</v>
      </c>
      <c r="U220" s="48"/>
      <c r="V220" s="50" t="str">
        <f>V219</f>
        <v>Rayons ext et hauteurs de chanfrein</v>
      </c>
    </row>
    <row r="221" spans="1:22" ht="60" customHeight="1" x14ac:dyDescent="0.25">
      <c r="A221" s="39" t="str">
        <f t="shared" si="41"/>
        <v/>
      </c>
      <c r="B221" s="49"/>
      <c r="C221" s="48">
        <f t="shared" si="40"/>
        <v>205</v>
      </c>
      <c r="D221" s="41"/>
      <c r="E221" s="42" t="str">
        <f t="shared" si="42"/>
        <v>20FAUX</v>
      </c>
      <c r="F221" s="55"/>
      <c r="G221" s="42">
        <f t="shared" si="43"/>
        <v>0</v>
      </c>
      <c r="H221" s="42">
        <f t="shared" si="44"/>
        <v>0</v>
      </c>
      <c r="I221" s="77"/>
      <c r="J221" s="78"/>
      <c r="K221" s="79"/>
      <c r="L221" s="80"/>
      <c r="O221" s="49"/>
      <c r="P221" s="48"/>
      <c r="Q221" s="45">
        <v>20</v>
      </c>
      <c r="R221" s="41" t="b">
        <f>IF(AND(V221=$V$2,0.5&lt;=Q221,Q221&lt;=3,$C$4="f"),'6.4- RC'!$AG$5,
IF(AND(V221=$V$2,3&lt;Q221,Q221&lt;=6,$C$4="f"),'6.4- RC'!$AH$5,
IF(AND(V221=$V$2,6&lt;Q221,Q221&lt;=30,$C$4="f"),'6.4- RC'!$AI$5,
IF(AND(V221=$V$2,30&lt;Q221,Q221&lt;=120,$C$4="f"),'6.4- RC'!$AJ$5,
IF(AND(V221=$V$2,120&lt;Q221,Q221&lt;=400,$C$4="f"),'6.4- RC'!$AK$5,
IF(AND(V221=$V$2,400&lt;Q221,Q221&lt;=1000,$C$4="f"),'6.4- RC'!$AL$5,
IF(AND(V221=$V$2,1000&lt;Q221,Q221&lt;=2000,$C$4="f"),'6.4- RC'!$AM$5,
IF(AND(V221=$V$2,2000&lt;Q221,Q221&lt;=4000,$C$4="f"),'6.4- RC'!$AN$5,
IF(AND(V221=$V$3,0.5&lt;=Q221,Q221&lt;=3,$C$4="f"),'6.4- RC'!$AR$4,
IF(AND(V221=$V$3,3&lt;Q221,Q221&lt;=6,$C$4="f"),'6.4- RC'!$AS$4,
IF(AND(V221=$V$3,6&lt;Q221,$C$4="f"),'6.4- RC'!$AT$4,
IF(AND(V221=$V$2,0.5&lt;=Q221,Q221&lt;=3,$C$4="m"),'6.4- RC'!$AG$6,
IF(AND(V221=$V$2,3&lt;Q221,Q221&lt;=6,$C$4="m"),'6.4- RC'!$AH$6,
IF(AND(V221=$V$2,6&lt;Q221,Q221&lt;=30,$C$4="m"),'6.4- RC'!$AI$6,
IF(AND(V221=$V$2,30&lt;Q221,Q221&lt;=120,$C$4="m"),'6.4- RC'!$AJ$6,
IF(AND(V221=$V$2,120&lt;Q221,Q221&lt;=400,$C$4="m"),'6.4- RC'!$AK$6,
IF(AND(V221=$V$2,400&lt;Q221,Q221&lt;=1000,$C$4="m"),'6.4- RC'!$AL$6,
IF(AND(V221=$V$2,1000&lt;Q221,Q221&lt;=2000,$C$4="m"),'6.4- RC'!$AM$6,
IF(AND(V221=$V$2,2000&lt;Q221,Q221&lt;=4000,$C$4="m"),'6.4- RC'!$AN$6,
IF(AND(V221=$V$3,0.5&lt;=Q221,Q221&lt;=3,$C$4="m"),'6.4- RC'!$AR$4,
IF(AND(V221=$V$3,3&lt;Q221,Q221&lt;=6,$C$4="m"),'6.4- RC'!$AS$4,
IF(AND(V221=$V$3,6&lt;Q221,$C$4="m"),'6.4- RC'!$AT$4,
IF(AND(V221=$V$2,0.5&lt;=Q221,Q221&lt;=3,$C$4="c"),'6.4- RC'!$AG$7,
IF(AND(V221=$V$2,3&lt;Q221,Q221&lt;=6,$C$4="c"),'6.4- RC'!$AH$7,
IF(AND(V221=$V$2,6&lt;Q221,Q221&lt;=30,$C$4="c"),'6.4- RC'!$AI$7,
IF(AND(V221=$V$2,30&lt;Q221,Q221&lt;=120,$C$4="c"),'6.4- RC'!$AJ$7,
IF(AND(V221=$V$2,120&lt;Q221,Q221&lt;=400,$C$4="c"),'6.4- RC'!$AK$7,
IF(AND(V221=$V$2,400&lt;Q221,Q221&lt;=1000,$C$4="c"),'6.4- RC'!$AL$7,
IF(AND(V221=$V$2,1000&lt;Q221,Q221&lt;=2000,$C$4="c"),'6.4- RC'!$AM$7,
IF(AND(V221=$V$2,2000&lt;Q221,Q221&lt;=4000,$C$4="c"),'6.4- RC'!$AN$7,
IF(AND(V221=$V$3,0.5&lt;=Q221,Q221&lt;=3,$C$4="c"),'6.4- RC'!$AR$6,
IF(AND(V221=$V$3,3&lt;Q221,Q221&lt;=6,$C$4="c"),'6.4- RC'!$AS$6,
IF(AND(V221=$V$3,6&lt;Q221,$C$4="c"),'6.4- RC'!$AT$6,
IF(AND(V221=$V$2,0.5&lt;=Q221,Q221&lt;=3,$C$4="v"),'6.4- RC'!$AG$8,
IF(AND(V221=$V$2,3&lt;Q221,Q221&lt;=6,$C$4="v"),'6.4- RC'!$AH$8,
IF(AND(V221=$V$2,6&lt;Q221,Q221&lt;=30,$C$4="v"),'6.4- RC'!$AI$8,
IF(AND(V221=$V$2,30&lt;Q221,Q221&lt;=120,$C$4="v"),'6.4- RC'!$AJ$8,
IF(AND(V221=$V$2,120&lt;Q221,Q221&lt;=400,$C$4="v"),'6.4- RC'!$AK$8,
IF(AND(V221=$V$2,400&lt;Q221,Q221&lt;=1000,$C$4="v"),'6.4- RC'!$AL$8,
IF(AND(V221=$V$2,1000&lt;Q221,Q221&lt;=2000,$C$4="v"),'6.4- RC'!$AM$8,
IF(AND(V221=$V$2,2000&lt;Q221,Q221&lt;=4000,$C$4="v"),'6.4- RC'!$AN$8,
IF(AND(V221=$V$3,0.5&lt;=Q221,Q221&lt;=3,$C$4="v"),'6.4- RC'!$AR$6,
IF(AND(V221=$V$3,3&lt;Q221,Q221&lt;=6,$C$4="v"),'6.4- RC'!$AS$6,
IF(AND(V221=$V$3,6&lt;Q221,$C$4="v"),'6.4- RC'!$AT$6,
IF(V221="","")))))))))))))))))))))))))))))))))))))))))))))</f>
        <v>0</v>
      </c>
      <c r="S221" s="41" t="e">
        <f t="shared" si="38"/>
        <v>#VALUE!</v>
      </c>
      <c r="T221" s="41" t="e">
        <f t="shared" si="39"/>
        <v>#VALUE!</v>
      </c>
      <c r="U221" s="48"/>
      <c r="V221" s="50" t="str">
        <f>V216</f>
        <v>Dimensions linéaire</v>
      </c>
    </row>
    <row r="222" spans="1:22" ht="60" customHeight="1" x14ac:dyDescent="0.25">
      <c r="A222" s="39" t="str">
        <f t="shared" si="41"/>
        <v/>
      </c>
      <c r="B222" s="49"/>
      <c r="C222" s="48">
        <f t="shared" si="40"/>
        <v>206</v>
      </c>
      <c r="D222" s="41"/>
      <c r="E222" s="42" t="str">
        <f t="shared" si="42"/>
        <v>R (raccordement)</v>
      </c>
      <c r="F222" s="55"/>
      <c r="G222" s="42">
        <f t="shared" si="43"/>
        <v>0</v>
      </c>
      <c r="H222" s="42" t="str">
        <f t="shared" si="44"/>
        <v>R (raccordement)</v>
      </c>
      <c r="I222" s="77"/>
      <c r="J222" s="78"/>
      <c r="K222" s="79"/>
      <c r="L222" s="80"/>
      <c r="O222" s="49"/>
      <c r="P222" s="48"/>
      <c r="Q222" s="45" t="s">
        <v>177</v>
      </c>
      <c r="R222" s="41" t="str">
        <f>IF(AND(V222=$V$2,0.5&lt;=Q222,Q222&lt;=3,$C$4="f"),'6.4- RC'!$AG$5,
IF(AND(V222=$V$2,3&lt;Q222,Q222&lt;=6,$C$4="f"),'6.4- RC'!$AH$5,
IF(AND(V222=$V$2,6&lt;Q222,Q222&lt;=30,$C$4="f"),'6.4- RC'!$AI$5,
IF(AND(V222=$V$2,30&lt;Q222,Q222&lt;=120,$C$4="f"),'6.4- RC'!$AJ$5,
IF(AND(V222=$V$2,120&lt;Q222,Q222&lt;=400,$C$4="f"),'6.4- RC'!$AK$5,
IF(AND(V222=$V$2,400&lt;Q222,Q222&lt;=1000,$C$4="f"),'6.4- RC'!$AL$5,
IF(AND(V222=$V$2,1000&lt;Q222,Q222&lt;=2000,$C$4="f"),'6.4- RC'!$AM$5,
IF(AND(V222=$V$2,2000&lt;Q222,Q222&lt;=4000,$C$4="f"),'6.4- RC'!$AN$5,
IF(AND(V222=$V$3,0.5&lt;=Q222,Q222&lt;=3,$C$4="f"),'6.4- RC'!$AR$4,
IF(AND(V222=$V$3,3&lt;Q222,Q222&lt;=6,$C$4="f"),'6.4- RC'!$AS$4,
IF(AND(V222=$V$3,6&lt;Q222,$C$4="f"),'6.4- RC'!$AT$4,
IF(AND(V222=$V$2,0.5&lt;=Q222,Q222&lt;=3,$C$4="m"),'6.4- RC'!$AG$6,
IF(AND(V222=$V$2,3&lt;Q222,Q222&lt;=6,$C$4="m"),'6.4- RC'!$AH$6,
IF(AND(V222=$V$2,6&lt;Q222,Q222&lt;=30,$C$4="m"),'6.4- RC'!$AI$6,
IF(AND(V222=$V$2,30&lt;Q222,Q222&lt;=120,$C$4="m"),'6.4- RC'!$AJ$6,
IF(AND(V222=$V$2,120&lt;Q222,Q222&lt;=400,$C$4="m"),'6.4- RC'!$AK$6,
IF(AND(V222=$V$2,400&lt;Q222,Q222&lt;=1000,$C$4="m"),'6.4- RC'!$AL$6,
IF(AND(V222=$V$2,1000&lt;Q222,Q222&lt;=2000,$C$4="m"),'6.4- RC'!$AM$6,
IF(AND(V222=$V$2,2000&lt;Q222,Q222&lt;=4000,$C$4="m"),'6.4- RC'!$AN$6,
IF(AND(V222=$V$3,0.5&lt;=Q222,Q222&lt;=3,$C$4="m"),'6.4- RC'!$AR$4,
IF(AND(V222=$V$3,3&lt;Q222,Q222&lt;=6,$C$4="m"),'6.4- RC'!$AS$4,
IF(AND(V222=$V$3,6&lt;Q222,$C$4="m"),'6.4- RC'!$AT$4,
IF(AND(V222=$V$2,0.5&lt;=Q222,Q222&lt;=3,$C$4="c"),'6.4- RC'!$AG$7,
IF(AND(V222=$V$2,3&lt;Q222,Q222&lt;=6,$C$4="c"),'6.4- RC'!$AH$7,
IF(AND(V222=$V$2,6&lt;Q222,Q222&lt;=30,$C$4="c"),'6.4- RC'!$AI$7,
IF(AND(V222=$V$2,30&lt;Q222,Q222&lt;=120,$C$4="c"),'6.4- RC'!$AJ$7,
IF(AND(V222=$V$2,120&lt;Q222,Q222&lt;=400,$C$4="c"),'6.4- RC'!$AK$7,
IF(AND(V222=$V$2,400&lt;Q222,Q222&lt;=1000,$C$4="c"),'6.4- RC'!$AL$7,
IF(AND(V222=$V$2,1000&lt;Q222,Q222&lt;=2000,$C$4="c"),'6.4- RC'!$AM$7,
IF(AND(V222=$V$2,2000&lt;Q222,Q222&lt;=4000,$C$4="c"),'6.4- RC'!$AN$7,
IF(AND(V222=$V$3,0.5&lt;=Q222,Q222&lt;=3,$C$4="c"),'6.4- RC'!$AR$6,
IF(AND(V222=$V$3,3&lt;Q222,Q222&lt;=6,$C$4="c"),'6.4- RC'!$AS$6,
IF(AND(V222=$V$3,6&lt;Q222,$C$4="c"),'6.4- RC'!$AT$6,
IF(AND(V222=$V$2,0.5&lt;=Q222,Q222&lt;=3,$C$4="v"),'6.4- RC'!$AG$8,
IF(AND(V222=$V$2,3&lt;Q222,Q222&lt;=6,$C$4="v"),'6.4- RC'!$AH$8,
IF(AND(V222=$V$2,6&lt;Q222,Q222&lt;=30,$C$4="v"),'6.4- RC'!$AI$8,
IF(AND(V222=$V$2,30&lt;Q222,Q222&lt;=120,$C$4="v"),'6.4- RC'!$AJ$8,
IF(AND(V222=$V$2,120&lt;Q222,Q222&lt;=400,$C$4="v"),'6.4- RC'!$AK$8,
IF(AND(V222=$V$2,400&lt;Q222,Q222&lt;=1000,$C$4="v"),'6.4- RC'!$AL$8,
IF(AND(V222=$V$2,1000&lt;Q222,Q222&lt;=2000,$C$4="v"),'6.4- RC'!$AM$8,
IF(AND(V222=$V$2,2000&lt;Q222,Q222&lt;=4000,$C$4="v"),'6.4- RC'!$AN$8,
IF(AND(V222=$V$3,0.5&lt;=Q222,Q222&lt;=3,$C$4="v"),'6.4- RC'!$AR$6,
IF(AND(V222=$V$3,3&lt;Q222,Q222&lt;=6,$C$4="v"),'6.4- RC'!$AS$6,
IF(AND(V222=$V$3,6&lt;Q222,$C$4="v"),'6.4- RC'!$AT$6,
IF(V222="","")))))))))))))))))))))))))))))))))))))))))))))</f>
        <v/>
      </c>
      <c r="S222" s="41" t="e">
        <f t="shared" si="38"/>
        <v>#VALUE!</v>
      </c>
      <c r="T222" s="41" t="e">
        <f t="shared" si="39"/>
        <v>#VALUE!</v>
      </c>
      <c r="U222" s="48"/>
      <c r="V222" s="50"/>
    </row>
    <row r="223" spans="1:22" ht="60" customHeight="1" x14ac:dyDescent="0.25">
      <c r="A223" s="39" t="s">
        <v>153</v>
      </c>
      <c r="B223" s="49"/>
      <c r="C223" s="48">
        <f t="shared" si="40"/>
        <v>207</v>
      </c>
      <c r="D223" s="41"/>
      <c r="E223" s="42" t="str">
        <f t="shared" si="42"/>
        <v>(2x) MJ7 - 6H</v>
      </c>
      <c r="F223" s="55"/>
      <c r="G223" s="42">
        <f t="shared" si="43"/>
        <v>0</v>
      </c>
      <c r="H223" s="42" t="str">
        <f t="shared" si="44"/>
        <v>MJ7 - 6H</v>
      </c>
      <c r="I223" s="77"/>
      <c r="J223" s="78"/>
      <c r="K223" s="79"/>
      <c r="L223" s="80"/>
      <c r="O223" s="49">
        <v>2</v>
      </c>
      <c r="P223" s="48"/>
      <c r="Q223" s="45" t="s">
        <v>178</v>
      </c>
      <c r="R223" s="41" t="str">
        <f>IF(AND(V223=$V$2,0.5&lt;=Q223,Q223&lt;=3,$C$4="f"),'6.4- RC'!$AG$5,
IF(AND(V223=$V$2,3&lt;Q223,Q223&lt;=6,$C$4="f"),'6.4- RC'!$AH$5,
IF(AND(V223=$V$2,6&lt;Q223,Q223&lt;=30,$C$4="f"),'6.4- RC'!$AI$5,
IF(AND(V223=$V$2,30&lt;Q223,Q223&lt;=120,$C$4="f"),'6.4- RC'!$AJ$5,
IF(AND(V223=$V$2,120&lt;Q223,Q223&lt;=400,$C$4="f"),'6.4- RC'!$AK$5,
IF(AND(V223=$V$2,400&lt;Q223,Q223&lt;=1000,$C$4="f"),'6.4- RC'!$AL$5,
IF(AND(V223=$V$2,1000&lt;Q223,Q223&lt;=2000,$C$4="f"),'6.4- RC'!$AM$5,
IF(AND(V223=$V$2,2000&lt;Q223,Q223&lt;=4000,$C$4="f"),'6.4- RC'!$AN$5,
IF(AND(V223=$V$3,0.5&lt;=Q223,Q223&lt;=3,$C$4="f"),'6.4- RC'!$AR$4,
IF(AND(V223=$V$3,3&lt;Q223,Q223&lt;=6,$C$4="f"),'6.4- RC'!$AS$4,
IF(AND(V223=$V$3,6&lt;Q223,$C$4="f"),'6.4- RC'!$AT$4,
IF(AND(V223=$V$2,0.5&lt;=Q223,Q223&lt;=3,$C$4="m"),'6.4- RC'!$AG$6,
IF(AND(V223=$V$2,3&lt;Q223,Q223&lt;=6,$C$4="m"),'6.4- RC'!$AH$6,
IF(AND(V223=$V$2,6&lt;Q223,Q223&lt;=30,$C$4="m"),'6.4- RC'!$AI$6,
IF(AND(V223=$V$2,30&lt;Q223,Q223&lt;=120,$C$4="m"),'6.4- RC'!$AJ$6,
IF(AND(V223=$V$2,120&lt;Q223,Q223&lt;=400,$C$4="m"),'6.4- RC'!$AK$6,
IF(AND(V223=$V$2,400&lt;Q223,Q223&lt;=1000,$C$4="m"),'6.4- RC'!$AL$6,
IF(AND(V223=$V$2,1000&lt;Q223,Q223&lt;=2000,$C$4="m"),'6.4- RC'!$AM$6,
IF(AND(V223=$V$2,2000&lt;Q223,Q223&lt;=4000,$C$4="m"),'6.4- RC'!$AN$6,
IF(AND(V223=$V$3,0.5&lt;=Q223,Q223&lt;=3,$C$4="m"),'6.4- RC'!$AR$4,
IF(AND(V223=$V$3,3&lt;Q223,Q223&lt;=6,$C$4="m"),'6.4- RC'!$AS$4,
IF(AND(V223=$V$3,6&lt;Q223,$C$4="m"),'6.4- RC'!$AT$4,
IF(AND(V223=$V$2,0.5&lt;=Q223,Q223&lt;=3,$C$4="c"),'6.4- RC'!$AG$7,
IF(AND(V223=$V$2,3&lt;Q223,Q223&lt;=6,$C$4="c"),'6.4- RC'!$AH$7,
IF(AND(V223=$V$2,6&lt;Q223,Q223&lt;=30,$C$4="c"),'6.4- RC'!$AI$7,
IF(AND(V223=$V$2,30&lt;Q223,Q223&lt;=120,$C$4="c"),'6.4- RC'!$AJ$7,
IF(AND(V223=$V$2,120&lt;Q223,Q223&lt;=400,$C$4="c"),'6.4- RC'!$AK$7,
IF(AND(V223=$V$2,400&lt;Q223,Q223&lt;=1000,$C$4="c"),'6.4- RC'!$AL$7,
IF(AND(V223=$V$2,1000&lt;Q223,Q223&lt;=2000,$C$4="c"),'6.4- RC'!$AM$7,
IF(AND(V223=$V$2,2000&lt;Q223,Q223&lt;=4000,$C$4="c"),'6.4- RC'!$AN$7,
IF(AND(V223=$V$3,0.5&lt;=Q223,Q223&lt;=3,$C$4="c"),'6.4- RC'!$AR$6,
IF(AND(V223=$V$3,3&lt;Q223,Q223&lt;=6,$C$4="c"),'6.4- RC'!$AS$6,
IF(AND(V223=$V$3,6&lt;Q223,$C$4="c"),'6.4- RC'!$AT$6,
IF(AND(V223=$V$2,0.5&lt;=Q223,Q223&lt;=3,$C$4="v"),'6.4- RC'!$AG$8,
IF(AND(V223=$V$2,3&lt;Q223,Q223&lt;=6,$C$4="v"),'6.4- RC'!$AH$8,
IF(AND(V223=$V$2,6&lt;Q223,Q223&lt;=30,$C$4="v"),'6.4- RC'!$AI$8,
IF(AND(V223=$V$2,30&lt;Q223,Q223&lt;=120,$C$4="v"),'6.4- RC'!$AJ$8,
IF(AND(V223=$V$2,120&lt;Q223,Q223&lt;=400,$C$4="v"),'6.4- RC'!$AK$8,
IF(AND(V223=$V$2,400&lt;Q223,Q223&lt;=1000,$C$4="v"),'6.4- RC'!$AL$8,
IF(AND(V223=$V$2,1000&lt;Q223,Q223&lt;=2000,$C$4="v"),'6.4- RC'!$AM$8,
IF(AND(V223=$V$2,2000&lt;Q223,Q223&lt;=4000,$C$4="v"),'6.4- RC'!$AN$8,
IF(AND(V223=$V$3,0.5&lt;=Q223,Q223&lt;=3,$C$4="v"),'6.4- RC'!$AR$6,
IF(AND(V223=$V$3,3&lt;Q223,Q223&lt;=6,$C$4="v"),'6.4- RC'!$AS$6,
IF(AND(V223=$V$3,6&lt;Q223,$C$4="v"),'6.4- RC'!$AT$6,
IF(V223="","")))))))))))))))))))))))))))))))))))))))))))))</f>
        <v/>
      </c>
      <c r="S223" s="41" t="e">
        <f t="shared" si="38"/>
        <v>#VALUE!</v>
      </c>
      <c r="T223" s="41" t="e">
        <f t="shared" si="39"/>
        <v>#VALUE!</v>
      </c>
      <c r="U223" s="48"/>
      <c r="V223" s="50"/>
    </row>
    <row r="224" spans="1:22" ht="60" customHeight="1" x14ac:dyDescent="0.25">
      <c r="A224" s="39" t="str">
        <f t="shared" si="41"/>
        <v/>
      </c>
      <c r="B224" s="49"/>
      <c r="C224" s="48">
        <f t="shared" si="40"/>
        <v>208</v>
      </c>
      <c r="D224" s="41"/>
      <c r="E224" s="42" t="str">
        <f t="shared" si="42"/>
        <v>Localisation  0,45|E|F|D</v>
      </c>
      <c r="F224" s="55">
        <f>MAX('8560-2.001 (av TS)'!I645,'8560-2.001 (av TS)'!I648,'8560-2.001 (av TS)'!I651,'8560-2.001 (av TS)'!I654,'8560-2.001 (av TS)'!I657,'8560-2.001 (av TS)'!I660,'8560-2.001 (av TS)'!I663,'8560-2.001 (av TS)'!I666,'8560-2.001 (av TS)'!I670,'8560-2.001 (av TS)'!I673,'8560-2.001 (av TS)'!I676,'8560-2.001 (av TS)'!I679,'8560-2.001 (av TS)'!I682,'8560-2.001 (av TS)'!I685,'8560-2.001 (av TS)'!I688,'8560-2.001 (av TS)'!I691)</f>
        <v>0</v>
      </c>
      <c r="G224" s="42">
        <f t="shared" si="43"/>
        <v>0</v>
      </c>
      <c r="H224" s="42">
        <f t="shared" si="44"/>
        <v>0.45</v>
      </c>
      <c r="I224" s="77"/>
      <c r="J224" s="78"/>
      <c r="K224" s="79"/>
      <c r="L224" s="80"/>
      <c r="O224" s="49"/>
      <c r="P224" s="48" t="s">
        <v>156</v>
      </c>
      <c r="Q224" s="45">
        <v>0.45</v>
      </c>
      <c r="R224" s="41" t="str">
        <f>IF(AND(V224=$V$2,0.5&lt;=Q224,Q224&lt;=3,$C$4="f"),'6.4- RC'!$AG$5,
IF(AND(V224=$V$2,3&lt;Q224,Q224&lt;=6,$C$4="f"),'6.4- RC'!$AH$5,
IF(AND(V224=$V$2,6&lt;Q224,Q224&lt;=30,$C$4="f"),'6.4- RC'!$AI$5,
IF(AND(V224=$V$2,30&lt;Q224,Q224&lt;=120,$C$4="f"),'6.4- RC'!$AJ$5,
IF(AND(V224=$V$2,120&lt;Q224,Q224&lt;=400,$C$4="f"),'6.4- RC'!$AK$5,
IF(AND(V224=$V$2,400&lt;Q224,Q224&lt;=1000,$C$4="f"),'6.4- RC'!$AL$5,
IF(AND(V224=$V$2,1000&lt;Q224,Q224&lt;=2000,$C$4="f"),'6.4- RC'!$AM$5,
IF(AND(V224=$V$2,2000&lt;Q224,Q224&lt;=4000,$C$4="f"),'6.4- RC'!$AN$5,
IF(AND(V224=$V$3,0.5&lt;=Q224,Q224&lt;=3,$C$4="f"),'6.4- RC'!$AR$4,
IF(AND(V224=$V$3,3&lt;Q224,Q224&lt;=6,$C$4="f"),'6.4- RC'!$AS$4,
IF(AND(V224=$V$3,6&lt;Q224,$C$4="f"),'6.4- RC'!$AT$4,
IF(AND(V224=$V$2,0.5&lt;=Q224,Q224&lt;=3,$C$4="m"),'6.4- RC'!$AG$6,
IF(AND(V224=$V$2,3&lt;Q224,Q224&lt;=6,$C$4="m"),'6.4- RC'!$AH$6,
IF(AND(V224=$V$2,6&lt;Q224,Q224&lt;=30,$C$4="m"),'6.4- RC'!$AI$6,
IF(AND(V224=$V$2,30&lt;Q224,Q224&lt;=120,$C$4="m"),'6.4- RC'!$AJ$6,
IF(AND(V224=$V$2,120&lt;Q224,Q224&lt;=400,$C$4="m"),'6.4- RC'!$AK$6,
IF(AND(V224=$V$2,400&lt;Q224,Q224&lt;=1000,$C$4="m"),'6.4- RC'!$AL$6,
IF(AND(V224=$V$2,1000&lt;Q224,Q224&lt;=2000,$C$4="m"),'6.4- RC'!$AM$6,
IF(AND(V224=$V$2,2000&lt;Q224,Q224&lt;=4000,$C$4="m"),'6.4- RC'!$AN$6,
IF(AND(V224=$V$3,0.5&lt;=Q224,Q224&lt;=3,$C$4="m"),'6.4- RC'!$AR$4,
IF(AND(V224=$V$3,3&lt;Q224,Q224&lt;=6,$C$4="m"),'6.4- RC'!$AS$4,
IF(AND(V224=$V$3,6&lt;Q224,$C$4="m"),'6.4- RC'!$AT$4,
IF(AND(V224=$V$2,0.5&lt;=Q224,Q224&lt;=3,$C$4="c"),'6.4- RC'!$AG$7,
IF(AND(V224=$V$2,3&lt;Q224,Q224&lt;=6,$C$4="c"),'6.4- RC'!$AH$7,
IF(AND(V224=$V$2,6&lt;Q224,Q224&lt;=30,$C$4="c"),'6.4- RC'!$AI$7,
IF(AND(V224=$V$2,30&lt;Q224,Q224&lt;=120,$C$4="c"),'6.4- RC'!$AJ$7,
IF(AND(V224=$V$2,120&lt;Q224,Q224&lt;=400,$C$4="c"),'6.4- RC'!$AK$7,
IF(AND(V224=$V$2,400&lt;Q224,Q224&lt;=1000,$C$4="c"),'6.4- RC'!$AL$7,
IF(AND(V224=$V$2,1000&lt;Q224,Q224&lt;=2000,$C$4="c"),'6.4- RC'!$AM$7,
IF(AND(V224=$V$2,2000&lt;Q224,Q224&lt;=4000,$C$4="c"),'6.4- RC'!$AN$7,
IF(AND(V224=$V$3,0.5&lt;=Q224,Q224&lt;=3,$C$4="c"),'6.4- RC'!$AR$6,
IF(AND(V224=$V$3,3&lt;Q224,Q224&lt;=6,$C$4="c"),'6.4- RC'!$AS$6,
IF(AND(V224=$V$3,6&lt;Q224,$C$4="c"),'6.4- RC'!$AT$6,
IF(AND(V224=$V$2,0.5&lt;=Q224,Q224&lt;=3,$C$4="v"),'6.4- RC'!$AG$8,
IF(AND(V224=$V$2,3&lt;Q224,Q224&lt;=6,$C$4="v"),'6.4- RC'!$AH$8,
IF(AND(V224=$V$2,6&lt;Q224,Q224&lt;=30,$C$4="v"),'6.4- RC'!$AI$8,
IF(AND(V224=$V$2,30&lt;Q224,Q224&lt;=120,$C$4="v"),'6.4- RC'!$AJ$8,
IF(AND(V224=$V$2,120&lt;Q224,Q224&lt;=400,$C$4="v"),'6.4- RC'!$AK$8,
IF(AND(V224=$V$2,400&lt;Q224,Q224&lt;=1000,$C$4="v"),'6.4- RC'!$AL$8,
IF(AND(V224=$V$2,1000&lt;Q224,Q224&lt;=2000,$C$4="v"),'6.4- RC'!$AM$8,
IF(AND(V224=$V$2,2000&lt;Q224,Q224&lt;=4000,$C$4="v"),'6.4- RC'!$AN$8,
IF(AND(V224=$V$3,0.5&lt;=Q224,Q224&lt;=3,$C$4="v"),'6.4- RC'!$AR$6,
IF(AND(V224=$V$3,3&lt;Q224,Q224&lt;=6,$C$4="v"),'6.4- RC'!$AS$6,
IF(AND(V224=$V$3,6&lt;Q224,$C$4="v"),'6.4- RC'!$AT$6,
IF(V224="","")))))))))))))))))))))))))))))))))))))))))))))</f>
        <v/>
      </c>
      <c r="S224" s="41" t="e">
        <f t="shared" si="38"/>
        <v>#VALUE!</v>
      </c>
      <c r="T224" s="41" t="e">
        <f t="shared" si="39"/>
        <v>#VALUE!</v>
      </c>
      <c r="U224" s="48" t="s">
        <v>179</v>
      </c>
      <c r="V224" s="50"/>
    </row>
    <row r="225" spans="1:22" ht="60" customHeight="1" x14ac:dyDescent="0.25">
      <c r="A225" s="39" t="str">
        <f t="shared" si="41"/>
        <v/>
      </c>
      <c r="B225" s="49"/>
      <c r="C225" s="48">
        <f t="shared" si="40"/>
        <v>209</v>
      </c>
      <c r="D225" s="41"/>
      <c r="E225" s="42" t="str">
        <f t="shared" si="42"/>
        <v>Prof perçage 16,75±0,4</v>
      </c>
      <c r="F225" s="55"/>
      <c r="G225" s="42">
        <f t="shared" si="43"/>
        <v>16.350000000000001</v>
      </c>
      <c r="H225" s="42">
        <f t="shared" si="44"/>
        <v>17.149999999999999</v>
      </c>
      <c r="I225" s="77"/>
      <c r="J225" s="78"/>
      <c r="K225" s="79"/>
      <c r="L225" s="80"/>
      <c r="O225" s="49"/>
      <c r="P225" s="48" t="s">
        <v>180</v>
      </c>
      <c r="Q225" s="45">
        <v>16.75</v>
      </c>
      <c r="R225" s="41" t="s">
        <v>181</v>
      </c>
      <c r="S225" s="41" t="e">
        <f t="shared" si="38"/>
        <v>#VALUE!</v>
      </c>
      <c r="T225" s="41" t="e">
        <f t="shared" si="39"/>
        <v>#VALUE!</v>
      </c>
      <c r="U225" s="48"/>
      <c r="V225" s="50"/>
    </row>
    <row r="226" spans="1:22" ht="60" customHeight="1" x14ac:dyDescent="0.25">
      <c r="A226" s="39" t="str">
        <f t="shared" si="41"/>
        <v/>
      </c>
      <c r="B226" s="49"/>
      <c r="C226" s="48">
        <f t="shared" si="40"/>
        <v>210</v>
      </c>
      <c r="D226" s="41"/>
      <c r="E226" s="42" t="str">
        <f t="shared" si="42"/>
        <v>14</v>
      </c>
      <c r="F226" s="43" t="s">
        <v>66</v>
      </c>
      <c r="G226" s="42">
        <f t="shared" si="43"/>
        <v>0</v>
      </c>
      <c r="H226" s="42">
        <f t="shared" si="44"/>
        <v>14</v>
      </c>
      <c r="I226" s="77"/>
      <c r="J226" s="78"/>
      <c r="K226" s="79"/>
      <c r="L226" s="80"/>
      <c r="O226" s="49"/>
      <c r="P226" s="48"/>
      <c r="Q226" s="45">
        <v>14</v>
      </c>
      <c r="R226" s="41" t="str">
        <f>IF(AND(V226=$V$2,0.5&lt;=Q226,Q226&lt;=3,$C$4="f"),'6.4- RC'!$AG$5,
IF(AND(V226=$V$2,3&lt;Q226,Q226&lt;=6,$C$4="f"),'6.4- RC'!$AH$5,
IF(AND(V226=$V$2,6&lt;Q226,Q226&lt;=30,$C$4="f"),'6.4- RC'!$AI$5,
IF(AND(V226=$V$2,30&lt;Q226,Q226&lt;=120,$C$4="f"),'6.4- RC'!$AJ$5,
IF(AND(V226=$V$2,120&lt;Q226,Q226&lt;=400,$C$4="f"),'6.4- RC'!$AK$5,
IF(AND(V226=$V$2,400&lt;Q226,Q226&lt;=1000,$C$4="f"),'6.4- RC'!$AL$5,
IF(AND(V226=$V$2,1000&lt;Q226,Q226&lt;=2000,$C$4="f"),'6.4- RC'!$AM$5,
IF(AND(V226=$V$2,2000&lt;Q226,Q226&lt;=4000,$C$4="f"),'6.4- RC'!$AN$5,
IF(AND(V226=$V$3,0.5&lt;=Q226,Q226&lt;=3,$C$4="f"),'6.4- RC'!$AR$4,
IF(AND(V226=$V$3,3&lt;Q226,Q226&lt;=6,$C$4="f"),'6.4- RC'!$AS$4,
IF(AND(V226=$V$3,6&lt;Q226,$C$4="f"),'6.4- RC'!$AT$4,
IF(AND(V226=$V$2,0.5&lt;=Q226,Q226&lt;=3,$C$4="m"),'6.4- RC'!$AG$6,
IF(AND(V226=$V$2,3&lt;Q226,Q226&lt;=6,$C$4="m"),'6.4- RC'!$AH$6,
IF(AND(V226=$V$2,6&lt;Q226,Q226&lt;=30,$C$4="m"),'6.4- RC'!$AI$6,
IF(AND(V226=$V$2,30&lt;Q226,Q226&lt;=120,$C$4="m"),'6.4- RC'!$AJ$6,
IF(AND(V226=$V$2,120&lt;Q226,Q226&lt;=400,$C$4="m"),'6.4- RC'!$AK$6,
IF(AND(V226=$V$2,400&lt;Q226,Q226&lt;=1000,$C$4="m"),'6.4- RC'!$AL$6,
IF(AND(V226=$V$2,1000&lt;Q226,Q226&lt;=2000,$C$4="m"),'6.4- RC'!$AM$6,
IF(AND(V226=$V$2,2000&lt;Q226,Q226&lt;=4000,$C$4="m"),'6.4- RC'!$AN$6,
IF(AND(V226=$V$3,0.5&lt;=Q226,Q226&lt;=3,$C$4="m"),'6.4- RC'!$AR$4,
IF(AND(V226=$V$3,3&lt;Q226,Q226&lt;=6,$C$4="m"),'6.4- RC'!$AS$4,
IF(AND(V226=$V$3,6&lt;Q226,$C$4="m"),'6.4- RC'!$AT$4,
IF(AND(V226=$V$2,0.5&lt;=Q226,Q226&lt;=3,$C$4="c"),'6.4- RC'!$AG$7,
IF(AND(V226=$V$2,3&lt;Q226,Q226&lt;=6,$C$4="c"),'6.4- RC'!$AH$7,
IF(AND(V226=$V$2,6&lt;Q226,Q226&lt;=30,$C$4="c"),'6.4- RC'!$AI$7,
IF(AND(V226=$V$2,30&lt;Q226,Q226&lt;=120,$C$4="c"),'6.4- RC'!$AJ$7,
IF(AND(V226=$V$2,120&lt;Q226,Q226&lt;=400,$C$4="c"),'6.4- RC'!$AK$7,
IF(AND(V226=$V$2,400&lt;Q226,Q226&lt;=1000,$C$4="c"),'6.4- RC'!$AL$7,
IF(AND(V226=$V$2,1000&lt;Q226,Q226&lt;=2000,$C$4="c"),'6.4- RC'!$AM$7,
IF(AND(V226=$V$2,2000&lt;Q226,Q226&lt;=4000,$C$4="c"),'6.4- RC'!$AN$7,
IF(AND(V226=$V$3,0.5&lt;=Q226,Q226&lt;=3,$C$4="c"),'6.4- RC'!$AR$6,
IF(AND(V226=$V$3,3&lt;Q226,Q226&lt;=6,$C$4="c"),'6.4- RC'!$AS$6,
IF(AND(V226=$V$3,6&lt;Q226,$C$4="c"),'6.4- RC'!$AT$6,
IF(AND(V226=$V$2,0.5&lt;=Q226,Q226&lt;=3,$C$4="v"),'6.4- RC'!$AG$8,
IF(AND(V226=$V$2,3&lt;Q226,Q226&lt;=6,$C$4="v"),'6.4- RC'!$AH$8,
IF(AND(V226=$V$2,6&lt;Q226,Q226&lt;=30,$C$4="v"),'6.4- RC'!$AI$8,
IF(AND(V226=$V$2,30&lt;Q226,Q226&lt;=120,$C$4="v"),'6.4- RC'!$AJ$8,
IF(AND(V226=$V$2,120&lt;Q226,Q226&lt;=400,$C$4="v"),'6.4- RC'!$AK$8,
IF(AND(V226=$V$2,400&lt;Q226,Q226&lt;=1000,$C$4="v"),'6.4- RC'!$AL$8,
IF(AND(V226=$V$2,1000&lt;Q226,Q226&lt;=2000,$C$4="v"),'6.4- RC'!$AM$8,
IF(AND(V226=$V$2,2000&lt;Q226,Q226&lt;=4000,$C$4="v"),'6.4- RC'!$AN$8,
IF(AND(V226=$V$3,0.5&lt;=Q226,Q226&lt;=3,$C$4="v"),'6.4- RC'!$AR$6,
IF(AND(V226=$V$3,3&lt;Q226,Q226&lt;=6,$C$4="v"),'6.4- RC'!$AS$6,
IF(AND(V226=$V$3,6&lt;Q226,$C$4="v"),'6.4- RC'!$AT$6,
IF(V226="","")))))))))))))))))))))))))))))))))))))))))))))</f>
        <v/>
      </c>
      <c r="S226" s="41" t="e">
        <f t="shared" si="38"/>
        <v>#VALUE!</v>
      </c>
      <c r="T226" s="41" t="e">
        <f t="shared" si="39"/>
        <v>#VALUE!</v>
      </c>
      <c r="U226" s="48"/>
      <c r="V226" s="50"/>
    </row>
    <row r="227" spans="1:22" ht="60" customHeight="1" x14ac:dyDescent="0.25">
      <c r="A227" s="39" t="str">
        <f t="shared" si="41"/>
        <v/>
      </c>
      <c r="B227" s="49"/>
      <c r="C227" s="48">
        <f t="shared" si="40"/>
        <v>211</v>
      </c>
      <c r="D227" s="41"/>
      <c r="E227" s="42" t="str">
        <f t="shared" si="42"/>
        <v>14</v>
      </c>
      <c r="F227" s="43" t="s">
        <v>66</v>
      </c>
      <c r="G227" s="42">
        <f t="shared" si="43"/>
        <v>0</v>
      </c>
      <c r="H227" s="42">
        <f t="shared" si="44"/>
        <v>14</v>
      </c>
      <c r="I227" s="77"/>
      <c r="J227" s="78"/>
      <c r="K227" s="79"/>
      <c r="L227" s="80"/>
      <c r="O227" s="49"/>
      <c r="P227" s="48"/>
      <c r="Q227" s="45">
        <v>14</v>
      </c>
      <c r="R227" s="41" t="str">
        <f>IF(AND(V227=$V$2,0.5&lt;=Q227,Q227&lt;=3,$C$4="f"),'6.4- RC'!$AG$5,
IF(AND(V227=$V$2,3&lt;Q227,Q227&lt;=6,$C$4="f"),'6.4- RC'!$AH$5,
IF(AND(V227=$V$2,6&lt;Q227,Q227&lt;=30,$C$4="f"),'6.4- RC'!$AI$5,
IF(AND(V227=$V$2,30&lt;Q227,Q227&lt;=120,$C$4="f"),'6.4- RC'!$AJ$5,
IF(AND(V227=$V$2,120&lt;Q227,Q227&lt;=400,$C$4="f"),'6.4- RC'!$AK$5,
IF(AND(V227=$V$2,400&lt;Q227,Q227&lt;=1000,$C$4="f"),'6.4- RC'!$AL$5,
IF(AND(V227=$V$2,1000&lt;Q227,Q227&lt;=2000,$C$4="f"),'6.4- RC'!$AM$5,
IF(AND(V227=$V$2,2000&lt;Q227,Q227&lt;=4000,$C$4="f"),'6.4- RC'!$AN$5,
IF(AND(V227=$V$3,0.5&lt;=Q227,Q227&lt;=3,$C$4="f"),'6.4- RC'!$AR$4,
IF(AND(V227=$V$3,3&lt;Q227,Q227&lt;=6,$C$4="f"),'6.4- RC'!$AS$4,
IF(AND(V227=$V$3,6&lt;Q227,$C$4="f"),'6.4- RC'!$AT$4,
IF(AND(V227=$V$2,0.5&lt;=Q227,Q227&lt;=3,$C$4="m"),'6.4- RC'!$AG$6,
IF(AND(V227=$V$2,3&lt;Q227,Q227&lt;=6,$C$4="m"),'6.4- RC'!$AH$6,
IF(AND(V227=$V$2,6&lt;Q227,Q227&lt;=30,$C$4="m"),'6.4- RC'!$AI$6,
IF(AND(V227=$V$2,30&lt;Q227,Q227&lt;=120,$C$4="m"),'6.4- RC'!$AJ$6,
IF(AND(V227=$V$2,120&lt;Q227,Q227&lt;=400,$C$4="m"),'6.4- RC'!$AK$6,
IF(AND(V227=$V$2,400&lt;Q227,Q227&lt;=1000,$C$4="m"),'6.4- RC'!$AL$6,
IF(AND(V227=$V$2,1000&lt;Q227,Q227&lt;=2000,$C$4="m"),'6.4- RC'!$AM$6,
IF(AND(V227=$V$2,2000&lt;Q227,Q227&lt;=4000,$C$4="m"),'6.4- RC'!$AN$6,
IF(AND(V227=$V$3,0.5&lt;=Q227,Q227&lt;=3,$C$4="m"),'6.4- RC'!$AR$4,
IF(AND(V227=$V$3,3&lt;Q227,Q227&lt;=6,$C$4="m"),'6.4- RC'!$AS$4,
IF(AND(V227=$V$3,6&lt;Q227,$C$4="m"),'6.4- RC'!$AT$4,
IF(AND(V227=$V$2,0.5&lt;=Q227,Q227&lt;=3,$C$4="c"),'6.4- RC'!$AG$7,
IF(AND(V227=$V$2,3&lt;Q227,Q227&lt;=6,$C$4="c"),'6.4- RC'!$AH$7,
IF(AND(V227=$V$2,6&lt;Q227,Q227&lt;=30,$C$4="c"),'6.4- RC'!$AI$7,
IF(AND(V227=$V$2,30&lt;Q227,Q227&lt;=120,$C$4="c"),'6.4- RC'!$AJ$7,
IF(AND(V227=$V$2,120&lt;Q227,Q227&lt;=400,$C$4="c"),'6.4- RC'!$AK$7,
IF(AND(V227=$V$2,400&lt;Q227,Q227&lt;=1000,$C$4="c"),'6.4- RC'!$AL$7,
IF(AND(V227=$V$2,1000&lt;Q227,Q227&lt;=2000,$C$4="c"),'6.4- RC'!$AM$7,
IF(AND(V227=$V$2,2000&lt;Q227,Q227&lt;=4000,$C$4="c"),'6.4- RC'!$AN$7,
IF(AND(V227=$V$3,0.5&lt;=Q227,Q227&lt;=3,$C$4="c"),'6.4- RC'!$AR$6,
IF(AND(V227=$V$3,3&lt;Q227,Q227&lt;=6,$C$4="c"),'6.4- RC'!$AS$6,
IF(AND(V227=$V$3,6&lt;Q227,$C$4="c"),'6.4- RC'!$AT$6,
IF(AND(V227=$V$2,0.5&lt;=Q227,Q227&lt;=3,$C$4="v"),'6.4- RC'!$AG$8,
IF(AND(V227=$V$2,3&lt;Q227,Q227&lt;=6,$C$4="v"),'6.4- RC'!$AH$8,
IF(AND(V227=$V$2,6&lt;Q227,Q227&lt;=30,$C$4="v"),'6.4- RC'!$AI$8,
IF(AND(V227=$V$2,30&lt;Q227,Q227&lt;=120,$C$4="v"),'6.4- RC'!$AJ$8,
IF(AND(V227=$V$2,120&lt;Q227,Q227&lt;=400,$C$4="v"),'6.4- RC'!$AK$8,
IF(AND(V227=$V$2,400&lt;Q227,Q227&lt;=1000,$C$4="v"),'6.4- RC'!$AL$8,
IF(AND(V227=$V$2,1000&lt;Q227,Q227&lt;=2000,$C$4="v"),'6.4- RC'!$AM$8,
IF(AND(V227=$V$2,2000&lt;Q227,Q227&lt;=4000,$C$4="v"),'6.4- RC'!$AN$8,
IF(AND(V227=$V$3,0.5&lt;=Q227,Q227&lt;=3,$C$4="v"),'6.4- RC'!$AR$6,
IF(AND(V227=$V$3,3&lt;Q227,Q227&lt;=6,$C$4="v"),'6.4- RC'!$AS$6,
IF(AND(V227=$V$3,6&lt;Q227,$C$4="v"),'6.4- RC'!$AT$6,
IF(V227="","")))))))))))))))))))))))))))))))))))))))))))))</f>
        <v/>
      </c>
      <c r="S227" s="41" t="e">
        <f t="shared" si="38"/>
        <v>#VALUE!</v>
      </c>
      <c r="T227" s="41" t="e">
        <f t="shared" si="39"/>
        <v>#VALUE!</v>
      </c>
      <c r="U227" s="48"/>
      <c r="V227" s="50"/>
    </row>
    <row r="228" spans="1:22" ht="60" customHeight="1" x14ac:dyDescent="0.25">
      <c r="A228" s="39" t="str">
        <f t="shared" si="41"/>
        <v/>
      </c>
      <c r="B228" s="49"/>
      <c r="C228" s="48">
        <f t="shared" si="40"/>
        <v>212</v>
      </c>
      <c r="D228" s="41"/>
      <c r="E228" s="42" t="str">
        <f t="shared" si="42"/>
        <v>25,5±0,2/A</v>
      </c>
      <c r="F228" s="55">
        <f>AVERAGE('8560-2.001 (av TS)'!I669,'8560-2.001 (av TS)'!I694)</f>
        <v>0</v>
      </c>
      <c r="G228" s="42">
        <f t="shared" si="43"/>
        <v>25.3</v>
      </c>
      <c r="H228" s="42">
        <f t="shared" si="44"/>
        <v>25.7</v>
      </c>
      <c r="I228" s="77"/>
      <c r="J228" s="78"/>
      <c r="K228" s="79"/>
      <c r="L228" s="80"/>
      <c r="O228" s="49"/>
      <c r="P228" s="48"/>
      <c r="Q228" s="45">
        <v>25.5</v>
      </c>
      <c r="R228" s="41" t="s">
        <v>97</v>
      </c>
      <c r="S228" s="41" t="e">
        <f t="shared" si="38"/>
        <v>#VALUE!</v>
      </c>
      <c r="T228" s="41" t="e">
        <f t="shared" si="39"/>
        <v>#VALUE!</v>
      </c>
      <c r="U228" s="48" t="s">
        <v>158</v>
      </c>
      <c r="V228" s="50"/>
    </row>
    <row r="229" spans="1:22" ht="60" customHeight="1" x14ac:dyDescent="0.25">
      <c r="A229" s="39" t="str">
        <f t="shared" si="41"/>
        <v/>
      </c>
      <c r="B229" s="49"/>
      <c r="C229" s="48">
        <f t="shared" si="40"/>
        <v>213</v>
      </c>
      <c r="D229" s="41"/>
      <c r="E229" s="42" t="str">
        <f t="shared" si="42"/>
        <v>45,5</v>
      </c>
      <c r="F229" s="43" t="s">
        <v>66</v>
      </c>
      <c r="G229" s="42">
        <f t="shared" si="43"/>
        <v>0</v>
      </c>
      <c r="H229" s="42">
        <f t="shared" si="44"/>
        <v>45.5</v>
      </c>
      <c r="I229" s="77"/>
      <c r="J229" s="78"/>
      <c r="K229" s="79"/>
      <c r="L229" s="80"/>
      <c r="O229" s="49"/>
      <c r="P229" s="48"/>
      <c r="Q229" s="45">
        <v>45.5</v>
      </c>
      <c r="R229" s="41" t="str">
        <f>IF(AND(V229=$V$2,0.5&lt;=Q229,Q229&lt;=3,$C$4="f"),'6.4- RC'!$AG$5,
IF(AND(V229=$V$2,3&lt;Q229,Q229&lt;=6,$C$4="f"),'6.4- RC'!$AH$5,
IF(AND(V229=$V$2,6&lt;Q229,Q229&lt;=30,$C$4="f"),'6.4- RC'!$AI$5,
IF(AND(V229=$V$2,30&lt;Q229,Q229&lt;=120,$C$4="f"),'6.4- RC'!$AJ$5,
IF(AND(V229=$V$2,120&lt;Q229,Q229&lt;=400,$C$4="f"),'6.4- RC'!$AK$5,
IF(AND(V229=$V$2,400&lt;Q229,Q229&lt;=1000,$C$4="f"),'6.4- RC'!$AL$5,
IF(AND(V229=$V$2,1000&lt;Q229,Q229&lt;=2000,$C$4="f"),'6.4- RC'!$AM$5,
IF(AND(V229=$V$2,2000&lt;Q229,Q229&lt;=4000,$C$4="f"),'6.4- RC'!$AN$5,
IF(AND(V229=$V$3,0.5&lt;=Q229,Q229&lt;=3,$C$4="f"),'6.4- RC'!$AR$4,
IF(AND(V229=$V$3,3&lt;Q229,Q229&lt;=6,$C$4="f"),'6.4- RC'!$AS$4,
IF(AND(V229=$V$3,6&lt;Q229,$C$4="f"),'6.4- RC'!$AT$4,
IF(AND(V229=$V$2,0.5&lt;=Q229,Q229&lt;=3,$C$4="m"),'6.4- RC'!$AG$6,
IF(AND(V229=$V$2,3&lt;Q229,Q229&lt;=6,$C$4="m"),'6.4- RC'!$AH$6,
IF(AND(V229=$V$2,6&lt;Q229,Q229&lt;=30,$C$4="m"),'6.4- RC'!$AI$6,
IF(AND(V229=$V$2,30&lt;Q229,Q229&lt;=120,$C$4="m"),'6.4- RC'!$AJ$6,
IF(AND(V229=$V$2,120&lt;Q229,Q229&lt;=400,$C$4="m"),'6.4- RC'!$AK$6,
IF(AND(V229=$V$2,400&lt;Q229,Q229&lt;=1000,$C$4="m"),'6.4- RC'!$AL$6,
IF(AND(V229=$V$2,1000&lt;Q229,Q229&lt;=2000,$C$4="m"),'6.4- RC'!$AM$6,
IF(AND(V229=$V$2,2000&lt;Q229,Q229&lt;=4000,$C$4="m"),'6.4- RC'!$AN$6,
IF(AND(V229=$V$3,0.5&lt;=Q229,Q229&lt;=3,$C$4="m"),'6.4- RC'!$AR$4,
IF(AND(V229=$V$3,3&lt;Q229,Q229&lt;=6,$C$4="m"),'6.4- RC'!$AS$4,
IF(AND(V229=$V$3,6&lt;Q229,$C$4="m"),'6.4- RC'!$AT$4,
IF(AND(V229=$V$2,0.5&lt;=Q229,Q229&lt;=3,$C$4="c"),'6.4- RC'!$AG$7,
IF(AND(V229=$V$2,3&lt;Q229,Q229&lt;=6,$C$4="c"),'6.4- RC'!$AH$7,
IF(AND(V229=$V$2,6&lt;Q229,Q229&lt;=30,$C$4="c"),'6.4- RC'!$AI$7,
IF(AND(V229=$V$2,30&lt;Q229,Q229&lt;=120,$C$4="c"),'6.4- RC'!$AJ$7,
IF(AND(V229=$V$2,120&lt;Q229,Q229&lt;=400,$C$4="c"),'6.4- RC'!$AK$7,
IF(AND(V229=$V$2,400&lt;Q229,Q229&lt;=1000,$C$4="c"),'6.4- RC'!$AL$7,
IF(AND(V229=$V$2,1000&lt;Q229,Q229&lt;=2000,$C$4="c"),'6.4- RC'!$AM$7,
IF(AND(V229=$V$2,2000&lt;Q229,Q229&lt;=4000,$C$4="c"),'6.4- RC'!$AN$7,
IF(AND(V229=$V$3,0.5&lt;=Q229,Q229&lt;=3,$C$4="c"),'6.4- RC'!$AR$6,
IF(AND(V229=$V$3,3&lt;Q229,Q229&lt;=6,$C$4="c"),'6.4- RC'!$AS$6,
IF(AND(V229=$V$3,6&lt;Q229,$C$4="c"),'6.4- RC'!$AT$6,
IF(AND(V229=$V$2,0.5&lt;=Q229,Q229&lt;=3,$C$4="v"),'6.4- RC'!$AG$8,
IF(AND(V229=$V$2,3&lt;Q229,Q229&lt;=6,$C$4="v"),'6.4- RC'!$AH$8,
IF(AND(V229=$V$2,6&lt;Q229,Q229&lt;=30,$C$4="v"),'6.4- RC'!$AI$8,
IF(AND(V229=$V$2,30&lt;Q229,Q229&lt;=120,$C$4="v"),'6.4- RC'!$AJ$8,
IF(AND(V229=$V$2,120&lt;Q229,Q229&lt;=400,$C$4="v"),'6.4- RC'!$AK$8,
IF(AND(V229=$V$2,400&lt;Q229,Q229&lt;=1000,$C$4="v"),'6.4- RC'!$AL$8,
IF(AND(V229=$V$2,1000&lt;Q229,Q229&lt;=2000,$C$4="v"),'6.4- RC'!$AM$8,
IF(AND(V229=$V$2,2000&lt;Q229,Q229&lt;=4000,$C$4="v"),'6.4- RC'!$AN$8,
IF(AND(V229=$V$3,0.5&lt;=Q229,Q229&lt;=3,$C$4="v"),'6.4- RC'!$AR$6,
IF(AND(V229=$V$3,3&lt;Q229,Q229&lt;=6,$C$4="v"),'6.4- RC'!$AS$6,
IF(AND(V229=$V$3,6&lt;Q229,$C$4="v"),'6.4- RC'!$AT$6,
IF(V229="","")))))))))))))))))))))))))))))))))))))))))))))</f>
        <v/>
      </c>
      <c r="S229" s="41" t="e">
        <f t="shared" si="38"/>
        <v>#VALUE!</v>
      </c>
      <c r="T229" s="41" t="e">
        <f t="shared" si="39"/>
        <v>#VALUE!</v>
      </c>
      <c r="U229" s="48"/>
      <c r="V229" s="50"/>
    </row>
    <row r="230" spans="1:22" ht="60" customHeight="1" x14ac:dyDescent="0.25">
      <c r="A230" s="39" t="str">
        <f t="shared" si="41"/>
        <v/>
      </c>
      <c r="B230" s="49"/>
      <c r="C230" s="48">
        <f t="shared" si="40"/>
        <v>214</v>
      </c>
      <c r="D230" s="41"/>
      <c r="E230" s="42" t="str">
        <f t="shared" si="42"/>
        <v>8</v>
      </c>
      <c r="F230" s="43" t="s">
        <v>66</v>
      </c>
      <c r="G230" s="42">
        <f t="shared" si="43"/>
        <v>0</v>
      </c>
      <c r="H230" s="42">
        <f t="shared" si="44"/>
        <v>8</v>
      </c>
      <c r="I230" s="77"/>
      <c r="J230" s="78"/>
      <c r="K230" s="79"/>
      <c r="L230" s="80"/>
      <c r="O230" s="49"/>
      <c r="P230" s="48"/>
      <c r="Q230" s="45">
        <v>8</v>
      </c>
      <c r="R230" s="41" t="str">
        <f>IF(AND(V230=$V$2,0.5&lt;=Q230,Q230&lt;=3,$C$4="f"),'6.4- RC'!$AG$5,
IF(AND(V230=$V$2,3&lt;Q230,Q230&lt;=6,$C$4="f"),'6.4- RC'!$AH$5,
IF(AND(V230=$V$2,6&lt;Q230,Q230&lt;=30,$C$4="f"),'6.4- RC'!$AI$5,
IF(AND(V230=$V$2,30&lt;Q230,Q230&lt;=120,$C$4="f"),'6.4- RC'!$AJ$5,
IF(AND(V230=$V$2,120&lt;Q230,Q230&lt;=400,$C$4="f"),'6.4- RC'!$AK$5,
IF(AND(V230=$V$2,400&lt;Q230,Q230&lt;=1000,$C$4="f"),'6.4- RC'!$AL$5,
IF(AND(V230=$V$2,1000&lt;Q230,Q230&lt;=2000,$C$4="f"),'6.4- RC'!$AM$5,
IF(AND(V230=$V$2,2000&lt;Q230,Q230&lt;=4000,$C$4="f"),'6.4- RC'!$AN$5,
IF(AND(V230=$V$3,0.5&lt;=Q230,Q230&lt;=3,$C$4="f"),'6.4- RC'!$AR$4,
IF(AND(V230=$V$3,3&lt;Q230,Q230&lt;=6,$C$4="f"),'6.4- RC'!$AS$4,
IF(AND(V230=$V$3,6&lt;Q230,$C$4="f"),'6.4- RC'!$AT$4,
IF(AND(V230=$V$2,0.5&lt;=Q230,Q230&lt;=3,$C$4="m"),'6.4- RC'!$AG$6,
IF(AND(V230=$V$2,3&lt;Q230,Q230&lt;=6,$C$4="m"),'6.4- RC'!$AH$6,
IF(AND(V230=$V$2,6&lt;Q230,Q230&lt;=30,$C$4="m"),'6.4- RC'!$AI$6,
IF(AND(V230=$V$2,30&lt;Q230,Q230&lt;=120,$C$4="m"),'6.4- RC'!$AJ$6,
IF(AND(V230=$V$2,120&lt;Q230,Q230&lt;=400,$C$4="m"),'6.4- RC'!$AK$6,
IF(AND(V230=$V$2,400&lt;Q230,Q230&lt;=1000,$C$4="m"),'6.4- RC'!$AL$6,
IF(AND(V230=$V$2,1000&lt;Q230,Q230&lt;=2000,$C$4="m"),'6.4- RC'!$AM$6,
IF(AND(V230=$V$2,2000&lt;Q230,Q230&lt;=4000,$C$4="m"),'6.4- RC'!$AN$6,
IF(AND(V230=$V$3,0.5&lt;=Q230,Q230&lt;=3,$C$4="m"),'6.4- RC'!$AR$4,
IF(AND(V230=$V$3,3&lt;Q230,Q230&lt;=6,$C$4="m"),'6.4- RC'!$AS$4,
IF(AND(V230=$V$3,6&lt;Q230,$C$4="m"),'6.4- RC'!$AT$4,
IF(AND(V230=$V$2,0.5&lt;=Q230,Q230&lt;=3,$C$4="c"),'6.4- RC'!$AG$7,
IF(AND(V230=$V$2,3&lt;Q230,Q230&lt;=6,$C$4="c"),'6.4- RC'!$AH$7,
IF(AND(V230=$V$2,6&lt;Q230,Q230&lt;=30,$C$4="c"),'6.4- RC'!$AI$7,
IF(AND(V230=$V$2,30&lt;Q230,Q230&lt;=120,$C$4="c"),'6.4- RC'!$AJ$7,
IF(AND(V230=$V$2,120&lt;Q230,Q230&lt;=400,$C$4="c"),'6.4- RC'!$AK$7,
IF(AND(V230=$V$2,400&lt;Q230,Q230&lt;=1000,$C$4="c"),'6.4- RC'!$AL$7,
IF(AND(V230=$V$2,1000&lt;Q230,Q230&lt;=2000,$C$4="c"),'6.4- RC'!$AM$7,
IF(AND(V230=$V$2,2000&lt;Q230,Q230&lt;=4000,$C$4="c"),'6.4- RC'!$AN$7,
IF(AND(V230=$V$3,0.5&lt;=Q230,Q230&lt;=3,$C$4="c"),'6.4- RC'!$AR$6,
IF(AND(V230=$V$3,3&lt;Q230,Q230&lt;=6,$C$4="c"),'6.4- RC'!$AS$6,
IF(AND(V230=$V$3,6&lt;Q230,$C$4="c"),'6.4- RC'!$AT$6,
IF(AND(V230=$V$2,0.5&lt;=Q230,Q230&lt;=3,$C$4="v"),'6.4- RC'!$AG$8,
IF(AND(V230=$V$2,3&lt;Q230,Q230&lt;=6,$C$4="v"),'6.4- RC'!$AH$8,
IF(AND(V230=$V$2,6&lt;Q230,Q230&lt;=30,$C$4="v"),'6.4- RC'!$AI$8,
IF(AND(V230=$V$2,30&lt;Q230,Q230&lt;=120,$C$4="v"),'6.4- RC'!$AJ$8,
IF(AND(V230=$V$2,120&lt;Q230,Q230&lt;=400,$C$4="v"),'6.4- RC'!$AK$8,
IF(AND(V230=$V$2,400&lt;Q230,Q230&lt;=1000,$C$4="v"),'6.4- RC'!$AL$8,
IF(AND(V230=$V$2,1000&lt;Q230,Q230&lt;=2000,$C$4="v"),'6.4- RC'!$AM$8,
IF(AND(V230=$V$2,2000&lt;Q230,Q230&lt;=4000,$C$4="v"),'6.4- RC'!$AN$8,
IF(AND(V230=$V$3,0.5&lt;=Q230,Q230&lt;=3,$C$4="v"),'6.4- RC'!$AR$6,
IF(AND(V230=$V$3,3&lt;Q230,Q230&lt;=6,$C$4="v"),'6.4- RC'!$AS$6,
IF(AND(V230=$V$3,6&lt;Q230,$C$4="v"),'6.4- RC'!$AT$6,
IF(V230="","")))))))))))))))))))))))))))))))))))))))))))))</f>
        <v/>
      </c>
      <c r="S230" s="41" t="e">
        <f t="shared" si="38"/>
        <v>#VALUE!</v>
      </c>
      <c r="T230" s="41" t="e">
        <f t="shared" si="39"/>
        <v>#VALUE!</v>
      </c>
      <c r="U230" s="48"/>
      <c r="V230" s="50"/>
    </row>
    <row r="231" spans="1:22" ht="60" customHeight="1" x14ac:dyDescent="0.25">
      <c r="A231" s="39" t="str">
        <f t="shared" si="41"/>
        <v/>
      </c>
      <c r="B231" s="49"/>
      <c r="C231" s="48">
        <f t="shared" si="40"/>
        <v>215</v>
      </c>
      <c r="D231" s="41"/>
      <c r="E231" s="42" t="str">
        <f t="shared" si="42"/>
        <v>58</v>
      </c>
      <c r="F231" s="43" t="s">
        <v>66</v>
      </c>
      <c r="G231" s="42">
        <f t="shared" si="43"/>
        <v>0</v>
      </c>
      <c r="H231" s="42">
        <f t="shared" si="44"/>
        <v>58</v>
      </c>
      <c r="I231" s="77"/>
      <c r="J231" s="78"/>
      <c r="K231" s="79"/>
      <c r="L231" s="80"/>
      <c r="O231" s="49"/>
      <c r="P231" s="48"/>
      <c r="Q231" s="45">
        <v>58</v>
      </c>
      <c r="R231" s="41" t="str">
        <f>IF(AND(V231=$V$2,0.5&lt;=Q231,Q231&lt;=3,$C$4="f"),'6.4- RC'!$AG$5,
IF(AND(V231=$V$2,3&lt;Q231,Q231&lt;=6,$C$4="f"),'6.4- RC'!$AH$5,
IF(AND(V231=$V$2,6&lt;Q231,Q231&lt;=30,$C$4="f"),'6.4- RC'!$AI$5,
IF(AND(V231=$V$2,30&lt;Q231,Q231&lt;=120,$C$4="f"),'6.4- RC'!$AJ$5,
IF(AND(V231=$V$2,120&lt;Q231,Q231&lt;=400,$C$4="f"),'6.4- RC'!$AK$5,
IF(AND(V231=$V$2,400&lt;Q231,Q231&lt;=1000,$C$4="f"),'6.4- RC'!$AL$5,
IF(AND(V231=$V$2,1000&lt;Q231,Q231&lt;=2000,$C$4="f"),'6.4- RC'!$AM$5,
IF(AND(V231=$V$2,2000&lt;Q231,Q231&lt;=4000,$C$4="f"),'6.4- RC'!$AN$5,
IF(AND(V231=$V$3,0.5&lt;=Q231,Q231&lt;=3,$C$4="f"),'6.4- RC'!$AR$4,
IF(AND(V231=$V$3,3&lt;Q231,Q231&lt;=6,$C$4="f"),'6.4- RC'!$AS$4,
IF(AND(V231=$V$3,6&lt;Q231,$C$4="f"),'6.4- RC'!$AT$4,
IF(AND(V231=$V$2,0.5&lt;=Q231,Q231&lt;=3,$C$4="m"),'6.4- RC'!$AG$6,
IF(AND(V231=$V$2,3&lt;Q231,Q231&lt;=6,$C$4="m"),'6.4- RC'!$AH$6,
IF(AND(V231=$V$2,6&lt;Q231,Q231&lt;=30,$C$4="m"),'6.4- RC'!$AI$6,
IF(AND(V231=$V$2,30&lt;Q231,Q231&lt;=120,$C$4="m"),'6.4- RC'!$AJ$6,
IF(AND(V231=$V$2,120&lt;Q231,Q231&lt;=400,$C$4="m"),'6.4- RC'!$AK$6,
IF(AND(V231=$V$2,400&lt;Q231,Q231&lt;=1000,$C$4="m"),'6.4- RC'!$AL$6,
IF(AND(V231=$V$2,1000&lt;Q231,Q231&lt;=2000,$C$4="m"),'6.4- RC'!$AM$6,
IF(AND(V231=$V$2,2000&lt;Q231,Q231&lt;=4000,$C$4="m"),'6.4- RC'!$AN$6,
IF(AND(V231=$V$3,0.5&lt;=Q231,Q231&lt;=3,$C$4="m"),'6.4- RC'!$AR$4,
IF(AND(V231=$V$3,3&lt;Q231,Q231&lt;=6,$C$4="m"),'6.4- RC'!$AS$4,
IF(AND(V231=$V$3,6&lt;Q231,$C$4="m"),'6.4- RC'!$AT$4,
IF(AND(V231=$V$2,0.5&lt;=Q231,Q231&lt;=3,$C$4="c"),'6.4- RC'!$AG$7,
IF(AND(V231=$V$2,3&lt;Q231,Q231&lt;=6,$C$4="c"),'6.4- RC'!$AH$7,
IF(AND(V231=$V$2,6&lt;Q231,Q231&lt;=30,$C$4="c"),'6.4- RC'!$AI$7,
IF(AND(V231=$V$2,30&lt;Q231,Q231&lt;=120,$C$4="c"),'6.4- RC'!$AJ$7,
IF(AND(V231=$V$2,120&lt;Q231,Q231&lt;=400,$C$4="c"),'6.4- RC'!$AK$7,
IF(AND(V231=$V$2,400&lt;Q231,Q231&lt;=1000,$C$4="c"),'6.4- RC'!$AL$7,
IF(AND(V231=$V$2,1000&lt;Q231,Q231&lt;=2000,$C$4="c"),'6.4- RC'!$AM$7,
IF(AND(V231=$V$2,2000&lt;Q231,Q231&lt;=4000,$C$4="c"),'6.4- RC'!$AN$7,
IF(AND(V231=$V$3,0.5&lt;=Q231,Q231&lt;=3,$C$4="c"),'6.4- RC'!$AR$6,
IF(AND(V231=$V$3,3&lt;Q231,Q231&lt;=6,$C$4="c"),'6.4- RC'!$AS$6,
IF(AND(V231=$V$3,6&lt;Q231,$C$4="c"),'6.4- RC'!$AT$6,
IF(AND(V231=$V$2,0.5&lt;=Q231,Q231&lt;=3,$C$4="v"),'6.4- RC'!$AG$8,
IF(AND(V231=$V$2,3&lt;Q231,Q231&lt;=6,$C$4="v"),'6.4- RC'!$AH$8,
IF(AND(V231=$V$2,6&lt;Q231,Q231&lt;=30,$C$4="v"),'6.4- RC'!$AI$8,
IF(AND(V231=$V$2,30&lt;Q231,Q231&lt;=120,$C$4="v"),'6.4- RC'!$AJ$8,
IF(AND(V231=$V$2,120&lt;Q231,Q231&lt;=400,$C$4="v"),'6.4- RC'!$AK$8,
IF(AND(V231=$V$2,400&lt;Q231,Q231&lt;=1000,$C$4="v"),'6.4- RC'!$AL$8,
IF(AND(V231=$V$2,1000&lt;Q231,Q231&lt;=2000,$C$4="v"),'6.4- RC'!$AM$8,
IF(AND(V231=$V$2,2000&lt;Q231,Q231&lt;=4000,$C$4="v"),'6.4- RC'!$AN$8,
IF(AND(V231=$V$3,0.5&lt;=Q231,Q231&lt;=3,$C$4="v"),'6.4- RC'!$AR$6,
IF(AND(V231=$V$3,3&lt;Q231,Q231&lt;=6,$C$4="v"),'6.4- RC'!$AS$6,
IF(AND(V231=$V$3,6&lt;Q231,$C$4="v"),'6.4- RC'!$AT$6,
IF(V231="","")))))))))))))))))))))))))))))))))))))))))))))</f>
        <v/>
      </c>
      <c r="S231" s="41" t="e">
        <f t="shared" si="38"/>
        <v>#VALUE!</v>
      </c>
      <c r="T231" s="41" t="e">
        <f t="shared" si="39"/>
        <v>#VALUE!</v>
      </c>
      <c r="U231" s="48"/>
      <c r="V231" s="50"/>
    </row>
    <row r="232" spans="1:22" ht="60" customHeight="1" x14ac:dyDescent="0.25">
      <c r="A232" s="39" t="str">
        <f t="shared" si="41"/>
        <v/>
      </c>
      <c r="B232" s="49"/>
      <c r="C232" s="48">
        <f t="shared" si="40"/>
        <v>216</v>
      </c>
      <c r="D232" s="41"/>
      <c r="E232" s="42" t="str">
        <f t="shared" si="42"/>
        <v>58</v>
      </c>
      <c r="F232" s="43" t="s">
        <v>66</v>
      </c>
      <c r="G232" s="42">
        <f t="shared" si="43"/>
        <v>0</v>
      </c>
      <c r="H232" s="42">
        <f t="shared" si="44"/>
        <v>58</v>
      </c>
      <c r="I232" s="77"/>
      <c r="J232" s="78"/>
      <c r="K232" s="79"/>
      <c r="L232" s="80"/>
      <c r="O232" s="49"/>
      <c r="P232" s="48"/>
      <c r="Q232" s="45">
        <v>58</v>
      </c>
      <c r="R232" s="41" t="str">
        <f>IF(AND(V232=$V$2,0.5&lt;=Q232,Q232&lt;=3,$C$4="f"),'6.4- RC'!$AG$5,
IF(AND(V232=$V$2,3&lt;Q232,Q232&lt;=6,$C$4="f"),'6.4- RC'!$AH$5,
IF(AND(V232=$V$2,6&lt;Q232,Q232&lt;=30,$C$4="f"),'6.4- RC'!$AI$5,
IF(AND(V232=$V$2,30&lt;Q232,Q232&lt;=120,$C$4="f"),'6.4- RC'!$AJ$5,
IF(AND(V232=$V$2,120&lt;Q232,Q232&lt;=400,$C$4="f"),'6.4- RC'!$AK$5,
IF(AND(V232=$V$2,400&lt;Q232,Q232&lt;=1000,$C$4="f"),'6.4- RC'!$AL$5,
IF(AND(V232=$V$2,1000&lt;Q232,Q232&lt;=2000,$C$4="f"),'6.4- RC'!$AM$5,
IF(AND(V232=$V$2,2000&lt;Q232,Q232&lt;=4000,$C$4="f"),'6.4- RC'!$AN$5,
IF(AND(V232=$V$3,0.5&lt;=Q232,Q232&lt;=3,$C$4="f"),'6.4- RC'!$AR$4,
IF(AND(V232=$V$3,3&lt;Q232,Q232&lt;=6,$C$4="f"),'6.4- RC'!$AS$4,
IF(AND(V232=$V$3,6&lt;Q232,$C$4="f"),'6.4- RC'!$AT$4,
IF(AND(V232=$V$2,0.5&lt;=Q232,Q232&lt;=3,$C$4="m"),'6.4- RC'!$AG$6,
IF(AND(V232=$V$2,3&lt;Q232,Q232&lt;=6,$C$4="m"),'6.4- RC'!$AH$6,
IF(AND(V232=$V$2,6&lt;Q232,Q232&lt;=30,$C$4="m"),'6.4- RC'!$AI$6,
IF(AND(V232=$V$2,30&lt;Q232,Q232&lt;=120,$C$4="m"),'6.4- RC'!$AJ$6,
IF(AND(V232=$V$2,120&lt;Q232,Q232&lt;=400,$C$4="m"),'6.4- RC'!$AK$6,
IF(AND(V232=$V$2,400&lt;Q232,Q232&lt;=1000,$C$4="m"),'6.4- RC'!$AL$6,
IF(AND(V232=$V$2,1000&lt;Q232,Q232&lt;=2000,$C$4="m"),'6.4- RC'!$AM$6,
IF(AND(V232=$V$2,2000&lt;Q232,Q232&lt;=4000,$C$4="m"),'6.4- RC'!$AN$6,
IF(AND(V232=$V$3,0.5&lt;=Q232,Q232&lt;=3,$C$4="m"),'6.4- RC'!$AR$4,
IF(AND(V232=$V$3,3&lt;Q232,Q232&lt;=6,$C$4="m"),'6.4- RC'!$AS$4,
IF(AND(V232=$V$3,6&lt;Q232,$C$4="m"),'6.4- RC'!$AT$4,
IF(AND(V232=$V$2,0.5&lt;=Q232,Q232&lt;=3,$C$4="c"),'6.4- RC'!$AG$7,
IF(AND(V232=$V$2,3&lt;Q232,Q232&lt;=6,$C$4="c"),'6.4- RC'!$AH$7,
IF(AND(V232=$V$2,6&lt;Q232,Q232&lt;=30,$C$4="c"),'6.4- RC'!$AI$7,
IF(AND(V232=$V$2,30&lt;Q232,Q232&lt;=120,$C$4="c"),'6.4- RC'!$AJ$7,
IF(AND(V232=$V$2,120&lt;Q232,Q232&lt;=400,$C$4="c"),'6.4- RC'!$AK$7,
IF(AND(V232=$V$2,400&lt;Q232,Q232&lt;=1000,$C$4="c"),'6.4- RC'!$AL$7,
IF(AND(V232=$V$2,1000&lt;Q232,Q232&lt;=2000,$C$4="c"),'6.4- RC'!$AM$7,
IF(AND(V232=$V$2,2000&lt;Q232,Q232&lt;=4000,$C$4="c"),'6.4- RC'!$AN$7,
IF(AND(V232=$V$3,0.5&lt;=Q232,Q232&lt;=3,$C$4="c"),'6.4- RC'!$AR$6,
IF(AND(V232=$V$3,3&lt;Q232,Q232&lt;=6,$C$4="c"),'6.4- RC'!$AS$6,
IF(AND(V232=$V$3,6&lt;Q232,$C$4="c"),'6.4- RC'!$AT$6,
IF(AND(V232=$V$2,0.5&lt;=Q232,Q232&lt;=3,$C$4="v"),'6.4- RC'!$AG$8,
IF(AND(V232=$V$2,3&lt;Q232,Q232&lt;=6,$C$4="v"),'6.4- RC'!$AH$8,
IF(AND(V232=$V$2,6&lt;Q232,Q232&lt;=30,$C$4="v"),'6.4- RC'!$AI$8,
IF(AND(V232=$V$2,30&lt;Q232,Q232&lt;=120,$C$4="v"),'6.4- RC'!$AJ$8,
IF(AND(V232=$V$2,120&lt;Q232,Q232&lt;=400,$C$4="v"),'6.4- RC'!$AK$8,
IF(AND(V232=$V$2,400&lt;Q232,Q232&lt;=1000,$C$4="v"),'6.4- RC'!$AL$8,
IF(AND(V232=$V$2,1000&lt;Q232,Q232&lt;=2000,$C$4="v"),'6.4- RC'!$AM$8,
IF(AND(V232=$V$2,2000&lt;Q232,Q232&lt;=4000,$C$4="v"),'6.4- RC'!$AN$8,
IF(AND(V232=$V$3,0.5&lt;=Q232,Q232&lt;=3,$C$4="v"),'6.4- RC'!$AR$6,
IF(AND(V232=$V$3,3&lt;Q232,Q232&lt;=6,$C$4="v"),'6.4- RC'!$AS$6,
IF(AND(V232=$V$3,6&lt;Q232,$C$4="v"),'6.4- RC'!$AT$6,
IF(V232="","")))))))))))))))))))))))))))))))))))))))))))))</f>
        <v/>
      </c>
      <c r="S232" s="41" t="e">
        <f t="shared" si="38"/>
        <v>#VALUE!</v>
      </c>
      <c r="T232" s="41" t="e">
        <f t="shared" si="39"/>
        <v>#VALUE!</v>
      </c>
      <c r="U232" s="48"/>
      <c r="V232" s="50"/>
    </row>
    <row r="233" spans="1:22" ht="60" customHeight="1" x14ac:dyDescent="0.25">
      <c r="A233" s="39" t="s">
        <v>153</v>
      </c>
      <c r="B233" s="49"/>
      <c r="C233" s="48">
        <f t="shared" si="40"/>
        <v>217</v>
      </c>
      <c r="D233" s="41"/>
      <c r="E233" s="42" t="str">
        <f t="shared" si="42"/>
        <v>(3x) MJ6x1 -4H</v>
      </c>
      <c r="F233" s="55"/>
      <c r="G233" s="42">
        <f t="shared" si="43"/>
        <v>0</v>
      </c>
      <c r="H233" s="42" t="str">
        <f t="shared" si="44"/>
        <v>MJ6x1 -4H</v>
      </c>
      <c r="I233" s="77"/>
      <c r="J233" s="78"/>
      <c r="K233" s="79"/>
      <c r="L233" s="80"/>
      <c r="O233" s="49">
        <v>3</v>
      </c>
      <c r="P233" s="48"/>
      <c r="Q233" s="45" t="s">
        <v>182</v>
      </c>
      <c r="R233" s="41" t="str">
        <f>IF(AND(V233=$V$2,0.5&lt;=Q233,Q233&lt;=3,$C$4="f"),'6.4- RC'!$AG$5,
IF(AND(V233=$V$2,3&lt;Q233,Q233&lt;=6,$C$4="f"),'6.4- RC'!$AH$5,
IF(AND(V233=$V$2,6&lt;Q233,Q233&lt;=30,$C$4="f"),'6.4- RC'!$AI$5,
IF(AND(V233=$V$2,30&lt;Q233,Q233&lt;=120,$C$4="f"),'6.4- RC'!$AJ$5,
IF(AND(V233=$V$2,120&lt;Q233,Q233&lt;=400,$C$4="f"),'6.4- RC'!$AK$5,
IF(AND(V233=$V$2,400&lt;Q233,Q233&lt;=1000,$C$4="f"),'6.4- RC'!$AL$5,
IF(AND(V233=$V$2,1000&lt;Q233,Q233&lt;=2000,$C$4="f"),'6.4- RC'!$AM$5,
IF(AND(V233=$V$2,2000&lt;Q233,Q233&lt;=4000,$C$4="f"),'6.4- RC'!$AN$5,
IF(AND(V233=$V$3,0.5&lt;=Q233,Q233&lt;=3,$C$4="f"),'6.4- RC'!$AR$4,
IF(AND(V233=$V$3,3&lt;Q233,Q233&lt;=6,$C$4="f"),'6.4- RC'!$AS$4,
IF(AND(V233=$V$3,6&lt;Q233,$C$4="f"),'6.4- RC'!$AT$4,
IF(AND(V233=$V$2,0.5&lt;=Q233,Q233&lt;=3,$C$4="m"),'6.4- RC'!$AG$6,
IF(AND(V233=$V$2,3&lt;Q233,Q233&lt;=6,$C$4="m"),'6.4- RC'!$AH$6,
IF(AND(V233=$V$2,6&lt;Q233,Q233&lt;=30,$C$4="m"),'6.4- RC'!$AI$6,
IF(AND(V233=$V$2,30&lt;Q233,Q233&lt;=120,$C$4="m"),'6.4- RC'!$AJ$6,
IF(AND(V233=$V$2,120&lt;Q233,Q233&lt;=400,$C$4="m"),'6.4- RC'!$AK$6,
IF(AND(V233=$V$2,400&lt;Q233,Q233&lt;=1000,$C$4="m"),'6.4- RC'!$AL$6,
IF(AND(V233=$V$2,1000&lt;Q233,Q233&lt;=2000,$C$4="m"),'6.4- RC'!$AM$6,
IF(AND(V233=$V$2,2000&lt;Q233,Q233&lt;=4000,$C$4="m"),'6.4- RC'!$AN$6,
IF(AND(V233=$V$3,0.5&lt;=Q233,Q233&lt;=3,$C$4="m"),'6.4- RC'!$AR$4,
IF(AND(V233=$V$3,3&lt;Q233,Q233&lt;=6,$C$4="m"),'6.4- RC'!$AS$4,
IF(AND(V233=$V$3,6&lt;Q233,$C$4="m"),'6.4- RC'!$AT$4,
IF(AND(V233=$V$2,0.5&lt;=Q233,Q233&lt;=3,$C$4="c"),'6.4- RC'!$AG$7,
IF(AND(V233=$V$2,3&lt;Q233,Q233&lt;=6,$C$4="c"),'6.4- RC'!$AH$7,
IF(AND(V233=$V$2,6&lt;Q233,Q233&lt;=30,$C$4="c"),'6.4- RC'!$AI$7,
IF(AND(V233=$V$2,30&lt;Q233,Q233&lt;=120,$C$4="c"),'6.4- RC'!$AJ$7,
IF(AND(V233=$V$2,120&lt;Q233,Q233&lt;=400,$C$4="c"),'6.4- RC'!$AK$7,
IF(AND(V233=$V$2,400&lt;Q233,Q233&lt;=1000,$C$4="c"),'6.4- RC'!$AL$7,
IF(AND(V233=$V$2,1000&lt;Q233,Q233&lt;=2000,$C$4="c"),'6.4- RC'!$AM$7,
IF(AND(V233=$V$2,2000&lt;Q233,Q233&lt;=4000,$C$4="c"),'6.4- RC'!$AN$7,
IF(AND(V233=$V$3,0.5&lt;=Q233,Q233&lt;=3,$C$4="c"),'6.4- RC'!$AR$6,
IF(AND(V233=$V$3,3&lt;Q233,Q233&lt;=6,$C$4="c"),'6.4- RC'!$AS$6,
IF(AND(V233=$V$3,6&lt;Q233,$C$4="c"),'6.4- RC'!$AT$6,
IF(AND(V233=$V$2,0.5&lt;=Q233,Q233&lt;=3,$C$4="v"),'6.4- RC'!$AG$8,
IF(AND(V233=$V$2,3&lt;Q233,Q233&lt;=6,$C$4="v"),'6.4- RC'!$AH$8,
IF(AND(V233=$V$2,6&lt;Q233,Q233&lt;=30,$C$4="v"),'6.4- RC'!$AI$8,
IF(AND(V233=$V$2,30&lt;Q233,Q233&lt;=120,$C$4="v"),'6.4- RC'!$AJ$8,
IF(AND(V233=$V$2,120&lt;Q233,Q233&lt;=400,$C$4="v"),'6.4- RC'!$AK$8,
IF(AND(V233=$V$2,400&lt;Q233,Q233&lt;=1000,$C$4="v"),'6.4- RC'!$AL$8,
IF(AND(V233=$V$2,1000&lt;Q233,Q233&lt;=2000,$C$4="v"),'6.4- RC'!$AM$8,
IF(AND(V233=$V$2,2000&lt;Q233,Q233&lt;=4000,$C$4="v"),'6.4- RC'!$AN$8,
IF(AND(V233=$V$3,0.5&lt;=Q233,Q233&lt;=3,$C$4="v"),'6.4- RC'!$AR$6,
IF(AND(V233=$V$3,3&lt;Q233,Q233&lt;=6,$C$4="v"),'6.4- RC'!$AS$6,
IF(AND(V233=$V$3,6&lt;Q233,$C$4="v"),'6.4- RC'!$AT$6,
IF(V233="","")))))))))))))))))))))))))))))))))))))))))))))</f>
        <v/>
      </c>
      <c r="S233" s="41" t="e">
        <f t="shared" ref="S233:S297" si="45">MIN(Q233+MID(R233,2,6),Q233+MID(R233,9,6))</f>
        <v>#VALUE!</v>
      </c>
      <c r="T233" s="41" t="e">
        <f t="shared" ref="T233:T297" si="46">MAX(Q233+MID(R233,2,6),Q233+MID(R233,9,6))</f>
        <v>#VALUE!</v>
      </c>
      <c r="U233" s="48"/>
      <c r="V233" s="50"/>
    </row>
    <row r="234" spans="1:22" ht="60" customHeight="1" x14ac:dyDescent="0.25">
      <c r="A234" s="39" t="str">
        <f t="shared" ref="A234:A297" si="47">IF(ISTEXT(D234),"X","")</f>
        <v/>
      </c>
      <c r="B234" s="49"/>
      <c r="C234" s="48">
        <f t="shared" si="40"/>
        <v>218</v>
      </c>
      <c r="D234" s="41"/>
      <c r="E234" s="42" t="str">
        <f t="shared" si="42"/>
        <v>Localisation  0,3|V|J|A</v>
      </c>
      <c r="F234" s="55">
        <f>MAX('8560-1.001 (av TS)'!I301,'8560-1.001 (av TS)'!I304,'8560-1.001 (av TS)'!I307)</f>
        <v>0</v>
      </c>
      <c r="G234" s="42">
        <f t="shared" si="43"/>
        <v>0</v>
      </c>
      <c r="H234" s="42">
        <f t="shared" si="44"/>
        <v>0.3</v>
      </c>
      <c r="I234" s="77"/>
      <c r="J234" s="78"/>
      <c r="K234" s="79"/>
      <c r="L234" s="80"/>
      <c r="O234" s="49"/>
      <c r="P234" s="48" t="s">
        <v>156</v>
      </c>
      <c r="Q234" s="45">
        <v>0.3</v>
      </c>
      <c r="R234" s="41" t="str">
        <f>IF(AND(V234=$V$2,0.5&lt;=Q234,Q234&lt;=3,$C$4="f"),'6.4- RC'!$AG$5,
IF(AND(V234=$V$2,3&lt;Q234,Q234&lt;=6,$C$4="f"),'6.4- RC'!$AH$5,
IF(AND(V234=$V$2,6&lt;Q234,Q234&lt;=30,$C$4="f"),'6.4- RC'!$AI$5,
IF(AND(V234=$V$2,30&lt;Q234,Q234&lt;=120,$C$4="f"),'6.4- RC'!$AJ$5,
IF(AND(V234=$V$2,120&lt;Q234,Q234&lt;=400,$C$4="f"),'6.4- RC'!$AK$5,
IF(AND(V234=$V$2,400&lt;Q234,Q234&lt;=1000,$C$4="f"),'6.4- RC'!$AL$5,
IF(AND(V234=$V$2,1000&lt;Q234,Q234&lt;=2000,$C$4="f"),'6.4- RC'!$AM$5,
IF(AND(V234=$V$2,2000&lt;Q234,Q234&lt;=4000,$C$4="f"),'6.4- RC'!$AN$5,
IF(AND(V234=$V$3,0.5&lt;=Q234,Q234&lt;=3,$C$4="f"),'6.4- RC'!$AR$4,
IF(AND(V234=$V$3,3&lt;Q234,Q234&lt;=6,$C$4="f"),'6.4- RC'!$AS$4,
IF(AND(V234=$V$3,6&lt;Q234,$C$4="f"),'6.4- RC'!$AT$4,
IF(AND(V234=$V$2,0.5&lt;=Q234,Q234&lt;=3,$C$4="m"),'6.4- RC'!$AG$6,
IF(AND(V234=$V$2,3&lt;Q234,Q234&lt;=6,$C$4="m"),'6.4- RC'!$AH$6,
IF(AND(V234=$V$2,6&lt;Q234,Q234&lt;=30,$C$4="m"),'6.4- RC'!$AI$6,
IF(AND(V234=$V$2,30&lt;Q234,Q234&lt;=120,$C$4="m"),'6.4- RC'!$AJ$6,
IF(AND(V234=$V$2,120&lt;Q234,Q234&lt;=400,$C$4="m"),'6.4- RC'!$AK$6,
IF(AND(V234=$V$2,400&lt;Q234,Q234&lt;=1000,$C$4="m"),'6.4- RC'!$AL$6,
IF(AND(V234=$V$2,1000&lt;Q234,Q234&lt;=2000,$C$4="m"),'6.4- RC'!$AM$6,
IF(AND(V234=$V$2,2000&lt;Q234,Q234&lt;=4000,$C$4="m"),'6.4- RC'!$AN$6,
IF(AND(V234=$V$3,0.5&lt;=Q234,Q234&lt;=3,$C$4="m"),'6.4- RC'!$AR$4,
IF(AND(V234=$V$3,3&lt;Q234,Q234&lt;=6,$C$4="m"),'6.4- RC'!$AS$4,
IF(AND(V234=$V$3,6&lt;Q234,$C$4="m"),'6.4- RC'!$AT$4,
IF(AND(V234=$V$2,0.5&lt;=Q234,Q234&lt;=3,$C$4="c"),'6.4- RC'!$AG$7,
IF(AND(V234=$V$2,3&lt;Q234,Q234&lt;=6,$C$4="c"),'6.4- RC'!$AH$7,
IF(AND(V234=$V$2,6&lt;Q234,Q234&lt;=30,$C$4="c"),'6.4- RC'!$AI$7,
IF(AND(V234=$V$2,30&lt;Q234,Q234&lt;=120,$C$4="c"),'6.4- RC'!$AJ$7,
IF(AND(V234=$V$2,120&lt;Q234,Q234&lt;=400,$C$4="c"),'6.4- RC'!$AK$7,
IF(AND(V234=$V$2,400&lt;Q234,Q234&lt;=1000,$C$4="c"),'6.4- RC'!$AL$7,
IF(AND(V234=$V$2,1000&lt;Q234,Q234&lt;=2000,$C$4="c"),'6.4- RC'!$AM$7,
IF(AND(V234=$V$2,2000&lt;Q234,Q234&lt;=4000,$C$4="c"),'6.4- RC'!$AN$7,
IF(AND(V234=$V$3,0.5&lt;=Q234,Q234&lt;=3,$C$4="c"),'6.4- RC'!$AR$6,
IF(AND(V234=$V$3,3&lt;Q234,Q234&lt;=6,$C$4="c"),'6.4- RC'!$AS$6,
IF(AND(V234=$V$3,6&lt;Q234,$C$4="c"),'6.4- RC'!$AT$6,
IF(AND(V234=$V$2,0.5&lt;=Q234,Q234&lt;=3,$C$4="v"),'6.4- RC'!$AG$8,
IF(AND(V234=$V$2,3&lt;Q234,Q234&lt;=6,$C$4="v"),'6.4- RC'!$AH$8,
IF(AND(V234=$V$2,6&lt;Q234,Q234&lt;=30,$C$4="v"),'6.4- RC'!$AI$8,
IF(AND(V234=$V$2,30&lt;Q234,Q234&lt;=120,$C$4="v"),'6.4- RC'!$AJ$8,
IF(AND(V234=$V$2,120&lt;Q234,Q234&lt;=400,$C$4="v"),'6.4- RC'!$AK$8,
IF(AND(V234=$V$2,400&lt;Q234,Q234&lt;=1000,$C$4="v"),'6.4- RC'!$AL$8,
IF(AND(V234=$V$2,1000&lt;Q234,Q234&lt;=2000,$C$4="v"),'6.4- RC'!$AM$8,
IF(AND(V234=$V$2,2000&lt;Q234,Q234&lt;=4000,$C$4="v"),'6.4- RC'!$AN$8,
IF(AND(V234=$V$3,0.5&lt;=Q234,Q234&lt;=3,$C$4="v"),'6.4- RC'!$AR$6,
IF(AND(V234=$V$3,3&lt;Q234,Q234&lt;=6,$C$4="v"),'6.4- RC'!$AS$6,
IF(AND(V234=$V$3,6&lt;Q234,$C$4="v"),'6.4- RC'!$AT$6,
IF(V234="","")))))))))))))))))))))))))))))))))))))))))))))</f>
        <v/>
      </c>
      <c r="S234" s="41" t="e">
        <f t="shared" si="45"/>
        <v>#VALUE!</v>
      </c>
      <c r="T234" s="41" t="e">
        <f t="shared" si="46"/>
        <v>#VALUE!</v>
      </c>
      <c r="U234" s="48" t="s">
        <v>183</v>
      </c>
      <c r="V234" s="50"/>
    </row>
    <row r="235" spans="1:22" ht="60" customHeight="1" x14ac:dyDescent="0.25">
      <c r="A235" s="39" t="str">
        <f t="shared" si="47"/>
        <v/>
      </c>
      <c r="B235" s="49"/>
      <c r="C235" s="48">
        <f t="shared" si="40"/>
        <v>219</v>
      </c>
      <c r="D235" s="41"/>
      <c r="E235" s="42" t="str">
        <f t="shared" si="42"/>
        <v>Prof perçage 12,5±0,4</v>
      </c>
      <c r="F235" s="55"/>
      <c r="G235" s="42">
        <f t="shared" si="43"/>
        <v>12.1</v>
      </c>
      <c r="H235" s="42">
        <f t="shared" si="44"/>
        <v>12.9</v>
      </c>
      <c r="I235" s="77"/>
      <c r="J235" s="78"/>
      <c r="K235" s="79"/>
      <c r="L235" s="80"/>
      <c r="O235" s="49"/>
      <c r="P235" s="48" t="s">
        <v>180</v>
      </c>
      <c r="Q235" s="45">
        <v>12.5</v>
      </c>
      <c r="R235" s="41" t="s">
        <v>181</v>
      </c>
      <c r="S235" s="41" t="e">
        <f t="shared" si="45"/>
        <v>#VALUE!</v>
      </c>
      <c r="T235" s="41" t="e">
        <f t="shared" si="46"/>
        <v>#VALUE!</v>
      </c>
      <c r="U235" s="48"/>
      <c r="V235" s="50"/>
    </row>
    <row r="236" spans="1:22" ht="60" customHeight="1" x14ac:dyDescent="0.25">
      <c r="A236" s="39" t="str">
        <f t="shared" si="47"/>
        <v/>
      </c>
      <c r="B236" s="49"/>
      <c r="C236" s="48">
        <f t="shared" si="40"/>
        <v>220</v>
      </c>
      <c r="D236" s="41"/>
      <c r="E236" s="42" t="str">
        <f t="shared" si="42"/>
        <v>Prof perçage 10±0,2</v>
      </c>
      <c r="F236" s="55"/>
      <c r="G236" s="42">
        <f t="shared" si="43"/>
        <v>9.8000000000000007</v>
      </c>
      <c r="H236" s="42">
        <f t="shared" si="44"/>
        <v>10.199999999999999</v>
      </c>
      <c r="I236" s="77"/>
      <c r="J236" s="78"/>
      <c r="K236" s="79"/>
      <c r="L236" s="80"/>
      <c r="O236" s="49"/>
      <c r="P236" s="48" t="s">
        <v>180</v>
      </c>
      <c r="Q236" s="45">
        <v>10</v>
      </c>
      <c r="R236" s="41" t="s">
        <v>97</v>
      </c>
      <c r="S236" s="41" t="e">
        <f t="shared" si="45"/>
        <v>#VALUE!</v>
      </c>
      <c r="T236" s="41" t="e">
        <f t="shared" si="46"/>
        <v>#VALUE!</v>
      </c>
      <c r="U236" s="48"/>
      <c r="V236" s="50"/>
    </row>
    <row r="237" spans="1:22" ht="60" customHeight="1" x14ac:dyDescent="0.25">
      <c r="A237" s="39" t="str">
        <f t="shared" si="47"/>
        <v/>
      </c>
      <c r="B237" s="49"/>
      <c r="C237" s="48">
        <f t="shared" si="40"/>
        <v>221</v>
      </c>
      <c r="D237" s="41"/>
      <c r="E237" s="42" t="str">
        <f t="shared" si="42"/>
        <v>47FAUX</v>
      </c>
      <c r="F237" s="55">
        <f>'8560-1.001 (av TS)'!I300</f>
        <v>0</v>
      </c>
      <c r="G237" s="42">
        <f t="shared" si="43"/>
        <v>0</v>
      </c>
      <c r="H237" s="42">
        <f t="shared" si="44"/>
        <v>0</v>
      </c>
      <c r="I237" s="77"/>
      <c r="J237" s="78"/>
      <c r="K237" s="79"/>
      <c r="L237" s="80"/>
      <c r="O237" s="49"/>
      <c r="P237" s="48"/>
      <c r="Q237" s="45">
        <v>47</v>
      </c>
      <c r="R237" s="41" t="b">
        <f>IF(AND(V237=$V$2,0.5&lt;=Q237,Q237&lt;=3,$C$4="f"),'6.4- RC'!$AG$5,
IF(AND(V237=$V$2,3&lt;Q237,Q237&lt;=6,$C$4="f"),'6.4- RC'!$AH$5,
IF(AND(V237=$V$2,6&lt;Q237,Q237&lt;=30,$C$4="f"),'6.4- RC'!$AI$5,
IF(AND(V237=$V$2,30&lt;Q237,Q237&lt;=120,$C$4="f"),'6.4- RC'!$AJ$5,
IF(AND(V237=$V$2,120&lt;Q237,Q237&lt;=400,$C$4="f"),'6.4- RC'!$AK$5,
IF(AND(V237=$V$2,400&lt;Q237,Q237&lt;=1000,$C$4="f"),'6.4- RC'!$AL$5,
IF(AND(V237=$V$2,1000&lt;Q237,Q237&lt;=2000,$C$4="f"),'6.4- RC'!$AM$5,
IF(AND(V237=$V$2,2000&lt;Q237,Q237&lt;=4000,$C$4="f"),'6.4- RC'!$AN$5,
IF(AND(V237=$V$3,0.5&lt;=Q237,Q237&lt;=3,$C$4="f"),'6.4- RC'!$AR$4,
IF(AND(V237=$V$3,3&lt;Q237,Q237&lt;=6,$C$4="f"),'6.4- RC'!$AS$4,
IF(AND(V237=$V$3,6&lt;Q237,$C$4="f"),'6.4- RC'!$AT$4,
IF(AND(V237=$V$2,0.5&lt;=Q237,Q237&lt;=3,$C$4="m"),'6.4- RC'!$AG$6,
IF(AND(V237=$V$2,3&lt;Q237,Q237&lt;=6,$C$4="m"),'6.4- RC'!$AH$6,
IF(AND(V237=$V$2,6&lt;Q237,Q237&lt;=30,$C$4="m"),'6.4- RC'!$AI$6,
IF(AND(V237=$V$2,30&lt;Q237,Q237&lt;=120,$C$4="m"),'6.4- RC'!$AJ$6,
IF(AND(V237=$V$2,120&lt;Q237,Q237&lt;=400,$C$4="m"),'6.4- RC'!$AK$6,
IF(AND(V237=$V$2,400&lt;Q237,Q237&lt;=1000,$C$4="m"),'6.4- RC'!$AL$6,
IF(AND(V237=$V$2,1000&lt;Q237,Q237&lt;=2000,$C$4="m"),'6.4- RC'!$AM$6,
IF(AND(V237=$V$2,2000&lt;Q237,Q237&lt;=4000,$C$4="m"),'6.4- RC'!$AN$6,
IF(AND(V237=$V$3,0.5&lt;=Q237,Q237&lt;=3,$C$4="m"),'6.4- RC'!$AR$4,
IF(AND(V237=$V$3,3&lt;Q237,Q237&lt;=6,$C$4="m"),'6.4- RC'!$AS$4,
IF(AND(V237=$V$3,6&lt;Q237,$C$4="m"),'6.4- RC'!$AT$4,
IF(AND(V237=$V$2,0.5&lt;=Q237,Q237&lt;=3,$C$4="c"),'6.4- RC'!$AG$7,
IF(AND(V237=$V$2,3&lt;Q237,Q237&lt;=6,$C$4="c"),'6.4- RC'!$AH$7,
IF(AND(V237=$V$2,6&lt;Q237,Q237&lt;=30,$C$4="c"),'6.4- RC'!$AI$7,
IF(AND(V237=$V$2,30&lt;Q237,Q237&lt;=120,$C$4="c"),'6.4- RC'!$AJ$7,
IF(AND(V237=$V$2,120&lt;Q237,Q237&lt;=400,$C$4="c"),'6.4- RC'!$AK$7,
IF(AND(V237=$V$2,400&lt;Q237,Q237&lt;=1000,$C$4="c"),'6.4- RC'!$AL$7,
IF(AND(V237=$V$2,1000&lt;Q237,Q237&lt;=2000,$C$4="c"),'6.4- RC'!$AM$7,
IF(AND(V237=$V$2,2000&lt;Q237,Q237&lt;=4000,$C$4="c"),'6.4- RC'!$AN$7,
IF(AND(V237=$V$3,0.5&lt;=Q237,Q237&lt;=3,$C$4="c"),'6.4- RC'!$AR$6,
IF(AND(V237=$V$3,3&lt;Q237,Q237&lt;=6,$C$4="c"),'6.4- RC'!$AS$6,
IF(AND(V237=$V$3,6&lt;Q237,$C$4="c"),'6.4- RC'!$AT$6,
IF(AND(V237=$V$2,0.5&lt;=Q237,Q237&lt;=3,$C$4="v"),'6.4- RC'!$AG$8,
IF(AND(V237=$V$2,3&lt;Q237,Q237&lt;=6,$C$4="v"),'6.4- RC'!$AH$8,
IF(AND(V237=$V$2,6&lt;Q237,Q237&lt;=30,$C$4="v"),'6.4- RC'!$AI$8,
IF(AND(V237=$V$2,30&lt;Q237,Q237&lt;=120,$C$4="v"),'6.4- RC'!$AJ$8,
IF(AND(V237=$V$2,120&lt;Q237,Q237&lt;=400,$C$4="v"),'6.4- RC'!$AK$8,
IF(AND(V237=$V$2,400&lt;Q237,Q237&lt;=1000,$C$4="v"),'6.4- RC'!$AL$8,
IF(AND(V237=$V$2,1000&lt;Q237,Q237&lt;=2000,$C$4="v"),'6.4- RC'!$AM$8,
IF(AND(V237=$V$2,2000&lt;Q237,Q237&lt;=4000,$C$4="v"),'6.4- RC'!$AN$8,
IF(AND(V237=$V$3,0.5&lt;=Q237,Q237&lt;=3,$C$4="v"),'6.4- RC'!$AR$6,
IF(AND(V237=$V$3,3&lt;Q237,Q237&lt;=6,$C$4="v"),'6.4- RC'!$AS$6,
IF(AND(V237=$V$3,6&lt;Q237,$C$4="v"),'6.4- RC'!$AT$6,
IF(V237="","")))))))))))))))))))))))))))))))))))))))))))))</f>
        <v>0</v>
      </c>
      <c r="S237" s="41" t="e">
        <f t="shared" si="45"/>
        <v>#VALUE!</v>
      </c>
      <c r="T237" s="41" t="e">
        <f t="shared" si="46"/>
        <v>#VALUE!</v>
      </c>
      <c r="U237" s="48"/>
      <c r="V237" s="50" t="str">
        <f>V221</f>
        <v>Dimensions linéaire</v>
      </c>
    </row>
    <row r="238" spans="1:22" ht="60" customHeight="1" x14ac:dyDescent="0.25">
      <c r="A238" s="39" t="str">
        <f t="shared" si="47"/>
        <v/>
      </c>
      <c r="B238" s="49"/>
      <c r="C238" s="48">
        <f t="shared" si="40"/>
        <v>222</v>
      </c>
      <c r="D238" s="41"/>
      <c r="E238" s="42" t="str">
        <f t="shared" si="42"/>
        <v>33FAUX</v>
      </c>
      <c r="F238" s="55">
        <f>'8560-1.001 (av TS)'!I299</f>
        <v>0</v>
      </c>
      <c r="G238" s="42">
        <f t="shared" si="43"/>
        <v>0</v>
      </c>
      <c r="H238" s="42">
        <f t="shared" si="44"/>
        <v>0</v>
      </c>
      <c r="I238" s="77"/>
      <c r="J238" s="78"/>
      <c r="K238" s="79"/>
      <c r="L238" s="80"/>
      <c r="O238" s="49"/>
      <c r="P238" s="48"/>
      <c r="Q238" s="45">
        <v>33</v>
      </c>
      <c r="R238" s="41" t="b">
        <f>IF(AND(V238=$V$2,0.5&lt;=Q238,Q238&lt;=3,$C$4="f"),'6.4- RC'!$AG$5,
IF(AND(V238=$V$2,3&lt;Q238,Q238&lt;=6,$C$4="f"),'6.4- RC'!$AH$5,
IF(AND(V238=$V$2,6&lt;Q238,Q238&lt;=30,$C$4="f"),'6.4- RC'!$AI$5,
IF(AND(V238=$V$2,30&lt;Q238,Q238&lt;=120,$C$4="f"),'6.4- RC'!$AJ$5,
IF(AND(V238=$V$2,120&lt;Q238,Q238&lt;=400,$C$4="f"),'6.4- RC'!$AK$5,
IF(AND(V238=$V$2,400&lt;Q238,Q238&lt;=1000,$C$4="f"),'6.4- RC'!$AL$5,
IF(AND(V238=$V$2,1000&lt;Q238,Q238&lt;=2000,$C$4="f"),'6.4- RC'!$AM$5,
IF(AND(V238=$V$2,2000&lt;Q238,Q238&lt;=4000,$C$4="f"),'6.4- RC'!$AN$5,
IF(AND(V238=$V$3,0.5&lt;=Q238,Q238&lt;=3,$C$4="f"),'6.4- RC'!$AR$4,
IF(AND(V238=$V$3,3&lt;Q238,Q238&lt;=6,$C$4="f"),'6.4- RC'!$AS$4,
IF(AND(V238=$V$3,6&lt;Q238,$C$4="f"),'6.4- RC'!$AT$4,
IF(AND(V238=$V$2,0.5&lt;=Q238,Q238&lt;=3,$C$4="m"),'6.4- RC'!$AG$6,
IF(AND(V238=$V$2,3&lt;Q238,Q238&lt;=6,$C$4="m"),'6.4- RC'!$AH$6,
IF(AND(V238=$V$2,6&lt;Q238,Q238&lt;=30,$C$4="m"),'6.4- RC'!$AI$6,
IF(AND(V238=$V$2,30&lt;Q238,Q238&lt;=120,$C$4="m"),'6.4- RC'!$AJ$6,
IF(AND(V238=$V$2,120&lt;Q238,Q238&lt;=400,$C$4="m"),'6.4- RC'!$AK$6,
IF(AND(V238=$V$2,400&lt;Q238,Q238&lt;=1000,$C$4="m"),'6.4- RC'!$AL$6,
IF(AND(V238=$V$2,1000&lt;Q238,Q238&lt;=2000,$C$4="m"),'6.4- RC'!$AM$6,
IF(AND(V238=$V$2,2000&lt;Q238,Q238&lt;=4000,$C$4="m"),'6.4- RC'!$AN$6,
IF(AND(V238=$V$3,0.5&lt;=Q238,Q238&lt;=3,$C$4="m"),'6.4- RC'!$AR$4,
IF(AND(V238=$V$3,3&lt;Q238,Q238&lt;=6,$C$4="m"),'6.4- RC'!$AS$4,
IF(AND(V238=$V$3,6&lt;Q238,$C$4="m"),'6.4- RC'!$AT$4,
IF(AND(V238=$V$2,0.5&lt;=Q238,Q238&lt;=3,$C$4="c"),'6.4- RC'!$AG$7,
IF(AND(V238=$V$2,3&lt;Q238,Q238&lt;=6,$C$4="c"),'6.4- RC'!$AH$7,
IF(AND(V238=$V$2,6&lt;Q238,Q238&lt;=30,$C$4="c"),'6.4- RC'!$AI$7,
IF(AND(V238=$V$2,30&lt;Q238,Q238&lt;=120,$C$4="c"),'6.4- RC'!$AJ$7,
IF(AND(V238=$V$2,120&lt;Q238,Q238&lt;=400,$C$4="c"),'6.4- RC'!$AK$7,
IF(AND(V238=$V$2,400&lt;Q238,Q238&lt;=1000,$C$4="c"),'6.4- RC'!$AL$7,
IF(AND(V238=$V$2,1000&lt;Q238,Q238&lt;=2000,$C$4="c"),'6.4- RC'!$AM$7,
IF(AND(V238=$V$2,2000&lt;Q238,Q238&lt;=4000,$C$4="c"),'6.4- RC'!$AN$7,
IF(AND(V238=$V$3,0.5&lt;=Q238,Q238&lt;=3,$C$4="c"),'6.4- RC'!$AR$6,
IF(AND(V238=$V$3,3&lt;Q238,Q238&lt;=6,$C$4="c"),'6.4- RC'!$AS$6,
IF(AND(V238=$V$3,6&lt;Q238,$C$4="c"),'6.4- RC'!$AT$6,
IF(AND(V238=$V$2,0.5&lt;=Q238,Q238&lt;=3,$C$4="v"),'6.4- RC'!$AG$8,
IF(AND(V238=$V$2,3&lt;Q238,Q238&lt;=6,$C$4="v"),'6.4- RC'!$AH$8,
IF(AND(V238=$V$2,6&lt;Q238,Q238&lt;=30,$C$4="v"),'6.4- RC'!$AI$8,
IF(AND(V238=$V$2,30&lt;Q238,Q238&lt;=120,$C$4="v"),'6.4- RC'!$AJ$8,
IF(AND(V238=$V$2,120&lt;Q238,Q238&lt;=400,$C$4="v"),'6.4- RC'!$AK$8,
IF(AND(V238=$V$2,400&lt;Q238,Q238&lt;=1000,$C$4="v"),'6.4- RC'!$AL$8,
IF(AND(V238=$V$2,1000&lt;Q238,Q238&lt;=2000,$C$4="v"),'6.4- RC'!$AM$8,
IF(AND(V238=$V$2,2000&lt;Q238,Q238&lt;=4000,$C$4="v"),'6.4- RC'!$AN$8,
IF(AND(V238=$V$3,0.5&lt;=Q238,Q238&lt;=3,$C$4="v"),'6.4- RC'!$AR$6,
IF(AND(V238=$V$3,3&lt;Q238,Q238&lt;=6,$C$4="v"),'6.4- RC'!$AS$6,
IF(AND(V238=$V$3,6&lt;Q238,$C$4="v"),'6.4- RC'!$AT$6,
IF(V238="","")))))))))))))))))))))))))))))))))))))))))))))</f>
        <v>0</v>
      </c>
      <c r="S238" s="41" t="e">
        <f t="shared" si="45"/>
        <v>#VALUE!</v>
      </c>
      <c r="T238" s="41" t="e">
        <f t="shared" si="46"/>
        <v>#VALUE!</v>
      </c>
      <c r="U238" s="48"/>
      <c r="V238" s="50" t="str">
        <f>V221</f>
        <v>Dimensions linéaire</v>
      </c>
    </row>
    <row r="239" spans="1:22" ht="60" customHeight="1" x14ac:dyDescent="0.25">
      <c r="A239" s="39" t="str">
        <f t="shared" si="47"/>
        <v/>
      </c>
      <c r="B239" s="49"/>
      <c r="C239" s="48">
        <f t="shared" si="40"/>
        <v>223</v>
      </c>
      <c r="D239" s="41"/>
      <c r="E239" s="42" t="str">
        <f t="shared" si="42"/>
        <v>78FAUX</v>
      </c>
      <c r="F239" s="55">
        <f>'8560-1.001 (av TS)'!I298</f>
        <v>0</v>
      </c>
      <c r="G239" s="42">
        <f t="shared" si="43"/>
        <v>0</v>
      </c>
      <c r="H239" s="42">
        <f t="shared" si="44"/>
        <v>0</v>
      </c>
      <c r="I239" s="77"/>
      <c r="J239" s="78"/>
      <c r="K239" s="79"/>
      <c r="L239" s="80"/>
      <c r="O239" s="49"/>
      <c r="P239" s="48"/>
      <c r="Q239" s="45">
        <v>78</v>
      </c>
      <c r="R239" s="41" t="b">
        <f>IF(AND(V239=$V$2,0.5&lt;=Q239,Q239&lt;=3,$C$4="f"),'6.4- RC'!$AG$5,
IF(AND(V239=$V$2,3&lt;Q239,Q239&lt;=6,$C$4="f"),'6.4- RC'!$AH$5,
IF(AND(V239=$V$2,6&lt;Q239,Q239&lt;=30,$C$4="f"),'6.4- RC'!$AI$5,
IF(AND(V239=$V$2,30&lt;Q239,Q239&lt;=120,$C$4="f"),'6.4- RC'!$AJ$5,
IF(AND(V239=$V$2,120&lt;Q239,Q239&lt;=400,$C$4="f"),'6.4- RC'!$AK$5,
IF(AND(V239=$V$2,400&lt;Q239,Q239&lt;=1000,$C$4="f"),'6.4- RC'!$AL$5,
IF(AND(V239=$V$2,1000&lt;Q239,Q239&lt;=2000,$C$4="f"),'6.4- RC'!$AM$5,
IF(AND(V239=$V$2,2000&lt;Q239,Q239&lt;=4000,$C$4="f"),'6.4- RC'!$AN$5,
IF(AND(V239=$V$3,0.5&lt;=Q239,Q239&lt;=3,$C$4="f"),'6.4- RC'!$AR$4,
IF(AND(V239=$V$3,3&lt;Q239,Q239&lt;=6,$C$4="f"),'6.4- RC'!$AS$4,
IF(AND(V239=$V$3,6&lt;Q239,$C$4="f"),'6.4- RC'!$AT$4,
IF(AND(V239=$V$2,0.5&lt;=Q239,Q239&lt;=3,$C$4="m"),'6.4- RC'!$AG$6,
IF(AND(V239=$V$2,3&lt;Q239,Q239&lt;=6,$C$4="m"),'6.4- RC'!$AH$6,
IF(AND(V239=$V$2,6&lt;Q239,Q239&lt;=30,$C$4="m"),'6.4- RC'!$AI$6,
IF(AND(V239=$V$2,30&lt;Q239,Q239&lt;=120,$C$4="m"),'6.4- RC'!$AJ$6,
IF(AND(V239=$V$2,120&lt;Q239,Q239&lt;=400,$C$4="m"),'6.4- RC'!$AK$6,
IF(AND(V239=$V$2,400&lt;Q239,Q239&lt;=1000,$C$4="m"),'6.4- RC'!$AL$6,
IF(AND(V239=$V$2,1000&lt;Q239,Q239&lt;=2000,$C$4="m"),'6.4- RC'!$AM$6,
IF(AND(V239=$V$2,2000&lt;Q239,Q239&lt;=4000,$C$4="m"),'6.4- RC'!$AN$6,
IF(AND(V239=$V$3,0.5&lt;=Q239,Q239&lt;=3,$C$4="m"),'6.4- RC'!$AR$4,
IF(AND(V239=$V$3,3&lt;Q239,Q239&lt;=6,$C$4="m"),'6.4- RC'!$AS$4,
IF(AND(V239=$V$3,6&lt;Q239,$C$4="m"),'6.4- RC'!$AT$4,
IF(AND(V239=$V$2,0.5&lt;=Q239,Q239&lt;=3,$C$4="c"),'6.4- RC'!$AG$7,
IF(AND(V239=$V$2,3&lt;Q239,Q239&lt;=6,$C$4="c"),'6.4- RC'!$AH$7,
IF(AND(V239=$V$2,6&lt;Q239,Q239&lt;=30,$C$4="c"),'6.4- RC'!$AI$7,
IF(AND(V239=$V$2,30&lt;Q239,Q239&lt;=120,$C$4="c"),'6.4- RC'!$AJ$7,
IF(AND(V239=$V$2,120&lt;Q239,Q239&lt;=400,$C$4="c"),'6.4- RC'!$AK$7,
IF(AND(V239=$V$2,400&lt;Q239,Q239&lt;=1000,$C$4="c"),'6.4- RC'!$AL$7,
IF(AND(V239=$V$2,1000&lt;Q239,Q239&lt;=2000,$C$4="c"),'6.4- RC'!$AM$7,
IF(AND(V239=$V$2,2000&lt;Q239,Q239&lt;=4000,$C$4="c"),'6.4- RC'!$AN$7,
IF(AND(V239=$V$3,0.5&lt;=Q239,Q239&lt;=3,$C$4="c"),'6.4- RC'!$AR$6,
IF(AND(V239=$V$3,3&lt;Q239,Q239&lt;=6,$C$4="c"),'6.4- RC'!$AS$6,
IF(AND(V239=$V$3,6&lt;Q239,$C$4="c"),'6.4- RC'!$AT$6,
IF(AND(V239=$V$2,0.5&lt;=Q239,Q239&lt;=3,$C$4="v"),'6.4- RC'!$AG$8,
IF(AND(V239=$V$2,3&lt;Q239,Q239&lt;=6,$C$4="v"),'6.4- RC'!$AH$8,
IF(AND(V239=$V$2,6&lt;Q239,Q239&lt;=30,$C$4="v"),'6.4- RC'!$AI$8,
IF(AND(V239=$V$2,30&lt;Q239,Q239&lt;=120,$C$4="v"),'6.4- RC'!$AJ$8,
IF(AND(V239=$V$2,120&lt;Q239,Q239&lt;=400,$C$4="v"),'6.4- RC'!$AK$8,
IF(AND(V239=$V$2,400&lt;Q239,Q239&lt;=1000,$C$4="v"),'6.4- RC'!$AL$8,
IF(AND(V239=$V$2,1000&lt;Q239,Q239&lt;=2000,$C$4="v"),'6.4- RC'!$AM$8,
IF(AND(V239=$V$2,2000&lt;Q239,Q239&lt;=4000,$C$4="v"),'6.4- RC'!$AN$8,
IF(AND(V239=$V$3,0.5&lt;=Q239,Q239&lt;=3,$C$4="v"),'6.4- RC'!$AR$6,
IF(AND(V239=$V$3,3&lt;Q239,Q239&lt;=6,$C$4="v"),'6.4- RC'!$AS$6,
IF(AND(V239=$V$3,6&lt;Q239,$C$4="v"),'6.4- RC'!$AT$6,
IF(V239="","")))))))))))))))))))))))))))))))))))))))))))))</f>
        <v>0</v>
      </c>
      <c r="S239" s="41" t="e">
        <f t="shared" si="45"/>
        <v>#VALUE!</v>
      </c>
      <c r="T239" s="41" t="e">
        <f t="shared" si="46"/>
        <v>#VALUE!</v>
      </c>
      <c r="U239" s="48"/>
      <c r="V239" s="50" t="str">
        <f>V221</f>
        <v>Dimensions linéaire</v>
      </c>
    </row>
    <row r="240" spans="1:22" ht="60" customHeight="1" x14ac:dyDescent="0.25">
      <c r="A240" s="39" t="str">
        <f t="shared" si="47"/>
        <v/>
      </c>
      <c r="B240" s="49"/>
      <c r="C240" s="48">
        <f t="shared" si="40"/>
        <v>224</v>
      </c>
      <c r="D240" s="41"/>
      <c r="E240" s="42" t="str">
        <f t="shared" si="42"/>
        <v>30</v>
      </c>
      <c r="F240" s="43" t="s">
        <v>66</v>
      </c>
      <c r="G240" s="42">
        <f t="shared" si="43"/>
        <v>0</v>
      </c>
      <c r="H240" s="42">
        <f t="shared" si="44"/>
        <v>30</v>
      </c>
      <c r="I240" s="77"/>
      <c r="J240" s="78"/>
      <c r="K240" s="79"/>
      <c r="L240" s="80"/>
      <c r="O240" s="49"/>
      <c r="P240" s="48"/>
      <c r="Q240" s="45">
        <v>30</v>
      </c>
      <c r="R240" s="41" t="str">
        <f>IF(AND(V240=$V$2,0.5&lt;=Q240,Q240&lt;=3,$C$4="f"),'6.4- RC'!$AG$5,
IF(AND(V240=$V$2,3&lt;Q240,Q240&lt;=6,$C$4="f"),'6.4- RC'!$AH$5,
IF(AND(V240=$V$2,6&lt;Q240,Q240&lt;=30,$C$4="f"),'6.4- RC'!$AI$5,
IF(AND(V240=$V$2,30&lt;Q240,Q240&lt;=120,$C$4="f"),'6.4- RC'!$AJ$5,
IF(AND(V240=$V$2,120&lt;Q240,Q240&lt;=400,$C$4="f"),'6.4- RC'!$AK$5,
IF(AND(V240=$V$2,400&lt;Q240,Q240&lt;=1000,$C$4="f"),'6.4- RC'!$AL$5,
IF(AND(V240=$V$2,1000&lt;Q240,Q240&lt;=2000,$C$4="f"),'6.4- RC'!$AM$5,
IF(AND(V240=$V$2,2000&lt;Q240,Q240&lt;=4000,$C$4="f"),'6.4- RC'!$AN$5,
IF(AND(V240=$V$3,0.5&lt;=Q240,Q240&lt;=3,$C$4="f"),'6.4- RC'!$AR$4,
IF(AND(V240=$V$3,3&lt;Q240,Q240&lt;=6,$C$4="f"),'6.4- RC'!$AS$4,
IF(AND(V240=$V$3,6&lt;Q240,$C$4="f"),'6.4- RC'!$AT$4,
IF(AND(V240=$V$2,0.5&lt;=Q240,Q240&lt;=3,$C$4="m"),'6.4- RC'!$AG$6,
IF(AND(V240=$V$2,3&lt;Q240,Q240&lt;=6,$C$4="m"),'6.4- RC'!$AH$6,
IF(AND(V240=$V$2,6&lt;Q240,Q240&lt;=30,$C$4="m"),'6.4- RC'!$AI$6,
IF(AND(V240=$V$2,30&lt;Q240,Q240&lt;=120,$C$4="m"),'6.4- RC'!$AJ$6,
IF(AND(V240=$V$2,120&lt;Q240,Q240&lt;=400,$C$4="m"),'6.4- RC'!$AK$6,
IF(AND(V240=$V$2,400&lt;Q240,Q240&lt;=1000,$C$4="m"),'6.4- RC'!$AL$6,
IF(AND(V240=$V$2,1000&lt;Q240,Q240&lt;=2000,$C$4="m"),'6.4- RC'!$AM$6,
IF(AND(V240=$V$2,2000&lt;Q240,Q240&lt;=4000,$C$4="m"),'6.4- RC'!$AN$6,
IF(AND(V240=$V$3,0.5&lt;=Q240,Q240&lt;=3,$C$4="m"),'6.4- RC'!$AR$4,
IF(AND(V240=$V$3,3&lt;Q240,Q240&lt;=6,$C$4="m"),'6.4- RC'!$AS$4,
IF(AND(V240=$V$3,6&lt;Q240,$C$4="m"),'6.4- RC'!$AT$4,
IF(AND(V240=$V$2,0.5&lt;=Q240,Q240&lt;=3,$C$4="c"),'6.4- RC'!$AG$7,
IF(AND(V240=$V$2,3&lt;Q240,Q240&lt;=6,$C$4="c"),'6.4- RC'!$AH$7,
IF(AND(V240=$V$2,6&lt;Q240,Q240&lt;=30,$C$4="c"),'6.4- RC'!$AI$7,
IF(AND(V240=$V$2,30&lt;Q240,Q240&lt;=120,$C$4="c"),'6.4- RC'!$AJ$7,
IF(AND(V240=$V$2,120&lt;Q240,Q240&lt;=400,$C$4="c"),'6.4- RC'!$AK$7,
IF(AND(V240=$V$2,400&lt;Q240,Q240&lt;=1000,$C$4="c"),'6.4- RC'!$AL$7,
IF(AND(V240=$V$2,1000&lt;Q240,Q240&lt;=2000,$C$4="c"),'6.4- RC'!$AM$7,
IF(AND(V240=$V$2,2000&lt;Q240,Q240&lt;=4000,$C$4="c"),'6.4- RC'!$AN$7,
IF(AND(V240=$V$3,0.5&lt;=Q240,Q240&lt;=3,$C$4="c"),'6.4- RC'!$AR$6,
IF(AND(V240=$V$3,3&lt;Q240,Q240&lt;=6,$C$4="c"),'6.4- RC'!$AS$6,
IF(AND(V240=$V$3,6&lt;Q240,$C$4="c"),'6.4- RC'!$AT$6,
IF(AND(V240=$V$2,0.5&lt;=Q240,Q240&lt;=3,$C$4="v"),'6.4- RC'!$AG$8,
IF(AND(V240=$V$2,3&lt;Q240,Q240&lt;=6,$C$4="v"),'6.4- RC'!$AH$8,
IF(AND(V240=$V$2,6&lt;Q240,Q240&lt;=30,$C$4="v"),'6.4- RC'!$AI$8,
IF(AND(V240=$V$2,30&lt;Q240,Q240&lt;=120,$C$4="v"),'6.4- RC'!$AJ$8,
IF(AND(V240=$V$2,120&lt;Q240,Q240&lt;=400,$C$4="v"),'6.4- RC'!$AK$8,
IF(AND(V240=$V$2,400&lt;Q240,Q240&lt;=1000,$C$4="v"),'6.4- RC'!$AL$8,
IF(AND(V240=$V$2,1000&lt;Q240,Q240&lt;=2000,$C$4="v"),'6.4- RC'!$AM$8,
IF(AND(V240=$V$2,2000&lt;Q240,Q240&lt;=4000,$C$4="v"),'6.4- RC'!$AN$8,
IF(AND(V240=$V$3,0.5&lt;=Q240,Q240&lt;=3,$C$4="v"),'6.4- RC'!$AR$6,
IF(AND(V240=$V$3,3&lt;Q240,Q240&lt;=6,$C$4="v"),'6.4- RC'!$AS$6,
IF(AND(V240=$V$3,6&lt;Q240,$C$4="v"),'6.4- RC'!$AT$6,
IF(V240="","")))))))))))))))))))))))))))))))))))))))))))))</f>
        <v/>
      </c>
      <c r="S240" s="41" t="e">
        <f t="shared" si="45"/>
        <v>#VALUE!</v>
      </c>
      <c r="T240" s="41" t="e">
        <f t="shared" si="46"/>
        <v>#VALUE!</v>
      </c>
      <c r="U240" s="48"/>
      <c r="V240" s="50"/>
    </row>
    <row r="241" spans="1:22" ht="60" customHeight="1" x14ac:dyDescent="0.25">
      <c r="A241" s="39" t="str">
        <f t="shared" si="47"/>
        <v/>
      </c>
      <c r="B241" s="49"/>
      <c r="C241" s="48">
        <f t="shared" si="40"/>
        <v>225</v>
      </c>
      <c r="D241" s="41"/>
      <c r="E241" s="42" t="str">
        <f t="shared" si="42"/>
        <v>30</v>
      </c>
      <c r="F241" s="43" t="s">
        <v>66</v>
      </c>
      <c r="G241" s="42">
        <f t="shared" si="43"/>
        <v>0</v>
      </c>
      <c r="H241" s="42">
        <f t="shared" si="44"/>
        <v>30</v>
      </c>
      <c r="I241" s="77"/>
      <c r="J241" s="78"/>
      <c r="K241" s="79"/>
      <c r="L241" s="80"/>
      <c r="O241" s="49"/>
      <c r="P241" s="48"/>
      <c r="Q241" s="45">
        <v>30</v>
      </c>
      <c r="R241" s="41" t="str">
        <f>IF(AND(V241=$V$2,0.5&lt;=Q241,Q241&lt;=3,$C$4="f"),'6.4- RC'!$AG$5,
IF(AND(V241=$V$2,3&lt;Q241,Q241&lt;=6,$C$4="f"),'6.4- RC'!$AH$5,
IF(AND(V241=$V$2,6&lt;Q241,Q241&lt;=30,$C$4="f"),'6.4- RC'!$AI$5,
IF(AND(V241=$V$2,30&lt;Q241,Q241&lt;=120,$C$4="f"),'6.4- RC'!$AJ$5,
IF(AND(V241=$V$2,120&lt;Q241,Q241&lt;=400,$C$4="f"),'6.4- RC'!$AK$5,
IF(AND(V241=$V$2,400&lt;Q241,Q241&lt;=1000,$C$4="f"),'6.4- RC'!$AL$5,
IF(AND(V241=$V$2,1000&lt;Q241,Q241&lt;=2000,$C$4="f"),'6.4- RC'!$AM$5,
IF(AND(V241=$V$2,2000&lt;Q241,Q241&lt;=4000,$C$4="f"),'6.4- RC'!$AN$5,
IF(AND(V241=$V$3,0.5&lt;=Q241,Q241&lt;=3,$C$4="f"),'6.4- RC'!$AR$4,
IF(AND(V241=$V$3,3&lt;Q241,Q241&lt;=6,$C$4="f"),'6.4- RC'!$AS$4,
IF(AND(V241=$V$3,6&lt;Q241,$C$4="f"),'6.4- RC'!$AT$4,
IF(AND(V241=$V$2,0.5&lt;=Q241,Q241&lt;=3,$C$4="m"),'6.4- RC'!$AG$6,
IF(AND(V241=$V$2,3&lt;Q241,Q241&lt;=6,$C$4="m"),'6.4- RC'!$AH$6,
IF(AND(V241=$V$2,6&lt;Q241,Q241&lt;=30,$C$4="m"),'6.4- RC'!$AI$6,
IF(AND(V241=$V$2,30&lt;Q241,Q241&lt;=120,$C$4="m"),'6.4- RC'!$AJ$6,
IF(AND(V241=$V$2,120&lt;Q241,Q241&lt;=400,$C$4="m"),'6.4- RC'!$AK$6,
IF(AND(V241=$V$2,400&lt;Q241,Q241&lt;=1000,$C$4="m"),'6.4- RC'!$AL$6,
IF(AND(V241=$V$2,1000&lt;Q241,Q241&lt;=2000,$C$4="m"),'6.4- RC'!$AM$6,
IF(AND(V241=$V$2,2000&lt;Q241,Q241&lt;=4000,$C$4="m"),'6.4- RC'!$AN$6,
IF(AND(V241=$V$3,0.5&lt;=Q241,Q241&lt;=3,$C$4="m"),'6.4- RC'!$AR$4,
IF(AND(V241=$V$3,3&lt;Q241,Q241&lt;=6,$C$4="m"),'6.4- RC'!$AS$4,
IF(AND(V241=$V$3,6&lt;Q241,$C$4="m"),'6.4- RC'!$AT$4,
IF(AND(V241=$V$2,0.5&lt;=Q241,Q241&lt;=3,$C$4="c"),'6.4- RC'!$AG$7,
IF(AND(V241=$V$2,3&lt;Q241,Q241&lt;=6,$C$4="c"),'6.4- RC'!$AH$7,
IF(AND(V241=$V$2,6&lt;Q241,Q241&lt;=30,$C$4="c"),'6.4- RC'!$AI$7,
IF(AND(V241=$V$2,30&lt;Q241,Q241&lt;=120,$C$4="c"),'6.4- RC'!$AJ$7,
IF(AND(V241=$V$2,120&lt;Q241,Q241&lt;=400,$C$4="c"),'6.4- RC'!$AK$7,
IF(AND(V241=$V$2,400&lt;Q241,Q241&lt;=1000,$C$4="c"),'6.4- RC'!$AL$7,
IF(AND(V241=$V$2,1000&lt;Q241,Q241&lt;=2000,$C$4="c"),'6.4- RC'!$AM$7,
IF(AND(V241=$V$2,2000&lt;Q241,Q241&lt;=4000,$C$4="c"),'6.4- RC'!$AN$7,
IF(AND(V241=$V$3,0.5&lt;=Q241,Q241&lt;=3,$C$4="c"),'6.4- RC'!$AR$6,
IF(AND(V241=$V$3,3&lt;Q241,Q241&lt;=6,$C$4="c"),'6.4- RC'!$AS$6,
IF(AND(V241=$V$3,6&lt;Q241,$C$4="c"),'6.4- RC'!$AT$6,
IF(AND(V241=$V$2,0.5&lt;=Q241,Q241&lt;=3,$C$4="v"),'6.4- RC'!$AG$8,
IF(AND(V241=$V$2,3&lt;Q241,Q241&lt;=6,$C$4="v"),'6.4- RC'!$AH$8,
IF(AND(V241=$V$2,6&lt;Q241,Q241&lt;=30,$C$4="v"),'6.4- RC'!$AI$8,
IF(AND(V241=$V$2,30&lt;Q241,Q241&lt;=120,$C$4="v"),'6.4- RC'!$AJ$8,
IF(AND(V241=$V$2,120&lt;Q241,Q241&lt;=400,$C$4="v"),'6.4- RC'!$AK$8,
IF(AND(V241=$V$2,400&lt;Q241,Q241&lt;=1000,$C$4="v"),'6.4- RC'!$AL$8,
IF(AND(V241=$V$2,1000&lt;Q241,Q241&lt;=2000,$C$4="v"),'6.4- RC'!$AM$8,
IF(AND(V241=$V$2,2000&lt;Q241,Q241&lt;=4000,$C$4="v"),'6.4- RC'!$AN$8,
IF(AND(V241=$V$3,0.5&lt;=Q241,Q241&lt;=3,$C$4="v"),'6.4- RC'!$AR$6,
IF(AND(V241=$V$3,3&lt;Q241,Q241&lt;=6,$C$4="v"),'6.4- RC'!$AS$6,
IF(AND(V241=$V$3,6&lt;Q241,$C$4="v"),'6.4- RC'!$AT$6,
IF(V241="","")))))))))))))))))))))))))))))))))))))))))))))</f>
        <v/>
      </c>
      <c r="S241" s="41" t="e">
        <f t="shared" si="45"/>
        <v>#VALUE!</v>
      </c>
      <c r="T241" s="41" t="e">
        <f t="shared" si="46"/>
        <v>#VALUE!</v>
      </c>
      <c r="U241" s="48"/>
      <c r="V241" s="50"/>
    </row>
    <row r="242" spans="1:22" ht="60" customHeight="1" x14ac:dyDescent="0.25">
      <c r="A242" s="39" t="str">
        <f t="shared" si="47"/>
        <v/>
      </c>
      <c r="B242" s="49"/>
      <c r="C242" s="48">
        <f t="shared" si="40"/>
        <v>226</v>
      </c>
      <c r="D242" s="41"/>
      <c r="E242" s="42" t="str">
        <f t="shared" si="42"/>
        <v>R9FAUX</v>
      </c>
      <c r="F242" s="55">
        <f>'8560-1.001 (av TS)'!I297</f>
        <v>0</v>
      </c>
      <c r="G242" s="42">
        <f t="shared" si="43"/>
        <v>0</v>
      </c>
      <c r="H242" s="42">
        <f t="shared" si="44"/>
        <v>0</v>
      </c>
      <c r="I242" s="77"/>
      <c r="J242" s="78"/>
      <c r="K242" s="79"/>
      <c r="L242" s="80"/>
      <c r="O242" s="49"/>
      <c r="P242" s="48" t="s">
        <v>140</v>
      </c>
      <c r="Q242" s="45">
        <v>9</v>
      </c>
      <c r="R242" s="41" t="b">
        <f>IF(AND(V242=$V$2,0.5&lt;=Q242,Q242&lt;=3,$C$4="f"),'6.4- RC'!$AG$5,
IF(AND(V242=$V$2,3&lt;Q242,Q242&lt;=6,$C$4="f"),'6.4- RC'!$AH$5,
IF(AND(V242=$V$2,6&lt;Q242,Q242&lt;=30,$C$4="f"),'6.4- RC'!$AI$5,
IF(AND(V242=$V$2,30&lt;Q242,Q242&lt;=120,$C$4="f"),'6.4- RC'!$AJ$5,
IF(AND(V242=$V$2,120&lt;Q242,Q242&lt;=400,$C$4="f"),'6.4- RC'!$AK$5,
IF(AND(V242=$V$2,400&lt;Q242,Q242&lt;=1000,$C$4="f"),'6.4- RC'!$AL$5,
IF(AND(V242=$V$2,1000&lt;Q242,Q242&lt;=2000,$C$4="f"),'6.4- RC'!$AM$5,
IF(AND(V242=$V$2,2000&lt;Q242,Q242&lt;=4000,$C$4="f"),'6.4- RC'!$AN$5,
IF(AND(V242=$V$3,0.5&lt;=Q242,Q242&lt;=3,$C$4="f"),'6.4- RC'!$AR$4,
IF(AND(V242=$V$3,3&lt;Q242,Q242&lt;=6,$C$4="f"),'6.4- RC'!$AS$4,
IF(AND(V242=$V$3,6&lt;Q242,$C$4="f"),'6.4- RC'!$AT$4,
IF(AND(V242=$V$2,0.5&lt;=Q242,Q242&lt;=3,$C$4="m"),'6.4- RC'!$AG$6,
IF(AND(V242=$V$2,3&lt;Q242,Q242&lt;=6,$C$4="m"),'6.4- RC'!$AH$6,
IF(AND(V242=$V$2,6&lt;Q242,Q242&lt;=30,$C$4="m"),'6.4- RC'!$AI$6,
IF(AND(V242=$V$2,30&lt;Q242,Q242&lt;=120,$C$4="m"),'6.4- RC'!$AJ$6,
IF(AND(V242=$V$2,120&lt;Q242,Q242&lt;=400,$C$4="m"),'6.4- RC'!$AK$6,
IF(AND(V242=$V$2,400&lt;Q242,Q242&lt;=1000,$C$4="m"),'6.4- RC'!$AL$6,
IF(AND(V242=$V$2,1000&lt;Q242,Q242&lt;=2000,$C$4="m"),'6.4- RC'!$AM$6,
IF(AND(V242=$V$2,2000&lt;Q242,Q242&lt;=4000,$C$4="m"),'6.4- RC'!$AN$6,
IF(AND(V242=$V$3,0.5&lt;=Q242,Q242&lt;=3,$C$4="m"),'6.4- RC'!$AR$4,
IF(AND(V242=$V$3,3&lt;Q242,Q242&lt;=6,$C$4="m"),'6.4- RC'!$AS$4,
IF(AND(V242=$V$3,6&lt;Q242,$C$4="m"),'6.4- RC'!$AT$4,
IF(AND(V242=$V$2,0.5&lt;=Q242,Q242&lt;=3,$C$4="c"),'6.4- RC'!$AG$7,
IF(AND(V242=$V$2,3&lt;Q242,Q242&lt;=6,$C$4="c"),'6.4- RC'!$AH$7,
IF(AND(V242=$V$2,6&lt;Q242,Q242&lt;=30,$C$4="c"),'6.4- RC'!$AI$7,
IF(AND(V242=$V$2,30&lt;Q242,Q242&lt;=120,$C$4="c"),'6.4- RC'!$AJ$7,
IF(AND(V242=$V$2,120&lt;Q242,Q242&lt;=400,$C$4="c"),'6.4- RC'!$AK$7,
IF(AND(V242=$V$2,400&lt;Q242,Q242&lt;=1000,$C$4="c"),'6.4- RC'!$AL$7,
IF(AND(V242=$V$2,1000&lt;Q242,Q242&lt;=2000,$C$4="c"),'6.4- RC'!$AM$7,
IF(AND(V242=$V$2,2000&lt;Q242,Q242&lt;=4000,$C$4="c"),'6.4- RC'!$AN$7,
IF(AND(V242=$V$3,0.5&lt;=Q242,Q242&lt;=3,$C$4="c"),'6.4- RC'!$AR$6,
IF(AND(V242=$V$3,3&lt;Q242,Q242&lt;=6,$C$4="c"),'6.4- RC'!$AS$6,
IF(AND(V242=$V$3,6&lt;Q242,$C$4="c"),'6.4- RC'!$AT$6,
IF(AND(V242=$V$2,0.5&lt;=Q242,Q242&lt;=3,$C$4="v"),'6.4- RC'!$AG$8,
IF(AND(V242=$V$2,3&lt;Q242,Q242&lt;=6,$C$4="v"),'6.4- RC'!$AH$8,
IF(AND(V242=$V$2,6&lt;Q242,Q242&lt;=30,$C$4="v"),'6.4- RC'!$AI$8,
IF(AND(V242=$V$2,30&lt;Q242,Q242&lt;=120,$C$4="v"),'6.4- RC'!$AJ$8,
IF(AND(V242=$V$2,120&lt;Q242,Q242&lt;=400,$C$4="v"),'6.4- RC'!$AK$8,
IF(AND(V242=$V$2,400&lt;Q242,Q242&lt;=1000,$C$4="v"),'6.4- RC'!$AL$8,
IF(AND(V242=$V$2,1000&lt;Q242,Q242&lt;=2000,$C$4="v"),'6.4- RC'!$AM$8,
IF(AND(V242=$V$2,2000&lt;Q242,Q242&lt;=4000,$C$4="v"),'6.4- RC'!$AN$8,
IF(AND(V242=$V$3,0.5&lt;=Q242,Q242&lt;=3,$C$4="v"),'6.4- RC'!$AR$6,
IF(AND(V242=$V$3,3&lt;Q242,Q242&lt;=6,$C$4="v"),'6.4- RC'!$AS$6,
IF(AND(V242=$V$3,6&lt;Q242,$C$4="v"),'6.4- RC'!$AT$6,
IF(V242="","")))))))))))))))))))))))))))))))))))))))))))))</f>
        <v>0</v>
      </c>
      <c r="S242" s="41" t="e">
        <f t="shared" si="45"/>
        <v>#VALUE!</v>
      </c>
      <c r="T242" s="41" t="e">
        <f t="shared" si="46"/>
        <v>#VALUE!</v>
      </c>
      <c r="U242" s="48"/>
      <c r="V242" s="50" t="str">
        <f>V220</f>
        <v>Rayons ext et hauteurs de chanfrein</v>
      </c>
    </row>
    <row r="243" spans="1:22" ht="60" customHeight="1" x14ac:dyDescent="0.25">
      <c r="A243" s="39" t="str">
        <f t="shared" si="47"/>
        <v/>
      </c>
      <c r="B243" s="49"/>
      <c r="C243" s="48">
        <f t="shared" si="40"/>
        <v>227</v>
      </c>
      <c r="D243" s="41"/>
      <c r="E243" s="42" t="str">
        <f t="shared" si="42"/>
        <v>14</v>
      </c>
      <c r="F243" s="43" t="s">
        <v>66</v>
      </c>
      <c r="G243" s="42">
        <f t="shared" si="43"/>
        <v>0</v>
      </c>
      <c r="H243" s="42">
        <f t="shared" si="44"/>
        <v>14</v>
      </c>
      <c r="I243" s="77"/>
      <c r="J243" s="78"/>
      <c r="K243" s="79"/>
      <c r="L243" s="80"/>
      <c r="O243" s="49"/>
      <c r="P243" s="48"/>
      <c r="Q243" s="45">
        <v>14</v>
      </c>
      <c r="R243" s="41" t="str">
        <f>IF(AND(V243=$V$2,0.5&lt;=Q243,Q243&lt;=3,$C$4="f"),'6.4- RC'!$AG$5,
IF(AND(V243=$V$2,3&lt;Q243,Q243&lt;=6,$C$4="f"),'6.4- RC'!$AH$5,
IF(AND(V243=$V$2,6&lt;Q243,Q243&lt;=30,$C$4="f"),'6.4- RC'!$AI$5,
IF(AND(V243=$V$2,30&lt;Q243,Q243&lt;=120,$C$4="f"),'6.4- RC'!$AJ$5,
IF(AND(V243=$V$2,120&lt;Q243,Q243&lt;=400,$C$4="f"),'6.4- RC'!$AK$5,
IF(AND(V243=$V$2,400&lt;Q243,Q243&lt;=1000,$C$4="f"),'6.4- RC'!$AL$5,
IF(AND(V243=$V$2,1000&lt;Q243,Q243&lt;=2000,$C$4="f"),'6.4- RC'!$AM$5,
IF(AND(V243=$V$2,2000&lt;Q243,Q243&lt;=4000,$C$4="f"),'6.4- RC'!$AN$5,
IF(AND(V243=$V$3,0.5&lt;=Q243,Q243&lt;=3,$C$4="f"),'6.4- RC'!$AR$4,
IF(AND(V243=$V$3,3&lt;Q243,Q243&lt;=6,$C$4="f"),'6.4- RC'!$AS$4,
IF(AND(V243=$V$3,6&lt;Q243,$C$4="f"),'6.4- RC'!$AT$4,
IF(AND(V243=$V$2,0.5&lt;=Q243,Q243&lt;=3,$C$4="m"),'6.4- RC'!$AG$6,
IF(AND(V243=$V$2,3&lt;Q243,Q243&lt;=6,$C$4="m"),'6.4- RC'!$AH$6,
IF(AND(V243=$V$2,6&lt;Q243,Q243&lt;=30,$C$4="m"),'6.4- RC'!$AI$6,
IF(AND(V243=$V$2,30&lt;Q243,Q243&lt;=120,$C$4="m"),'6.4- RC'!$AJ$6,
IF(AND(V243=$V$2,120&lt;Q243,Q243&lt;=400,$C$4="m"),'6.4- RC'!$AK$6,
IF(AND(V243=$V$2,400&lt;Q243,Q243&lt;=1000,$C$4="m"),'6.4- RC'!$AL$6,
IF(AND(V243=$V$2,1000&lt;Q243,Q243&lt;=2000,$C$4="m"),'6.4- RC'!$AM$6,
IF(AND(V243=$V$2,2000&lt;Q243,Q243&lt;=4000,$C$4="m"),'6.4- RC'!$AN$6,
IF(AND(V243=$V$3,0.5&lt;=Q243,Q243&lt;=3,$C$4="m"),'6.4- RC'!$AR$4,
IF(AND(V243=$V$3,3&lt;Q243,Q243&lt;=6,$C$4="m"),'6.4- RC'!$AS$4,
IF(AND(V243=$V$3,6&lt;Q243,$C$4="m"),'6.4- RC'!$AT$4,
IF(AND(V243=$V$2,0.5&lt;=Q243,Q243&lt;=3,$C$4="c"),'6.4- RC'!$AG$7,
IF(AND(V243=$V$2,3&lt;Q243,Q243&lt;=6,$C$4="c"),'6.4- RC'!$AH$7,
IF(AND(V243=$V$2,6&lt;Q243,Q243&lt;=30,$C$4="c"),'6.4- RC'!$AI$7,
IF(AND(V243=$V$2,30&lt;Q243,Q243&lt;=120,$C$4="c"),'6.4- RC'!$AJ$7,
IF(AND(V243=$V$2,120&lt;Q243,Q243&lt;=400,$C$4="c"),'6.4- RC'!$AK$7,
IF(AND(V243=$V$2,400&lt;Q243,Q243&lt;=1000,$C$4="c"),'6.4- RC'!$AL$7,
IF(AND(V243=$V$2,1000&lt;Q243,Q243&lt;=2000,$C$4="c"),'6.4- RC'!$AM$7,
IF(AND(V243=$V$2,2000&lt;Q243,Q243&lt;=4000,$C$4="c"),'6.4- RC'!$AN$7,
IF(AND(V243=$V$3,0.5&lt;=Q243,Q243&lt;=3,$C$4="c"),'6.4- RC'!$AR$6,
IF(AND(V243=$V$3,3&lt;Q243,Q243&lt;=6,$C$4="c"),'6.4- RC'!$AS$6,
IF(AND(V243=$V$3,6&lt;Q243,$C$4="c"),'6.4- RC'!$AT$6,
IF(AND(V243=$V$2,0.5&lt;=Q243,Q243&lt;=3,$C$4="v"),'6.4- RC'!$AG$8,
IF(AND(V243=$V$2,3&lt;Q243,Q243&lt;=6,$C$4="v"),'6.4- RC'!$AH$8,
IF(AND(V243=$V$2,6&lt;Q243,Q243&lt;=30,$C$4="v"),'6.4- RC'!$AI$8,
IF(AND(V243=$V$2,30&lt;Q243,Q243&lt;=120,$C$4="v"),'6.4- RC'!$AJ$8,
IF(AND(V243=$V$2,120&lt;Q243,Q243&lt;=400,$C$4="v"),'6.4- RC'!$AK$8,
IF(AND(V243=$V$2,400&lt;Q243,Q243&lt;=1000,$C$4="v"),'6.4- RC'!$AL$8,
IF(AND(V243=$V$2,1000&lt;Q243,Q243&lt;=2000,$C$4="v"),'6.4- RC'!$AM$8,
IF(AND(V243=$V$2,2000&lt;Q243,Q243&lt;=4000,$C$4="v"),'6.4- RC'!$AN$8,
IF(AND(V243=$V$3,0.5&lt;=Q243,Q243&lt;=3,$C$4="v"),'6.4- RC'!$AR$6,
IF(AND(V243=$V$3,3&lt;Q243,Q243&lt;=6,$C$4="v"),'6.4- RC'!$AS$6,
IF(AND(V243=$V$3,6&lt;Q243,$C$4="v"),'6.4- RC'!$AT$6,
IF(V243="","")))))))))))))))))))))))))))))))))))))))))))))</f>
        <v/>
      </c>
      <c r="S243" s="41" t="e">
        <f t="shared" si="45"/>
        <v>#VALUE!</v>
      </c>
      <c r="T243" s="41" t="e">
        <f t="shared" si="46"/>
        <v>#VALUE!</v>
      </c>
      <c r="U243" s="48"/>
      <c r="V243" s="50"/>
    </row>
    <row r="244" spans="1:22" ht="60" customHeight="1" x14ac:dyDescent="0.25">
      <c r="A244" s="39" t="str">
        <f t="shared" si="47"/>
        <v/>
      </c>
      <c r="B244" s="49"/>
      <c r="C244" s="48">
        <f t="shared" si="40"/>
        <v>228</v>
      </c>
      <c r="D244" s="41"/>
      <c r="E244" s="42" t="str">
        <f t="shared" si="42"/>
        <v>28</v>
      </c>
      <c r="F244" s="43" t="s">
        <v>66</v>
      </c>
      <c r="G244" s="42">
        <f t="shared" si="43"/>
        <v>0</v>
      </c>
      <c r="H244" s="42">
        <f t="shared" si="44"/>
        <v>28</v>
      </c>
      <c r="I244" s="77"/>
      <c r="J244" s="78"/>
      <c r="K244" s="79"/>
      <c r="L244" s="80"/>
      <c r="O244" s="49"/>
      <c r="P244" s="48"/>
      <c r="Q244" s="45">
        <v>28</v>
      </c>
      <c r="R244" s="41" t="str">
        <f>IF(AND(V244=$V$2,0.5&lt;=Q244,Q244&lt;=3,$C$4="f"),'6.4- RC'!$AG$5,
IF(AND(V244=$V$2,3&lt;Q244,Q244&lt;=6,$C$4="f"),'6.4- RC'!$AH$5,
IF(AND(V244=$V$2,6&lt;Q244,Q244&lt;=30,$C$4="f"),'6.4- RC'!$AI$5,
IF(AND(V244=$V$2,30&lt;Q244,Q244&lt;=120,$C$4="f"),'6.4- RC'!$AJ$5,
IF(AND(V244=$V$2,120&lt;Q244,Q244&lt;=400,$C$4="f"),'6.4- RC'!$AK$5,
IF(AND(V244=$V$2,400&lt;Q244,Q244&lt;=1000,$C$4="f"),'6.4- RC'!$AL$5,
IF(AND(V244=$V$2,1000&lt;Q244,Q244&lt;=2000,$C$4="f"),'6.4- RC'!$AM$5,
IF(AND(V244=$V$2,2000&lt;Q244,Q244&lt;=4000,$C$4="f"),'6.4- RC'!$AN$5,
IF(AND(V244=$V$3,0.5&lt;=Q244,Q244&lt;=3,$C$4="f"),'6.4- RC'!$AR$4,
IF(AND(V244=$V$3,3&lt;Q244,Q244&lt;=6,$C$4="f"),'6.4- RC'!$AS$4,
IF(AND(V244=$V$3,6&lt;Q244,$C$4="f"),'6.4- RC'!$AT$4,
IF(AND(V244=$V$2,0.5&lt;=Q244,Q244&lt;=3,$C$4="m"),'6.4- RC'!$AG$6,
IF(AND(V244=$V$2,3&lt;Q244,Q244&lt;=6,$C$4="m"),'6.4- RC'!$AH$6,
IF(AND(V244=$V$2,6&lt;Q244,Q244&lt;=30,$C$4="m"),'6.4- RC'!$AI$6,
IF(AND(V244=$V$2,30&lt;Q244,Q244&lt;=120,$C$4="m"),'6.4- RC'!$AJ$6,
IF(AND(V244=$V$2,120&lt;Q244,Q244&lt;=400,$C$4="m"),'6.4- RC'!$AK$6,
IF(AND(V244=$V$2,400&lt;Q244,Q244&lt;=1000,$C$4="m"),'6.4- RC'!$AL$6,
IF(AND(V244=$V$2,1000&lt;Q244,Q244&lt;=2000,$C$4="m"),'6.4- RC'!$AM$6,
IF(AND(V244=$V$2,2000&lt;Q244,Q244&lt;=4000,$C$4="m"),'6.4- RC'!$AN$6,
IF(AND(V244=$V$3,0.5&lt;=Q244,Q244&lt;=3,$C$4="m"),'6.4- RC'!$AR$4,
IF(AND(V244=$V$3,3&lt;Q244,Q244&lt;=6,$C$4="m"),'6.4- RC'!$AS$4,
IF(AND(V244=$V$3,6&lt;Q244,$C$4="m"),'6.4- RC'!$AT$4,
IF(AND(V244=$V$2,0.5&lt;=Q244,Q244&lt;=3,$C$4="c"),'6.4- RC'!$AG$7,
IF(AND(V244=$V$2,3&lt;Q244,Q244&lt;=6,$C$4="c"),'6.4- RC'!$AH$7,
IF(AND(V244=$V$2,6&lt;Q244,Q244&lt;=30,$C$4="c"),'6.4- RC'!$AI$7,
IF(AND(V244=$V$2,30&lt;Q244,Q244&lt;=120,$C$4="c"),'6.4- RC'!$AJ$7,
IF(AND(V244=$V$2,120&lt;Q244,Q244&lt;=400,$C$4="c"),'6.4- RC'!$AK$7,
IF(AND(V244=$V$2,400&lt;Q244,Q244&lt;=1000,$C$4="c"),'6.4- RC'!$AL$7,
IF(AND(V244=$V$2,1000&lt;Q244,Q244&lt;=2000,$C$4="c"),'6.4- RC'!$AM$7,
IF(AND(V244=$V$2,2000&lt;Q244,Q244&lt;=4000,$C$4="c"),'6.4- RC'!$AN$7,
IF(AND(V244=$V$3,0.5&lt;=Q244,Q244&lt;=3,$C$4="c"),'6.4- RC'!$AR$6,
IF(AND(V244=$V$3,3&lt;Q244,Q244&lt;=6,$C$4="c"),'6.4- RC'!$AS$6,
IF(AND(V244=$V$3,6&lt;Q244,$C$4="c"),'6.4- RC'!$AT$6,
IF(AND(V244=$V$2,0.5&lt;=Q244,Q244&lt;=3,$C$4="v"),'6.4- RC'!$AG$8,
IF(AND(V244=$V$2,3&lt;Q244,Q244&lt;=6,$C$4="v"),'6.4- RC'!$AH$8,
IF(AND(V244=$V$2,6&lt;Q244,Q244&lt;=30,$C$4="v"),'6.4- RC'!$AI$8,
IF(AND(V244=$V$2,30&lt;Q244,Q244&lt;=120,$C$4="v"),'6.4- RC'!$AJ$8,
IF(AND(V244=$V$2,120&lt;Q244,Q244&lt;=400,$C$4="v"),'6.4- RC'!$AK$8,
IF(AND(V244=$V$2,400&lt;Q244,Q244&lt;=1000,$C$4="v"),'6.4- RC'!$AL$8,
IF(AND(V244=$V$2,1000&lt;Q244,Q244&lt;=2000,$C$4="v"),'6.4- RC'!$AM$8,
IF(AND(V244=$V$2,2000&lt;Q244,Q244&lt;=4000,$C$4="v"),'6.4- RC'!$AN$8,
IF(AND(V244=$V$3,0.5&lt;=Q244,Q244&lt;=3,$C$4="v"),'6.4- RC'!$AR$6,
IF(AND(V244=$V$3,3&lt;Q244,Q244&lt;=6,$C$4="v"),'6.4- RC'!$AS$6,
IF(AND(V244=$V$3,6&lt;Q244,$C$4="v"),'6.4- RC'!$AT$6,
IF(V244="","")))))))))))))))))))))))))))))))))))))))))))))</f>
        <v/>
      </c>
      <c r="S244" s="41" t="e">
        <f t="shared" si="45"/>
        <v>#VALUE!</v>
      </c>
      <c r="T244" s="41" t="e">
        <f t="shared" si="46"/>
        <v>#VALUE!</v>
      </c>
      <c r="U244" s="48"/>
      <c r="V244" s="50"/>
    </row>
    <row r="245" spans="1:22" ht="60" customHeight="1" x14ac:dyDescent="0.25">
      <c r="A245" s="39" t="str">
        <f t="shared" si="47"/>
        <v/>
      </c>
      <c r="B245" s="49"/>
      <c r="C245" s="48">
        <f t="shared" si="40"/>
        <v>229</v>
      </c>
      <c r="D245" s="41"/>
      <c r="E245" s="42" t="str">
        <f t="shared" si="42"/>
        <v>16,1(+0,000/-3,000)</v>
      </c>
      <c r="F245" s="55"/>
      <c r="G245" s="42">
        <f t="shared" si="43"/>
        <v>13.100000000000001</v>
      </c>
      <c r="H245" s="42">
        <f t="shared" si="44"/>
        <v>16.100000000000001</v>
      </c>
      <c r="I245" s="77"/>
      <c r="J245" s="78"/>
      <c r="K245" s="79"/>
      <c r="L245" s="80"/>
      <c r="O245" s="49"/>
      <c r="P245" s="48"/>
      <c r="Q245" s="45">
        <v>16.100000000000001</v>
      </c>
      <c r="R245" s="41" t="s">
        <v>184</v>
      </c>
      <c r="S245" s="41">
        <f t="shared" si="45"/>
        <v>13.100000000000001</v>
      </c>
      <c r="T245" s="41">
        <f t="shared" si="46"/>
        <v>16.100000000000001</v>
      </c>
      <c r="U245" s="48"/>
      <c r="V245" s="50"/>
    </row>
    <row r="246" spans="1:22" ht="60" customHeight="1" x14ac:dyDescent="0.25">
      <c r="A246" s="39" t="s">
        <v>153</v>
      </c>
      <c r="B246" s="49"/>
      <c r="C246" s="48">
        <f t="shared" si="40"/>
        <v>230</v>
      </c>
      <c r="D246" s="41"/>
      <c r="E246" s="42" t="str">
        <f t="shared" si="42"/>
        <v>MJ6x1</v>
      </c>
      <c r="F246" s="55"/>
      <c r="G246" s="42">
        <f t="shared" si="43"/>
        <v>0</v>
      </c>
      <c r="H246" s="42" t="str">
        <f t="shared" si="44"/>
        <v>MJ6x1</v>
      </c>
      <c r="I246" s="77"/>
      <c r="J246" s="78"/>
      <c r="K246" s="79"/>
      <c r="L246" s="80"/>
      <c r="O246" s="49"/>
      <c r="P246" s="48"/>
      <c r="Q246" s="45" t="s">
        <v>185</v>
      </c>
      <c r="R246" s="41" t="str">
        <f>IF(AND(V246=$V$2,0.5&lt;=Q246,Q246&lt;=3,$C$4="f"),'6.4- RC'!$AG$5,
IF(AND(V246=$V$2,3&lt;Q246,Q246&lt;=6,$C$4="f"),'6.4- RC'!$AH$5,
IF(AND(V246=$V$2,6&lt;Q246,Q246&lt;=30,$C$4="f"),'6.4- RC'!$AI$5,
IF(AND(V246=$V$2,30&lt;Q246,Q246&lt;=120,$C$4="f"),'6.4- RC'!$AJ$5,
IF(AND(V246=$V$2,120&lt;Q246,Q246&lt;=400,$C$4="f"),'6.4- RC'!$AK$5,
IF(AND(V246=$V$2,400&lt;Q246,Q246&lt;=1000,$C$4="f"),'6.4- RC'!$AL$5,
IF(AND(V246=$V$2,1000&lt;Q246,Q246&lt;=2000,$C$4="f"),'6.4- RC'!$AM$5,
IF(AND(V246=$V$2,2000&lt;Q246,Q246&lt;=4000,$C$4="f"),'6.4- RC'!$AN$5,
IF(AND(V246=$V$3,0.5&lt;=Q246,Q246&lt;=3,$C$4="f"),'6.4- RC'!$AR$4,
IF(AND(V246=$V$3,3&lt;Q246,Q246&lt;=6,$C$4="f"),'6.4- RC'!$AS$4,
IF(AND(V246=$V$3,6&lt;Q246,$C$4="f"),'6.4- RC'!$AT$4,
IF(AND(V246=$V$2,0.5&lt;=Q246,Q246&lt;=3,$C$4="m"),'6.4- RC'!$AG$6,
IF(AND(V246=$V$2,3&lt;Q246,Q246&lt;=6,$C$4="m"),'6.4- RC'!$AH$6,
IF(AND(V246=$V$2,6&lt;Q246,Q246&lt;=30,$C$4="m"),'6.4- RC'!$AI$6,
IF(AND(V246=$V$2,30&lt;Q246,Q246&lt;=120,$C$4="m"),'6.4- RC'!$AJ$6,
IF(AND(V246=$V$2,120&lt;Q246,Q246&lt;=400,$C$4="m"),'6.4- RC'!$AK$6,
IF(AND(V246=$V$2,400&lt;Q246,Q246&lt;=1000,$C$4="m"),'6.4- RC'!$AL$6,
IF(AND(V246=$V$2,1000&lt;Q246,Q246&lt;=2000,$C$4="m"),'6.4- RC'!$AM$6,
IF(AND(V246=$V$2,2000&lt;Q246,Q246&lt;=4000,$C$4="m"),'6.4- RC'!$AN$6,
IF(AND(V246=$V$3,0.5&lt;=Q246,Q246&lt;=3,$C$4="m"),'6.4- RC'!$AR$4,
IF(AND(V246=$V$3,3&lt;Q246,Q246&lt;=6,$C$4="m"),'6.4- RC'!$AS$4,
IF(AND(V246=$V$3,6&lt;Q246,$C$4="m"),'6.4- RC'!$AT$4,
IF(AND(V246=$V$2,0.5&lt;=Q246,Q246&lt;=3,$C$4="c"),'6.4- RC'!$AG$7,
IF(AND(V246=$V$2,3&lt;Q246,Q246&lt;=6,$C$4="c"),'6.4- RC'!$AH$7,
IF(AND(V246=$V$2,6&lt;Q246,Q246&lt;=30,$C$4="c"),'6.4- RC'!$AI$7,
IF(AND(V246=$V$2,30&lt;Q246,Q246&lt;=120,$C$4="c"),'6.4- RC'!$AJ$7,
IF(AND(V246=$V$2,120&lt;Q246,Q246&lt;=400,$C$4="c"),'6.4- RC'!$AK$7,
IF(AND(V246=$V$2,400&lt;Q246,Q246&lt;=1000,$C$4="c"),'6.4- RC'!$AL$7,
IF(AND(V246=$V$2,1000&lt;Q246,Q246&lt;=2000,$C$4="c"),'6.4- RC'!$AM$7,
IF(AND(V246=$V$2,2000&lt;Q246,Q246&lt;=4000,$C$4="c"),'6.4- RC'!$AN$7,
IF(AND(V246=$V$3,0.5&lt;=Q246,Q246&lt;=3,$C$4="c"),'6.4- RC'!$AR$6,
IF(AND(V246=$V$3,3&lt;Q246,Q246&lt;=6,$C$4="c"),'6.4- RC'!$AS$6,
IF(AND(V246=$V$3,6&lt;Q246,$C$4="c"),'6.4- RC'!$AT$6,
IF(AND(V246=$V$2,0.5&lt;=Q246,Q246&lt;=3,$C$4="v"),'6.4- RC'!$AG$8,
IF(AND(V246=$V$2,3&lt;Q246,Q246&lt;=6,$C$4="v"),'6.4- RC'!$AH$8,
IF(AND(V246=$V$2,6&lt;Q246,Q246&lt;=30,$C$4="v"),'6.4- RC'!$AI$8,
IF(AND(V246=$V$2,30&lt;Q246,Q246&lt;=120,$C$4="v"),'6.4- RC'!$AJ$8,
IF(AND(V246=$V$2,120&lt;Q246,Q246&lt;=400,$C$4="v"),'6.4- RC'!$AK$8,
IF(AND(V246=$V$2,400&lt;Q246,Q246&lt;=1000,$C$4="v"),'6.4- RC'!$AL$8,
IF(AND(V246=$V$2,1000&lt;Q246,Q246&lt;=2000,$C$4="v"),'6.4- RC'!$AM$8,
IF(AND(V246=$V$2,2000&lt;Q246,Q246&lt;=4000,$C$4="v"),'6.4- RC'!$AN$8,
IF(AND(V246=$V$3,0.5&lt;=Q246,Q246&lt;=3,$C$4="v"),'6.4- RC'!$AR$6,
IF(AND(V246=$V$3,3&lt;Q246,Q246&lt;=6,$C$4="v"),'6.4- RC'!$AS$6,
IF(AND(V246=$V$3,6&lt;Q246,$C$4="v"),'6.4- RC'!$AT$6,
IF(V246="","")))))))))))))))))))))))))))))))))))))))))))))</f>
        <v/>
      </c>
      <c r="S246" s="41" t="e">
        <f t="shared" si="45"/>
        <v>#VALUE!</v>
      </c>
      <c r="T246" s="41" t="e">
        <f t="shared" si="46"/>
        <v>#VALUE!</v>
      </c>
      <c r="U246" s="48"/>
      <c r="V246" s="50"/>
    </row>
    <row r="247" spans="1:22" ht="60" customHeight="1" x14ac:dyDescent="0.25">
      <c r="A247" s="39" t="str">
        <f t="shared" si="47"/>
        <v/>
      </c>
      <c r="B247" s="49"/>
      <c r="C247" s="48">
        <f t="shared" si="40"/>
        <v>231</v>
      </c>
      <c r="D247" s="41"/>
      <c r="E247" s="42" t="str">
        <f t="shared" si="42"/>
        <v>12,5(+3,000/+0,000)</v>
      </c>
      <c r="F247" s="55"/>
      <c r="G247" s="42">
        <f t="shared" si="43"/>
        <v>12.5</v>
      </c>
      <c r="H247" s="42">
        <f t="shared" si="44"/>
        <v>15.5</v>
      </c>
      <c r="I247" s="77"/>
      <c r="J247" s="78"/>
      <c r="K247" s="79"/>
      <c r="L247" s="80"/>
      <c r="O247" s="49"/>
      <c r="P247" s="48"/>
      <c r="Q247" s="45">
        <v>12.5</v>
      </c>
      <c r="R247" s="41" t="s">
        <v>155</v>
      </c>
      <c r="S247" s="41">
        <f t="shared" si="45"/>
        <v>12.5</v>
      </c>
      <c r="T247" s="41">
        <f t="shared" si="46"/>
        <v>15.5</v>
      </c>
      <c r="U247" s="48"/>
      <c r="V247" s="50"/>
    </row>
    <row r="248" spans="1:22" ht="60" customHeight="1" x14ac:dyDescent="0.25">
      <c r="A248" s="39" t="str">
        <f t="shared" si="47"/>
        <v/>
      </c>
      <c r="B248" s="49"/>
      <c r="C248" s="48">
        <f t="shared" si="40"/>
        <v>232</v>
      </c>
      <c r="D248" s="41"/>
      <c r="E248" s="42" t="str">
        <f t="shared" si="42"/>
        <v>26,2±0,1</v>
      </c>
      <c r="F248" s="55">
        <f>'8560-2.001 (av TS)'!I611</f>
        <v>0</v>
      </c>
      <c r="G248" s="42">
        <f t="shared" si="43"/>
        <v>26.099999999999998</v>
      </c>
      <c r="H248" s="42">
        <f t="shared" si="44"/>
        <v>26.3</v>
      </c>
      <c r="I248" s="77"/>
      <c r="J248" s="78"/>
      <c r="K248" s="79"/>
      <c r="L248" s="80"/>
      <c r="O248" s="49"/>
      <c r="P248" s="48"/>
      <c r="Q248" s="45">
        <v>26.2</v>
      </c>
      <c r="R248" s="41" t="s">
        <v>96</v>
      </c>
      <c r="S248" s="41" t="e">
        <f t="shared" si="45"/>
        <v>#VALUE!</v>
      </c>
      <c r="T248" s="41" t="e">
        <f t="shared" si="46"/>
        <v>#VALUE!</v>
      </c>
      <c r="U248" s="48"/>
      <c r="V248" s="50"/>
    </row>
    <row r="249" spans="1:22" ht="60" customHeight="1" x14ac:dyDescent="0.25">
      <c r="A249" s="39" t="str">
        <f t="shared" si="47"/>
        <v/>
      </c>
      <c r="B249" s="49"/>
      <c r="C249" s="48">
        <f t="shared" si="40"/>
        <v>233</v>
      </c>
      <c r="D249" s="41"/>
      <c r="E249" s="42" t="str">
        <f t="shared" si="42"/>
        <v>Ø2±0,05</v>
      </c>
      <c r="F249" s="55"/>
      <c r="G249" s="42">
        <f t="shared" si="43"/>
        <v>1.95</v>
      </c>
      <c r="H249" s="42">
        <f t="shared" si="44"/>
        <v>2.0499999999999998</v>
      </c>
      <c r="I249" s="77"/>
      <c r="J249" s="78"/>
      <c r="K249" s="79"/>
      <c r="L249" s="80"/>
      <c r="O249" s="49"/>
      <c r="P249" s="48" t="s">
        <v>59</v>
      </c>
      <c r="Q249" s="45">
        <v>2</v>
      </c>
      <c r="R249" s="41" t="s">
        <v>186</v>
      </c>
      <c r="S249" s="41" t="e">
        <f t="shared" si="45"/>
        <v>#VALUE!</v>
      </c>
      <c r="T249" s="41" t="e">
        <f t="shared" si="46"/>
        <v>#VALUE!</v>
      </c>
      <c r="U249" s="48"/>
      <c r="V249" s="50"/>
    </row>
    <row r="250" spans="1:22" ht="60" customHeight="1" x14ac:dyDescent="0.25">
      <c r="A250" s="39" t="str">
        <f t="shared" si="47"/>
        <v/>
      </c>
      <c r="B250" s="49"/>
      <c r="C250" s="48">
        <f t="shared" si="40"/>
        <v>234</v>
      </c>
      <c r="D250" s="41"/>
      <c r="E250" s="42" t="str">
        <f t="shared" si="42"/>
        <v>30±0,5°</v>
      </c>
      <c r="F250" s="55">
        <f>'8560-2.001 (av TS)'!I610</f>
        <v>0</v>
      </c>
      <c r="G250" s="42">
        <f t="shared" si="43"/>
        <v>29.5</v>
      </c>
      <c r="H250" s="42">
        <f t="shared" si="44"/>
        <v>30.5</v>
      </c>
      <c r="I250" s="77"/>
      <c r="J250" s="78"/>
      <c r="K250" s="79"/>
      <c r="L250" s="80"/>
      <c r="O250" s="49"/>
      <c r="P250" s="48"/>
      <c r="Q250" s="45">
        <v>30</v>
      </c>
      <c r="R250" s="41" t="s">
        <v>129</v>
      </c>
      <c r="S250" s="41" t="e">
        <f t="shared" si="45"/>
        <v>#VALUE!</v>
      </c>
      <c r="T250" s="41" t="e">
        <f t="shared" si="46"/>
        <v>#VALUE!</v>
      </c>
      <c r="U250" s="48" t="s">
        <v>62</v>
      </c>
      <c r="V250" s="50"/>
    </row>
    <row r="251" spans="1:22" ht="60" customHeight="1" x14ac:dyDescent="0.25">
      <c r="A251" s="39" t="str">
        <f t="shared" si="47"/>
        <v/>
      </c>
      <c r="B251" s="49"/>
      <c r="C251" s="48">
        <f t="shared" si="40"/>
        <v>235</v>
      </c>
      <c r="D251" s="41"/>
      <c r="E251" s="42" t="str">
        <f t="shared" si="42"/>
        <v>4±0,25</v>
      </c>
      <c r="F251" s="55">
        <f>'8560-2.001 (av TS)'!I612</f>
        <v>0</v>
      </c>
      <c r="G251" s="42">
        <f t="shared" si="43"/>
        <v>3.75</v>
      </c>
      <c r="H251" s="42">
        <f t="shared" si="44"/>
        <v>4.25</v>
      </c>
      <c r="I251" s="77"/>
      <c r="J251" s="78"/>
      <c r="K251" s="79"/>
      <c r="L251" s="80"/>
      <c r="O251" s="49"/>
      <c r="P251" s="48"/>
      <c r="Q251" s="45">
        <v>4</v>
      </c>
      <c r="R251" s="41" t="s">
        <v>93</v>
      </c>
      <c r="S251" s="41" t="e">
        <f t="shared" si="45"/>
        <v>#VALUE!</v>
      </c>
      <c r="T251" s="41" t="e">
        <f t="shared" si="46"/>
        <v>#VALUE!</v>
      </c>
      <c r="U251" s="48"/>
      <c r="V251" s="50"/>
    </row>
    <row r="252" spans="1:22" ht="60" customHeight="1" x14ac:dyDescent="0.25">
      <c r="A252" s="39" t="str">
        <f t="shared" si="47"/>
        <v/>
      </c>
      <c r="B252" s="49"/>
      <c r="C252" s="48">
        <f t="shared" si="40"/>
        <v>236</v>
      </c>
      <c r="D252" s="41"/>
      <c r="E252" s="42" t="str">
        <f t="shared" si="42"/>
        <v>(mini) Ø12,0135±0,0135</v>
      </c>
      <c r="F252" s="55">
        <f>MIN('8560-1.001 (ap TS)'!I40:I41)</f>
        <v>0</v>
      </c>
      <c r="G252" s="42">
        <f t="shared" si="43"/>
        <v>12</v>
      </c>
      <c r="H252" s="42">
        <f t="shared" si="44"/>
        <v>12.027000000000001</v>
      </c>
      <c r="I252" s="77"/>
      <c r="J252" s="78"/>
      <c r="K252" s="79"/>
      <c r="L252" s="80"/>
      <c r="O252" s="49"/>
      <c r="P252" s="48" t="s">
        <v>111</v>
      </c>
      <c r="Q252" s="45">
        <v>12.013500000000001</v>
      </c>
      <c r="R252" s="41" t="s">
        <v>187</v>
      </c>
      <c r="S252" s="41" t="e">
        <f t="shared" si="45"/>
        <v>#VALUE!</v>
      </c>
      <c r="T252" s="41" t="e">
        <f t="shared" si="46"/>
        <v>#VALUE!</v>
      </c>
      <c r="U252" s="48"/>
      <c r="V252" s="50"/>
    </row>
    <row r="253" spans="1:22" ht="60" customHeight="1" x14ac:dyDescent="0.25">
      <c r="A253" s="39" t="str">
        <f t="shared" si="47"/>
        <v/>
      </c>
      <c r="B253" s="49"/>
      <c r="C253" s="48" t="s">
        <v>188</v>
      </c>
      <c r="D253" s="41"/>
      <c r="E253" s="42" t="str">
        <f t="shared" si="42"/>
        <v>(maxi) Ø12,0135±0,0135</v>
      </c>
      <c r="F253" s="55">
        <f>MAX('8560-1.001 (ap TS)'!I40:I41)</f>
        <v>0</v>
      </c>
      <c r="G253" s="42">
        <f t="shared" si="43"/>
        <v>12</v>
      </c>
      <c r="H253" s="42">
        <f t="shared" si="44"/>
        <v>12.027000000000001</v>
      </c>
      <c r="I253" s="77"/>
      <c r="J253" s="78"/>
      <c r="K253" s="79"/>
      <c r="L253" s="80"/>
      <c r="O253" s="49"/>
      <c r="P253" s="48" t="s">
        <v>114</v>
      </c>
      <c r="Q253" s="48">
        <v>12.013500000000001</v>
      </c>
      <c r="R253" s="41" t="s">
        <v>187</v>
      </c>
      <c r="S253" s="41" t="e">
        <f t="shared" si="45"/>
        <v>#VALUE!</v>
      </c>
      <c r="T253" s="41" t="e">
        <f t="shared" si="46"/>
        <v>#VALUE!</v>
      </c>
      <c r="U253" s="48"/>
      <c r="V253" s="50"/>
    </row>
    <row r="254" spans="1:22" ht="60" customHeight="1" x14ac:dyDescent="0.25">
      <c r="A254" s="39" t="str">
        <f t="shared" si="47"/>
        <v/>
      </c>
      <c r="B254" s="49"/>
      <c r="C254" s="48">
        <f>C252+1</f>
        <v>237</v>
      </c>
      <c r="D254" s="41"/>
      <c r="E254" s="42" t="str">
        <f t="shared" si="42"/>
        <v>Localisation  0,4(M)|A|B|C</v>
      </c>
      <c r="F254" s="55">
        <f>'8560-1.001 (av TS)'!I237</f>
        <v>0</v>
      </c>
      <c r="G254" s="42">
        <f t="shared" si="43"/>
        <v>0</v>
      </c>
      <c r="H254" s="42">
        <f>'8560-1.001 (av TS)'!D237</f>
        <v>0</v>
      </c>
      <c r="I254" s="77"/>
      <c r="J254" s="78"/>
      <c r="K254" s="79"/>
      <c r="L254" s="80"/>
      <c r="O254" s="49"/>
      <c r="P254" s="48" t="s">
        <v>156</v>
      </c>
      <c r="Q254" s="45">
        <v>0.4</v>
      </c>
      <c r="R254" s="41" t="str">
        <f>IF(AND(V254=$V$2,0.5&lt;=Q254,Q254&lt;=3,$C$4="f"),'6.4- RC'!$AG$5,
IF(AND(V254=$V$2,3&lt;Q254,Q254&lt;=6,$C$4="f"),'6.4- RC'!$AH$5,
IF(AND(V254=$V$2,6&lt;Q254,Q254&lt;=30,$C$4="f"),'6.4- RC'!$AI$5,
IF(AND(V254=$V$2,30&lt;Q254,Q254&lt;=120,$C$4="f"),'6.4- RC'!$AJ$5,
IF(AND(V254=$V$2,120&lt;Q254,Q254&lt;=400,$C$4="f"),'6.4- RC'!$AK$5,
IF(AND(V254=$V$2,400&lt;Q254,Q254&lt;=1000,$C$4="f"),'6.4- RC'!$AL$5,
IF(AND(V254=$V$2,1000&lt;Q254,Q254&lt;=2000,$C$4="f"),'6.4- RC'!$AM$5,
IF(AND(V254=$V$2,2000&lt;Q254,Q254&lt;=4000,$C$4="f"),'6.4- RC'!$AN$5,
IF(AND(V254=$V$3,0.5&lt;=Q254,Q254&lt;=3,$C$4="f"),'6.4- RC'!$AR$4,
IF(AND(V254=$V$3,3&lt;Q254,Q254&lt;=6,$C$4="f"),'6.4- RC'!$AS$4,
IF(AND(V254=$V$3,6&lt;Q254,$C$4="f"),'6.4- RC'!$AT$4,
IF(AND(V254=$V$2,0.5&lt;=Q254,Q254&lt;=3,$C$4="m"),'6.4- RC'!$AG$6,
IF(AND(V254=$V$2,3&lt;Q254,Q254&lt;=6,$C$4="m"),'6.4- RC'!$AH$6,
IF(AND(V254=$V$2,6&lt;Q254,Q254&lt;=30,$C$4="m"),'6.4- RC'!$AI$6,
IF(AND(V254=$V$2,30&lt;Q254,Q254&lt;=120,$C$4="m"),'6.4- RC'!$AJ$6,
IF(AND(V254=$V$2,120&lt;Q254,Q254&lt;=400,$C$4="m"),'6.4- RC'!$AK$6,
IF(AND(V254=$V$2,400&lt;Q254,Q254&lt;=1000,$C$4="m"),'6.4- RC'!$AL$6,
IF(AND(V254=$V$2,1000&lt;Q254,Q254&lt;=2000,$C$4="m"),'6.4- RC'!$AM$6,
IF(AND(V254=$V$2,2000&lt;Q254,Q254&lt;=4000,$C$4="m"),'6.4- RC'!$AN$6,
IF(AND(V254=$V$3,0.5&lt;=Q254,Q254&lt;=3,$C$4="m"),'6.4- RC'!$AR$4,
IF(AND(V254=$V$3,3&lt;Q254,Q254&lt;=6,$C$4="m"),'6.4- RC'!$AS$4,
IF(AND(V254=$V$3,6&lt;Q254,$C$4="m"),'6.4- RC'!$AT$4,
IF(AND(V254=$V$2,0.5&lt;=Q254,Q254&lt;=3,$C$4="c"),'6.4- RC'!$AG$7,
IF(AND(V254=$V$2,3&lt;Q254,Q254&lt;=6,$C$4="c"),'6.4- RC'!$AH$7,
IF(AND(V254=$V$2,6&lt;Q254,Q254&lt;=30,$C$4="c"),'6.4- RC'!$AI$7,
IF(AND(V254=$V$2,30&lt;Q254,Q254&lt;=120,$C$4="c"),'6.4- RC'!$AJ$7,
IF(AND(V254=$V$2,120&lt;Q254,Q254&lt;=400,$C$4="c"),'6.4- RC'!$AK$7,
IF(AND(V254=$V$2,400&lt;Q254,Q254&lt;=1000,$C$4="c"),'6.4- RC'!$AL$7,
IF(AND(V254=$V$2,1000&lt;Q254,Q254&lt;=2000,$C$4="c"),'6.4- RC'!$AM$7,
IF(AND(V254=$V$2,2000&lt;Q254,Q254&lt;=4000,$C$4="c"),'6.4- RC'!$AN$7,
IF(AND(V254=$V$3,0.5&lt;=Q254,Q254&lt;=3,$C$4="c"),'6.4- RC'!$AR$6,
IF(AND(V254=$V$3,3&lt;Q254,Q254&lt;=6,$C$4="c"),'6.4- RC'!$AS$6,
IF(AND(V254=$V$3,6&lt;Q254,$C$4="c"),'6.4- RC'!$AT$6,
IF(AND(V254=$V$2,0.5&lt;=Q254,Q254&lt;=3,$C$4="v"),'6.4- RC'!$AG$8,
IF(AND(V254=$V$2,3&lt;Q254,Q254&lt;=6,$C$4="v"),'6.4- RC'!$AH$8,
IF(AND(V254=$V$2,6&lt;Q254,Q254&lt;=30,$C$4="v"),'6.4- RC'!$AI$8,
IF(AND(V254=$V$2,30&lt;Q254,Q254&lt;=120,$C$4="v"),'6.4- RC'!$AJ$8,
IF(AND(V254=$V$2,120&lt;Q254,Q254&lt;=400,$C$4="v"),'6.4- RC'!$AK$8,
IF(AND(V254=$V$2,400&lt;Q254,Q254&lt;=1000,$C$4="v"),'6.4- RC'!$AL$8,
IF(AND(V254=$V$2,1000&lt;Q254,Q254&lt;=2000,$C$4="v"),'6.4- RC'!$AM$8,
IF(AND(V254=$V$2,2000&lt;Q254,Q254&lt;=4000,$C$4="v"),'6.4- RC'!$AN$8,
IF(AND(V254=$V$3,0.5&lt;=Q254,Q254&lt;=3,$C$4="v"),'6.4- RC'!$AR$6,
IF(AND(V254=$V$3,3&lt;Q254,Q254&lt;=6,$C$4="v"),'6.4- RC'!$AS$6,
IF(AND(V254=$V$3,6&lt;Q254,$C$4="v"),'6.4- RC'!$AT$6,
IF(V254="","")))))))))))))))))))))))))))))))))))))))))))))</f>
        <v/>
      </c>
      <c r="S254" s="41" t="e">
        <f t="shared" si="45"/>
        <v>#VALUE!</v>
      </c>
      <c r="T254" s="41" t="e">
        <f t="shared" si="46"/>
        <v>#VALUE!</v>
      </c>
      <c r="U254" s="48" t="s">
        <v>58</v>
      </c>
      <c r="V254" s="50"/>
    </row>
    <row r="255" spans="1:22" ht="60" customHeight="1" x14ac:dyDescent="0.25">
      <c r="A255" s="39" t="str">
        <f t="shared" si="47"/>
        <v/>
      </c>
      <c r="B255" s="49"/>
      <c r="C255" s="48">
        <f t="shared" si="40"/>
        <v>238</v>
      </c>
      <c r="D255" s="41"/>
      <c r="E255" s="42" t="str">
        <f t="shared" si="42"/>
        <v>Perpendicularité 0,04|V</v>
      </c>
      <c r="F255" s="55">
        <f>'8560-1.001 (av TS)'!I240</f>
        <v>0</v>
      </c>
      <c r="G255" s="42">
        <f t="shared" si="43"/>
        <v>0</v>
      </c>
      <c r="H255" s="42">
        <f t="shared" si="44"/>
        <v>0.04</v>
      </c>
      <c r="I255" s="77"/>
      <c r="J255" s="78"/>
      <c r="K255" s="79"/>
      <c r="L255" s="80"/>
      <c r="O255" s="49"/>
      <c r="P255" s="48" t="s">
        <v>72</v>
      </c>
      <c r="Q255" s="45">
        <v>0.04</v>
      </c>
      <c r="R255" s="41" t="str">
        <f>IF(AND(V255=$V$2,0.5&lt;=Q255,Q255&lt;=3,$C$4="f"),'6.4- RC'!$AG$5,
IF(AND(V255=$V$2,3&lt;Q255,Q255&lt;=6,$C$4="f"),'6.4- RC'!$AH$5,
IF(AND(V255=$V$2,6&lt;Q255,Q255&lt;=30,$C$4="f"),'6.4- RC'!$AI$5,
IF(AND(V255=$V$2,30&lt;Q255,Q255&lt;=120,$C$4="f"),'6.4- RC'!$AJ$5,
IF(AND(V255=$V$2,120&lt;Q255,Q255&lt;=400,$C$4="f"),'6.4- RC'!$AK$5,
IF(AND(V255=$V$2,400&lt;Q255,Q255&lt;=1000,$C$4="f"),'6.4- RC'!$AL$5,
IF(AND(V255=$V$2,1000&lt;Q255,Q255&lt;=2000,$C$4="f"),'6.4- RC'!$AM$5,
IF(AND(V255=$V$2,2000&lt;Q255,Q255&lt;=4000,$C$4="f"),'6.4- RC'!$AN$5,
IF(AND(V255=$V$3,0.5&lt;=Q255,Q255&lt;=3,$C$4="f"),'6.4- RC'!$AR$4,
IF(AND(V255=$V$3,3&lt;Q255,Q255&lt;=6,$C$4="f"),'6.4- RC'!$AS$4,
IF(AND(V255=$V$3,6&lt;Q255,$C$4="f"),'6.4- RC'!$AT$4,
IF(AND(V255=$V$2,0.5&lt;=Q255,Q255&lt;=3,$C$4="m"),'6.4- RC'!$AG$6,
IF(AND(V255=$V$2,3&lt;Q255,Q255&lt;=6,$C$4="m"),'6.4- RC'!$AH$6,
IF(AND(V255=$V$2,6&lt;Q255,Q255&lt;=30,$C$4="m"),'6.4- RC'!$AI$6,
IF(AND(V255=$V$2,30&lt;Q255,Q255&lt;=120,$C$4="m"),'6.4- RC'!$AJ$6,
IF(AND(V255=$V$2,120&lt;Q255,Q255&lt;=400,$C$4="m"),'6.4- RC'!$AK$6,
IF(AND(V255=$V$2,400&lt;Q255,Q255&lt;=1000,$C$4="m"),'6.4- RC'!$AL$6,
IF(AND(V255=$V$2,1000&lt;Q255,Q255&lt;=2000,$C$4="m"),'6.4- RC'!$AM$6,
IF(AND(V255=$V$2,2000&lt;Q255,Q255&lt;=4000,$C$4="m"),'6.4- RC'!$AN$6,
IF(AND(V255=$V$3,0.5&lt;=Q255,Q255&lt;=3,$C$4="m"),'6.4- RC'!$AR$4,
IF(AND(V255=$V$3,3&lt;Q255,Q255&lt;=6,$C$4="m"),'6.4- RC'!$AS$4,
IF(AND(V255=$V$3,6&lt;Q255,$C$4="m"),'6.4- RC'!$AT$4,
IF(AND(V255=$V$2,0.5&lt;=Q255,Q255&lt;=3,$C$4="c"),'6.4- RC'!$AG$7,
IF(AND(V255=$V$2,3&lt;Q255,Q255&lt;=6,$C$4="c"),'6.4- RC'!$AH$7,
IF(AND(V255=$V$2,6&lt;Q255,Q255&lt;=30,$C$4="c"),'6.4- RC'!$AI$7,
IF(AND(V255=$V$2,30&lt;Q255,Q255&lt;=120,$C$4="c"),'6.4- RC'!$AJ$7,
IF(AND(V255=$V$2,120&lt;Q255,Q255&lt;=400,$C$4="c"),'6.4- RC'!$AK$7,
IF(AND(V255=$V$2,400&lt;Q255,Q255&lt;=1000,$C$4="c"),'6.4- RC'!$AL$7,
IF(AND(V255=$V$2,1000&lt;Q255,Q255&lt;=2000,$C$4="c"),'6.4- RC'!$AM$7,
IF(AND(V255=$V$2,2000&lt;Q255,Q255&lt;=4000,$C$4="c"),'6.4- RC'!$AN$7,
IF(AND(V255=$V$3,0.5&lt;=Q255,Q255&lt;=3,$C$4="c"),'6.4- RC'!$AR$6,
IF(AND(V255=$V$3,3&lt;Q255,Q255&lt;=6,$C$4="c"),'6.4- RC'!$AS$6,
IF(AND(V255=$V$3,6&lt;Q255,$C$4="c"),'6.4- RC'!$AT$6,
IF(AND(V255=$V$2,0.5&lt;=Q255,Q255&lt;=3,$C$4="v"),'6.4- RC'!$AG$8,
IF(AND(V255=$V$2,3&lt;Q255,Q255&lt;=6,$C$4="v"),'6.4- RC'!$AH$8,
IF(AND(V255=$V$2,6&lt;Q255,Q255&lt;=30,$C$4="v"),'6.4- RC'!$AI$8,
IF(AND(V255=$V$2,30&lt;Q255,Q255&lt;=120,$C$4="v"),'6.4- RC'!$AJ$8,
IF(AND(V255=$V$2,120&lt;Q255,Q255&lt;=400,$C$4="v"),'6.4- RC'!$AK$8,
IF(AND(V255=$V$2,400&lt;Q255,Q255&lt;=1000,$C$4="v"),'6.4- RC'!$AL$8,
IF(AND(V255=$V$2,1000&lt;Q255,Q255&lt;=2000,$C$4="v"),'6.4- RC'!$AM$8,
IF(AND(V255=$V$2,2000&lt;Q255,Q255&lt;=4000,$C$4="v"),'6.4- RC'!$AN$8,
IF(AND(V255=$V$3,0.5&lt;=Q255,Q255&lt;=3,$C$4="v"),'6.4- RC'!$AR$6,
IF(AND(V255=$V$3,3&lt;Q255,Q255&lt;=6,$C$4="v"),'6.4- RC'!$AS$6,
IF(AND(V255=$V$3,6&lt;Q255,$C$4="v"),'6.4- RC'!$AT$6,
IF(V255="","")))))))))))))))))))))))))))))))))))))))))))))</f>
        <v/>
      </c>
      <c r="S255" s="41" t="e">
        <f t="shared" si="45"/>
        <v>#VALUE!</v>
      </c>
      <c r="T255" s="41" t="e">
        <f t="shared" si="46"/>
        <v>#VALUE!</v>
      </c>
      <c r="U255" s="48" t="s">
        <v>189</v>
      </c>
      <c r="V255" s="50"/>
    </row>
    <row r="256" spans="1:22" ht="60" customHeight="1" x14ac:dyDescent="0.25">
      <c r="A256" s="39" t="str">
        <f t="shared" si="47"/>
        <v/>
      </c>
      <c r="B256" s="49"/>
      <c r="C256" s="48">
        <f t="shared" si="40"/>
        <v>239</v>
      </c>
      <c r="D256" s="41"/>
      <c r="E256" s="42" t="str">
        <f t="shared" si="42"/>
        <v>Ra 0,8</v>
      </c>
      <c r="F256" s="55"/>
      <c r="G256" s="42">
        <f t="shared" si="43"/>
        <v>0</v>
      </c>
      <c r="H256" s="42">
        <f t="shared" si="44"/>
        <v>0.8</v>
      </c>
      <c r="I256" s="77"/>
      <c r="J256" s="78"/>
      <c r="K256" s="79"/>
      <c r="L256" s="80"/>
      <c r="O256" s="49"/>
      <c r="P256" s="48" t="s">
        <v>99</v>
      </c>
      <c r="Q256" s="45">
        <v>0.8</v>
      </c>
      <c r="R256" s="41" t="str">
        <f>IF(AND(V256=$V$2,0.5&lt;=Q256,Q256&lt;=3,$C$4="f"),'6.4- RC'!$AG$5,
IF(AND(V256=$V$2,3&lt;Q256,Q256&lt;=6,$C$4="f"),'6.4- RC'!$AH$5,
IF(AND(V256=$V$2,6&lt;Q256,Q256&lt;=30,$C$4="f"),'6.4- RC'!$AI$5,
IF(AND(V256=$V$2,30&lt;Q256,Q256&lt;=120,$C$4="f"),'6.4- RC'!$AJ$5,
IF(AND(V256=$V$2,120&lt;Q256,Q256&lt;=400,$C$4="f"),'6.4- RC'!$AK$5,
IF(AND(V256=$V$2,400&lt;Q256,Q256&lt;=1000,$C$4="f"),'6.4- RC'!$AL$5,
IF(AND(V256=$V$2,1000&lt;Q256,Q256&lt;=2000,$C$4="f"),'6.4- RC'!$AM$5,
IF(AND(V256=$V$2,2000&lt;Q256,Q256&lt;=4000,$C$4="f"),'6.4- RC'!$AN$5,
IF(AND(V256=$V$3,0.5&lt;=Q256,Q256&lt;=3,$C$4="f"),'6.4- RC'!$AR$4,
IF(AND(V256=$V$3,3&lt;Q256,Q256&lt;=6,$C$4="f"),'6.4- RC'!$AS$4,
IF(AND(V256=$V$3,6&lt;Q256,$C$4="f"),'6.4- RC'!$AT$4,
IF(AND(V256=$V$2,0.5&lt;=Q256,Q256&lt;=3,$C$4="m"),'6.4- RC'!$AG$6,
IF(AND(V256=$V$2,3&lt;Q256,Q256&lt;=6,$C$4="m"),'6.4- RC'!$AH$6,
IF(AND(V256=$V$2,6&lt;Q256,Q256&lt;=30,$C$4="m"),'6.4- RC'!$AI$6,
IF(AND(V256=$V$2,30&lt;Q256,Q256&lt;=120,$C$4="m"),'6.4- RC'!$AJ$6,
IF(AND(V256=$V$2,120&lt;Q256,Q256&lt;=400,$C$4="m"),'6.4- RC'!$AK$6,
IF(AND(V256=$V$2,400&lt;Q256,Q256&lt;=1000,$C$4="m"),'6.4- RC'!$AL$6,
IF(AND(V256=$V$2,1000&lt;Q256,Q256&lt;=2000,$C$4="m"),'6.4- RC'!$AM$6,
IF(AND(V256=$V$2,2000&lt;Q256,Q256&lt;=4000,$C$4="m"),'6.4- RC'!$AN$6,
IF(AND(V256=$V$3,0.5&lt;=Q256,Q256&lt;=3,$C$4="m"),'6.4- RC'!$AR$4,
IF(AND(V256=$V$3,3&lt;Q256,Q256&lt;=6,$C$4="m"),'6.4- RC'!$AS$4,
IF(AND(V256=$V$3,6&lt;Q256,$C$4="m"),'6.4- RC'!$AT$4,
IF(AND(V256=$V$2,0.5&lt;=Q256,Q256&lt;=3,$C$4="c"),'6.4- RC'!$AG$7,
IF(AND(V256=$V$2,3&lt;Q256,Q256&lt;=6,$C$4="c"),'6.4- RC'!$AH$7,
IF(AND(V256=$V$2,6&lt;Q256,Q256&lt;=30,$C$4="c"),'6.4- RC'!$AI$7,
IF(AND(V256=$V$2,30&lt;Q256,Q256&lt;=120,$C$4="c"),'6.4- RC'!$AJ$7,
IF(AND(V256=$V$2,120&lt;Q256,Q256&lt;=400,$C$4="c"),'6.4- RC'!$AK$7,
IF(AND(V256=$V$2,400&lt;Q256,Q256&lt;=1000,$C$4="c"),'6.4- RC'!$AL$7,
IF(AND(V256=$V$2,1000&lt;Q256,Q256&lt;=2000,$C$4="c"),'6.4- RC'!$AM$7,
IF(AND(V256=$V$2,2000&lt;Q256,Q256&lt;=4000,$C$4="c"),'6.4- RC'!$AN$7,
IF(AND(V256=$V$3,0.5&lt;=Q256,Q256&lt;=3,$C$4="c"),'6.4- RC'!$AR$6,
IF(AND(V256=$V$3,3&lt;Q256,Q256&lt;=6,$C$4="c"),'6.4- RC'!$AS$6,
IF(AND(V256=$V$3,6&lt;Q256,$C$4="c"),'6.4- RC'!$AT$6,
IF(AND(V256=$V$2,0.5&lt;=Q256,Q256&lt;=3,$C$4="v"),'6.4- RC'!$AG$8,
IF(AND(V256=$V$2,3&lt;Q256,Q256&lt;=6,$C$4="v"),'6.4- RC'!$AH$8,
IF(AND(V256=$V$2,6&lt;Q256,Q256&lt;=30,$C$4="v"),'6.4- RC'!$AI$8,
IF(AND(V256=$V$2,30&lt;Q256,Q256&lt;=120,$C$4="v"),'6.4- RC'!$AJ$8,
IF(AND(V256=$V$2,120&lt;Q256,Q256&lt;=400,$C$4="v"),'6.4- RC'!$AK$8,
IF(AND(V256=$V$2,400&lt;Q256,Q256&lt;=1000,$C$4="v"),'6.4- RC'!$AL$8,
IF(AND(V256=$V$2,1000&lt;Q256,Q256&lt;=2000,$C$4="v"),'6.4- RC'!$AM$8,
IF(AND(V256=$V$2,2000&lt;Q256,Q256&lt;=4000,$C$4="v"),'6.4- RC'!$AN$8,
IF(AND(V256=$V$3,0.5&lt;=Q256,Q256&lt;=3,$C$4="v"),'6.4- RC'!$AR$6,
IF(AND(V256=$V$3,3&lt;Q256,Q256&lt;=6,$C$4="v"),'6.4- RC'!$AS$6,
IF(AND(V256=$V$3,6&lt;Q256,$C$4="v"),'6.4- RC'!$AT$6,
IF(V256="","")))))))))))))))))))))))))))))))))))))))))))))</f>
        <v/>
      </c>
      <c r="S256" s="41" t="e">
        <f t="shared" si="45"/>
        <v>#VALUE!</v>
      </c>
      <c r="T256" s="41" t="e">
        <f t="shared" si="46"/>
        <v>#VALUE!</v>
      </c>
      <c r="U256" s="48"/>
      <c r="V256" s="50"/>
    </row>
    <row r="257" spans="1:22" ht="60" customHeight="1" x14ac:dyDescent="0.25">
      <c r="A257" s="39" t="str">
        <f t="shared" si="47"/>
        <v/>
      </c>
      <c r="B257" s="49"/>
      <c r="C257" s="48">
        <f t="shared" si="40"/>
        <v>240</v>
      </c>
      <c r="D257" s="41"/>
      <c r="E257" s="42" t="str">
        <f t="shared" si="42"/>
        <v>60± 1°</v>
      </c>
      <c r="F257" s="55"/>
      <c r="G257" s="42">
        <f t="shared" si="43"/>
        <v>59</v>
      </c>
      <c r="H257" s="42">
        <f t="shared" si="44"/>
        <v>61</v>
      </c>
      <c r="I257" s="77"/>
      <c r="J257" s="78"/>
      <c r="K257" s="79"/>
      <c r="L257" s="80"/>
      <c r="O257" s="49"/>
      <c r="P257" s="48"/>
      <c r="Q257" s="45">
        <v>60</v>
      </c>
      <c r="R257" s="41" t="s">
        <v>190</v>
      </c>
      <c r="S257" s="41" t="e">
        <f t="shared" si="45"/>
        <v>#VALUE!</v>
      </c>
      <c r="T257" s="41" t="e">
        <f t="shared" si="46"/>
        <v>#VALUE!</v>
      </c>
      <c r="U257" s="48" t="s">
        <v>62</v>
      </c>
      <c r="V257" s="50"/>
    </row>
    <row r="258" spans="1:22" ht="60" customHeight="1" x14ac:dyDescent="0.25">
      <c r="A258" s="39" t="str">
        <f t="shared" si="47"/>
        <v/>
      </c>
      <c r="B258" s="49"/>
      <c r="C258" s="48">
        <f t="shared" si="40"/>
        <v>241</v>
      </c>
      <c r="D258" s="41"/>
      <c r="E258" s="42" t="str">
        <f t="shared" si="42"/>
        <v>Ø4,5±0,1</v>
      </c>
      <c r="F258" s="55">
        <f>'8560-1.001 (av TS)'!I241</f>
        <v>0</v>
      </c>
      <c r="G258" s="42">
        <f t="shared" si="43"/>
        <v>4.4000000000000004</v>
      </c>
      <c r="H258" s="42">
        <f t="shared" si="44"/>
        <v>4.5999999999999996</v>
      </c>
      <c r="I258" s="77"/>
      <c r="J258" s="78"/>
      <c r="K258" s="79"/>
      <c r="L258" s="80"/>
      <c r="O258" s="49"/>
      <c r="P258" s="48" t="s">
        <v>59</v>
      </c>
      <c r="Q258" s="45">
        <v>4.5</v>
      </c>
      <c r="R258" s="41" t="s">
        <v>96</v>
      </c>
      <c r="S258" s="41" t="e">
        <f t="shared" si="45"/>
        <v>#VALUE!</v>
      </c>
      <c r="T258" s="41" t="e">
        <f t="shared" si="46"/>
        <v>#VALUE!</v>
      </c>
      <c r="U258" s="48"/>
      <c r="V258" s="50"/>
    </row>
    <row r="259" spans="1:22" ht="60" customHeight="1" x14ac:dyDescent="0.25">
      <c r="A259" s="39" t="str">
        <f t="shared" si="47"/>
        <v/>
      </c>
      <c r="B259" s="49"/>
      <c r="C259" s="48">
        <f t="shared" si="40"/>
        <v>242</v>
      </c>
      <c r="D259" s="41"/>
      <c r="E259" s="42" t="str">
        <f t="shared" si="42"/>
        <v>Concentricité 0,4|J</v>
      </c>
      <c r="F259" s="55">
        <f>'8560-1.001 (av TS)'!I242</f>
        <v>0</v>
      </c>
      <c r="G259" s="42">
        <f t="shared" si="43"/>
        <v>0</v>
      </c>
      <c r="H259" s="42">
        <f t="shared" si="44"/>
        <v>0.4</v>
      </c>
      <c r="I259" s="77"/>
      <c r="J259" s="78"/>
      <c r="K259" s="79"/>
      <c r="L259" s="80"/>
      <c r="O259" s="49"/>
      <c r="P259" s="48" t="s">
        <v>71</v>
      </c>
      <c r="Q259" s="45">
        <v>0.4</v>
      </c>
      <c r="R259" s="41" t="str">
        <f>IF(AND(V259=$V$2,0.5&lt;=Q259,Q259&lt;=3,$C$4="f"),'6.4- RC'!$AG$5,
IF(AND(V259=$V$2,3&lt;Q259,Q259&lt;=6,$C$4="f"),'6.4- RC'!$AH$5,
IF(AND(V259=$V$2,6&lt;Q259,Q259&lt;=30,$C$4="f"),'6.4- RC'!$AI$5,
IF(AND(V259=$V$2,30&lt;Q259,Q259&lt;=120,$C$4="f"),'6.4- RC'!$AJ$5,
IF(AND(V259=$V$2,120&lt;Q259,Q259&lt;=400,$C$4="f"),'6.4- RC'!$AK$5,
IF(AND(V259=$V$2,400&lt;Q259,Q259&lt;=1000,$C$4="f"),'6.4- RC'!$AL$5,
IF(AND(V259=$V$2,1000&lt;Q259,Q259&lt;=2000,$C$4="f"),'6.4- RC'!$AM$5,
IF(AND(V259=$V$2,2000&lt;Q259,Q259&lt;=4000,$C$4="f"),'6.4- RC'!$AN$5,
IF(AND(V259=$V$3,0.5&lt;=Q259,Q259&lt;=3,$C$4="f"),'6.4- RC'!$AR$4,
IF(AND(V259=$V$3,3&lt;Q259,Q259&lt;=6,$C$4="f"),'6.4- RC'!$AS$4,
IF(AND(V259=$V$3,6&lt;Q259,$C$4="f"),'6.4- RC'!$AT$4,
IF(AND(V259=$V$2,0.5&lt;=Q259,Q259&lt;=3,$C$4="m"),'6.4- RC'!$AG$6,
IF(AND(V259=$V$2,3&lt;Q259,Q259&lt;=6,$C$4="m"),'6.4- RC'!$AH$6,
IF(AND(V259=$V$2,6&lt;Q259,Q259&lt;=30,$C$4="m"),'6.4- RC'!$AI$6,
IF(AND(V259=$V$2,30&lt;Q259,Q259&lt;=120,$C$4="m"),'6.4- RC'!$AJ$6,
IF(AND(V259=$V$2,120&lt;Q259,Q259&lt;=400,$C$4="m"),'6.4- RC'!$AK$6,
IF(AND(V259=$V$2,400&lt;Q259,Q259&lt;=1000,$C$4="m"),'6.4- RC'!$AL$6,
IF(AND(V259=$V$2,1000&lt;Q259,Q259&lt;=2000,$C$4="m"),'6.4- RC'!$AM$6,
IF(AND(V259=$V$2,2000&lt;Q259,Q259&lt;=4000,$C$4="m"),'6.4- RC'!$AN$6,
IF(AND(V259=$V$3,0.5&lt;=Q259,Q259&lt;=3,$C$4="m"),'6.4- RC'!$AR$4,
IF(AND(V259=$V$3,3&lt;Q259,Q259&lt;=6,$C$4="m"),'6.4- RC'!$AS$4,
IF(AND(V259=$V$3,6&lt;Q259,$C$4="m"),'6.4- RC'!$AT$4,
IF(AND(V259=$V$2,0.5&lt;=Q259,Q259&lt;=3,$C$4="c"),'6.4- RC'!$AG$7,
IF(AND(V259=$V$2,3&lt;Q259,Q259&lt;=6,$C$4="c"),'6.4- RC'!$AH$7,
IF(AND(V259=$V$2,6&lt;Q259,Q259&lt;=30,$C$4="c"),'6.4- RC'!$AI$7,
IF(AND(V259=$V$2,30&lt;Q259,Q259&lt;=120,$C$4="c"),'6.4- RC'!$AJ$7,
IF(AND(V259=$V$2,120&lt;Q259,Q259&lt;=400,$C$4="c"),'6.4- RC'!$AK$7,
IF(AND(V259=$V$2,400&lt;Q259,Q259&lt;=1000,$C$4="c"),'6.4- RC'!$AL$7,
IF(AND(V259=$V$2,1000&lt;Q259,Q259&lt;=2000,$C$4="c"),'6.4- RC'!$AM$7,
IF(AND(V259=$V$2,2000&lt;Q259,Q259&lt;=4000,$C$4="c"),'6.4- RC'!$AN$7,
IF(AND(V259=$V$3,0.5&lt;=Q259,Q259&lt;=3,$C$4="c"),'6.4- RC'!$AR$6,
IF(AND(V259=$V$3,3&lt;Q259,Q259&lt;=6,$C$4="c"),'6.4- RC'!$AS$6,
IF(AND(V259=$V$3,6&lt;Q259,$C$4="c"),'6.4- RC'!$AT$6,
IF(AND(V259=$V$2,0.5&lt;=Q259,Q259&lt;=3,$C$4="v"),'6.4- RC'!$AG$8,
IF(AND(V259=$V$2,3&lt;Q259,Q259&lt;=6,$C$4="v"),'6.4- RC'!$AH$8,
IF(AND(V259=$V$2,6&lt;Q259,Q259&lt;=30,$C$4="v"),'6.4- RC'!$AI$8,
IF(AND(V259=$V$2,30&lt;Q259,Q259&lt;=120,$C$4="v"),'6.4- RC'!$AJ$8,
IF(AND(V259=$V$2,120&lt;Q259,Q259&lt;=400,$C$4="v"),'6.4- RC'!$AK$8,
IF(AND(V259=$V$2,400&lt;Q259,Q259&lt;=1000,$C$4="v"),'6.4- RC'!$AL$8,
IF(AND(V259=$V$2,1000&lt;Q259,Q259&lt;=2000,$C$4="v"),'6.4- RC'!$AM$8,
IF(AND(V259=$V$2,2000&lt;Q259,Q259&lt;=4000,$C$4="v"),'6.4- RC'!$AN$8,
IF(AND(V259=$V$3,0.5&lt;=Q259,Q259&lt;=3,$C$4="v"),'6.4- RC'!$AR$6,
IF(AND(V259=$V$3,3&lt;Q259,Q259&lt;=6,$C$4="v"),'6.4- RC'!$AS$6,
IF(AND(V259=$V$3,6&lt;Q259,$C$4="v"),'6.4- RC'!$AT$6,
IF(V259="","")))))))))))))))))))))))))))))))))))))))))))))</f>
        <v/>
      </c>
      <c r="S259" s="41" t="e">
        <f t="shared" si="45"/>
        <v>#VALUE!</v>
      </c>
      <c r="T259" s="41" t="e">
        <f t="shared" si="46"/>
        <v>#VALUE!</v>
      </c>
      <c r="U259" s="48" t="s">
        <v>191</v>
      </c>
      <c r="V259" s="50"/>
    </row>
    <row r="260" spans="1:22" ht="60" customHeight="1" x14ac:dyDescent="0.25">
      <c r="A260" s="39" t="str">
        <f t="shared" si="47"/>
        <v/>
      </c>
      <c r="B260" s="49"/>
      <c r="C260" s="48">
        <f t="shared" si="40"/>
        <v>243</v>
      </c>
      <c r="D260" s="41"/>
      <c r="E260" s="42" t="str">
        <f t="shared" si="42"/>
        <v>9,45/A</v>
      </c>
      <c r="F260" s="43" t="s">
        <v>66</v>
      </c>
      <c r="G260" s="42">
        <f t="shared" si="43"/>
        <v>0</v>
      </c>
      <c r="H260" s="42" t="str">
        <f t="shared" si="44"/>
        <v>9,45/A</v>
      </c>
      <c r="I260" s="77"/>
      <c r="J260" s="78"/>
      <c r="K260" s="79"/>
      <c r="L260" s="80"/>
      <c r="O260" s="49"/>
      <c r="P260" s="48"/>
      <c r="Q260" s="45" t="s">
        <v>192</v>
      </c>
      <c r="R260" s="41" t="str">
        <f>IF(AND(V260=$V$2,0.5&lt;=Q260,Q260&lt;=3,$C$4="f"),'6.4- RC'!$AG$5,
IF(AND(V260=$V$2,3&lt;Q260,Q260&lt;=6,$C$4="f"),'6.4- RC'!$AH$5,
IF(AND(V260=$V$2,6&lt;Q260,Q260&lt;=30,$C$4="f"),'6.4- RC'!$AI$5,
IF(AND(V260=$V$2,30&lt;Q260,Q260&lt;=120,$C$4="f"),'6.4- RC'!$AJ$5,
IF(AND(V260=$V$2,120&lt;Q260,Q260&lt;=400,$C$4="f"),'6.4- RC'!$AK$5,
IF(AND(V260=$V$2,400&lt;Q260,Q260&lt;=1000,$C$4="f"),'6.4- RC'!$AL$5,
IF(AND(V260=$V$2,1000&lt;Q260,Q260&lt;=2000,$C$4="f"),'6.4- RC'!$AM$5,
IF(AND(V260=$V$2,2000&lt;Q260,Q260&lt;=4000,$C$4="f"),'6.4- RC'!$AN$5,
IF(AND(V260=$V$3,0.5&lt;=Q260,Q260&lt;=3,$C$4="f"),'6.4- RC'!$AR$4,
IF(AND(V260=$V$3,3&lt;Q260,Q260&lt;=6,$C$4="f"),'6.4- RC'!$AS$4,
IF(AND(V260=$V$3,6&lt;Q260,$C$4="f"),'6.4- RC'!$AT$4,
IF(AND(V260=$V$2,0.5&lt;=Q260,Q260&lt;=3,$C$4="m"),'6.4- RC'!$AG$6,
IF(AND(V260=$V$2,3&lt;Q260,Q260&lt;=6,$C$4="m"),'6.4- RC'!$AH$6,
IF(AND(V260=$V$2,6&lt;Q260,Q260&lt;=30,$C$4="m"),'6.4- RC'!$AI$6,
IF(AND(V260=$V$2,30&lt;Q260,Q260&lt;=120,$C$4="m"),'6.4- RC'!$AJ$6,
IF(AND(V260=$V$2,120&lt;Q260,Q260&lt;=400,$C$4="m"),'6.4- RC'!$AK$6,
IF(AND(V260=$V$2,400&lt;Q260,Q260&lt;=1000,$C$4="m"),'6.4- RC'!$AL$6,
IF(AND(V260=$V$2,1000&lt;Q260,Q260&lt;=2000,$C$4="m"),'6.4- RC'!$AM$6,
IF(AND(V260=$V$2,2000&lt;Q260,Q260&lt;=4000,$C$4="m"),'6.4- RC'!$AN$6,
IF(AND(V260=$V$3,0.5&lt;=Q260,Q260&lt;=3,$C$4="m"),'6.4- RC'!$AR$4,
IF(AND(V260=$V$3,3&lt;Q260,Q260&lt;=6,$C$4="m"),'6.4- RC'!$AS$4,
IF(AND(V260=$V$3,6&lt;Q260,$C$4="m"),'6.4- RC'!$AT$4,
IF(AND(V260=$V$2,0.5&lt;=Q260,Q260&lt;=3,$C$4="c"),'6.4- RC'!$AG$7,
IF(AND(V260=$V$2,3&lt;Q260,Q260&lt;=6,$C$4="c"),'6.4- RC'!$AH$7,
IF(AND(V260=$V$2,6&lt;Q260,Q260&lt;=30,$C$4="c"),'6.4- RC'!$AI$7,
IF(AND(V260=$V$2,30&lt;Q260,Q260&lt;=120,$C$4="c"),'6.4- RC'!$AJ$7,
IF(AND(V260=$V$2,120&lt;Q260,Q260&lt;=400,$C$4="c"),'6.4- RC'!$AK$7,
IF(AND(V260=$V$2,400&lt;Q260,Q260&lt;=1000,$C$4="c"),'6.4- RC'!$AL$7,
IF(AND(V260=$V$2,1000&lt;Q260,Q260&lt;=2000,$C$4="c"),'6.4- RC'!$AM$7,
IF(AND(V260=$V$2,2000&lt;Q260,Q260&lt;=4000,$C$4="c"),'6.4- RC'!$AN$7,
IF(AND(V260=$V$3,0.5&lt;=Q260,Q260&lt;=3,$C$4="c"),'6.4- RC'!$AR$6,
IF(AND(V260=$V$3,3&lt;Q260,Q260&lt;=6,$C$4="c"),'6.4- RC'!$AS$6,
IF(AND(V260=$V$3,6&lt;Q260,$C$4="c"),'6.4- RC'!$AT$6,
IF(AND(V260=$V$2,0.5&lt;=Q260,Q260&lt;=3,$C$4="v"),'6.4- RC'!$AG$8,
IF(AND(V260=$V$2,3&lt;Q260,Q260&lt;=6,$C$4="v"),'6.4- RC'!$AH$8,
IF(AND(V260=$V$2,6&lt;Q260,Q260&lt;=30,$C$4="v"),'6.4- RC'!$AI$8,
IF(AND(V260=$V$2,30&lt;Q260,Q260&lt;=120,$C$4="v"),'6.4- RC'!$AJ$8,
IF(AND(V260=$V$2,120&lt;Q260,Q260&lt;=400,$C$4="v"),'6.4- RC'!$AK$8,
IF(AND(V260=$V$2,400&lt;Q260,Q260&lt;=1000,$C$4="v"),'6.4- RC'!$AL$8,
IF(AND(V260=$V$2,1000&lt;Q260,Q260&lt;=2000,$C$4="v"),'6.4- RC'!$AM$8,
IF(AND(V260=$V$2,2000&lt;Q260,Q260&lt;=4000,$C$4="v"),'6.4- RC'!$AN$8,
IF(AND(V260=$V$3,0.5&lt;=Q260,Q260&lt;=3,$C$4="v"),'6.4- RC'!$AR$6,
IF(AND(V260=$V$3,3&lt;Q260,Q260&lt;=6,$C$4="v"),'6.4- RC'!$AS$6,
IF(AND(V260=$V$3,6&lt;Q260,$C$4="v"),'6.4- RC'!$AT$6,
IF(V260="","")))))))))))))))))))))))))))))))))))))))))))))</f>
        <v/>
      </c>
      <c r="S260" s="41" t="e">
        <f t="shared" si="45"/>
        <v>#VALUE!</v>
      </c>
      <c r="T260" s="41" t="e">
        <f t="shared" si="46"/>
        <v>#VALUE!</v>
      </c>
      <c r="U260" s="48"/>
      <c r="V260" s="50"/>
    </row>
    <row r="261" spans="1:22" ht="60" customHeight="1" x14ac:dyDescent="0.25">
      <c r="A261" s="39" t="str">
        <f t="shared" si="47"/>
        <v/>
      </c>
      <c r="B261" s="49"/>
      <c r="C261" s="48">
        <f t="shared" si="40"/>
        <v>244</v>
      </c>
      <c r="D261" s="41"/>
      <c r="E261" s="42" t="str">
        <f t="shared" si="42"/>
        <v>8,5±0,2</v>
      </c>
      <c r="F261" s="55"/>
      <c r="G261" s="42">
        <f t="shared" si="43"/>
        <v>8.3000000000000007</v>
      </c>
      <c r="H261" s="42">
        <f t="shared" si="44"/>
        <v>8.6999999999999993</v>
      </c>
      <c r="I261" s="77"/>
      <c r="J261" s="78"/>
      <c r="K261" s="79"/>
      <c r="L261" s="80"/>
      <c r="O261" s="49"/>
      <c r="P261" s="48"/>
      <c r="Q261" s="45">
        <v>8.5</v>
      </c>
      <c r="R261" s="41" t="s">
        <v>97</v>
      </c>
      <c r="S261" s="41" t="e">
        <f t="shared" si="45"/>
        <v>#VALUE!</v>
      </c>
      <c r="T261" s="41" t="e">
        <f t="shared" si="46"/>
        <v>#VALUE!</v>
      </c>
      <c r="U261" s="48"/>
      <c r="V261" s="50"/>
    </row>
    <row r="262" spans="1:22" ht="60" customHeight="1" x14ac:dyDescent="0.25">
      <c r="A262" s="39" t="str">
        <f t="shared" si="47"/>
        <v/>
      </c>
      <c r="B262" s="49"/>
      <c r="C262" s="48">
        <f t="shared" si="40"/>
        <v>245</v>
      </c>
      <c r="D262" s="41"/>
      <c r="E262" s="42" t="str">
        <f t="shared" si="42"/>
        <v>1FAUX</v>
      </c>
      <c r="F262" s="55"/>
      <c r="G262" s="42">
        <f t="shared" si="43"/>
        <v>0</v>
      </c>
      <c r="H262" s="42">
        <f t="shared" si="44"/>
        <v>0</v>
      </c>
      <c r="I262" s="77"/>
      <c r="J262" s="78"/>
      <c r="K262" s="79"/>
      <c r="L262" s="80"/>
      <c r="O262" s="49"/>
      <c r="P262" s="48"/>
      <c r="Q262" s="45">
        <v>1</v>
      </c>
      <c r="R262" s="41" t="b">
        <f>IF(AND(V262=$V$2,0.5&lt;=Q262,Q262&lt;=3,$C$4="f"),'6.4- RC'!$AG$5,
IF(AND(V262=$V$2,3&lt;Q262,Q262&lt;=6,$C$4="f"),'6.4- RC'!$AH$5,
IF(AND(V262=$V$2,6&lt;Q262,Q262&lt;=30,$C$4="f"),'6.4- RC'!$AI$5,
IF(AND(V262=$V$2,30&lt;Q262,Q262&lt;=120,$C$4="f"),'6.4- RC'!$AJ$5,
IF(AND(V262=$V$2,120&lt;Q262,Q262&lt;=400,$C$4="f"),'6.4- RC'!$AK$5,
IF(AND(V262=$V$2,400&lt;Q262,Q262&lt;=1000,$C$4="f"),'6.4- RC'!$AL$5,
IF(AND(V262=$V$2,1000&lt;Q262,Q262&lt;=2000,$C$4="f"),'6.4- RC'!$AM$5,
IF(AND(V262=$V$2,2000&lt;Q262,Q262&lt;=4000,$C$4="f"),'6.4- RC'!$AN$5,
IF(AND(V262=$V$3,0.5&lt;=Q262,Q262&lt;=3,$C$4="f"),'6.4- RC'!$AR$4,
IF(AND(V262=$V$3,3&lt;Q262,Q262&lt;=6,$C$4="f"),'6.4- RC'!$AS$4,
IF(AND(V262=$V$3,6&lt;Q262,$C$4="f"),'6.4- RC'!$AT$4,
IF(AND(V262=$V$2,0.5&lt;=Q262,Q262&lt;=3,$C$4="m"),'6.4- RC'!$AG$6,
IF(AND(V262=$V$2,3&lt;Q262,Q262&lt;=6,$C$4="m"),'6.4- RC'!$AH$6,
IF(AND(V262=$V$2,6&lt;Q262,Q262&lt;=30,$C$4="m"),'6.4- RC'!$AI$6,
IF(AND(V262=$V$2,30&lt;Q262,Q262&lt;=120,$C$4="m"),'6.4- RC'!$AJ$6,
IF(AND(V262=$V$2,120&lt;Q262,Q262&lt;=400,$C$4="m"),'6.4- RC'!$AK$6,
IF(AND(V262=$V$2,400&lt;Q262,Q262&lt;=1000,$C$4="m"),'6.4- RC'!$AL$6,
IF(AND(V262=$V$2,1000&lt;Q262,Q262&lt;=2000,$C$4="m"),'6.4- RC'!$AM$6,
IF(AND(V262=$V$2,2000&lt;Q262,Q262&lt;=4000,$C$4="m"),'6.4- RC'!$AN$6,
IF(AND(V262=$V$3,0.5&lt;=Q262,Q262&lt;=3,$C$4="m"),'6.4- RC'!$AR$4,
IF(AND(V262=$V$3,3&lt;Q262,Q262&lt;=6,$C$4="m"),'6.4- RC'!$AS$4,
IF(AND(V262=$V$3,6&lt;Q262,$C$4="m"),'6.4- RC'!$AT$4,
IF(AND(V262=$V$2,0.5&lt;=Q262,Q262&lt;=3,$C$4="c"),'6.4- RC'!$AG$7,
IF(AND(V262=$V$2,3&lt;Q262,Q262&lt;=6,$C$4="c"),'6.4- RC'!$AH$7,
IF(AND(V262=$V$2,6&lt;Q262,Q262&lt;=30,$C$4="c"),'6.4- RC'!$AI$7,
IF(AND(V262=$V$2,30&lt;Q262,Q262&lt;=120,$C$4="c"),'6.4- RC'!$AJ$7,
IF(AND(V262=$V$2,120&lt;Q262,Q262&lt;=400,$C$4="c"),'6.4- RC'!$AK$7,
IF(AND(V262=$V$2,400&lt;Q262,Q262&lt;=1000,$C$4="c"),'6.4- RC'!$AL$7,
IF(AND(V262=$V$2,1000&lt;Q262,Q262&lt;=2000,$C$4="c"),'6.4- RC'!$AM$7,
IF(AND(V262=$V$2,2000&lt;Q262,Q262&lt;=4000,$C$4="c"),'6.4- RC'!$AN$7,
IF(AND(V262=$V$3,0.5&lt;=Q262,Q262&lt;=3,$C$4="c"),'6.4- RC'!$AR$6,
IF(AND(V262=$V$3,3&lt;Q262,Q262&lt;=6,$C$4="c"),'6.4- RC'!$AS$6,
IF(AND(V262=$V$3,6&lt;Q262,$C$4="c"),'6.4- RC'!$AT$6,
IF(AND(V262=$V$2,0.5&lt;=Q262,Q262&lt;=3,$C$4="v"),'6.4- RC'!$AG$8,
IF(AND(V262=$V$2,3&lt;Q262,Q262&lt;=6,$C$4="v"),'6.4- RC'!$AH$8,
IF(AND(V262=$V$2,6&lt;Q262,Q262&lt;=30,$C$4="v"),'6.4- RC'!$AI$8,
IF(AND(V262=$V$2,30&lt;Q262,Q262&lt;=120,$C$4="v"),'6.4- RC'!$AJ$8,
IF(AND(V262=$V$2,120&lt;Q262,Q262&lt;=400,$C$4="v"),'6.4- RC'!$AK$8,
IF(AND(V262=$V$2,400&lt;Q262,Q262&lt;=1000,$C$4="v"),'6.4- RC'!$AL$8,
IF(AND(V262=$V$2,1000&lt;Q262,Q262&lt;=2000,$C$4="v"),'6.4- RC'!$AM$8,
IF(AND(V262=$V$2,2000&lt;Q262,Q262&lt;=4000,$C$4="v"),'6.4- RC'!$AN$8,
IF(AND(V262=$V$3,0.5&lt;=Q262,Q262&lt;=3,$C$4="v"),'6.4- RC'!$AR$6,
IF(AND(V262=$V$3,3&lt;Q262,Q262&lt;=6,$C$4="v"),'6.4- RC'!$AS$6,
IF(AND(V262=$V$3,6&lt;Q262,$C$4="v"),'6.4- RC'!$AT$6,
IF(V262="","")))))))))))))))))))))))))))))))))))))))))))))</f>
        <v>0</v>
      </c>
      <c r="S262" s="41" t="e">
        <f t="shared" si="45"/>
        <v>#VALUE!</v>
      </c>
      <c r="T262" s="41" t="e">
        <f t="shared" si="46"/>
        <v>#VALUE!</v>
      </c>
      <c r="U262" s="48"/>
      <c r="V262" s="50" t="str">
        <f>V239</f>
        <v>Dimensions linéaire</v>
      </c>
    </row>
    <row r="263" spans="1:22" ht="60" customHeight="1" x14ac:dyDescent="0.25">
      <c r="A263" s="39" t="str">
        <f t="shared" si="47"/>
        <v/>
      </c>
      <c r="B263" s="49"/>
      <c r="C263" s="48">
        <f t="shared" si="40"/>
        <v>246</v>
      </c>
      <c r="D263" s="41"/>
      <c r="E263" s="42" t="str">
        <f t="shared" si="42"/>
        <v>Ra 0,8</v>
      </c>
      <c r="F263" s="55"/>
      <c r="G263" s="42">
        <f t="shared" si="43"/>
        <v>0</v>
      </c>
      <c r="H263" s="42">
        <f t="shared" si="44"/>
        <v>0.8</v>
      </c>
      <c r="I263" s="77"/>
      <c r="J263" s="78"/>
      <c r="K263" s="79"/>
      <c r="L263" s="80"/>
      <c r="O263" s="49"/>
      <c r="P263" s="48" t="s">
        <v>99</v>
      </c>
      <c r="Q263" s="45">
        <v>0.8</v>
      </c>
      <c r="R263" s="41" t="str">
        <f>IF(AND(V263=$V$2,0.5&lt;=Q263,Q263&lt;=3,$C$4="f"),'6.4- RC'!$AG$5,
IF(AND(V263=$V$2,3&lt;Q263,Q263&lt;=6,$C$4="f"),'6.4- RC'!$AH$5,
IF(AND(V263=$V$2,6&lt;Q263,Q263&lt;=30,$C$4="f"),'6.4- RC'!$AI$5,
IF(AND(V263=$V$2,30&lt;Q263,Q263&lt;=120,$C$4="f"),'6.4- RC'!$AJ$5,
IF(AND(V263=$V$2,120&lt;Q263,Q263&lt;=400,$C$4="f"),'6.4- RC'!$AK$5,
IF(AND(V263=$V$2,400&lt;Q263,Q263&lt;=1000,$C$4="f"),'6.4- RC'!$AL$5,
IF(AND(V263=$V$2,1000&lt;Q263,Q263&lt;=2000,$C$4="f"),'6.4- RC'!$AM$5,
IF(AND(V263=$V$2,2000&lt;Q263,Q263&lt;=4000,$C$4="f"),'6.4- RC'!$AN$5,
IF(AND(V263=$V$3,0.5&lt;=Q263,Q263&lt;=3,$C$4="f"),'6.4- RC'!$AR$4,
IF(AND(V263=$V$3,3&lt;Q263,Q263&lt;=6,$C$4="f"),'6.4- RC'!$AS$4,
IF(AND(V263=$V$3,6&lt;Q263,$C$4="f"),'6.4- RC'!$AT$4,
IF(AND(V263=$V$2,0.5&lt;=Q263,Q263&lt;=3,$C$4="m"),'6.4- RC'!$AG$6,
IF(AND(V263=$V$2,3&lt;Q263,Q263&lt;=6,$C$4="m"),'6.4- RC'!$AH$6,
IF(AND(V263=$V$2,6&lt;Q263,Q263&lt;=30,$C$4="m"),'6.4- RC'!$AI$6,
IF(AND(V263=$V$2,30&lt;Q263,Q263&lt;=120,$C$4="m"),'6.4- RC'!$AJ$6,
IF(AND(V263=$V$2,120&lt;Q263,Q263&lt;=400,$C$4="m"),'6.4- RC'!$AK$6,
IF(AND(V263=$V$2,400&lt;Q263,Q263&lt;=1000,$C$4="m"),'6.4- RC'!$AL$6,
IF(AND(V263=$V$2,1000&lt;Q263,Q263&lt;=2000,$C$4="m"),'6.4- RC'!$AM$6,
IF(AND(V263=$V$2,2000&lt;Q263,Q263&lt;=4000,$C$4="m"),'6.4- RC'!$AN$6,
IF(AND(V263=$V$3,0.5&lt;=Q263,Q263&lt;=3,$C$4="m"),'6.4- RC'!$AR$4,
IF(AND(V263=$V$3,3&lt;Q263,Q263&lt;=6,$C$4="m"),'6.4- RC'!$AS$4,
IF(AND(V263=$V$3,6&lt;Q263,$C$4="m"),'6.4- RC'!$AT$4,
IF(AND(V263=$V$2,0.5&lt;=Q263,Q263&lt;=3,$C$4="c"),'6.4- RC'!$AG$7,
IF(AND(V263=$V$2,3&lt;Q263,Q263&lt;=6,$C$4="c"),'6.4- RC'!$AH$7,
IF(AND(V263=$V$2,6&lt;Q263,Q263&lt;=30,$C$4="c"),'6.4- RC'!$AI$7,
IF(AND(V263=$V$2,30&lt;Q263,Q263&lt;=120,$C$4="c"),'6.4- RC'!$AJ$7,
IF(AND(V263=$V$2,120&lt;Q263,Q263&lt;=400,$C$4="c"),'6.4- RC'!$AK$7,
IF(AND(V263=$V$2,400&lt;Q263,Q263&lt;=1000,$C$4="c"),'6.4- RC'!$AL$7,
IF(AND(V263=$V$2,1000&lt;Q263,Q263&lt;=2000,$C$4="c"),'6.4- RC'!$AM$7,
IF(AND(V263=$V$2,2000&lt;Q263,Q263&lt;=4000,$C$4="c"),'6.4- RC'!$AN$7,
IF(AND(V263=$V$3,0.5&lt;=Q263,Q263&lt;=3,$C$4="c"),'6.4- RC'!$AR$6,
IF(AND(V263=$V$3,3&lt;Q263,Q263&lt;=6,$C$4="c"),'6.4- RC'!$AS$6,
IF(AND(V263=$V$3,6&lt;Q263,$C$4="c"),'6.4- RC'!$AT$6,
IF(AND(V263=$V$2,0.5&lt;=Q263,Q263&lt;=3,$C$4="v"),'6.4- RC'!$AG$8,
IF(AND(V263=$V$2,3&lt;Q263,Q263&lt;=6,$C$4="v"),'6.4- RC'!$AH$8,
IF(AND(V263=$V$2,6&lt;Q263,Q263&lt;=30,$C$4="v"),'6.4- RC'!$AI$8,
IF(AND(V263=$V$2,30&lt;Q263,Q263&lt;=120,$C$4="v"),'6.4- RC'!$AJ$8,
IF(AND(V263=$V$2,120&lt;Q263,Q263&lt;=400,$C$4="v"),'6.4- RC'!$AK$8,
IF(AND(V263=$V$2,400&lt;Q263,Q263&lt;=1000,$C$4="v"),'6.4- RC'!$AL$8,
IF(AND(V263=$V$2,1000&lt;Q263,Q263&lt;=2000,$C$4="v"),'6.4- RC'!$AM$8,
IF(AND(V263=$V$2,2000&lt;Q263,Q263&lt;=4000,$C$4="v"),'6.4- RC'!$AN$8,
IF(AND(V263=$V$3,0.5&lt;=Q263,Q263&lt;=3,$C$4="v"),'6.4- RC'!$AR$6,
IF(AND(V263=$V$3,3&lt;Q263,Q263&lt;=6,$C$4="v"),'6.4- RC'!$AS$6,
IF(AND(V263=$V$3,6&lt;Q263,$C$4="v"),'6.4- RC'!$AT$6,
IF(V263="","")))))))))))))))))))))))))))))))))))))))))))))</f>
        <v/>
      </c>
      <c r="S263" s="41" t="e">
        <f t="shared" si="45"/>
        <v>#VALUE!</v>
      </c>
      <c r="T263" s="41" t="e">
        <f t="shared" si="46"/>
        <v>#VALUE!</v>
      </c>
      <c r="U263" s="48"/>
      <c r="V263" s="50"/>
    </row>
    <row r="264" spans="1:22" ht="60" customHeight="1" x14ac:dyDescent="0.25">
      <c r="A264" s="39" t="str">
        <f t="shared" si="47"/>
        <v/>
      </c>
      <c r="B264" s="54"/>
      <c r="C264" s="48">
        <f t="shared" si="40"/>
        <v>247</v>
      </c>
      <c r="D264" s="41"/>
      <c r="E264" s="42" t="str">
        <f t="shared" si="42"/>
        <v>(2x) R1(+2,000/+0,000)</v>
      </c>
      <c r="F264" s="55"/>
      <c r="G264" s="42">
        <f t="shared" si="43"/>
        <v>1</v>
      </c>
      <c r="H264" s="42">
        <f t="shared" si="44"/>
        <v>3</v>
      </c>
      <c r="I264" s="77"/>
      <c r="J264" s="78"/>
      <c r="K264" s="79"/>
      <c r="L264" s="80"/>
      <c r="O264" s="49">
        <v>2</v>
      </c>
      <c r="P264" s="48" t="s">
        <v>140</v>
      </c>
      <c r="Q264" s="45">
        <v>1</v>
      </c>
      <c r="R264" s="41" t="s">
        <v>193</v>
      </c>
      <c r="S264" s="41">
        <f t="shared" si="45"/>
        <v>1</v>
      </c>
      <c r="T264" s="41">
        <f t="shared" si="46"/>
        <v>3</v>
      </c>
      <c r="U264" s="48"/>
      <c r="V264" s="50"/>
    </row>
    <row r="265" spans="1:22" ht="60" customHeight="1" x14ac:dyDescent="0.25">
      <c r="A265" s="39" t="str">
        <f t="shared" si="47"/>
        <v/>
      </c>
      <c r="B265" s="54"/>
      <c r="C265" s="48">
        <f t="shared" si="40"/>
        <v>248</v>
      </c>
      <c r="D265" s="41"/>
      <c r="E265" s="42" t="str">
        <f t="shared" si="42"/>
        <v>(2x) R2FAUX</v>
      </c>
      <c r="F265" s="55"/>
      <c r="G265" s="42">
        <f t="shared" si="43"/>
        <v>0</v>
      </c>
      <c r="H265" s="42">
        <f t="shared" si="44"/>
        <v>0</v>
      </c>
      <c r="I265" s="77"/>
      <c r="J265" s="78"/>
      <c r="K265" s="79"/>
      <c r="L265" s="80"/>
      <c r="O265" s="49">
        <v>2</v>
      </c>
      <c r="P265" s="48" t="s">
        <v>140</v>
      </c>
      <c r="Q265" s="45">
        <v>2</v>
      </c>
      <c r="R265" s="41" t="b">
        <f>IF(AND(V265=$V$2,0.5&lt;=Q265,Q265&lt;=3,$C$4="f"),'6.4- RC'!$AG$5,
IF(AND(V265=$V$2,3&lt;Q265,Q265&lt;=6,$C$4="f"),'6.4- RC'!$AH$5,
IF(AND(V265=$V$2,6&lt;Q265,Q265&lt;=30,$C$4="f"),'6.4- RC'!$AI$5,
IF(AND(V265=$V$2,30&lt;Q265,Q265&lt;=120,$C$4="f"),'6.4- RC'!$AJ$5,
IF(AND(V265=$V$2,120&lt;Q265,Q265&lt;=400,$C$4="f"),'6.4- RC'!$AK$5,
IF(AND(V265=$V$2,400&lt;Q265,Q265&lt;=1000,$C$4="f"),'6.4- RC'!$AL$5,
IF(AND(V265=$V$2,1000&lt;Q265,Q265&lt;=2000,$C$4="f"),'6.4- RC'!$AM$5,
IF(AND(V265=$V$2,2000&lt;Q265,Q265&lt;=4000,$C$4="f"),'6.4- RC'!$AN$5,
IF(AND(V265=$V$3,0.5&lt;=Q265,Q265&lt;=3,$C$4="f"),'6.4- RC'!$AR$4,
IF(AND(V265=$V$3,3&lt;Q265,Q265&lt;=6,$C$4="f"),'6.4- RC'!$AS$4,
IF(AND(V265=$V$3,6&lt;Q265,$C$4="f"),'6.4- RC'!$AT$4,
IF(AND(V265=$V$2,0.5&lt;=Q265,Q265&lt;=3,$C$4="m"),'6.4- RC'!$AG$6,
IF(AND(V265=$V$2,3&lt;Q265,Q265&lt;=6,$C$4="m"),'6.4- RC'!$AH$6,
IF(AND(V265=$V$2,6&lt;Q265,Q265&lt;=30,$C$4="m"),'6.4- RC'!$AI$6,
IF(AND(V265=$V$2,30&lt;Q265,Q265&lt;=120,$C$4="m"),'6.4- RC'!$AJ$6,
IF(AND(V265=$V$2,120&lt;Q265,Q265&lt;=400,$C$4="m"),'6.4- RC'!$AK$6,
IF(AND(V265=$V$2,400&lt;Q265,Q265&lt;=1000,$C$4="m"),'6.4- RC'!$AL$6,
IF(AND(V265=$V$2,1000&lt;Q265,Q265&lt;=2000,$C$4="m"),'6.4- RC'!$AM$6,
IF(AND(V265=$V$2,2000&lt;Q265,Q265&lt;=4000,$C$4="m"),'6.4- RC'!$AN$6,
IF(AND(V265=$V$3,0.5&lt;=Q265,Q265&lt;=3,$C$4="m"),'6.4- RC'!$AR$4,
IF(AND(V265=$V$3,3&lt;Q265,Q265&lt;=6,$C$4="m"),'6.4- RC'!$AS$4,
IF(AND(V265=$V$3,6&lt;Q265,$C$4="m"),'6.4- RC'!$AT$4,
IF(AND(V265=$V$2,0.5&lt;=Q265,Q265&lt;=3,$C$4="c"),'6.4- RC'!$AG$7,
IF(AND(V265=$V$2,3&lt;Q265,Q265&lt;=6,$C$4="c"),'6.4- RC'!$AH$7,
IF(AND(V265=$V$2,6&lt;Q265,Q265&lt;=30,$C$4="c"),'6.4- RC'!$AI$7,
IF(AND(V265=$V$2,30&lt;Q265,Q265&lt;=120,$C$4="c"),'6.4- RC'!$AJ$7,
IF(AND(V265=$V$2,120&lt;Q265,Q265&lt;=400,$C$4="c"),'6.4- RC'!$AK$7,
IF(AND(V265=$V$2,400&lt;Q265,Q265&lt;=1000,$C$4="c"),'6.4- RC'!$AL$7,
IF(AND(V265=$V$2,1000&lt;Q265,Q265&lt;=2000,$C$4="c"),'6.4- RC'!$AM$7,
IF(AND(V265=$V$2,2000&lt;Q265,Q265&lt;=4000,$C$4="c"),'6.4- RC'!$AN$7,
IF(AND(V265=$V$3,0.5&lt;=Q265,Q265&lt;=3,$C$4="c"),'6.4- RC'!$AR$6,
IF(AND(V265=$V$3,3&lt;Q265,Q265&lt;=6,$C$4="c"),'6.4- RC'!$AS$6,
IF(AND(V265=$V$3,6&lt;Q265,$C$4="c"),'6.4- RC'!$AT$6,
IF(AND(V265=$V$2,0.5&lt;=Q265,Q265&lt;=3,$C$4="v"),'6.4- RC'!$AG$8,
IF(AND(V265=$V$2,3&lt;Q265,Q265&lt;=6,$C$4="v"),'6.4- RC'!$AH$8,
IF(AND(V265=$V$2,6&lt;Q265,Q265&lt;=30,$C$4="v"),'6.4- RC'!$AI$8,
IF(AND(V265=$V$2,30&lt;Q265,Q265&lt;=120,$C$4="v"),'6.4- RC'!$AJ$8,
IF(AND(V265=$V$2,120&lt;Q265,Q265&lt;=400,$C$4="v"),'6.4- RC'!$AK$8,
IF(AND(V265=$V$2,400&lt;Q265,Q265&lt;=1000,$C$4="v"),'6.4- RC'!$AL$8,
IF(AND(V265=$V$2,1000&lt;Q265,Q265&lt;=2000,$C$4="v"),'6.4- RC'!$AM$8,
IF(AND(V265=$V$2,2000&lt;Q265,Q265&lt;=4000,$C$4="v"),'6.4- RC'!$AN$8,
IF(AND(V265=$V$3,0.5&lt;=Q265,Q265&lt;=3,$C$4="v"),'6.4- RC'!$AR$6,
IF(AND(V265=$V$3,3&lt;Q265,Q265&lt;=6,$C$4="v"),'6.4- RC'!$AS$6,
IF(AND(V265=$V$3,6&lt;Q265,$C$4="v"),'6.4- RC'!$AT$6,
IF(V265="","")))))))))))))))))))))))))))))))))))))))))))))</f>
        <v>0</v>
      </c>
      <c r="S265" s="41" t="e">
        <f t="shared" si="45"/>
        <v>#VALUE!</v>
      </c>
      <c r="T265" s="41" t="e">
        <f t="shared" si="46"/>
        <v>#VALUE!</v>
      </c>
      <c r="U265" s="48"/>
      <c r="V265" s="50" t="str">
        <f>V242</f>
        <v>Rayons ext et hauteurs de chanfrein</v>
      </c>
    </row>
    <row r="266" spans="1:22" ht="60" customHeight="1" x14ac:dyDescent="0.25">
      <c r="A266" s="39" t="str">
        <f t="shared" si="47"/>
        <v/>
      </c>
      <c r="B266" s="54"/>
      <c r="C266" s="48">
        <f t="shared" si="40"/>
        <v>249</v>
      </c>
      <c r="D266" s="41"/>
      <c r="E266" s="42" t="str">
        <f t="shared" si="42"/>
        <v>(2x) R7FAUX</v>
      </c>
      <c r="F266" s="55"/>
      <c r="G266" s="42">
        <f t="shared" si="43"/>
        <v>0</v>
      </c>
      <c r="H266" s="42">
        <f t="shared" si="44"/>
        <v>0</v>
      </c>
      <c r="I266" s="77"/>
      <c r="J266" s="78"/>
      <c r="K266" s="79"/>
      <c r="L266" s="80"/>
      <c r="O266" s="49">
        <v>2</v>
      </c>
      <c r="P266" s="48" t="s">
        <v>140</v>
      </c>
      <c r="Q266" s="45">
        <v>7</v>
      </c>
      <c r="R266" s="41" t="b">
        <f>IF(AND(V266=$V$2,0.5&lt;=Q266,Q266&lt;=3,$C$4="f"),'6.4- RC'!$AG$5,
IF(AND(V266=$V$2,3&lt;Q266,Q266&lt;=6,$C$4="f"),'6.4- RC'!$AH$5,
IF(AND(V266=$V$2,6&lt;Q266,Q266&lt;=30,$C$4="f"),'6.4- RC'!$AI$5,
IF(AND(V266=$V$2,30&lt;Q266,Q266&lt;=120,$C$4="f"),'6.4- RC'!$AJ$5,
IF(AND(V266=$V$2,120&lt;Q266,Q266&lt;=400,$C$4="f"),'6.4- RC'!$AK$5,
IF(AND(V266=$V$2,400&lt;Q266,Q266&lt;=1000,$C$4="f"),'6.4- RC'!$AL$5,
IF(AND(V266=$V$2,1000&lt;Q266,Q266&lt;=2000,$C$4="f"),'6.4- RC'!$AM$5,
IF(AND(V266=$V$2,2000&lt;Q266,Q266&lt;=4000,$C$4="f"),'6.4- RC'!$AN$5,
IF(AND(V266=$V$3,0.5&lt;=Q266,Q266&lt;=3,$C$4="f"),'6.4- RC'!$AR$4,
IF(AND(V266=$V$3,3&lt;Q266,Q266&lt;=6,$C$4="f"),'6.4- RC'!$AS$4,
IF(AND(V266=$V$3,6&lt;Q266,$C$4="f"),'6.4- RC'!$AT$4,
IF(AND(V266=$V$2,0.5&lt;=Q266,Q266&lt;=3,$C$4="m"),'6.4- RC'!$AG$6,
IF(AND(V266=$V$2,3&lt;Q266,Q266&lt;=6,$C$4="m"),'6.4- RC'!$AH$6,
IF(AND(V266=$V$2,6&lt;Q266,Q266&lt;=30,$C$4="m"),'6.4- RC'!$AI$6,
IF(AND(V266=$V$2,30&lt;Q266,Q266&lt;=120,$C$4="m"),'6.4- RC'!$AJ$6,
IF(AND(V266=$V$2,120&lt;Q266,Q266&lt;=400,$C$4="m"),'6.4- RC'!$AK$6,
IF(AND(V266=$V$2,400&lt;Q266,Q266&lt;=1000,$C$4="m"),'6.4- RC'!$AL$6,
IF(AND(V266=$V$2,1000&lt;Q266,Q266&lt;=2000,$C$4="m"),'6.4- RC'!$AM$6,
IF(AND(V266=$V$2,2000&lt;Q266,Q266&lt;=4000,$C$4="m"),'6.4- RC'!$AN$6,
IF(AND(V266=$V$3,0.5&lt;=Q266,Q266&lt;=3,$C$4="m"),'6.4- RC'!$AR$4,
IF(AND(V266=$V$3,3&lt;Q266,Q266&lt;=6,$C$4="m"),'6.4- RC'!$AS$4,
IF(AND(V266=$V$3,6&lt;Q266,$C$4="m"),'6.4- RC'!$AT$4,
IF(AND(V266=$V$2,0.5&lt;=Q266,Q266&lt;=3,$C$4="c"),'6.4- RC'!$AG$7,
IF(AND(V266=$V$2,3&lt;Q266,Q266&lt;=6,$C$4="c"),'6.4- RC'!$AH$7,
IF(AND(V266=$V$2,6&lt;Q266,Q266&lt;=30,$C$4="c"),'6.4- RC'!$AI$7,
IF(AND(V266=$V$2,30&lt;Q266,Q266&lt;=120,$C$4="c"),'6.4- RC'!$AJ$7,
IF(AND(V266=$V$2,120&lt;Q266,Q266&lt;=400,$C$4="c"),'6.4- RC'!$AK$7,
IF(AND(V266=$V$2,400&lt;Q266,Q266&lt;=1000,$C$4="c"),'6.4- RC'!$AL$7,
IF(AND(V266=$V$2,1000&lt;Q266,Q266&lt;=2000,$C$4="c"),'6.4- RC'!$AM$7,
IF(AND(V266=$V$2,2000&lt;Q266,Q266&lt;=4000,$C$4="c"),'6.4- RC'!$AN$7,
IF(AND(V266=$V$3,0.5&lt;=Q266,Q266&lt;=3,$C$4="c"),'6.4- RC'!$AR$6,
IF(AND(V266=$V$3,3&lt;Q266,Q266&lt;=6,$C$4="c"),'6.4- RC'!$AS$6,
IF(AND(V266=$V$3,6&lt;Q266,$C$4="c"),'6.4- RC'!$AT$6,
IF(AND(V266=$V$2,0.5&lt;=Q266,Q266&lt;=3,$C$4="v"),'6.4- RC'!$AG$8,
IF(AND(V266=$V$2,3&lt;Q266,Q266&lt;=6,$C$4="v"),'6.4- RC'!$AH$8,
IF(AND(V266=$V$2,6&lt;Q266,Q266&lt;=30,$C$4="v"),'6.4- RC'!$AI$8,
IF(AND(V266=$V$2,30&lt;Q266,Q266&lt;=120,$C$4="v"),'6.4- RC'!$AJ$8,
IF(AND(V266=$V$2,120&lt;Q266,Q266&lt;=400,$C$4="v"),'6.4- RC'!$AK$8,
IF(AND(V266=$V$2,400&lt;Q266,Q266&lt;=1000,$C$4="v"),'6.4- RC'!$AL$8,
IF(AND(V266=$V$2,1000&lt;Q266,Q266&lt;=2000,$C$4="v"),'6.4- RC'!$AM$8,
IF(AND(V266=$V$2,2000&lt;Q266,Q266&lt;=4000,$C$4="v"),'6.4- RC'!$AN$8,
IF(AND(V266=$V$3,0.5&lt;=Q266,Q266&lt;=3,$C$4="v"),'6.4- RC'!$AR$6,
IF(AND(V266=$V$3,3&lt;Q266,Q266&lt;=6,$C$4="v"),'6.4- RC'!$AS$6,
IF(AND(V266=$V$3,6&lt;Q266,$C$4="v"),'6.4- RC'!$AT$6,
IF(V266="","")))))))))))))))))))))))))))))))))))))))))))))</f>
        <v>0</v>
      </c>
      <c r="S266" s="41" t="e">
        <f t="shared" si="45"/>
        <v>#VALUE!</v>
      </c>
      <c r="T266" s="41" t="e">
        <f t="shared" si="46"/>
        <v>#VALUE!</v>
      </c>
      <c r="U266" s="48"/>
      <c r="V266" s="50" t="str">
        <f>V265</f>
        <v>Rayons ext et hauteurs de chanfrein</v>
      </c>
    </row>
    <row r="267" spans="1:22" ht="60" customHeight="1" x14ac:dyDescent="0.25">
      <c r="A267" s="39" t="str">
        <f t="shared" si="47"/>
        <v/>
      </c>
      <c r="B267" s="54"/>
      <c r="C267" s="48">
        <f t="shared" si="40"/>
        <v>250</v>
      </c>
      <c r="D267" s="41"/>
      <c r="E267" s="42" t="str">
        <f t="shared" si="42"/>
        <v>R30FAUX</v>
      </c>
      <c r="F267" s="55">
        <f>AVERAGE('8560-2.001 (av TS)'!I362:I363)</f>
        <v>0</v>
      </c>
      <c r="G267" s="42">
        <f t="shared" si="43"/>
        <v>0</v>
      </c>
      <c r="H267" s="42">
        <f t="shared" si="44"/>
        <v>0</v>
      </c>
      <c r="I267" s="77"/>
      <c r="J267" s="78"/>
      <c r="K267" s="79"/>
      <c r="L267" s="80"/>
      <c r="O267" s="49"/>
      <c r="P267" s="48" t="s">
        <v>140</v>
      </c>
      <c r="Q267" s="45">
        <v>30</v>
      </c>
      <c r="R267" s="41" t="b">
        <f>IF(AND(V267=$V$2,0.5&lt;=Q267,Q267&lt;=3,$C$4="f"),'6.4- RC'!$AG$5,
IF(AND(V267=$V$2,3&lt;Q267,Q267&lt;=6,$C$4="f"),'6.4- RC'!$AH$5,
IF(AND(V267=$V$2,6&lt;Q267,Q267&lt;=30,$C$4="f"),'6.4- RC'!$AI$5,
IF(AND(V267=$V$2,30&lt;Q267,Q267&lt;=120,$C$4="f"),'6.4- RC'!$AJ$5,
IF(AND(V267=$V$2,120&lt;Q267,Q267&lt;=400,$C$4="f"),'6.4- RC'!$AK$5,
IF(AND(V267=$V$2,400&lt;Q267,Q267&lt;=1000,$C$4="f"),'6.4- RC'!$AL$5,
IF(AND(V267=$V$2,1000&lt;Q267,Q267&lt;=2000,$C$4="f"),'6.4- RC'!$AM$5,
IF(AND(V267=$V$2,2000&lt;Q267,Q267&lt;=4000,$C$4="f"),'6.4- RC'!$AN$5,
IF(AND(V267=$V$3,0.5&lt;=Q267,Q267&lt;=3,$C$4="f"),'6.4- RC'!$AR$4,
IF(AND(V267=$V$3,3&lt;Q267,Q267&lt;=6,$C$4="f"),'6.4- RC'!$AS$4,
IF(AND(V267=$V$3,6&lt;Q267,$C$4="f"),'6.4- RC'!$AT$4,
IF(AND(V267=$V$2,0.5&lt;=Q267,Q267&lt;=3,$C$4="m"),'6.4- RC'!$AG$6,
IF(AND(V267=$V$2,3&lt;Q267,Q267&lt;=6,$C$4="m"),'6.4- RC'!$AH$6,
IF(AND(V267=$V$2,6&lt;Q267,Q267&lt;=30,$C$4="m"),'6.4- RC'!$AI$6,
IF(AND(V267=$V$2,30&lt;Q267,Q267&lt;=120,$C$4="m"),'6.4- RC'!$AJ$6,
IF(AND(V267=$V$2,120&lt;Q267,Q267&lt;=400,$C$4="m"),'6.4- RC'!$AK$6,
IF(AND(V267=$V$2,400&lt;Q267,Q267&lt;=1000,$C$4="m"),'6.4- RC'!$AL$6,
IF(AND(V267=$V$2,1000&lt;Q267,Q267&lt;=2000,$C$4="m"),'6.4- RC'!$AM$6,
IF(AND(V267=$V$2,2000&lt;Q267,Q267&lt;=4000,$C$4="m"),'6.4- RC'!$AN$6,
IF(AND(V267=$V$3,0.5&lt;=Q267,Q267&lt;=3,$C$4="m"),'6.4- RC'!$AR$4,
IF(AND(V267=$V$3,3&lt;Q267,Q267&lt;=6,$C$4="m"),'6.4- RC'!$AS$4,
IF(AND(V267=$V$3,6&lt;Q267,$C$4="m"),'6.4- RC'!$AT$4,
IF(AND(V267=$V$2,0.5&lt;=Q267,Q267&lt;=3,$C$4="c"),'6.4- RC'!$AG$7,
IF(AND(V267=$V$2,3&lt;Q267,Q267&lt;=6,$C$4="c"),'6.4- RC'!$AH$7,
IF(AND(V267=$V$2,6&lt;Q267,Q267&lt;=30,$C$4="c"),'6.4- RC'!$AI$7,
IF(AND(V267=$V$2,30&lt;Q267,Q267&lt;=120,$C$4="c"),'6.4- RC'!$AJ$7,
IF(AND(V267=$V$2,120&lt;Q267,Q267&lt;=400,$C$4="c"),'6.4- RC'!$AK$7,
IF(AND(V267=$V$2,400&lt;Q267,Q267&lt;=1000,$C$4="c"),'6.4- RC'!$AL$7,
IF(AND(V267=$V$2,1000&lt;Q267,Q267&lt;=2000,$C$4="c"),'6.4- RC'!$AM$7,
IF(AND(V267=$V$2,2000&lt;Q267,Q267&lt;=4000,$C$4="c"),'6.4- RC'!$AN$7,
IF(AND(V267=$V$3,0.5&lt;=Q267,Q267&lt;=3,$C$4="c"),'6.4- RC'!$AR$6,
IF(AND(V267=$V$3,3&lt;Q267,Q267&lt;=6,$C$4="c"),'6.4- RC'!$AS$6,
IF(AND(V267=$V$3,6&lt;Q267,$C$4="c"),'6.4- RC'!$AT$6,
IF(AND(V267=$V$2,0.5&lt;=Q267,Q267&lt;=3,$C$4="v"),'6.4- RC'!$AG$8,
IF(AND(V267=$V$2,3&lt;Q267,Q267&lt;=6,$C$4="v"),'6.4- RC'!$AH$8,
IF(AND(V267=$V$2,6&lt;Q267,Q267&lt;=30,$C$4="v"),'6.4- RC'!$AI$8,
IF(AND(V267=$V$2,30&lt;Q267,Q267&lt;=120,$C$4="v"),'6.4- RC'!$AJ$8,
IF(AND(V267=$V$2,120&lt;Q267,Q267&lt;=400,$C$4="v"),'6.4- RC'!$AK$8,
IF(AND(V267=$V$2,400&lt;Q267,Q267&lt;=1000,$C$4="v"),'6.4- RC'!$AL$8,
IF(AND(V267=$V$2,1000&lt;Q267,Q267&lt;=2000,$C$4="v"),'6.4- RC'!$AM$8,
IF(AND(V267=$V$2,2000&lt;Q267,Q267&lt;=4000,$C$4="v"),'6.4- RC'!$AN$8,
IF(AND(V267=$V$3,0.5&lt;=Q267,Q267&lt;=3,$C$4="v"),'6.4- RC'!$AR$6,
IF(AND(V267=$V$3,3&lt;Q267,Q267&lt;=6,$C$4="v"),'6.4- RC'!$AS$6,
IF(AND(V267=$V$3,6&lt;Q267,$C$4="v"),'6.4- RC'!$AT$6,
IF(V267="","")))))))))))))))))))))))))))))))))))))))))))))</f>
        <v>0</v>
      </c>
      <c r="S267" s="41" t="e">
        <f t="shared" si="45"/>
        <v>#VALUE!</v>
      </c>
      <c r="T267" s="41" t="e">
        <f t="shared" si="46"/>
        <v>#VALUE!</v>
      </c>
      <c r="U267" s="48"/>
      <c r="V267" s="50" t="str">
        <f>V266</f>
        <v>Rayons ext et hauteurs de chanfrein</v>
      </c>
    </row>
    <row r="268" spans="1:22" ht="60" customHeight="1" x14ac:dyDescent="0.25">
      <c r="A268" s="39" t="str">
        <f t="shared" si="47"/>
        <v/>
      </c>
      <c r="B268" s="54"/>
      <c r="C268" s="48">
        <f t="shared" si="40"/>
        <v>251</v>
      </c>
      <c r="D268" s="41"/>
      <c r="E268" s="42" t="str">
        <f t="shared" si="42"/>
        <v>R10</v>
      </c>
      <c r="F268" s="43" t="s">
        <v>66</v>
      </c>
      <c r="G268" s="42">
        <f t="shared" si="43"/>
        <v>0</v>
      </c>
      <c r="H268" s="42" t="str">
        <f t="shared" si="44"/>
        <v>R10</v>
      </c>
      <c r="I268" s="77"/>
      <c r="J268" s="78"/>
      <c r="K268" s="79"/>
      <c r="L268" s="80"/>
      <c r="O268" s="49"/>
      <c r="P268" s="48"/>
      <c r="Q268" s="45" t="s">
        <v>101</v>
      </c>
      <c r="R268" s="41" t="str">
        <f>IF(AND(V268=$V$2,0.5&lt;=Q268,Q268&lt;=3,$C$4="f"),'6.4- RC'!$AG$5,
IF(AND(V268=$V$2,3&lt;Q268,Q268&lt;=6,$C$4="f"),'6.4- RC'!$AH$5,
IF(AND(V268=$V$2,6&lt;Q268,Q268&lt;=30,$C$4="f"),'6.4- RC'!$AI$5,
IF(AND(V268=$V$2,30&lt;Q268,Q268&lt;=120,$C$4="f"),'6.4- RC'!$AJ$5,
IF(AND(V268=$V$2,120&lt;Q268,Q268&lt;=400,$C$4="f"),'6.4- RC'!$AK$5,
IF(AND(V268=$V$2,400&lt;Q268,Q268&lt;=1000,$C$4="f"),'6.4- RC'!$AL$5,
IF(AND(V268=$V$2,1000&lt;Q268,Q268&lt;=2000,$C$4="f"),'6.4- RC'!$AM$5,
IF(AND(V268=$V$2,2000&lt;Q268,Q268&lt;=4000,$C$4="f"),'6.4- RC'!$AN$5,
IF(AND(V268=$V$3,0.5&lt;=Q268,Q268&lt;=3,$C$4="f"),'6.4- RC'!$AR$4,
IF(AND(V268=$V$3,3&lt;Q268,Q268&lt;=6,$C$4="f"),'6.4- RC'!$AS$4,
IF(AND(V268=$V$3,6&lt;Q268,$C$4="f"),'6.4- RC'!$AT$4,
IF(AND(V268=$V$2,0.5&lt;=Q268,Q268&lt;=3,$C$4="m"),'6.4- RC'!$AG$6,
IF(AND(V268=$V$2,3&lt;Q268,Q268&lt;=6,$C$4="m"),'6.4- RC'!$AH$6,
IF(AND(V268=$V$2,6&lt;Q268,Q268&lt;=30,$C$4="m"),'6.4- RC'!$AI$6,
IF(AND(V268=$V$2,30&lt;Q268,Q268&lt;=120,$C$4="m"),'6.4- RC'!$AJ$6,
IF(AND(V268=$V$2,120&lt;Q268,Q268&lt;=400,$C$4="m"),'6.4- RC'!$AK$6,
IF(AND(V268=$V$2,400&lt;Q268,Q268&lt;=1000,$C$4="m"),'6.4- RC'!$AL$6,
IF(AND(V268=$V$2,1000&lt;Q268,Q268&lt;=2000,$C$4="m"),'6.4- RC'!$AM$6,
IF(AND(V268=$V$2,2000&lt;Q268,Q268&lt;=4000,$C$4="m"),'6.4- RC'!$AN$6,
IF(AND(V268=$V$3,0.5&lt;=Q268,Q268&lt;=3,$C$4="m"),'6.4- RC'!$AR$4,
IF(AND(V268=$V$3,3&lt;Q268,Q268&lt;=6,$C$4="m"),'6.4- RC'!$AS$4,
IF(AND(V268=$V$3,6&lt;Q268,$C$4="m"),'6.4- RC'!$AT$4,
IF(AND(V268=$V$2,0.5&lt;=Q268,Q268&lt;=3,$C$4="c"),'6.4- RC'!$AG$7,
IF(AND(V268=$V$2,3&lt;Q268,Q268&lt;=6,$C$4="c"),'6.4- RC'!$AH$7,
IF(AND(V268=$V$2,6&lt;Q268,Q268&lt;=30,$C$4="c"),'6.4- RC'!$AI$7,
IF(AND(V268=$V$2,30&lt;Q268,Q268&lt;=120,$C$4="c"),'6.4- RC'!$AJ$7,
IF(AND(V268=$V$2,120&lt;Q268,Q268&lt;=400,$C$4="c"),'6.4- RC'!$AK$7,
IF(AND(V268=$V$2,400&lt;Q268,Q268&lt;=1000,$C$4="c"),'6.4- RC'!$AL$7,
IF(AND(V268=$V$2,1000&lt;Q268,Q268&lt;=2000,$C$4="c"),'6.4- RC'!$AM$7,
IF(AND(V268=$V$2,2000&lt;Q268,Q268&lt;=4000,$C$4="c"),'6.4- RC'!$AN$7,
IF(AND(V268=$V$3,0.5&lt;=Q268,Q268&lt;=3,$C$4="c"),'6.4- RC'!$AR$6,
IF(AND(V268=$V$3,3&lt;Q268,Q268&lt;=6,$C$4="c"),'6.4- RC'!$AS$6,
IF(AND(V268=$V$3,6&lt;Q268,$C$4="c"),'6.4- RC'!$AT$6,
IF(AND(V268=$V$2,0.5&lt;=Q268,Q268&lt;=3,$C$4="v"),'6.4- RC'!$AG$8,
IF(AND(V268=$V$2,3&lt;Q268,Q268&lt;=6,$C$4="v"),'6.4- RC'!$AH$8,
IF(AND(V268=$V$2,6&lt;Q268,Q268&lt;=30,$C$4="v"),'6.4- RC'!$AI$8,
IF(AND(V268=$V$2,30&lt;Q268,Q268&lt;=120,$C$4="v"),'6.4- RC'!$AJ$8,
IF(AND(V268=$V$2,120&lt;Q268,Q268&lt;=400,$C$4="v"),'6.4- RC'!$AK$8,
IF(AND(V268=$V$2,400&lt;Q268,Q268&lt;=1000,$C$4="v"),'6.4- RC'!$AL$8,
IF(AND(V268=$V$2,1000&lt;Q268,Q268&lt;=2000,$C$4="v"),'6.4- RC'!$AM$8,
IF(AND(V268=$V$2,2000&lt;Q268,Q268&lt;=4000,$C$4="v"),'6.4- RC'!$AN$8,
IF(AND(V268=$V$3,0.5&lt;=Q268,Q268&lt;=3,$C$4="v"),'6.4- RC'!$AR$6,
IF(AND(V268=$V$3,3&lt;Q268,Q268&lt;=6,$C$4="v"),'6.4- RC'!$AS$6,
IF(AND(V268=$V$3,6&lt;Q268,$C$4="v"),'6.4- RC'!$AT$6,
IF(V268="","")))))))))))))))))))))))))))))))))))))))))))))</f>
        <v/>
      </c>
      <c r="S268" s="41" t="e">
        <f t="shared" si="45"/>
        <v>#VALUE!</v>
      </c>
      <c r="T268" s="41" t="e">
        <f t="shared" si="46"/>
        <v>#VALUE!</v>
      </c>
      <c r="U268" s="48"/>
      <c r="V268" s="50"/>
    </row>
    <row r="269" spans="1:22" ht="60" customHeight="1" x14ac:dyDescent="0.25">
      <c r="A269" s="39" t="str">
        <f t="shared" si="47"/>
        <v/>
      </c>
      <c r="B269" s="54"/>
      <c r="C269" s="48">
        <f t="shared" ref="C269:C333" si="48">C268+1</f>
        <v>252</v>
      </c>
      <c r="D269" s="41"/>
      <c r="E269" s="42" t="str">
        <f t="shared" si="42"/>
        <v>R10</v>
      </c>
      <c r="F269" s="43" t="s">
        <v>66</v>
      </c>
      <c r="G269" s="42">
        <f t="shared" si="43"/>
        <v>0</v>
      </c>
      <c r="H269" s="42" t="str">
        <f t="shared" si="44"/>
        <v>R10</v>
      </c>
      <c r="I269" s="77"/>
      <c r="J269" s="78"/>
      <c r="K269" s="79"/>
      <c r="L269" s="80"/>
      <c r="O269" s="49"/>
      <c r="P269" s="48"/>
      <c r="Q269" s="45" t="s">
        <v>101</v>
      </c>
      <c r="R269" s="41" t="str">
        <f>IF(AND(V269=$V$2,0.5&lt;=Q269,Q269&lt;=3,$C$4="f"),'6.4- RC'!$AG$5,
IF(AND(V269=$V$2,3&lt;Q269,Q269&lt;=6,$C$4="f"),'6.4- RC'!$AH$5,
IF(AND(V269=$V$2,6&lt;Q269,Q269&lt;=30,$C$4="f"),'6.4- RC'!$AI$5,
IF(AND(V269=$V$2,30&lt;Q269,Q269&lt;=120,$C$4="f"),'6.4- RC'!$AJ$5,
IF(AND(V269=$V$2,120&lt;Q269,Q269&lt;=400,$C$4="f"),'6.4- RC'!$AK$5,
IF(AND(V269=$V$2,400&lt;Q269,Q269&lt;=1000,$C$4="f"),'6.4- RC'!$AL$5,
IF(AND(V269=$V$2,1000&lt;Q269,Q269&lt;=2000,$C$4="f"),'6.4- RC'!$AM$5,
IF(AND(V269=$V$2,2000&lt;Q269,Q269&lt;=4000,$C$4="f"),'6.4- RC'!$AN$5,
IF(AND(V269=$V$3,0.5&lt;=Q269,Q269&lt;=3,$C$4="f"),'6.4- RC'!$AR$4,
IF(AND(V269=$V$3,3&lt;Q269,Q269&lt;=6,$C$4="f"),'6.4- RC'!$AS$4,
IF(AND(V269=$V$3,6&lt;Q269,$C$4="f"),'6.4- RC'!$AT$4,
IF(AND(V269=$V$2,0.5&lt;=Q269,Q269&lt;=3,$C$4="m"),'6.4- RC'!$AG$6,
IF(AND(V269=$V$2,3&lt;Q269,Q269&lt;=6,$C$4="m"),'6.4- RC'!$AH$6,
IF(AND(V269=$V$2,6&lt;Q269,Q269&lt;=30,$C$4="m"),'6.4- RC'!$AI$6,
IF(AND(V269=$V$2,30&lt;Q269,Q269&lt;=120,$C$4="m"),'6.4- RC'!$AJ$6,
IF(AND(V269=$V$2,120&lt;Q269,Q269&lt;=400,$C$4="m"),'6.4- RC'!$AK$6,
IF(AND(V269=$V$2,400&lt;Q269,Q269&lt;=1000,$C$4="m"),'6.4- RC'!$AL$6,
IF(AND(V269=$V$2,1000&lt;Q269,Q269&lt;=2000,$C$4="m"),'6.4- RC'!$AM$6,
IF(AND(V269=$V$2,2000&lt;Q269,Q269&lt;=4000,$C$4="m"),'6.4- RC'!$AN$6,
IF(AND(V269=$V$3,0.5&lt;=Q269,Q269&lt;=3,$C$4="m"),'6.4- RC'!$AR$4,
IF(AND(V269=$V$3,3&lt;Q269,Q269&lt;=6,$C$4="m"),'6.4- RC'!$AS$4,
IF(AND(V269=$V$3,6&lt;Q269,$C$4="m"),'6.4- RC'!$AT$4,
IF(AND(V269=$V$2,0.5&lt;=Q269,Q269&lt;=3,$C$4="c"),'6.4- RC'!$AG$7,
IF(AND(V269=$V$2,3&lt;Q269,Q269&lt;=6,$C$4="c"),'6.4- RC'!$AH$7,
IF(AND(V269=$V$2,6&lt;Q269,Q269&lt;=30,$C$4="c"),'6.4- RC'!$AI$7,
IF(AND(V269=$V$2,30&lt;Q269,Q269&lt;=120,$C$4="c"),'6.4- RC'!$AJ$7,
IF(AND(V269=$V$2,120&lt;Q269,Q269&lt;=400,$C$4="c"),'6.4- RC'!$AK$7,
IF(AND(V269=$V$2,400&lt;Q269,Q269&lt;=1000,$C$4="c"),'6.4- RC'!$AL$7,
IF(AND(V269=$V$2,1000&lt;Q269,Q269&lt;=2000,$C$4="c"),'6.4- RC'!$AM$7,
IF(AND(V269=$V$2,2000&lt;Q269,Q269&lt;=4000,$C$4="c"),'6.4- RC'!$AN$7,
IF(AND(V269=$V$3,0.5&lt;=Q269,Q269&lt;=3,$C$4="c"),'6.4- RC'!$AR$6,
IF(AND(V269=$V$3,3&lt;Q269,Q269&lt;=6,$C$4="c"),'6.4- RC'!$AS$6,
IF(AND(V269=$V$3,6&lt;Q269,$C$4="c"),'6.4- RC'!$AT$6,
IF(AND(V269=$V$2,0.5&lt;=Q269,Q269&lt;=3,$C$4="v"),'6.4- RC'!$AG$8,
IF(AND(V269=$V$2,3&lt;Q269,Q269&lt;=6,$C$4="v"),'6.4- RC'!$AH$8,
IF(AND(V269=$V$2,6&lt;Q269,Q269&lt;=30,$C$4="v"),'6.4- RC'!$AI$8,
IF(AND(V269=$V$2,30&lt;Q269,Q269&lt;=120,$C$4="v"),'6.4- RC'!$AJ$8,
IF(AND(V269=$V$2,120&lt;Q269,Q269&lt;=400,$C$4="v"),'6.4- RC'!$AK$8,
IF(AND(V269=$V$2,400&lt;Q269,Q269&lt;=1000,$C$4="v"),'6.4- RC'!$AL$8,
IF(AND(V269=$V$2,1000&lt;Q269,Q269&lt;=2000,$C$4="v"),'6.4- RC'!$AM$8,
IF(AND(V269=$V$2,2000&lt;Q269,Q269&lt;=4000,$C$4="v"),'6.4- RC'!$AN$8,
IF(AND(V269=$V$3,0.5&lt;=Q269,Q269&lt;=3,$C$4="v"),'6.4- RC'!$AR$6,
IF(AND(V269=$V$3,3&lt;Q269,Q269&lt;=6,$C$4="v"),'6.4- RC'!$AS$6,
IF(AND(V269=$V$3,6&lt;Q269,$C$4="v"),'6.4- RC'!$AT$6,
IF(V269="","")))))))))))))))))))))))))))))))))))))))))))))</f>
        <v/>
      </c>
      <c r="S269" s="41" t="e">
        <f t="shared" si="45"/>
        <v>#VALUE!</v>
      </c>
      <c r="T269" s="41" t="e">
        <f t="shared" si="46"/>
        <v>#VALUE!</v>
      </c>
      <c r="U269" s="48"/>
      <c r="V269" s="50"/>
    </row>
    <row r="270" spans="1:22" ht="60" customHeight="1" x14ac:dyDescent="0.25">
      <c r="A270" s="39" t="str">
        <f t="shared" si="47"/>
        <v/>
      </c>
      <c r="B270" s="54"/>
      <c r="C270" s="48">
        <f t="shared" si="48"/>
        <v>253</v>
      </c>
      <c r="D270" s="41"/>
      <c r="E270" s="42" t="str">
        <f t="shared" si="42"/>
        <v>78°</v>
      </c>
      <c r="F270" s="43" t="s">
        <v>66</v>
      </c>
      <c r="G270" s="42">
        <f t="shared" si="43"/>
        <v>0</v>
      </c>
      <c r="H270" s="42" t="str">
        <f t="shared" si="44"/>
        <v>78°</v>
      </c>
      <c r="I270" s="77"/>
      <c r="J270" s="78"/>
      <c r="K270" s="79"/>
      <c r="L270" s="80"/>
      <c r="O270" s="49"/>
      <c r="P270" s="48"/>
      <c r="Q270" s="45" t="s">
        <v>194</v>
      </c>
      <c r="R270" s="41" t="str">
        <f>IF(AND(V270=$V$2,0.5&lt;=Q270,Q270&lt;=3,$C$4="f"),'6.4- RC'!$AG$5,
IF(AND(V270=$V$2,3&lt;Q270,Q270&lt;=6,$C$4="f"),'6.4- RC'!$AH$5,
IF(AND(V270=$V$2,6&lt;Q270,Q270&lt;=30,$C$4="f"),'6.4- RC'!$AI$5,
IF(AND(V270=$V$2,30&lt;Q270,Q270&lt;=120,$C$4="f"),'6.4- RC'!$AJ$5,
IF(AND(V270=$V$2,120&lt;Q270,Q270&lt;=400,$C$4="f"),'6.4- RC'!$AK$5,
IF(AND(V270=$V$2,400&lt;Q270,Q270&lt;=1000,$C$4="f"),'6.4- RC'!$AL$5,
IF(AND(V270=$V$2,1000&lt;Q270,Q270&lt;=2000,$C$4="f"),'6.4- RC'!$AM$5,
IF(AND(V270=$V$2,2000&lt;Q270,Q270&lt;=4000,$C$4="f"),'6.4- RC'!$AN$5,
IF(AND(V270=$V$3,0.5&lt;=Q270,Q270&lt;=3,$C$4="f"),'6.4- RC'!$AR$4,
IF(AND(V270=$V$3,3&lt;Q270,Q270&lt;=6,$C$4="f"),'6.4- RC'!$AS$4,
IF(AND(V270=$V$3,6&lt;Q270,$C$4="f"),'6.4- RC'!$AT$4,
IF(AND(V270=$V$2,0.5&lt;=Q270,Q270&lt;=3,$C$4="m"),'6.4- RC'!$AG$6,
IF(AND(V270=$V$2,3&lt;Q270,Q270&lt;=6,$C$4="m"),'6.4- RC'!$AH$6,
IF(AND(V270=$V$2,6&lt;Q270,Q270&lt;=30,$C$4="m"),'6.4- RC'!$AI$6,
IF(AND(V270=$V$2,30&lt;Q270,Q270&lt;=120,$C$4="m"),'6.4- RC'!$AJ$6,
IF(AND(V270=$V$2,120&lt;Q270,Q270&lt;=400,$C$4="m"),'6.4- RC'!$AK$6,
IF(AND(V270=$V$2,400&lt;Q270,Q270&lt;=1000,$C$4="m"),'6.4- RC'!$AL$6,
IF(AND(V270=$V$2,1000&lt;Q270,Q270&lt;=2000,$C$4="m"),'6.4- RC'!$AM$6,
IF(AND(V270=$V$2,2000&lt;Q270,Q270&lt;=4000,$C$4="m"),'6.4- RC'!$AN$6,
IF(AND(V270=$V$3,0.5&lt;=Q270,Q270&lt;=3,$C$4="m"),'6.4- RC'!$AR$4,
IF(AND(V270=$V$3,3&lt;Q270,Q270&lt;=6,$C$4="m"),'6.4- RC'!$AS$4,
IF(AND(V270=$V$3,6&lt;Q270,$C$4="m"),'6.4- RC'!$AT$4,
IF(AND(V270=$V$2,0.5&lt;=Q270,Q270&lt;=3,$C$4="c"),'6.4- RC'!$AG$7,
IF(AND(V270=$V$2,3&lt;Q270,Q270&lt;=6,$C$4="c"),'6.4- RC'!$AH$7,
IF(AND(V270=$V$2,6&lt;Q270,Q270&lt;=30,$C$4="c"),'6.4- RC'!$AI$7,
IF(AND(V270=$V$2,30&lt;Q270,Q270&lt;=120,$C$4="c"),'6.4- RC'!$AJ$7,
IF(AND(V270=$V$2,120&lt;Q270,Q270&lt;=400,$C$4="c"),'6.4- RC'!$AK$7,
IF(AND(V270=$V$2,400&lt;Q270,Q270&lt;=1000,$C$4="c"),'6.4- RC'!$AL$7,
IF(AND(V270=$V$2,1000&lt;Q270,Q270&lt;=2000,$C$4="c"),'6.4- RC'!$AM$7,
IF(AND(V270=$V$2,2000&lt;Q270,Q270&lt;=4000,$C$4="c"),'6.4- RC'!$AN$7,
IF(AND(V270=$V$3,0.5&lt;=Q270,Q270&lt;=3,$C$4="c"),'6.4- RC'!$AR$6,
IF(AND(V270=$V$3,3&lt;Q270,Q270&lt;=6,$C$4="c"),'6.4- RC'!$AS$6,
IF(AND(V270=$V$3,6&lt;Q270,$C$4="c"),'6.4- RC'!$AT$6,
IF(AND(V270=$V$2,0.5&lt;=Q270,Q270&lt;=3,$C$4="v"),'6.4- RC'!$AG$8,
IF(AND(V270=$V$2,3&lt;Q270,Q270&lt;=6,$C$4="v"),'6.4- RC'!$AH$8,
IF(AND(V270=$V$2,6&lt;Q270,Q270&lt;=30,$C$4="v"),'6.4- RC'!$AI$8,
IF(AND(V270=$V$2,30&lt;Q270,Q270&lt;=120,$C$4="v"),'6.4- RC'!$AJ$8,
IF(AND(V270=$V$2,120&lt;Q270,Q270&lt;=400,$C$4="v"),'6.4- RC'!$AK$8,
IF(AND(V270=$V$2,400&lt;Q270,Q270&lt;=1000,$C$4="v"),'6.4- RC'!$AL$8,
IF(AND(V270=$V$2,1000&lt;Q270,Q270&lt;=2000,$C$4="v"),'6.4- RC'!$AM$8,
IF(AND(V270=$V$2,2000&lt;Q270,Q270&lt;=4000,$C$4="v"),'6.4- RC'!$AN$8,
IF(AND(V270=$V$3,0.5&lt;=Q270,Q270&lt;=3,$C$4="v"),'6.4- RC'!$AR$6,
IF(AND(V270=$V$3,3&lt;Q270,Q270&lt;=6,$C$4="v"),'6.4- RC'!$AS$6,
IF(AND(V270=$V$3,6&lt;Q270,$C$4="v"),'6.4- RC'!$AT$6,
IF(V270="","")))))))))))))))))))))))))))))))))))))))))))))</f>
        <v/>
      </c>
      <c r="S270" s="41" t="e">
        <f t="shared" si="45"/>
        <v>#VALUE!</v>
      </c>
      <c r="T270" s="41" t="e">
        <f t="shared" si="46"/>
        <v>#VALUE!</v>
      </c>
      <c r="U270" s="48"/>
      <c r="V270" s="50"/>
    </row>
    <row r="271" spans="1:22" ht="60" customHeight="1" x14ac:dyDescent="0.25">
      <c r="A271" s="39" t="str">
        <f t="shared" si="47"/>
        <v/>
      </c>
      <c r="B271" s="54"/>
      <c r="C271" s="48">
        <f t="shared" si="48"/>
        <v>254</v>
      </c>
      <c r="D271" s="41"/>
      <c r="E271" s="42" t="str">
        <f t="shared" si="42"/>
        <v>100</v>
      </c>
      <c r="F271" s="43" t="s">
        <v>66</v>
      </c>
      <c r="G271" s="42">
        <f t="shared" si="43"/>
        <v>0</v>
      </c>
      <c r="H271" s="42">
        <f t="shared" si="44"/>
        <v>100</v>
      </c>
      <c r="I271" s="77"/>
      <c r="J271" s="78"/>
      <c r="K271" s="79"/>
      <c r="L271" s="80"/>
      <c r="O271" s="49"/>
      <c r="P271" s="48"/>
      <c r="Q271" s="45">
        <v>100</v>
      </c>
      <c r="R271" s="41" t="str">
        <f>IF(AND(V271=$V$2,0.5&lt;=Q271,Q271&lt;=3,$C$4="f"),'6.4- RC'!$AG$5,
IF(AND(V271=$V$2,3&lt;Q271,Q271&lt;=6,$C$4="f"),'6.4- RC'!$AH$5,
IF(AND(V271=$V$2,6&lt;Q271,Q271&lt;=30,$C$4="f"),'6.4- RC'!$AI$5,
IF(AND(V271=$V$2,30&lt;Q271,Q271&lt;=120,$C$4="f"),'6.4- RC'!$AJ$5,
IF(AND(V271=$V$2,120&lt;Q271,Q271&lt;=400,$C$4="f"),'6.4- RC'!$AK$5,
IF(AND(V271=$V$2,400&lt;Q271,Q271&lt;=1000,$C$4="f"),'6.4- RC'!$AL$5,
IF(AND(V271=$V$2,1000&lt;Q271,Q271&lt;=2000,$C$4="f"),'6.4- RC'!$AM$5,
IF(AND(V271=$V$2,2000&lt;Q271,Q271&lt;=4000,$C$4="f"),'6.4- RC'!$AN$5,
IF(AND(V271=$V$3,0.5&lt;=Q271,Q271&lt;=3,$C$4="f"),'6.4- RC'!$AR$4,
IF(AND(V271=$V$3,3&lt;Q271,Q271&lt;=6,$C$4="f"),'6.4- RC'!$AS$4,
IF(AND(V271=$V$3,6&lt;Q271,$C$4="f"),'6.4- RC'!$AT$4,
IF(AND(V271=$V$2,0.5&lt;=Q271,Q271&lt;=3,$C$4="m"),'6.4- RC'!$AG$6,
IF(AND(V271=$V$2,3&lt;Q271,Q271&lt;=6,$C$4="m"),'6.4- RC'!$AH$6,
IF(AND(V271=$V$2,6&lt;Q271,Q271&lt;=30,$C$4="m"),'6.4- RC'!$AI$6,
IF(AND(V271=$V$2,30&lt;Q271,Q271&lt;=120,$C$4="m"),'6.4- RC'!$AJ$6,
IF(AND(V271=$V$2,120&lt;Q271,Q271&lt;=400,$C$4="m"),'6.4- RC'!$AK$6,
IF(AND(V271=$V$2,400&lt;Q271,Q271&lt;=1000,$C$4="m"),'6.4- RC'!$AL$6,
IF(AND(V271=$V$2,1000&lt;Q271,Q271&lt;=2000,$C$4="m"),'6.4- RC'!$AM$6,
IF(AND(V271=$V$2,2000&lt;Q271,Q271&lt;=4000,$C$4="m"),'6.4- RC'!$AN$6,
IF(AND(V271=$V$3,0.5&lt;=Q271,Q271&lt;=3,$C$4="m"),'6.4- RC'!$AR$4,
IF(AND(V271=$V$3,3&lt;Q271,Q271&lt;=6,$C$4="m"),'6.4- RC'!$AS$4,
IF(AND(V271=$V$3,6&lt;Q271,$C$4="m"),'6.4- RC'!$AT$4,
IF(AND(V271=$V$2,0.5&lt;=Q271,Q271&lt;=3,$C$4="c"),'6.4- RC'!$AG$7,
IF(AND(V271=$V$2,3&lt;Q271,Q271&lt;=6,$C$4="c"),'6.4- RC'!$AH$7,
IF(AND(V271=$V$2,6&lt;Q271,Q271&lt;=30,$C$4="c"),'6.4- RC'!$AI$7,
IF(AND(V271=$V$2,30&lt;Q271,Q271&lt;=120,$C$4="c"),'6.4- RC'!$AJ$7,
IF(AND(V271=$V$2,120&lt;Q271,Q271&lt;=400,$C$4="c"),'6.4- RC'!$AK$7,
IF(AND(V271=$V$2,400&lt;Q271,Q271&lt;=1000,$C$4="c"),'6.4- RC'!$AL$7,
IF(AND(V271=$V$2,1000&lt;Q271,Q271&lt;=2000,$C$4="c"),'6.4- RC'!$AM$7,
IF(AND(V271=$V$2,2000&lt;Q271,Q271&lt;=4000,$C$4="c"),'6.4- RC'!$AN$7,
IF(AND(V271=$V$3,0.5&lt;=Q271,Q271&lt;=3,$C$4="c"),'6.4- RC'!$AR$6,
IF(AND(V271=$V$3,3&lt;Q271,Q271&lt;=6,$C$4="c"),'6.4- RC'!$AS$6,
IF(AND(V271=$V$3,6&lt;Q271,$C$4="c"),'6.4- RC'!$AT$6,
IF(AND(V271=$V$2,0.5&lt;=Q271,Q271&lt;=3,$C$4="v"),'6.4- RC'!$AG$8,
IF(AND(V271=$V$2,3&lt;Q271,Q271&lt;=6,$C$4="v"),'6.4- RC'!$AH$8,
IF(AND(V271=$V$2,6&lt;Q271,Q271&lt;=30,$C$4="v"),'6.4- RC'!$AI$8,
IF(AND(V271=$V$2,30&lt;Q271,Q271&lt;=120,$C$4="v"),'6.4- RC'!$AJ$8,
IF(AND(V271=$V$2,120&lt;Q271,Q271&lt;=400,$C$4="v"),'6.4- RC'!$AK$8,
IF(AND(V271=$V$2,400&lt;Q271,Q271&lt;=1000,$C$4="v"),'6.4- RC'!$AL$8,
IF(AND(V271=$V$2,1000&lt;Q271,Q271&lt;=2000,$C$4="v"),'6.4- RC'!$AM$8,
IF(AND(V271=$V$2,2000&lt;Q271,Q271&lt;=4000,$C$4="v"),'6.4- RC'!$AN$8,
IF(AND(V271=$V$3,0.5&lt;=Q271,Q271&lt;=3,$C$4="v"),'6.4- RC'!$AR$6,
IF(AND(V271=$V$3,3&lt;Q271,Q271&lt;=6,$C$4="v"),'6.4- RC'!$AS$6,
IF(AND(V271=$V$3,6&lt;Q271,$C$4="v"),'6.4- RC'!$AT$6,
IF(V271="","")))))))))))))))))))))))))))))))))))))))))))))</f>
        <v/>
      </c>
      <c r="S271" s="41" t="e">
        <f t="shared" si="45"/>
        <v>#VALUE!</v>
      </c>
      <c r="T271" s="41" t="e">
        <f t="shared" si="46"/>
        <v>#VALUE!</v>
      </c>
      <c r="U271" s="48"/>
      <c r="V271" s="50"/>
    </row>
    <row r="272" spans="1:22" ht="60" customHeight="1" x14ac:dyDescent="0.25">
      <c r="A272" s="39" t="str">
        <f t="shared" si="47"/>
        <v/>
      </c>
      <c r="B272" s="54"/>
      <c r="C272" s="48">
        <f t="shared" si="48"/>
        <v>255</v>
      </c>
      <c r="D272" s="41"/>
      <c r="E272" s="42" t="str">
        <f t="shared" si="42"/>
        <v>Ø296</v>
      </c>
      <c r="F272" s="43" t="s">
        <v>66</v>
      </c>
      <c r="G272" s="42">
        <f t="shared" si="43"/>
        <v>0</v>
      </c>
      <c r="H272" s="42" t="str">
        <f t="shared" si="44"/>
        <v>Ø296</v>
      </c>
      <c r="I272" s="77"/>
      <c r="J272" s="78"/>
      <c r="K272" s="79"/>
      <c r="L272" s="80"/>
      <c r="O272" s="49"/>
      <c r="P272" s="48"/>
      <c r="Q272" s="45" t="s">
        <v>195</v>
      </c>
      <c r="R272" s="41" t="str">
        <f>IF(AND(V272=$V$2,0.5&lt;=Q272,Q272&lt;=3,$C$4="f"),'6.4- RC'!$AG$5,
IF(AND(V272=$V$2,3&lt;Q272,Q272&lt;=6,$C$4="f"),'6.4- RC'!$AH$5,
IF(AND(V272=$V$2,6&lt;Q272,Q272&lt;=30,$C$4="f"),'6.4- RC'!$AI$5,
IF(AND(V272=$V$2,30&lt;Q272,Q272&lt;=120,$C$4="f"),'6.4- RC'!$AJ$5,
IF(AND(V272=$V$2,120&lt;Q272,Q272&lt;=400,$C$4="f"),'6.4- RC'!$AK$5,
IF(AND(V272=$V$2,400&lt;Q272,Q272&lt;=1000,$C$4="f"),'6.4- RC'!$AL$5,
IF(AND(V272=$V$2,1000&lt;Q272,Q272&lt;=2000,$C$4="f"),'6.4- RC'!$AM$5,
IF(AND(V272=$V$2,2000&lt;Q272,Q272&lt;=4000,$C$4="f"),'6.4- RC'!$AN$5,
IF(AND(V272=$V$3,0.5&lt;=Q272,Q272&lt;=3,$C$4="f"),'6.4- RC'!$AR$4,
IF(AND(V272=$V$3,3&lt;Q272,Q272&lt;=6,$C$4="f"),'6.4- RC'!$AS$4,
IF(AND(V272=$V$3,6&lt;Q272,$C$4="f"),'6.4- RC'!$AT$4,
IF(AND(V272=$V$2,0.5&lt;=Q272,Q272&lt;=3,$C$4="m"),'6.4- RC'!$AG$6,
IF(AND(V272=$V$2,3&lt;Q272,Q272&lt;=6,$C$4="m"),'6.4- RC'!$AH$6,
IF(AND(V272=$V$2,6&lt;Q272,Q272&lt;=30,$C$4="m"),'6.4- RC'!$AI$6,
IF(AND(V272=$V$2,30&lt;Q272,Q272&lt;=120,$C$4="m"),'6.4- RC'!$AJ$6,
IF(AND(V272=$V$2,120&lt;Q272,Q272&lt;=400,$C$4="m"),'6.4- RC'!$AK$6,
IF(AND(V272=$V$2,400&lt;Q272,Q272&lt;=1000,$C$4="m"),'6.4- RC'!$AL$6,
IF(AND(V272=$V$2,1000&lt;Q272,Q272&lt;=2000,$C$4="m"),'6.4- RC'!$AM$6,
IF(AND(V272=$V$2,2000&lt;Q272,Q272&lt;=4000,$C$4="m"),'6.4- RC'!$AN$6,
IF(AND(V272=$V$3,0.5&lt;=Q272,Q272&lt;=3,$C$4="m"),'6.4- RC'!$AR$4,
IF(AND(V272=$V$3,3&lt;Q272,Q272&lt;=6,$C$4="m"),'6.4- RC'!$AS$4,
IF(AND(V272=$V$3,6&lt;Q272,$C$4="m"),'6.4- RC'!$AT$4,
IF(AND(V272=$V$2,0.5&lt;=Q272,Q272&lt;=3,$C$4="c"),'6.4- RC'!$AG$7,
IF(AND(V272=$V$2,3&lt;Q272,Q272&lt;=6,$C$4="c"),'6.4- RC'!$AH$7,
IF(AND(V272=$V$2,6&lt;Q272,Q272&lt;=30,$C$4="c"),'6.4- RC'!$AI$7,
IF(AND(V272=$V$2,30&lt;Q272,Q272&lt;=120,$C$4="c"),'6.4- RC'!$AJ$7,
IF(AND(V272=$V$2,120&lt;Q272,Q272&lt;=400,$C$4="c"),'6.4- RC'!$AK$7,
IF(AND(V272=$V$2,400&lt;Q272,Q272&lt;=1000,$C$4="c"),'6.4- RC'!$AL$7,
IF(AND(V272=$V$2,1000&lt;Q272,Q272&lt;=2000,$C$4="c"),'6.4- RC'!$AM$7,
IF(AND(V272=$V$2,2000&lt;Q272,Q272&lt;=4000,$C$4="c"),'6.4- RC'!$AN$7,
IF(AND(V272=$V$3,0.5&lt;=Q272,Q272&lt;=3,$C$4="c"),'6.4- RC'!$AR$6,
IF(AND(V272=$V$3,3&lt;Q272,Q272&lt;=6,$C$4="c"),'6.4- RC'!$AS$6,
IF(AND(V272=$V$3,6&lt;Q272,$C$4="c"),'6.4- RC'!$AT$6,
IF(AND(V272=$V$2,0.5&lt;=Q272,Q272&lt;=3,$C$4="v"),'6.4- RC'!$AG$8,
IF(AND(V272=$V$2,3&lt;Q272,Q272&lt;=6,$C$4="v"),'6.4- RC'!$AH$8,
IF(AND(V272=$V$2,6&lt;Q272,Q272&lt;=30,$C$4="v"),'6.4- RC'!$AI$8,
IF(AND(V272=$V$2,30&lt;Q272,Q272&lt;=120,$C$4="v"),'6.4- RC'!$AJ$8,
IF(AND(V272=$V$2,120&lt;Q272,Q272&lt;=400,$C$4="v"),'6.4- RC'!$AK$8,
IF(AND(V272=$V$2,400&lt;Q272,Q272&lt;=1000,$C$4="v"),'6.4- RC'!$AL$8,
IF(AND(V272=$V$2,1000&lt;Q272,Q272&lt;=2000,$C$4="v"),'6.4- RC'!$AM$8,
IF(AND(V272=$V$2,2000&lt;Q272,Q272&lt;=4000,$C$4="v"),'6.4- RC'!$AN$8,
IF(AND(V272=$V$3,0.5&lt;=Q272,Q272&lt;=3,$C$4="v"),'6.4- RC'!$AR$6,
IF(AND(V272=$V$3,3&lt;Q272,Q272&lt;=6,$C$4="v"),'6.4- RC'!$AS$6,
IF(AND(V272=$V$3,6&lt;Q272,$C$4="v"),'6.4- RC'!$AT$6,
IF(V272="","")))))))))))))))))))))))))))))))))))))))))))))</f>
        <v/>
      </c>
      <c r="S272" s="41" t="e">
        <f t="shared" si="45"/>
        <v>#VALUE!</v>
      </c>
      <c r="T272" s="41" t="e">
        <f t="shared" si="46"/>
        <v>#VALUE!</v>
      </c>
      <c r="U272" s="48"/>
      <c r="V272" s="50"/>
    </row>
    <row r="273" spans="1:22" ht="60" customHeight="1" x14ac:dyDescent="0.25">
      <c r="A273" s="39" t="str">
        <f t="shared" si="47"/>
        <v/>
      </c>
      <c r="B273" s="54"/>
      <c r="C273" s="48">
        <f t="shared" si="48"/>
        <v>256</v>
      </c>
      <c r="D273" s="41"/>
      <c r="E273" s="42" t="str">
        <f t="shared" ref="E273:E338" si="49">IF(AND(O273="",P273="°"),Q273&amp;P273&amp;R273&amp;U273,
IF(AND(O273="",P273&lt;&gt;"°"),P273&amp;Q273&amp;R273&amp;U273,
IF(AND(O273&lt;&gt;"",P273="°"),"("&amp;O273&amp;"x) "&amp;Q273&amp;P273&amp;R273&amp;U273,
IF(AND(O273&lt;&gt;"",P273&lt;&gt;"°"),"("&amp;O273&amp;"x) "&amp;P273&amp;Q273&amp;R273&amp;U273))))</f>
        <v>Forme 0,4|A|B</v>
      </c>
      <c r="F273" s="55">
        <f>MAX('8560-2.001 (av TS)'!I335:I336)</f>
        <v>0</v>
      </c>
      <c r="G273" s="42">
        <f t="shared" ref="G273:G338" si="50">IF(AND(R273="",Q273&lt;&gt;""),0,
IF(AND(R273=0,Q273=""),"",
IF(AND(COUNTIF(R273,"*±*"),Q273&lt;&gt;""),Q273-MID(R273,3,7),
IF(AND(OR(COUNTIF(R273,"*-*"),COUNTIF(R273,"*+*")),Q273&lt;&gt;""),S273,))))</f>
        <v>0</v>
      </c>
      <c r="H273" s="42">
        <f t="shared" si="44"/>
        <v>0.4</v>
      </c>
      <c r="I273" s="77"/>
      <c r="J273" s="78"/>
      <c r="K273" s="79"/>
      <c r="L273" s="80"/>
      <c r="O273" s="49"/>
      <c r="P273" s="48" t="s">
        <v>125</v>
      </c>
      <c r="Q273" s="45">
        <v>0.4</v>
      </c>
      <c r="R273" s="41" t="str">
        <f>IF(AND(V273=$V$2,0.5&lt;=Q273,Q273&lt;=3,$C$4="f"),'6.4- RC'!$AG$5,
IF(AND(V273=$V$2,3&lt;Q273,Q273&lt;=6,$C$4="f"),'6.4- RC'!$AH$5,
IF(AND(V273=$V$2,6&lt;Q273,Q273&lt;=30,$C$4="f"),'6.4- RC'!$AI$5,
IF(AND(V273=$V$2,30&lt;Q273,Q273&lt;=120,$C$4="f"),'6.4- RC'!$AJ$5,
IF(AND(V273=$V$2,120&lt;Q273,Q273&lt;=400,$C$4="f"),'6.4- RC'!$AK$5,
IF(AND(V273=$V$2,400&lt;Q273,Q273&lt;=1000,$C$4="f"),'6.4- RC'!$AL$5,
IF(AND(V273=$V$2,1000&lt;Q273,Q273&lt;=2000,$C$4="f"),'6.4- RC'!$AM$5,
IF(AND(V273=$V$2,2000&lt;Q273,Q273&lt;=4000,$C$4="f"),'6.4- RC'!$AN$5,
IF(AND(V273=$V$3,0.5&lt;=Q273,Q273&lt;=3,$C$4="f"),'6.4- RC'!$AR$4,
IF(AND(V273=$V$3,3&lt;Q273,Q273&lt;=6,$C$4="f"),'6.4- RC'!$AS$4,
IF(AND(V273=$V$3,6&lt;Q273,$C$4="f"),'6.4- RC'!$AT$4,
IF(AND(V273=$V$2,0.5&lt;=Q273,Q273&lt;=3,$C$4="m"),'6.4- RC'!$AG$6,
IF(AND(V273=$V$2,3&lt;Q273,Q273&lt;=6,$C$4="m"),'6.4- RC'!$AH$6,
IF(AND(V273=$V$2,6&lt;Q273,Q273&lt;=30,$C$4="m"),'6.4- RC'!$AI$6,
IF(AND(V273=$V$2,30&lt;Q273,Q273&lt;=120,$C$4="m"),'6.4- RC'!$AJ$6,
IF(AND(V273=$V$2,120&lt;Q273,Q273&lt;=400,$C$4="m"),'6.4- RC'!$AK$6,
IF(AND(V273=$V$2,400&lt;Q273,Q273&lt;=1000,$C$4="m"),'6.4- RC'!$AL$6,
IF(AND(V273=$V$2,1000&lt;Q273,Q273&lt;=2000,$C$4="m"),'6.4- RC'!$AM$6,
IF(AND(V273=$V$2,2000&lt;Q273,Q273&lt;=4000,$C$4="m"),'6.4- RC'!$AN$6,
IF(AND(V273=$V$3,0.5&lt;=Q273,Q273&lt;=3,$C$4="m"),'6.4- RC'!$AR$4,
IF(AND(V273=$V$3,3&lt;Q273,Q273&lt;=6,$C$4="m"),'6.4- RC'!$AS$4,
IF(AND(V273=$V$3,6&lt;Q273,$C$4="m"),'6.4- RC'!$AT$4,
IF(AND(V273=$V$2,0.5&lt;=Q273,Q273&lt;=3,$C$4="c"),'6.4- RC'!$AG$7,
IF(AND(V273=$V$2,3&lt;Q273,Q273&lt;=6,$C$4="c"),'6.4- RC'!$AH$7,
IF(AND(V273=$V$2,6&lt;Q273,Q273&lt;=30,$C$4="c"),'6.4- RC'!$AI$7,
IF(AND(V273=$V$2,30&lt;Q273,Q273&lt;=120,$C$4="c"),'6.4- RC'!$AJ$7,
IF(AND(V273=$V$2,120&lt;Q273,Q273&lt;=400,$C$4="c"),'6.4- RC'!$AK$7,
IF(AND(V273=$V$2,400&lt;Q273,Q273&lt;=1000,$C$4="c"),'6.4- RC'!$AL$7,
IF(AND(V273=$V$2,1000&lt;Q273,Q273&lt;=2000,$C$4="c"),'6.4- RC'!$AM$7,
IF(AND(V273=$V$2,2000&lt;Q273,Q273&lt;=4000,$C$4="c"),'6.4- RC'!$AN$7,
IF(AND(V273=$V$3,0.5&lt;=Q273,Q273&lt;=3,$C$4="c"),'6.4- RC'!$AR$6,
IF(AND(V273=$V$3,3&lt;Q273,Q273&lt;=6,$C$4="c"),'6.4- RC'!$AS$6,
IF(AND(V273=$V$3,6&lt;Q273,$C$4="c"),'6.4- RC'!$AT$6,
IF(AND(V273=$V$2,0.5&lt;=Q273,Q273&lt;=3,$C$4="v"),'6.4- RC'!$AG$8,
IF(AND(V273=$V$2,3&lt;Q273,Q273&lt;=6,$C$4="v"),'6.4- RC'!$AH$8,
IF(AND(V273=$V$2,6&lt;Q273,Q273&lt;=30,$C$4="v"),'6.4- RC'!$AI$8,
IF(AND(V273=$V$2,30&lt;Q273,Q273&lt;=120,$C$4="v"),'6.4- RC'!$AJ$8,
IF(AND(V273=$V$2,120&lt;Q273,Q273&lt;=400,$C$4="v"),'6.4- RC'!$AK$8,
IF(AND(V273=$V$2,400&lt;Q273,Q273&lt;=1000,$C$4="v"),'6.4- RC'!$AL$8,
IF(AND(V273=$V$2,1000&lt;Q273,Q273&lt;=2000,$C$4="v"),'6.4- RC'!$AM$8,
IF(AND(V273=$V$2,2000&lt;Q273,Q273&lt;=4000,$C$4="v"),'6.4- RC'!$AN$8,
IF(AND(V273=$V$3,0.5&lt;=Q273,Q273&lt;=3,$C$4="v"),'6.4- RC'!$AR$6,
IF(AND(V273=$V$3,3&lt;Q273,Q273&lt;=6,$C$4="v"),'6.4- RC'!$AS$6,
IF(AND(V273=$V$3,6&lt;Q273,$C$4="v"),'6.4- RC'!$AT$6,
IF(V273="","")))))))))))))))))))))))))))))))))))))))))))))</f>
        <v/>
      </c>
      <c r="S273" s="41" t="e">
        <f t="shared" si="45"/>
        <v>#VALUE!</v>
      </c>
      <c r="T273" s="41" t="e">
        <f t="shared" si="46"/>
        <v>#VALUE!</v>
      </c>
      <c r="U273" s="48" t="s">
        <v>98</v>
      </c>
      <c r="V273" s="50"/>
    </row>
    <row r="274" spans="1:22" ht="60" customHeight="1" x14ac:dyDescent="0.25">
      <c r="A274" s="39" t="str">
        <f t="shared" si="47"/>
        <v/>
      </c>
      <c r="B274" s="54"/>
      <c r="C274" s="48">
        <f t="shared" si="48"/>
        <v>257</v>
      </c>
      <c r="D274" s="41"/>
      <c r="E274" s="42" t="str">
        <f t="shared" si="49"/>
        <v>Ø331FAUX</v>
      </c>
      <c r="F274" s="55">
        <f>'8560-2.001 (av TS)'!I361</f>
        <v>0</v>
      </c>
      <c r="G274" s="42">
        <f t="shared" si="50"/>
        <v>0</v>
      </c>
      <c r="H274" s="42">
        <f t="shared" ref="H274:H339" si="51">IF(AND(R274="",Q274&lt;&gt;""),Q274,
IF(AND(R274=0,Q274=""),"",
IF(AND(COUNTIF(R274,"*±*"),Q274&lt;&gt;""),Q274+MID(R274,3,7),
IF(AND(OR(COUNTIF(R274,"*-*"),COUNTIF(R274,"*+*")),Q274&lt;&gt;""),T274,))))</f>
        <v>0</v>
      </c>
      <c r="I274" s="77"/>
      <c r="J274" s="78"/>
      <c r="K274" s="79"/>
      <c r="L274" s="80"/>
      <c r="O274" s="49"/>
      <c r="P274" s="48" t="s">
        <v>59</v>
      </c>
      <c r="Q274" s="45">
        <v>331</v>
      </c>
      <c r="R274" s="41" t="b">
        <f>IF(AND(V274=$V$2,0.5&lt;=Q274,Q274&lt;=3,$C$4="f"),'6.4- RC'!$AG$5,
IF(AND(V274=$V$2,3&lt;Q274,Q274&lt;=6,$C$4="f"),'6.4- RC'!$AH$5,
IF(AND(V274=$V$2,6&lt;Q274,Q274&lt;=30,$C$4="f"),'6.4- RC'!$AI$5,
IF(AND(V274=$V$2,30&lt;Q274,Q274&lt;=120,$C$4="f"),'6.4- RC'!$AJ$5,
IF(AND(V274=$V$2,120&lt;Q274,Q274&lt;=400,$C$4="f"),'6.4- RC'!$AK$5,
IF(AND(V274=$V$2,400&lt;Q274,Q274&lt;=1000,$C$4="f"),'6.4- RC'!$AL$5,
IF(AND(V274=$V$2,1000&lt;Q274,Q274&lt;=2000,$C$4="f"),'6.4- RC'!$AM$5,
IF(AND(V274=$V$2,2000&lt;Q274,Q274&lt;=4000,$C$4="f"),'6.4- RC'!$AN$5,
IF(AND(V274=$V$3,0.5&lt;=Q274,Q274&lt;=3,$C$4="f"),'6.4- RC'!$AR$4,
IF(AND(V274=$V$3,3&lt;Q274,Q274&lt;=6,$C$4="f"),'6.4- RC'!$AS$4,
IF(AND(V274=$V$3,6&lt;Q274,$C$4="f"),'6.4- RC'!$AT$4,
IF(AND(V274=$V$2,0.5&lt;=Q274,Q274&lt;=3,$C$4="m"),'6.4- RC'!$AG$6,
IF(AND(V274=$V$2,3&lt;Q274,Q274&lt;=6,$C$4="m"),'6.4- RC'!$AH$6,
IF(AND(V274=$V$2,6&lt;Q274,Q274&lt;=30,$C$4="m"),'6.4- RC'!$AI$6,
IF(AND(V274=$V$2,30&lt;Q274,Q274&lt;=120,$C$4="m"),'6.4- RC'!$AJ$6,
IF(AND(V274=$V$2,120&lt;Q274,Q274&lt;=400,$C$4="m"),'6.4- RC'!$AK$6,
IF(AND(V274=$V$2,400&lt;Q274,Q274&lt;=1000,$C$4="m"),'6.4- RC'!$AL$6,
IF(AND(V274=$V$2,1000&lt;Q274,Q274&lt;=2000,$C$4="m"),'6.4- RC'!$AM$6,
IF(AND(V274=$V$2,2000&lt;Q274,Q274&lt;=4000,$C$4="m"),'6.4- RC'!$AN$6,
IF(AND(V274=$V$3,0.5&lt;=Q274,Q274&lt;=3,$C$4="m"),'6.4- RC'!$AR$4,
IF(AND(V274=$V$3,3&lt;Q274,Q274&lt;=6,$C$4="m"),'6.4- RC'!$AS$4,
IF(AND(V274=$V$3,6&lt;Q274,$C$4="m"),'6.4- RC'!$AT$4,
IF(AND(V274=$V$2,0.5&lt;=Q274,Q274&lt;=3,$C$4="c"),'6.4- RC'!$AG$7,
IF(AND(V274=$V$2,3&lt;Q274,Q274&lt;=6,$C$4="c"),'6.4- RC'!$AH$7,
IF(AND(V274=$V$2,6&lt;Q274,Q274&lt;=30,$C$4="c"),'6.4- RC'!$AI$7,
IF(AND(V274=$V$2,30&lt;Q274,Q274&lt;=120,$C$4="c"),'6.4- RC'!$AJ$7,
IF(AND(V274=$V$2,120&lt;Q274,Q274&lt;=400,$C$4="c"),'6.4- RC'!$AK$7,
IF(AND(V274=$V$2,400&lt;Q274,Q274&lt;=1000,$C$4="c"),'6.4- RC'!$AL$7,
IF(AND(V274=$V$2,1000&lt;Q274,Q274&lt;=2000,$C$4="c"),'6.4- RC'!$AM$7,
IF(AND(V274=$V$2,2000&lt;Q274,Q274&lt;=4000,$C$4="c"),'6.4- RC'!$AN$7,
IF(AND(V274=$V$3,0.5&lt;=Q274,Q274&lt;=3,$C$4="c"),'6.4- RC'!$AR$6,
IF(AND(V274=$V$3,3&lt;Q274,Q274&lt;=6,$C$4="c"),'6.4- RC'!$AS$6,
IF(AND(V274=$V$3,6&lt;Q274,$C$4="c"),'6.4- RC'!$AT$6,
IF(AND(V274=$V$2,0.5&lt;=Q274,Q274&lt;=3,$C$4="v"),'6.4- RC'!$AG$8,
IF(AND(V274=$V$2,3&lt;Q274,Q274&lt;=6,$C$4="v"),'6.4- RC'!$AH$8,
IF(AND(V274=$V$2,6&lt;Q274,Q274&lt;=30,$C$4="v"),'6.4- RC'!$AI$8,
IF(AND(V274=$V$2,30&lt;Q274,Q274&lt;=120,$C$4="v"),'6.4- RC'!$AJ$8,
IF(AND(V274=$V$2,120&lt;Q274,Q274&lt;=400,$C$4="v"),'6.4- RC'!$AK$8,
IF(AND(V274=$V$2,400&lt;Q274,Q274&lt;=1000,$C$4="v"),'6.4- RC'!$AL$8,
IF(AND(V274=$V$2,1000&lt;Q274,Q274&lt;=2000,$C$4="v"),'6.4- RC'!$AM$8,
IF(AND(V274=$V$2,2000&lt;Q274,Q274&lt;=4000,$C$4="v"),'6.4- RC'!$AN$8,
IF(AND(V274=$V$3,0.5&lt;=Q274,Q274&lt;=3,$C$4="v"),'6.4- RC'!$AR$6,
IF(AND(V274=$V$3,3&lt;Q274,Q274&lt;=6,$C$4="v"),'6.4- RC'!$AS$6,
IF(AND(V274=$V$3,6&lt;Q274,$C$4="v"),'6.4- RC'!$AT$6,
IF(V274="","")))))))))))))))))))))))))))))))))))))))))))))</f>
        <v>0</v>
      </c>
      <c r="S274" s="41" t="e">
        <f t="shared" si="45"/>
        <v>#VALUE!</v>
      </c>
      <c r="T274" s="41" t="e">
        <f t="shared" si="46"/>
        <v>#VALUE!</v>
      </c>
      <c r="U274" s="48"/>
      <c r="V274" s="50" t="str">
        <f>V291</f>
        <v>Dimensions linéaire</v>
      </c>
    </row>
    <row r="275" spans="1:22" ht="60" customHeight="1" x14ac:dyDescent="0.25">
      <c r="A275" s="39" t="str">
        <f t="shared" si="47"/>
        <v/>
      </c>
      <c r="B275" s="54"/>
      <c r="C275" s="48">
        <f t="shared" si="48"/>
        <v>258</v>
      </c>
      <c r="D275" s="41"/>
      <c r="E275" s="42" t="str">
        <f t="shared" si="49"/>
        <v>153</v>
      </c>
      <c r="F275" s="43" t="s">
        <v>66</v>
      </c>
      <c r="G275" s="42">
        <f t="shared" si="50"/>
        <v>0</v>
      </c>
      <c r="H275" s="42">
        <f t="shared" si="51"/>
        <v>153</v>
      </c>
      <c r="I275" s="77"/>
      <c r="J275" s="78"/>
      <c r="K275" s="79"/>
      <c r="L275" s="80"/>
      <c r="O275" s="49"/>
      <c r="P275" s="48"/>
      <c r="Q275" s="45">
        <v>153</v>
      </c>
      <c r="R275" s="41" t="str">
        <f>IF(AND(V275=$V$2,0.5&lt;=Q275,Q275&lt;=3,$C$4="f"),'6.4- RC'!$AG$5,
IF(AND(V275=$V$2,3&lt;Q275,Q275&lt;=6,$C$4="f"),'6.4- RC'!$AH$5,
IF(AND(V275=$V$2,6&lt;Q275,Q275&lt;=30,$C$4="f"),'6.4- RC'!$AI$5,
IF(AND(V275=$V$2,30&lt;Q275,Q275&lt;=120,$C$4="f"),'6.4- RC'!$AJ$5,
IF(AND(V275=$V$2,120&lt;Q275,Q275&lt;=400,$C$4="f"),'6.4- RC'!$AK$5,
IF(AND(V275=$V$2,400&lt;Q275,Q275&lt;=1000,$C$4="f"),'6.4- RC'!$AL$5,
IF(AND(V275=$V$2,1000&lt;Q275,Q275&lt;=2000,$C$4="f"),'6.4- RC'!$AM$5,
IF(AND(V275=$V$2,2000&lt;Q275,Q275&lt;=4000,$C$4="f"),'6.4- RC'!$AN$5,
IF(AND(V275=$V$3,0.5&lt;=Q275,Q275&lt;=3,$C$4="f"),'6.4- RC'!$AR$4,
IF(AND(V275=$V$3,3&lt;Q275,Q275&lt;=6,$C$4="f"),'6.4- RC'!$AS$4,
IF(AND(V275=$V$3,6&lt;Q275,$C$4="f"),'6.4- RC'!$AT$4,
IF(AND(V275=$V$2,0.5&lt;=Q275,Q275&lt;=3,$C$4="m"),'6.4- RC'!$AG$6,
IF(AND(V275=$V$2,3&lt;Q275,Q275&lt;=6,$C$4="m"),'6.4- RC'!$AH$6,
IF(AND(V275=$V$2,6&lt;Q275,Q275&lt;=30,$C$4="m"),'6.4- RC'!$AI$6,
IF(AND(V275=$V$2,30&lt;Q275,Q275&lt;=120,$C$4="m"),'6.4- RC'!$AJ$6,
IF(AND(V275=$V$2,120&lt;Q275,Q275&lt;=400,$C$4="m"),'6.4- RC'!$AK$6,
IF(AND(V275=$V$2,400&lt;Q275,Q275&lt;=1000,$C$4="m"),'6.4- RC'!$AL$6,
IF(AND(V275=$V$2,1000&lt;Q275,Q275&lt;=2000,$C$4="m"),'6.4- RC'!$AM$6,
IF(AND(V275=$V$2,2000&lt;Q275,Q275&lt;=4000,$C$4="m"),'6.4- RC'!$AN$6,
IF(AND(V275=$V$3,0.5&lt;=Q275,Q275&lt;=3,$C$4="m"),'6.4- RC'!$AR$4,
IF(AND(V275=$V$3,3&lt;Q275,Q275&lt;=6,$C$4="m"),'6.4- RC'!$AS$4,
IF(AND(V275=$V$3,6&lt;Q275,$C$4="m"),'6.4- RC'!$AT$4,
IF(AND(V275=$V$2,0.5&lt;=Q275,Q275&lt;=3,$C$4="c"),'6.4- RC'!$AG$7,
IF(AND(V275=$V$2,3&lt;Q275,Q275&lt;=6,$C$4="c"),'6.4- RC'!$AH$7,
IF(AND(V275=$V$2,6&lt;Q275,Q275&lt;=30,$C$4="c"),'6.4- RC'!$AI$7,
IF(AND(V275=$V$2,30&lt;Q275,Q275&lt;=120,$C$4="c"),'6.4- RC'!$AJ$7,
IF(AND(V275=$V$2,120&lt;Q275,Q275&lt;=400,$C$4="c"),'6.4- RC'!$AK$7,
IF(AND(V275=$V$2,400&lt;Q275,Q275&lt;=1000,$C$4="c"),'6.4- RC'!$AL$7,
IF(AND(V275=$V$2,1000&lt;Q275,Q275&lt;=2000,$C$4="c"),'6.4- RC'!$AM$7,
IF(AND(V275=$V$2,2000&lt;Q275,Q275&lt;=4000,$C$4="c"),'6.4- RC'!$AN$7,
IF(AND(V275=$V$3,0.5&lt;=Q275,Q275&lt;=3,$C$4="c"),'6.4- RC'!$AR$6,
IF(AND(V275=$V$3,3&lt;Q275,Q275&lt;=6,$C$4="c"),'6.4- RC'!$AS$6,
IF(AND(V275=$V$3,6&lt;Q275,$C$4="c"),'6.4- RC'!$AT$6,
IF(AND(V275=$V$2,0.5&lt;=Q275,Q275&lt;=3,$C$4="v"),'6.4- RC'!$AG$8,
IF(AND(V275=$V$2,3&lt;Q275,Q275&lt;=6,$C$4="v"),'6.4- RC'!$AH$8,
IF(AND(V275=$V$2,6&lt;Q275,Q275&lt;=30,$C$4="v"),'6.4- RC'!$AI$8,
IF(AND(V275=$V$2,30&lt;Q275,Q275&lt;=120,$C$4="v"),'6.4- RC'!$AJ$8,
IF(AND(V275=$V$2,120&lt;Q275,Q275&lt;=400,$C$4="v"),'6.4- RC'!$AK$8,
IF(AND(V275=$V$2,400&lt;Q275,Q275&lt;=1000,$C$4="v"),'6.4- RC'!$AL$8,
IF(AND(V275=$V$2,1000&lt;Q275,Q275&lt;=2000,$C$4="v"),'6.4- RC'!$AM$8,
IF(AND(V275=$V$2,2000&lt;Q275,Q275&lt;=4000,$C$4="v"),'6.4- RC'!$AN$8,
IF(AND(V275=$V$3,0.5&lt;=Q275,Q275&lt;=3,$C$4="v"),'6.4- RC'!$AR$6,
IF(AND(V275=$V$3,3&lt;Q275,Q275&lt;=6,$C$4="v"),'6.4- RC'!$AS$6,
IF(AND(V275=$V$3,6&lt;Q275,$C$4="v"),'6.4- RC'!$AT$6,
IF(V275="","")))))))))))))))))))))))))))))))))))))))))))))</f>
        <v/>
      </c>
      <c r="S275" s="41" t="e">
        <f t="shared" si="45"/>
        <v>#VALUE!</v>
      </c>
      <c r="T275" s="41" t="e">
        <f t="shared" si="46"/>
        <v>#VALUE!</v>
      </c>
      <c r="U275" s="48"/>
      <c r="V275" s="50"/>
    </row>
    <row r="276" spans="1:22" ht="60" customHeight="1" x14ac:dyDescent="0.25">
      <c r="A276" s="39" t="str">
        <f t="shared" si="47"/>
        <v/>
      </c>
      <c r="B276" s="54"/>
      <c r="C276" s="48">
        <f t="shared" si="48"/>
        <v>259</v>
      </c>
      <c r="D276" s="41"/>
      <c r="E276" s="42" t="str">
        <f t="shared" si="49"/>
        <v>90°</v>
      </c>
      <c r="F276" s="43" t="s">
        <v>66</v>
      </c>
      <c r="G276" s="42">
        <f t="shared" si="50"/>
        <v>0</v>
      </c>
      <c r="H276" s="42" t="str">
        <f t="shared" si="51"/>
        <v>90°</v>
      </c>
      <c r="I276" s="77"/>
      <c r="J276" s="78"/>
      <c r="K276" s="79"/>
      <c r="L276" s="80"/>
      <c r="O276" s="49"/>
      <c r="P276" s="48"/>
      <c r="Q276" s="45" t="s">
        <v>75</v>
      </c>
      <c r="R276" s="41" t="str">
        <f>IF(AND(V276=$V$2,0.5&lt;=Q276,Q276&lt;=3,$C$4="f"),'6.4- RC'!$AG$5,
IF(AND(V276=$V$2,3&lt;Q276,Q276&lt;=6,$C$4="f"),'6.4- RC'!$AH$5,
IF(AND(V276=$V$2,6&lt;Q276,Q276&lt;=30,$C$4="f"),'6.4- RC'!$AI$5,
IF(AND(V276=$V$2,30&lt;Q276,Q276&lt;=120,$C$4="f"),'6.4- RC'!$AJ$5,
IF(AND(V276=$V$2,120&lt;Q276,Q276&lt;=400,$C$4="f"),'6.4- RC'!$AK$5,
IF(AND(V276=$V$2,400&lt;Q276,Q276&lt;=1000,$C$4="f"),'6.4- RC'!$AL$5,
IF(AND(V276=$V$2,1000&lt;Q276,Q276&lt;=2000,$C$4="f"),'6.4- RC'!$AM$5,
IF(AND(V276=$V$2,2000&lt;Q276,Q276&lt;=4000,$C$4="f"),'6.4- RC'!$AN$5,
IF(AND(V276=$V$3,0.5&lt;=Q276,Q276&lt;=3,$C$4="f"),'6.4- RC'!$AR$4,
IF(AND(V276=$V$3,3&lt;Q276,Q276&lt;=6,$C$4="f"),'6.4- RC'!$AS$4,
IF(AND(V276=$V$3,6&lt;Q276,$C$4="f"),'6.4- RC'!$AT$4,
IF(AND(V276=$V$2,0.5&lt;=Q276,Q276&lt;=3,$C$4="m"),'6.4- RC'!$AG$6,
IF(AND(V276=$V$2,3&lt;Q276,Q276&lt;=6,$C$4="m"),'6.4- RC'!$AH$6,
IF(AND(V276=$V$2,6&lt;Q276,Q276&lt;=30,$C$4="m"),'6.4- RC'!$AI$6,
IF(AND(V276=$V$2,30&lt;Q276,Q276&lt;=120,$C$4="m"),'6.4- RC'!$AJ$6,
IF(AND(V276=$V$2,120&lt;Q276,Q276&lt;=400,$C$4="m"),'6.4- RC'!$AK$6,
IF(AND(V276=$V$2,400&lt;Q276,Q276&lt;=1000,$C$4="m"),'6.4- RC'!$AL$6,
IF(AND(V276=$V$2,1000&lt;Q276,Q276&lt;=2000,$C$4="m"),'6.4- RC'!$AM$6,
IF(AND(V276=$V$2,2000&lt;Q276,Q276&lt;=4000,$C$4="m"),'6.4- RC'!$AN$6,
IF(AND(V276=$V$3,0.5&lt;=Q276,Q276&lt;=3,$C$4="m"),'6.4- RC'!$AR$4,
IF(AND(V276=$V$3,3&lt;Q276,Q276&lt;=6,$C$4="m"),'6.4- RC'!$AS$4,
IF(AND(V276=$V$3,6&lt;Q276,$C$4="m"),'6.4- RC'!$AT$4,
IF(AND(V276=$V$2,0.5&lt;=Q276,Q276&lt;=3,$C$4="c"),'6.4- RC'!$AG$7,
IF(AND(V276=$V$2,3&lt;Q276,Q276&lt;=6,$C$4="c"),'6.4- RC'!$AH$7,
IF(AND(V276=$V$2,6&lt;Q276,Q276&lt;=30,$C$4="c"),'6.4- RC'!$AI$7,
IF(AND(V276=$V$2,30&lt;Q276,Q276&lt;=120,$C$4="c"),'6.4- RC'!$AJ$7,
IF(AND(V276=$V$2,120&lt;Q276,Q276&lt;=400,$C$4="c"),'6.4- RC'!$AK$7,
IF(AND(V276=$V$2,400&lt;Q276,Q276&lt;=1000,$C$4="c"),'6.4- RC'!$AL$7,
IF(AND(V276=$V$2,1000&lt;Q276,Q276&lt;=2000,$C$4="c"),'6.4- RC'!$AM$7,
IF(AND(V276=$V$2,2000&lt;Q276,Q276&lt;=4000,$C$4="c"),'6.4- RC'!$AN$7,
IF(AND(V276=$V$3,0.5&lt;=Q276,Q276&lt;=3,$C$4="c"),'6.4- RC'!$AR$6,
IF(AND(V276=$V$3,3&lt;Q276,Q276&lt;=6,$C$4="c"),'6.4- RC'!$AS$6,
IF(AND(V276=$V$3,6&lt;Q276,$C$4="c"),'6.4- RC'!$AT$6,
IF(AND(V276=$V$2,0.5&lt;=Q276,Q276&lt;=3,$C$4="v"),'6.4- RC'!$AG$8,
IF(AND(V276=$V$2,3&lt;Q276,Q276&lt;=6,$C$4="v"),'6.4- RC'!$AH$8,
IF(AND(V276=$V$2,6&lt;Q276,Q276&lt;=30,$C$4="v"),'6.4- RC'!$AI$8,
IF(AND(V276=$V$2,30&lt;Q276,Q276&lt;=120,$C$4="v"),'6.4- RC'!$AJ$8,
IF(AND(V276=$V$2,120&lt;Q276,Q276&lt;=400,$C$4="v"),'6.4- RC'!$AK$8,
IF(AND(V276=$V$2,400&lt;Q276,Q276&lt;=1000,$C$4="v"),'6.4- RC'!$AL$8,
IF(AND(V276=$V$2,1000&lt;Q276,Q276&lt;=2000,$C$4="v"),'6.4- RC'!$AM$8,
IF(AND(V276=$V$2,2000&lt;Q276,Q276&lt;=4000,$C$4="v"),'6.4- RC'!$AN$8,
IF(AND(V276=$V$3,0.5&lt;=Q276,Q276&lt;=3,$C$4="v"),'6.4- RC'!$AR$6,
IF(AND(V276=$V$3,3&lt;Q276,Q276&lt;=6,$C$4="v"),'6.4- RC'!$AS$6,
IF(AND(V276=$V$3,6&lt;Q276,$C$4="v"),'6.4- RC'!$AT$6,
IF(V276="","")))))))))))))))))))))))))))))))))))))))))))))</f>
        <v/>
      </c>
      <c r="S276" s="41" t="e">
        <f t="shared" si="45"/>
        <v>#VALUE!</v>
      </c>
      <c r="T276" s="41" t="e">
        <f t="shared" si="46"/>
        <v>#VALUE!</v>
      </c>
      <c r="U276" s="48"/>
      <c r="V276" s="50"/>
    </row>
    <row r="277" spans="1:22" ht="60" customHeight="1" x14ac:dyDescent="0.25">
      <c r="A277" s="39" t="str">
        <f t="shared" si="47"/>
        <v/>
      </c>
      <c r="B277" s="54"/>
      <c r="C277" s="48">
        <f t="shared" si="48"/>
        <v>260</v>
      </c>
      <c r="D277" s="41"/>
      <c r="E277" s="42" t="str">
        <f t="shared" si="49"/>
        <v>(2x) R150,5FAUX</v>
      </c>
      <c r="F277" s="55">
        <f>ROUND(AVERAGE('8560-2.001 (av TS)'!I337,'8560-2.001 (av TS)'!I339,'8560-2.001 (av TS)'!I341,'8560-2.001 (av TS)'!I343,'8560-2.001 (av TS)'!I345,'8560-2.001 (av TS)'!I347,'8560-2.001 (av TS)'!I349,'8560-2.001 (av TS)'!I351,'8560-2.001 (av TS)'!I353,'8560-2.001 (av TS)'!I355,'8560-2.001 (av TS)'!I357,'8560-2.001 (av TS)'!I359),3)</f>
        <v>0</v>
      </c>
      <c r="G277" s="42">
        <f t="shared" si="50"/>
        <v>0</v>
      </c>
      <c r="H277" s="42">
        <f t="shared" si="51"/>
        <v>0</v>
      </c>
      <c r="I277" s="77"/>
      <c r="J277" s="78"/>
      <c r="K277" s="79"/>
      <c r="L277" s="80"/>
      <c r="O277" s="49">
        <v>2</v>
      </c>
      <c r="P277" s="48" t="s">
        <v>140</v>
      </c>
      <c r="Q277" s="45">
        <v>150.5</v>
      </c>
      <c r="R277" s="41" t="b">
        <f>IF(AND(V277=$V$2,0.5&lt;=Q277,Q277&lt;=3,$C$4="f"),'6.4- RC'!$AG$5,
IF(AND(V277=$V$2,3&lt;Q277,Q277&lt;=6,$C$4="f"),'6.4- RC'!$AH$5,
IF(AND(V277=$V$2,6&lt;Q277,Q277&lt;=30,$C$4="f"),'6.4- RC'!$AI$5,
IF(AND(V277=$V$2,30&lt;Q277,Q277&lt;=120,$C$4="f"),'6.4- RC'!$AJ$5,
IF(AND(V277=$V$2,120&lt;Q277,Q277&lt;=400,$C$4="f"),'6.4- RC'!$AK$5,
IF(AND(V277=$V$2,400&lt;Q277,Q277&lt;=1000,$C$4="f"),'6.4- RC'!$AL$5,
IF(AND(V277=$V$2,1000&lt;Q277,Q277&lt;=2000,$C$4="f"),'6.4- RC'!$AM$5,
IF(AND(V277=$V$2,2000&lt;Q277,Q277&lt;=4000,$C$4="f"),'6.4- RC'!$AN$5,
IF(AND(V277=$V$3,0.5&lt;=Q277,Q277&lt;=3,$C$4="f"),'6.4- RC'!$AR$4,
IF(AND(V277=$V$3,3&lt;Q277,Q277&lt;=6,$C$4="f"),'6.4- RC'!$AS$4,
IF(AND(V277=$V$3,6&lt;Q277,$C$4="f"),'6.4- RC'!$AT$4,
IF(AND(V277=$V$2,0.5&lt;=Q277,Q277&lt;=3,$C$4="m"),'6.4- RC'!$AG$6,
IF(AND(V277=$V$2,3&lt;Q277,Q277&lt;=6,$C$4="m"),'6.4- RC'!$AH$6,
IF(AND(V277=$V$2,6&lt;Q277,Q277&lt;=30,$C$4="m"),'6.4- RC'!$AI$6,
IF(AND(V277=$V$2,30&lt;Q277,Q277&lt;=120,$C$4="m"),'6.4- RC'!$AJ$6,
IF(AND(V277=$V$2,120&lt;Q277,Q277&lt;=400,$C$4="m"),'6.4- RC'!$AK$6,
IF(AND(V277=$V$2,400&lt;Q277,Q277&lt;=1000,$C$4="m"),'6.4- RC'!$AL$6,
IF(AND(V277=$V$2,1000&lt;Q277,Q277&lt;=2000,$C$4="m"),'6.4- RC'!$AM$6,
IF(AND(V277=$V$2,2000&lt;Q277,Q277&lt;=4000,$C$4="m"),'6.4- RC'!$AN$6,
IF(AND(V277=$V$3,0.5&lt;=Q277,Q277&lt;=3,$C$4="m"),'6.4- RC'!$AR$4,
IF(AND(V277=$V$3,3&lt;Q277,Q277&lt;=6,$C$4="m"),'6.4- RC'!$AS$4,
IF(AND(V277=$V$3,6&lt;Q277,$C$4="m"),'6.4- RC'!$AT$4,
IF(AND(V277=$V$2,0.5&lt;=Q277,Q277&lt;=3,$C$4="c"),'6.4- RC'!$AG$7,
IF(AND(V277=$V$2,3&lt;Q277,Q277&lt;=6,$C$4="c"),'6.4- RC'!$AH$7,
IF(AND(V277=$V$2,6&lt;Q277,Q277&lt;=30,$C$4="c"),'6.4- RC'!$AI$7,
IF(AND(V277=$V$2,30&lt;Q277,Q277&lt;=120,$C$4="c"),'6.4- RC'!$AJ$7,
IF(AND(V277=$V$2,120&lt;Q277,Q277&lt;=400,$C$4="c"),'6.4- RC'!$AK$7,
IF(AND(V277=$V$2,400&lt;Q277,Q277&lt;=1000,$C$4="c"),'6.4- RC'!$AL$7,
IF(AND(V277=$V$2,1000&lt;Q277,Q277&lt;=2000,$C$4="c"),'6.4- RC'!$AM$7,
IF(AND(V277=$V$2,2000&lt;Q277,Q277&lt;=4000,$C$4="c"),'6.4- RC'!$AN$7,
IF(AND(V277=$V$3,0.5&lt;=Q277,Q277&lt;=3,$C$4="c"),'6.4- RC'!$AR$6,
IF(AND(V277=$V$3,3&lt;Q277,Q277&lt;=6,$C$4="c"),'6.4- RC'!$AS$6,
IF(AND(V277=$V$3,6&lt;Q277,$C$4="c"),'6.4- RC'!$AT$6,
IF(AND(V277=$V$2,0.5&lt;=Q277,Q277&lt;=3,$C$4="v"),'6.4- RC'!$AG$8,
IF(AND(V277=$V$2,3&lt;Q277,Q277&lt;=6,$C$4="v"),'6.4- RC'!$AH$8,
IF(AND(V277=$V$2,6&lt;Q277,Q277&lt;=30,$C$4="v"),'6.4- RC'!$AI$8,
IF(AND(V277=$V$2,30&lt;Q277,Q277&lt;=120,$C$4="v"),'6.4- RC'!$AJ$8,
IF(AND(V277=$V$2,120&lt;Q277,Q277&lt;=400,$C$4="v"),'6.4- RC'!$AK$8,
IF(AND(V277=$V$2,400&lt;Q277,Q277&lt;=1000,$C$4="v"),'6.4- RC'!$AL$8,
IF(AND(V277=$V$2,1000&lt;Q277,Q277&lt;=2000,$C$4="v"),'6.4- RC'!$AM$8,
IF(AND(V277=$V$2,2000&lt;Q277,Q277&lt;=4000,$C$4="v"),'6.4- RC'!$AN$8,
IF(AND(V277=$V$3,0.5&lt;=Q277,Q277&lt;=3,$C$4="v"),'6.4- RC'!$AR$6,
IF(AND(V277=$V$3,3&lt;Q277,Q277&lt;=6,$C$4="v"),'6.4- RC'!$AS$6,
IF(AND(V277=$V$3,6&lt;Q277,$C$4="v"),'6.4- RC'!$AT$6,
IF(V277="","")))))))))))))))))))))))))))))))))))))))))))))</f>
        <v>0</v>
      </c>
      <c r="S277" s="41" t="e">
        <f t="shared" si="45"/>
        <v>#VALUE!</v>
      </c>
      <c r="T277" s="41" t="e">
        <f t="shared" si="46"/>
        <v>#VALUE!</v>
      </c>
      <c r="U277" s="48"/>
      <c r="V277" s="50" t="str">
        <f>V265</f>
        <v>Rayons ext et hauteurs de chanfrein</v>
      </c>
    </row>
    <row r="278" spans="1:22" ht="60" customHeight="1" x14ac:dyDescent="0.25">
      <c r="A278" s="39" t="str">
        <f t="shared" si="47"/>
        <v/>
      </c>
      <c r="B278" s="49"/>
      <c r="C278" s="48">
        <f t="shared" si="48"/>
        <v>261</v>
      </c>
      <c r="D278" s="41"/>
      <c r="E278" s="42" t="str">
        <f t="shared" si="49"/>
        <v>129/A</v>
      </c>
      <c r="F278" s="43" t="s">
        <v>66</v>
      </c>
      <c r="G278" s="42">
        <f t="shared" si="50"/>
        <v>0</v>
      </c>
      <c r="H278" s="42" t="str">
        <f t="shared" si="51"/>
        <v>129/A</v>
      </c>
      <c r="I278" s="77"/>
      <c r="J278" s="78"/>
      <c r="K278" s="79"/>
      <c r="L278" s="80"/>
      <c r="O278" s="49"/>
      <c r="P278" s="48"/>
      <c r="Q278" s="45" t="s">
        <v>196</v>
      </c>
      <c r="R278" s="41" t="str">
        <f>IF(AND(V278=$V$2,0.5&lt;=Q278,Q278&lt;=3,$C$4="f"),'6.4- RC'!$AG$5,
IF(AND(V278=$V$2,3&lt;Q278,Q278&lt;=6,$C$4="f"),'6.4- RC'!$AH$5,
IF(AND(V278=$V$2,6&lt;Q278,Q278&lt;=30,$C$4="f"),'6.4- RC'!$AI$5,
IF(AND(V278=$V$2,30&lt;Q278,Q278&lt;=120,$C$4="f"),'6.4- RC'!$AJ$5,
IF(AND(V278=$V$2,120&lt;Q278,Q278&lt;=400,$C$4="f"),'6.4- RC'!$AK$5,
IF(AND(V278=$V$2,400&lt;Q278,Q278&lt;=1000,$C$4="f"),'6.4- RC'!$AL$5,
IF(AND(V278=$V$2,1000&lt;Q278,Q278&lt;=2000,$C$4="f"),'6.4- RC'!$AM$5,
IF(AND(V278=$V$2,2000&lt;Q278,Q278&lt;=4000,$C$4="f"),'6.4- RC'!$AN$5,
IF(AND(V278=$V$3,0.5&lt;=Q278,Q278&lt;=3,$C$4="f"),'6.4- RC'!$AR$4,
IF(AND(V278=$V$3,3&lt;Q278,Q278&lt;=6,$C$4="f"),'6.4- RC'!$AS$4,
IF(AND(V278=$V$3,6&lt;Q278,$C$4="f"),'6.4- RC'!$AT$4,
IF(AND(V278=$V$2,0.5&lt;=Q278,Q278&lt;=3,$C$4="m"),'6.4- RC'!$AG$6,
IF(AND(V278=$V$2,3&lt;Q278,Q278&lt;=6,$C$4="m"),'6.4- RC'!$AH$6,
IF(AND(V278=$V$2,6&lt;Q278,Q278&lt;=30,$C$4="m"),'6.4- RC'!$AI$6,
IF(AND(V278=$V$2,30&lt;Q278,Q278&lt;=120,$C$4="m"),'6.4- RC'!$AJ$6,
IF(AND(V278=$V$2,120&lt;Q278,Q278&lt;=400,$C$4="m"),'6.4- RC'!$AK$6,
IF(AND(V278=$V$2,400&lt;Q278,Q278&lt;=1000,$C$4="m"),'6.4- RC'!$AL$6,
IF(AND(V278=$V$2,1000&lt;Q278,Q278&lt;=2000,$C$4="m"),'6.4- RC'!$AM$6,
IF(AND(V278=$V$2,2000&lt;Q278,Q278&lt;=4000,$C$4="m"),'6.4- RC'!$AN$6,
IF(AND(V278=$V$3,0.5&lt;=Q278,Q278&lt;=3,$C$4="m"),'6.4- RC'!$AR$4,
IF(AND(V278=$V$3,3&lt;Q278,Q278&lt;=6,$C$4="m"),'6.4- RC'!$AS$4,
IF(AND(V278=$V$3,6&lt;Q278,$C$4="m"),'6.4- RC'!$AT$4,
IF(AND(V278=$V$2,0.5&lt;=Q278,Q278&lt;=3,$C$4="c"),'6.4- RC'!$AG$7,
IF(AND(V278=$V$2,3&lt;Q278,Q278&lt;=6,$C$4="c"),'6.4- RC'!$AH$7,
IF(AND(V278=$V$2,6&lt;Q278,Q278&lt;=30,$C$4="c"),'6.4- RC'!$AI$7,
IF(AND(V278=$V$2,30&lt;Q278,Q278&lt;=120,$C$4="c"),'6.4- RC'!$AJ$7,
IF(AND(V278=$V$2,120&lt;Q278,Q278&lt;=400,$C$4="c"),'6.4- RC'!$AK$7,
IF(AND(V278=$V$2,400&lt;Q278,Q278&lt;=1000,$C$4="c"),'6.4- RC'!$AL$7,
IF(AND(V278=$V$2,1000&lt;Q278,Q278&lt;=2000,$C$4="c"),'6.4- RC'!$AM$7,
IF(AND(V278=$V$2,2000&lt;Q278,Q278&lt;=4000,$C$4="c"),'6.4- RC'!$AN$7,
IF(AND(V278=$V$3,0.5&lt;=Q278,Q278&lt;=3,$C$4="c"),'6.4- RC'!$AR$6,
IF(AND(V278=$V$3,3&lt;Q278,Q278&lt;=6,$C$4="c"),'6.4- RC'!$AS$6,
IF(AND(V278=$V$3,6&lt;Q278,$C$4="c"),'6.4- RC'!$AT$6,
IF(AND(V278=$V$2,0.5&lt;=Q278,Q278&lt;=3,$C$4="v"),'6.4- RC'!$AG$8,
IF(AND(V278=$V$2,3&lt;Q278,Q278&lt;=6,$C$4="v"),'6.4- RC'!$AH$8,
IF(AND(V278=$V$2,6&lt;Q278,Q278&lt;=30,$C$4="v"),'6.4- RC'!$AI$8,
IF(AND(V278=$V$2,30&lt;Q278,Q278&lt;=120,$C$4="v"),'6.4- RC'!$AJ$8,
IF(AND(V278=$V$2,120&lt;Q278,Q278&lt;=400,$C$4="v"),'6.4- RC'!$AK$8,
IF(AND(V278=$V$2,400&lt;Q278,Q278&lt;=1000,$C$4="v"),'6.4- RC'!$AL$8,
IF(AND(V278=$V$2,1000&lt;Q278,Q278&lt;=2000,$C$4="v"),'6.4- RC'!$AM$8,
IF(AND(V278=$V$2,2000&lt;Q278,Q278&lt;=4000,$C$4="v"),'6.4- RC'!$AN$8,
IF(AND(V278=$V$3,0.5&lt;=Q278,Q278&lt;=3,$C$4="v"),'6.4- RC'!$AR$6,
IF(AND(V278=$V$3,3&lt;Q278,Q278&lt;=6,$C$4="v"),'6.4- RC'!$AS$6,
IF(AND(V278=$V$3,6&lt;Q278,$C$4="v"),'6.4- RC'!$AT$6,
IF(V278="","")))))))))))))))))))))))))))))))))))))))))))))</f>
        <v/>
      </c>
      <c r="S278" s="41" t="e">
        <f t="shared" si="45"/>
        <v>#VALUE!</v>
      </c>
      <c r="T278" s="41" t="e">
        <f t="shared" si="46"/>
        <v>#VALUE!</v>
      </c>
      <c r="U278" s="48"/>
      <c r="V278" s="50"/>
    </row>
    <row r="279" spans="1:22" ht="60" customHeight="1" x14ac:dyDescent="0.25">
      <c r="A279" s="39" t="str">
        <f t="shared" si="47"/>
        <v/>
      </c>
      <c r="B279" s="49"/>
      <c r="C279" s="48">
        <f t="shared" si="48"/>
        <v>262</v>
      </c>
      <c r="D279" s="41"/>
      <c r="E279" s="42" t="str">
        <f t="shared" si="49"/>
        <v>(2x) Ø6±0,1</v>
      </c>
      <c r="F279" s="55">
        <f>AVERAGE('8560-1.001 (av TS)'!I245,'8560-1.001 (av TS)'!I249)</f>
        <v>0</v>
      </c>
      <c r="G279" s="42">
        <f t="shared" si="50"/>
        <v>5.9</v>
      </c>
      <c r="H279" s="42">
        <f t="shared" si="51"/>
        <v>6.1</v>
      </c>
      <c r="I279" s="77"/>
      <c r="J279" s="78"/>
      <c r="K279" s="79"/>
      <c r="L279" s="80"/>
      <c r="O279" s="49">
        <v>2</v>
      </c>
      <c r="P279" s="48" t="s">
        <v>59</v>
      </c>
      <c r="Q279" s="45">
        <v>6</v>
      </c>
      <c r="R279" s="41" t="s">
        <v>96</v>
      </c>
      <c r="S279" s="41" t="e">
        <f t="shared" si="45"/>
        <v>#VALUE!</v>
      </c>
      <c r="T279" s="41" t="e">
        <f t="shared" si="46"/>
        <v>#VALUE!</v>
      </c>
      <c r="U279" s="48"/>
      <c r="V279" s="50"/>
    </row>
    <row r="280" spans="1:22" ht="60" customHeight="1" x14ac:dyDescent="0.25">
      <c r="A280" s="39" t="str">
        <f t="shared" si="47"/>
        <v/>
      </c>
      <c r="B280" s="49"/>
      <c r="C280" s="48">
        <f t="shared" si="48"/>
        <v>263</v>
      </c>
      <c r="D280" s="41"/>
      <c r="E280" s="42" t="str">
        <f t="shared" si="49"/>
        <v>Localisation Ø1|A|B|C</v>
      </c>
      <c r="F280" s="55">
        <f>MAX('8560-1.001 (av TS)'!I246,'8560-1.001 (av TS)'!I250)</f>
        <v>0</v>
      </c>
      <c r="G280" s="42">
        <f t="shared" si="50"/>
        <v>0</v>
      </c>
      <c r="H280" s="42">
        <f t="shared" si="51"/>
        <v>1</v>
      </c>
      <c r="I280" s="77"/>
      <c r="J280" s="78"/>
      <c r="K280" s="79"/>
      <c r="L280" s="80"/>
      <c r="O280" s="49"/>
      <c r="P280" s="48" t="s">
        <v>65</v>
      </c>
      <c r="Q280" s="45">
        <v>1</v>
      </c>
      <c r="R280" s="41" t="str">
        <f>IF(AND(V280=$V$2,0.5&lt;=Q280,Q280&lt;=3,$C$4="f"),'6.4- RC'!$AG$5,
IF(AND(V280=$V$2,3&lt;Q280,Q280&lt;=6,$C$4="f"),'6.4- RC'!$AH$5,
IF(AND(V280=$V$2,6&lt;Q280,Q280&lt;=30,$C$4="f"),'6.4- RC'!$AI$5,
IF(AND(V280=$V$2,30&lt;Q280,Q280&lt;=120,$C$4="f"),'6.4- RC'!$AJ$5,
IF(AND(V280=$V$2,120&lt;Q280,Q280&lt;=400,$C$4="f"),'6.4- RC'!$AK$5,
IF(AND(V280=$V$2,400&lt;Q280,Q280&lt;=1000,$C$4="f"),'6.4- RC'!$AL$5,
IF(AND(V280=$V$2,1000&lt;Q280,Q280&lt;=2000,$C$4="f"),'6.4- RC'!$AM$5,
IF(AND(V280=$V$2,2000&lt;Q280,Q280&lt;=4000,$C$4="f"),'6.4- RC'!$AN$5,
IF(AND(V280=$V$3,0.5&lt;=Q280,Q280&lt;=3,$C$4="f"),'6.4- RC'!$AR$4,
IF(AND(V280=$V$3,3&lt;Q280,Q280&lt;=6,$C$4="f"),'6.4- RC'!$AS$4,
IF(AND(V280=$V$3,6&lt;Q280,$C$4="f"),'6.4- RC'!$AT$4,
IF(AND(V280=$V$2,0.5&lt;=Q280,Q280&lt;=3,$C$4="m"),'6.4- RC'!$AG$6,
IF(AND(V280=$V$2,3&lt;Q280,Q280&lt;=6,$C$4="m"),'6.4- RC'!$AH$6,
IF(AND(V280=$V$2,6&lt;Q280,Q280&lt;=30,$C$4="m"),'6.4- RC'!$AI$6,
IF(AND(V280=$V$2,30&lt;Q280,Q280&lt;=120,$C$4="m"),'6.4- RC'!$AJ$6,
IF(AND(V280=$V$2,120&lt;Q280,Q280&lt;=400,$C$4="m"),'6.4- RC'!$AK$6,
IF(AND(V280=$V$2,400&lt;Q280,Q280&lt;=1000,$C$4="m"),'6.4- RC'!$AL$6,
IF(AND(V280=$V$2,1000&lt;Q280,Q280&lt;=2000,$C$4="m"),'6.4- RC'!$AM$6,
IF(AND(V280=$V$2,2000&lt;Q280,Q280&lt;=4000,$C$4="m"),'6.4- RC'!$AN$6,
IF(AND(V280=$V$3,0.5&lt;=Q280,Q280&lt;=3,$C$4="m"),'6.4- RC'!$AR$4,
IF(AND(V280=$V$3,3&lt;Q280,Q280&lt;=6,$C$4="m"),'6.4- RC'!$AS$4,
IF(AND(V280=$V$3,6&lt;Q280,$C$4="m"),'6.4- RC'!$AT$4,
IF(AND(V280=$V$2,0.5&lt;=Q280,Q280&lt;=3,$C$4="c"),'6.4- RC'!$AG$7,
IF(AND(V280=$V$2,3&lt;Q280,Q280&lt;=6,$C$4="c"),'6.4- RC'!$AH$7,
IF(AND(V280=$V$2,6&lt;Q280,Q280&lt;=30,$C$4="c"),'6.4- RC'!$AI$7,
IF(AND(V280=$V$2,30&lt;Q280,Q280&lt;=120,$C$4="c"),'6.4- RC'!$AJ$7,
IF(AND(V280=$V$2,120&lt;Q280,Q280&lt;=400,$C$4="c"),'6.4- RC'!$AK$7,
IF(AND(V280=$V$2,400&lt;Q280,Q280&lt;=1000,$C$4="c"),'6.4- RC'!$AL$7,
IF(AND(V280=$V$2,1000&lt;Q280,Q280&lt;=2000,$C$4="c"),'6.4- RC'!$AM$7,
IF(AND(V280=$V$2,2000&lt;Q280,Q280&lt;=4000,$C$4="c"),'6.4- RC'!$AN$7,
IF(AND(V280=$V$3,0.5&lt;=Q280,Q280&lt;=3,$C$4="c"),'6.4- RC'!$AR$6,
IF(AND(V280=$V$3,3&lt;Q280,Q280&lt;=6,$C$4="c"),'6.4- RC'!$AS$6,
IF(AND(V280=$V$3,6&lt;Q280,$C$4="c"),'6.4- RC'!$AT$6,
IF(AND(V280=$V$2,0.5&lt;=Q280,Q280&lt;=3,$C$4="v"),'6.4- RC'!$AG$8,
IF(AND(V280=$V$2,3&lt;Q280,Q280&lt;=6,$C$4="v"),'6.4- RC'!$AH$8,
IF(AND(V280=$V$2,6&lt;Q280,Q280&lt;=30,$C$4="v"),'6.4- RC'!$AI$8,
IF(AND(V280=$V$2,30&lt;Q280,Q280&lt;=120,$C$4="v"),'6.4- RC'!$AJ$8,
IF(AND(V280=$V$2,120&lt;Q280,Q280&lt;=400,$C$4="v"),'6.4- RC'!$AK$8,
IF(AND(V280=$V$2,400&lt;Q280,Q280&lt;=1000,$C$4="v"),'6.4- RC'!$AL$8,
IF(AND(V280=$V$2,1000&lt;Q280,Q280&lt;=2000,$C$4="v"),'6.4- RC'!$AM$8,
IF(AND(V280=$V$2,2000&lt;Q280,Q280&lt;=4000,$C$4="v"),'6.4- RC'!$AN$8,
IF(AND(V280=$V$3,0.5&lt;=Q280,Q280&lt;=3,$C$4="v"),'6.4- RC'!$AR$6,
IF(AND(V280=$V$3,3&lt;Q280,Q280&lt;=6,$C$4="v"),'6.4- RC'!$AS$6,
IF(AND(V280=$V$3,6&lt;Q280,$C$4="v"),'6.4- RC'!$AT$6,
IF(V280="","")))))))))))))))))))))))))))))))))))))))))))))</f>
        <v/>
      </c>
      <c r="S280" s="41" t="e">
        <f t="shared" si="45"/>
        <v>#VALUE!</v>
      </c>
      <c r="T280" s="41" t="e">
        <f t="shared" si="46"/>
        <v>#VALUE!</v>
      </c>
      <c r="U280" s="48" t="s">
        <v>172</v>
      </c>
      <c r="V280" s="50"/>
    </row>
    <row r="281" spans="1:22" ht="60" customHeight="1" x14ac:dyDescent="0.25">
      <c r="A281" s="39" t="str">
        <f t="shared" si="47"/>
        <v/>
      </c>
      <c r="B281" s="49"/>
      <c r="C281" s="48">
        <f t="shared" si="48"/>
        <v>264</v>
      </c>
      <c r="D281" s="41"/>
      <c r="E281" s="42" t="str">
        <f t="shared" si="49"/>
        <v>Ø47,4±0,1</v>
      </c>
      <c r="F281" s="55">
        <f>'8560-2.001 (av TS)'!I628</f>
        <v>0</v>
      </c>
      <c r="G281" s="42">
        <f t="shared" si="50"/>
        <v>47.3</v>
      </c>
      <c r="H281" s="42">
        <f t="shared" si="51"/>
        <v>47.5</v>
      </c>
      <c r="I281" s="77"/>
      <c r="J281" s="78"/>
      <c r="K281" s="79"/>
      <c r="L281" s="80"/>
      <c r="O281" s="49"/>
      <c r="P281" s="48" t="s">
        <v>59</v>
      </c>
      <c r="Q281" s="45">
        <v>47.4</v>
      </c>
      <c r="R281" s="41" t="s">
        <v>96</v>
      </c>
      <c r="S281" s="41" t="e">
        <f t="shared" si="45"/>
        <v>#VALUE!</v>
      </c>
      <c r="T281" s="41" t="e">
        <f t="shared" si="46"/>
        <v>#VALUE!</v>
      </c>
      <c r="U281" s="48"/>
      <c r="V281" s="50"/>
    </row>
    <row r="282" spans="1:22" ht="60" customHeight="1" x14ac:dyDescent="0.25">
      <c r="A282" s="39" t="str">
        <f t="shared" si="47"/>
        <v/>
      </c>
      <c r="B282" s="49"/>
      <c r="C282" s="48">
        <f t="shared" si="48"/>
        <v>265</v>
      </c>
      <c r="D282" s="41"/>
      <c r="E282" s="42" t="str">
        <f t="shared" si="49"/>
        <v>Ø41,6±0,05</v>
      </c>
      <c r="F282" s="55">
        <f>'8560-2.001 (ap TS)'!I61</f>
        <v>0</v>
      </c>
      <c r="G282" s="42">
        <f t="shared" si="50"/>
        <v>41.550000000000004</v>
      </c>
      <c r="H282" s="42">
        <f t="shared" si="51"/>
        <v>41.65</v>
      </c>
      <c r="I282" s="77"/>
      <c r="J282" s="78"/>
      <c r="K282" s="79"/>
      <c r="L282" s="80"/>
      <c r="O282" s="49"/>
      <c r="P282" s="48" t="s">
        <v>59</v>
      </c>
      <c r="Q282" s="45">
        <v>41.6</v>
      </c>
      <c r="R282" s="41" t="s">
        <v>186</v>
      </c>
      <c r="S282" s="41" t="e">
        <f t="shared" si="45"/>
        <v>#VALUE!</v>
      </c>
      <c r="T282" s="41" t="e">
        <f t="shared" si="46"/>
        <v>#VALUE!</v>
      </c>
      <c r="U282" s="48"/>
      <c r="V282" s="50"/>
    </row>
    <row r="283" spans="1:22" ht="60" customHeight="1" x14ac:dyDescent="0.25">
      <c r="A283" s="39" t="str">
        <f t="shared" si="47"/>
        <v/>
      </c>
      <c r="B283" s="49"/>
      <c r="C283" s="48">
        <f t="shared" si="48"/>
        <v>266</v>
      </c>
      <c r="D283" s="41"/>
      <c r="E283" s="42" t="str">
        <f t="shared" si="49"/>
        <v>Ra 0,8</v>
      </c>
      <c r="F283" s="55"/>
      <c r="G283" s="42">
        <f t="shared" si="50"/>
        <v>0</v>
      </c>
      <c r="H283" s="42">
        <f t="shared" si="51"/>
        <v>0.8</v>
      </c>
      <c r="I283" s="77"/>
      <c r="J283" s="78"/>
      <c r="K283" s="79"/>
      <c r="L283" s="80"/>
      <c r="O283" s="49"/>
      <c r="P283" s="48" t="s">
        <v>99</v>
      </c>
      <c r="Q283" s="45">
        <v>0.8</v>
      </c>
      <c r="R283" s="41" t="str">
        <f>IF(AND(V283=$V$2,0.5&lt;=Q283,Q283&lt;=3,$C$4="f"),'6.4- RC'!$AG$5,
IF(AND(V283=$V$2,3&lt;Q283,Q283&lt;=6,$C$4="f"),'6.4- RC'!$AH$5,
IF(AND(V283=$V$2,6&lt;Q283,Q283&lt;=30,$C$4="f"),'6.4- RC'!$AI$5,
IF(AND(V283=$V$2,30&lt;Q283,Q283&lt;=120,$C$4="f"),'6.4- RC'!$AJ$5,
IF(AND(V283=$V$2,120&lt;Q283,Q283&lt;=400,$C$4="f"),'6.4- RC'!$AK$5,
IF(AND(V283=$V$2,400&lt;Q283,Q283&lt;=1000,$C$4="f"),'6.4- RC'!$AL$5,
IF(AND(V283=$V$2,1000&lt;Q283,Q283&lt;=2000,$C$4="f"),'6.4- RC'!$AM$5,
IF(AND(V283=$V$2,2000&lt;Q283,Q283&lt;=4000,$C$4="f"),'6.4- RC'!$AN$5,
IF(AND(V283=$V$3,0.5&lt;=Q283,Q283&lt;=3,$C$4="f"),'6.4- RC'!$AR$4,
IF(AND(V283=$V$3,3&lt;Q283,Q283&lt;=6,$C$4="f"),'6.4- RC'!$AS$4,
IF(AND(V283=$V$3,6&lt;Q283,$C$4="f"),'6.4- RC'!$AT$4,
IF(AND(V283=$V$2,0.5&lt;=Q283,Q283&lt;=3,$C$4="m"),'6.4- RC'!$AG$6,
IF(AND(V283=$V$2,3&lt;Q283,Q283&lt;=6,$C$4="m"),'6.4- RC'!$AH$6,
IF(AND(V283=$V$2,6&lt;Q283,Q283&lt;=30,$C$4="m"),'6.4- RC'!$AI$6,
IF(AND(V283=$V$2,30&lt;Q283,Q283&lt;=120,$C$4="m"),'6.4- RC'!$AJ$6,
IF(AND(V283=$V$2,120&lt;Q283,Q283&lt;=400,$C$4="m"),'6.4- RC'!$AK$6,
IF(AND(V283=$V$2,400&lt;Q283,Q283&lt;=1000,$C$4="m"),'6.4- RC'!$AL$6,
IF(AND(V283=$V$2,1000&lt;Q283,Q283&lt;=2000,$C$4="m"),'6.4- RC'!$AM$6,
IF(AND(V283=$V$2,2000&lt;Q283,Q283&lt;=4000,$C$4="m"),'6.4- RC'!$AN$6,
IF(AND(V283=$V$3,0.5&lt;=Q283,Q283&lt;=3,$C$4="m"),'6.4- RC'!$AR$4,
IF(AND(V283=$V$3,3&lt;Q283,Q283&lt;=6,$C$4="m"),'6.4- RC'!$AS$4,
IF(AND(V283=$V$3,6&lt;Q283,$C$4="m"),'6.4- RC'!$AT$4,
IF(AND(V283=$V$2,0.5&lt;=Q283,Q283&lt;=3,$C$4="c"),'6.4- RC'!$AG$7,
IF(AND(V283=$V$2,3&lt;Q283,Q283&lt;=6,$C$4="c"),'6.4- RC'!$AH$7,
IF(AND(V283=$V$2,6&lt;Q283,Q283&lt;=30,$C$4="c"),'6.4- RC'!$AI$7,
IF(AND(V283=$V$2,30&lt;Q283,Q283&lt;=120,$C$4="c"),'6.4- RC'!$AJ$7,
IF(AND(V283=$V$2,120&lt;Q283,Q283&lt;=400,$C$4="c"),'6.4- RC'!$AK$7,
IF(AND(V283=$V$2,400&lt;Q283,Q283&lt;=1000,$C$4="c"),'6.4- RC'!$AL$7,
IF(AND(V283=$V$2,1000&lt;Q283,Q283&lt;=2000,$C$4="c"),'6.4- RC'!$AM$7,
IF(AND(V283=$V$2,2000&lt;Q283,Q283&lt;=4000,$C$4="c"),'6.4- RC'!$AN$7,
IF(AND(V283=$V$3,0.5&lt;=Q283,Q283&lt;=3,$C$4="c"),'6.4- RC'!$AR$6,
IF(AND(V283=$V$3,3&lt;Q283,Q283&lt;=6,$C$4="c"),'6.4- RC'!$AS$6,
IF(AND(V283=$V$3,6&lt;Q283,$C$4="c"),'6.4- RC'!$AT$6,
IF(AND(V283=$V$2,0.5&lt;=Q283,Q283&lt;=3,$C$4="v"),'6.4- RC'!$AG$8,
IF(AND(V283=$V$2,3&lt;Q283,Q283&lt;=6,$C$4="v"),'6.4- RC'!$AH$8,
IF(AND(V283=$V$2,6&lt;Q283,Q283&lt;=30,$C$4="v"),'6.4- RC'!$AI$8,
IF(AND(V283=$V$2,30&lt;Q283,Q283&lt;=120,$C$4="v"),'6.4- RC'!$AJ$8,
IF(AND(V283=$V$2,120&lt;Q283,Q283&lt;=400,$C$4="v"),'6.4- RC'!$AK$8,
IF(AND(V283=$V$2,400&lt;Q283,Q283&lt;=1000,$C$4="v"),'6.4- RC'!$AL$8,
IF(AND(V283=$V$2,1000&lt;Q283,Q283&lt;=2000,$C$4="v"),'6.4- RC'!$AM$8,
IF(AND(V283=$V$2,2000&lt;Q283,Q283&lt;=4000,$C$4="v"),'6.4- RC'!$AN$8,
IF(AND(V283=$V$3,0.5&lt;=Q283,Q283&lt;=3,$C$4="v"),'6.4- RC'!$AR$6,
IF(AND(V283=$V$3,3&lt;Q283,Q283&lt;=6,$C$4="v"),'6.4- RC'!$AS$6,
IF(AND(V283=$V$3,6&lt;Q283,$C$4="v"),'6.4- RC'!$AT$6,
IF(V283="","")))))))))))))))))))))))))))))))))))))))))))))</f>
        <v/>
      </c>
      <c r="S283" s="41" t="e">
        <f t="shared" si="45"/>
        <v>#VALUE!</v>
      </c>
      <c r="T283" s="41" t="e">
        <f t="shared" si="46"/>
        <v>#VALUE!</v>
      </c>
      <c r="U283" s="48"/>
      <c r="V283" s="50"/>
    </row>
    <row r="284" spans="1:22" ht="60" customHeight="1" x14ac:dyDescent="0.25">
      <c r="A284" s="39" t="str">
        <f t="shared" si="47"/>
        <v/>
      </c>
      <c r="B284" s="49"/>
      <c r="C284" s="48">
        <f t="shared" si="48"/>
        <v>267</v>
      </c>
      <c r="D284" s="41"/>
      <c r="E284" s="42" t="str">
        <f t="shared" si="49"/>
        <v>Battement simple0,05|W</v>
      </c>
      <c r="F284" s="55">
        <f>'8560-2.001 (ap TS)'!I62</f>
        <v>0</v>
      </c>
      <c r="G284" s="42">
        <f t="shared" si="50"/>
        <v>0</v>
      </c>
      <c r="H284" s="42">
        <f t="shared" si="51"/>
        <v>0.05</v>
      </c>
      <c r="I284" s="77"/>
      <c r="J284" s="78"/>
      <c r="K284" s="79"/>
      <c r="L284" s="80"/>
      <c r="O284" s="49"/>
      <c r="P284" s="48" t="s">
        <v>197</v>
      </c>
      <c r="Q284" s="45">
        <v>0.05</v>
      </c>
      <c r="R284" s="41" t="str">
        <f>IF(AND(V284=$V$2,0.5&lt;=Q284,Q284&lt;=3,$C$4="f"),'6.4- RC'!$AG$5,
IF(AND(V284=$V$2,3&lt;Q284,Q284&lt;=6,$C$4="f"),'6.4- RC'!$AH$5,
IF(AND(V284=$V$2,6&lt;Q284,Q284&lt;=30,$C$4="f"),'6.4- RC'!$AI$5,
IF(AND(V284=$V$2,30&lt;Q284,Q284&lt;=120,$C$4="f"),'6.4- RC'!$AJ$5,
IF(AND(V284=$V$2,120&lt;Q284,Q284&lt;=400,$C$4="f"),'6.4- RC'!$AK$5,
IF(AND(V284=$V$2,400&lt;Q284,Q284&lt;=1000,$C$4="f"),'6.4- RC'!$AL$5,
IF(AND(V284=$V$2,1000&lt;Q284,Q284&lt;=2000,$C$4="f"),'6.4- RC'!$AM$5,
IF(AND(V284=$V$2,2000&lt;Q284,Q284&lt;=4000,$C$4="f"),'6.4- RC'!$AN$5,
IF(AND(V284=$V$3,0.5&lt;=Q284,Q284&lt;=3,$C$4="f"),'6.4- RC'!$AR$4,
IF(AND(V284=$V$3,3&lt;Q284,Q284&lt;=6,$C$4="f"),'6.4- RC'!$AS$4,
IF(AND(V284=$V$3,6&lt;Q284,$C$4="f"),'6.4- RC'!$AT$4,
IF(AND(V284=$V$2,0.5&lt;=Q284,Q284&lt;=3,$C$4="m"),'6.4- RC'!$AG$6,
IF(AND(V284=$V$2,3&lt;Q284,Q284&lt;=6,$C$4="m"),'6.4- RC'!$AH$6,
IF(AND(V284=$V$2,6&lt;Q284,Q284&lt;=30,$C$4="m"),'6.4- RC'!$AI$6,
IF(AND(V284=$V$2,30&lt;Q284,Q284&lt;=120,$C$4="m"),'6.4- RC'!$AJ$6,
IF(AND(V284=$V$2,120&lt;Q284,Q284&lt;=400,$C$4="m"),'6.4- RC'!$AK$6,
IF(AND(V284=$V$2,400&lt;Q284,Q284&lt;=1000,$C$4="m"),'6.4- RC'!$AL$6,
IF(AND(V284=$V$2,1000&lt;Q284,Q284&lt;=2000,$C$4="m"),'6.4- RC'!$AM$6,
IF(AND(V284=$V$2,2000&lt;Q284,Q284&lt;=4000,$C$4="m"),'6.4- RC'!$AN$6,
IF(AND(V284=$V$3,0.5&lt;=Q284,Q284&lt;=3,$C$4="m"),'6.4- RC'!$AR$4,
IF(AND(V284=$V$3,3&lt;Q284,Q284&lt;=6,$C$4="m"),'6.4- RC'!$AS$4,
IF(AND(V284=$V$3,6&lt;Q284,$C$4="m"),'6.4- RC'!$AT$4,
IF(AND(V284=$V$2,0.5&lt;=Q284,Q284&lt;=3,$C$4="c"),'6.4- RC'!$AG$7,
IF(AND(V284=$V$2,3&lt;Q284,Q284&lt;=6,$C$4="c"),'6.4- RC'!$AH$7,
IF(AND(V284=$V$2,6&lt;Q284,Q284&lt;=30,$C$4="c"),'6.4- RC'!$AI$7,
IF(AND(V284=$V$2,30&lt;Q284,Q284&lt;=120,$C$4="c"),'6.4- RC'!$AJ$7,
IF(AND(V284=$V$2,120&lt;Q284,Q284&lt;=400,$C$4="c"),'6.4- RC'!$AK$7,
IF(AND(V284=$V$2,400&lt;Q284,Q284&lt;=1000,$C$4="c"),'6.4- RC'!$AL$7,
IF(AND(V284=$V$2,1000&lt;Q284,Q284&lt;=2000,$C$4="c"),'6.4- RC'!$AM$7,
IF(AND(V284=$V$2,2000&lt;Q284,Q284&lt;=4000,$C$4="c"),'6.4- RC'!$AN$7,
IF(AND(V284=$V$3,0.5&lt;=Q284,Q284&lt;=3,$C$4="c"),'6.4- RC'!$AR$6,
IF(AND(V284=$V$3,3&lt;Q284,Q284&lt;=6,$C$4="c"),'6.4- RC'!$AS$6,
IF(AND(V284=$V$3,6&lt;Q284,$C$4="c"),'6.4- RC'!$AT$6,
IF(AND(V284=$V$2,0.5&lt;=Q284,Q284&lt;=3,$C$4="v"),'6.4- RC'!$AG$8,
IF(AND(V284=$V$2,3&lt;Q284,Q284&lt;=6,$C$4="v"),'6.4- RC'!$AH$8,
IF(AND(V284=$V$2,6&lt;Q284,Q284&lt;=30,$C$4="v"),'6.4- RC'!$AI$8,
IF(AND(V284=$V$2,30&lt;Q284,Q284&lt;=120,$C$4="v"),'6.4- RC'!$AJ$8,
IF(AND(V284=$V$2,120&lt;Q284,Q284&lt;=400,$C$4="v"),'6.4- RC'!$AK$8,
IF(AND(V284=$V$2,400&lt;Q284,Q284&lt;=1000,$C$4="v"),'6.4- RC'!$AL$8,
IF(AND(V284=$V$2,1000&lt;Q284,Q284&lt;=2000,$C$4="v"),'6.4- RC'!$AM$8,
IF(AND(V284=$V$2,2000&lt;Q284,Q284&lt;=4000,$C$4="v"),'6.4- RC'!$AN$8,
IF(AND(V284=$V$3,0.5&lt;=Q284,Q284&lt;=3,$C$4="v"),'6.4- RC'!$AR$6,
IF(AND(V284=$V$3,3&lt;Q284,Q284&lt;=6,$C$4="v"),'6.4- RC'!$AS$6,
IF(AND(V284=$V$3,6&lt;Q284,$C$4="v"),'6.4- RC'!$AT$6,
IF(V284="","")))))))))))))))))))))))))))))))))))))))))))))</f>
        <v/>
      </c>
      <c r="S284" s="41" t="e">
        <f t="shared" si="45"/>
        <v>#VALUE!</v>
      </c>
      <c r="T284" s="41" t="e">
        <f t="shared" si="46"/>
        <v>#VALUE!</v>
      </c>
      <c r="U284" s="48" t="s">
        <v>198</v>
      </c>
      <c r="V284" s="50"/>
    </row>
    <row r="285" spans="1:22" ht="60" customHeight="1" x14ac:dyDescent="0.25">
      <c r="A285" s="39" t="str">
        <f t="shared" si="47"/>
        <v/>
      </c>
      <c r="B285" s="49"/>
      <c r="C285" s="48">
        <f t="shared" si="48"/>
        <v>268</v>
      </c>
      <c r="D285" s="41"/>
      <c r="E285" s="42" t="str">
        <f t="shared" si="49"/>
        <v>M40 x 1,5 -6H</v>
      </c>
      <c r="F285" s="55"/>
      <c r="G285" s="42">
        <f t="shared" si="50"/>
        <v>0</v>
      </c>
      <c r="H285" s="42" t="str">
        <f t="shared" si="51"/>
        <v>M40 x 1,5 -6H</v>
      </c>
      <c r="I285" s="77"/>
      <c r="J285" s="78"/>
      <c r="K285" s="79"/>
      <c r="L285" s="80"/>
      <c r="O285" s="49"/>
      <c r="P285" s="48"/>
      <c r="Q285" s="45" t="s">
        <v>199</v>
      </c>
      <c r="R285" s="41" t="str">
        <f>IF(AND(V285=$V$2,0.5&lt;=Q285,Q285&lt;=3,$C$4="f"),'6.4- RC'!$AG$5,
IF(AND(V285=$V$2,3&lt;Q285,Q285&lt;=6,$C$4="f"),'6.4- RC'!$AH$5,
IF(AND(V285=$V$2,6&lt;Q285,Q285&lt;=30,$C$4="f"),'6.4- RC'!$AI$5,
IF(AND(V285=$V$2,30&lt;Q285,Q285&lt;=120,$C$4="f"),'6.4- RC'!$AJ$5,
IF(AND(V285=$V$2,120&lt;Q285,Q285&lt;=400,$C$4="f"),'6.4- RC'!$AK$5,
IF(AND(V285=$V$2,400&lt;Q285,Q285&lt;=1000,$C$4="f"),'6.4- RC'!$AL$5,
IF(AND(V285=$V$2,1000&lt;Q285,Q285&lt;=2000,$C$4="f"),'6.4- RC'!$AM$5,
IF(AND(V285=$V$2,2000&lt;Q285,Q285&lt;=4000,$C$4="f"),'6.4- RC'!$AN$5,
IF(AND(V285=$V$3,0.5&lt;=Q285,Q285&lt;=3,$C$4="f"),'6.4- RC'!$AR$4,
IF(AND(V285=$V$3,3&lt;Q285,Q285&lt;=6,$C$4="f"),'6.4- RC'!$AS$4,
IF(AND(V285=$V$3,6&lt;Q285,$C$4="f"),'6.4- RC'!$AT$4,
IF(AND(V285=$V$2,0.5&lt;=Q285,Q285&lt;=3,$C$4="m"),'6.4- RC'!$AG$6,
IF(AND(V285=$V$2,3&lt;Q285,Q285&lt;=6,$C$4="m"),'6.4- RC'!$AH$6,
IF(AND(V285=$V$2,6&lt;Q285,Q285&lt;=30,$C$4="m"),'6.4- RC'!$AI$6,
IF(AND(V285=$V$2,30&lt;Q285,Q285&lt;=120,$C$4="m"),'6.4- RC'!$AJ$6,
IF(AND(V285=$V$2,120&lt;Q285,Q285&lt;=400,$C$4="m"),'6.4- RC'!$AK$6,
IF(AND(V285=$V$2,400&lt;Q285,Q285&lt;=1000,$C$4="m"),'6.4- RC'!$AL$6,
IF(AND(V285=$V$2,1000&lt;Q285,Q285&lt;=2000,$C$4="m"),'6.4- RC'!$AM$6,
IF(AND(V285=$V$2,2000&lt;Q285,Q285&lt;=4000,$C$4="m"),'6.4- RC'!$AN$6,
IF(AND(V285=$V$3,0.5&lt;=Q285,Q285&lt;=3,$C$4="m"),'6.4- RC'!$AR$4,
IF(AND(V285=$V$3,3&lt;Q285,Q285&lt;=6,$C$4="m"),'6.4- RC'!$AS$4,
IF(AND(V285=$V$3,6&lt;Q285,$C$4="m"),'6.4- RC'!$AT$4,
IF(AND(V285=$V$2,0.5&lt;=Q285,Q285&lt;=3,$C$4="c"),'6.4- RC'!$AG$7,
IF(AND(V285=$V$2,3&lt;Q285,Q285&lt;=6,$C$4="c"),'6.4- RC'!$AH$7,
IF(AND(V285=$V$2,6&lt;Q285,Q285&lt;=30,$C$4="c"),'6.4- RC'!$AI$7,
IF(AND(V285=$V$2,30&lt;Q285,Q285&lt;=120,$C$4="c"),'6.4- RC'!$AJ$7,
IF(AND(V285=$V$2,120&lt;Q285,Q285&lt;=400,$C$4="c"),'6.4- RC'!$AK$7,
IF(AND(V285=$V$2,400&lt;Q285,Q285&lt;=1000,$C$4="c"),'6.4- RC'!$AL$7,
IF(AND(V285=$V$2,1000&lt;Q285,Q285&lt;=2000,$C$4="c"),'6.4- RC'!$AM$7,
IF(AND(V285=$V$2,2000&lt;Q285,Q285&lt;=4000,$C$4="c"),'6.4- RC'!$AN$7,
IF(AND(V285=$V$3,0.5&lt;=Q285,Q285&lt;=3,$C$4="c"),'6.4- RC'!$AR$6,
IF(AND(V285=$V$3,3&lt;Q285,Q285&lt;=6,$C$4="c"),'6.4- RC'!$AS$6,
IF(AND(V285=$V$3,6&lt;Q285,$C$4="c"),'6.4- RC'!$AT$6,
IF(AND(V285=$V$2,0.5&lt;=Q285,Q285&lt;=3,$C$4="v"),'6.4- RC'!$AG$8,
IF(AND(V285=$V$2,3&lt;Q285,Q285&lt;=6,$C$4="v"),'6.4- RC'!$AH$8,
IF(AND(V285=$V$2,6&lt;Q285,Q285&lt;=30,$C$4="v"),'6.4- RC'!$AI$8,
IF(AND(V285=$V$2,30&lt;Q285,Q285&lt;=120,$C$4="v"),'6.4- RC'!$AJ$8,
IF(AND(V285=$V$2,120&lt;Q285,Q285&lt;=400,$C$4="v"),'6.4- RC'!$AK$8,
IF(AND(V285=$V$2,400&lt;Q285,Q285&lt;=1000,$C$4="v"),'6.4- RC'!$AL$8,
IF(AND(V285=$V$2,1000&lt;Q285,Q285&lt;=2000,$C$4="v"),'6.4- RC'!$AM$8,
IF(AND(V285=$V$2,2000&lt;Q285,Q285&lt;=4000,$C$4="v"),'6.4- RC'!$AN$8,
IF(AND(V285=$V$3,0.5&lt;=Q285,Q285&lt;=3,$C$4="v"),'6.4- RC'!$AR$6,
IF(AND(V285=$V$3,3&lt;Q285,Q285&lt;=6,$C$4="v"),'6.4- RC'!$AS$6,
IF(AND(V285=$V$3,6&lt;Q285,$C$4="v"),'6.4- RC'!$AT$6,
IF(V285="","")))))))))))))))))))))))))))))))))))))))))))))</f>
        <v/>
      </c>
      <c r="S285" s="41" t="e">
        <f t="shared" si="45"/>
        <v>#VALUE!</v>
      </c>
      <c r="T285" s="41" t="e">
        <f t="shared" si="46"/>
        <v>#VALUE!</v>
      </c>
      <c r="U285" s="48"/>
      <c r="V285" s="50"/>
    </row>
    <row r="286" spans="1:22" ht="60" customHeight="1" x14ac:dyDescent="0.25">
      <c r="A286" s="39" t="str">
        <f t="shared" si="47"/>
        <v/>
      </c>
      <c r="B286" s="49"/>
      <c r="C286" s="48">
        <f t="shared" si="48"/>
        <v>269</v>
      </c>
      <c r="D286" s="41"/>
      <c r="E286" s="42" t="str">
        <f t="shared" si="49"/>
        <v>Localisation 0,4|A|B|C</v>
      </c>
      <c r="F286" s="55">
        <f>'8560-2.001 (ap TS)'!I59</f>
        <v>0</v>
      </c>
      <c r="G286" s="42">
        <f t="shared" si="50"/>
        <v>0</v>
      </c>
      <c r="H286" s="42">
        <f t="shared" si="51"/>
        <v>0.4</v>
      </c>
      <c r="I286" s="77"/>
      <c r="J286" s="78"/>
      <c r="K286" s="79"/>
      <c r="L286" s="80"/>
      <c r="O286" s="49"/>
      <c r="P286" s="48" t="s">
        <v>57</v>
      </c>
      <c r="Q286" s="45">
        <v>0.4</v>
      </c>
      <c r="R286" s="41" t="str">
        <f>IF(AND(V286=$V$2,0.5&lt;=Q286,Q286&lt;=3,$C$4="f"),'6.4- RC'!$AG$5,
IF(AND(V286=$V$2,3&lt;Q286,Q286&lt;=6,$C$4="f"),'6.4- RC'!$AH$5,
IF(AND(V286=$V$2,6&lt;Q286,Q286&lt;=30,$C$4="f"),'6.4- RC'!$AI$5,
IF(AND(V286=$V$2,30&lt;Q286,Q286&lt;=120,$C$4="f"),'6.4- RC'!$AJ$5,
IF(AND(V286=$V$2,120&lt;Q286,Q286&lt;=400,$C$4="f"),'6.4- RC'!$AK$5,
IF(AND(V286=$V$2,400&lt;Q286,Q286&lt;=1000,$C$4="f"),'6.4- RC'!$AL$5,
IF(AND(V286=$V$2,1000&lt;Q286,Q286&lt;=2000,$C$4="f"),'6.4- RC'!$AM$5,
IF(AND(V286=$V$2,2000&lt;Q286,Q286&lt;=4000,$C$4="f"),'6.4- RC'!$AN$5,
IF(AND(V286=$V$3,0.5&lt;=Q286,Q286&lt;=3,$C$4="f"),'6.4- RC'!$AR$4,
IF(AND(V286=$V$3,3&lt;Q286,Q286&lt;=6,$C$4="f"),'6.4- RC'!$AS$4,
IF(AND(V286=$V$3,6&lt;Q286,$C$4="f"),'6.4- RC'!$AT$4,
IF(AND(V286=$V$2,0.5&lt;=Q286,Q286&lt;=3,$C$4="m"),'6.4- RC'!$AG$6,
IF(AND(V286=$V$2,3&lt;Q286,Q286&lt;=6,$C$4="m"),'6.4- RC'!$AH$6,
IF(AND(V286=$V$2,6&lt;Q286,Q286&lt;=30,$C$4="m"),'6.4- RC'!$AI$6,
IF(AND(V286=$V$2,30&lt;Q286,Q286&lt;=120,$C$4="m"),'6.4- RC'!$AJ$6,
IF(AND(V286=$V$2,120&lt;Q286,Q286&lt;=400,$C$4="m"),'6.4- RC'!$AK$6,
IF(AND(V286=$V$2,400&lt;Q286,Q286&lt;=1000,$C$4="m"),'6.4- RC'!$AL$6,
IF(AND(V286=$V$2,1000&lt;Q286,Q286&lt;=2000,$C$4="m"),'6.4- RC'!$AM$6,
IF(AND(V286=$V$2,2000&lt;Q286,Q286&lt;=4000,$C$4="m"),'6.4- RC'!$AN$6,
IF(AND(V286=$V$3,0.5&lt;=Q286,Q286&lt;=3,$C$4="m"),'6.4- RC'!$AR$4,
IF(AND(V286=$V$3,3&lt;Q286,Q286&lt;=6,$C$4="m"),'6.4- RC'!$AS$4,
IF(AND(V286=$V$3,6&lt;Q286,$C$4="m"),'6.4- RC'!$AT$4,
IF(AND(V286=$V$2,0.5&lt;=Q286,Q286&lt;=3,$C$4="c"),'6.4- RC'!$AG$7,
IF(AND(V286=$V$2,3&lt;Q286,Q286&lt;=6,$C$4="c"),'6.4- RC'!$AH$7,
IF(AND(V286=$V$2,6&lt;Q286,Q286&lt;=30,$C$4="c"),'6.4- RC'!$AI$7,
IF(AND(V286=$V$2,30&lt;Q286,Q286&lt;=120,$C$4="c"),'6.4- RC'!$AJ$7,
IF(AND(V286=$V$2,120&lt;Q286,Q286&lt;=400,$C$4="c"),'6.4- RC'!$AK$7,
IF(AND(V286=$V$2,400&lt;Q286,Q286&lt;=1000,$C$4="c"),'6.4- RC'!$AL$7,
IF(AND(V286=$V$2,1000&lt;Q286,Q286&lt;=2000,$C$4="c"),'6.4- RC'!$AM$7,
IF(AND(V286=$V$2,2000&lt;Q286,Q286&lt;=4000,$C$4="c"),'6.4- RC'!$AN$7,
IF(AND(V286=$V$3,0.5&lt;=Q286,Q286&lt;=3,$C$4="c"),'6.4- RC'!$AR$6,
IF(AND(V286=$V$3,3&lt;Q286,Q286&lt;=6,$C$4="c"),'6.4- RC'!$AS$6,
IF(AND(V286=$V$3,6&lt;Q286,$C$4="c"),'6.4- RC'!$AT$6,
IF(AND(V286=$V$2,0.5&lt;=Q286,Q286&lt;=3,$C$4="v"),'6.4- RC'!$AG$8,
IF(AND(V286=$V$2,3&lt;Q286,Q286&lt;=6,$C$4="v"),'6.4- RC'!$AH$8,
IF(AND(V286=$V$2,6&lt;Q286,Q286&lt;=30,$C$4="v"),'6.4- RC'!$AI$8,
IF(AND(V286=$V$2,30&lt;Q286,Q286&lt;=120,$C$4="v"),'6.4- RC'!$AJ$8,
IF(AND(V286=$V$2,120&lt;Q286,Q286&lt;=400,$C$4="v"),'6.4- RC'!$AK$8,
IF(AND(V286=$V$2,400&lt;Q286,Q286&lt;=1000,$C$4="v"),'6.4- RC'!$AL$8,
IF(AND(V286=$V$2,1000&lt;Q286,Q286&lt;=2000,$C$4="v"),'6.4- RC'!$AM$8,
IF(AND(V286=$V$2,2000&lt;Q286,Q286&lt;=4000,$C$4="v"),'6.4- RC'!$AN$8,
IF(AND(V286=$V$3,0.5&lt;=Q286,Q286&lt;=3,$C$4="v"),'6.4- RC'!$AR$6,
IF(AND(V286=$V$3,3&lt;Q286,Q286&lt;=6,$C$4="v"),'6.4- RC'!$AS$6,
IF(AND(V286=$V$3,6&lt;Q286,$C$4="v"),'6.4- RC'!$AT$6,
IF(V286="","")))))))))))))))))))))))))))))))))))))))))))))</f>
        <v/>
      </c>
      <c r="S286" s="41" t="e">
        <f t="shared" si="45"/>
        <v>#VALUE!</v>
      </c>
      <c r="T286" s="41" t="e">
        <f t="shared" si="46"/>
        <v>#VALUE!</v>
      </c>
      <c r="U286" s="48" t="s">
        <v>172</v>
      </c>
      <c r="V286" s="50"/>
    </row>
    <row r="287" spans="1:22" ht="60" customHeight="1" x14ac:dyDescent="0.25">
      <c r="A287" s="39" t="str">
        <f t="shared" si="47"/>
        <v/>
      </c>
      <c r="B287" s="49"/>
      <c r="C287" s="48">
        <f t="shared" si="48"/>
        <v>270</v>
      </c>
      <c r="D287" s="41"/>
      <c r="E287" s="42" t="str">
        <f t="shared" si="49"/>
        <v>Perpendicularité0,03|L</v>
      </c>
      <c r="F287" s="55">
        <f>'8560-2.001 (ap TS)'!I66</f>
        <v>0</v>
      </c>
      <c r="G287" s="42">
        <f t="shared" si="50"/>
        <v>0</v>
      </c>
      <c r="H287" s="42">
        <f t="shared" si="51"/>
        <v>0.03</v>
      </c>
      <c r="I287" s="77"/>
      <c r="J287" s="78"/>
      <c r="K287" s="79"/>
      <c r="L287" s="80"/>
      <c r="O287" s="49"/>
      <c r="P287" s="48" t="s">
        <v>200</v>
      </c>
      <c r="Q287" s="45">
        <v>0.03</v>
      </c>
      <c r="R287" s="41" t="str">
        <f>IF(AND(V287=$V$2,0.5&lt;=Q287,Q287&lt;=3,$C$4="f"),'6.4- RC'!$AG$5,
IF(AND(V287=$V$2,3&lt;Q287,Q287&lt;=6,$C$4="f"),'6.4- RC'!$AH$5,
IF(AND(V287=$V$2,6&lt;Q287,Q287&lt;=30,$C$4="f"),'6.4- RC'!$AI$5,
IF(AND(V287=$V$2,30&lt;Q287,Q287&lt;=120,$C$4="f"),'6.4- RC'!$AJ$5,
IF(AND(V287=$V$2,120&lt;Q287,Q287&lt;=400,$C$4="f"),'6.4- RC'!$AK$5,
IF(AND(V287=$V$2,400&lt;Q287,Q287&lt;=1000,$C$4="f"),'6.4- RC'!$AL$5,
IF(AND(V287=$V$2,1000&lt;Q287,Q287&lt;=2000,$C$4="f"),'6.4- RC'!$AM$5,
IF(AND(V287=$V$2,2000&lt;Q287,Q287&lt;=4000,$C$4="f"),'6.4- RC'!$AN$5,
IF(AND(V287=$V$3,0.5&lt;=Q287,Q287&lt;=3,$C$4="f"),'6.4- RC'!$AR$4,
IF(AND(V287=$V$3,3&lt;Q287,Q287&lt;=6,$C$4="f"),'6.4- RC'!$AS$4,
IF(AND(V287=$V$3,6&lt;Q287,$C$4="f"),'6.4- RC'!$AT$4,
IF(AND(V287=$V$2,0.5&lt;=Q287,Q287&lt;=3,$C$4="m"),'6.4- RC'!$AG$6,
IF(AND(V287=$V$2,3&lt;Q287,Q287&lt;=6,$C$4="m"),'6.4- RC'!$AH$6,
IF(AND(V287=$V$2,6&lt;Q287,Q287&lt;=30,$C$4="m"),'6.4- RC'!$AI$6,
IF(AND(V287=$V$2,30&lt;Q287,Q287&lt;=120,$C$4="m"),'6.4- RC'!$AJ$6,
IF(AND(V287=$V$2,120&lt;Q287,Q287&lt;=400,$C$4="m"),'6.4- RC'!$AK$6,
IF(AND(V287=$V$2,400&lt;Q287,Q287&lt;=1000,$C$4="m"),'6.4- RC'!$AL$6,
IF(AND(V287=$V$2,1000&lt;Q287,Q287&lt;=2000,$C$4="m"),'6.4- RC'!$AM$6,
IF(AND(V287=$V$2,2000&lt;Q287,Q287&lt;=4000,$C$4="m"),'6.4- RC'!$AN$6,
IF(AND(V287=$V$3,0.5&lt;=Q287,Q287&lt;=3,$C$4="m"),'6.4- RC'!$AR$4,
IF(AND(V287=$V$3,3&lt;Q287,Q287&lt;=6,$C$4="m"),'6.4- RC'!$AS$4,
IF(AND(V287=$V$3,6&lt;Q287,$C$4="m"),'6.4- RC'!$AT$4,
IF(AND(V287=$V$2,0.5&lt;=Q287,Q287&lt;=3,$C$4="c"),'6.4- RC'!$AG$7,
IF(AND(V287=$V$2,3&lt;Q287,Q287&lt;=6,$C$4="c"),'6.4- RC'!$AH$7,
IF(AND(V287=$V$2,6&lt;Q287,Q287&lt;=30,$C$4="c"),'6.4- RC'!$AI$7,
IF(AND(V287=$V$2,30&lt;Q287,Q287&lt;=120,$C$4="c"),'6.4- RC'!$AJ$7,
IF(AND(V287=$V$2,120&lt;Q287,Q287&lt;=400,$C$4="c"),'6.4- RC'!$AK$7,
IF(AND(V287=$V$2,400&lt;Q287,Q287&lt;=1000,$C$4="c"),'6.4- RC'!$AL$7,
IF(AND(V287=$V$2,1000&lt;Q287,Q287&lt;=2000,$C$4="c"),'6.4- RC'!$AM$7,
IF(AND(V287=$V$2,2000&lt;Q287,Q287&lt;=4000,$C$4="c"),'6.4- RC'!$AN$7,
IF(AND(V287=$V$3,0.5&lt;=Q287,Q287&lt;=3,$C$4="c"),'6.4- RC'!$AR$6,
IF(AND(V287=$V$3,3&lt;Q287,Q287&lt;=6,$C$4="c"),'6.4- RC'!$AS$6,
IF(AND(V287=$V$3,6&lt;Q287,$C$4="c"),'6.4- RC'!$AT$6,
IF(AND(V287=$V$2,0.5&lt;=Q287,Q287&lt;=3,$C$4="v"),'6.4- RC'!$AG$8,
IF(AND(V287=$V$2,3&lt;Q287,Q287&lt;=6,$C$4="v"),'6.4- RC'!$AH$8,
IF(AND(V287=$V$2,6&lt;Q287,Q287&lt;=30,$C$4="v"),'6.4- RC'!$AI$8,
IF(AND(V287=$V$2,30&lt;Q287,Q287&lt;=120,$C$4="v"),'6.4- RC'!$AJ$8,
IF(AND(V287=$V$2,120&lt;Q287,Q287&lt;=400,$C$4="v"),'6.4- RC'!$AK$8,
IF(AND(V287=$V$2,400&lt;Q287,Q287&lt;=1000,$C$4="v"),'6.4- RC'!$AL$8,
IF(AND(V287=$V$2,1000&lt;Q287,Q287&lt;=2000,$C$4="v"),'6.4- RC'!$AM$8,
IF(AND(V287=$V$2,2000&lt;Q287,Q287&lt;=4000,$C$4="v"),'6.4- RC'!$AN$8,
IF(AND(V287=$V$3,0.5&lt;=Q287,Q287&lt;=3,$C$4="v"),'6.4- RC'!$AR$6,
IF(AND(V287=$V$3,3&lt;Q287,Q287&lt;=6,$C$4="v"),'6.4- RC'!$AS$6,
IF(AND(V287=$V$3,6&lt;Q287,$C$4="v"),'6.4- RC'!$AT$6,
IF(V287="","")))))))))))))))))))))))))))))))))))))))))))))</f>
        <v/>
      </c>
      <c r="S287" s="41" t="e">
        <f t="shared" si="45"/>
        <v>#VALUE!</v>
      </c>
      <c r="T287" s="41" t="e">
        <f t="shared" si="46"/>
        <v>#VALUE!</v>
      </c>
      <c r="U287" s="48" t="s">
        <v>201</v>
      </c>
      <c r="V287" s="50"/>
    </row>
    <row r="288" spans="1:22" ht="60" customHeight="1" x14ac:dyDescent="0.25">
      <c r="A288" s="39" t="str">
        <f t="shared" si="47"/>
        <v/>
      </c>
      <c r="B288" s="49"/>
      <c r="C288" s="48">
        <f t="shared" si="48"/>
        <v>271</v>
      </c>
      <c r="D288" s="41"/>
      <c r="E288" s="42" t="str">
        <f t="shared" si="49"/>
        <v>Distance 5,1±0,03</v>
      </c>
      <c r="F288" s="55">
        <f>'8560-2.001 (ap TS)'!I70</f>
        <v>0</v>
      </c>
      <c r="G288" s="42">
        <f t="shared" si="50"/>
        <v>5.0699999999999994</v>
      </c>
      <c r="H288" s="42">
        <f t="shared" si="51"/>
        <v>5.13</v>
      </c>
      <c r="I288" s="77"/>
      <c r="J288" s="78"/>
      <c r="K288" s="79"/>
      <c r="L288" s="80"/>
      <c r="O288" s="49"/>
      <c r="P288" s="48" t="s">
        <v>94</v>
      </c>
      <c r="Q288" s="45">
        <v>5.0999999999999996</v>
      </c>
      <c r="R288" s="41" t="s">
        <v>202</v>
      </c>
      <c r="S288" s="41" t="e">
        <f t="shared" si="45"/>
        <v>#VALUE!</v>
      </c>
      <c r="T288" s="41" t="e">
        <f t="shared" si="46"/>
        <v>#VALUE!</v>
      </c>
      <c r="U288" s="48"/>
      <c r="V288" s="50"/>
    </row>
    <row r="289" spans="1:22" ht="60" customHeight="1" x14ac:dyDescent="0.25">
      <c r="A289" s="39" t="str">
        <f t="shared" si="47"/>
        <v/>
      </c>
      <c r="B289" s="49"/>
      <c r="C289" s="48">
        <f t="shared" si="48"/>
        <v>272</v>
      </c>
      <c r="D289" s="41"/>
      <c r="E289" s="42" t="str">
        <f t="shared" si="49"/>
        <v>Localisation 0,4|A|B|C</v>
      </c>
      <c r="F289" s="55">
        <f>'8560-2.001 (ap TS)'!I63</f>
        <v>0</v>
      </c>
      <c r="G289" s="42">
        <f t="shared" si="50"/>
        <v>0</v>
      </c>
      <c r="H289" s="42">
        <f t="shared" si="51"/>
        <v>0.4</v>
      </c>
      <c r="I289" s="77"/>
      <c r="J289" s="78"/>
      <c r="K289" s="79"/>
      <c r="L289" s="80"/>
      <c r="O289" s="49"/>
      <c r="P289" s="48" t="s">
        <v>57</v>
      </c>
      <c r="Q289" s="45">
        <v>0.4</v>
      </c>
      <c r="R289" s="41" t="str">
        <f>IF(AND(V289=$V$2,0.5&lt;=Q289,Q289&lt;=3,$C$4="f"),'6.4- RC'!$AG$5,
IF(AND(V289=$V$2,3&lt;Q289,Q289&lt;=6,$C$4="f"),'6.4- RC'!$AH$5,
IF(AND(V289=$V$2,6&lt;Q289,Q289&lt;=30,$C$4="f"),'6.4- RC'!$AI$5,
IF(AND(V289=$V$2,30&lt;Q289,Q289&lt;=120,$C$4="f"),'6.4- RC'!$AJ$5,
IF(AND(V289=$V$2,120&lt;Q289,Q289&lt;=400,$C$4="f"),'6.4- RC'!$AK$5,
IF(AND(V289=$V$2,400&lt;Q289,Q289&lt;=1000,$C$4="f"),'6.4- RC'!$AL$5,
IF(AND(V289=$V$2,1000&lt;Q289,Q289&lt;=2000,$C$4="f"),'6.4- RC'!$AM$5,
IF(AND(V289=$V$2,2000&lt;Q289,Q289&lt;=4000,$C$4="f"),'6.4- RC'!$AN$5,
IF(AND(V289=$V$3,0.5&lt;=Q289,Q289&lt;=3,$C$4="f"),'6.4- RC'!$AR$4,
IF(AND(V289=$V$3,3&lt;Q289,Q289&lt;=6,$C$4="f"),'6.4- RC'!$AS$4,
IF(AND(V289=$V$3,6&lt;Q289,$C$4="f"),'6.4- RC'!$AT$4,
IF(AND(V289=$V$2,0.5&lt;=Q289,Q289&lt;=3,$C$4="m"),'6.4- RC'!$AG$6,
IF(AND(V289=$V$2,3&lt;Q289,Q289&lt;=6,$C$4="m"),'6.4- RC'!$AH$6,
IF(AND(V289=$V$2,6&lt;Q289,Q289&lt;=30,$C$4="m"),'6.4- RC'!$AI$6,
IF(AND(V289=$V$2,30&lt;Q289,Q289&lt;=120,$C$4="m"),'6.4- RC'!$AJ$6,
IF(AND(V289=$V$2,120&lt;Q289,Q289&lt;=400,$C$4="m"),'6.4- RC'!$AK$6,
IF(AND(V289=$V$2,400&lt;Q289,Q289&lt;=1000,$C$4="m"),'6.4- RC'!$AL$6,
IF(AND(V289=$V$2,1000&lt;Q289,Q289&lt;=2000,$C$4="m"),'6.4- RC'!$AM$6,
IF(AND(V289=$V$2,2000&lt;Q289,Q289&lt;=4000,$C$4="m"),'6.4- RC'!$AN$6,
IF(AND(V289=$V$3,0.5&lt;=Q289,Q289&lt;=3,$C$4="m"),'6.4- RC'!$AR$4,
IF(AND(V289=$V$3,3&lt;Q289,Q289&lt;=6,$C$4="m"),'6.4- RC'!$AS$4,
IF(AND(V289=$V$3,6&lt;Q289,$C$4="m"),'6.4- RC'!$AT$4,
IF(AND(V289=$V$2,0.5&lt;=Q289,Q289&lt;=3,$C$4="c"),'6.4- RC'!$AG$7,
IF(AND(V289=$V$2,3&lt;Q289,Q289&lt;=6,$C$4="c"),'6.4- RC'!$AH$7,
IF(AND(V289=$V$2,6&lt;Q289,Q289&lt;=30,$C$4="c"),'6.4- RC'!$AI$7,
IF(AND(V289=$V$2,30&lt;Q289,Q289&lt;=120,$C$4="c"),'6.4- RC'!$AJ$7,
IF(AND(V289=$V$2,120&lt;Q289,Q289&lt;=400,$C$4="c"),'6.4- RC'!$AK$7,
IF(AND(V289=$V$2,400&lt;Q289,Q289&lt;=1000,$C$4="c"),'6.4- RC'!$AL$7,
IF(AND(V289=$V$2,1000&lt;Q289,Q289&lt;=2000,$C$4="c"),'6.4- RC'!$AM$7,
IF(AND(V289=$V$2,2000&lt;Q289,Q289&lt;=4000,$C$4="c"),'6.4- RC'!$AN$7,
IF(AND(V289=$V$3,0.5&lt;=Q289,Q289&lt;=3,$C$4="c"),'6.4- RC'!$AR$6,
IF(AND(V289=$V$3,3&lt;Q289,Q289&lt;=6,$C$4="c"),'6.4- RC'!$AS$6,
IF(AND(V289=$V$3,6&lt;Q289,$C$4="c"),'6.4- RC'!$AT$6,
IF(AND(V289=$V$2,0.5&lt;=Q289,Q289&lt;=3,$C$4="v"),'6.4- RC'!$AG$8,
IF(AND(V289=$V$2,3&lt;Q289,Q289&lt;=6,$C$4="v"),'6.4- RC'!$AH$8,
IF(AND(V289=$V$2,6&lt;Q289,Q289&lt;=30,$C$4="v"),'6.4- RC'!$AI$8,
IF(AND(V289=$V$2,30&lt;Q289,Q289&lt;=120,$C$4="v"),'6.4- RC'!$AJ$8,
IF(AND(V289=$V$2,120&lt;Q289,Q289&lt;=400,$C$4="v"),'6.4- RC'!$AK$8,
IF(AND(V289=$V$2,400&lt;Q289,Q289&lt;=1000,$C$4="v"),'6.4- RC'!$AL$8,
IF(AND(V289=$V$2,1000&lt;Q289,Q289&lt;=2000,$C$4="v"),'6.4- RC'!$AM$8,
IF(AND(V289=$V$2,2000&lt;Q289,Q289&lt;=4000,$C$4="v"),'6.4- RC'!$AN$8,
IF(AND(V289=$V$3,0.5&lt;=Q289,Q289&lt;=3,$C$4="v"),'6.4- RC'!$AR$6,
IF(AND(V289=$V$3,3&lt;Q289,Q289&lt;=6,$C$4="v"),'6.4- RC'!$AS$6,
IF(AND(V289=$V$3,6&lt;Q289,$C$4="v"),'6.4- RC'!$AT$6,
IF(V289="","")))))))))))))))))))))))))))))))))))))))))))))</f>
        <v/>
      </c>
      <c r="S289" s="41" t="e">
        <f t="shared" si="45"/>
        <v>#VALUE!</v>
      </c>
      <c r="T289" s="41" t="e">
        <f t="shared" si="46"/>
        <v>#VALUE!</v>
      </c>
      <c r="U289" s="48" t="s">
        <v>172</v>
      </c>
      <c r="V289" s="50"/>
    </row>
    <row r="290" spans="1:22" ht="60" customHeight="1" x14ac:dyDescent="0.25">
      <c r="A290" s="39" t="str">
        <f t="shared" si="47"/>
        <v/>
      </c>
      <c r="B290" s="49"/>
      <c r="C290" s="48">
        <f t="shared" si="48"/>
        <v>273</v>
      </c>
      <c r="D290" s="41"/>
      <c r="E290" s="42" t="str">
        <f t="shared" si="49"/>
        <v>20FAUX</v>
      </c>
      <c r="F290" s="55">
        <f>'8560-1.001 (av TS)'!I296</f>
        <v>0</v>
      </c>
      <c r="G290" s="42">
        <f t="shared" si="50"/>
        <v>0</v>
      </c>
      <c r="H290" s="42">
        <f t="shared" si="51"/>
        <v>0</v>
      </c>
      <c r="I290" s="77"/>
      <c r="J290" s="78"/>
      <c r="K290" s="79"/>
      <c r="L290" s="80"/>
      <c r="O290" s="49"/>
      <c r="P290" s="48"/>
      <c r="Q290" s="45">
        <v>20</v>
      </c>
      <c r="R290" s="41" t="b">
        <f>IF(AND(V290=$V$2,0.5&lt;=Q290,Q290&lt;=3,$C$4="f"),'6.4- RC'!$AG$5,
IF(AND(V290=$V$2,3&lt;Q290,Q290&lt;=6,$C$4="f"),'6.4- RC'!$AH$5,
IF(AND(V290=$V$2,6&lt;Q290,Q290&lt;=30,$C$4="f"),'6.4- RC'!$AI$5,
IF(AND(V290=$V$2,30&lt;Q290,Q290&lt;=120,$C$4="f"),'6.4- RC'!$AJ$5,
IF(AND(V290=$V$2,120&lt;Q290,Q290&lt;=400,$C$4="f"),'6.4- RC'!$AK$5,
IF(AND(V290=$V$2,400&lt;Q290,Q290&lt;=1000,$C$4="f"),'6.4- RC'!$AL$5,
IF(AND(V290=$V$2,1000&lt;Q290,Q290&lt;=2000,$C$4="f"),'6.4- RC'!$AM$5,
IF(AND(V290=$V$2,2000&lt;Q290,Q290&lt;=4000,$C$4="f"),'6.4- RC'!$AN$5,
IF(AND(V290=$V$3,0.5&lt;=Q290,Q290&lt;=3,$C$4="f"),'6.4- RC'!$AR$4,
IF(AND(V290=$V$3,3&lt;Q290,Q290&lt;=6,$C$4="f"),'6.4- RC'!$AS$4,
IF(AND(V290=$V$3,6&lt;Q290,$C$4="f"),'6.4- RC'!$AT$4,
IF(AND(V290=$V$2,0.5&lt;=Q290,Q290&lt;=3,$C$4="m"),'6.4- RC'!$AG$6,
IF(AND(V290=$V$2,3&lt;Q290,Q290&lt;=6,$C$4="m"),'6.4- RC'!$AH$6,
IF(AND(V290=$V$2,6&lt;Q290,Q290&lt;=30,$C$4="m"),'6.4- RC'!$AI$6,
IF(AND(V290=$V$2,30&lt;Q290,Q290&lt;=120,$C$4="m"),'6.4- RC'!$AJ$6,
IF(AND(V290=$V$2,120&lt;Q290,Q290&lt;=400,$C$4="m"),'6.4- RC'!$AK$6,
IF(AND(V290=$V$2,400&lt;Q290,Q290&lt;=1000,$C$4="m"),'6.4- RC'!$AL$6,
IF(AND(V290=$V$2,1000&lt;Q290,Q290&lt;=2000,$C$4="m"),'6.4- RC'!$AM$6,
IF(AND(V290=$V$2,2000&lt;Q290,Q290&lt;=4000,$C$4="m"),'6.4- RC'!$AN$6,
IF(AND(V290=$V$3,0.5&lt;=Q290,Q290&lt;=3,$C$4="m"),'6.4- RC'!$AR$4,
IF(AND(V290=$V$3,3&lt;Q290,Q290&lt;=6,$C$4="m"),'6.4- RC'!$AS$4,
IF(AND(V290=$V$3,6&lt;Q290,$C$4="m"),'6.4- RC'!$AT$4,
IF(AND(V290=$V$2,0.5&lt;=Q290,Q290&lt;=3,$C$4="c"),'6.4- RC'!$AG$7,
IF(AND(V290=$V$2,3&lt;Q290,Q290&lt;=6,$C$4="c"),'6.4- RC'!$AH$7,
IF(AND(V290=$V$2,6&lt;Q290,Q290&lt;=30,$C$4="c"),'6.4- RC'!$AI$7,
IF(AND(V290=$V$2,30&lt;Q290,Q290&lt;=120,$C$4="c"),'6.4- RC'!$AJ$7,
IF(AND(V290=$V$2,120&lt;Q290,Q290&lt;=400,$C$4="c"),'6.4- RC'!$AK$7,
IF(AND(V290=$V$2,400&lt;Q290,Q290&lt;=1000,$C$4="c"),'6.4- RC'!$AL$7,
IF(AND(V290=$V$2,1000&lt;Q290,Q290&lt;=2000,$C$4="c"),'6.4- RC'!$AM$7,
IF(AND(V290=$V$2,2000&lt;Q290,Q290&lt;=4000,$C$4="c"),'6.4- RC'!$AN$7,
IF(AND(V290=$V$3,0.5&lt;=Q290,Q290&lt;=3,$C$4="c"),'6.4- RC'!$AR$6,
IF(AND(V290=$V$3,3&lt;Q290,Q290&lt;=6,$C$4="c"),'6.4- RC'!$AS$6,
IF(AND(V290=$V$3,6&lt;Q290,$C$4="c"),'6.4- RC'!$AT$6,
IF(AND(V290=$V$2,0.5&lt;=Q290,Q290&lt;=3,$C$4="v"),'6.4- RC'!$AG$8,
IF(AND(V290=$V$2,3&lt;Q290,Q290&lt;=6,$C$4="v"),'6.4- RC'!$AH$8,
IF(AND(V290=$V$2,6&lt;Q290,Q290&lt;=30,$C$4="v"),'6.4- RC'!$AI$8,
IF(AND(V290=$V$2,30&lt;Q290,Q290&lt;=120,$C$4="v"),'6.4- RC'!$AJ$8,
IF(AND(V290=$V$2,120&lt;Q290,Q290&lt;=400,$C$4="v"),'6.4- RC'!$AK$8,
IF(AND(V290=$V$2,400&lt;Q290,Q290&lt;=1000,$C$4="v"),'6.4- RC'!$AL$8,
IF(AND(V290=$V$2,1000&lt;Q290,Q290&lt;=2000,$C$4="v"),'6.4- RC'!$AM$8,
IF(AND(V290=$V$2,2000&lt;Q290,Q290&lt;=4000,$C$4="v"),'6.4- RC'!$AN$8,
IF(AND(V290=$V$3,0.5&lt;=Q290,Q290&lt;=3,$C$4="v"),'6.4- RC'!$AR$6,
IF(AND(V290=$V$3,3&lt;Q290,Q290&lt;=6,$C$4="v"),'6.4- RC'!$AS$6,
IF(AND(V290=$V$3,6&lt;Q290,$C$4="v"),'6.4- RC'!$AT$6,
IF(V290="","")))))))))))))))))))))))))))))))))))))))))))))</f>
        <v>0</v>
      </c>
      <c r="S290" s="41" t="e">
        <f t="shared" si="45"/>
        <v>#VALUE!</v>
      </c>
      <c r="T290" s="41" t="e">
        <f t="shared" si="46"/>
        <v>#VALUE!</v>
      </c>
      <c r="U290" s="48"/>
      <c r="V290" s="50" t="str">
        <f>V262</f>
        <v>Dimensions linéaire</v>
      </c>
    </row>
    <row r="291" spans="1:22" ht="60" customHeight="1" x14ac:dyDescent="0.25">
      <c r="A291" s="39" t="str">
        <f t="shared" si="47"/>
        <v/>
      </c>
      <c r="B291" s="49"/>
      <c r="C291" s="48">
        <f t="shared" si="48"/>
        <v>274</v>
      </c>
      <c r="D291" s="41"/>
      <c r="E291" s="42" t="str">
        <f t="shared" si="49"/>
        <v>17,5FAUX</v>
      </c>
      <c r="F291" s="55">
        <f>AVERAGE('8560-2.001 (av TS)'!I627,'8560-2.001 (av TS)'!I640)</f>
        <v>0</v>
      </c>
      <c r="G291" s="42">
        <f t="shared" si="50"/>
        <v>0</v>
      </c>
      <c r="H291" s="42">
        <f t="shared" si="51"/>
        <v>0</v>
      </c>
      <c r="I291" s="77"/>
      <c r="J291" s="78"/>
      <c r="K291" s="79"/>
      <c r="L291" s="80"/>
      <c r="O291" s="49"/>
      <c r="P291" s="48"/>
      <c r="Q291" s="45">
        <v>17.5</v>
      </c>
      <c r="R291" s="41" t="b">
        <f>IF(AND(V291=$V$2,0.5&lt;=Q291,Q291&lt;=3,$C$4="f"),'6.4- RC'!$AG$5,
IF(AND(V291=$V$2,3&lt;Q291,Q291&lt;=6,$C$4="f"),'6.4- RC'!$AH$5,
IF(AND(V291=$V$2,6&lt;Q291,Q291&lt;=30,$C$4="f"),'6.4- RC'!$AI$5,
IF(AND(V291=$V$2,30&lt;Q291,Q291&lt;=120,$C$4="f"),'6.4- RC'!$AJ$5,
IF(AND(V291=$V$2,120&lt;Q291,Q291&lt;=400,$C$4="f"),'6.4- RC'!$AK$5,
IF(AND(V291=$V$2,400&lt;Q291,Q291&lt;=1000,$C$4="f"),'6.4- RC'!$AL$5,
IF(AND(V291=$V$2,1000&lt;Q291,Q291&lt;=2000,$C$4="f"),'6.4- RC'!$AM$5,
IF(AND(V291=$V$2,2000&lt;Q291,Q291&lt;=4000,$C$4="f"),'6.4- RC'!$AN$5,
IF(AND(V291=$V$3,0.5&lt;=Q291,Q291&lt;=3,$C$4="f"),'6.4- RC'!$AR$4,
IF(AND(V291=$V$3,3&lt;Q291,Q291&lt;=6,$C$4="f"),'6.4- RC'!$AS$4,
IF(AND(V291=$V$3,6&lt;Q291,$C$4="f"),'6.4- RC'!$AT$4,
IF(AND(V291=$V$2,0.5&lt;=Q291,Q291&lt;=3,$C$4="m"),'6.4- RC'!$AG$6,
IF(AND(V291=$V$2,3&lt;Q291,Q291&lt;=6,$C$4="m"),'6.4- RC'!$AH$6,
IF(AND(V291=$V$2,6&lt;Q291,Q291&lt;=30,$C$4="m"),'6.4- RC'!$AI$6,
IF(AND(V291=$V$2,30&lt;Q291,Q291&lt;=120,$C$4="m"),'6.4- RC'!$AJ$6,
IF(AND(V291=$V$2,120&lt;Q291,Q291&lt;=400,$C$4="m"),'6.4- RC'!$AK$6,
IF(AND(V291=$V$2,400&lt;Q291,Q291&lt;=1000,$C$4="m"),'6.4- RC'!$AL$6,
IF(AND(V291=$V$2,1000&lt;Q291,Q291&lt;=2000,$C$4="m"),'6.4- RC'!$AM$6,
IF(AND(V291=$V$2,2000&lt;Q291,Q291&lt;=4000,$C$4="m"),'6.4- RC'!$AN$6,
IF(AND(V291=$V$3,0.5&lt;=Q291,Q291&lt;=3,$C$4="m"),'6.4- RC'!$AR$4,
IF(AND(V291=$V$3,3&lt;Q291,Q291&lt;=6,$C$4="m"),'6.4- RC'!$AS$4,
IF(AND(V291=$V$3,6&lt;Q291,$C$4="m"),'6.4- RC'!$AT$4,
IF(AND(V291=$V$2,0.5&lt;=Q291,Q291&lt;=3,$C$4="c"),'6.4- RC'!$AG$7,
IF(AND(V291=$V$2,3&lt;Q291,Q291&lt;=6,$C$4="c"),'6.4- RC'!$AH$7,
IF(AND(V291=$V$2,6&lt;Q291,Q291&lt;=30,$C$4="c"),'6.4- RC'!$AI$7,
IF(AND(V291=$V$2,30&lt;Q291,Q291&lt;=120,$C$4="c"),'6.4- RC'!$AJ$7,
IF(AND(V291=$V$2,120&lt;Q291,Q291&lt;=400,$C$4="c"),'6.4- RC'!$AK$7,
IF(AND(V291=$V$2,400&lt;Q291,Q291&lt;=1000,$C$4="c"),'6.4- RC'!$AL$7,
IF(AND(V291=$V$2,1000&lt;Q291,Q291&lt;=2000,$C$4="c"),'6.4- RC'!$AM$7,
IF(AND(V291=$V$2,2000&lt;Q291,Q291&lt;=4000,$C$4="c"),'6.4- RC'!$AN$7,
IF(AND(V291=$V$3,0.5&lt;=Q291,Q291&lt;=3,$C$4="c"),'6.4- RC'!$AR$6,
IF(AND(V291=$V$3,3&lt;Q291,Q291&lt;=6,$C$4="c"),'6.4- RC'!$AS$6,
IF(AND(V291=$V$3,6&lt;Q291,$C$4="c"),'6.4- RC'!$AT$6,
IF(AND(V291=$V$2,0.5&lt;=Q291,Q291&lt;=3,$C$4="v"),'6.4- RC'!$AG$8,
IF(AND(V291=$V$2,3&lt;Q291,Q291&lt;=6,$C$4="v"),'6.4- RC'!$AH$8,
IF(AND(V291=$V$2,6&lt;Q291,Q291&lt;=30,$C$4="v"),'6.4- RC'!$AI$8,
IF(AND(V291=$V$2,30&lt;Q291,Q291&lt;=120,$C$4="v"),'6.4- RC'!$AJ$8,
IF(AND(V291=$V$2,120&lt;Q291,Q291&lt;=400,$C$4="v"),'6.4- RC'!$AK$8,
IF(AND(V291=$V$2,400&lt;Q291,Q291&lt;=1000,$C$4="v"),'6.4- RC'!$AL$8,
IF(AND(V291=$V$2,1000&lt;Q291,Q291&lt;=2000,$C$4="v"),'6.4- RC'!$AM$8,
IF(AND(V291=$V$2,2000&lt;Q291,Q291&lt;=4000,$C$4="v"),'6.4- RC'!$AN$8,
IF(AND(V291=$V$3,0.5&lt;=Q291,Q291&lt;=3,$C$4="v"),'6.4- RC'!$AR$6,
IF(AND(V291=$V$3,3&lt;Q291,Q291&lt;=6,$C$4="v"),'6.4- RC'!$AS$6,
IF(AND(V291=$V$3,6&lt;Q291,$C$4="v"),'6.4- RC'!$AT$6,
IF(V291="","")))))))))))))))))))))))))))))))))))))))))))))</f>
        <v>0</v>
      </c>
      <c r="S291" s="41" t="e">
        <f t="shared" si="45"/>
        <v>#VALUE!</v>
      </c>
      <c r="T291" s="41" t="e">
        <f t="shared" si="46"/>
        <v>#VALUE!</v>
      </c>
      <c r="U291" s="48"/>
      <c r="V291" s="50" t="str">
        <f>V290</f>
        <v>Dimensions linéaire</v>
      </c>
    </row>
    <row r="292" spans="1:22" ht="60" customHeight="1" x14ac:dyDescent="0.25">
      <c r="A292" s="39" t="str">
        <f t="shared" si="47"/>
        <v/>
      </c>
      <c r="B292" s="49"/>
      <c r="C292" s="48">
        <f t="shared" si="48"/>
        <v>275</v>
      </c>
      <c r="D292" s="41"/>
      <c r="E292" s="42" t="str">
        <f t="shared" si="49"/>
        <v>24FAUX</v>
      </c>
      <c r="F292" s="55">
        <f>'8560-2.001 (av TS)'!I626</f>
        <v>0</v>
      </c>
      <c r="G292" s="42">
        <f t="shared" si="50"/>
        <v>0</v>
      </c>
      <c r="H292" s="42">
        <f t="shared" si="51"/>
        <v>0</v>
      </c>
      <c r="I292" s="77"/>
      <c r="J292" s="78"/>
      <c r="K292" s="79"/>
      <c r="L292" s="80"/>
      <c r="O292" s="49"/>
      <c r="P292" s="48"/>
      <c r="Q292" s="45">
        <v>24</v>
      </c>
      <c r="R292" s="41" t="b">
        <f>IF(AND(V292=$V$2,0.5&lt;=Q292,Q292&lt;=3,$C$4="f"),'6.4- RC'!$AG$5,
IF(AND(V292=$V$2,3&lt;Q292,Q292&lt;=6,$C$4="f"),'6.4- RC'!$AH$5,
IF(AND(V292=$V$2,6&lt;Q292,Q292&lt;=30,$C$4="f"),'6.4- RC'!$AI$5,
IF(AND(V292=$V$2,30&lt;Q292,Q292&lt;=120,$C$4="f"),'6.4- RC'!$AJ$5,
IF(AND(V292=$V$2,120&lt;Q292,Q292&lt;=400,$C$4="f"),'6.4- RC'!$AK$5,
IF(AND(V292=$V$2,400&lt;Q292,Q292&lt;=1000,$C$4="f"),'6.4- RC'!$AL$5,
IF(AND(V292=$V$2,1000&lt;Q292,Q292&lt;=2000,$C$4="f"),'6.4- RC'!$AM$5,
IF(AND(V292=$V$2,2000&lt;Q292,Q292&lt;=4000,$C$4="f"),'6.4- RC'!$AN$5,
IF(AND(V292=$V$3,0.5&lt;=Q292,Q292&lt;=3,$C$4="f"),'6.4- RC'!$AR$4,
IF(AND(V292=$V$3,3&lt;Q292,Q292&lt;=6,$C$4="f"),'6.4- RC'!$AS$4,
IF(AND(V292=$V$3,6&lt;Q292,$C$4="f"),'6.4- RC'!$AT$4,
IF(AND(V292=$V$2,0.5&lt;=Q292,Q292&lt;=3,$C$4="m"),'6.4- RC'!$AG$6,
IF(AND(V292=$V$2,3&lt;Q292,Q292&lt;=6,$C$4="m"),'6.4- RC'!$AH$6,
IF(AND(V292=$V$2,6&lt;Q292,Q292&lt;=30,$C$4="m"),'6.4- RC'!$AI$6,
IF(AND(V292=$V$2,30&lt;Q292,Q292&lt;=120,$C$4="m"),'6.4- RC'!$AJ$6,
IF(AND(V292=$V$2,120&lt;Q292,Q292&lt;=400,$C$4="m"),'6.4- RC'!$AK$6,
IF(AND(V292=$V$2,400&lt;Q292,Q292&lt;=1000,$C$4="m"),'6.4- RC'!$AL$6,
IF(AND(V292=$V$2,1000&lt;Q292,Q292&lt;=2000,$C$4="m"),'6.4- RC'!$AM$6,
IF(AND(V292=$V$2,2000&lt;Q292,Q292&lt;=4000,$C$4="m"),'6.4- RC'!$AN$6,
IF(AND(V292=$V$3,0.5&lt;=Q292,Q292&lt;=3,$C$4="m"),'6.4- RC'!$AR$4,
IF(AND(V292=$V$3,3&lt;Q292,Q292&lt;=6,$C$4="m"),'6.4- RC'!$AS$4,
IF(AND(V292=$V$3,6&lt;Q292,$C$4="m"),'6.4- RC'!$AT$4,
IF(AND(V292=$V$2,0.5&lt;=Q292,Q292&lt;=3,$C$4="c"),'6.4- RC'!$AG$7,
IF(AND(V292=$V$2,3&lt;Q292,Q292&lt;=6,$C$4="c"),'6.4- RC'!$AH$7,
IF(AND(V292=$V$2,6&lt;Q292,Q292&lt;=30,$C$4="c"),'6.4- RC'!$AI$7,
IF(AND(V292=$V$2,30&lt;Q292,Q292&lt;=120,$C$4="c"),'6.4- RC'!$AJ$7,
IF(AND(V292=$V$2,120&lt;Q292,Q292&lt;=400,$C$4="c"),'6.4- RC'!$AK$7,
IF(AND(V292=$V$2,400&lt;Q292,Q292&lt;=1000,$C$4="c"),'6.4- RC'!$AL$7,
IF(AND(V292=$V$2,1000&lt;Q292,Q292&lt;=2000,$C$4="c"),'6.4- RC'!$AM$7,
IF(AND(V292=$V$2,2000&lt;Q292,Q292&lt;=4000,$C$4="c"),'6.4- RC'!$AN$7,
IF(AND(V292=$V$3,0.5&lt;=Q292,Q292&lt;=3,$C$4="c"),'6.4- RC'!$AR$6,
IF(AND(V292=$V$3,3&lt;Q292,Q292&lt;=6,$C$4="c"),'6.4- RC'!$AS$6,
IF(AND(V292=$V$3,6&lt;Q292,$C$4="c"),'6.4- RC'!$AT$6,
IF(AND(V292=$V$2,0.5&lt;=Q292,Q292&lt;=3,$C$4="v"),'6.4- RC'!$AG$8,
IF(AND(V292=$V$2,3&lt;Q292,Q292&lt;=6,$C$4="v"),'6.4- RC'!$AH$8,
IF(AND(V292=$V$2,6&lt;Q292,Q292&lt;=30,$C$4="v"),'6.4- RC'!$AI$8,
IF(AND(V292=$V$2,30&lt;Q292,Q292&lt;=120,$C$4="v"),'6.4- RC'!$AJ$8,
IF(AND(V292=$V$2,120&lt;Q292,Q292&lt;=400,$C$4="v"),'6.4- RC'!$AK$8,
IF(AND(V292=$V$2,400&lt;Q292,Q292&lt;=1000,$C$4="v"),'6.4- RC'!$AL$8,
IF(AND(V292=$V$2,1000&lt;Q292,Q292&lt;=2000,$C$4="v"),'6.4- RC'!$AM$8,
IF(AND(V292=$V$2,2000&lt;Q292,Q292&lt;=4000,$C$4="v"),'6.4- RC'!$AN$8,
IF(AND(V292=$V$3,0.5&lt;=Q292,Q292&lt;=3,$C$4="v"),'6.4- RC'!$AR$6,
IF(AND(V292=$V$3,3&lt;Q292,Q292&lt;=6,$C$4="v"),'6.4- RC'!$AS$6,
IF(AND(V292=$V$3,6&lt;Q292,$C$4="v"),'6.4- RC'!$AT$6,
IF(V292="","")))))))))))))))))))))))))))))))))))))))))))))</f>
        <v>0</v>
      </c>
      <c r="S292" s="41" t="e">
        <f t="shared" si="45"/>
        <v>#VALUE!</v>
      </c>
      <c r="T292" s="41" t="e">
        <f t="shared" si="46"/>
        <v>#VALUE!</v>
      </c>
      <c r="U292" s="48"/>
      <c r="V292" s="50" t="str">
        <f>V291</f>
        <v>Dimensions linéaire</v>
      </c>
    </row>
    <row r="293" spans="1:22" ht="60" customHeight="1" x14ac:dyDescent="0.25">
      <c r="A293" s="39" t="str">
        <f t="shared" si="47"/>
        <v/>
      </c>
      <c r="B293" s="49"/>
      <c r="C293" s="48">
        <f t="shared" si="48"/>
        <v>276</v>
      </c>
      <c r="D293" s="41"/>
      <c r="E293" s="42" t="str">
        <f t="shared" si="49"/>
        <v>20°</v>
      </c>
      <c r="F293" s="43" t="s">
        <v>66</v>
      </c>
      <c r="G293" s="42">
        <f t="shared" si="50"/>
        <v>0</v>
      </c>
      <c r="H293" s="42" t="str">
        <f t="shared" si="51"/>
        <v>20°</v>
      </c>
      <c r="I293" s="77"/>
      <c r="J293" s="78"/>
      <c r="K293" s="79"/>
      <c r="L293" s="80"/>
      <c r="O293" s="49"/>
      <c r="P293" s="48"/>
      <c r="Q293" s="45" t="s">
        <v>203</v>
      </c>
      <c r="R293" s="41" t="str">
        <f>IF(AND(V293=$V$2,0.5&lt;=Q293,Q293&lt;=3,$C$4="f"),'6.4- RC'!$AG$5,
IF(AND(V293=$V$2,3&lt;Q293,Q293&lt;=6,$C$4="f"),'6.4- RC'!$AH$5,
IF(AND(V293=$V$2,6&lt;Q293,Q293&lt;=30,$C$4="f"),'6.4- RC'!$AI$5,
IF(AND(V293=$V$2,30&lt;Q293,Q293&lt;=120,$C$4="f"),'6.4- RC'!$AJ$5,
IF(AND(V293=$V$2,120&lt;Q293,Q293&lt;=400,$C$4="f"),'6.4- RC'!$AK$5,
IF(AND(V293=$V$2,400&lt;Q293,Q293&lt;=1000,$C$4="f"),'6.4- RC'!$AL$5,
IF(AND(V293=$V$2,1000&lt;Q293,Q293&lt;=2000,$C$4="f"),'6.4- RC'!$AM$5,
IF(AND(V293=$V$2,2000&lt;Q293,Q293&lt;=4000,$C$4="f"),'6.4- RC'!$AN$5,
IF(AND(V293=$V$3,0.5&lt;=Q293,Q293&lt;=3,$C$4="f"),'6.4- RC'!$AR$4,
IF(AND(V293=$V$3,3&lt;Q293,Q293&lt;=6,$C$4="f"),'6.4- RC'!$AS$4,
IF(AND(V293=$V$3,6&lt;Q293,$C$4="f"),'6.4- RC'!$AT$4,
IF(AND(V293=$V$2,0.5&lt;=Q293,Q293&lt;=3,$C$4="m"),'6.4- RC'!$AG$6,
IF(AND(V293=$V$2,3&lt;Q293,Q293&lt;=6,$C$4="m"),'6.4- RC'!$AH$6,
IF(AND(V293=$V$2,6&lt;Q293,Q293&lt;=30,$C$4="m"),'6.4- RC'!$AI$6,
IF(AND(V293=$V$2,30&lt;Q293,Q293&lt;=120,$C$4="m"),'6.4- RC'!$AJ$6,
IF(AND(V293=$V$2,120&lt;Q293,Q293&lt;=400,$C$4="m"),'6.4- RC'!$AK$6,
IF(AND(V293=$V$2,400&lt;Q293,Q293&lt;=1000,$C$4="m"),'6.4- RC'!$AL$6,
IF(AND(V293=$V$2,1000&lt;Q293,Q293&lt;=2000,$C$4="m"),'6.4- RC'!$AM$6,
IF(AND(V293=$V$2,2000&lt;Q293,Q293&lt;=4000,$C$4="m"),'6.4- RC'!$AN$6,
IF(AND(V293=$V$3,0.5&lt;=Q293,Q293&lt;=3,$C$4="m"),'6.4- RC'!$AR$4,
IF(AND(V293=$V$3,3&lt;Q293,Q293&lt;=6,$C$4="m"),'6.4- RC'!$AS$4,
IF(AND(V293=$V$3,6&lt;Q293,$C$4="m"),'6.4- RC'!$AT$4,
IF(AND(V293=$V$2,0.5&lt;=Q293,Q293&lt;=3,$C$4="c"),'6.4- RC'!$AG$7,
IF(AND(V293=$V$2,3&lt;Q293,Q293&lt;=6,$C$4="c"),'6.4- RC'!$AH$7,
IF(AND(V293=$V$2,6&lt;Q293,Q293&lt;=30,$C$4="c"),'6.4- RC'!$AI$7,
IF(AND(V293=$V$2,30&lt;Q293,Q293&lt;=120,$C$4="c"),'6.4- RC'!$AJ$7,
IF(AND(V293=$V$2,120&lt;Q293,Q293&lt;=400,$C$4="c"),'6.4- RC'!$AK$7,
IF(AND(V293=$V$2,400&lt;Q293,Q293&lt;=1000,$C$4="c"),'6.4- RC'!$AL$7,
IF(AND(V293=$V$2,1000&lt;Q293,Q293&lt;=2000,$C$4="c"),'6.4- RC'!$AM$7,
IF(AND(V293=$V$2,2000&lt;Q293,Q293&lt;=4000,$C$4="c"),'6.4- RC'!$AN$7,
IF(AND(V293=$V$3,0.5&lt;=Q293,Q293&lt;=3,$C$4="c"),'6.4- RC'!$AR$6,
IF(AND(V293=$V$3,3&lt;Q293,Q293&lt;=6,$C$4="c"),'6.4- RC'!$AS$6,
IF(AND(V293=$V$3,6&lt;Q293,$C$4="c"),'6.4- RC'!$AT$6,
IF(AND(V293=$V$2,0.5&lt;=Q293,Q293&lt;=3,$C$4="v"),'6.4- RC'!$AG$8,
IF(AND(V293=$V$2,3&lt;Q293,Q293&lt;=6,$C$4="v"),'6.4- RC'!$AH$8,
IF(AND(V293=$V$2,6&lt;Q293,Q293&lt;=30,$C$4="v"),'6.4- RC'!$AI$8,
IF(AND(V293=$V$2,30&lt;Q293,Q293&lt;=120,$C$4="v"),'6.4- RC'!$AJ$8,
IF(AND(V293=$V$2,120&lt;Q293,Q293&lt;=400,$C$4="v"),'6.4- RC'!$AK$8,
IF(AND(V293=$V$2,400&lt;Q293,Q293&lt;=1000,$C$4="v"),'6.4- RC'!$AL$8,
IF(AND(V293=$V$2,1000&lt;Q293,Q293&lt;=2000,$C$4="v"),'6.4- RC'!$AM$8,
IF(AND(V293=$V$2,2000&lt;Q293,Q293&lt;=4000,$C$4="v"),'6.4- RC'!$AN$8,
IF(AND(V293=$V$3,0.5&lt;=Q293,Q293&lt;=3,$C$4="v"),'6.4- RC'!$AR$6,
IF(AND(V293=$V$3,3&lt;Q293,Q293&lt;=6,$C$4="v"),'6.4- RC'!$AS$6,
IF(AND(V293=$V$3,6&lt;Q293,$C$4="v"),'6.4- RC'!$AT$6,
IF(V293="","")))))))))))))))))))))))))))))))))))))))))))))</f>
        <v/>
      </c>
      <c r="S293" s="41" t="e">
        <f t="shared" si="45"/>
        <v>#VALUE!</v>
      </c>
      <c r="T293" s="41" t="e">
        <f t="shared" si="46"/>
        <v>#VALUE!</v>
      </c>
      <c r="U293" s="48"/>
      <c r="V293" s="50"/>
    </row>
    <row r="294" spans="1:22" ht="60" customHeight="1" x14ac:dyDescent="0.25">
      <c r="A294" s="39" t="str">
        <f t="shared" si="47"/>
        <v/>
      </c>
      <c r="B294" s="49"/>
      <c r="C294" s="48">
        <f t="shared" si="48"/>
        <v>277</v>
      </c>
      <c r="D294" s="41"/>
      <c r="E294" s="42" t="str">
        <f t="shared" si="49"/>
        <v>R 2FAUX</v>
      </c>
      <c r="F294" s="55"/>
      <c r="G294" s="42">
        <f t="shared" si="50"/>
        <v>0</v>
      </c>
      <c r="H294" s="42">
        <f t="shared" si="51"/>
        <v>0</v>
      </c>
      <c r="I294" s="77"/>
      <c r="J294" s="78"/>
      <c r="K294" s="79"/>
      <c r="L294" s="80"/>
      <c r="O294" s="49"/>
      <c r="P294" s="48" t="s">
        <v>133</v>
      </c>
      <c r="Q294" s="45">
        <v>2</v>
      </c>
      <c r="R294" s="41" t="b">
        <f>IF(AND(V294=$V$2,0.5&lt;=Q294,Q294&lt;=3,$C$4="f"),'6.4- RC'!$AG$5,
IF(AND(V294=$V$2,3&lt;Q294,Q294&lt;=6,$C$4="f"),'6.4- RC'!$AH$5,
IF(AND(V294=$V$2,6&lt;Q294,Q294&lt;=30,$C$4="f"),'6.4- RC'!$AI$5,
IF(AND(V294=$V$2,30&lt;Q294,Q294&lt;=120,$C$4="f"),'6.4- RC'!$AJ$5,
IF(AND(V294=$V$2,120&lt;Q294,Q294&lt;=400,$C$4="f"),'6.4- RC'!$AK$5,
IF(AND(V294=$V$2,400&lt;Q294,Q294&lt;=1000,$C$4="f"),'6.4- RC'!$AL$5,
IF(AND(V294=$V$2,1000&lt;Q294,Q294&lt;=2000,$C$4="f"),'6.4- RC'!$AM$5,
IF(AND(V294=$V$2,2000&lt;Q294,Q294&lt;=4000,$C$4="f"),'6.4- RC'!$AN$5,
IF(AND(V294=$V$3,0.5&lt;=Q294,Q294&lt;=3,$C$4="f"),'6.4- RC'!$AR$4,
IF(AND(V294=$V$3,3&lt;Q294,Q294&lt;=6,$C$4="f"),'6.4- RC'!$AS$4,
IF(AND(V294=$V$3,6&lt;Q294,$C$4="f"),'6.4- RC'!$AT$4,
IF(AND(V294=$V$2,0.5&lt;=Q294,Q294&lt;=3,$C$4="m"),'6.4- RC'!$AG$6,
IF(AND(V294=$V$2,3&lt;Q294,Q294&lt;=6,$C$4="m"),'6.4- RC'!$AH$6,
IF(AND(V294=$V$2,6&lt;Q294,Q294&lt;=30,$C$4="m"),'6.4- RC'!$AI$6,
IF(AND(V294=$V$2,30&lt;Q294,Q294&lt;=120,$C$4="m"),'6.4- RC'!$AJ$6,
IF(AND(V294=$V$2,120&lt;Q294,Q294&lt;=400,$C$4="m"),'6.4- RC'!$AK$6,
IF(AND(V294=$V$2,400&lt;Q294,Q294&lt;=1000,$C$4="m"),'6.4- RC'!$AL$6,
IF(AND(V294=$V$2,1000&lt;Q294,Q294&lt;=2000,$C$4="m"),'6.4- RC'!$AM$6,
IF(AND(V294=$V$2,2000&lt;Q294,Q294&lt;=4000,$C$4="m"),'6.4- RC'!$AN$6,
IF(AND(V294=$V$3,0.5&lt;=Q294,Q294&lt;=3,$C$4="m"),'6.4- RC'!$AR$4,
IF(AND(V294=$V$3,3&lt;Q294,Q294&lt;=6,$C$4="m"),'6.4- RC'!$AS$4,
IF(AND(V294=$V$3,6&lt;Q294,$C$4="m"),'6.4- RC'!$AT$4,
IF(AND(V294=$V$2,0.5&lt;=Q294,Q294&lt;=3,$C$4="c"),'6.4- RC'!$AG$7,
IF(AND(V294=$V$2,3&lt;Q294,Q294&lt;=6,$C$4="c"),'6.4- RC'!$AH$7,
IF(AND(V294=$V$2,6&lt;Q294,Q294&lt;=30,$C$4="c"),'6.4- RC'!$AI$7,
IF(AND(V294=$V$2,30&lt;Q294,Q294&lt;=120,$C$4="c"),'6.4- RC'!$AJ$7,
IF(AND(V294=$V$2,120&lt;Q294,Q294&lt;=400,$C$4="c"),'6.4- RC'!$AK$7,
IF(AND(V294=$V$2,400&lt;Q294,Q294&lt;=1000,$C$4="c"),'6.4- RC'!$AL$7,
IF(AND(V294=$V$2,1000&lt;Q294,Q294&lt;=2000,$C$4="c"),'6.4- RC'!$AM$7,
IF(AND(V294=$V$2,2000&lt;Q294,Q294&lt;=4000,$C$4="c"),'6.4- RC'!$AN$7,
IF(AND(V294=$V$3,0.5&lt;=Q294,Q294&lt;=3,$C$4="c"),'6.4- RC'!$AR$6,
IF(AND(V294=$V$3,3&lt;Q294,Q294&lt;=6,$C$4="c"),'6.4- RC'!$AS$6,
IF(AND(V294=$V$3,6&lt;Q294,$C$4="c"),'6.4- RC'!$AT$6,
IF(AND(V294=$V$2,0.5&lt;=Q294,Q294&lt;=3,$C$4="v"),'6.4- RC'!$AG$8,
IF(AND(V294=$V$2,3&lt;Q294,Q294&lt;=6,$C$4="v"),'6.4- RC'!$AH$8,
IF(AND(V294=$V$2,6&lt;Q294,Q294&lt;=30,$C$4="v"),'6.4- RC'!$AI$8,
IF(AND(V294=$V$2,30&lt;Q294,Q294&lt;=120,$C$4="v"),'6.4- RC'!$AJ$8,
IF(AND(V294=$V$2,120&lt;Q294,Q294&lt;=400,$C$4="v"),'6.4- RC'!$AK$8,
IF(AND(V294=$V$2,400&lt;Q294,Q294&lt;=1000,$C$4="v"),'6.4- RC'!$AL$8,
IF(AND(V294=$V$2,1000&lt;Q294,Q294&lt;=2000,$C$4="v"),'6.4- RC'!$AM$8,
IF(AND(V294=$V$2,2000&lt;Q294,Q294&lt;=4000,$C$4="v"),'6.4- RC'!$AN$8,
IF(AND(V294=$V$3,0.5&lt;=Q294,Q294&lt;=3,$C$4="v"),'6.4- RC'!$AR$6,
IF(AND(V294=$V$3,3&lt;Q294,Q294&lt;=6,$C$4="v"),'6.4- RC'!$AS$6,
IF(AND(V294=$V$3,6&lt;Q294,$C$4="v"),'6.4- RC'!$AT$6,
IF(V294="","")))))))))))))))))))))))))))))))))))))))))))))</f>
        <v>0</v>
      </c>
      <c r="S294" s="41" t="e">
        <f t="shared" si="45"/>
        <v>#VALUE!</v>
      </c>
      <c r="T294" s="41" t="e">
        <f t="shared" si="46"/>
        <v>#VALUE!</v>
      </c>
      <c r="U294" s="48"/>
      <c r="V294" s="50" t="str">
        <f>V277</f>
        <v>Rayons ext et hauteurs de chanfrein</v>
      </c>
    </row>
    <row r="295" spans="1:22" ht="60" customHeight="1" x14ac:dyDescent="0.25">
      <c r="A295" s="39" t="str">
        <f t="shared" si="47"/>
        <v/>
      </c>
      <c r="B295" s="49"/>
      <c r="C295" s="48">
        <f t="shared" si="48"/>
        <v>278</v>
      </c>
      <c r="D295" s="41"/>
      <c r="E295" s="42" t="str">
        <f t="shared" si="49"/>
        <v>Ø11±0,1</v>
      </c>
      <c r="F295" s="55">
        <f>'8560-2.001 (ap TS)'!I67</f>
        <v>0</v>
      </c>
      <c r="G295" s="42">
        <f t="shared" si="50"/>
        <v>10.9</v>
      </c>
      <c r="H295" s="42">
        <f t="shared" si="51"/>
        <v>11.1</v>
      </c>
      <c r="I295" s="77"/>
      <c r="J295" s="78"/>
      <c r="K295" s="79"/>
      <c r="L295" s="80"/>
      <c r="O295" s="49"/>
      <c r="P295" s="48" t="s">
        <v>59</v>
      </c>
      <c r="Q295" s="45">
        <v>11</v>
      </c>
      <c r="R295" s="41" t="s">
        <v>96</v>
      </c>
      <c r="S295" s="41" t="e">
        <f t="shared" si="45"/>
        <v>#VALUE!</v>
      </c>
      <c r="T295" s="41" t="e">
        <f t="shared" si="46"/>
        <v>#VALUE!</v>
      </c>
      <c r="U295" s="48"/>
      <c r="V295" s="50"/>
    </row>
    <row r="296" spans="1:22" ht="60" customHeight="1" x14ac:dyDescent="0.25">
      <c r="A296" s="39" t="str">
        <f t="shared" si="47"/>
        <v/>
      </c>
      <c r="B296" s="49"/>
      <c r="C296" s="48">
        <f t="shared" si="48"/>
        <v>279</v>
      </c>
      <c r="D296" s="41"/>
      <c r="E296" s="42" t="str">
        <f t="shared" si="49"/>
        <v>Battement simple 0,05|W</v>
      </c>
      <c r="F296" s="55">
        <f>'8560-2.001 (ap TS)'!I68</f>
        <v>0</v>
      </c>
      <c r="G296" s="42">
        <f t="shared" si="50"/>
        <v>0</v>
      </c>
      <c r="H296" s="42">
        <f t="shared" si="51"/>
        <v>0.05</v>
      </c>
      <c r="I296" s="77"/>
      <c r="J296" s="78"/>
      <c r="K296" s="79"/>
      <c r="L296" s="80"/>
      <c r="O296" s="49"/>
      <c r="P296" s="48" t="s">
        <v>138</v>
      </c>
      <c r="Q296" s="45">
        <v>0.05</v>
      </c>
      <c r="R296" s="41" t="str">
        <f>IF(AND(V296=$V$2,0.5&lt;=Q296,Q296&lt;=3,$C$4="f"),'6.4- RC'!$AG$5,
IF(AND(V296=$V$2,3&lt;Q296,Q296&lt;=6,$C$4="f"),'6.4- RC'!$AH$5,
IF(AND(V296=$V$2,6&lt;Q296,Q296&lt;=30,$C$4="f"),'6.4- RC'!$AI$5,
IF(AND(V296=$V$2,30&lt;Q296,Q296&lt;=120,$C$4="f"),'6.4- RC'!$AJ$5,
IF(AND(V296=$V$2,120&lt;Q296,Q296&lt;=400,$C$4="f"),'6.4- RC'!$AK$5,
IF(AND(V296=$V$2,400&lt;Q296,Q296&lt;=1000,$C$4="f"),'6.4- RC'!$AL$5,
IF(AND(V296=$V$2,1000&lt;Q296,Q296&lt;=2000,$C$4="f"),'6.4- RC'!$AM$5,
IF(AND(V296=$V$2,2000&lt;Q296,Q296&lt;=4000,$C$4="f"),'6.4- RC'!$AN$5,
IF(AND(V296=$V$3,0.5&lt;=Q296,Q296&lt;=3,$C$4="f"),'6.4- RC'!$AR$4,
IF(AND(V296=$V$3,3&lt;Q296,Q296&lt;=6,$C$4="f"),'6.4- RC'!$AS$4,
IF(AND(V296=$V$3,6&lt;Q296,$C$4="f"),'6.4- RC'!$AT$4,
IF(AND(V296=$V$2,0.5&lt;=Q296,Q296&lt;=3,$C$4="m"),'6.4- RC'!$AG$6,
IF(AND(V296=$V$2,3&lt;Q296,Q296&lt;=6,$C$4="m"),'6.4- RC'!$AH$6,
IF(AND(V296=$V$2,6&lt;Q296,Q296&lt;=30,$C$4="m"),'6.4- RC'!$AI$6,
IF(AND(V296=$V$2,30&lt;Q296,Q296&lt;=120,$C$4="m"),'6.4- RC'!$AJ$6,
IF(AND(V296=$V$2,120&lt;Q296,Q296&lt;=400,$C$4="m"),'6.4- RC'!$AK$6,
IF(AND(V296=$V$2,400&lt;Q296,Q296&lt;=1000,$C$4="m"),'6.4- RC'!$AL$6,
IF(AND(V296=$V$2,1000&lt;Q296,Q296&lt;=2000,$C$4="m"),'6.4- RC'!$AM$6,
IF(AND(V296=$V$2,2000&lt;Q296,Q296&lt;=4000,$C$4="m"),'6.4- RC'!$AN$6,
IF(AND(V296=$V$3,0.5&lt;=Q296,Q296&lt;=3,$C$4="m"),'6.4- RC'!$AR$4,
IF(AND(V296=$V$3,3&lt;Q296,Q296&lt;=6,$C$4="m"),'6.4- RC'!$AS$4,
IF(AND(V296=$V$3,6&lt;Q296,$C$4="m"),'6.4- RC'!$AT$4,
IF(AND(V296=$V$2,0.5&lt;=Q296,Q296&lt;=3,$C$4="c"),'6.4- RC'!$AG$7,
IF(AND(V296=$V$2,3&lt;Q296,Q296&lt;=6,$C$4="c"),'6.4- RC'!$AH$7,
IF(AND(V296=$V$2,6&lt;Q296,Q296&lt;=30,$C$4="c"),'6.4- RC'!$AI$7,
IF(AND(V296=$V$2,30&lt;Q296,Q296&lt;=120,$C$4="c"),'6.4- RC'!$AJ$7,
IF(AND(V296=$V$2,120&lt;Q296,Q296&lt;=400,$C$4="c"),'6.4- RC'!$AK$7,
IF(AND(V296=$V$2,400&lt;Q296,Q296&lt;=1000,$C$4="c"),'6.4- RC'!$AL$7,
IF(AND(V296=$V$2,1000&lt;Q296,Q296&lt;=2000,$C$4="c"),'6.4- RC'!$AM$7,
IF(AND(V296=$V$2,2000&lt;Q296,Q296&lt;=4000,$C$4="c"),'6.4- RC'!$AN$7,
IF(AND(V296=$V$3,0.5&lt;=Q296,Q296&lt;=3,$C$4="c"),'6.4- RC'!$AR$6,
IF(AND(V296=$V$3,3&lt;Q296,Q296&lt;=6,$C$4="c"),'6.4- RC'!$AS$6,
IF(AND(V296=$V$3,6&lt;Q296,$C$4="c"),'6.4- RC'!$AT$6,
IF(AND(V296=$V$2,0.5&lt;=Q296,Q296&lt;=3,$C$4="v"),'6.4- RC'!$AG$8,
IF(AND(V296=$V$2,3&lt;Q296,Q296&lt;=6,$C$4="v"),'6.4- RC'!$AH$8,
IF(AND(V296=$V$2,6&lt;Q296,Q296&lt;=30,$C$4="v"),'6.4- RC'!$AI$8,
IF(AND(V296=$V$2,30&lt;Q296,Q296&lt;=120,$C$4="v"),'6.4- RC'!$AJ$8,
IF(AND(V296=$V$2,120&lt;Q296,Q296&lt;=400,$C$4="v"),'6.4- RC'!$AK$8,
IF(AND(V296=$V$2,400&lt;Q296,Q296&lt;=1000,$C$4="v"),'6.4- RC'!$AL$8,
IF(AND(V296=$V$2,1000&lt;Q296,Q296&lt;=2000,$C$4="v"),'6.4- RC'!$AM$8,
IF(AND(V296=$V$2,2000&lt;Q296,Q296&lt;=4000,$C$4="v"),'6.4- RC'!$AN$8,
IF(AND(V296=$V$3,0.5&lt;=Q296,Q296&lt;=3,$C$4="v"),'6.4- RC'!$AR$6,
IF(AND(V296=$V$3,3&lt;Q296,Q296&lt;=6,$C$4="v"),'6.4- RC'!$AS$6,
IF(AND(V296=$V$3,6&lt;Q296,$C$4="v"),'6.4- RC'!$AT$6,
IF(V296="","")))))))))))))))))))))))))))))))))))))))))))))</f>
        <v/>
      </c>
      <c r="S296" s="41" t="e">
        <f t="shared" si="45"/>
        <v>#VALUE!</v>
      </c>
      <c r="T296" s="41" t="e">
        <f t="shared" si="46"/>
        <v>#VALUE!</v>
      </c>
      <c r="U296" s="48" t="s">
        <v>198</v>
      </c>
      <c r="V296" s="50"/>
    </row>
    <row r="297" spans="1:22" ht="60" customHeight="1" x14ac:dyDescent="0.25">
      <c r="A297" s="39" t="str">
        <f t="shared" si="47"/>
        <v/>
      </c>
      <c r="B297" s="49"/>
      <c r="C297" s="48">
        <f t="shared" si="48"/>
        <v>280</v>
      </c>
      <c r="D297" s="41"/>
      <c r="E297" s="42" t="str">
        <f t="shared" si="49"/>
        <v>Ø38,5±0,15</v>
      </c>
      <c r="F297" s="55">
        <f>AVERAGE('8560-2.001 (av TS)'!I629:I630)</f>
        <v>0</v>
      </c>
      <c r="G297" s="42">
        <f t="shared" si="50"/>
        <v>38.35</v>
      </c>
      <c r="H297" s="42">
        <f t="shared" si="51"/>
        <v>38.65</v>
      </c>
      <c r="I297" s="77"/>
      <c r="J297" s="78"/>
      <c r="K297" s="79"/>
      <c r="L297" s="80"/>
      <c r="O297" s="49"/>
      <c r="P297" s="48" t="s">
        <v>59</v>
      </c>
      <c r="Q297" s="45">
        <v>38.5</v>
      </c>
      <c r="R297" s="41" t="s">
        <v>60</v>
      </c>
      <c r="S297" s="41" t="e">
        <f t="shared" si="45"/>
        <v>#VALUE!</v>
      </c>
      <c r="T297" s="41" t="e">
        <f t="shared" si="46"/>
        <v>#VALUE!</v>
      </c>
      <c r="U297" s="48"/>
      <c r="V297" s="50"/>
    </row>
    <row r="298" spans="1:22" ht="60" customHeight="1" x14ac:dyDescent="0.25">
      <c r="A298" s="39" t="str">
        <f t="shared" ref="A298:A362" si="52">IF(ISTEXT(D298),"X","")</f>
        <v/>
      </c>
      <c r="B298" s="49"/>
      <c r="C298" s="48">
        <f t="shared" si="48"/>
        <v>281</v>
      </c>
      <c r="D298" s="41"/>
      <c r="E298" s="42" t="str">
        <f t="shared" si="49"/>
        <v>Localisation 0,1|L|W</v>
      </c>
      <c r="F298" s="55">
        <f>'8560-2.001 (av TS)'!I631</f>
        <v>0</v>
      </c>
      <c r="G298" s="42">
        <f t="shared" si="50"/>
        <v>0</v>
      </c>
      <c r="H298" s="42">
        <f t="shared" si="51"/>
        <v>0.1</v>
      </c>
      <c r="I298" s="77"/>
      <c r="J298" s="78"/>
      <c r="K298" s="79"/>
      <c r="L298" s="80"/>
      <c r="O298" s="49"/>
      <c r="P298" s="48" t="s">
        <v>57</v>
      </c>
      <c r="Q298" s="45">
        <v>0.1</v>
      </c>
      <c r="R298" s="41" t="str">
        <f>IF(AND(V298=$V$2,0.5&lt;=Q298,Q298&lt;=3,$C$4="f"),'6.4- RC'!$AG$5,
IF(AND(V298=$V$2,3&lt;Q298,Q298&lt;=6,$C$4="f"),'6.4- RC'!$AH$5,
IF(AND(V298=$V$2,6&lt;Q298,Q298&lt;=30,$C$4="f"),'6.4- RC'!$AI$5,
IF(AND(V298=$V$2,30&lt;Q298,Q298&lt;=120,$C$4="f"),'6.4- RC'!$AJ$5,
IF(AND(V298=$V$2,120&lt;Q298,Q298&lt;=400,$C$4="f"),'6.4- RC'!$AK$5,
IF(AND(V298=$V$2,400&lt;Q298,Q298&lt;=1000,$C$4="f"),'6.4- RC'!$AL$5,
IF(AND(V298=$V$2,1000&lt;Q298,Q298&lt;=2000,$C$4="f"),'6.4- RC'!$AM$5,
IF(AND(V298=$V$2,2000&lt;Q298,Q298&lt;=4000,$C$4="f"),'6.4- RC'!$AN$5,
IF(AND(V298=$V$3,0.5&lt;=Q298,Q298&lt;=3,$C$4="f"),'6.4- RC'!$AR$4,
IF(AND(V298=$V$3,3&lt;Q298,Q298&lt;=6,$C$4="f"),'6.4- RC'!$AS$4,
IF(AND(V298=$V$3,6&lt;Q298,$C$4="f"),'6.4- RC'!$AT$4,
IF(AND(V298=$V$2,0.5&lt;=Q298,Q298&lt;=3,$C$4="m"),'6.4- RC'!$AG$6,
IF(AND(V298=$V$2,3&lt;Q298,Q298&lt;=6,$C$4="m"),'6.4- RC'!$AH$6,
IF(AND(V298=$V$2,6&lt;Q298,Q298&lt;=30,$C$4="m"),'6.4- RC'!$AI$6,
IF(AND(V298=$V$2,30&lt;Q298,Q298&lt;=120,$C$4="m"),'6.4- RC'!$AJ$6,
IF(AND(V298=$V$2,120&lt;Q298,Q298&lt;=400,$C$4="m"),'6.4- RC'!$AK$6,
IF(AND(V298=$V$2,400&lt;Q298,Q298&lt;=1000,$C$4="m"),'6.4- RC'!$AL$6,
IF(AND(V298=$V$2,1000&lt;Q298,Q298&lt;=2000,$C$4="m"),'6.4- RC'!$AM$6,
IF(AND(V298=$V$2,2000&lt;Q298,Q298&lt;=4000,$C$4="m"),'6.4- RC'!$AN$6,
IF(AND(V298=$V$3,0.5&lt;=Q298,Q298&lt;=3,$C$4="m"),'6.4- RC'!$AR$4,
IF(AND(V298=$V$3,3&lt;Q298,Q298&lt;=6,$C$4="m"),'6.4- RC'!$AS$4,
IF(AND(V298=$V$3,6&lt;Q298,$C$4="m"),'6.4- RC'!$AT$4,
IF(AND(V298=$V$2,0.5&lt;=Q298,Q298&lt;=3,$C$4="c"),'6.4- RC'!$AG$7,
IF(AND(V298=$V$2,3&lt;Q298,Q298&lt;=6,$C$4="c"),'6.4- RC'!$AH$7,
IF(AND(V298=$V$2,6&lt;Q298,Q298&lt;=30,$C$4="c"),'6.4- RC'!$AI$7,
IF(AND(V298=$V$2,30&lt;Q298,Q298&lt;=120,$C$4="c"),'6.4- RC'!$AJ$7,
IF(AND(V298=$V$2,120&lt;Q298,Q298&lt;=400,$C$4="c"),'6.4- RC'!$AK$7,
IF(AND(V298=$V$2,400&lt;Q298,Q298&lt;=1000,$C$4="c"),'6.4- RC'!$AL$7,
IF(AND(V298=$V$2,1000&lt;Q298,Q298&lt;=2000,$C$4="c"),'6.4- RC'!$AM$7,
IF(AND(V298=$V$2,2000&lt;Q298,Q298&lt;=4000,$C$4="c"),'6.4- RC'!$AN$7,
IF(AND(V298=$V$3,0.5&lt;=Q298,Q298&lt;=3,$C$4="c"),'6.4- RC'!$AR$6,
IF(AND(V298=$V$3,3&lt;Q298,Q298&lt;=6,$C$4="c"),'6.4- RC'!$AS$6,
IF(AND(V298=$V$3,6&lt;Q298,$C$4="c"),'6.4- RC'!$AT$6,
IF(AND(V298=$V$2,0.5&lt;=Q298,Q298&lt;=3,$C$4="v"),'6.4- RC'!$AG$8,
IF(AND(V298=$V$2,3&lt;Q298,Q298&lt;=6,$C$4="v"),'6.4- RC'!$AH$8,
IF(AND(V298=$V$2,6&lt;Q298,Q298&lt;=30,$C$4="v"),'6.4- RC'!$AI$8,
IF(AND(V298=$V$2,30&lt;Q298,Q298&lt;=120,$C$4="v"),'6.4- RC'!$AJ$8,
IF(AND(V298=$V$2,120&lt;Q298,Q298&lt;=400,$C$4="v"),'6.4- RC'!$AK$8,
IF(AND(V298=$V$2,400&lt;Q298,Q298&lt;=1000,$C$4="v"),'6.4- RC'!$AL$8,
IF(AND(V298=$V$2,1000&lt;Q298,Q298&lt;=2000,$C$4="v"),'6.4- RC'!$AM$8,
IF(AND(V298=$V$2,2000&lt;Q298,Q298&lt;=4000,$C$4="v"),'6.4- RC'!$AN$8,
IF(AND(V298=$V$3,0.5&lt;=Q298,Q298&lt;=3,$C$4="v"),'6.4- RC'!$AR$6,
IF(AND(V298=$V$3,3&lt;Q298,Q298&lt;=6,$C$4="v"),'6.4- RC'!$AS$6,
IF(AND(V298=$V$3,6&lt;Q298,$C$4="v"),'6.4- RC'!$AT$6,
IF(V298="","")))))))))))))))))))))))))))))))))))))))))))))</f>
        <v/>
      </c>
      <c r="S298" s="41" t="e">
        <f t="shared" ref="S298:S362" si="53">MIN(Q298+MID(R298,2,6),Q298+MID(R298,9,6))</f>
        <v>#VALUE!</v>
      </c>
      <c r="T298" s="41" t="e">
        <f t="shared" ref="T298:T362" si="54">MAX(Q298+MID(R298,2,6),Q298+MID(R298,9,6))</f>
        <v>#VALUE!</v>
      </c>
      <c r="U298" s="48" t="s">
        <v>204</v>
      </c>
      <c r="V298" s="50"/>
    </row>
    <row r="299" spans="1:22" ht="60" customHeight="1" x14ac:dyDescent="0.25">
      <c r="A299" s="39" t="str">
        <f t="shared" si="52"/>
        <v/>
      </c>
      <c r="B299" s="49"/>
      <c r="C299" s="48">
        <f t="shared" si="48"/>
        <v>282</v>
      </c>
      <c r="D299" s="41"/>
      <c r="E299" s="42" t="str">
        <f t="shared" si="49"/>
        <v>48,744/A</v>
      </c>
      <c r="F299" s="43" t="s">
        <v>66</v>
      </c>
      <c r="G299" s="42">
        <f t="shared" si="50"/>
        <v>0</v>
      </c>
      <c r="H299" s="42" t="str">
        <f t="shared" si="51"/>
        <v>48,744/A</v>
      </c>
      <c r="I299" s="77"/>
      <c r="J299" s="78"/>
      <c r="K299" s="79"/>
      <c r="L299" s="80"/>
      <c r="O299" s="49"/>
      <c r="P299" s="48"/>
      <c r="Q299" s="45" t="s">
        <v>205</v>
      </c>
      <c r="R299" s="41" t="str">
        <f>IF(AND(V299=$V$2,0.5&lt;=Q299,Q299&lt;=3,$C$4="f"),'6.4- RC'!$AG$5,
IF(AND(V299=$V$2,3&lt;Q299,Q299&lt;=6,$C$4="f"),'6.4- RC'!$AH$5,
IF(AND(V299=$V$2,6&lt;Q299,Q299&lt;=30,$C$4="f"),'6.4- RC'!$AI$5,
IF(AND(V299=$V$2,30&lt;Q299,Q299&lt;=120,$C$4="f"),'6.4- RC'!$AJ$5,
IF(AND(V299=$V$2,120&lt;Q299,Q299&lt;=400,$C$4="f"),'6.4- RC'!$AK$5,
IF(AND(V299=$V$2,400&lt;Q299,Q299&lt;=1000,$C$4="f"),'6.4- RC'!$AL$5,
IF(AND(V299=$V$2,1000&lt;Q299,Q299&lt;=2000,$C$4="f"),'6.4- RC'!$AM$5,
IF(AND(V299=$V$2,2000&lt;Q299,Q299&lt;=4000,$C$4="f"),'6.4- RC'!$AN$5,
IF(AND(V299=$V$3,0.5&lt;=Q299,Q299&lt;=3,$C$4="f"),'6.4- RC'!$AR$4,
IF(AND(V299=$V$3,3&lt;Q299,Q299&lt;=6,$C$4="f"),'6.4- RC'!$AS$4,
IF(AND(V299=$V$3,6&lt;Q299,$C$4="f"),'6.4- RC'!$AT$4,
IF(AND(V299=$V$2,0.5&lt;=Q299,Q299&lt;=3,$C$4="m"),'6.4- RC'!$AG$6,
IF(AND(V299=$V$2,3&lt;Q299,Q299&lt;=6,$C$4="m"),'6.4- RC'!$AH$6,
IF(AND(V299=$V$2,6&lt;Q299,Q299&lt;=30,$C$4="m"),'6.4- RC'!$AI$6,
IF(AND(V299=$V$2,30&lt;Q299,Q299&lt;=120,$C$4="m"),'6.4- RC'!$AJ$6,
IF(AND(V299=$V$2,120&lt;Q299,Q299&lt;=400,$C$4="m"),'6.4- RC'!$AK$6,
IF(AND(V299=$V$2,400&lt;Q299,Q299&lt;=1000,$C$4="m"),'6.4- RC'!$AL$6,
IF(AND(V299=$V$2,1000&lt;Q299,Q299&lt;=2000,$C$4="m"),'6.4- RC'!$AM$6,
IF(AND(V299=$V$2,2000&lt;Q299,Q299&lt;=4000,$C$4="m"),'6.4- RC'!$AN$6,
IF(AND(V299=$V$3,0.5&lt;=Q299,Q299&lt;=3,$C$4="m"),'6.4- RC'!$AR$4,
IF(AND(V299=$V$3,3&lt;Q299,Q299&lt;=6,$C$4="m"),'6.4- RC'!$AS$4,
IF(AND(V299=$V$3,6&lt;Q299,$C$4="m"),'6.4- RC'!$AT$4,
IF(AND(V299=$V$2,0.5&lt;=Q299,Q299&lt;=3,$C$4="c"),'6.4- RC'!$AG$7,
IF(AND(V299=$V$2,3&lt;Q299,Q299&lt;=6,$C$4="c"),'6.4- RC'!$AH$7,
IF(AND(V299=$V$2,6&lt;Q299,Q299&lt;=30,$C$4="c"),'6.4- RC'!$AI$7,
IF(AND(V299=$V$2,30&lt;Q299,Q299&lt;=120,$C$4="c"),'6.4- RC'!$AJ$7,
IF(AND(V299=$V$2,120&lt;Q299,Q299&lt;=400,$C$4="c"),'6.4- RC'!$AK$7,
IF(AND(V299=$V$2,400&lt;Q299,Q299&lt;=1000,$C$4="c"),'6.4- RC'!$AL$7,
IF(AND(V299=$V$2,1000&lt;Q299,Q299&lt;=2000,$C$4="c"),'6.4- RC'!$AM$7,
IF(AND(V299=$V$2,2000&lt;Q299,Q299&lt;=4000,$C$4="c"),'6.4- RC'!$AN$7,
IF(AND(V299=$V$3,0.5&lt;=Q299,Q299&lt;=3,$C$4="c"),'6.4- RC'!$AR$6,
IF(AND(V299=$V$3,3&lt;Q299,Q299&lt;=6,$C$4="c"),'6.4- RC'!$AS$6,
IF(AND(V299=$V$3,6&lt;Q299,$C$4="c"),'6.4- RC'!$AT$6,
IF(AND(V299=$V$2,0.5&lt;=Q299,Q299&lt;=3,$C$4="v"),'6.4- RC'!$AG$8,
IF(AND(V299=$V$2,3&lt;Q299,Q299&lt;=6,$C$4="v"),'6.4- RC'!$AH$8,
IF(AND(V299=$V$2,6&lt;Q299,Q299&lt;=30,$C$4="v"),'6.4- RC'!$AI$8,
IF(AND(V299=$V$2,30&lt;Q299,Q299&lt;=120,$C$4="v"),'6.4- RC'!$AJ$8,
IF(AND(V299=$V$2,120&lt;Q299,Q299&lt;=400,$C$4="v"),'6.4- RC'!$AK$8,
IF(AND(V299=$V$2,400&lt;Q299,Q299&lt;=1000,$C$4="v"),'6.4- RC'!$AL$8,
IF(AND(V299=$V$2,1000&lt;Q299,Q299&lt;=2000,$C$4="v"),'6.4- RC'!$AM$8,
IF(AND(V299=$V$2,2000&lt;Q299,Q299&lt;=4000,$C$4="v"),'6.4- RC'!$AN$8,
IF(AND(V299=$V$3,0.5&lt;=Q299,Q299&lt;=3,$C$4="v"),'6.4- RC'!$AR$6,
IF(AND(V299=$V$3,3&lt;Q299,Q299&lt;=6,$C$4="v"),'6.4- RC'!$AS$6,
IF(AND(V299=$V$3,6&lt;Q299,$C$4="v"),'6.4- RC'!$AT$6,
IF(V299="","")))))))))))))))))))))))))))))))))))))))))))))</f>
        <v/>
      </c>
      <c r="S299" s="41" t="e">
        <f t="shared" si="53"/>
        <v>#VALUE!</v>
      </c>
      <c r="T299" s="41" t="e">
        <f t="shared" si="54"/>
        <v>#VALUE!</v>
      </c>
      <c r="U299" s="48"/>
      <c r="V299" s="50"/>
    </row>
    <row r="300" spans="1:22" ht="60" customHeight="1" x14ac:dyDescent="0.25">
      <c r="A300" s="39" t="str">
        <f t="shared" si="52"/>
        <v/>
      </c>
      <c r="B300" s="49"/>
      <c r="C300" s="48">
        <f t="shared" si="48"/>
        <v>283</v>
      </c>
      <c r="D300" s="41"/>
      <c r="E300" s="42" t="str">
        <f t="shared" si="49"/>
        <v>63,8FAUX</v>
      </c>
      <c r="F300" s="55"/>
      <c r="G300" s="42">
        <f t="shared" si="50"/>
        <v>0</v>
      </c>
      <c r="H300" s="42">
        <f t="shared" si="51"/>
        <v>0</v>
      </c>
      <c r="I300" s="77"/>
      <c r="J300" s="78"/>
      <c r="K300" s="79"/>
      <c r="L300" s="80"/>
      <c r="O300" s="49"/>
      <c r="P300" s="48"/>
      <c r="Q300" s="45">
        <v>63.8</v>
      </c>
      <c r="R300" s="41" t="b">
        <f>IF(AND(V300=$V$2,0.5&lt;=Q300,Q300&lt;=3,$C$4="f"),'6.4- RC'!$AG$5,
IF(AND(V300=$V$2,3&lt;Q300,Q300&lt;=6,$C$4="f"),'6.4- RC'!$AH$5,
IF(AND(V300=$V$2,6&lt;Q300,Q300&lt;=30,$C$4="f"),'6.4- RC'!$AI$5,
IF(AND(V300=$V$2,30&lt;Q300,Q300&lt;=120,$C$4="f"),'6.4- RC'!$AJ$5,
IF(AND(V300=$V$2,120&lt;Q300,Q300&lt;=400,$C$4="f"),'6.4- RC'!$AK$5,
IF(AND(V300=$V$2,400&lt;Q300,Q300&lt;=1000,$C$4="f"),'6.4- RC'!$AL$5,
IF(AND(V300=$V$2,1000&lt;Q300,Q300&lt;=2000,$C$4="f"),'6.4- RC'!$AM$5,
IF(AND(V300=$V$2,2000&lt;Q300,Q300&lt;=4000,$C$4="f"),'6.4- RC'!$AN$5,
IF(AND(V300=$V$3,0.5&lt;=Q300,Q300&lt;=3,$C$4="f"),'6.4- RC'!$AR$4,
IF(AND(V300=$V$3,3&lt;Q300,Q300&lt;=6,$C$4="f"),'6.4- RC'!$AS$4,
IF(AND(V300=$V$3,6&lt;Q300,$C$4="f"),'6.4- RC'!$AT$4,
IF(AND(V300=$V$2,0.5&lt;=Q300,Q300&lt;=3,$C$4="m"),'6.4- RC'!$AG$6,
IF(AND(V300=$V$2,3&lt;Q300,Q300&lt;=6,$C$4="m"),'6.4- RC'!$AH$6,
IF(AND(V300=$V$2,6&lt;Q300,Q300&lt;=30,$C$4="m"),'6.4- RC'!$AI$6,
IF(AND(V300=$V$2,30&lt;Q300,Q300&lt;=120,$C$4="m"),'6.4- RC'!$AJ$6,
IF(AND(V300=$V$2,120&lt;Q300,Q300&lt;=400,$C$4="m"),'6.4- RC'!$AK$6,
IF(AND(V300=$V$2,400&lt;Q300,Q300&lt;=1000,$C$4="m"),'6.4- RC'!$AL$6,
IF(AND(V300=$V$2,1000&lt;Q300,Q300&lt;=2000,$C$4="m"),'6.4- RC'!$AM$6,
IF(AND(V300=$V$2,2000&lt;Q300,Q300&lt;=4000,$C$4="m"),'6.4- RC'!$AN$6,
IF(AND(V300=$V$3,0.5&lt;=Q300,Q300&lt;=3,$C$4="m"),'6.4- RC'!$AR$4,
IF(AND(V300=$V$3,3&lt;Q300,Q300&lt;=6,$C$4="m"),'6.4- RC'!$AS$4,
IF(AND(V300=$V$3,6&lt;Q300,$C$4="m"),'6.4- RC'!$AT$4,
IF(AND(V300=$V$2,0.5&lt;=Q300,Q300&lt;=3,$C$4="c"),'6.4- RC'!$AG$7,
IF(AND(V300=$V$2,3&lt;Q300,Q300&lt;=6,$C$4="c"),'6.4- RC'!$AH$7,
IF(AND(V300=$V$2,6&lt;Q300,Q300&lt;=30,$C$4="c"),'6.4- RC'!$AI$7,
IF(AND(V300=$V$2,30&lt;Q300,Q300&lt;=120,$C$4="c"),'6.4- RC'!$AJ$7,
IF(AND(V300=$V$2,120&lt;Q300,Q300&lt;=400,$C$4="c"),'6.4- RC'!$AK$7,
IF(AND(V300=$V$2,400&lt;Q300,Q300&lt;=1000,$C$4="c"),'6.4- RC'!$AL$7,
IF(AND(V300=$V$2,1000&lt;Q300,Q300&lt;=2000,$C$4="c"),'6.4- RC'!$AM$7,
IF(AND(V300=$V$2,2000&lt;Q300,Q300&lt;=4000,$C$4="c"),'6.4- RC'!$AN$7,
IF(AND(V300=$V$3,0.5&lt;=Q300,Q300&lt;=3,$C$4="c"),'6.4- RC'!$AR$6,
IF(AND(V300=$V$3,3&lt;Q300,Q300&lt;=6,$C$4="c"),'6.4- RC'!$AS$6,
IF(AND(V300=$V$3,6&lt;Q300,$C$4="c"),'6.4- RC'!$AT$6,
IF(AND(V300=$V$2,0.5&lt;=Q300,Q300&lt;=3,$C$4="v"),'6.4- RC'!$AG$8,
IF(AND(V300=$V$2,3&lt;Q300,Q300&lt;=6,$C$4="v"),'6.4- RC'!$AH$8,
IF(AND(V300=$V$2,6&lt;Q300,Q300&lt;=30,$C$4="v"),'6.4- RC'!$AI$8,
IF(AND(V300=$V$2,30&lt;Q300,Q300&lt;=120,$C$4="v"),'6.4- RC'!$AJ$8,
IF(AND(V300=$V$2,120&lt;Q300,Q300&lt;=400,$C$4="v"),'6.4- RC'!$AK$8,
IF(AND(V300=$V$2,400&lt;Q300,Q300&lt;=1000,$C$4="v"),'6.4- RC'!$AL$8,
IF(AND(V300=$V$2,1000&lt;Q300,Q300&lt;=2000,$C$4="v"),'6.4- RC'!$AM$8,
IF(AND(V300=$V$2,2000&lt;Q300,Q300&lt;=4000,$C$4="v"),'6.4- RC'!$AN$8,
IF(AND(V300=$V$3,0.5&lt;=Q300,Q300&lt;=3,$C$4="v"),'6.4- RC'!$AR$6,
IF(AND(V300=$V$3,3&lt;Q300,Q300&lt;=6,$C$4="v"),'6.4- RC'!$AS$6,
IF(AND(V300=$V$3,6&lt;Q300,$C$4="v"),'6.4- RC'!$AT$6,
IF(V300="","")))))))))))))))))))))))))))))))))))))))))))))</f>
        <v>0</v>
      </c>
      <c r="S300" s="41" t="e">
        <f t="shared" si="53"/>
        <v>#VALUE!</v>
      </c>
      <c r="T300" s="41" t="e">
        <f t="shared" si="54"/>
        <v>#VALUE!</v>
      </c>
      <c r="U300" s="48"/>
      <c r="V300" s="50" t="str">
        <f>V292</f>
        <v>Dimensions linéaire</v>
      </c>
    </row>
    <row r="301" spans="1:22" ht="60" customHeight="1" x14ac:dyDescent="0.25">
      <c r="A301" s="39" t="str">
        <f t="shared" si="52"/>
        <v/>
      </c>
      <c r="B301" s="49"/>
      <c r="C301" s="48">
        <f t="shared" si="48"/>
        <v>284</v>
      </c>
      <c r="D301" s="41"/>
      <c r="E301" s="42" t="str">
        <f t="shared" si="49"/>
        <v>181,2FAUX/B</v>
      </c>
      <c r="F301" s="55">
        <f>'8560-2.001 (av TS)'!I625</f>
        <v>0</v>
      </c>
      <c r="G301" s="42">
        <f t="shared" si="50"/>
        <v>0</v>
      </c>
      <c r="H301" s="42">
        <f t="shared" si="51"/>
        <v>0</v>
      </c>
      <c r="I301" s="77"/>
      <c r="J301" s="78"/>
      <c r="K301" s="79"/>
      <c r="L301" s="80"/>
      <c r="O301" s="49"/>
      <c r="P301" s="48"/>
      <c r="Q301" s="45">
        <v>181.2</v>
      </c>
      <c r="R301" s="41" t="b">
        <f>IF(AND(V301=$V$2,0.5&lt;=Q301,Q301&lt;=3,$C$4="f"),'6.4- RC'!$AG$5,
IF(AND(V301=$V$2,3&lt;Q301,Q301&lt;=6,$C$4="f"),'6.4- RC'!$AH$5,
IF(AND(V301=$V$2,6&lt;Q301,Q301&lt;=30,$C$4="f"),'6.4- RC'!$AI$5,
IF(AND(V301=$V$2,30&lt;Q301,Q301&lt;=120,$C$4="f"),'6.4- RC'!$AJ$5,
IF(AND(V301=$V$2,120&lt;Q301,Q301&lt;=400,$C$4="f"),'6.4- RC'!$AK$5,
IF(AND(V301=$V$2,400&lt;Q301,Q301&lt;=1000,$C$4="f"),'6.4- RC'!$AL$5,
IF(AND(V301=$V$2,1000&lt;Q301,Q301&lt;=2000,$C$4="f"),'6.4- RC'!$AM$5,
IF(AND(V301=$V$2,2000&lt;Q301,Q301&lt;=4000,$C$4="f"),'6.4- RC'!$AN$5,
IF(AND(V301=$V$3,0.5&lt;=Q301,Q301&lt;=3,$C$4="f"),'6.4- RC'!$AR$4,
IF(AND(V301=$V$3,3&lt;Q301,Q301&lt;=6,$C$4="f"),'6.4- RC'!$AS$4,
IF(AND(V301=$V$3,6&lt;Q301,$C$4="f"),'6.4- RC'!$AT$4,
IF(AND(V301=$V$2,0.5&lt;=Q301,Q301&lt;=3,$C$4="m"),'6.4- RC'!$AG$6,
IF(AND(V301=$V$2,3&lt;Q301,Q301&lt;=6,$C$4="m"),'6.4- RC'!$AH$6,
IF(AND(V301=$V$2,6&lt;Q301,Q301&lt;=30,$C$4="m"),'6.4- RC'!$AI$6,
IF(AND(V301=$V$2,30&lt;Q301,Q301&lt;=120,$C$4="m"),'6.4- RC'!$AJ$6,
IF(AND(V301=$V$2,120&lt;Q301,Q301&lt;=400,$C$4="m"),'6.4- RC'!$AK$6,
IF(AND(V301=$V$2,400&lt;Q301,Q301&lt;=1000,$C$4="m"),'6.4- RC'!$AL$6,
IF(AND(V301=$V$2,1000&lt;Q301,Q301&lt;=2000,$C$4="m"),'6.4- RC'!$AM$6,
IF(AND(V301=$V$2,2000&lt;Q301,Q301&lt;=4000,$C$4="m"),'6.4- RC'!$AN$6,
IF(AND(V301=$V$3,0.5&lt;=Q301,Q301&lt;=3,$C$4="m"),'6.4- RC'!$AR$4,
IF(AND(V301=$V$3,3&lt;Q301,Q301&lt;=6,$C$4="m"),'6.4- RC'!$AS$4,
IF(AND(V301=$V$3,6&lt;Q301,$C$4="m"),'6.4- RC'!$AT$4,
IF(AND(V301=$V$2,0.5&lt;=Q301,Q301&lt;=3,$C$4="c"),'6.4- RC'!$AG$7,
IF(AND(V301=$V$2,3&lt;Q301,Q301&lt;=6,$C$4="c"),'6.4- RC'!$AH$7,
IF(AND(V301=$V$2,6&lt;Q301,Q301&lt;=30,$C$4="c"),'6.4- RC'!$AI$7,
IF(AND(V301=$V$2,30&lt;Q301,Q301&lt;=120,$C$4="c"),'6.4- RC'!$AJ$7,
IF(AND(V301=$V$2,120&lt;Q301,Q301&lt;=400,$C$4="c"),'6.4- RC'!$AK$7,
IF(AND(V301=$V$2,400&lt;Q301,Q301&lt;=1000,$C$4="c"),'6.4- RC'!$AL$7,
IF(AND(V301=$V$2,1000&lt;Q301,Q301&lt;=2000,$C$4="c"),'6.4- RC'!$AM$7,
IF(AND(V301=$V$2,2000&lt;Q301,Q301&lt;=4000,$C$4="c"),'6.4- RC'!$AN$7,
IF(AND(V301=$V$3,0.5&lt;=Q301,Q301&lt;=3,$C$4="c"),'6.4- RC'!$AR$6,
IF(AND(V301=$V$3,3&lt;Q301,Q301&lt;=6,$C$4="c"),'6.4- RC'!$AS$6,
IF(AND(V301=$V$3,6&lt;Q301,$C$4="c"),'6.4- RC'!$AT$6,
IF(AND(V301=$V$2,0.5&lt;=Q301,Q301&lt;=3,$C$4="v"),'6.4- RC'!$AG$8,
IF(AND(V301=$V$2,3&lt;Q301,Q301&lt;=6,$C$4="v"),'6.4- RC'!$AH$8,
IF(AND(V301=$V$2,6&lt;Q301,Q301&lt;=30,$C$4="v"),'6.4- RC'!$AI$8,
IF(AND(V301=$V$2,30&lt;Q301,Q301&lt;=120,$C$4="v"),'6.4- RC'!$AJ$8,
IF(AND(V301=$V$2,120&lt;Q301,Q301&lt;=400,$C$4="v"),'6.4- RC'!$AK$8,
IF(AND(V301=$V$2,400&lt;Q301,Q301&lt;=1000,$C$4="v"),'6.4- RC'!$AL$8,
IF(AND(V301=$V$2,1000&lt;Q301,Q301&lt;=2000,$C$4="v"),'6.4- RC'!$AM$8,
IF(AND(V301=$V$2,2000&lt;Q301,Q301&lt;=4000,$C$4="v"),'6.4- RC'!$AN$8,
IF(AND(V301=$V$3,0.5&lt;=Q301,Q301&lt;=3,$C$4="v"),'6.4- RC'!$AR$6,
IF(AND(V301=$V$3,3&lt;Q301,Q301&lt;=6,$C$4="v"),'6.4- RC'!$AS$6,
IF(AND(V301=$V$3,6&lt;Q301,$C$4="v"),'6.4- RC'!$AT$6,
IF(V301="","")))))))))))))))))))))))))))))))))))))))))))))</f>
        <v>0</v>
      </c>
      <c r="S301" s="41" t="e">
        <f t="shared" si="53"/>
        <v>#VALUE!</v>
      </c>
      <c r="T301" s="41" t="e">
        <f t="shared" si="54"/>
        <v>#VALUE!</v>
      </c>
      <c r="U301" s="48" t="s">
        <v>206</v>
      </c>
      <c r="V301" s="50" t="str">
        <f>V292</f>
        <v>Dimensions linéaire</v>
      </c>
    </row>
    <row r="302" spans="1:22" ht="60" customHeight="1" x14ac:dyDescent="0.25">
      <c r="A302" s="39" t="str">
        <f t="shared" si="52"/>
        <v/>
      </c>
      <c r="B302" s="49"/>
      <c r="C302" s="48">
        <f t="shared" si="48"/>
        <v>285</v>
      </c>
      <c r="D302" s="41"/>
      <c r="E302" s="42" t="str">
        <f t="shared" si="49"/>
        <v>Distance 70,35±0,1</v>
      </c>
      <c r="F302" s="55">
        <f>'8560-2.001 (ap TS)'!I69</f>
        <v>0</v>
      </c>
      <c r="G302" s="42">
        <f t="shared" si="50"/>
        <v>70.25</v>
      </c>
      <c r="H302" s="42">
        <f t="shared" si="51"/>
        <v>70.449999999999989</v>
      </c>
      <c r="I302" s="77"/>
      <c r="J302" s="78"/>
      <c r="K302" s="79"/>
      <c r="L302" s="80"/>
      <c r="O302" s="49"/>
      <c r="P302" s="48" t="s">
        <v>94</v>
      </c>
      <c r="Q302" s="45">
        <v>70.349999999999994</v>
      </c>
      <c r="R302" s="41" t="s">
        <v>96</v>
      </c>
      <c r="S302" s="41" t="e">
        <f t="shared" si="53"/>
        <v>#VALUE!</v>
      </c>
      <c r="T302" s="41" t="e">
        <f t="shared" si="54"/>
        <v>#VALUE!</v>
      </c>
      <c r="U302" s="48"/>
      <c r="V302" s="50"/>
    </row>
    <row r="303" spans="1:22" ht="60" customHeight="1" x14ac:dyDescent="0.25">
      <c r="A303" s="39" t="str">
        <f t="shared" si="52"/>
        <v/>
      </c>
      <c r="B303" s="49"/>
      <c r="C303" s="48">
        <f t="shared" si="48"/>
        <v>286</v>
      </c>
      <c r="D303" s="41"/>
      <c r="E303" s="42" t="str">
        <f t="shared" si="49"/>
        <v>Ø56,8±0,06</v>
      </c>
      <c r="F303" s="55">
        <f>'8560-2.001 (ap TS)'!I20</f>
        <v>0</v>
      </c>
      <c r="G303" s="42">
        <f t="shared" si="50"/>
        <v>56.739999999999995</v>
      </c>
      <c r="H303" s="42">
        <f t="shared" si="51"/>
        <v>56.86</v>
      </c>
      <c r="I303" s="77"/>
      <c r="J303" s="78"/>
      <c r="K303" s="79"/>
      <c r="L303" s="80"/>
      <c r="O303" s="49"/>
      <c r="P303" s="48" t="s">
        <v>59</v>
      </c>
      <c r="Q303" s="45">
        <v>56.8</v>
      </c>
      <c r="R303" s="41" t="s">
        <v>207</v>
      </c>
      <c r="S303" s="41" t="e">
        <f t="shared" si="53"/>
        <v>#VALUE!</v>
      </c>
      <c r="T303" s="41" t="e">
        <f t="shared" si="54"/>
        <v>#VALUE!</v>
      </c>
      <c r="U303" s="48"/>
      <c r="V303" s="50"/>
    </row>
    <row r="304" spans="1:22" ht="60" customHeight="1" x14ac:dyDescent="0.25">
      <c r="A304" s="39" t="str">
        <f t="shared" si="52"/>
        <v/>
      </c>
      <c r="B304" s="49"/>
      <c r="C304" s="48">
        <f t="shared" si="48"/>
        <v>287</v>
      </c>
      <c r="D304" s="41"/>
      <c r="E304" s="42" t="str">
        <f t="shared" si="49"/>
        <v>Ø42,6±0,1</v>
      </c>
      <c r="F304" s="55" t="s">
        <v>66</v>
      </c>
      <c r="G304" s="42">
        <f t="shared" si="50"/>
        <v>42.5</v>
      </c>
      <c r="H304" s="42">
        <f t="shared" si="51"/>
        <v>42.7</v>
      </c>
      <c r="I304" s="77"/>
      <c r="J304" s="78"/>
      <c r="K304" s="79"/>
      <c r="L304" s="80"/>
      <c r="O304" s="49"/>
      <c r="P304" s="48" t="s">
        <v>59</v>
      </c>
      <c r="Q304" s="45">
        <v>42.6</v>
      </c>
      <c r="R304" s="41" t="s">
        <v>96</v>
      </c>
      <c r="S304" s="41" t="e">
        <f t="shared" si="53"/>
        <v>#VALUE!</v>
      </c>
      <c r="T304" s="41" t="e">
        <f t="shared" si="54"/>
        <v>#VALUE!</v>
      </c>
      <c r="U304" s="48"/>
      <c r="V304" s="50"/>
    </row>
    <row r="305" spans="1:22" ht="60" customHeight="1" x14ac:dyDescent="0.25">
      <c r="A305" s="39" t="str">
        <f t="shared" si="52"/>
        <v/>
      </c>
      <c r="B305" s="49"/>
      <c r="C305" s="48">
        <f t="shared" si="48"/>
        <v>288</v>
      </c>
      <c r="D305" s="41"/>
      <c r="E305" s="42" t="str">
        <f t="shared" si="49"/>
        <v>(mini) Distance 3,6±0,09</v>
      </c>
      <c r="F305" s="55">
        <f>MIN('8560-2.001 (ap TS)'!I21)</f>
        <v>0</v>
      </c>
      <c r="G305" s="42">
        <f t="shared" si="50"/>
        <v>3.5100000000000002</v>
      </c>
      <c r="H305" s="42">
        <f t="shared" si="51"/>
        <v>3.69</v>
      </c>
      <c r="I305" s="77"/>
      <c r="J305" s="78"/>
      <c r="K305" s="79"/>
      <c r="L305" s="80"/>
      <c r="O305" s="49"/>
      <c r="P305" s="48" t="s">
        <v>160</v>
      </c>
      <c r="Q305" s="45">
        <v>3.6</v>
      </c>
      <c r="R305" s="41" t="s">
        <v>208</v>
      </c>
      <c r="S305" s="41" t="e">
        <f t="shared" si="53"/>
        <v>#VALUE!</v>
      </c>
      <c r="T305" s="41" t="e">
        <f t="shared" si="54"/>
        <v>#VALUE!</v>
      </c>
      <c r="U305" s="48"/>
      <c r="V305" s="50"/>
    </row>
    <row r="306" spans="1:22" ht="60" customHeight="1" x14ac:dyDescent="0.25">
      <c r="A306" s="39" t="str">
        <f t="shared" ref="A306" si="55">IF(ISTEXT(D306),"X","")</f>
        <v/>
      </c>
      <c r="B306" s="49"/>
      <c r="C306" s="48" t="s">
        <v>227</v>
      </c>
      <c r="D306" s="41"/>
      <c r="E306" s="42" t="str">
        <f t="shared" ref="E306" si="56">IF(AND(O306="",P306="°"),Q306&amp;P306&amp;R306&amp;U306,
IF(AND(O306="",P306&lt;&gt;"°"),P306&amp;Q306&amp;R306&amp;U306,
IF(AND(O306&lt;&gt;"",P306="°"),"("&amp;O306&amp;"x) "&amp;Q306&amp;P306&amp;R306&amp;U306,
IF(AND(O306&lt;&gt;"",P306&lt;&gt;"°"),"("&amp;O306&amp;"x) "&amp;P306&amp;Q306&amp;R306&amp;U306))))</f>
        <v>(maxi) Distance 3,6±0,09</v>
      </c>
      <c r="F306" s="55">
        <f>'8560-2.001 (ap TS)'!I22</f>
        <v>0</v>
      </c>
      <c r="G306" s="42">
        <f t="shared" ref="G306" si="57">IF(AND(R306="",Q306&lt;&gt;""),0,
IF(AND(R306=0,Q306=""),"",
IF(AND(COUNTIF(R306,"*±*"),Q306&lt;&gt;""),Q306-MID(R306,3,7),
IF(AND(OR(COUNTIF(R306,"*-*"),COUNTIF(R306,"*+*")),Q306&lt;&gt;""),S306,))))</f>
        <v>3.5100000000000002</v>
      </c>
      <c r="H306" s="42">
        <f t="shared" ref="H306" si="58">IF(AND(R306="",Q306&lt;&gt;""),Q306,
IF(AND(R306=0,Q306=""),"",
IF(AND(COUNTIF(R306,"*±*"),Q306&lt;&gt;""),Q306+MID(R306,3,7),
IF(AND(OR(COUNTIF(R306,"*-*"),COUNTIF(R306,"*+*")),Q306&lt;&gt;""),T306,))))</f>
        <v>3.69</v>
      </c>
      <c r="I306" s="77"/>
      <c r="J306" s="78"/>
      <c r="K306" s="79"/>
      <c r="L306" s="80"/>
      <c r="O306" s="49"/>
      <c r="P306" s="48" t="s">
        <v>162</v>
      </c>
      <c r="Q306" s="45">
        <v>3.6</v>
      </c>
      <c r="R306" s="41" t="s">
        <v>208</v>
      </c>
      <c r="S306" s="41" t="e">
        <f t="shared" ref="S306" si="59">MIN(Q306+MID(R306,2,6),Q306+MID(R306,9,6))</f>
        <v>#VALUE!</v>
      </c>
      <c r="T306" s="41" t="e">
        <f t="shared" ref="T306" si="60">MAX(Q306+MID(R306,2,6),Q306+MID(R306,9,6))</f>
        <v>#VALUE!</v>
      </c>
      <c r="U306" s="48"/>
      <c r="V306" s="50"/>
    </row>
    <row r="307" spans="1:22" ht="60" customHeight="1" x14ac:dyDescent="0.25">
      <c r="A307" s="39" t="str">
        <f t="shared" si="52"/>
        <v/>
      </c>
      <c r="B307" s="49"/>
      <c r="C307" s="48">
        <f>C305+1</f>
        <v>289</v>
      </c>
      <c r="D307" s="41"/>
      <c r="E307" s="42" t="str">
        <f t="shared" si="49"/>
        <v>R0,15±0,05</v>
      </c>
      <c r="F307" s="55"/>
      <c r="G307" s="42">
        <f t="shared" si="50"/>
        <v>9.9999999999999992E-2</v>
      </c>
      <c r="H307" s="42">
        <f t="shared" si="51"/>
        <v>0.2</v>
      </c>
      <c r="I307" s="77"/>
      <c r="J307" s="78"/>
      <c r="K307" s="79"/>
      <c r="L307" s="80"/>
      <c r="O307" s="49"/>
      <c r="P307" s="48" t="s">
        <v>140</v>
      </c>
      <c r="Q307" s="45">
        <v>0.15</v>
      </c>
      <c r="R307" s="41" t="s">
        <v>186</v>
      </c>
      <c r="S307" s="41" t="e">
        <f t="shared" si="53"/>
        <v>#VALUE!</v>
      </c>
      <c r="T307" s="41" t="e">
        <f t="shared" si="54"/>
        <v>#VALUE!</v>
      </c>
      <c r="U307" s="48"/>
      <c r="V307" s="50"/>
    </row>
    <row r="308" spans="1:22" ht="60" customHeight="1" x14ac:dyDescent="0.25">
      <c r="A308" s="39" t="str">
        <f t="shared" si="52"/>
        <v/>
      </c>
      <c r="B308" s="49"/>
      <c r="C308" s="48">
        <f t="shared" si="48"/>
        <v>290</v>
      </c>
      <c r="D308" s="41"/>
      <c r="E308" s="42" t="str">
        <f t="shared" si="49"/>
        <v>R0,7±0,1</v>
      </c>
      <c r="F308" s="55"/>
      <c r="G308" s="42">
        <f t="shared" si="50"/>
        <v>0.6</v>
      </c>
      <c r="H308" s="42">
        <f t="shared" si="51"/>
        <v>0.79999999999999993</v>
      </c>
      <c r="I308" s="77"/>
      <c r="J308" s="78"/>
      <c r="K308" s="79"/>
      <c r="L308" s="80"/>
      <c r="O308" s="49"/>
      <c r="P308" s="48" t="s">
        <v>140</v>
      </c>
      <c r="Q308" s="45">
        <v>0.7</v>
      </c>
      <c r="R308" s="41" t="s">
        <v>96</v>
      </c>
      <c r="S308" s="41" t="e">
        <f t="shared" si="53"/>
        <v>#VALUE!</v>
      </c>
      <c r="T308" s="41" t="e">
        <f t="shared" si="54"/>
        <v>#VALUE!</v>
      </c>
      <c r="U308" s="48"/>
      <c r="V308" s="50"/>
    </row>
    <row r="309" spans="1:22" ht="60" customHeight="1" x14ac:dyDescent="0.25">
      <c r="A309" s="39" t="str">
        <f t="shared" si="52"/>
        <v/>
      </c>
      <c r="B309" s="49"/>
      <c r="C309" s="48">
        <f t="shared" si="48"/>
        <v>291</v>
      </c>
      <c r="D309" s="41"/>
      <c r="E309" s="42" t="str">
        <f t="shared" si="49"/>
        <v>R0,8±0,1</v>
      </c>
      <c r="F309" s="55"/>
      <c r="G309" s="42">
        <f t="shared" si="50"/>
        <v>0.70000000000000007</v>
      </c>
      <c r="H309" s="42">
        <f t="shared" si="51"/>
        <v>0.9</v>
      </c>
      <c r="I309" s="77"/>
      <c r="J309" s="78"/>
      <c r="K309" s="79"/>
      <c r="L309" s="80"/>
      <c r="O309" s="49"/>
      <c r="P309" s="48" t="s">
        <v>140</v>
      </c>
      <c r="Q309" s="45">
        <v>0.8</v>
      </c>
      <c r="R309" s="41" t="s">
        <v>96</v>
      </c>
      <c r="S309" s="41" t="e">
        <f t="shared" si="53"/>
        <v>#VALUE!</v>
      </c>
      <c r="T309" s="41" t="e">
        <f t="shared" si="54"/>
        <v>#VALUE!</v>
      </c>
      <c r="U309" s="48"/>
      <c r="V309" s="50"/>
    </row>
    <row r="310" spans="1:22" ht="60" customHeight="1" x14ac:dyDescent="0.25">
      <c r="A310" s="39" t="str">
        <f t="shared" si="52"/>
        <v/>
      </c>
      <c r="B310" s="49"/>
      <c r="C310" s="48">
        <f t="shared" si="48"/>
        <v>292</v>
      </c>
      <c r="D310" s="41"/>
      <c r="E310" s="42" t="str">
        <f t="shared" si="49"/>
        <v>R0,8±0,1</v>
      </c>
      <c r="F310" s="55"/>
      <c r="G310" s="42">
        <f t="shared" si="50"/>
        <v>0.70000000000000007</v>
      </c>
      <c r="H310" s="42">
        <f t="shared" si="51"/>
        <v>0.9</v>
      </c>
      <c r="I310" s="77"/>
      <c r="J310" s="78"/>
      <c r="K310" s="79"/>
      <c r="L310" s="80"/>
      <c r="O310" s="49"/>
      <c r="P310" s="48" t="s">
        <v>140</v>
      </c>
      <c r="Q310" s="45">
        <v>0.8</v>
      </c>
      <c r="R310" s="41" t="s">
        <v>96</v>
      </c>
      <c r="S310" s="41" t="e">
        <f t="shared" si="53"/>
        <v>#VALUE!</v>
      </c>
      <c r="T310" s="41" t="e">
        <f t="shared" si="54"/>
        <v>#VALUE!</v>
      </c>
      <c r="U310" s="48"/>
      <c r="V310" s="50"/>
    </row>
    <row r="311" spans="1:22" ht="60" customHeight="1" x14ac:dyDescent="0.25">
      <c r="A311" s="39" t="str">
        <f t="shared" si="52"/>
        <v/>
      </c>
      <c r="B311" s="49"/>
      <c r="C311" s="48">
        <f t="shared" si="48"/>
        <v>293</v>
      </c>
      <c r="D311" s="41"/>
      <c r="E311" s="42" t="str">
        <f t="shared" si="49"/>
        <v>Angle 45±0,5°</v>
      </c>
      <c r="F311" s="55"/>
      <c r="G311" s="42">
        <f t="shared" si="50"/>
        <v>44.5</v>
      </c>
      <c r="H311" s="42">
        <f t="shared" si="51"/>
        <v>45.5</v>
      </c>
      <c r="I311" s="77"/>
      <c r="J311" s="78"/>
      <c r="K311" s="79"/>
      <c r="L311" s="80"/>
      <c r="O311" s="49"/>
      <c r="P311" s="48" t="s">
        <v>209</v>
      </c>
      <c r="Q311" s="45">
        <v>45</v>
      </c>
      <c r="R311" s="41" t="s">
        <v>129</v>
      </c>
      <c r="S311" s="41" t="e">
        <f t="shared" si="53"/>
        <v>#VALUE!</v>
      </c>
      <c r="T311" s="41" t="e">
        <f t="shared" si="54"/>
        <v>#VALUE!</v>
      </c>
      <c r="U311" s="48" t="s">
        <v>62</v>
      </c>
      <c r="V311" s="50"/>
    </row>
    <row r="312" spans="1:22" ht="60" customHeight="1" x14ac:dyDescent="0.25">
      <c r="A312" s="39" t="str">
        <f t="shared" si="52"/>
        <v/>
      </c>
      <c r="B312" s="49"/>
      <c r="C312" s="48">
        <f t="shared" si="48"/>
        <v>294</v>
      </c>
      <c r="D312" s="41"/>
      <c r="E312" s="42" t="str">
        <f t="shared" si="49"/>
        <v>Ra 0,8</v>
      </c>
      <c r="F312" s="55"/>
      <c r="G312" s="42">
        <f t="shared" si="50"/>
        <v>0</v>
      </c>
      <c r="H312" s="42">
        <f t="shared" si="51"/>
        <v>0.8</v>
      </c>
      <c r="I312" s="77"/>
      <c r="J312" s="78"/>
      <c r="K312" s="79"/>
      <c r="L312" s="80"/>
      <c r="O312" s="49"/>
      <c r="P312" s="48" t="s">
        <v>99</v>
      </c>
      <c r="Q312" s="45">
        <v>0.8</v>
      </c>
      <c r="R312" s="41" t="str">
        <f>IF(AND(V312=$V$2,0.5&lt;=Q312,Q312&lt;=3,$C$4="f"),'6.4- RC'!$AG$5,
IF(AND(V312=$V$2,3&lt;Q312,Q312&lt;=6,$C$4="f"),'6.4- RC'!$AH$5,
IF(AND(V312=$V$2,6&lt;Q312,Q312&lt;=30,$C$4="f"),'6.4- RC'!$AI$5,
IF(AND(V312=$V$2,30&lt;Q312,Q312&lt;=120,$C$4="f"),'6.4- RC'!$AJ$5,
IF(AND(V312=$V$2,120&lt;Q312,Q312&lt;=400,$C$4="f"),'6.4- RC'!$AK$5,
IF(AND(V312=$V$2,400&lt;Q312,Q312&lt;=1000,$C$4="f"),'6.4- RC'!$AL$5,
IF(AND(V312=$V$2,1000&lt;Q312,Q312&lt;=2000,$C$4="f"),'6.4- RC'!$AM$5,
IF(AND(V312=$V$2,2000&lt;Q312,Q312&lt;=4000,$C$4="f"),'6.4- RC'!$AN$5,
IF(AND(V312=$V$3,0.5&lt;=Q312,Q312&lt;=3,$C$4="f"),'6.4- RC'!$AR$4,
IF(AND(V312=$V$3,3&lt;Q312,Q312&lt;=6,$C$4="f"),'6.4- RC'!$AS$4,
IF(AND(V312=$V$3,6&lt;Q312,$C$4="f"),'6.4- RC'!$AT$4,
IF(AND(V312=$V$2,0.5&lt;=Q312,Q312&lt;=3,$C$4="m"),'6.4- RC'!$AG$6,
IF(AND(V312=$V$2,3&lt;Q312,Q312&lt;=6,$C$4="m"),'6.4- RC'!$AH$6,
IF(AND(V312=$V$2,6&lt;Q312,Q312&lt;=30,$C$4="m"),'6.4- RC'!$AI$6,
IF(AND(V312=$V$2,30&lt;Q312,Q312&lt;=120,$C$4="m"),'6.4- RC'!$AJ$6,
IF(AND(V312=$V$2,120&lt;Q312,Q312&lt;=400,$C$4="m"),'6.4- RC'!$AK$6,
IF(AND(V312=$V$2,400&lt;Q312,Q312&lt;=1000,$C$4="m"),'6.4- RC'!$AL$6,
IF(AND(V312=$V$2,1000&lt;Q312,Q312&lt;=2000,$C$4="m"),'6.4- RC'!$AM$6,
IF(AND(V312=$V$2,2000&lt;Q312,Q312&lt;=4000,$C$4="m"),'6.4- RC'!$AN$6,
IF(AND(V312=$V$3,0.5&lt;=Q312,Q312&lt;=3,$C$4="m"),'6.4- RC'!$AR$4,
IF(AND(V312=$V$3,3&lt;Q312,Q312&lt;=6,$C$4="m"),'6.4- RC'!$AS$4,
IF(AND(V312=$V$3,6&lt;Q312,$C$4="m"),'6.4- RC'!$AT$4,
IF(AND(V312=$V$2,0.5&lt;=Q312,Q312&lt;=3,$C$4="c"),'6.4- RC'!$AG$7,
IF(AND(V312=$V$2,3&lt;Q312,Q312&lt;=6,$C$4="c"),'6.4- RC'!$AH$7,
IF(AND(V312=$V$2,6&lt;Q312,Q312&lt;=30,$C$4="c"),'6.4- RC'!$AI$7,
IF(AND(V312=$V$2,30&lt;Q312,Q312&lt;=120,$C$4="c"),'6.4- RC'!$AJ$7,
IF(AND(V312=$V$2,120&lt;Q312,Q312&lt;=400,$C$4="c"),'6.4- RC'!$AK$7,
IF(AND(V312=$V$2,400&lt;Q312,Q312&lt;=1000,$C$4="c"),'6.4- RC'!$AL$7,
IF(AND(V312=$V$2,1000&lt;Q312,Q312&lt;=2000,$C$4="c"),'6.4- RC'!$AM$7,
IF(AND(V312=$V$2,2000&lt;Q312,Q312&lt;=4000,$C$4="c"),'6.4- RC'!$AN$7,
IF(AND(V312=$V$3,0.5&lt;=Q312,Q312&lt;=3,$C$4="c"),'6.4- RC'!$AR$6,
IF(AND(V312=$V$3,3&lt;Q312,Q312&lt;=6,$C$4="c"),'6.4- RC'!$AS$6,
IF(AND(V312=$V$3,6&lt;Q312,$C$4="c"),'6.4- RC'!$AT$6,
IF(AND(V312=$V$2,0.5&lt;=Q312,Q312&lt;=3,$C$4="v"),'6.4- RC'!$AG$8,
IF(AND(V312=$V$2,3&lt;Q312,Q312&lt;=6,$C$4="v"),'6.4- RC'!$AH$8,
IF(AND(V312=$V$2,6&lt;Q312,Q312&lt;=30,$C$4="v"),'6.4- RC'!$AI$8,
IF(AND(V312=$V$2,30&lt;Q312,Q312&lt;=120,$C$4="v"),'6.4- RC'!$AJ$8,
IF(AND(V312=$V$2,120&lt;Q312,Q312&lt;=400,$C$4="v"),'6.4- RC'!$AK$8,
IF(AND(V312=$V$2,400&lt;Q312,Q312&lt;=1000,$C$4="v"),'6.4- RC'!$AL$8,
IF(AND(V312=$V$2,1000&lt;Q312,Q312&lt;=2000,$C$4="v"),'6.4- RC'!$AM$8,
IF(AND(V312=$V$2,2000&lt;Q312,Q312&lt;=4000,$C$4="v"),'6.4- RC'!$AN$8,
IF(AND(V312=$V$3,0.5&lt;=Q312,Q312&lt;=3,$C$4="v"),'6.4- RC'!$AR$6,
IF(AND(V312=$V$3,3&lt;Q312,Q312&lt;=6,$C$4="v"),'6.4- RC'!$AS$6,
IF(AND(V312=$V$3,6&lt;Q312,$C$4="v"),'6.4- RC'!$AT$6,
IF(V312="","")))))))))))))))))))))))))))))))))))))))))))))</f>
        <v/>
      </c>
      <c r="S312" s="41" t="e">
        <f t="shared" si="53"/>
        <v>#VALUE!</v>
      </c>
      <c r="T312" s="41" t="e">
        <f t="shared" si="54"/>
        <v>#VALUE!</v>
      </c>
      <c r="U312" s="48"/>
      <c r="V312" s="50"/>
    </row>
    <row r="313" spans="1:22" ht="60" customHeight="1" x14ac:dyDescent="0.25">
      <c r="A313" s="39" t="str">
        <f t="shared" si="52"/>
        <v/>
      </c>
      <c r="B313" s="49"/>
      <c r="C313" s="48">
        <f t="shared" si="48"/>
        <v>295</v>
      </c>
      <c r="D313" s="41"/>
      <c r="E313" s="42" t="str">
        <f t="shared" si="49"/>
        <v>Ra 0,8</v>
      </c>
      <c r="F313" s="55"/>
      <c r="G313" s="42">
        <f t="shared" si="50"/>
        <v>0</v>
      </c>
      <c r="H313" s="42">
        <f t="shared" si="51"/>
        <v>0.8</v>
      </c>
      <c r="I313" s="77"/>
      <c r="J313" s="78"/>
      <c r="K313" s="79"/>
      <c r="L313" s="80"/>
      <c r="O313" s="49"/>
      <c r="P313" s="48" t="s">
        <v>99</v>
      </c>
      <c r="Q313" s="45">
        <v>0.8</v>
      </c>
      <c r="R313" s="41" t="str">
        <f>IF(AND(V313=$V$2,0.5&lt;=Q313,Q313&lt;=3,$C$4="f"),'6.4- RC'!$AG$5,
IF(AND(V313=$V$2,3&lt;Q313,Q313&lt;=6,$C$4="f"),'6.4- RC'!$AH$5,
IF(AND(V313=$V$2,6&lt;Q313,Q313&lt;=30,$C$4="f"),'6.4- RC'!$AI$5,
IF(AND(V313=$V$2,30&lt;Q313,Q313&lt;=120,$C$4="f"),'6.4- RC'!$AJ$5,
IF(AND(V313=$V$2,120&lt;Q313,Q313&lt;=400,$C$4="f"),'6.4- RC'!$AK$5,
IF(AND(V313=$V$2,400&lt;Q313,Q313&lt;=1000,$C$4="f"),'6.4- RC'!$AL$5,
IF(AND(V313=$V$2,1000&lt;Q313,Q313&lt;=2000,$C$4="f"),'6.4- RC'!$AM$5,
IF(AND(V313=$V$2,2000&lt;Q313,Q313&lt;=4000,$C$4="f"),'6.4- RC'!$AN$5,
IF(AND(V313=$V$3,0.5&lt;=Q313,Q313&lt;=3,$C$4="f"),'6.4- RC'!$AR$4,
IF(AND(V313=$V$3,3&lt;Q313,Q313&lt;=6,$C$4="f"),'6.4- RC'!$AS$4,
IF(AND(V313=$V$3,6&lt;Q313,$C$4="f"),'6.4- RC'!$AT$4,
IF(AND(V313=$V$2,0.5&lt;=Q313,Q313&lt;=3,$C$4="m"),'6.4- RC'!$AG$6,
IF(AND(V313=$V$2,3&lt;Q313,Q313&lt;=6,$C$4="m"),'6.4- RC'!$AH$6,
IF(AND(V313=$V$2,6&lt;Q313,Q313&lt;=30,$C$4="m"),'6.4- RC'!$AI$6,
IF(AND(V313=$V$2,30&lt;Q313,Q313&lt;=120,$C$4="m"),'6.4- RC'!$AJ$6,
IF(AND(V313=$V$2,120&lt;Q313,Q313&lt;=400,$C$4="m"),'6.4- RC'!$AK$6,
IF(AND(V313=$V$2,400&lt;Q313,Q313&lt;=1000,$C$4="m"),'6.4- RC'!$AL$6,
IF(AND(V313=$V$2,1000&lt;Q313,Q313&lt;=2000,$C$4="m"),'6.4- RC'!$AM$6,
IF(AND(V313=$V$2,2000&lt;Q313,Q313&lt;=4000,$C$4="m"),'6.4- RC'!$AN$6,
IF(AND(V313=$V$3,0.5&lt;=Q313,Q313&lt;=3,$C$4="m"),'6.4- RC'!$AR$4,
IF(AND(V313=$V$3,3&lt;Q313,Q313&lt;=6,$C$4="m"),'6.4- RC'!$AS$4,
IF(AND(V313=$V$3,6&lt;Q313,$C$4="m"),'6.4- RC'!$AT$4,
IF(AND(V313=$V$2,0.5&lt;=Q313,Q313&lt;=3,$C$4="c"),'6.4- RC'!$AG$7,
IF(AND(V313=$V$2,3&lt;Q313,Q313&lt;=6,$C$4="c"),'6.4- RC'!$AH$7,
IF(AND(V313=$V$2,6&lt;Q313,Q313&lt;=30,$C$4="c"),'6.4- RC'!$AI$7,
IF(AND(V313=$V$2,30&lt;Q313,Q313&lt;=120,$C$4="c"),'6.4- RC'!$AJ$7,
IF(AND(V313=$V$2,120&lt;Q313,Q313&lt;=400,$C$4="c"),'6.4- RC'!$AK$7,
IF(AND(V313=$V$2,400&lt;Q313,Q313&lt;=1000,$C$4="c"),'6.4- RC'!$AL$7,
IF(AND(V313=$V$2,1000&lt;Q313,Q313&lt;=2000,$C$4="c"),'6.4- RC'!$AM$7,
IF(AND(V313=$V$2,2000&lt;Q313,Q313&lt;=4000,$C$4="c"),'6.4- RC'!$AN$7,
IF(AND(V313=$V$3,0.5&lt;=Q313,Q313&lt;=3,$C$4="c"),'6.4- RC'!$AR$6,
IF(AND(V313=$V$3,3&lt;Q313,Q313&lt;=6,$C$4="c"),'6.4- RC'!$AS$6,
IF(AND(V313=$V$3,6&lt;Q313,$C$4="c"),'6.4- RC'!$AT$6,
IF(AND(V313=$V$2,0.5&lt;=Q313,Q313&lt;=3,$C$4="v"),'6.4- RC'!$AG$8,
IF(AND(V313=$V$2,3&lt;Q313,Q313&lt;=6,$C$4="v"),'6.4- RC'!$AH$8,
IF(AND(V313=$V$2,6&lt;Q313,Q313&lt;=30,$C$4="v"),'6.4- RC'!$AI$8,
IF(AND(V313=$V$2,30&lt;Q313,Q313&lt;=120,$C$4="v"),'6.4- RC'!$AJ$8,
IF(AND(V313=$V$2,120&lt;Q313,Q313&lt;=400,$C$4="v"),'6.4- RC'!$AK$8,
IF(AND(V313=$V$2,400&lt;Q313,Q313&lt;=1000,$C$4="v"),'6.4- RC'!$AL$8,
IF(AND(V313=$V$2,1000&lt;Q313,Q313&lt;=2000,$C$4="v"),'6.4- RC'!$AM$8,
IF(AND(V313=$V$2,2000&lt;Q313,Q313&lt;=4000,$C$4="v"),'6.4- RC'!$AN$8,
IF(AND(V313=$V$3,0.5&lt;=Q313,Q313&lt;=3,$C$4="v"),'6.4- RC'!$AR$6,
IF(AND(V313=$V$3,3&lt;Q313,Q313&lt;=6,$C$4="v"),'6.4- RC'!$AS$6,
IF(AND(V313=$V$3,6&lt;Q313,$C$4="v"),'6.4- RC'!$AT$6,
IF(V313="","")))))))))))))))))))))))))))))))))))))))))))))</f>
        <v/>
      </c>
      <c r="S313" s="41" t="e">
        <f t="shared" si="53"/>
        <v>#VALUE!</v>
      </c>
      <c r="T313" s="41" t="e">
        <f t="shared" si="54"/>
        <v>#VALUE!</v>
      </c>
      <c r="U313" s="48"/>
      <c r="V313" s="50"/>
    </row>
    <row r="314" spans="1:22" ht="60" customHeight="1" x14ac:dyDescent="0.25">
      <c r="A314" s="39" t="str">
        <f t="shared" si="52"/>
        <v/>
      </c>
      <c r="B314" s="49"/>
      <c r="C314" s="48">
        <f t="shared" si="48"/>
        <v>296</v>
      </c>
      <c r="D314" s="41"/>
      <c r="E314" s="42" t="str">
        <f t="shared" si="49"/>
        <v>Angle 45±0,5°</v>
      </c>
      <c r="F314" s="55"/>
      <c r="G314" s="42">
        <f t="shared" si="50"/>
        <v>44.5</v>
      </c>
      <c r="H314" s="42">
        <f t="shared" si="51"/>
        <v>45.5</v>
      </c>
      <c r="I314" s="77"/>
      <c r="J314" s="78"/>
      <c r="K314" s="79"/>
      <c r="L314" s="80"/>
      <c r="O314" s="49"/>
      <c r="P314" s="48" t="s">
        <v>209</v>
      </c>
      <c r="Q314" s="45">
        <v>45</v>
      </c>
      <c r="R314" s="41" t="s">
        <v>129</v>
      </c>
      <c r="S314" s="41" t="e">
        <f t="shared" si="53"/>
        <v>#VALUE!</v>
      </c>
      <c r="T314" s="41" t="e">
        <f t="shared" si="54"/>
        <v>#VALUE!</v>
      </c>
      <c r="U314" s="48" t="s">
        <v>62</v>
      </c>
      <c r="V314" s="50"/>
    </row>
    <row r="315" spans="1:22" ht="60" customHeight="1" x14ac:dyDescent="0.25">
      <c r="A315" s="39" t="str">
        <f t="shared" si="52"/>
        <v/>
      </c>
      <c r="B315" s="49"/>
      <c r="C315" s="48">
        <f t="shared" si="48"/>
        <v>297</v>
      </c>
      <c r="D315" s="41"/>
      <c r="E315" s="42" t="str">
        <f t="shared" si="49"/>
        <v>3,3±0,1</v>
      </c>
      <c r="F315" s="55"/>
      <c r="G315" s="42">
        <f t="shared" si="50"/>
        <v>3.1999999999999997</v>
      </c>
      <c r="H315" s="42">
        <f t="shared" si="51"/>
        <v>3.4</v>
      </c>
      <c r="I315" s="77"/>
      <c r="J315" s="78"/>
      <c r="K315" s="79"/>
      <c r="L315" s="80"/>
      <c r="O315" s="49"/>
      <c r="P315" s="48"/>
      <c r="Q315" s="45">
        <v>3.3</v>
      </c>
      <c r="R315" s="41" t="s">
        <v>96</v>
      </c>
      <c r="S315" s="41" t="e">
        <f t="shared" si="53"/>
        <v>#VALUE!</v>
      </c>
      <c r="T315" s="41" t="e">
        <f t="shared" si="54"/>
        <v>#VALUE!</v>
      </c>
      <c r="U315" s="48"/>
      <c r="V315" s="50"/>
    </row>
    <row r="316" spans="1:22" ht="60" customHeight="1" x14ac:dyDescent="0.25">
      <c r="A316" s="39" t="str">
        <f t="shared" si="52"/>
        <v/>
      </c>
      <c r="B316" s="49"/>
      <c r="C316" s="48">
        <f t="shared" si="48"/>
        <v>298</v>
      </c>
      <c r="D316" s="41"/>
      <c r="E316" s="42" t="str">
        <f t="shared" si="49"/>
        <v>Ra 1,6</v>
      </c>
      <c r="F316" s="55"/>
      <c r="G316" s="42">
        <f t="shared" si="50"/>
        <v>0</v>
      </c>
      <c r="H316" s="42">
        <f t="shared" si="51"/>
        <v>1.6</v>
      </c>
      <c r="I316" s="77"/>
      <c r="J316" s="78"/>
      <c r="K316" s="79"/>
      <c r="L316" s="80"/>
      <c r="O316" s="49"/>
      <c r="P316" s="48" t="s">
        <v>99</v>
      </c>
      <c r="Q316" s="45">
        <v>1.6</v>
      </c>
      <c r="R316" s="41" t="str">
        <f>IF(AND(V316=$V$2,0.5&lt;=Q316,Q316&lt;=3,$C$4="f"),'6.4- RC'!$AG$5,
IF(AND(V316=$V$2,3&lt;Q316,Q316&lt;=6,$C$4="f"),'6.4- RC'!$AH$5,
IF(AND(V316=$V$2,6&lt;Q316,Q316&lt;=30,$C$4="f"),'6.4- RC'!$AI$5,
IF(AND(V316=$V$2,30&lt;Q316,Q316&lt;=120,$C$4="f"),'6.4- RC'!$AJ$5,
IF(AND(V316=$V$2,120&lt;Q316,Q316&lt;=400,$C$4="f"),'6.4- RC'!$AK$5,
IF(AND(V316=$V$2,400&lt;Q316,Q316&lt;=1000,$C$4="f"),'6.4- RC'!$AL$5,
IF(AND(V316=$V$2,1000&lt;Q316,Q316&lt;=2000,$C$4="f"),'6.4- RC'!$AM$5,
IF(AND(V316=$V$2,2000&lt;Q316,Q316&lt;=4000,$C$4="f"),'6.4- RC'!$AN$5,
IF(AND(V316=$V$3,0.5&lt;=Q316,Q316&lt;=3,$C$4="f"),'6.4- RC'!$AR$4,
IF(AND(V316=$V$3,3&lt;Q316,Q316&lt;=6,$C$4="f"),'6.4- RC'!$AS$4,
IF(AND(V316=$V$3,6&lt;Q316,$C$4="f"),'6.4- RC'!$AT$4,
IF(AND(V316=$V$2,0.5&lt;=Q316,Q316&lt;=3,$C$4="m"),'6.4- RC'!$AG$6,
IF(AND(V316=$V$2,3&lt;Q316,Q316&lt;=6,$C$4="m"),'6.4- RC'!$AH$6,
IF(AND(V316=$V$2,6&lt;Q316,Q316&lt;=30,$C$4="m"),'6.4- RC'!$AI$6,
IF(AND(V316=$V$2,30&lt;Q316,Q316&lt;=120,$C$4="m"),'6.4- RC'!$AJ$6,
IF(AND(V316=$V$2,120&lt;Q316,Q316&lt;=400,$C$4="m"),'6.4- RC'!$AK$6,
IF(AND(V316=$V$2,400&lt;Q316,Q316&lt;=1000,$C$4="m"),'6.4- RC'!$AL$6,
IF(AND(V316=$V$2,1000&lt;Q316,Q316&lt;=2000,$C$4="m"),'6.4- RC'!$AM$6,
IF(AND(V316=$V$2,2000&lt;Q316,Q316&lt;=4000,$C$4="m"),'6.4- RC'!$AN$6,
IF(AND(V316=$V$3,0.5&lt;=Q316,Q316&lt;=3,$C$4="m"),'6.4- RC'!$AR$4,
IF(AND(V316=$V$3,3&lt;Q316,Q316&lt;=6,$C$4="m"),'6.4- RC'!$AS$4,
IF(AND(V316=$V$3,6&lt;Q316,$C$4="m"),'6.4- RC'!$AT$4,
IF(AND(V316=$V$2,0.5&lt;=Q316,Q316&lt;=3,$C$4="c"),'6.4- RC'!$AG$7,
IF(AND(V316=$V$2,3&lt;Q316,Q316&lt;=6,$C$4="c"),'6.4- RC'!$AH$7,
IF(AND(V316=$V$2,6&lt;Q316,Q316&lt;=30,$C$4="c"),'6.4- RC'!$AI$7,
IF(AND(V316=$V$2,30&lt;Q316,Q316&lt;=120,$C$4="c"),'6.4- RC'!$AJ$7,
IF(AND(V316=$V$2,120&lt;Q316,Q316&lt;=400,$C$4="c"),'6.4- RC'!$AK$7,
IF(AND(V316=$V$2,400&lt;Q316,Q316&lt;=1000,$C$4="c"),'6.4- RC'!$AL$7,
IF(AND(V316=$V$2,1000&lt;Q316,Q316&lt;=2000,$C$4="c"),'6.4- RC'!$AM$7,
IF(AND(V316=$V$2,2000&lt;Q316,Q316&lt;=4000,$C$4="c"),'6.4- RC'!$AN$7,
IF(AND(V316=$V$3,0.5&lt;=Q316,Q316&lt;=3,$C$4="c"),'6.4- RC'!$AR$6,
IF(AND(V316=$V$3,3&lt;Q316,Q316&lt;=6,$C$4="c"),'6.4- RC'!$AS$6,
IF(AND(V316=$V$3,6&lt;Q316,$C$4="c"),'6.4- RC'!$AT$6,
IF(AND(V316=$V$2,0.5&lt;=Q316,Q316&lt;=3,$C$4="v"),'6.4- RC'!$AG$8,
IF(AND(V316=$V$2,3&lt;Q316,Q316&lt;=6,$C$4="v"),'6.4- RC'!$AH$8,
IF(AND(V316=$V$2,6&lt;Q316,Q316&lt;=30,$C$4="v"),'6.4- RC'!$AI$8,
IF(AND(V316=$V$2,30&lt;Q316,Q316&lt;=120,$C$4="v"),'6.4- RC'!$AJ$8,
IF(AND(V316=$V$2,120&lt;Q316,Q316&lt;=400,$C$4="v"),'6.4- RC'!$AK$8,
IF(AND(V316=$V$2,400&lt;Q316,Q316&lt;=1000,$C$4="v"),'6.4- RC'!$AL$8,
IF(AND(V316=$V$2,1000&lt;Q316,Q316&lt;=2000,$C$4="v"),'6.4- RC'!$AM$8,
IF(AND(V316=$V$2,2000&lt;Q316,Q316&lt;=4000,$C$4="v"),'6.4- RC'!$AN$8,
IF(AND(V316=$V$3,0.5&lt;=Q316,Q316&lt;=3,$C$4="v"),'6.4- RC'!$AR$6,
IF(AND(V316=$V$3,3&lt;Q316,Q316&lt;=6,$C$4="v"),'6.4- RC'!$AS$6,
IF(AND(V316=$V$3,6&lt;Q316,$C$4="v"),'6.4- RC'!$AT$6,
IF(V316="","")))))))))))))))))))))))))))))))))))))))))))))</f>
        <v/>
      </c>
      <c r="S316" s="41" t="e">
        <f t="shared" si="53"/>
        <v>#VALUE!</v>
      </c>
      <c r="T316" s="41" t="e">
        <f t="shared" si="54"/>
        <v>#VALUE!</v>
      </c>
      <c r="U316" s="48"/>
      <c r="V316" s="50"/>
    </row>
    <row r="317" spans="1:22" ht="60" customHeight="1" x14ac:dyDescent="0.25">
      <c r="A317" s="39" t="str">
        <f t="shared" si="52"/>
        <v/>
      </c>
      <c r="B317" s="49"/>
      <c r="C317" s="48">
        <f t="shared" si="48"/>
        <v>299</v>
      </c>
      <c r="D317" s="41"/>
      <c r="E317" s="42" t="str">
        <f t="shared" si="49"/>
        <v>2,07±0,05</v>
      </c>
      <c r="F317" s="55">
        <f>AVERAGE('8560-2.001 (av TS)'!I400:I403)</f>
        <v>0</v>
      </c>
      <c r="G317" s="42">
        <f t="shared" si="50"/>
        <v>2.02</v>
      </c>
      <c r="H317" s="42">
        <f t="shared" si="51"/>
        <v>2.1199999999999997</v>
      </c>
      <c r="I317" s="77"/>
      <c r="J317" s="78"/>
      <c r="K317" s="79"/>
      <c r="L317" s="80"/>
      <c r="O317" s="49"/>
      <c r="P317" s="48"/>
      <c r="Q317" s="45">
        <v>2.0699999999999998</v>
      </c>
      <c r="R317" s="41" t="s">
        <v>186</v>
      </c>
      <c r="S317" s="41" t="e">
        <f t="shared" si="53"/>
        <v>#VALUE!</v>
      </c>
      <c r="T317" s="41" t="e">
        <f t="shared" si="54"/>
        <v>#VALUE!</v>
      </c>
      <c r="U317" s="48"/>
      <c r="V317" s="50"/>
    </row>
    <row r="318" spans="1:22" ht="60" customHeight="1" x14ac:dyDescent="0.25">
      <c r="A318" s="39" t="str">
        <f t="shared" si="52"/>
        <v/>
      </c>
      <c r="B318" s="49"/>
      <c r="C318" s="48">
        <f t="shared" si="48"/>
        <v>300</v>
      </c>
      <c r="D318" s="41"/>
      <c r="E318" s="42" t="str">
        <f t="shared" si="49"/>
        <v>1,6±0,1</v>
      </c>
      <c r="F318" s="55">
        <f>AVERAGE('8560-2.001 (av TS)'!I404:I407)</f>
        <v>0</v>
      </c>
      <c r="G318" s="42">
        <f t="shared" si="50"/>
        <v>1.5</v>
      </c>
      <c r="H318" s="42">
        <f t="shared" si="51"/>
        <v>1.7000000000000002</v>
      </c>
      <c r="I318" s="77"/>
      <c r="J318" s="78"/>
      <c r="K318" s="79"/>
      <c r="L318" s="80"/>
      <c r="O318" s="49"/>
      <c r="P318" s="48"/>
      <c r="Q318" s="45">
        <v>1.6</v>
      </c>
      <c r="R318" s="41" t="s">
        <v>96</v>
      </c>
      <c r="S318" s="41" t="e">
        <f t="shared" si="53"/>
        <v>#VALUE!</v>
      </c>
      <c r="T318" s="41" t="e">
        <f t="shared" si="54"/>
        <v>#VALUE!</v>
      </c>
      <c r="U318" s="48"/>
      <c r="V318" s="50"/>
    </row>
    <row r="319" spans="1:22" ht="60" customHeight="1" x14ac:dyDescent="0.25">
      <c r="A319" s="39" t="str">
        <f t="shared" si="52"/>
        <v/>
      </c>
      <c r="B319" s="49"/>
      <c r="C319" s="48">
        <f t="shared" si="48"/>
        <v>301</v>
      </c>
      <c r="D319" s="41"/>
      <c r="E319" s="42" t="str">
        <f t="shared" si="49"/>
        <v>R0,7±0,1</v>
      </c>
      <c r="F319" s="55"/>
      <c r="G319" s="42">
        <f t="shared" si="50"/>
        <v>0.6</v>
      </c>
      <c r="H319" s="42">
        <f t="shared" si="51"/>
        <v>0.79999999999999993</v>
      </c>
      <c r="I319" s="77"/>
      <c r="J319" s="78"/>
      <c r="K319" s="79"/>
      <c r="L319" s="80"/>
      <c r="O319" s="49"/>
      <c r="P319" s="48" t="s">
        <v>140</v>
      </c>
      <c r="Q319" s="45">
        <v>0.7</v>
      </c>
      <c r="R319" s="41" t="s">
        <v>96</v>
      </c>
      <c r="S319" s="41" t="e">
        <f t="shared" si="53"/>
        <v>#VALUE!</v>
      </c>
      <c r="T319" s="41" t="e">
        <f t="shared" si="54"/>
        <v>#VALUE!</v>
      </c>
      <c r="U319" s="48"/>
      <c r="V319" s="50"/>
    </row>
    <row r="320" spans="1:22" ht="60" customHeight="1" x14ac:dyDescent="0.25">
      <c r="A320" s="39" t="str">
        <f t="shared" si="52"/>
        <v/>
      </c>
      <c r="B320" s="49"/>
      <c r="C320" s="48">
        <f t="shared" si="48"/>
        <v>302</v>
      </c>
      <c r="D320" s="41"/>
      <c r="E320" s="42" t="str">
        <f t="shared" si="49"/>
        <v>R0,15±0,05</v>
      </c>
      <c r="F320" s="55"/>
      <c r="G320" s="42">
        <f t="shared" si="50"/>
        <v>9.9999999999999992E-2</v>
      </c>
      <c r="H320" s="42">
        <f t="shared" si="51"/>
        <v>0.2</v>
      </c>
      <c r="I320" s="77"/>
      <c r="J320" s="78"/>
      <c r="K320" s="79"/>
      <c r="L320" s="80"/>
      <c r="O320" s="49"/>
      <c r="P320" s="48" t="s">
        <v>140</v>
      </c>
      <c r="Q320" s="45">
        <v>0.15</v>
      </c>
      <c r="R320" s="41" t="s">
        <v>186</v>
      </c>
      <c r="S320" s="41" t="e">
        <f t="shared" si="53"/>
        <v>#VALUE!</v>
      </c>
      <c r="T320" s="41" t="e">
        <f t="shared" si="54"/>
        <v>#VALUE!</v>
      </c>
      <c r="U320" s="48"/>
      <c r="V320" s="50"/>
    </row>
    <row r="321" spans="1:22" ht="60" customHeight="1" x14ac:dyDescent="0.25">
      <c r="A321" s="39" t="str">
        <f t="shared" si="52"/>
        <v/>
      </c>
      <c r="B321" s="49"/>
      <c r="C321" s="48">
        <f t="shared" si="48"/>
        <v>303</v>
      </c>
      <c r="D321" s="41"/>
      <c r="E321" s="42" t="str">
        <f t="shared" si="49"/>
        <v>Localisation 0,2|M|W|C</v>
      </c>
      <c r="F321" s="55">
        <f>MAX('8560-2.001 (av TS)'!I384,'8560-2.001 (av TS)'!I387,'8560-2.001 (av TS)'!I390,'8560-2.001 (av TS)'!I393)</f>
        <v>0</v>
      </c>
      <c r="G321" s="42">
        <f t="shared" si="50"/>
        <v>0</v>
      </c>
      <c r="H321" s="42">
        <f t="shared" si="51"/>
        <v>0.2</v>
      </c>
      <c r="I321" s="77"/>
      <c r="J321" s="78"/>
      <c r="K321" s="79"/>
      <c r="L321" s="80"/>
      <c r="O321" s="49"/>
      <c r="P321" s="48" t="s">
        <v>57</v>
      </c>
      <c r="Q321" s="45">
        <v>0.2</v>
      </c>
      <c r="R321" s="41" t="str">
        <f>IF(AND(V321=$V$2,0.5&lt;=Q321,Q321&lt;=3,$C$4="f"),'6.4- RC'!$AG$5,
IF(AND(V321=$V$2,3&lt;Q321,Q321&lt;=6,$C$4="f"),'6.4- RC'!$AH$5,
IF(AND(V321=$V$2,6&lt;Q321,Q321&lt;=30,$C$4="f"),'6.4- RC'!$AI$5,
IF(AND(V321=$V$2,30&lt;Q321,Q321&lt;=120,$C$4="f"),'6.4- RC'!$AJ$5,
IF(AND(V321=$V$2,120&lt;Q321,Q321&lt;=400,$C$4="f"),'6.4- RC'!$AK$5,
IF(AND(V321=$V$2,400&lt;Q321,Q321&lt;=1000,$C$4="f"),'6.4- RC'!$AL$5,
IF(AND(V321=$V$2,1000&lt;Q321,Q321&lt;=2000,$C$4="f"),'6.4- RC'!$AM$5,
IF(AND(V321=$V$2,2000&lt;Q321,Q321&lt;=4000,$C$4="f"),'6.4- RC'!$AN$5,
IF(AND(V321=$V$3,0.5&lt;=Q321,Q321&lt;=3,$C$4="f"),'6.4- RC'!$AR$4,
IF(AND(V321=$V$3,3&lt;Q321,Q321&lt;=6,$C$4="f"),'6.4- RC'!$AS$4,
IF(AND(V321=$V$3,6&lt;Q321,$C$4="f"),'6.4- RC'!$AT$4,
IF(AND(V321=$V$2,0.5&lt;=Q321,Q321&lt;=3,$C$4="m"),'6.4- RC'!$AG$6,
IF(AND(V321=$V$2,3&lt;Q321,Q321&lt;=6,$C$4="m"),'6.4- RC'!$AH$6,
IF(AND(V321=$V$2,6&lt;Q321,Q321&lt;=30,$C$4="m"),'6.4- RC'!$AI$6,
IF(AND(V321=$V$2,30&lt;Q321,Q321&lt;=120,$C$4="m"),'6.4- RC'!$AJ$6,
IF(AND(V321=$V$2,120&lt;Q321,Q321&lt;=400,$C$4="m"),'6.4- RC'!$AK$6,
IF(AND(V321=$V$2,400&lt;Q321,Q321&lt;=1000,$C$4="m"),'6.4- RC'!$AL$6,
IF(AND(V321=$V$2,1000&lt;Q321,Q321&lt;=2000,$C$4="m"),'6.4- RC'!$AM$6,
IF(AND(V321=$V$2,2000&lt;Q321,Q321&lt;=4000,$C$4="m"),'6.4- RC'!$AN$6,
IF(AND(V321=$V$3,0.5&lt;=Q321,Q321&lt;=3,$C$4="m"),'6.4- RC'!$AR$4,
IF(AND(V321=$V$3,3&lt;Q321,Q321&lt;=6,$C$4="m"),'6.4- RC'!$AS$4,
IF(AND(V321=$V$3,6&lt;Q321,$C$4="m"),'6.4- RC'!$AT$4,
IF(AND(V321=$V$2,0.5&lt;=Q321,Q321&lt;=3,$C$4="c"),'6.4- RC'!$AG$7,
IF(AND(V321=$V$2,3&lt;Q321,Q321&lt;=6,$C$4="c"),'6.4- RC'!$AH$7,
IF(AND(V321=$V$2,6&lt;Q321,Q321&lt;=30,$C$4="c"),'6.4- RC'!$AI$7,
IF(AND(V321=$V$2,30&lt;Q321,Q321&lt;=120,$C$4="c"),'6.4- RC'!$AJ$7,
IF(AND(V321=$V$2,120&lt;Q321,Q321&lt;=400,$C$4="c"),'6.4- RC'!$AK$7,
IF(AND(V321=$V$2,400&lt;Q321,Q321&lt;=1000,$C$4="c"),'6.4- RC'!$AL$7,
IF(AND(V321=$V$2,1000&lt;Q321,Q321&lt;=2000,$C$4="c"),'6.4- RC'!$AM$7,
IF(AND(V321=$V$2,2000&lt;Q321,Q321&lt;=4000,$C$4="c"),'6.4- RC'!$AN$7,
IF(AND(V321=$V$3,0.5&lt;=Q321,Q321&lt;=3,$C$4="c"),'6.4- RC'!$AR$6,
IF(AND(V321=$V$3,3&lt;Q321,Q321&lt;=6,$C$4="c"),'6.4- RC'!$AS$6,
IF(AND(V321=$V$3,6&lt;Q321,$C$4="c"),'6.4- RC'!$AT$6,
IF(AND(V321=$V$2,0.5&lt;=Q321,Q321&lt;=3,$C$4="v"),'6.4- RC'!$AG$8,
IF(AND(V321=$V$2,3&lt;Q321,Q321&lt;=6,$C$4="v"),'6.4- RC'!$AH$8,
IF(AND(V321=$V$2,6&lt;Q321,Q321&lt;=30,$C$4="v"),'6.4- RC'!$AI$8,
IF(AND(V321=$V$2,30&lt;Q321,Q321&lt;=120,$C$4="v"),'6.4- RC'!$AJ$8,
IF(AND(V321=$V$2,120&lt;Q321,Q321&lt;=400,$C$4="v"),'6.4- RC'!$AK$8,
IF(AND(V321=$V$2,400&lt;Q321,Q321&lt;=1000,$C$4="v"),'6.4- RC'!$AL$8,
IF(AND(V321=$V$2,1000&lt;Q321,Q321&lt;=2000,$C$4="v"),'6.4- RC'!$AM$8,
IF(AND(V321=$V$2,2000&lt;Q321,Q321&lt;=4000,$C$4="v"),'6.4- RC'!$AN$8,
IF(AND(V321=$V$3,0.5&lt;=Q321,Q321&lt;=3,$C$4="v"),'6.4- RC'!$AR$6,
IF(AND(V321=$V$3,3&lt;Q321,Q321&lt;=6,$C$4="v"),'6.4- RC'!$AS$6,
IF(AND(V321=$V$3,6&lt;Q321,$C$4="v"),'6.4- RC'!$AT$6,
IF(V321="","")))))))))))))))))))))))))))))))))))))))))))))</f>
        <v/>
      </c>
      <c r="S321" s="41" t="e">
        <f t="shared" si="53"/>
        <v>#VALUE!</v>
      </c>
      <c r="T321" s="41" t="e">
        <f t="shared" si="54"/>
        <v>#VALUE!</v>
      </c>
      <c r="U321" s="48" t="s">
        <v>210</v>
      </c>
      <c r="V321" s="50"/>
    </row>
    <row r="322" spans="1:22" ht="60" customHeight="1" x14ac:dyDescent="0.25">
      <c r="A322" s="39" t="s">
        <v>153</v>
      </c>
      <c r="B322" s="49"/>
      <c r="C322" s="48">
        <f t="shared" si="48"/>
        <v>304</v>
      </c>
      <c r="D322" s="41"/>
      <c r="E322" s="42" t="str">
        <f t="shared" si="49"/>
        <v>(4x) MJ8x1-6H</v>
      </c>
      <c r="F322" s="55"/>
      <c r="G322" s="42">
        <f t="shared" si="50"/>
        <v>0</v>
      </c>
      <c r="H322" s="42" t="str">
        <f t="shared" si="51"/>
        <v>MJ8x1-6H</v>
      </c>
      <c r="I322" s="77"/>
      <c r="J322" s="78"/>
      <c r="K322" s="79"/>
      <c r="L322" s="80"/>
      <c r="O322" s="49">
        <v>4</v>
      </c>
      <c r="P322" s="48"/>
      <c r="Q322" s="45" t="s">
        <v>211</v>
      </c>
      <c r="R322" s="41" t="str">
        <f>IF(AND(V322=$V$2,0.5&lt;=Q322,Q322&lt;=3,$C$4="f"),'6.4- RC'!$AG$5,
IF(AND(V322=$V$2,3&lt;Q322,Q322&lt;=6,$C$4="f"),'6.4- RC'!$AH$5,
IF(AND(V322=$V$2,6&lt;Q322,Q322&lt;=30,$C$4="f"),'6.4- RC'!$AI$5,
IF(AND(V322=$V$2,30&lt;Q322,Q322&lt;=120,$C$4="f"),'6.4- RC'!$AJ$5,
IF(AND(V322=$V$2,120&lt;Q322,Q322&lt;=400,$C$4="f"),'6.4- RC'!$AK$5,
IF(AND(V322=$V$2,400&lt;Q322,Q322&lt;=1000,$C$4="f"),'6.4- RC'!$AL$5,
IF(AND(V322=$V$2,1000&lt;Q322,Q322&lt;=2000,$C$4="f"),'6.4- RC'!$AM$5,
IF(AND(V322=$V$2,2000&lt;Q322,Q322&lt;=4000,$C$4="f"),'6.4- RC'!$AN$5,
IF(AND(V322=$V$3,0.5&lt;=Q322,Q322&lt;=3,$C$4="f"),'6.4- RC'!$AR$4,
IF(AND(V322=$V$3,3&lt;Q322,Q322&lt;=6,$C$4="f"),'6.4- RC'!$AS$4,
IF(AND(V322=$V$3,6&lt;Q322,$C$4="f"),'6.4- RC'!$AT$4,
IF(AND(V322=$V$2,0.5&lt;=Q322,Q322&lt;=3,$C$4="m"),'6.4- RC'!$AG$6,
IF(AND(V322=$V$2,3&lt;Q322,Q322&lt;=6,$C$4="m"),'6.4- RC'!$AH$6,
IF(AND(V322=$V$2,6&lt;Q322,Q322&lt;=30,$C$4="m"),'6.4- RC'!$AI$6,
IF(AND(V322=$V$2,30&lt;Q322,Q322&lt;=120,$C$4="m"),'6.4- RC'!$AJ$6,
IF(AND(V322=$V$2,120&lt;Q322,Q322&lt;=400,$C$4="m"),'6.4- RC'!$AK$6,
IF(AND(V322=$V$2,400&lt;Q322,Q322&lt;=1000,$C$4="m"),'6.4- RC'!$AL$6,
IF(AND(V322=$V$2,1000&lt;Q322,Q322&lt;=2000,$C$4="m"),'6.4- RC'!$AM$6,
IF(AND(V322=$V$2,2000&lt;Q322,Q322&lt;=4000,$C$4="m"),'6.4- RC'!$AN$6,
IF(AND(V322=$V$3,0.5&lt;=Q322,Q322&lt;=3,$C$4="m"),'6.4- RC'!$AR$4,
IF(AND(V322=$V$3,3&lt;Q322,Q322&lt;=6,$C$4="m"),'6.4- RC'!$AS$4,
IF(AND(V322=$V$3,6&lt;Q322,$C$4="m"),'6.4- RC'!$AT$4,
IF(AND(V322=$V$2,0.5&lt;=Q322,Q322&lt;=3,$C$4="c"),'6.4- RC'!$AG$7,
IF(AND(V322=$V$2,3&lt;Q322,Q322&lt;=6,$C$4="c"),'6.4- RC'!$AH$7,
IF(AND(V322=$V$2,6&lt;Q322,Q322&lt;=30,$C$4="c"),'6.4- RC'!$AI$7,
IF(AND(V322=$V$2,30&lt;Q322,Q322&lt;=120,$C$4="c"),'6.4- RC'!$AJ$7,
IF(AND(V322=$V$2,120&lt;Q322,Q322&lt;=400,$C$4="c"),'6.4- RC'!$AK$7,
IF(AND(V322=$V$2,400&lt;Q322,Q322&lt;=1000,$C$4="c"),'6.4- RC'!$AL$7,
IF(AND(V322=$V$2,1000&lt;Q322,Q322&lt;=2000,$C$4="c"),'6.4- RC'!$AM$7,
IF(AND(V322=$V$2,2000&lt;Q322,Q322&lt;=4000,$C$4="c"),'6.4- RC'!$AN$7,
IF(AND(V322=$V$3,0.5&lt;=Q322,Q322&lt;=3,$C$4="c"),'6.4- RC'!$AR$6,
IF(AND(V322=$V$3,3&lt;Q322,Q322&lt;=6,$C$4="c"),'6.4- RC'!$AS$6,
IF(AND(V322=$V$3,6&lt;Q322,$C$4="c"),'6.4- RC'!$AT$6,
IF(AND(V322=$V$2,0.5&lt;=Q322,Q322&lt;=3,$C$4="v"),'6.4- RC'!$AG$8,
IF(AND(V322=$V$2,3&lt;Q322,Q322&lt;=6,$C$4="v"),'6.4- RC'!$AH$8,
IF(AND(V322=$V$2,6&lt;Q322,Q322&lt;=30,$C$4="v"),'6.4- RC'!$AI$8,
IF(AND(V322=$V$2,30&lt;Q322,Q322&lt;=120,$C$4="v"),'6.4- RC'!$AJ$8,
IF(AND(V322=$V$2,120&lt;Q322,Q322&lt;=400,$C$4="v"),'6.4- RC'!$AK$8,
IF(AND(V322=$V$2,400&lt;Q322,Q322&lt;=1000,$C$4="v"),'6.4- RC'!$AL$8,
IF(AND(V322=$V$2,1000&lt;Q322,Q322&lt;=2000,$C$4="v"),'6.4- RC'!$AM$8,
IF(AND(V322=$V$2,2000&lt;Q322,Q322&lt;=4000,$C$4="v"),'6.4- RC'!$AN$8,
IF(AND(V322=$V$3,0.5&lt;=Q322,Q322&lt;=3,$C$4="v"),'6.4- RC'!$AR$6,
IF(AND(V322=$V$3,3&lt;Q322,Q322&lt;=6,$C$4="v"),'6.4- RC'!$AS$6,
IF(AND(V322=$V$3,6&lt;Q322,$C$4="v"),'6.4- RC'!$AT$6,
IF(V322="","")))))))))))))))))))))))))))))))))))))))))))))</f>
        <v/>
      </c>
      <c r="S322" s="41" t="e">
        <f t="shared" si="53"/>
        <v>#VALUE!</v>
      </c>
      <c r="T322" s="41" t="e">
        <f t="shared" si="54"/>
        <v>#VALUE!</v>
      </c>
      <c r="U322" s="48"/>
      <c r="V322" s="50"/>
    </row>
    <row r="323" spans="1:22" ht="60" customHeight="1" x14ac:dyDescent="0.25">
      <c r="A323" s="39" t="str">
        <f t="shared" si="52"/>
        <v/>
      </c>
      <c r="B323" s="49"/>
      <c r="C323" s="48">
        <f t="shared" si="48"/>
        <v>305</v>
      </c>
      <c r="D323" s="41"/>
      <c r="E323" s="42" t="str">
        <f t="shared" si="49"/>
        <v>(4x) Ø10,65±0,15</v>
      </c>
      <c r="F323" s="55">
        <f>AVERAGE('8560-2.001 (av TS)'!I396:I399)</f>
        <v>0</v>
      </c>
      <c r="G323" s="42">
        <f t="shared" si="50"/>
        <v>10.5</v>
      </c>
      <c r="H323" s="42">
        <f t="shared" si="51"/>
        <v>10.8</v>
      </c>
      <c r="I323" s="77"/>
      <c r="J323" s="78"/>
      <c r="K323" s="79"/>
      <c r="L323" s="80"/>
      <c r="O323" s="49">
        <v>4</v>
      </c>
      <c r="P323" s="48" t="s">
        <v>59</v>
      </c>
      <c r="Q323" s="45">
        <v>10.65</v>
      </c>
      <c r="R323" s="41" t="s">
        <v>60</v>
      </c>
      <c r="S323" s="41" t="e">
        <f t="shared" si="53"/>
        <v>#VALUE!</v>
      </c>
      <c r="T323" s="41" t="e">
        <f t="shared" si="54"/>
        <v>#VALUE!</v>
      </c>
      <c r="U323" s="48"/>
      <c r="V323" s="50"/>
    </row>
    <row r="324" spans="1:22" ht="60" customHeight="1" x14ac:dyDescent="0.25">
      <c r="A324" s="39" t="str">
        <f t="shared" si="52"/>
        <v/>
      </c>
      <c r="B324" s="49"/>
      <c r="C324" s="48">
        <f t="shared" si="48"/>
        <v>306</v>
      </c>
      <c r="D324" s="41"/>
      <c r="E324" s="42" t="str">
        <f t="shared" si="49"/>
        <v>Ra 1,6</v>
      </c>
      <c r="F324" s="55"/>
      <c r="G324" s="42">
        <f t="shared" si="50"/>
        <v>0</v>
      </c>
      <c r="H324" s="42">
        <f t="shared" si="51"/>
        <v>1.6</v>
      </c>
      <c r="I324" s="77"/>
      <c r="J324" s="78"/>
      <c r="K324" s="79"/>
      <c r="L324" s="80"/>
      <c r="O324" s="49"/>
      <c r="P324" s="48" t="s">
        <v>99</v>
      </c>
      <c r="Q324" s="45">
        <v>1.6</v>
      </c>
      <c r="R324" s="41" t="str">
        <f>IF(AND(V324=$V$2,0.5&lt;=Q324,Q324&lt;=3,$C$4="f"),'6.4- RC'!$AG$5,
IF(AND(V324=$V$2,3&lt;Q324,Q324&lt;=6,$C$4="f"),'6.4- RC'!$AH$5,
IF(AND(V324=$V$2,6&lt;Q324,Q324&lt;=30,$C$4="f"),'6.4- RC'!$AI$5,
IF(AND(V324=$V$2,30&lt;Q324,Q324&lt;=120,$C$4="f"),'6.4- RC'!$AJ$5,
IF(AND(V324=$V$2,120&lt;Q324,Q324&lt;=400,$C$4="f"),'6.4- RC'!$AK$5,
IF(AND(V324=$V$2,400&lt;Q324,Q324&lt;=1000,$C$4="f"),'6.4- RC'!$AL$5,
IF(AND(V324=$V$2,1000&lt;Q324,Q324&lt;=2000,$C$4="f"),'6.4- RC'!$AM$5,
IF(AND(V324=$V$2,2000&lt;Q324,Q324&lt;=4000,$C$4="f"),'6.4- RC'!$AN$5,
IF(AND(V324=$V$3,0.5&lt;=Q324,Q324&lt;=3,$C$4="f"),'6.4- RC'!$AR$4,
IF(AND(V324=$V$3,3&lt;Q324,Q324&lt;=6,$C$4="f"),'6.4- RC'!$AS$4,
IF(AND(V324=$V$3,6&lt;Q324,$C$4="f"),'6.4- RC'!$AT$4,
IF(AND(V324=$V$2,0.5&lt;=Q324,Q324&lt;=3,$C$4="m"),'6.4- RC'!$AG$6,
IF(AND(V324=$V$2,3&lt;Q324,Q324&lt;=6,$C$4="m"),'6.4- RC'!$AH$6,
IF(AND(V324=$V$2,6&lt;Q324,Q324&lt;=30,$C$4="m"),'6.4- RC'!$AI$6,
IF(AND(V324=$V$2,30&lt;Q324,Q324&lt;=120,$C$4="m"),'6.4- RC'!$AJ$6,
IF(AND(V324=$V$2,120&lt;Q324,Q324&lt;=400,$C$4="m"),'6.4- RC'!$AK$6,
IF(AND(V324=$V$2,400&lt;Q324,Q324&lt;=1000,$C$4="m"),'6.4- RC'!$AL$6,
IF(AND(V324=$V$2,1000&lt;Q324,Q324&lt;=2000,$C$4="m"),'6.4- RC'!$AM$6,
IF(AND(V324=$V$2,2000&lt;Q324,Q324&lt;=4000,$C$4="m"),'6.4- RC'!$AN$6,
IF(AND(V324=$V$3,0.5&lt;=Q324,Q324&lt;=3,$C$4="m"),'6.4- RC'!$AR$4,
IF(AND(V324=$V$3,3&lt;Q324,Q324&lt;=6,$C$4="m"),'6.4- RC'!$AS$4,
IF(AND(V324=$V$3,6&lt;Q324,$C$4="m"),'6.4- RC'!$AT$4,
IF(AND(V324=$V$2,0.5&lt;=Q324,Q324&lt;=3,$C$4="c"),'6.4- RC'!$AG$7,
IF(AND(V324=$V$2,3&lt;Q324,Q324&lt;=6,$C$4="c"),'6.4- RC'!$AH$7,
IF(AND(V324=$V$2,6&lt;Q324,Q324&lt;=30,$C$4="c"),'6.4- RC'!$AI$7,
IF(AND(V324=$V$2,30&lt;Q324,Q324&lt;=120,$C$4="c"),'6.4- RC'!$AJ$7,
IF(AND(V324=$V$2,120&lt;Q324,Q324&lt;=400,$C$4="c"),'6.4- RC'!$AK$7,
IF(AND(V324=$V$2,400&lt;Q324,Q324&lt;=1000,$C$4="c"),'6.4- RC'!$AL$7,
IF(AND(V324=$V$2,1000&lt;Q324,Q324&lt;=2000,$C$4="c"),'6.4- RC'!$AM$7,
IF(AND(V324=$V$2,2000&lt;Q324,Q324&lt;=4000,$C$4="c"),'6.4- RC'!$AN$7,
IF(AND(V324=$V$3,0.5&lt;=Q324,Q324&lt;=3,$C$4="c"),'6.4- RC'!$AR$6,
IF(AND(V324=$V$3,3&lt;Q324,Q324&lt;=6,$C$4="c"),'6.4- RC'!$AS$6,
IF(AND(V324=$V$3,6&lt;Q324,$C$4="c"),'6.4- RC'!$AT$6,
IF(AND(V324=$V$2,0.5&lt;=Q324,Q324&lt;=3,$C$4="v"),'6.4- RC'!$AG$8,
IF(AND(V324=$V$2,3&lt;Q324,Q324&lt;=6,$C$4="v"),'6.4- RC'!$AH$8,
IF(AND(V324=$V$2,6&lt;Q324,Q324&lt;=30,$C$4="v"),'6.4- RC'!$AI$8,
IF(AND(V324=$V$2,30&lt;Q324,Q324&lt;=120,$C$4="v"),'6.4- RC'!$AJ$8,
IF(AND(V324=$V$2,120&lt;Q324,Q324&lt;=400,$C$4="v"),'6.4- RC'!$AK$8,
IF(AND(V324=$V$2,400&lt;Q324,Q324&lt;=1000,$C$4="v"),'6.4- RC'!$AL$8,
IF(AND(V324=$V$2,1000&lt;Q324,Q324&lt;=2000,$C$4="v"),'6.4- RC'!$AM$8,
IF(AND(V324=$V$2,2000&lt;Q324,Q324&lt;=4000,$C$4="v"),'6.4- RC'!$AN$8,
IF(AND(V324=$V$3,0.5&lt;=Q324,Q324&lt;=3,$C$4="v"),'6.4- RC'!$AR$6,
IF(AND(V324=$V$3,3&lt;Q324,Q324&lt;=6,$C$4="v"),'6.4- RC'!$AS$6,
IF(AND(V324=$V$3,6&lt;Q324,$C$4="v"),'6.4- RC'!$AT$6,
IF(V324="","")))))))))))))))))))))))))))))))))))))))))))))</f>
        <v/>
      </c>
      <c r="S324" s="41" t="e">
        <f t="shared" si="53"/>
        <v>#VALUE!</v>
      </c>
      <c r="T324" s="41" t="e">
        <f t="shared" si="54"/>
        <v>#VALUE!</v>
      </c>
      <c r="U324" s="48"/>
      <c r="V324" s="50"/>
    </row>
    <row r="325" spans="1:22" ht="60" customHeight="1" x14ac:dyDescent="0.25">
      <c r="A325" s="39" t="str">
        <f t="shared" si="52"/>
        <v/>
      </c>
      <c r="B325" s="49"/>
      <c r="C325" s="48">
        <f t="shared" si="48"/>
        <v>307</v>
      </c>
      <c r="D325" s="41"/>
      <c r="E325" s="42" t="str">
        <f t="shared" si="49"/>
        <v>Ra 1,6</v>
      </c>
      <c r="F325" s="55"/>
      <c r="G325" s="42">
        <f t="shared" si="50"/>
        <v>0</v>
      </c>
      <c r="H325" s="42">
        <f t="shared" si="51"/>
        <v>1.6</v>
      </c>
      <c r="I325" s="77"/>
      <c r="J325" s="78"/>
      <c r="K325" s="79"/>
      <c r="L325" s="80"/>
      <c r="O325" s="49"/>
      <c r="P325" s="48" t="s">
        <v>99</v>
      </c>
      <c r="Q325" s="45">
        <v>1.6</v>
      </c>
      <c r="R325" s="41" t="str">
        <f>IF(AND(V325=$V$2,0.5&lt;=Q325,Q325&lt;=3,$C$4="f"),'6.4- RC'!$AG$5,
IF(AND(V325=$V$2,3&lt;Q325,Q325&lt;=6,$C$4="f"),'6.4- RC'!$AH$5,
IF(AND(V325=$V$2,6&lt;Q325,Q325&lt;=30,$C$4="f"),'6.4- RC'!$AI$5,
IF(AND(V325=$V$2,30&lt;Q325,Q325&lt;=120,$C$4="f"),'6.4- RC'!$AJ$5,
IF(AND(V325=$V$2,120&lt;Q325,Q325&lt;=400,$C$4="f"),'6.4- RC'!$AK$5,
IF(AND(V325=$V$2,400&lt;Q325,Q325&lt;=1000,$C$4="f"),'6.4- RC'!$AL$5,
IF(AND(V325=$V$2,1000&lt;Q325,Q325&lt;=2000,$C$4="f"),'6.4- RC'!$AM$5,
IF(AND(V325=$V$2,2000&lt;Q325,Q325&lt;=4000,$C$4="f"),'6.4- RC'!$AN$5,
IF(AND(V325=$V$3,0.5&lt;=Q325,Q325&lt;=3,$C$4="f"),'6.4- RC'!$AR$4,
IF(AND(V325=$V$3,3&lt;Q325,Q325&lt;=6,$C$4="f"),'6.4- RC'!$AS$4,
IF(AND(V325=$V$3,6&lt;Q325,$C$4="f"),'6.4- RC'!$AT$4,
IF(AND(V325=$V$2,0.5&lt;=Q325,Q325&lt;=3,$C$4="m"),'6.4- RC'!$AG$6,
IF(AND(V325=$V$2,3&lt;Q325,Q325&lt;=6,$C$4="m"),'6.4- RC'!$AH$6,
IF(AND(V325=$V$2,6&lt;Q325,Q325&lt;=30,$C$4="m"),'6.4- RC'!$AI$6,
IF(AND(V325=$V$2,30&lt;Q325,Q325&lt;=120,$C$4="m"),'6.4- RC'!$AJ$6,
IF(AND(V325=$V$2,120&lt;Q325,Q325&lt;=400,$C$4="m"),'6.4- RC'!$AK$6,
IF(AND(V325=$V$2,400&lt;Q325,Q325&lt;=1000,$C$4="m"),'6.4- RC'!$AL$6,
IF(AND(V325=$V$2,1000&lt;Q325,Q325&lt;=2000,$C$4="m"),'6.4- RC'!$AM$6,
IF(AND(V325=$V$2,2000&lt;Q325,Q325&lt;=4000,$C$4="m"),'6.4- RC'!$AN$6,
IF(AND(V325=$V$3,0.5&lt;=Q325,Q325&lt;=3,$C$4="m"),'6.4- RC'!$AR$4,
IF(AND(V325=$V$3,3&lt;Q325,Q325&lt;=6,$C$4="m"),'6.4- RC'!$AS$4,
IF(AND(V325=$V$3,6&lt;Q325,$C$4="m"),'6.4- RC'!$AT$4,
IF(AND(V325=$V$2,0.5&lt;=Q325,Q325&lt;=3,$C$4="c"),'6.4- RC'!$AG$7,
IF(AND(V325=$V$2,3&lt;Q325,Q325&lt;=6,$C$4="c"),'6.4- RC'!$AH$7,
IF(AND(V325=$V$2,6&lt;Q325,Q325&lt;=30,$C$4="c"),'6.4- RC'!$AI$7,
IF(AND(V325=$V$2,30&lt;Q325,Q325&lt;=120,$C$4="c"),'6.4- RC'!$AJ$7,
IF(AND(V325=$V$2,120&lt;Q325,Q325&lt;=400,$C$4="c"),'6.4- RC'!$AK$7,
IF(AND(V325=$V$2,400&lt;Q325,Q325&lt;=1000,$C$4="c"),'6.4- RC'!$AL$7,
IF(AND(V325=$V$2,1000&lt;Q325,Q325&lt;=2000,$C$4="c"),'6.4- RC'!$AM$7,
IF(AND(V325=$V$2,2000&lt;Q325,Q325&lt;=4000,$C$4="c"),'6.4- RC'!$AN$7,
IF(AND(V325=$V$3,0.5&lt;=Q325,Q325&lt;=3,$C$4="c"),'6.4- RC'!$AR$6,
IF(AND(V325=$V$3,3&lt;Q325,Q325&lt;=6,$C$4="c"),'6.4- RC'!$AS$6,
IF(AND(V325=$V$3,6&lt;Q325,$C$4="c"),'6.4- RC'!$AT$6,
IF(AND(V325=$V$2,0.5&lt;=Q325,Q325&lt;=3,$C$4="v"),'6.4- RC'!$AG$8,
IF(AND(V325=$V$2,3&lt;Q325,Q325&lt;=6,$C$4="v"),'6.4- RC'!$AH$8,
IF(AND(V325=$V$2,6&lt;Q325,Q325&lt;=30,$C$4="v"),'6.4- RC'!$AI$8,
IF(AND(V325=$V$2,30&lt;Q325,Q325&lt;=120,$C$4="v"),'6.4- RC'!$AJ$8,
IF(AND(V325=$V$2,120&lt;Q325,Q325&lt;=400,$C$4="v"),'6.4- RC'!$AK$8,
IF(AND(V325=$V$2,400&lt;Q325,Q325&lt;=1000,$C$4="v"),'6.4- RC'!$AL$8,
IF(AND(V325=$V$2,1000&lt;Q325,Q325&lt;=2000,$C$4="v"),'6.4- RC'!$AM$8,
IF(AND(V325=$V$2,2000&lt;Q325,Q325&lt;=4000,$C$4="v"),'6.4- RC'!$AN$8,
IF(AND(V325=$V$3,0.5&lt;=Q325,Q325&lt;=3,$C$4="v"),'6.4- RC'!$AR$6,
IF(AND(V325=$V$3,3&lt;Q325,Q325&lt;=6,$C$4="v"),'6.4- RC'!$AS$6,
IF(AND(V325=$V$3,6&lt;Q325,$C$4="v"),'6.4- RC'!$AT$6,
IF(V325="","")))))))))))))))))))))))))))))))))))))))))))))</f>
        <v/>
      </c>
      <c r="S325" s="41" t="e">
        <f t="shared" si="53"/>
        <v>#VALUE!</v>
      </c>
      <c r="T325" s="41" t="e">
        <f t="shared" si="54"/>
        <v>#VALUE!</v>
      </c>
      <c r="U325" s="48"/>
      <c r="V325" s="50"/>
    </row>
    <row r="326" spans="1:22" ht="60" customHeight="1" x14ac:dyDescent="0.25">
      <c r="A326" s="39" t="str">
        <f t="shared" si="52"/>
        <v/>
      </c>
      <c r="B326" s="49"/>
      <c r="C326" s="48">
        <f t="shared" si="48"/>
        <v>308</v>
      </c>
      <c r="D326" s="41"/>
      <c r="E326" s="42" t="str">
        <f t="shared" si="49"/>
        <v>50,5±0,5</v>
      </c>
      <c r="F326" s="55">
        <f>'8560-2.001 (av TS)'!I731</f>
        <v>0</v>
      </c>
      <c r="G326" s="42">
        <f t="shared" si="50"/>
        <v>50</v>
      </c>
      <c r="H326" s="42">
        <f t="shared" si="51"/>
        <v>51</v>
      </c>
      <c r="I326" s="77"/>
      <c r="J326" s="78"/>
      <c r="K326" s="79"/>
      <c r="L326" s="80"/>
      <c r="O326" s="49"/>
      <c r="P326" s="48"/>
      <c r="Q326" s="45">
        <v>50.5</v>
      </c>
      <c r="R326" s="41" t="s">
        <v>129</v>
      </c>
      <c r="S326" s="41" t="e">
        <f t="shared" si="53"/>
        <v>#VALUE!</v>
      </c>
      <c r="T326" s="41" t="e">
        <f t="shared" si="54"/>
        <v>#VALUE!</v>
      </c>
      <c r="U326" s="48"/>
      <c r="V326" s="50"/>
    </row>
    <row r="327" spans="1:22" ht="60" customHeight="1" x14ac:dyDescent="0.25">
      <c r="A327" s="39" t="str">
        <f t="shared" si="52"/>
        <v/>
      </c>
      <c r="B327" s="49"/>
      <c r="C327" s="48">
        <f t="shared" si="48"/>
        <v>309</v>
      </c>
      <c r="D327" s="41"/>
      <c r="E327" s="42" t="str">
        <f t="shared" si="49"/>
        <v>31,8±0,1</v>
      </c>
      <c r="F327" s="55">
        <f>'8560-2.001 (av TS)'!I730</f>
        <v>0</v>
      </c>
      <c r="G327" s="42">
        <f t="shared" si="50"/>
        <v>31.7</v>
      </c>
      <c r="H327" s="42">
        <f t="shared" si="51"/>
        <v>31.900000000000002</v>
      </c>
      <c r="I327" s="77"/>
      <c r="J327" s="78"/>
      <c r="K327" s="79"/>
      <c r="L327" s="80"/>
      <c r="O327" s="49"/>
      <c r="P327" s="48"/>
      <c r="Q327" s="45">
        <v>31.8</v>
      </c>
      <c r="R327" s="41" t="s">
        <v>96</v>
      </c>
      <c r="S327" s="41" t="e">
        <f t="shared" si="53"/>
        <v>#VALUE!</v>
      </c>
      <c r="T327" s="41" t="e">
        <f t="shared" si="54"/>
        <v>#VALUE!</v>
      </c>
      <c r="U327" s="48"/>
      <c r="V327" s="50"/>
    </row>
    <row r="328" spans="1:22" ht="60" customHeight="1" x14ac:dyDescent="0.25">
      <c r="A328" s="39" t="str">
        <f t="shared" si="52"/>
        <v/>
      </c>
      <c r="B328" s="49"/>
      <c r="C328" s="48">
        <f t="shared" si="48"/>
        <v>310</v>
      </c>
      <c r="D328" s="41"/>
      <c r="E328" s="42" t="str">
        <f t="shared" si="49"/>
        <v>24FAUX</v>
      </c>
      <c r="F328" s="55">
        <f>'8560-2.001 (av TS)'!I695</f>
        <v>0</v>
      </c>
      <c r="G328" s="42">
        <f t="shared" si="50"/>
        <v>0</v>
      </c>
      <c r="H328" s="42">
        <f t="shared" si="51"/>
        <v>0</v>
      </c>
      <c r="I328" s="77"/>
      <c r="J328" s="78"/>
      <c r="K328" s="79"/>
      <c r="L328" s="80"/>
      <c r="O328" s="49"/>
      <c r="P328" s="48"/>
      <c r="Q328" s="45">
        <v>24</v>
      </c>
      <c r="R328" s="41" t="b">
        <f>IF(AND(V328=$V$2,0.5&lt;=Q328,Q328&lt;=3,$C$4="f"),'6.4- RC'!$AG$5,
IF(AND(V328=$V$2,3&lt;Q328,Q328&lt;=6,$C$4="f"),'6.4- RC'!$AH$5,
IF(AND(V328=$V$2,6&lt;Q328,Q328&lt;=30,$C$4="f"),'6.4- RC'!$AI$5,
IF(AND(V328=$V$2,30&lt;Q328,Q328&lt;=120,$C$4="f"),'6.4- RC'!$AJ$5,
IF(AND(V328=$V$2,120&lt;Q328,Q328&lt;=400,$C$4="f"),'6.4- RC'!$AK$5,
IF(AND(V328=$V$2,400&lt;Q328,Q328&lt;=1000,$C$4="f"),'6.4- RC'!$AL$5,
IF(AND(V328=$V$2,1000&lt;Q328,Q328&lt;=2000,$C$4="f"),'6.4- RC'!$AM$5,
IF(AND(V328=$V$2,2000&lt;Q328,Q328&lt;=4000,$C$4="f"),'6.4- RC'!$AN$5,
IF(AND(V328=$V$3,0.5&lt;=Q328,Q328&lt;=3,$C$4="f"),'6.4- RC'!$AR$4,
IF(AND(V328=$V$3,3&lt;Q328,Q328&lt;=6,$C$4="f"),'6.4- RC'!$AS$4,
IF(AND(V328=$V$3,6&lt;Q328,$C$4="f"),'6.4- RC'!$AT$4,
IF(AND(V328=$V$2,0.5&lt;=Q328,Q328&lt;=3,$C$4="m"),'6.4- RC'!$AG$6,
IF(AND(V328=$V$2,3&lt;Q328,Q328&lt;=6,$C$4="m"),'6.4- RC'!$AH$6,
IF(AND(V328=$V$2,6&lt;Q328,Q328&lt;=30,$C$4="m"),'6.4- RC'!$AI$6,
IF(AND(V328=$V$2,30&lt;Q328,Q328&lt;=120,$C$4="m"),'6.4- RC'!$AJ$6,
IF(AND(V328=$V$2,120&lt;Q328,Q328&lt;=400,$C$4="m"),'6.4- RC'!$AK$6,
IF(AND(V328=$V$2,400&lt;Q328,Q328&lt;=1000,$C$4="m"),'6.4- RC'!$AL$6,
IF(AND(V328=$V$2,1000&lt;Q328,Q328&lt;=2000,$C$4="m"),'6.4- RC'!$AM$6,
IF(AND(V328=$V$2,2000&lt;Q328,Q328&lt;=4000,$C$4="m"),'6.4- RC'!$AN$6,
IF(AND(V328=$V$3,0.5&lt;=Q328,Q328&lt;=3,$C$4="m"),'6.4- RC'!$AR$4,
IF(AND(V328=$V$3,3&lt;Q328,Q328&lt;=6,$C$4="m"),'6.4- RC'!$AS$4,
IF(AND(V328=$V$3,6&lt;Q328,$C$4="m"),'6.4- RC'!$AT$4,
IF(AND(V328=$V$2,0.5&lt;=Q328,Q328&lt;=3,$C$4="c"),'6.4- RC'!$AG$7,
IF(AND(V328=$V$2,3&lt;Q328,Q328&lt;=6,$C$4="c"),'6.4- RC'!$AH$7,
IF(AND(V328=$V$2,6&lt;Q328,Q328&lt;=30,$C$4="c"),'6.4- RC'!$AI$7,
IF(AND(V328=$V$2,30&lt;Q328,Q328&lt;=120,$C$4="c"),'6.4- RC'!$AJ$7,
IF(AND(V328=$V$2,120&lt;Q328,Q328&lt;=400,$C$4="c"),'6.4- RC'!$AK$7,
IF(AND(V328=$V$2,400&lt;Q328,Q328&lt;=1000,$C$4="c"),'6.4- RC'!$AL$7,
IF(AND(V328=$V$2,1000&lt;Q328,Q328&lt;=2000,$C$4="c"),'6.4- RC'!$AM$7,
IF(AND(V328=$V$2,2000&lt;Q328,Q328&lt;=4000,$C$4="c"),'6.4- RC'!$AN$7,
IF(AND(V328=$V$3,0.5&lt;=Q328,Q328&lt;=3,$C$4="c"),'6.4- RC'!$AR$6,
IF(AND(V328=$V$3,3&lt;Q328,Q328&lt;=6,$C$4="c"),'6.4- RC'!$AS$6,
IF(AND(V328=$V$3,6&lt;Q328,$C$4="c"),'6.4- RC'!$AT$6,
IF(AND(V328=$V$2,0.5&lt;=Q328,Q328&lt;=3,$C$4="v"),'6.4- RC'!$AG$8,
IF(AND(V328=$V$2,3&lt;Q328,Q328&lt;=6,$C$4="v"),'6.4- RC'!$AH$8,
IF(AND(V328=$V$2,6&lt;Q328,Q328&lt;=30,$C$4="v"),'6.4- RC'!$AI$8,
IF(AND(V328=$V$2,30&lt;Q328,Q328&lt;=120,$C$4="v"),'6.4- RC'!$AJ$8,
IF(AND(V328=$V$2,120&lt;Q328,Q328&lt;=400,$C$4="v"),'6.4- RC'!$AK$8,
IF(AND(V328=$V$2,400&lt;Q328,Q328&lt;=1000,$C$4="v"),'6.4- RC'!$AL$8,
IF(AND(V328=$V$2,1000&lt;Q328,Q328&lt;=2000,$C$4="v"),'6.4- RC'!$AM$8,
IF(AND(V328=$V$2,2000&lt;Q328,Q328&lt;=4000,$C$4="v"),'6.4- RC'!$AN$8,
IF(AND(V328=$V$3,0.5&lt;=Q328,Q328&lt;=3,$C$4="v"),'6.4- RC'!$AR$6,
IF(AND(V328=$V$3,3&lt;Q328,Q328&lt;=6,$C$4="v"),'6.4- RC'!$AS$6,
IF(AND(V328=$V$3,6&lt;Q328,$C$4="v"),'6.4- RC'!$AT$6,
IF(V328="","")))))))))))))))))))))))))))))))))))))))))))))</f>
        <v>0</v>
      </c>
      <c r="S328" s="41" t="e">
        <f t="shared" si="53"/>
        <v>#VALUE!</v>
      </c>
      <c r="T328" s="41" t="e">
        <f t="shared" si="54"/>
        <v>#VALUE!</v>
      </c>
      <c r="U328" s="48"/>
      <c r="V328" s="50" t="str">
        <f>V301</f>
        <v>Dimensions linéaire</v>
      </c>
    </row>
    <row r="329" spans="1:22" ht="60" customHeight="1" x14ac:dyDescent="0.25">
      <c r="A329" s="39" t="str">
        <f t="shared" si="52"/>
        <v/>
      </c>
      <c r="B329" s="49"/>
      <c r="C329" s="48">
        <f t="shared" si="48"/>
        <v>311</v>
      </c>
      <c r="D329" s="41"/>
      <c r="E329" s="42" t="str">
        <f t="shared" si="49"/>
        <v>24FAUX</v>
      </c>
      <c r="F329" s="55">
        <f>'8560-2.001 (av TS)'!I696</f>
        <v>0</v>
      </c>
      <c r="G329" s="42">
        <f t="shared" si="50"/>
        <v>0</v>
      </c>
      <c r="H329" s="42">
        <f t="shared" si="51"/>
        <v>0</v>
      </c>
      <c r="I329" s="77"/>
      <c r="J329" s="78"/>
      <c r="K329" s="79"/>
      <c r="L329" s="80"/>
      <c r="O329" s="49"/>
      <c r="P329" s="48"/>
      <c r="Q329" s="45">
        <v>24</v>
      </c>
      <c r="R329" s="41" t="b">
        <f>IF(AND(V329=$V$2,0.5&lt;=Q329,Q329&lt;=3,$C$4="f"),'6.4- RC'!$AG$5,
IF(AND(V329=$V$2,3&lt;Q329,Q329&lt;=6,$C$4="f"),'6.4- RC'!$AH$5,
IF(AND(V329=$V$2,6&lt;Q329,Q329&lt;=30,$C$4="f"),'6.4- RC'!$AI$5,
IF(AND(V329=$V$2,30&lt;Q329,Q329&lt;=120,$C$4="f"),'6.4- RC'!$AJ$5,
IF(AND(V329=$V$2,120&lt;Q329,Q329&lt;=400,$C$4="f"),'6.4- RC'!$AK$5,
IF(AND(V329=$V$2,400&lt;Q329,Q329&lt;=1000,$C$4="f"),'6.4- RC'!$AL$5,
IF(AND(V329=$V$2,1000&lt;Q329,Q329&lt;=2000,$C$4="f"),'6.4- RC'!$AM$5,
IF(AND(V329=$V$2,2000&lt;Q329,Q329&lt;=4000,$C$4="f"),'6.4- RC'!$AN$5,
IF(AND(V329=$V$3,0.5&lt;=Q329,Q329&lt;=3,$C$4="f"),'6.4- RC'!$AR$4,
IF(AND(V329=$V$3,3&lt;Q329,Q329&lt;=6,$C$4="f"),'6.4- RC'!$AS$4,
IF(AND(V329=$V$3,6&lt;Q329,$C$4="f"),'6.4- RC'!$AT$4,
IF(AND(V329=$V$2,0.5&lt;=Q329,Q329&lt;=3,$C$4="m"),'6.4- RC'!$AG$6,
IF(AND(V329=$V$2,3&lt;Q329,Q329&lt;=6,$C$4="m"),'6.4- RC'!$AH$6,
IF(AND(V329=$V$2,6&lt;Q329,Q329&lt;=30,$C$4="m"),'6.4- RC'!$AI$6,
IF(AND(V329=$V$2,30&lt;Q329,Q329&lt;=120,$C$4="m"),'6.4- RC'!$AJ$6,
IF(AND(V329=$V$2,120&lt;Q329,Q329&lt;=400,$C$4="m"),'6.4- RC'!$AK$6,
IF(AND(V329=$V$2,400&lt;Q329,Q329&lt;=1000,$C$4="m"),'6.4- RC'!$AL$6,
IF(AND(V329=$V$2,1000&lt;Q329,Q329&lt;=2000,$C$4="m"),'6.4- RC'!$AM$6,
IF(AND(V329=$V$2,2000&lt;Q329,Q329&lt;=4000,$C$4="m"),'6.4- RC'!$AN$6,
IF(AND(V329=$V$3,0.5&lt;=Q329,Q329&lt;=3,$C$4="m"),'6.4- RC'!$AR$4,
IF(AND(V329=$V$3,3&lt;Q329,Q329&lt;=6,$C$4="m"),'6.4- RC'!$AS$4,
IF(AND(V329=$V$3,6&lt;Q329,$C$4="m"),'6.4- RC'!$AT$4,
IF(AND(V329=$V$2,0.5&lt;=Q329,Q329&lt;=3,$C$4="c"),'6.4- RC'!$AG$7,
IF(AND(V329=$V$2,3&lt;Q329,Q329&lt;=6,$C$4="c"),'6.4- RC'!$AH$7,
IF(AND(V329=$V$2,6&lt;Q329,Q329&lt;=30,$C$4="c"),'6.4- RC'!$AI$7,
IF(AND(V329=$V$2,30&lt;Q329,Q329&lt;=120,$C$4="c"),'6.4- RC'!$AJ$7,
IF(AND(V329=$V$2,120&lt;Q329,Q329&lt;=400,$C$4="c"),'6.4- RC'!$AK$7,
IF(AND(V329=$V$2,400&lt;Q329,Q329&lt;=1000,$C$4="c"),'6.4- RC'!$AL$7,
IF(AND(V329=$V$2,1000&lt;Q329,Q329&lt;=2000,$C$4="c"),'6.4- RC'!$AM$7,
IF(AND(V329=$V$2,2000&lt;Q329,Q329&lt;=4000,$C$4="c"),'6.4- RC'!$AN$7,
IF(AND(V329=$V$3,0.5&lt;=Q329,Q329&lt;=3,$C$4="c"),'6.4- RC'!$AR$6,
IF(AND(V329=$V$3,3&lt;Q329,Q329&lt;=6,$C$4="c"),'6.4- RC'!$AS$6,
IF(AND(V329=$V$3,6&lt;Q329,$C$4="c"),'6.4- RC'!$AT$6,
IF(AND(V329=$V$2,0.5&lt;=Q329,Q329&lt;=3,$C$4="v"),'6.4- RC'!$AG$8,
IF(AND(V329=$V$2,3&lt;Q329,Q329&lt;=6,$C$4="v"),'6.4- RC'!$AH$8,
IF(AND(V329=$V$2,6&lt;Q329,Q329&lt;=30,$C$4="v"),'6.4- RC'!$AI$8,
IF(AND(V329=$V$2,30&lt;Q329,Q329&lt;=120,$C$4="v"),'6.4- RC'!$AJ$8,
IF(AND(V329=$V$2,120&lt;Q329,Q329&lt;=400,$C$4="v"),'6.4- RC'!$AK$8,
IF(AND(V329=$V$2,400&lt;Q329,Q329&lt;=1000,$C$4="v"),'6.4- RC'!$AL$8,
IF(AND(V329=$V$2,1000&lt;Q329,Q329&lt;=2000,$C$4="v"),'6.4- RC'!$AM$8,
IF(AND(V329=$V$2,2000&lt;Q329,Q329&lt;=4000,$C$4="v"),'6.4- RC'!$AN$8,
IF(AND(V329=$V$3,0.5&lt;=Q329,Q329&lt;=3,$C$4="v"),'6.4- RC'!$AR$6,
IF(AND(V329=$V$3,3&lt;Q329,Q329&lt;=6,$C$4="v"),'6.4- RC'!$AS$6,
IF(AND(V329=$V$3,6&lt;Q329,$C$4="v"),'6.4- RC'!$AT$6,
IF(V329="","")))))))))))))))))))))))))))))))))))))))))))))</f>
        <v>0</v>
      </c>
      <c r="S329" s="41" t="e">
        <f t="shared" si="53"/>
        <v>#VALUE!</v>
      </c>
      <c r="T329" s="41" t="e">
        <f t="shared" si="54"/>
        <v>#VALUE!</v>
      </c>
      <c r="U329" s="48"/>
      <c r="V329" s="50" t="str">
        <f>V328</f>
        <v>Dimensions linéaire</v>
      </c>
    </row>
    <row r="330" spans="1:22" ht="60" customHeight="1" x14ac:dyDescent="0.25">
      <c r="A330" s="39" t="str">
        <f t="shared" si="52"/>
        <v/>
      </c>
      <c r="B330" s="49"/>
      <c r="C330" s="48">
        <f t="shared" si="48"/>
        <v>312</v>
      </c>
      <c r="D330" s="41"/>
      <c r="E330" s="42" t="str">
        <f t="shared" si="49"/>
        <v>45±0,5°</v>
      </c>
      <c r="F330" s="55">
        <f>'8560-2.001 (av TS)'!I697</f>
        <v>0</v>
      </c>
      <c r="G330" s="42">
        <f t="shared" si="50"/>
        <v>44.5</v>
      </c>
      <c r="H330" s="42">
        <f t="shared" si="51"/>
        <v>45.5</v>
      </c>
      <c r="I330" s="77"/>
      <c r="J330" s="78"/>
      <c r="K330" s="79"/>
      <c r="L330" s="80"/>
      <c r="O330" s="49"/>
      <c r="P330" s="48"/>
      <c r="Q330" s="45">
        <v>45</v>
      </c>
      <c r="R330" s="41" t="s">
        <v>129</v>
      </c>
      <c r="S330" s="41" t="e">
        <f t="shared" si="53"/>
        <v>#VALUE!</v>
      </c>
      <c r="T330" s="41" t="e">
        <f t="shared" si="54"/>
        <v>#VALUE!</v>
      </c>
      <c r="U330" s="48" t="s">
        <v>62</v>
      </c>
      <c r="V330" s="50"/>
    </row>
    <row r="331" spans="1:22" ht="60" customHeight="1" x14ac:dyDescent="0.25">
      <c r="A331" s="39" t="str">
        <f t="shared" si="52"/>
        <v/>
      </c>
      <c r="B331" s="49"/>
      <c r="C331" s="48">
        <f t="shared" si="48"/>
        <v>313</v>
      </c>
      <c r="D331" s="41"/>
      <c r="E331" s="42" t="str">
        <f t="shared" si="49"/>
        <v>Ø80</v>
      </c>
      <c r="F331" s="43" t="s">
        <v>66</v>
      </c>
      <c r="G331" s="42">
        <f t="shared" si="50"/>
        <v>0</v>
      </c>
      <c r="H331" s="42" t="str">
        <f t="shared" si="51"/>
        <v>Ø80</v>
      </c>
      <c r="I331" s="77"/>
      <c r="J331" s="78"/>
      <c r="K331" s="79"/>
      <c r="L331" s="80"/>
      <c r="O331" s="49"/>
      <c r="P331" s="48"/>
      <c r="Q331" s="45" t="s">
        <v>212</v>
      </c>
      <c r="R331" s="41" t="str">
        <f>IF(AND(V331=$V$2,0.5&lt;=Q331,Q331&lt;=3,$C$4="f"),'6.4- RC'!$AG$5,
IF(AND(V331=$V$2,3&lt;Q331,Q331&lt;=6,$C$4="f"),'6.4- RC'!$AH$5,
IF(AND(V331=$V$2,6&lt;Q331,Q331&lt;=30,$C$4="f"),'6.4- RC'!$AI$5,
IF(AND(V331=$V$2,30&lt;Q331,Q331&lt;=120,$C$4="f"),'6.4- RC'!$AJ$5,
IF(AND(V331=$V$2,120&lt;Q331,Q331&lt;=400,$C$4="f"),'6.4- RC'!$AK$5,
IF(AND(V331=$V$2,400&lt;Q331,Q331&lt;=1000,$C$4="f"),'6.4- RC'!$AL$5,
IF(AND(V331=$V$2,1000&lt;Q331,Q331&lt;=2000,$C$4="f"),'6.4- RC'!$AM$5,
IF(AND(V331=$V$2,2000&lt;Q331,Q331&lt;=4000,$C$4="f"),'6.4- RC'!$AN$5,
IF(AND(V331=$V$3,0.5&lt;=Q331,Q331&lt;=3,$C$4="f"),'6.4- RC'!$AR$4,
IF(AND(V331=$V$3,3&lt;Q331,Q331&lt;=6,$C$4="f"),'6.4- RC'!$AS$4,
IF(AND(V331=$V$3,6&lt;Q331,$C$4="f"),'6.4- RC'!$AT$4,
IF(AND(V331=$V$2,0.5&lt;=Q331,Q331&lt;=3,$C$4="m"),'6.4- RC'!$AG$6,
IF(AND(V331=$V$2,3&lt;Q331,Q331&lt;=6,$C$4="m"),'6.4- RC'!$AH$6,
IF(AND(V331=$V$2,6&lt;Q331,Q331&lt;=30,$C$4="m"),'6.4- RC'!$AI$6,
IF(AND(V331=$V$2,30&lt;Q331,Q331&lt;=120,$C$4="m"),'6.4- RC'!$AJ$6,
IF(AND(V331=$V$2,120&lt;Q331,Q331&lt;=400,$C$4="m"),'6.4- RC'!$AK$6,
IF(AND(V331=$V$2,400&lt;Q331,Q331&lt;=1000,$C$4="m"),'6.4- RC'!$AL$6,
IF(AND(V331=$V$2,1000&lt;Q331,Q331&lt;=2000,$C$4="m"),'6.4- RC'!$AM$6,
IF(AND(V331=$V$2,2000&lt;Q331,Q331&lt;=4000,$C$4="m"),'6.4- RC'!$AN$6,
IF(AND(V331=$V$3,0.5&lt;=Q331,Q331&lt;=3,$C$4="m"),'6.4- RC'!$AR$4,
IF(AND(V331=$V$3,3&lt;Q331,Q331&lt;=6,$C$4="m"),'6.4- RC'!$AS$4,
IF(AND(V331=$V$3,6&lt;Q331,$C$4="m"),'6.4- RC'!$AT$4,
IF(AND(V331=$V$2,0.5&lt;=Q331,Q331&lt;=3,$C$4="c"),'6.4- RC'!$AG$7,
IF(AND(V331=$V$2,3&lt;Q331,Q331&lt;=6,$C$4="c"),'6.4- RC'!$AH$7,
IF(AND(V331=$V$2,6&lt;Q331,Q331&lt;=30,$C$4="c"),'6.4- RC'!$AI$7,
IF(AND(V331=$V$2,30&lt;Q331,Q331&lt;=120,$C$4="c"),'6.4- RC'!$AJ$7,
IF(AND(V331=$V$2,120&lt;Q331,Q331&lt;=400,$C$4="c"),'6.4- RC'!$AK$7,
IF(AND(V331=$V$2,400&lt;Q331,Q331&lt;=1000,$C$4="c"),'6.4- RC'!$AL$7,
IF(AND(V331=$V$2,1000&lt;Q331,Q331&lt;=2000,$C$4="c"),'6.4- RC'!$AM$7,
IF(AND(V331=$V$2,2000&lt;Q331,Q331&lt;=4000,$C$4="c"),'6.4- RC'!$AN$7,
IF(AND(V331=$V$3,0.5&lt;=Q331,Q331&lt;=3,$C$4="c"),'6.4- RC'!$AR$6,
IF(AND(V331=$V$3,3&lt;Q331,Q331&lt;=6,$C$4="c"),'6.4- RC'!$AS$6,
IF(AND(V331=$V$3,6&lt;Q331,$C$4="c"),'6.4- RC'!$AT$6,
IF(AND(V331=$V$2,0.5&lt;=Q331,Q331&lt;=3,$C$4="v"),'6.4- RC'!$AG$8,
IF(AND(V331=$V$2,3&lt;Q331,Q331&lt;=6,$C$4="v"),'6.4- RC'!$AH$8,
IF(AND(V331=$V$2,6&lt;Q331,Q331&lt;=30,$C$4="v"),'6.4- RC'!$AI$8,
IF(AND(V331=$V$2,30&lt;Q331,Q331&lt;=120,$C$4="v"),'6.4- RC'!$AJ$8,
IF(AND(V331=$V$2,120&lt;Q331,Q331&lt;=400,$C$4="v"),'6.4- RC'!$AK$8,
IF(AND(V331=$V$2,400&lt;Q331,Q331&lt;=1000,$C$4="v"),'6.4- RC'!$AL$8,
IF(AND(V331=$V$2,1000&lt;Q331,Q331&lt;=2000,$C$4="v"),'6.4- RC'!$AM$8,
IF(AND(V331=$V$2,2000&lt;Q331,Q331&lt;=4000,$C$4="v"),'6.4- RC'!$AN$8,
IF(AND(V331=$V$3,0.5&lt;=Q331,Q331&lt;=3,$C$4="v"),'6.4- RC'!$AR$6,
IF(AND(V331=$V$3,3&lt;Q331,Q331&lt;=6,$C$4="v"),'6.4- RC'!$AS$6,
IF(AND(V331=$V$3,6&lt;Q331,$C$4="v"),'6.4- RC'!$AT$6,
IF(V331="","")))))))))))))))))))))))))))))))))))))))))))))</f>
        <v/>
      </c>
      <c r="S331" s="41" t="e">
        <f t="shared" si="53"/>
        <v>#VALUE!</v>
      </c>
      <c r="T331" s="41" t="e">
        <f t="shared" si="54"/>
        <v>#VALUE!</v>
      </c>
      <c r="U331" s="48"/>
      <c r="V331" s="50"/>
    </row>
    <row r="332" spans="1:22" ht="60" customHeight="1" x14ac:dyDescent="0.25">
      <c r="A332" s="39" t="str">
        <f t="shared" si="52"/>
        <v/>
      </c>
      <c r="B332" s="49"/>
      <c r="C332" s="48">
        <f t="shared" si="48"/>
        <v>314</v>
      </c>
      <c r="D332" s="41"/>
      <c r="E332" s="42" t="str">
        <f t="shared" si="49"/>
        <v>(4x) 10±0,5°</v>
      </c>
      <c r="F332" s="55">
        <f>ROUND(AVERAGE('8560-2.001 (av TS)'!I698,'8560-2.001 (av TS)'!I700,'8560-2.001 (av TS)'!I702,'8560-2.001 (av TS)'!I704),3)</f>
        <v>0</v>
      </c>
      <c r="G332" s="42">
        <f t="shared" si="50"/>
        <v>9.5</v>
      </c>
      <c r="H332" s="42">
        <f t="shared" si="51"/>
        <v>10.5</v>
      </c>
      <c r="I332" s="77"/>
      <c r="J332" s="78"/>
      <c r="K332" s="79"/>
      <c r="L332" s="80"/>
      <c r="O332" s="49">
        <v>4</v>
      </c>
      <c r="P332" s="48"/>
      <c r="Q332" s="45">
        <v>10</v>
      </c>
      <c r="R332" s="41" t="s">
        <v>129</v>
      </c>
      <c r="S332" s="41" t="e">
        <f t="shared" si="53"/>
        <v>#VALUE!</v>
      </c>
      <c r="T332" s="41" t="e">
        <f t="shared" si="54"/>
        <v>#VALUE!</v>
      </c>
      <c r="U332" s="48" t="s">
        <v>62</v>
      </c>
      <c r="V332" s="50"/>
    </row>
    <row r="333" spans="1:22" ht="60" customHeight="1" x14ac:dyDescent="0.25">
      <c r="A333" s="39" t="str">
        <f t="shared" si="52"/>
        <v/>
      </c>
      <c r="B333" s="49"/>
      <c r="C333" s="48">
        <f t="shared" si="48"/>
        <v>315</v>
      </c>
      <c r="D333" s="41"/>
      <c r="E333" s="42" t="str">
        <f t="shared" si="49"/>
        <v>(4x) 10±0,5°</v>
      </c>
      <c r="F333" s="55">
        <f>ROUND(AVERAGE('8560-2.001 (av TS)'!I699,'8560-2.001 (av TS)'!I701,'8560-2.001 (av TS)'!I703,'8560-2.001 (av TS)'!I705),3)</f>
        <v>0</v>
      </c>
      <c r="G333" s="42">
        <f t="shared" si="50"/>
        <v>9.5</v>
      </c>
      <c r="H333" s="42">
        <f t="shared" si="51"/>
        <v>10.5</v>
      </c>
      <c r="I333" s="77"/>
      <c r="J333" s="78"/>
      <c r="K333" s="79"/>
      <c r="L333" s="80"/>
      <c r="O333" s="49">
        <v>4</v>
      </c>
      <c r="P333" s="48"/>
      <c r="Q333" s="45">
        <v>10</v>
      </c>
      <c r="R333" s="41" t="s">
        <v>129</v>
      </c>
      <c r="S333" s="41" t="e">
        <f t="shared" si="53"/>
        <v>#VALUE!</v>
      </c>
      <c r="T333" s="41" t="e">
        <f t="shared" si="54"/>
        <v>#VALUE!</v>
      </c>
      <c r="U333" s="48" t="s">
        <v>62</v>
      </c>
      <c r="V333" s="50"/>
    </row>
    <row r="334" spans="1:22" ht="60" customHeight="1" x14ac:dyDescent="0.25">
      <c r="A334" s="39" t="str">
        <f t="shared" si="52"/>
        <v/>
      </c>
      <c r="B334" s="49"/>
      <c r="C334" s="48">
        <f t="shared" ref="C334:C364" si="61">C333+1</f>
        <v>316</v>
      </c>
      <c r="D334" s="41"/>
      <c r="E334" s="42" t="str">
        <f t="shared" si="49"/>
        <v>(3x) R31FAUX</v>
      </c>
      <c r="F334" s="55">
        <f>ROUND(AVERAGE('8560-2.001 (av TS)'!I706,'8560-2.001 (av TS)'!I708,'8560-2.001 (av TS)'!I710,'8560-2.001 (av TS)'!I712,'8560-2.001 (av TS)'!I714,'8560-2.001 (av TS)'!I716,'8560-2.001 (av TS)'!I718,'8560-2.001 (av TS)'!I720,'8560-2.001 (av TS)'!I722,'8560-2.001 (av TS)'!I724,'8560-2.001 (av TS)'!I726,'8560-2.001 (av TS)'!I728),3)</f>
        <v>0</v>
      </c>
      <c r="G334" s="42">
        <f t="shared" si="50"/>
        <v>0</v>
      </c>
      <c r="H334" s="42">
        <f t="shared" si="51"/>
        <v>0</v>
      </c>
      <c r="I334" s="77"/>
      <c r="J334" s="78"/>
      <c r="K334" s="79"/>
      <c r="L334" s="80"/>
      <c r="O334" s="49">
        <v>3</v>
      </c>
      <c r="P334" s="48" t="s">
        <v>140</v>
      </c>
      <c r="Q334" s="45">
        <v>31</v>
      </c>
      <c r="R334" s="41" t="b">
        <f>IF(AND(V334=$V$2,0.5&lt;=Q334,Q334&lt;=3,$C$4="f"),'6.4- RC'!$AG$5,
IF(AND(V334=$V$2,3&lt;Q334,Q334&lt;=6,$C$4="f"),'6.4- RC'!$AH$5,
IF(AND(V334=$V$2,6&lt;Q334,Q334&lt;=30,$C$4="f"),'6.4- RC'!$AI$5,
IF(AND(V334=$V$2,30&lt;Q334,Q334&lt;=120,$C$4="f"),'6.4- RC'!$AJ$5,
IF(AND(V334=$V$2,120&lt;Q334,Q334&lt;=400,$C$4="f"),'6.4- RC'!$AK$5,
IF(AND(V334=$V$2,400&lt;Q334,Q334&lt;=1000,$C$4="f"),'6.4- RC'!$AL$5,
IF(AND(V334=$V$2,1000&lt;Q334,Q334&lt;=2000,$C$4="f"),'6.4- RC'!$AM$5,
IF(AND(V334=$V$2,2000&lt;Q334,Q334&lt;=4000,$C$4="f"),'6.4- RC'!$AN$5,
IF(AND(V334=$V$3,0.5&lt;=Q334,Q334&lt;=3,$C$4="f"),'6.4- RC'!$AR$4,
IF(AND(V334=$V$3,3&lt;Q334,Q334&lt;=6,$C$4="f"),'6.4- RC'!$AS$4,
IF(AND(V334=$V$3,6&lt;Q334,$C$4="f"),'6.4- RC'!$AT$4,
IF(AND(V334=$V$2,0.5&lt;=Q334,Q334&lt;=3,$C$4="m"),'6.4- RC'!$AG$6,
IF(AND(V334=$V$2,3&lt;Q334,Q334&lt;=6,$C$4="m"),'6.4- RC'!$AH$6,
IF(AND(V334=$V$2,6&lt;Q334,Q334&lt;=30,$C$4="m"),'6.4- RC'!$AI$6,
IF(AND(V334=$V$2,30&lt;Q334,Q334&lt;=120,$C$4="m"),'6.4- RC'!$AJ$6,
IF(AND(V334=$V$2,120&lt;Q334,Q334&lt;=400,$C$4="m"),'6.4- RC'!$AK$6,
IF(AND(V334=$V$2,400&lt;Q334,Q334&lt;=1000,$C$4="m"),'6.4- RC'!$AL$6,
IF(AND(V334=$V$2,1000&lt;Q334,Q334&lt;=2000,$C$4="m"),'6.4- RC'!$AM$6,
IF(AND(V334=$V$2,2000&lt;Q334,Q334&lt;=4000,$C$4="m"),'6.4- RC'!$AN$6,
IF(AND(V334=$V$3,0.5&lt;=Q334,Q334&lt;=3,$C$4="m"),'6.4- RC'!$AR$4,
IF(AND(V334=$V$3,3&lt;Q334,Q334&lt;=6,$C$4="m"),'6.4- RC'!$AS$4,
IF(AND(V334=$V$3,6&lt;Q334,$C$4="m"),'6.4- RC'!$AT$4,
IF(AND(V334=$V$2,0.5&lt;=Q334,Q334&lt;=3,$C$4="c"),'6.4- RC'!$AG$7,
IF(AND(V334=$V$2,3&lt;Q334,Q334&lt;=6,$C$4="c"),'6.4- RC'!$AH$7,
IF(AND(V334=$V$2,6&lt;Q334,Q334&lt;=30,$C$4="c"),'6.4- RC'!$AI$7,
IF(AND(V334=$V$2,30&lt;Q334,Q334&lt;=120,$C$4="c"),'6.4- RC'!$AJ$7,
IF(AND(V334=$V$2,120&lt;Q334,Q334&lt;=400,$C$4="c"),'6.4- RC'!$AK$7,
IF(AND(V334=$V$2,400&lt;Q334,Q334&lt;=1000,$C$4="c"),'6.4- RC'!$AL$7,
IF(AND(V334=$V$2,1000&lt;Q334,Q334&lt;=2000,$C$4="c"),'6.4- RC'!$AM$7,
IF(AND(V334=$V$2,2000&lt;Q334,Q334&lt;=4000,$C$4="c"),'6.4- RC'!$AN$7,
IF(AND(V334=$V$3,0.5&lt;=Q334,Q334&lt;=3,$C$4="c"),'6.4- RC'!$AR$6,
IF(AND(V334=$V$3,3&lt;Q334,Q334&lt;=6,$C$4="c"),'6.4- RC'!$AS$6,
IF(AND(V334=$V$3,6&lt;Q334,$C$4="c"),'6.4- RC'!$AT$6,
IF(AND(V334=$V$2,0.5&lt;=Q334,Q334&lt;=3,$C$4="v"),'6.4- RC'!$AG$8,
IF(AND(V334=$V$2,3&lt;Q334,Q334&lt;=6,$C$4="v"),'6.4- RC'!$AH$8,
IF(AND(V334=$V$2,6&lt;Q334,Q334&lt;=30,$C$4="v"),'6.4- RC'!$AI$8,
IF(AND(V334=$V$2,30&lt;Q334,Q334&lt;=120,$C$4="v"),'6.4- RC'!$AJ$8,
IF(AND(V334=$V$2,120&lt;Q334,Q334&lt;=400,$C$4="v"),'6.4- RC'!$AK$8,
IF(AND(V334=$V$2,400&lt;Q334,Q334&lt;=1000,$C$4="v"),'6.4- RC'!$AL$8,
IF(AND(V334=$V$2,1000&lt;Q334,Q334&lt;=2000,$C$4="v"),'6.4- RC'!$AM$8,
IF(AND(V334=$V$2,2000&lt;Q334,Q334&lt;=4000,$C$4="v"),'6.4- RC'!$AN$8,
IF(AND(V334=$V$3,0.5&lt;=Q334,Q334&lt;=3,$C$4="v"),'6.4- RC'!$AR$6,
IF(AND(V334=$V$3,3&lt;Q334,Q334&lt;=6,$C$4="v"),'6.4- RC'!$AS$6,
IF(AND(V334=$V$3,6&lt;Q334,$C$4="v"),'6.4- RC'!$AT$6,
IF(V334="","")))))))))))))))))))))))))))))))))))))))))))))</f>
        <v>0</v>
      </c>
      <c r="S334" s="41" t="e">
        <f t="shared" si="53"/>
        <v>#VALUE!</v>
      </c>
      <c r="T334" s="41" t="e">
        <f t="shared" si="54"/>
        <v>#VALUE!</v>
      </c>
      <c r="U334" s="48"/>
      <c r="V334" s="50" t="str">
        <f>V277</f>
        <v>Rayons ext et hauteurs de chanfrein</v>
      </c>
    </row>
    <row r="335" spans="1:22" ht="60" customHeight="1" x14ac:dyDescent="0.25">
      <c r="A335" s="39" t="str">
        <f t="shared" si="52"/>
        <v/>
      </c>
      <c r="B335" s="49"/>
      <c r="C335" s="48">
        <f t="shared" si="61"/>
        <v>317</v>
      </c>
      <c r="D335" s="41"/>
      <c r="E335" s="42" t="str">
        <f t="shared" si="49"/>
        <v>(6x) R8FAUX</v>
      </c>
      <c r="F335" s="55"/>
      <c r="G335" s="42">
        <f t="shared" si="50"/>
        <v>0</v>
      </c>
      <c r="H335" s="42">
        <f t="shared" si="51"/>
        <v>0</v>
      </c>
      <c r="I335" s="77"/>
      <c r="J335" s="78"/>
      <c r="K335" s="79"/>
      <c r="L335" s="80"/>
      <c r="O335" s="49">
        <v>6</v>
      </c>
      <c r="P335" s="48" t="s">
        <v>140</v>
      </c>
      <c r="Q335" s="45">
        <v>8</v>
      </c>
      <c r="R335" s="41" t="b">
        <f>IF(AND(V335=$V$2,0.5&lt;=Q335,Q335&lt;=3,$C$4="f"),'6.4- RC'!$AG$5,
IF(AND(V335=$V$2,3&lt;Q335,Q335&lt;=6,$C$4="f"),'6.4- RC'!$AH$5,
IF(AND(V335=$V$2,6&lt;Q335,Q335&lt;=30,$C$4="f"),'6.4- RC'!$AI$5,
IF(AND(V335=$V$2,30&lt;Q335,Q335&lt;=120,$C$4="f"),'6.4- RC'!$AJ$5,
IF(AND(V335=$V$2,120&lt;Q335,Q335&lt;=400,$C$4="f"),'6.4- RC'!$AK$5,
IF(AND(V335=$V$2,400&lt;Q335,Q335&lt;=1000,$C$4="f"),'6.4- RC'!$AL$5,
IF(AND(V335=$V$2,1000&lt;Q335,Q335&lt;=2000,$C$4="f"),'6.4- RC'!$AM$5,
IF(AND(V335=$V$2,2000&lt;Q335,Q335&lt;=4000,$C$4="f"),'6.4- RC'!$AN$5,
IF(AND(V335=$V$3,0.5&lt;=Q335,Q335&lt;=3,$C$4="f"),'6.4- RC'!$AR$4,
IF(AND(V335=$V$3,3&lt;Q335,Q335&lt;=6,$C$4="f"),'6.4- RC'!$AS$4,
IF(AND(V335=$V$3,6&lt;Q335,$C$4="f"),'6.4- RC'!$AT$4,
IF(AND(V335=$V$2,0.5&lt;=Q335,Q335&lt;=3,$C$4="m"),'6.4- RC'!$AG$6,
IF(AND(V335=$V$2,3&lt;Q335,Q335&lt;=6,$C$4="m"),'6.4- RC'!$AH$6,
IF(AND(V335=$V$2,6&lt;Q335,Q335&lt;=30,$C$4="m"),'6.4- RC'!$AI$6,
IF(AND(V335=$V$2,30&lt;Q335,Q335&lt;=120,$C$4="m"),'6.4- RC'!$AJ$6,
IF(AND(V335=$V$2,120&lt;Q335,Q335&lt;=400,$C$4="m"),'6.4- RC'!$AK$6,
IF(AND(V335=$V$2,400&lt;Q335,Q335&lt;=1000,$C$4="m"),'6.4- RC'!$AL$6,
IF(AND(V335=$V$2,1000&lt;Q335,Q335&lt;=2000,$C$4="m"),'6.4- RC'!$AM$6,
IF(AND(V335=$V$2,2000&lt;Q335,Q335&lt;=4000,$C$4="m"),'6.4- RC'!$AN$6,
IF(AND(V335=$V$3,0.5&lt;=Q335,Q335&lt;=3,$C$4="m"),'6.4- RC'!$AR$4,
IF(AND(V335=$V$3,3&lt;Q335,Q335&lt;=6,$C$4="m"),'6.4- RC'!$AS$4,
IF(AND(V335=$V$3,6&lt;Q335,$C$4="m"),'6.4- RC'!$AT$4,
IF(AND(V335=$V$2,0.5&lt;=Q335,Q335&lt;=3,$C$4="c"),'6.4- RC'!$AG$7,
IF(AND(V335=$V$2,3&lt;Q335,Q335&lt;=6,$C$4="c"),'6.4- RC'!$AH$7,
IF(AND(V335=$V$2,6&lt;Q335,Q335&lt;=30,$C$4="c"),'6.4- RC'!$AI$7,
IF(AND(V335=$V$2,30&lt;Q335,Q335&lt;=120,$C$4="c"),'6.4- RC'!$AJ$7,
IF(AND(V335=$V$2,120&lt;Q335,Q335&lt;=400,$C$4="c"),'6.4- RC'!$AK$7,
IF(AND(V335=$V$2,400&lt;Q335,Q335&lt;=1000,$C$4="c"),'6.4- RC'!$AL$7,
IF(AND(V335=$V$2,1000&lt;Q335,Q335&lt;=2000,$C$4="c"),'6.4- RC'!$AM$7,
IF(AND(V335=$V$2,2000&lt;Q335,Q335&lt;=4000,$C$4="c"),'6.4- RC'!$AN$7,
IF(AND(V335=$V$3,0.5&lt;=Q335,Q335&lt;=3,$C$4="c"),'6.4- RC'!$AR$6,
IF(AND(V335=$V$3,3&lt;Q335,Q335&lt;=6,$C$4="c"),'6.4- RC'!$AS$6,
IF(AND(V335=$V$3,6&lt;Q335,$C$4="c"),'6.4- RC'!$AT$6,
IF(AND(V335=$V$2,0.5&lt;=Q335,Q335&lt;=3,$C$4="v"),'6.4- RC'!$AG$8,
IF(AND(V335=$V$2,3&lt;Q335,Q335&lt;=6,$C$4="v"),'6.4- RC'!$AH$8,
IF(AND(V335=$V$2,6&lt;Q335,Q335&lt;=30,$C$4="v"),'6.4- RC'!$AI$8,
IF(AND(V335=$V$2,30&lt;Q335,Q335&lt;=120,$C$4="v"),'6.4- RC'!$AJ$8,
IF(AND(V335=$V$2,120&lt;Q335,Q335&lt;=400,$C$4="v"),'6.4- RC'!$AK$8,
IF(AND(V335=$V$2,400&lt;Q335,Q335&lt;=1000,$C$4="v"),'6.4- RC'!$AL$8,
IF(AND(V335=$V$2,1000&lt;Q335,Q335&lt;=2000,$C$4="v"),'6.4- RC'!$AM$8,
IF(AND(V335=$V$2,2000&lt;Q335,Q335&lt;=4000,$C$4="v"),'6.4- RC'!$AN$8,
IF(AND(V335=$V$3,0.5&lt;=Q335,Q335&lt;=3,$C$4="v"),'6.4- RC'!$AR$6,
IF(AND(V335=$V$3,3&lt;Q335,Q335&lt;=6,$C$4="v"),'6.4- RC'!$AS$6,
IF(AND(V335=$V$3,6&lt;Q335,$C$4="v"),'6.4- RC'!$AT$6,
IF(V335="","")))))))))))))))))))))))))))))))))))))))))))))</f>
        <v>0</v>
      </c>
      <c r="S335" s="41" t="e">
        <f t="shared" si="53"/>
        <v>#VALUE!</v>
      </c>
      <c r="T335" s="41" t="e">
        <f t="shared" si="54"/>
        <v>#VALUE!</v>
      </c>
      <c r="U335" s="48"/>
      <c r="V335" s="50" t="str">
        <f>V334</f>
        <v>Rayons ext et hauteurs de chanfrein</v>
      </c>
    </row>
    <row r="336" spans="1:22" ht="60" customHeight="1" x14ac:dyDescent="0.25">
      <c r="A336" s="39" t="str">
        <f t="shared" si="52"/>
        <v/>
      </c>
      <c r="B336" s="49"/>
      <c r="C336" s="48">
        <f t="shared" si="61"/>
        <v>318</v>
      </c>
      <c r="D336" s="41"/>
      <c r="E336" s="42" t="str">
        <f t="shared" si="49"/>
        <v>(4x) R8,5FAUX</v>
      </c>
      <c r="F336" s="55"/>
      <c r="G336" s="42">
        <f t="shared" si="50"/>
        <v>0</v>
      </c>
      <c r="H336" s="42">
        <f t="shared" si="51"/>
        <v>0</v>
      </c>
      <c r="I336" s="77"/>
      <c r="J336" s="78"/>
      <c r="K336" s="79"/>
      <c r="L336" s="80"/>
      <c r="O336" s="49">
        <v>4</v>
      </c>
      <c r="P336" s="48" t="s">
        <v>140</v>
      </c>
      <c r="Q336" s="45">
        <v>8.5</v>
      </c>
      <c r="R336" s="41" t="b">
        <f>IF(AND(V336=$V$2,0.5&lt;=Q336,Q336&lt;=3,$C$4="f"),'6.4- RC'!$AG$5,
IF(AND(V336=$V$2,3&lt;Q336,Q336&lt;=6,$C$4="f"),'6.4- RC'!$AH$5,
IF(AND(V336=$V$2,6&lt;Q336,Q336&lt;=30,$C$4="f"),'6.4- RC'!$AI$5,
IF(AND(V336=$V$2,30&lt;Q336,Q336&lt;=120,$C$4="f"),'6.4- RC'!$AJ$5,
IF(AND(V336=$V$2,120&lt;Q336,Q336&lt;=400,$C$4="f"),'6.4- RC'!$AK$5,
IF(AND(V336=$V$2,400&lt;Q336,Q336&lt;=1000,$C$4="f"),'6.4- RC'!$AL$5,
IF(AND(V336=$V$2,1000&lt;Q336,Q336&lt;=2000,$C$4="f"),'6.4- RC'!$AM$5,
IF(AND(V336=$V$2,2000&lt;Q336,Q336&lt;=4000,$C$4="f"),'6.4- RC'!$AN$5,
IF(AND(V336=$V$3,0.5&lt;=Q336,Q336&lt;=3,$C$4="f"),'6.4- RC'!$AR$4,
IF(AND(V336=$V$3,3&lt;Q336,Q336&lt;=6,$C$4="f"),'6.4- RC'!$AS$4,
IF(AND(V336=$V$3,6&lt;Q336,$C$4="f"),'6.4- RC'!$AT$4,
IF(AND(V336=$V$2,0.5&lt;=Q336,Q336&lt;=3,$C$4="m"),'6.4- RC'!$AG$6,
IF(AND(V336=$V$2,3&lt;Q336,Q336&lt;=6,$C$4="m"),'6.4- RC'!$AH$6,
IF(AND(V336=$V$2,6&lt;Q336,Q336&lt;=30,$C$4="m"),'6.4- RC'!$AI$6,
IF(AND(V336=$V$2,30&lt;Q336,Q336&lt;=120,$C$4="m"),'6.4- RC'!$AJ$6,
IF(AND(V336=$V$2,120&lt;Q336,Q336&lt;=400,$C$4="m"),'6.4- RC'!$AK$6,
IF(AND(V336=$V$2,400&lt;Q336,Q336&lt;=1000,$C$4="m"),'6.4- RC'!$AL$6,
IF(AND(V336=$V$2,1000&lt;Q336,Q336&lt;=2000,$C$4="m"),'6.4- RC'!$AM$6,
IF(AND(V336=$V$2,2000&lt;Q336,Q336&lt;=4000,$C$4="m"),'6.4- RC'!$AN$6,
IF(AND(V336=$V$3,0.5&lt;=Q336,Q336&lt;=3,$C$4="m"),'6.4- RC'!$AR$4,
IF(AND(V336=$V$3,3&lt;Q336,Q336&lt;=6,$C$4="m"),'6.4- RC'!$AS$4,
IF(AND(V336=$V$3,6&lt;Q336,$C$4="m"),'6.4- RC'!$AT$4,
IF(AND(V336=$V$2,0.5&lt;=Q336,Q336&lt;=3,$C$4="c"),'6.4- RC'!$AG$7,
IF(AND(V336=$V$2,3&lt;Q336,Q336&lt;=6,$C$4="c"),'6.4- RC'!$AH$7,
IF(AND(V336=$V$2,6&lt;Q336,Q336&lt;=30,$C$4="c"),'6.4- RC'!$AI$7,
IF(AND(V336=$V$2,30&lt;Q336,Q336&lt;=120,$C$4="c"),'6.4- RC'!$AJ$7,
IF(AND(V336=$V$2,120&lt;Q336,Q336&lt;=400,$C$4="c"),'6.4- RC'!$AK$7,
IF(AND(V336=$V$2,400&lt;Q336,Q336&lt;=1000,$C$4="c"),'6.4- RC'!$AL$7,
IF(AND(V336=$V$2,1000&lt;Q336,Q336&lt;=2000,$C$4="c"),'6.4- RC'!$AM$7,
IF(AND(V336=$V$2,2000&lt;Q336,Q336&lt;=4000,$C$4="c"),'6.4- RC'!$AN$7,
IF(AND(V336=$V$3,0.5&lt;=Q336,Q336&lt;=3,$C$4="c"),'6.4- RC'!$AR$6,
IF(AND(V336=$V$3,3&lt;Q336,Q336&lt;=6,$C$4="c"),'6.4- RC'!$AS$6,
IF(AND(V336=$V$3,6&lt;Q336,$C$4="c"),'6.4- RC'!$AT$6,
IF(AND(V336=$V$2,0.5&lt;=Q336,Q336&lt;=3,$C$4="v"),'6.4- RC'!$AG$8,
IF(AND(V336=$V$2,3&lt;Q336,Q336&lt;=6,$C$4="v"),'6.4- RC'!$AH$8,
IF(AND(V336=$V$2,6&lt;Q336,Q336&lt;=30,$C$4="v"),'6.4- RC'!$AI$8,
IF(AND(V336=$V$2,30&lt;Q336,Q336&lt;=120,$C$4="v"),'6.4- RC'!$AJ$8,
IF(AND(V336=$V$2,120&lt;Q336,Q336&lt;=400,$C$4="v"),'6.4- RC'!$AK$8,
IF(AND(V336=$V$2,400&lt;Q336,Q336&lt;=1000,$C$4="v"),'6.4- RC'!$AL$8,
IF(AND(V336=$V$2,1000&lt;Q336,Q336&lt;=2000,$C$4="v"),'6.4- RC'!$AM$8,
IF(AND(V336=$V$2,2000&lt;Q336,Q336&lt;=4000,$C$4="v"),'6.4- RC'!$AN$8,
IF(AND(V336=$V$3,0.5&lt;=Q336,Q336&lt;=3,$C$4="v"),'6.4- RC'!$AR$6,
IF(AND(V336=$V$3,3&lt;Q336,Q336&lt;=6,$C$4="v"),'6.4- RC'!$AS$6,
IF(AND(V336=$V$3,6&lt;Q336,$C$4="v"),'6.4- RC'!$AT$6,
IF(V336="","")))))))))))))))))))))))))))))))))))))))))))))</f>
        <v>0</v>
      </c>
      <c r="S336" s="41" t="e">
        <f t="shared" si="53"/>
        <v>#VALUE!</v>
      </c>
      <c r="T336" s="41" t="e">
        <f t="shared" si="54"/>
        <v>#VALUE!</v>
      </c>
      <c r="U336" s="48"/>
      <c r="V336" s="50" t="str">
        <f>V335</f>
        <v>Rayons ext et hauteurs de chanfrein</v>
      </c>
    </row>
    <row r="337" spans="1:22" ht="60" customHeight="1" x14ac:dyDescent="0.25">
      <c r="A337" s="39" t="str">
        <f t="shared" si="52"/>
        <v/>
      </c>
      <c r="B337" s="49"/>
      <c r="C337" s="48">
        <f t="shared" si="61"/>
        <v>319</v>
      </c>
      <c r="D337" s="41"/>
      <c r="E337" s="42" t="str">
        <f t="shared" si="49"/>
        <v>Ch1FAUXx1</v>
      </c>
      <c r="F337" s="55"/>
      <c r="G337" s="42">
        <f t="shared" si="50"/>
        <v>0</v>
      </c>
      <c r="H337" s="42">
        <f t="shared" si="51"/>
        <v>0</v>
      </c>
      <c r="I337" s="77"/>
      <c r="J337" s="78"/>
      <c r="K337" s="79"/>
      <c r="L337" s="80"/>
      <c r="O337" s="49"/>
      <c r="P337" s="48" t="s">
        <v>213</v>
      </c>
      <c r="Q337" s="45">
        <v>1</v>
      </c>
      <c r="R337" s="41" t="b">
        <f>IF(AND(V337=$V$2,0.5&lt;=Q337,Q337&lt;=3,$C$4="f"),'6.4- RC'!$AG$5,
IF(AND(V337=$V$2,3&lt;Q337,Q337&lt;=6,$C$4="f"),'6.4- RC'!$AH$5,
IF(AND(V337=$V$2,6&lt;Q337,Q337&lt;=30,$C$4="f"),'6.4- RC'!$AI$5,
IF(AND(V337=$V$2,30&lt;Q337,Q337&lt;=120,$C$4="f"),'6.4- RC'!$AJ$5,
IF(AND(V337=$V$2,120&lt;Q337,Q337&lt;=400,$C$4="f"),'6.4- RC'!$AK$5,
IF(AND(V337=$V$2,400&lt;Q337,Q337&lt;=1000,$C$4="f"),'6.4- RC'!$AL$5,
IF(AND(V337=$V$2,1000&lt;Q337,Q337&lt;=2000,$C$4="f"),'6.4- RC'!$AM$5,
IF(AND(V337=$V$2,2000&lt;Q337,Q337&lt;=4000,$C$4="f"),'6.4- RC'!$AN$5,
IF(AND(V337=$V$3,0.5&lt;=Q337,Q337&lt;=3,$C$4="f"),'6.4- RC'!$AR$4,
IF(AND(V337=$V$3,3&lt;Q337,Q337&lt;=6,$C$4="f"),'6.4- RC'!$AS$4,
IF(AND(V337=$V$3,6&lt;Q337,$C$4="f"),'6.4- RC'!$AT$4,
IF(AND(V337=$V$2,0.5&lt;=Q337,Q337&lt;=3,$C$4="m"),'6.4- RC'!$AG$6,
IF(AND(V337=$V$2,3&lt;Q337,Q337&lt;=6,$C$4="m"),'6.4- RC'!$AH$6,
IF(AND(V337=$V$2,6&lt;Q337,Q337&lt;=30,$C$4="m"),'6.4- RC'!$AI$6,
IF(AND(V337=$V$2,30&lt;Q337,Q337&lt;=120,$C$4="m"),'6.4- RC'!$AJ$6,
IF(AND(V337=$V$2,120&lt;Q337,Q337&lt;=400,$C$4="m"),'6.4- RC'!$AK$6,
IF(AND(V337=$V$2,400&lt;Q337,Q337&lt;=1000,$C$4="m"),'6.4- RC'!$AL$6,
IF(AND(V337=$V$2,1000&lt;Q337,Q337&lt;=2000,$C$4="m"),'6.4- RC'!$AM$6,
IF(AND(V337=$V$2,2000&lt;Q337,Q337&lt;=4000,$C$4="m"),'6.4- RC'!$AN$6,
IF(AND(V337=$V$3,0.5&lt;=Q337,Q337&lt;=3,$C$4="m"),'6.4- RC'!$AR$4,
IF(AND(V337=$V$3,3&lt;Q337,Q337&lt;=6,$C$4="m"),'6.4- RC'!$AS$4,
IF(AND(V337=$V$3,6&lt;Q337,$C$4="m"),'6.4- RC'!$AT$4,
IF(AND(V337=$V$2,0.5&lt;=Q337,Q337&lt;=3,$C$4="c"),'6.4- RC'!$AG$7,
IF(AND(V337=$V$2,3&lt;Q337,Q337&lt;=6,$C$4="c"),'6.4- RC'!$AH$7,
IF(AND(V337=$V$2,6&lt;Q337,Q337&lt;=30,$C$4="c"),'6.4- RC'!$AI$7,
IF(AND(V337=$V$2,30&lt;Q337,Q337&lt;=120,$C$4="c"),'6.4- RC'!$AJ$7,
IF(AND(V337=$V$2,120&lt;Q337,Q337&lt;=400,$C$4="c"),'6.4- RC'!$AK$7,
IF(AND(V337=$V$2,400&lt;Q337,Q337&lt;=1000,$C$4="c"),'6.4- RC'!$AL$7,
IF(AND(V337=$V$2,1000&lt;Q337,Q337&lt;=2000,$C$4="c"),'6.4- RC'!$AM$7,
IF(AND(V337=$V$2,2000&lt;Q337,Q337&lt;=4000,$C$4="c"),'6.4- RC'!$AN$7,
IF(AND(V337=$V$3,0.5&lt;=Q337,Q337&lt;=3,$C$4="c"),'6.4- RC'!$AR$6,
IF(AND(V337=$V$3,3&lt;Q337,Q337&lt;=6,$C$4="c"),'6.4- RC'!$AS$6,
IF(AND(V337=$V$3,6&lt;Q337,$C$4="c"),'6.4- RC'!$AT$6,
IF(AND(V337=$V$2,0.5&lt;=Q337,Q337&lt;=3,$C$4="v"),'6.4- RC'!$AG$8,
IF(AND(V337=$V$2,3&lt;Q337,Q337&lt;=6,$C$4="v"),'6.4- RC'!$AH$8,
IF(AND(V337=$V$2,6&lt;Q337,Q337&lt;=30,$C$4="v"),'6.4- RC'!$AI$8,
IF(AND(V337=$V$2,30&lt;Q337,Q337&lt;=120,$C$4="v"),'6.4- RC'!$AJ$8,
IF(AND(V337=$V$2,120&lt;Q337,Q337&lt;=400,$C$4="v"),'6.4- RC'!$AK$8,
IF(AND(V337=$V$2,400&lt;Q337,Q337&lt;=1000,$C$4="v"),'6.4- RC'!$AL$8,
IF(AND(V337=$V$2,1000&lt;Q337,Q337&lt;=2000,$C$4="v"),'6.4- RC'!$AM$8,
IF(AND(V337=$V$2,2000&lt;Q337,Q337&lt;=4000,$C$4="v"),'6.4- RC'!$AN$8,
IF(AND(V337=$V$3,0.5&lt;=Q337,Q337&lt;=3,$C$4="v"),'6.4- RC'!$AR$6,
IF(AND(V337=$V$3,3&lt;Q337,Q337&lt;=6,$C$4="v"),'6.4- RC'!$AS$6,
IF(AND(V337=$V$3,6&lt;Q337,$C$4="v"),'6.4- RC'!$AT$6,
IF(V337="","")))))))))))))))))))))))))))))))))))))))))))))</f>
        <v>0</v>
      </c>
      <c r="S337" s="41" t="e">
        <f t="shared" si="53"/>
        <v>#VALUE!</v>
      </c>
      <c r="T337" s="41" t="e">
        <f t="shared" si="54"/>
        <v>#VALUE!</v>
      </c>
      <c r="U337" s="48" t="s">
        <v>214</v>
      </c>
      <c r="V337" s="50" t="str">
        <f>V336</f>
        <v>Rayons ext et hauteurs de chanfrein</v>
      </c>
    </row>
    <row r="338" spans="1:22" ht="60" customHeight="1" x14ac:dyDescent="0.25">
      <c r="A338" s="39" t="str">
        <f t="shared" si="52"/>
        <v/>
      </c>
      <c r="B338" s="49"/>
      <c r="C338" s="48">
        <f t="shared" si="61"/>
        <v>320</v>
      </c>
      <c r="D338" s="41"/>
      <c r="E338" s="42" t="str">
        <f t="shared" si="49"/>
        <v>(2x) R8FAUX</v>
      </c>
      <c r="F338" s="55"/>
      <c r="G338" s="42">
        <f t="shared" si="50"/>
        <v>0</v>
      </c>
      <c r="H338" s="42">
        <f t="shared" si="51"/>
        <v>0</v>
      </c>
      <c r="I338" s="77"/>
      <c r="J338" s="78"/>
      <c r="K338" s="79"/>
      <c r="L338" s="80"/>
      <c r="O338" s="49">
        <v>2</v>
      </c>
      <c r="P338" s="48" t="s">
        <v>140</v>
      </c>
      <c r="Q338" s="45">
        <v>8</v>
      </c>
      <c r="R338" s="41" t="b">
        <f>IF(AND(V338=$V$2,0.5&lt;=Q338,Q338&lt;=3,$C$4="f"),'6.4- RC'!$AG$5,
IF(AND(V338=$V$2,3&lt;Q338,Q338&lt;=6,$C$4="f"),'6.4- RC'!$AH$5,
IF(AND(V338=$V$2,6&lt;Q338,Q338&lt;=30,$C$4="f"),'6.4- RC'!$AI$5,
IF(AND(V338=$V$2,30&lt;Q338,Q338&lt;=120,$C$4="f"),'6.4- RC'!$AJ$5,
IF(AND(V338=$V$2,120&lt;Q338,Q338&lt;=400,$C$4="f"),'6.4- RC'!$AK$5,
IF(AND(V338=$V$2,400&lt;Q338,Q338&lt;=1000,$C$4="f"),'6.4- RC'!$AL$5,
IF(AND(V338=$V$2,1000&lt;Q338,Q338&lt;=2000,$C$4="f"),'6.4- RC'!$AM$5,
IF(AND(V338=$V$2,2000&lt;Q338,Q338&lt;=4000,$C$4="f"),'6.4- RC'!$AN$5,
IF(AND(V338=$V$3,0.5&lt;=Q338,Q338&lt;=3,$C$4="f"),'6.4- RC'!$AR$4,
IF(AND(V338=$V$3,3&lt;Q338,Q338&lt;=6,$C$4="f"),'6.4- RC'!$AS$4,
IF(AND(V338=$V$3,6&lt;Q338,$C$4="f"),'6.4- RC'!$AT$4,
IF(AND(V338=$V$2,0.5&lt;=Q338,Q338&lt;=3,$C$4="m"),'6.4- RC'!$AG$6,
IF(AND(V338=$V$2,3&lt;Q338,Q338&lt;=6,$C$4="m"),'6.4- RC'!$AH$6,
IF(AND(V338=$V$2,6&lt;Q338,Q338&lt;=30,$C$4="m"),'6.4- RC'!$AI$6,
IF(AND(V338=$V$2,30&lt;Q338,Q338&lt;=120,$C$4="m"),'6.4- RC'!$AJ$6,
IF(AND(V338=$V$2,120&lt;Q338,Q338&lt;=400,$C$4="m"),'6.4- RC'!$AK$6,
IF(AND(V338=$V$2,400&lt;Q338,Q338&lt;=1000,$C$4="m"),'6.4- RC'!$AL$6,
IF(AND(V338=$V$2,1000&lt;Q338,Q338&lt;=2000,$C$4="m"),'6.4- RC'!$AM$6,
IF(AND(V338=$V$2,2000&lt;Q338,Q338&lt;=4000,$C$4="m"),'6.4- RC'!$AN$6,
IF(AND(V338=$V$3,0.5&lt;=Q338,Q338&lt;=3,$C$4="m"),'6.4- RC'!$AR$4,
IF(AND(V338=$V$3,3&lt;Q338,Q338&lt;=6,$C$4="m"),'6.4- RC'!$AS$4,
IF(AND(V338=$V$3,6&lt;Q338,$C$4="m"),'6.4- RC'!$AT$4,
IF(AND(V338=$V$2,0.5&lt;=Q338,Q338&lt;=3,$C$4="c"),'6.4- RC'!$AG$7,
IF(AND(V338=$V$2,3&lt;Q338,Q338&lt;=6,$C$4="c"),'6.4- RC'!$AH$7,
IF(AND(V338=$V$2,6&lt;Q338,Q338&lt;=30,$C$4="c"),'6.4- RC'!$AI$7,
IF(AND(V338=$V$2,30&lt;Q338,Q338&lt;=120,$C$4="c"),'6.4- RC'!$AJ$7,
IF(AND(V338=$V$2,120&lt;Q338,Q338&lt;=400,$C$4="c"),'6.4- RC'!$AK$7,
IF(AND(V338=$V$2,400&lt;Q338,Q338&lt;=1000,$C$4="c"),'6.4- RC'!$AL$7,
IF(AND(V338=$V$2,1000&lt;Q338,Q338&lt;=2000,$C$4="c"),'6.4- RC'!$AM$7,
IF(AND(V338=$V$2,2000&lt;Q338,Q338&lt;=4000,$C$4="c"),'6.4- RC'!$AN$7,
IF(AND(V338=$V$3,0.5&lt;=Q338,Q338&lt;=3,$C$4="c"),'6.4- RC'!$AR$6,
IF(AND(V338=$V$3,3&lt;Q338,Q338&lt;=6,$C$4="c"),'6.4- RC'!$AS$6,
IF(AND(V338=$V$3,6&lt;Q338,$C$4="c"),'6.4- RC'!$AT$6,
IF(AND(V338=$V$2,0.5&lt;=Q338,Q338&lt;=3,$C$4="v"),'6.4- RC'!$AG$8,
IF(AND(V338=$V$2,3&lt;Q338,Q338&lt;=6,$C$4="v"),'6.4- RC'!$AH$8,
IF(AND(V338=$V$2,6&lt;Q338,Q338&lt;=30,$C$4="v"),'6.4- RC'!$AI$8,
IF(AND(V338=$V$2,30&lt;Q338,Q338&lt;=120,$C$4="v"),'6.4- RC'!$AJ$8,
IF(AND(V338=$V$2,120&lt;Q338,Q338&lt;=400,$C$4="v"),'6.4- RC'!$AK$8,
IF(AND(V338=$V$2,400&lt;Q338,Q338&lt;=1000,$C$4="v"),'6.4- RC'!$AL$8,
IF(AND(V338=$V$2,1000&lt;Q338,Q338&lt;=2000,$C$4="v"),'6.4- RC'!$AM$8,
IF(AND(V338=$V$2,2000&lt;Q338,Q338&lt;=4000,$C$4="v"),'6.4- RC'!$AN$8,
IF(AND(V338=$V$3,0.5&lt;=Q338,Q338&lt;=3,$C$4="v"),'6.4- RC'!$AR$6,
IF(AND(V338=$V$3,3&lt;Q338,Q338&lt;=6,$C$4="v"),'6.4- RC'!$AS$6,
IF(AND(V338=$V$3,6&lt;Q338,$C$4="v"),'6.4- RC'!$AT$6,
IF(V338="","")))))))))))))))))))))))))))))))))))))))))))))</f>
        <v>0</v>
      </c>
      <c r="S338" s="41" t="e">
        <f t="shared" si="53"/>
        <v>#VALUE!</v>
      </c>
      <c r="T338" s="41" t="e">
        <f t="shared" si="54"/>
        <v>#VALUE!</v>
      </c>
      <c r="U338" s="48"/>
      <c r="V338" s="50" t="str">
        <f>V337</f>
        <v>Rayons ext et hauteurs de chanfrein</v>
      </c>
    </row>
    <row r="339" spans="1:22" ht="60" customHeight="1" x14ac:dyDescent="0.25">
      <c r="A339" s="39" t="str">
        <f t="shared" si="52"/>
        <v/>
      </c>
      <c r="B339" s="49"/>
      <c r="C339" s="48">
        <f t="shared" si="61"/>
        <v>321</v>
      </c>
      <c r="D339" s="41"/>
      <c r="E339" s="42" t="str">
        <f t="shared" ref="E339:E364" si="62">IF(AND(O339="",P339="°"),Q339&amp;P339&amp;R339&amp;U339,
IF(AND(O339="",P339&lt;&gt;"°"),P339&amp;Q339&amp;R339&amp;U339,
IF(AND(O339&lt;&gt;"",P339="°"),"("&amp;O339&amp;"x) "&amp;Q339&amp;P339&amp;R339&amp;U339,
IF(AND(O339&lt;&gt;"",P339&lt;&gt;"°"),"("&amp;O339&amp;"x) "&amp;P339&amp;Q339&amp;R339&amp;U339))))</f>
        <v>9,35±0,1</v>
      </c>
      <c r="F339" s="55">
        <f>'8560-2.001 (av TS)'!I734</f>
        <v>0</v>
      </c>
      <c r="G339" s="42">
        <f t="shared" ref="G339:G367" si="63">IF(AND(R339="",Q339&lt;&gt;""),0,
IF(AND(R339=0,Q339=""),"",
IF(AND(COUNTIF(R339,"*±*"),Q339&lt;&gt;""),Q339-MID(R339,3,7),
IF(AND(OR(COUNTIF(R339,"*-*"),COUNTIF(R339,"*+*")),Q339&lt;&gt;""),S339,))))</f>
        <v>9.25</v>
      </c>
      <c r="H339" s="42">
        <f t="shared" si="51"/>
        <v>9.4499999999999993</v>
      </c>
      <c r="I339" s="77"/>
      <c r="J339" s="78"/>
      <c r="K339" s="79"/>
      <c r="L339" s="80"/>
      <c r="O339" s="49"/>
      <c r="P339" s="48"/>
      <c r="Q339" s="45">
        <v>9.35</v>
      </c>
      <c r="R339" s="41" t="s">
        <v>96</v>
      </c>
      <c r="S339" s="41" t="e">
        <f t="shared" si="53"/>
        <v>#VALUE!</v>
      </c>
      <c r="T339" s="41" t="e">
        <f t="shared" si="54"/>
        <v>#VALUE!</v>
      </c>
      <c r="U339" s="48"/>
      <c r="V339" s="50"/>
    </row>
    <row r="340" spans="1:22" ht="60" customHeight="1" x14ac:dyDescent="0.25">
      <c r="A340" s="39" t="str">
        <f t="shared" si="52"/>
        <v/>
      </c>
      <c r="B340" s="49"/>
      <c r="C340" s="48">
        <f t="shared" si="61"/>
        <v>322</v>
      </c>
      <c r="D340" s="41"/>
      <c r="E340" s="42" t="str">
        <f t="shared" si="62"/>
        <v>20FAUX</v>
      </c>
      <c r="F340" s="55">
        <f>'8560-2.001 (av TS)'!I733</f>
        <v>0</v>
      </c>
      <c r="G340" s="42">
        <f t="shared" si="63"/>
        <v>0</v>
      </c>
      <c r="H340" s="42">
        <f t="shared" ref="H340:H367" si="64">IF(AND(R340="",Q340&lt;&gt;""),Q340,
IF(AND(R340=0,Q340=""),"",
IF(AND(COUNTIF(R340,"*±*"),Q340&lt;&gt;""),Q340+MID(R340,3,7),
IF(AND(OR(COUNTIF(R340,"*-*"),COUNTIF(R340,"*+*")),Q340&lt;&gt;""),T340,))))</f>
        <v>0</v>
      </c>
      <c r="I340" s="77"/>
      <c r="J340" s="78"/>
      <c r="K340" s="79"/>
      <c r="L340" s="80"/>
      <c r="O340" s="49"/>
      <c r="P340" s="48"/>
      <c r="Q340" s="45">
        <v>20</v>
      </c>
      <c r="R340" s="41" t="b">
        <f>IF(AND(V340=$V$2,0.5&lt;=Q340,Q340&lt;=3,$C$4="f"),'6.4- RC'!$AG$5,
IF(AND(V340=$V$2,3&lt;Q340,Q340&lt;=6,$C$4="f"),'6.4- RC'!$AH$5,
IF(AND(V340=$V$2,6&lt;Q340,Q340&lt;=30,$C$4="f"),'6.4- RC'!$AI$5,
IF(AND(V340=$V$2,30&lt;Q340,Q340&lt;=120,$C$4="f"),'6.4- RC'!$AJ$5,
IF(AND(V340=$V$2,120&lt;Q340,Q340&lt;=400,$C$4="f"),'6.4- RC'!$AK$5,
IF(AND(V340=$V$2,400&lt;Q340,Q340&lt;=1000,$C$4="f"),'6.4- RC'!$AL$5,
IF(AND(V340=$V$2,1000&lt;Q340,Q340&lt;=2000,$C$4="f"),'6.4- RC'!$AM$5,
IF(AND(V340=$V$2,2000&lt;Q340,Q340&lt;=4000,$C$4="f"),'6.4- RC'!$AN$5,
IF(AND(V340=$V$3,0.5&lt;=Q340,Q340&lt;=3,$C$4="f"),'6.4- RC'!$AR$4,
IF(AND(V340=$V$3,3&lt;Q340,Q340&lt;=6,$C$4="f"),'6.4- RC'!$AS$4,
IF(AND(V340=$V$3,6&lt;Q340,$C$4="f"),'6.4- RC'!$AT$4,
IF(AND(V340=$V$2,0.5&lt;=Q340,Q340&lt;=3,$C$4="m"),'6.4- RC'!$AG$6,
IF(AND(V340=$V$2,3&lt;Q340,Q340&lt;=6,$C$4="m"),'6.4- RC'!$AH$6,
IF(AND(V340=$V$2,6&lt;Q340,Q340&lt;=30,$C$4="m"),'6.4- RC'!$AI$6,
IF(AND(V340=$V$2,30&lt;Q340,Q340&lt;=120,$C$4="m"),'6.4- RC'!$AJ$6,
IF(AND(V340=$V$2,120&lt;Q340,Q340&lt;=400,$C$4="m"),'6.4- RC'!$AK$6,
IF(AND(V340=$V$2,400&lt;Q340,Q340&lt;=1000,$C$4="m"),'6.4- RC'!$AL$6,
IF(AND(V340=$V$2,1000&lt;Q340,Q340&lt;=2000,$C$4="m"),'6.4- RC'!$AM$6,
IF(AND(V340=$V$2,2000&lt;Q340,Q340&lt;=4000,$C$4="m"),'6.4- RC'!$AN$6,
IF(AND(V340=$V$3,0.5&lt;=Q340,Q340&lt;=3,$C$4="m"),'6.4- RC'!$AR$4,
IF(AND(V340=$V$3,3&lt;Q340,Q340&lt;=6,$C$4="m"),'6.4- RC'!$AS$4,
IF(AND(V340=$V$3,6&lt;Q340,$C$4="m"),'6.4- RC'!$AT$4,
IF(AND(V340=$V$2,0.5&lt;=Q340,Q340&lt;=3,$C$4="c"),'6.4- RC'!$AG$7,
IF(AND(V340=$V$2,3&lt;Q340,Q340&lt;=6,$C$4="c"),'6.4- RC'!$AH$7,
IF(AND(V340=$V$2,6&lt;Q340,Q340&lt;=30,$C$4="c"),'6.4- RC'!$AI$7,
IF(AND(V340=$V$2,30&lt;Q340,Q340&lt;=120,$C$4="c"),'6.4- RC'!$AJ$7,
IF(AND(V340=$V$2,120&lt;Q340,Q340&lt;=400,$C$4="c"),'6.4- RC'!$AK$7,
IF(AND(V340=$V$2,400&lt;Q340,Q340&lt;=1000,$C$4="c"),'6.4- RC'!$AL$7,
IF(AND(V340=$V$2,1000&lt;Q340,Q340&lt;=2000,$C$4="c"),'6.4- RC'!$AM$7,
IF(AND(V340=$V$2,2000&lt;Q340,Q340&lt;=4000,$C$4="c"),'6.4- RC'!$AN$7,
IF(AND(V340=$V$3,0.5&lt;=Q340,Q340&lt;=3,$C$4="c"),'6.4- RC'!$AR$6,
IF(AND(V340=$V$3,3&lt;Q340,Q340&lt;=6,$C$4="c"),'6.4- RC'!$AS$6,
IF(AND(V340=$V$3,6&lt;Q340,$C$4="c"),'6.4- RC'!$AT$6,
IF(AND(V340=$V$2,0.5&lt;=Q340,Q340&lt;=3,$C$4="v"),'6.4- RC'!$AG$8,
IF(AND(V340=$V$2,3&lt;Q340,Q340&lt;=6,$C$4="v"),'6.4- RC'!$AH$8,
IF(AND(V340=$V$2,6&lt;Q340,Q340&lt;=30,$C$4="v"),'6.4- RC'!$AI$8,
IF(AND(V340=$V$2,30&lt;Q340,Q340&lt;=120,$C$4="v"),'6.4- RC'!$AJ$8,
IF(AND(V340=$V$2,120&lt;Q340,Q340&lt;=400,$C$4="v"),'6.4- RC'!$AK$8,
IF(AND(V340=$V$2,400&lt;Q340,Q340&lt;=1000,$C$4="v"),'6.4- RC'!$AL$8,
IF(AND(V340=$V$2,1000&lt;Q340,Q340&lt;=2000,$C$4="v"),'6.4- RC'!$AM$8,
IF(AND(V340=$V$2,2000&lt;Q340,Q340&lt;=4000,$C$4="v"),'6.4- RC'!$AN$8,
IF(AND(V340=$V$3,0.5&lt;=Q340,Q340&lt;=3,$C$4="v"),'6.4- RC'!$AR$6,
IF(AND(V340=$V$3,3&lt;Q340,Q340&lt;=6,$C$4="v"),'6.4- RC'!$AS$6,
IF(AND(V340=$V$3,6&lt;Q340,$C$4="v"),'6.4- RC'!$AT$6,
IF(V340="","")))))))))))))))))))))))))))))))))))))))))))))</f>
        <v>0</v>
      </c>
      <c r="S340" s="41" t="e">
        <f t="shared" si="53"/>
        <v>#VALUE!</v>
      </c>
      <c r="T340" s="41" t="e">
        <f t="shared" si="54"/>
        <v>#VALUE!</v>
      </c>
      <c r="U340" s="48"/>
      <c r="V340" s="50" t="str">
        <f>V329</f>
        <v>Dimensions linéaire</v>
      </c>
    </row>
    <row r="341" spans="1:22" ht="60" customHeight="1" x14ac:dyDescent="0.25">
      <c r="A341" s="39" t="str">
        <f t="shared" si="52"/>
        <v/>
      </c>
      <c r="B341" s="49"/>
      <c r="C341" s="48">
        <f t="shared" si="61"/>
        <v>323</v>
      </c>
      <c r="D341" s="41"/>
      <c r="E341" s="42" t="str">
        <f t="shared" si="62"/>
        <v>10FAUX</v>
      </c>
      <c r="F341" s="55">
        <f>'8560-2.001 (av TS)'!I732</f>
        <v>0</v>
      </c>
      <c r="G341" s="42">
        <f t="shared" si="63"/>
        <v>0</v>
      </c>
      <c r="H341" s="42">
        <f t="shared" si="64"/>
        <v>0</v>
      </c>
      <c r="I341" s="77"/>
      <c r="J341" s="78"/>
      <c r="K341" s="79"/>
      <c r="L341" s="80"/>
      <c r="O341" s="49"/>
      <c r="P341" s="48"/>
      <c r="Q341" s="45">
        <v>10</v>
      </c>
      <c r="R341" s="41" t="b">
        <f>IF(AND(V341=$V$2,0.5&lt;=Q341,Q341&lt;=3,$C$4="f"),'6.4- RC'!$AG$5,
IF(AND(V341=$V$2,3&lt;Q341,Q341&lt;=6,$C$4="f"),'6.4- RC'!$AH$5,
IF(AND(V341=$V$2,6&lt;Q341,Q341&lt;=30,$C$4="f"),'6.4- RC'!$AI$5,
IF(AND(V341=$V$2,30&lt;Q341,Q341&lt;=120,$C$4="f"),'6.4- RC'!$AJ$5,
IF(AND(V341=$V$2,120&lt;Q341,Q341&lt;=400,$C$4="f"),'6.4- RC'!$AK$5,
IF(AND(V341=$V$2,400&lt;Q341,Q341&lt;=1000,$C$4="f"),'6.4- RC'!$AL$5,
IF(AND(V341=$V$2,1000&lt;Q341,Q341&lt;=2000,$C$4="f"),'6.4- RC'!$AM$5,
IF(AND(V341=$V$2,2000&lt;Q341,Q341&lt;=4000,$C$4="f"),'6.4- RC'!$AN$5,
IF(AND(V341=$V$3,0.5&lt;=Q341,Q341&lt;=3,$C$4="f"),'6.4- RC'!$AR$4,
IF(AND(V341=$V$3,3&lt;Q341,Q341&lt;=6,$C$4="f"),'6.4- RC'!$AS$4,
IF(AND(V341=$V$3,6&lt;Q341,$C$4="f"),'6.4- RC'!$AT$4,
IF(AND(V341=$V$2,0.5&lt;=Q341,Q341&lt;=3,$C$4="m"),'6.4- RC'!$AG$6,
IF(AND(V341=$V$2,3&lt;Q341,Q341&lt;=6,$C$4="m"),'6.4- RC'!$AH$6,
IF(AND(V341=$V$2,6&lt;Q341,Q341&lt;=30,$C$4="m"),'6.4- RC'!$AI$6,
IF(AND(V341=$V$2,30&lt;Q341,Q341&lt;=120,$C$4="m"),'6.4- RC'!$AJ$6,
IF(AND(V341=$V$2,120&lt;Q341,Q341&lt;=400,$C$4="m"),'6.4- RC'!$AK$6,
IF(AND(V341=$V$2,400&lt;Q341,Q341&lt;=1000,$C$4="m"),'6.4- RC'!$AL$6,
IF(AND(V341=$V$2,1000&lt;Q341,Q341&lt;=2000,$C$4="m"),'6.4- RC'!$AM$6,
IF(AND(V341=$V$2,2000&lt;Q341,Q341&lt;=4000,$C$4="m"),'6.4- RC'!$AN$6,
IF(AND(V341=$V$3,0.5&lt;=Q341,Q341&lt;=3,$C$4="m"),'6.4- RC'!$AR$4,
IF(AND(V341=$V$3,3&lt;Q341,Q341&lt;=6,$C$4="m"),'6.4- RC'!$AS$4,
IF(AND(V341=$V$3,6&lt;Q341,$C$4="m"),'6.4- RC'!$AT$4,
IF(AND(V341=$V$2,0.5&lt;=Q341,Q341&lt;=3,$C$4="c"),'6.4- RC'!$AG$7,
IF(AND(V341=$V$2,3&lt;Q341,Q341&lt;=6,$C$4="c"),'6.4- RC'!$AH$7,
IF(AND(V341=$V$2,6&lt;Q341,Q341&lt;=30,$C$4="c"),'6.4- RC'!$AI$7,
IF(AND(V341=$V$2,30&lt;Q341,Q341&lt;=120,$C$4="c"),'6.4- RC'!$AJ$7,
IF(AND(V341=$V$2,120&lt;Q341,Q341&lt;=400,$C$4="c"),'6.4- RC'!$AK$7,
IF(AND(V341=$V$2,400&lt;Q341,Q341&lt;=1000,$C$4="c"),'6.4- RC'!$AL$7,
IF(AND(V341=$V$2,1000&lt;Q341,Q341&lt;=2000,$C$4="c"),'6.4- RC'!$AM$7,
IF(AND(V341=$V$2,2000&lt;Q341,Q341&lt;=4000,$C$4="c"),'6.4- RC'!$AN$7,
IF(AND(V341=$V$3,0.5&lt;=Q341,Q341&lt;=3,$C$4="c"),'6.4- RC'!$AR$6,
IF(AND(V341=$V$3,3&lt;Q341,Q341&lt;=6,$C$4="c"),'6.4- RC'!$AS$6,
IF(AND(V341=$V$3,6&lt;Q341,$C$4="c"),'6.4- RC'!$AT$6,
IF(AND(V341=$V$2,0.5&lt;=Q341,Q341&lt;=3,$C$4="v"),'6.4- RC'!$AG$8,
IF(AND(V341=$V$2,3&lt;Q341,Q341&lt;=6,$C$4="v"),'6.4- RC'!$AH$8,
IF(AND(V341=$V$2,6&lt;Q341,Q341&lt;=30,$C$4="v"),'6.4- RC'!$AI$8,
IF(AND(V341=$V$2,30&lt;Q341,Q341&lt;=120,$C$4="v"),'6.4- RC'!$AJ$8,
IF(AND(V341=$V$2,120&lt;Q341,Q341&lt;=400,$C$4="v"),'6.4- RC'!$AK$8,
IF(AND(V341=$V$2,400&lt;Q341,Q341&lt;=1000,$C$4="v"),'6.4- RC'!$AL$8,
IF(AND(V341=$V$2,1000&lt;Q341,Q341&lt;=2000,$C$4="v"),'6.4- RC'!$AM$8,
IF(AND(V341=$V$2,2000&lt;Q341,Q341&lt;=4000,$C$4="v"),'6.4- RC'!$AN$8,
IF(AND(V341=$V$3,0.5&lt;=Q341,Q341&lt;=3,$C$4="v"),'6.4- RC'!$AR$6,
IF(AND(V341=$V$3,3&lt;Q341,Q341&lt;=6,$C$4="v"),'6.4- RC'!$AS$6,
IF(AND(V341=$V$3,6&lt;Q341,$C$4="v"),'6.4- RC'!$AT$6,
IF(V341="","")))))))))))))))))))))))))))))))))))))))))))))</f>
        <v>0</v>
      </c>
      <c r="S341" s="41" t="e">
        <f t="shared" si="53"/>
        <v>#VALUE!</v>
      </c>
      <c r="T341" s="41" t="e">
        <f t="shared" si="54"/>
        <v>#VALUE!</v>
      </c>
      <c r="U341" s="48"/>
      <c r="V341" s="50" t="str">
        <f>V340</f>
        <v>Dimensions linéaire</v>
      </c>
    </row>
    <row r="342" spans="1:22" ht="60" customHeight="1" x14ac:dyDescent="0.25">
      <c r="A342" s="39" t="str">
        <f t="shared" si="52"/>
        <v/>
      </c>
      <c r="B342" s="49"/>
      <c r="C342" s="48">
        <f t="shared" si="61"/>
        <v>324</v>
      </c>
      <c r="D342" s="41"/>
      <c r="E342" s="42" t="str">
        <f t="shared" si="62"/>
        <v>(2x) R0,2±0,1</v>
      </c>
      <c r="F342" s="55"/>
      <c r="G342" s="42">
        <f t="shared" si="63"/>
        <v>0.1</v>
      </c>
      <c r="H342" s="42">
        <f t="shared" si="64"/>
        <v>0.30000000000000004</v>
      </c>
      <c r="I342" s="77"/>
      <c r="J342" s="78"/>
      <c r="K342" s="79"/>
      <c r="L342" s="80"/>
      <c r="O342" s="49">
        <v>2</v>
      </c>
      <c r="P342" s="48" t="s">
        <v>140</v>
      </c>
      <c r="Q342" s="45">
        <v>0.2</v>
      </c>
      <c r="R342" s="41" t="s">
        <v>96</v>
      </c>
      <c r="S342" s="41" t="e">
        <f t="shared" si="53"/>
        <v>#VALUE!</v>
      </c>
      <c r="T342" s="41" t="e">
        <f t="shared" si="54"/>
        <v>#VALUE!</v>
      </c>
      <c r="U342" s="48"/>
      <c r="V342" s="50"/>
    </row>
    <row r="343" spans="1:22" ht="60" customHeight="1" x14ac:dyDescent="0.25">
      <c r="A343" s="39" t="str">
        <f t="shared" si="52"/>
        <v/>
      </c>
      <c r="B343" s="49"/>
      <c r="C343" s="48">
        <f t="shared" si="61"/>
        <v>325</v>
      </c>
      <c r="D343" s="41"/>
      <c r="E343" s="42" t="str">
        <f t="shared" si="62"/>
        <v>3,9</v>
      </c>
      <c r="F343" s="43" t="s">
        <v>66</v>
      </c>
      <c r="G343" s="42">
        <f t="shared" si="63"/>
        <v>0</v>
      </c>
      <c r="H343" s="42">
        <f t="shared" si="64"/>
        <v>3.9</v>
      </c>
      <c r="I343" s="77"/>
      <c r="J343" s="78"/>
      <c r="K343" s="79"/>
      <c r="L343" s="80"/>
      <c r="O343" s="49"/>
      <c r="P343" s="48"/>
      <c r="Q343" s="45">
        <v>3.9</v>
      </c>
      <c r="R343" s="41" t="str">
        <f>IF(AND(V343=$V$2,0.5&lt;=Q343,Q343&lt;=3,$C$4="f"),'6.4- RC'!$AG$5,
IF(AND(V343=$V$2,3&lt;Q343,Q343&lt;=6,$C$4="f"),'6.4- RC'!$AH$5,
IF(AND(V343=$V$2,6&lt;Q343,Q343&lt;=30,$C$4="f"),'6.4- RC'!$AI$5,
IF(AND(V343=$V$2,30&lt;Q343,Q343&lt;=120,$C$4="f"),'6.4- RC'!$AJ$5,
IF(AND(V343=$V$2,120&lt;Q343,Q343&lt;=400,$C$4="f"),'6.4- RC'!$AK$5,
IF(AND(V343=$V$2,400&lt;Q343,Q343&lt;=1000,$C$4="f"),'6.4- RC'!$AL$5,
IF(AND(V343=$V$2,1000&lt;Q343,Q343&lt;=2000,$C$4="f"),'6.4- RC'!$AM$5,
IF(AND(V343=$V$2,2000&lt;Q343,Q343&lt;=4000,$C$4="f"),'6.4- RC'!$AN$5,
IF(AND(V343=$V$3,0.5&lt;=Q343,Q343&lt;=3,$C$4="f"),'6.4- RC'!$AR$4,
IF(AND(V343=$V$3,3&lt;Q343,Q343&lt;=6,$C$4="f"),'6.4- RC'!$AS$4,
IF(AND(V343=$V$3,6&lt;Q343,$C$4="f"),'6.4- RC'!$AT$4,
IF(AND(V343=$V$2,0.5&lt;=Q343,Q343&lt;=3,$C$4="m"),'6.4- RC'!$AG$6,
IF(AND(V343=$V$2,3&lt;Q343,Q343&lt;=6,$C$4="m"),'6.4- RC'!$AH$6,
IF(AND(V343=$V$2,6&lt;Q343,Q343&lt;=30,$C$4="m"),'6.4- RC'!$AI$6,
IF(AND(V343=$V$2,30&lt;Q343,Q343&lt;=120,$C$4="m"),'6.4- RC'!$AJ$6,
IF(AND(V343=$V$2,120&lt;Q343,Q343&lt;=400,$C$4="m"),'6.4- RC'!$AK$6,
IF(AND(V343=$V$2,400&lt;Q343,Q343&lt;=1000,$C$4="m"),'6.4- RC'!$AL$6,
IF(AND(V343=$V$2,1000&lt;Q343,Q343&lt;=2000,$C$4="m"),'6.4- RC'!$AM$6,
IF(AND(V343=$V$2,2000&lt;Q343,Q343&lt;=4000,$C$4="m"),'6.4- RC'!$AN$6,
IF(AND(V343=$V$3,0.5&lt;=Q343,Q343&lt;=3,$C$4="m"),'6.4- RC'!$AR$4,
IF(AND(V343=$V$3,3&lt;Q343,Q343&lt;=6,$C$4="m"),'6.4- RC'!$AS$4,
IF(AND(V343=$V$3,6&lt;Q343,$C$4="m"),'6.4- RC'!$AT$4,
IF(AND(V343=$V$2,0.5&lt;=Q343,Q343&lt;=3,$C$4="c"),'6.4- RC'!$AG$7,
IF(AND(V343=$V$2,3&lt;Q343,Q343&lt;=6,$C$4="c"),'6.4- RC'!$AH$7,
IF(AND(V343=$V$2,6&lt;Q343,Q343&lt;=30,$C$4="c"),'6.4- RC'!$AI$7,
IF(AND(V343=$V$2,30&lt;Q343,Q343&lt;=120,$C$4="c"),'6.4- RC'!$AJ$7,
IF(AND(V343=$V$2,120&lt;Q343,Q343&lt;=400,$C$4="c"),'6.4- RC'!$AK$7,
IF(AND(V343=$V$2,400&lt;Q343,Q343&lt;=1000,$C$4="c"),'6.4- RC'!$AL$7,
IF(AND(V343=$V$2,1000&lt;Q343,Q343&lt;=2000,$C$4="c"),'6.4- RC'!$AM$7,
IF(AND(V343=$V$2,2000&lt;Q343,Q343&lt;=4000,$C$4="c"),'6.4- RC'!$AN$7,
IF(AND(V343=$V$3,0.5&lt;=Q343,Q343&lt;=3,$C$4="c"),'6.4- RC'!$AR$6,
IF(AND(V343=$V$3,3&lt;Q343,Q343&lt;=6,$C$4="c"),'6.4- RC'!$AS$6,
IF(AND(V343=$V$3,6&lt;Q343,$C$4="c"),'6.4- RC'!$AT$6,
IF(AND(V343=$V$2,0.5&lt;=Q343,Q343&lt;=3,$C$4="v"),'6.4- RC'!$AG$8,
IF(AND(V343=$V$2,3&lt;Q343,Q343&lt;=6,$C$4="v"),'6.4- RC'!$AH$8,
IF(AND(V343=$V$2,6&lt;Q343,Q343&lt;=30,$C$4="v"),'6.4- RC'!$AI$8,
IF(AND(V343=$V$2,30&lt;Q343,Q343&lt;=120,$C$4="v"),'6.4- RC'!$AJ$8,
IF(AND(V343=$V$2,120&lt;Q343,Q343&lt;=400,$C$4="v"),'6.4- RC'!$AK$8,
IF(AND(V343=$V$2,400&lt;Q343,Q343&lt;=1000,$C$4="v"),'6.4- RC'!$AL$8,
IF(AND(V343=$V$2,1000&lt;Q343,Q343&lt;=2000,$C$4="v"),'6.4- RC'!$AM$8,
IF(AND(V343=$V$2,2000&lt;Q343,Q343&lt;=4000,$C$4="v"),'6.4- RC'!$AN$8,
IF(AND(V343=$V$3,0.5&lt;=Q343,Q343&lt;=3,$C$4="v"),'6.4- RC'!$AR$6,
IF(AND(V343=$V$3,3&lt;Q343,Q343&lt;=6,$C$4="v"),'6.4- RC'!$AS$6,
IF(AND(V343=$V$3,6&lt;Q343,$C$4="v"),'6.4- RC'!$AT$6,
IF(V343="","")))))))))))))))))))))))))))))))))))))))))))))</f>
        <v/>
      </c>
      <c r="S343" s="41" t="e">
        <f t="shared" si="53"/>
        <v>#VALUE!</v>
      </c>
      <c r="T343" s="41" t="e">
        <f t="shared" si="54"/>
        <v>#VALUE!</v>
      </c>
      <c r="U343" s="48"/>
      <c r="V343" s="50"/>
    </row>
    <row r="344" spans="1:22" ht="60" customHeight="1" x14ac:dyDescent="0.25">
      <c r="A344" s="39" t="str">
        <f t="shared" si="52"/>
        <v/>
      </c>
      <c r="B344" s="49"/>
      <c r="C344" s="48">
        <f t="shared" si="61"/>
        <v>326</v>
      </c>
      <c r="D344" s="41"/>
      <c r="E344" s="42" t="str">
        <f t="shared" si="62"/>
        <v>Ø2,5±0,05</v>
      </c>
      <c r="F344" s="55"/>
      <c r="G344" s="42">
        <f t="shared" si="63"/>
        <v>2.4500000000000002</v>
      </c>
      <c r="H344" s="42">
        <f t="shared" si="64"/>
        <v>2.5499999999999998</v>
      </c>
      <c r="I344" s="77"/>
      <c r="J344" s="78"/>
      <c r="K344" s="79"/>
      <c r="L344" s="80"/>
      <c r="O344" s="49"/>
      <c r="P344" s="48" t="s">
        <v>59</v>
      </c>
      <c r="Q344" s="45">
        <v>2.5</v>
      </c>
      <c r="R344" s="41" t="s">
        <v>186</v>
      </c>
      <c r="S344" s="41" t="e">
        <f t="shared" si="53"/>
        <v>#VALUE!</v>
      </c>
      <c r="T344" s="41" t="e">
        <f t="shared" si="54"/>
        <v>#VALUE!</v>
      </c>
      <c r="U344" s="48"/>
      <c r="V344" s="50"/>
    </row>
    <row r="345" spans="1:22" ht="60" customHeight="1" x14ac:dyDescent="0.25">
      <c r="A345" s="39" t="str">
        <f t="shared" si="52"/>
        <v/>
      </c>
      <c r="B345" s="49"/>
      <c r="C345" s="48">
        <f t="shared" si="61"/>
        <v>327</v>
      </c>
      <c r="D345" s="41"/>
      <c r="E345" s="42" t="str">
        <f t="shared" si="62"/>
        <v>Localisation 0,5|W|M</v>
      </c>
      <c r="F345" s="55">
        <f>'8560-2.001 (av TS)'!I642</f>
        <v>0</v>
      </c>
      <c r="G345" s="42">
        <f t="shared" si="63"/>
        <v>0</v>
      </c>
      <c r="H345" s="42">
        <f t="shared" si="64"/>
        <v>0.5</v>
      </c>
      <c r="I345" s="77"/>
      <c r="J345" s="78"/>
      <c r="K345" s="79"/>
      <c r="L345" s="80"/>
      <c r="O345" s="49"/>
      <c r="P345" s="48" t="s">
        <v>57</v>
      </c>
      <c r="Q345" s="45">
        <v>0.5</v>
      </c>
      <c r="R345" s="41" t="str">
        <f>IF(AND(V345=$V$2,0.5&lt;=Q345,Q345&lt;=3,$C$4="f"),'6.4- RC'!$AG$5,
IF(AND(V345=$V$2,3&lt;Q345,Q345&lt;=6,$C$4="f"),'6.4- RC'!$AH$5,
IF(AND(V345=$V$2,6&lt;Q345,Q345&lt;=30,$C$4="f"),'6.4- RC'!$AI$5,
IF(AND(V345=$V$2,30&lt;Q345,Q345&lt;=120,$C$4="f"),'6.4- RC'!$AJ$5,
IF(AND(V345=$V$2,120&lt;Q345,Q345&lt;=400,$C$4="f"),'6.4- RC'!$AK$5,
IF(AND(V345=$V$2,400&lt;Q345,Q345&lt;=1000,$C$4="f"),'6.4- RC'!$AL$5,
IF(AND(V345=$V$2,1000&lt;Q345,Q345&lt;=2000,$C$4="f"),'6.4- RC'!$AM$5,
IF(AND(V345=$V$2,2000&lt;Q345,Q345&lt;=4000,$C$4="f"),'6.4- RC'!$AN$5,
IF(AND(V345=$V$3,0.5&lt;=Q345,Q345&lt;=3,$C$4="f"),'6.4- RC'!$AR$4,
IF(AND(V345=$V$3,3&lt;Q345,Q345&lt;=6,$C$4="f"),'6.4- RC'!$AS$4,
IF(AND(V345=$V$3,6&lt;Q345,$C$4="f"),'6.4- RC'!$AT$4,
IF(AND(V345=$V$2,0.5&lt;=Q345,Q345&lt;=3,$C$4="m"),'6.4- RC'!$AG$6,
IF(AND(V345=$V$2,3&lt;Q345,Q345&lt;=6,$C$4="m"),'6.4- RC'!$AH$6,
IF(AND(V345=$V$2,6&lt;Q345,Q345&lt;=30,$C$4="m"),'6.4- RC'!$AI$6,
IF(AND(V345=$V$2,30&lt;Q345,Q345&lt;=120,$C$4="m"),'6.4- RC'!$AJ$6,
IF(AND(V345=$V$2,120&lt;Q345,Q345&lt;=400,$C$4="m"),'6.4- RC'!$AK$6,
IF(AND(V345=$V$2,400&lt;Q345,Q345&lt;=1000,$C$4="m"),'6.4- RC'!$AL$6,
IF(AND(V345=$V$2,1000&lt;Q345,Q345&lt;=2000,$C$4="m"),'6.4- RC'!$AM$6,
IF(AND(V345=$V$2,2000&lt;Q345,Q345&lt;=4000,$C$4="m"),'6.4- RC'!$AN$6,
IF(AND(V345=$V$3,0.5&lt;=Q345,Q345&lt;=3,$C$4="m"),'6.4- RC'!$AR$4,
IF(AND(V345=$V$3,3&lt;Q345,Q345&lt;=6,$C$4="m"),'6.4- RC'!$AS$4,
IF(AND(V345=$V$3,6&lt;Q345,$C$4="m"),'6.4- RC'!$AT$4,
IF(AND(V345=$V$2,0.5&lt;=Q345,Q345&lt;=3,$C$4="c"),'6.4- RC'!$AG$7,
IF(AND(V345=$V$2,3&lt;Q345,Q345&lt;=6,$C$4="c"),'6.4- RC'!$AH$7,
IF(AND(V345=$V$2,6&lt;Q345,Q345&lt;=30,$C$4="c"),'6.4- RC'!$AI$7,
IF(AND(V345=$V$2,30&lt;Q345,Q345&lt;=120,$C$4="c"),'6.4- RC'!$AJ$7,
IF(AND(V345=$V$2,120&lt;Q345,Q345&lt;=400,$C$4="c"),'6.4- RC'!$AK$7,
IF(AND(V345=$V$2,400&lt;Q345,Q345&lt;=1000,$C$4="c"),'6.4- RC'!$AL$7,
IF(AND(V345=$V$2,1000&lt;Q345,Q345&lt;=2000,$C$4="c"),'6.4- RC'!$AM$7,
IF(AND(V345=$V$2,2000&lt;Q345,Q345&lt;=4000,$C$4="c"),'6.4- RC'!$AN$7,
IF(AND(V345=$V$3,0.5&lt;=Q345,Q345&lt;=3,$C$4="c"),'6.4- RC'!$AR$6,
IF(AND(V345=$V$3,3&lt;Q345,Q345&lt;=6,$C$4="c"),'6.4- RC'!$AS$6,
IF(AND(V345=$V$3,6&lt;Q345,$C$4="c"),'6.4- RC'!$AT$6,
IF(AND(V345=$V$2,0.5&lt;=Q345,Q345&lt;=3,$C$4="v"),'6.4- RC'!$AG$8,
IF(AND(V345=$V$2,3&lt;Q345,Q345&lt;=6,$C$4="v"),'6.4- RC'!$AH$8,
IF(AND(V345=$V$2,6&lt;Q345,Q345&lt;=30,$C$4="v"),'6.4- RC'!$AI$8,
IF(AND(V345=$V$2,30&lt;Q345,Q345&lt;=120,$C$4="v"),'6.4- RC'!$AJ$8,
IF(AND(V345=$V$2,120&lt;Q345,Q345&lt;=400,$C$4="v"),'6.4- RC'!$AK$8,
IF(AND(V345=$V$2,400&lt;Q345,Q345&lt;=1000,$C$4="v"),'6.4- RC'!$AL$8,
IF(AND(V345=$V$2,1000&lt;Q345,Q345&lt;=2000,$C$4="v"),'6.4- RC'!$AM$8,
IF(AND(V345=$V$2,2000&lt;Q345,Q345&lt;=4000,$C$4="v"),'6.4- RC'!$AN$8,
IF(AND(V345=$V$3,0.5&lt;=Q345,Q345&lt;=3,$C$4="v"),'6.4- RC'!$AR$6,
IF(AND(V345=$V$3,3&lt;Q345,Q345&lt;=6,$C$4="v"),'6.4- RC'!$AS$6,
IF(AND(V345=$V$3,6&lt;Q345,$C$4="v"),'6.4- RC'!$AT$6,
IF(V345="","")))))))))))))))))))))))))))))))))))))))))))))</f>
        <v/>
      </c>
      <c r="S345" s="41" t="e">
        <f t="shared" si="53"/>
        <v>#VALUE!</v>
      </c>
      <c r="T345" s="41" t="e">
        <f t="shared" si="54"/>
        <v>#VALUE!</v>
      </c>
      <c r="U345" s="48" t="s">
        <v>215</v>
      </c>
      <c r="V345" s="50"/>
    </row>
    <row r="346" spans="1:22" ht="60" customHeight="1" x14ac:dyDescent="0.25">
      <c r="A346" s="39" t="str">
        <f t="shared" si="52"/>
        <v/>
      </c>
      <c r="B346" s="49"/>
      <c r="C346" s="48">
        <f t="shared" si="61"/>
        <v>328</v>
      </c>
      <c r="D346" s="41"/>
      <c r="E346" s="42" t="str">
        <f t="shared" si="62"/>
        <v>7,5±0,25</v>
      </c>
      <c r="F346" s="55">
        <f>'8560-2.001 (av TS)'!I639</f>
        <v>0</v>
      </c>
      <c r="G346" s="42">
        <f t="shared" si="63"/>
        <v>7.25</v>
      </c>
      <c r="H346" s="42">
        <f t="shared" si="64"/>
        <v>7.75</v>
      </c>
      <c r="I346" s="77"/>
      <c r="J346" s="78"/>
      <c r="K346" s="79"/>
      <c r="L346" s="80"/>
      <c r="O346" s="49"/>
      <c r="P346" s="48"/>
      <c r="Q346" s="45">
        <v>7.5</v>
      </c>
      <c r="R346" s="41" t="s">
        <v>93</v>
      </c>
      <c r="S346" s="41" t="e">
        <f t="shared" si="53"/>
        <v>#VALUE!</v>
      </c>
      <c r="T346" s="41" t="e">
        <f t="shared" si="54"/>
        <v>#VALUE!</v>
      </c>
      <c r="U346" s="48"/>
      <c r="V346" s="50"/>
    </row>
    <row r="347" spans="1:22" ht="60" customHeight="1" x14ac:dyDescent="0.25">
      <c r="A347" s="39" t="str">
        <f t="shared" si="52"/>
        <v/>
      </c>
      <c r="B347" s="49"/>
      <c r="C347" s="48">
        <f t="shared" si="61"/>
        <v>329</v>
      </c>
      <c r="D347" s="41"/>
      <c r="E347" s="42" t="str">
        <f t="shared" si="62"/>
        <v>R0,3(+0,000/-0,300)</v>
      </c>
      <c r="F347" s="55"/>
      <c r="G347" s="42">
        <f t="shared" si="63"/>
        <v>0</v>
      </c>
      <c r="H347" s="42">
        <f t="shared" si="64"/>
        <v>0.3</v>
      </c>
      <c r="I347" s="77"/>
      <c r="J347" s="78"/>
      <c r="K347" s="79"/>
      <c r="L347" s="80"/>
      <c r="O347" s="49"/>
      <c r="P347" s="48" t="s">
        <v>140</v>
      </c>
      <c r="Q347" s="45">
        <v>0.3</v>
      </c>
      <c r="R347" s="41" t="s">
        <v>216</v>
      </c>
      <c r="S347" s="41">
        <f t="shared" si="53"/>
        <v>0</v>
      </c>
      <c r="T347" s="41">
        <f t="shared" si="54"/>
        <v>0.3</v>
      </c>
      <c r="U347" s="48"/>
      <c r="V347" s="50"/>
    </row>
    <row r="348" spans="1:22" ht="60" customHeight="1" x14ac:dyDescent="0.25">
      <c r="A348" s="39" t="str">
        <f t="shared" si="52"/>
        <v/>
      </c>
      <c r="B348" s="49"/>
      <c r="C348" s="48">
        <f t="shared" si="61"/>
        <v>330</v>
      </c>
      <c r="D348" s="41"/>
      <c r="E348" s="42" t="str">
        <f t="shared" si="62"/>
        <v>R0,2±0,1</v>
      </c>
      <c r="F348" s="55"/>
      <c r="G348" s="42">
        <f t="shared" si="63"/>
        <v>0.1</v>
      </c>
      <c r="H348" s="42">
        <f t="shared" si="64"/>
        <v>0.30000000000000004</v>
      </c>
      <c r="I348" s="77"/>
      <c r="J348" s="78"/>
      <c r="K348" s="79"/>
      <c r="L348" s="80"/>
      <c r="O348" s="49"/>
      <c r="P348" s="48" t="s">
        <v>140</v>
      </c>
      <c r="Q348" s="45">
        <v>0.2</v>
      </c>
      <c r="R348" s="41" t="s">
        <v>96</v>
      </c>
      <c r="S348" s="41" t="e">
        <f t="shared" si="53"/>
        <v>#VALUE!</v>
      </c>
      <c r="T348" s="41" t="e">
        <f t="shared" si="54"/>
        <v>#VALUE!</v>
      </c>
      <c r="U348" s="48"/>
      <c r="V348" s="50"/>
    </row>
    <row r="349" spans="1:22" ht="60" customHeight="1" x14ac:dyDescent="0.25">
      <c r="A349" s="39" t="s">
        <v>153</v>
      </c>
      <c r="B349" s="49"/>
      <c r="C349" s="48">
        <f t="shared" si="61"/>
        <v>331</v>
      </c>
      <c r="D349" s="41"/>
      <c r="E349" s="42" t="str">
        <f t="shared" si="62"/>
        <v>MJ8x1</v>
      </c>
      <c r="F349" s="55"/>
      <c r="G349" s="42">
        <f t="shared" si="63"/>
        <v>0</v>
      </c>
      <c r="H349" s="42" t="str">
        <f t="shared" si="64"/>
        <v>MJ8x1</v>
      </c>
      <c r="I349" s="77"/>
      <c r="J349" s="78"/>
      <c r="K349" s="79"/>
      <c r="L349" s="80"/>
      <c r="O349" s="49"/>
      <c r="P349" s="48"/>
      <c r="Q349" s="45" t="s">
        <v>217</v>
      </c>
      <c r="R349" s="41" t="str">
        <f>IF(AND(V349=$V$2,0.5&lt;=Q349,Q349&lt;=3,$C$4="f"),'6.4- RC'!$AG$5,
IF(AND(V349=$V$2,3&lt;Q349,Q349&lt;=6,$C$4="f"),'6.4- RC'!$AH$5,
IF(AND(V349=$V$2,6&lt;Q349,Q349&lt;=30,$C$4="f"),'6.4- RC'!$AI$5,
IF(AND(V349=$V$2,30&lt;Q349,Q349&lt;=120,$C$4="f"),'6.4- RC'!$AJ$5,
IF(AND(V349=$V$2,120&lt;Q349,Q349&lt;=400,$C$4="f"),'6.4- RC'!$AK$5,
IF(AND(V349=$V$2,400&lt;Q349,Q349&lt;=1000,$C$4="f"),'6.4- RC'!$AL$5,
IF(AND(V349=$V$2,1000&lt;Q349,Q349&lt;=2000,$C$4="f"),'6.4- RC'!$AM$5,
IF(AND(V349=$V$2,2000&lt;Q349,Q349&lt;=4000,$C$4="f"),'6.4- RC'!$AN$5,
IF(AND(V349=$V$3,0.5&lt;=Q349,Q349&lt;=3,$C$4="f"),'6.4- RC'!$AR$4,
IF(AND(V349=$V$3,3&lt;Q349,Q349&lt;=6,$C$4="f"),'6.4- RC'!$AS$4,
IF(AND(V349=$V$3,6&lt;Q349,$C$4="f"),'6.4- RC'!$AT$4,
IF(AND(V349=$V$2,0.5&lt;=Q349,Q349&lt;=3,$C$4="m"),'6.4- RC'!$AG$6,
IF(AND(V349=$V$2,3&lt;Q349,Q349&lt;=6,$C$4="m"),'6.4- RC'!$AH$6,
IF(AND(V349=$V$2,6&lt;Q349,Q349&lt;=30,$C$4="m"),'6.4- RC'!$AI$6,
IF(AND(V349=$V$2,30&lt;Q349,Q349&lt;=120,$C$4="m"),'6.4- RC'!$AJ$6,
IF(AND(V349=$V$2,120&lt;Q349,Q349&lt;=400,$C$4="m"),'6.4- RC'!$AK$6,
IF(AND(V349=$V$2,400&lt;Q349,Q349&lt;=1000,$C$4="m"),'6.4- RC'!$AL$6,
IF(AND(V349=$V$2,1000&lt;Q349,Q349&lt;=2000,$C$4="m"),'6.4- RC'!$AM$6,
IF(AND(V349=$V$2,2000&lt;Q349,Q349&lt;=4000,$C$4="m"),'6.4- RC'!$AN$6,
IF(AND(V349=$V$3,0.5&lt;=Q349,Q349&lt;=3,$C$4="m"),'6.4- RC'!$AR$4,
IF(AND(V349=$V$3,3&lt;Q349,Q349&lt;=6,$C$4="m"),'6.4- RC'!$AS$4,
IF(AND(V349=$V$3,6&lt;Q349,$C$4="m"),'6.4- RC'!$AT$4,
IF(AND(V349=$V$2,0.5&lt;=Q349,Q349&lt;=3,$C$4="c"),'6.4- RC'!$AG$7,
IF(AND(V349=$V$2,3&lt;Q349,Q349&lt;=6,$C$4="c"),'6.4- RC'!$AH$7,
IF(AND(V349=$V$2,6&lt;Q349,Q349&lt;=30,$C$4="c"),'6.4- RC'!$AI$7,
IF(AND(V349=$V$2,30&lt;Q349,Q349&lt;=120,$C$4="c"),'6.4- RC'!$AJ$7,
IF(AND(V349=$V$2,120&lt;Q349,Q349&lt;=400,$C$4="c"),'6.4- RC'!$AK$7,
IF(AND(V349=$V$2,400&lt;Q349,Q349&lt;=1000,$C$4="c"),'6.4- RC'!$AL$7,
IF(AND(V349=$V$2,1000&lt;Q349,Q349&lt;=2000,$C$4="c"),'6.4- RC'!$AM$7,
IF(AND(V349=$V$2,2000&lt;Q349,Q349&lt;=4000,$C$4="c"),'6.4- RC'!$AN$7,
IF(AND(V349=$V$3,0.5&lt;=Q349,Q349&lt;=3,$C$4="c"),'6.4- RC'!$AR$6,
IF(AND(V349=$V$3,3&lt;Q349,Q349&lt;=6,$C$4="c"),'6.4- RC'!$AS$6,
IF(AND(V349=$V$3,6&lt;Q349,$C$4="c"),'6.4- RC'!$AT$6,
IF(AND(V349=$V$2,0.5&lt;=Q349,Q349&lt;=3,$C$4="v"),'6.4- RC'!$AG$8,
IF(AND(V349=$V$2,3&lt;Q349,Q349&lt;=6,$C$4="v"),'6.4- RC'!$AH$8,
IF(AND(V349=$V$2,6&lt;Q349,Q349&lt;=30,$C$4="v"),'6.4- RC'!$AI$8,
IF(AND(V349=$V$2,30&lt;Q349,Q349&lt;=120,$C$4="v"),'6.4- RC'!$AJ$8,
IF(AND(V349=$V$2,120&lt;Q349,Q349&lt;=400,$C$4="v"),'6.4- RC'!$AK$8,
IF(AND(V349=$V$2,400&lt;Q349,Q349&lt;=1000,$C$4="v"),'6.4- RC'!$AL$8,
IF(AND(V349=$V$2,1000&lt;Q349,Q349&lt;=2000,$C$4="v"),'6.4- RC'!$AM$8,
IF(AND(V349=$V$2,2000&lt;Q349,Q349&lt;=4000,$C$4="v"),'6.4- RC'!$AN$8,
IF(AND(V349=$V$3,0.5&lt;=Q349,Q349&lt;=3,$C$4="v"),'6.4- RC'!$AR$6,
IF(AND(V349=$V$3,3&lt;Q349,Q349&lt;=6,$C$4="v"),'6.4- RC'!$AS$6,
IF(AND(V349=$V$3,6&lt;Q349,$C$4="v"),'6.4- RC'!$AT$6,
IF(V349="","")))))))))))))))))))))))))))))))))))))))))))))</f>
        <v/>
      </c>
      <c r="S349" s="41" t="e">
        <f t="shared" si="53"/>
        <v>#VALUE!</v>
      </c>
      <c r="T349" s="41" t="e">
        <f t="shared" si="54"/>
        <v>#VALUE!</v>
      </c>
      <c r="U349" s="48"/>
      <c r="V349" s="50"/>
    </row>
    <row r="350" spans="1:22" ht="60" customHeight="1" x14ac:dyDescent="0.25">
      <c r="A350" s="39" t="str">
        <f t="shared" si="52"/>
        <v/>
      </c>
      <c r="B350" s="49"/>
      <c r="C350" s="48">
        <f t="shared" si="61"/>
        <v>332</v>
      </c>
      <c r="D350" s="41"/>
      <c r="E350" s="42" t="str">
        <f t="shared" si="62"/>
        <v>17,5FAUX</v>
      </c>
      <c r="F350" s="55"/>
      <c r="G350" s="42">
        <f t="shared" si="63"/>
        <v>0</v>
      </c>
      <c r="H350" s="42">
        <f t="shared" si="64"/>
        <v>0</v>
      </c>
      <c r="I350" s="77"/>
      <c r="J350" s="78"/>
      <c r="K350" s="79"/>
      <c r="L350" s="80"/>
      <c r="O350" s="49"/>
      <c r="P350" s="48"/>
      <c r="Q350" s="45">
        <v>17.5</v>
      </c>
      <c r="R350" s="41" t="b">
        <f>IF(AND(V350=$V$2,0.5&lt;=Q350,Q350&lt;=3,$C$4="f"),'6.4- RC'!$AG$5,
IF(AND(V350=$V$2,3&lt;Q350,Q350&lt;=6,$C$4="f"),'6.4- RC'!$AH$5,
IF(AND(V350=$V$2,6&lt;Q350,Q350&lt;=30,$C$4="f"),'6.4- RC'!$AI$5,
IF(AND(V350=$V$2,30&lt;Q350,Q350&lt;=120,$C$4="f"),'6.4- RC'!$AJ$5,
IF(AND(V350=$V$2,120&lt;Q350,Q350&lt;=400,$C$4="f"),'6.4- RC'!$AK$5,
IF(AND(V350=$V$2,400&lt;Q350,Q350&lt;=1000,$C$4="f"),'6.4- RC'!$AL$5,
IF(AND(V350=$V$2,1000&lt;Q350,Q350&lt;=2000,$C$4="f"),'6.4- RC'!$AM$5,
IF(AND(V350=$V$2,2000&lt;Q350,Q350&lt;=4000,$C$4="f"),'6.4- RC'!$AN$5,
IF(AND(V350=$V$3,0.5&lt;=Q350,Q350&lt;=3,$C$4="f"),'6.4- RC'!$AR$4,
IF(AND(V350=$V$3,3&lt;Q350,Q350&lt;=6,$C$4="f"),'6.4- RC'!$AS$4,
IF(AND(V350=$V$3,6&lt;Q350,$C$4="f"),'6.4- RC'!$AT$4,
IF(AND(V350=$V$2,0.5&lt;=Q350,Q350&lt;=3,$C$4="m"),'6.4- RC'!$AG$6,
IF(AND(V350=$V$2,3&lt;Q350,Q350&lt;=6,$C$4="m"),'6.4- RC'!$AH$6,
IF(AND(V350=$V$2,6&lt;Q350,Q350&lt;=30,$C$4="m"),'6.4- RC'!$AI$6,
IF(AND(V350=$V$2,30&lt;Q350,Q350&lt;=120,$C$4="m"),'6.4- RC'!$AJ$6,
IF(AND(V350=$V$2,120&lt;Q350,Q350&lt;=400,$C$4="m"),'6.4- RC'!$AK$6,
IF(AND(V350=$V$2,400&lt;Q350,Q350&lt;=1000,$C$4="m"),'6.4- RC'!$AL$6,
IF(AND(V350=$V$2,1000&lt;Q350,Q350&lt;=2000,$C$4="m"),'6.4- RC'!$AM$6,
IF(AND(V350=$V$2,2000&lt;Q350,Q350&lt;=4000,$C$4="m"),'6.4- RC'!$AN$6,
IF(AND(V350=$V$3,0.5&lt;=Q350,Q350&lt;=3,$C$4="m"),'6.4- RC'!$AR$4,
IF(AND(V350=$V$3,3&lt;Q350,Q350&lt;=6,$C$4="m"),'6.4- RC'!$AS$4,
IF(AND(V350=$V$3,6&lt;Q350,$C$4="m"),'6.4- RC'!$AT$4,
IF(AND(V350=$V$2,0.5&lt;=Q350,Q350&lt;=3,$C$4="c"),'6.4- RC'!$AG$7,
IF(AND(V350=$V$2,3&lt;Q350,Q350&lt;=6,$C$4="c"),'6.4- RC'!$AH$7,
IF(AND(V350=$V$2,6&lt;Q350,Q350&lt;=30,$C$4="c"),'6.4- RC'!$AI$7,
IF(AND(V350=$V$2,30&lt;Q350,Q350&lt;=120,$C$4="c"),'6.4- RC'!$AJ$7,
IF(AND(V350=$V$2,120&lt;Q350,Q350&lt;=400,$C$4="c"),'6.4- RC'!$AK$7,
IF(AND(V350=$V$2,400&lt;Q350,Q350&lt;=1000,$C$4="c"),'6.4- RC'!$AL$7,
IF(AND(V350=$V$2,1000&lt;Q350,Q350&lt;=2000,$C$4="c"),'6.4- RC'!$AM$7,
IF(AND(V350=$V$2,2000&lt;Q350,Q350&lt;=4000,$C$4="c"),'6.4- RC'!$AN$7,
IF(AND(V350=$V$3,0.5&lt;=Q350,Q350&lt;=3,$C$4="c"),'6.4- RC'!$AR$6,
IF(AND(V350=$V$3,3&lt;Q350,Q350&lt;=6,$C$4="c"),'6.4- RC'!$AS$6,
IF(AND(V350=$V$3,6&lt;Q350,$C$4="c"),'6.4- RC'!$AT$6,
IF(AND(V350=$V$2,0.5&lt;=Q350,Q350&lt;=3,$C$4="v"),'6.4- RC'!$AG$8,
IF(AND(V350=$V$2,3&lt;Q350,Q350&lt;=6,$C$4="v"),'6.4- RC'!$AH$8,
IF(AND(V350=$V$2,6&lt;Q350,Q350&lt;=30,$C$4="v"),'6.4- RC'!$AI$8,
IF(AND(V350=$V$2,30&lt;Q350,Q350&lt;=120,$C$4="v"),'6.4- RC'!$AJ$8,
IF(AND(V350=$V$2,120&lt;Q350,Q350&lt;=400,$C$4="v"),'6.4- RC'!$AK$8,
IF(AND(V350=$V$2,400&lt;Q350,Q350&lt;=1000,$C$4="v"),'6.4- RC'!$AL$8,
IF(AND(V350=$V$2,1000&lt;Q350,Q350&lt;=2000,$C$4="v"),'6.4- RC'!$AM$8,
IF(AND(V350=$V$2,2000&lt;Q350,Q350&lt;=4000,$C$4="v"),'6.4- RC'!$AN$8,
IF(AND(V350=$V$3,0.5&lt;=Q350,Q350&lt;=3,$C$4="v"),'6.4- RC'!$AR$6,
IF(AND(V350=$V$3,3&lt;Q350,Q350&lt;=6,$C$4="v"),'6.4- RC'!$AS$6,
IF(AND(V350=$V$3,6&lt;Q350,$C$4="v"),'6.4- RC'!$AT$6,
IF(V350="","")))))))))))))))))))))))))))))))))))))))))))))</f>
        <v>0</v>
      </c>
      <c r="S350" s="41" t="e">
        <f t="shared" si="53"/>
        <v>#VALUE!</v>
      </c>
      <c r="T350" s="41" t="e">
        <f t="shared" si="54"/>
        <v>#VALUE!</v>
      </c>
      <c r="U350" s="48"/>
      <c r="V350" s="50" t="str">
        <f>V341</f>
        <v>Dimensions linéaire</v>
      </c>
    </row>
    <row r="351" spans="1:22" ht="60" customHeight="1" x14ac:dyDescent="0.25">
      <c r="A351" s="39" t="str">
        <f t="shared" si="52"/>
        <v/>
      </c>
      <c r="B351" s="49"/>
      <c r="C351" s="48">
        <f t="shared" si="61"/>
        <v>333</v>
      </c>
      <c r="D351" s="41"/>
      <c r="E351" s="42" t="str">
        <f t="shared" si="62"/>
        <v>Ra 0,8</v>
      </c>
      <c r="F351" s="55"/>
      <c r="G351" s="42">
        <f t="shared" si="63"/>
        <v>0</v>
      </c>
      <c r="H351" s="42">
        <f t="shared" si="64"/>
        <v>0.8</v>
      </c>
      <c r="I351" s="77"/>
      <c r="J351" s="78"/>
      <c r="K351" s="79"/>
      <c r="L351" s="80"/>
      <c r="O351" s="49"/>
      <c r="P351" s="48" t="s">
        <v>99</v>
      </c>
      <c r="Q351" s="45">
        <v>0.8</v>
      </c>
      <c r="R351" s="41" t="str">
        <f>IF(AND(V351=$V$2,0.5&lt;=Q351,Q351&lt;=3,$C$4="f"),'6.4- RC'!$AG$5,
IF(AND(V351=$V$2,3&lt;Q351,Q351&lt;=6,$C$4="f"),'6.4- RC'!$AH$5,
IF(AND(V351=$V$2,6&lt;Q351,Q351&lt;=30,$C$4="f"),'6.4- RC'!$AI$5,
IF(AND(V351=$V$2,30&lt;Q351,Q351&lt;=120,$C$4="f"),'6.4- RC'!$AJ$5,
IF(AND(V351=$V$2,120&lt;Q351,Q351&lt;=400,$C$4="f"),'6.4- RC'!$AK$5,
IF(AND(V351=$V$2,400&lt;Q351,Q351&lt;=1000,$C$4="f"),'6.4- RC'!$AL$5,
IF(AND(V351=$V$2,1000&lt;Q351,Q351&lt;=2000,$C$4="f"),'6.4- RC'!$AM$5,
IF(AND(V351=$V$2,2000&lt;Q351,Q351&lt;=4000,$C$4="f"),'6.4- RC'!$AN$5,
IF(AND(V351=$V$3,0.5&lt;=Q351,Q351&lt;=3,$C$4="f"),'6.4- RC'!$AR$4,
IF(AND(V351=$V$3,3&lt;Q351,Q351&lt;=6,$C$4="f"),'6.4- RC'!$AS$4,
IF(AND(V351=$V$3,6&lt;Q351,$C$4="f"),'6.4- RC'!$AT$4,
IF(AND(V351=$V$2,0.5&lt;=Q351,Q351&lt;=3,$C$4="m"),'6.4- RC'!$AG$6,
IF(AND(V351=$V$2,3&lt;Q351,Q351&lt;=6,$C$4="m"),'6.4- RC'!$AH$6,
IF(AND(V351=$V$2,6&lt;Q351,Q351&lt;=30,$C$4="m"),'6.4- RC'!$AI$6,
IF(AND(V351=$V$2,30&lt;Q351,Q351&lt;=120,$C$4="m"),'6.4- RC'!$AJ$6,
IF(AND(V351=$V$2,120&lt;Q351,Q351&lt;=400,$C$4="m"),'6.4- RC'!$AK$6,
IF(AND(V351=$V$2,400&lt;Q351,Q351&lt;=1000,$C$4="m"),'6.4- RC'!$AL$6,
IF(AND(V351=$V$2,1000&lt;Q351,Q351&lt;=2000,$C$4="m"),'6.4- RC'!$AM$6,
IF(AND(V351=$V$2,2000&lt;Q351,Q351&lt;=4000,$C$4="m"),'6.4- RC'!$AN$6,
IF(AND(V351=$V$3,0.5&lt;=Q351,Q351&lt;=3,$C$4="m"),'6.4- RC'!$AR$4,
IF(AND(V351=$V$3,3&lt;Q351,Q351&lt;=6,$C$4="m"),'6.4- RC'!$AS$4,
IF(AND(V351=$V$3,6&lt;Q351,$C$4="m"),'6.4- RC'!$AT$4,
IF(AND(V351=$V$2,0.5&lt;=Q351,Q351&lt;=3,$C$4="c"),'6.4- RC'!$AG$7,
IF(AND(V351=$V$2,3&lt;Q351,Q351&lt;=6,$C$4="c"),'6.4- RC'!$AH$7,
IF(AND(V351=$V$2,6&lt;Q351,Q351&lt;=30,$C$4="c"),'6.4- RC'!$AI$7,
IF(AND(V351=$V$2,30&lt;Q351,Q351&lt;=120,$C$4="c"),'6.4- RC'!$AJ$7,
IF(AND(V351=$V$2,120&lt;Q351,Q351&lt;=400,$C$4="c"),'6.4- RC'!$AK$7,
IF(AND(V351=$V$2,400&lt;Q351,Q351&lt;=1000,$C$4="c"),'6.4- RC'!$AL$7,
IF(AND(V351=$V$2,1000&lt;Q351,Q351&lt;=2000,$C$4="c"),'6.4- RC'!$AM$7,
IF(AND(V351=$V$2,2000&lt;Q351,Q351&lt;=4000,$C$4="c"),'6.4- RC'!$AN$7,
IF(AND(V351=$V$3,0.5&lt;=Q351,Q351&lt;=3,$C$4="c"),'6.4- RC'!$AR$6,
IF(AND(V351=$V$3,3&lt;Q351,Q351&lt;=6,$C$4="c"),'6.4- RC'!$AS$6,
IF(AND(V351=$V$3,6&lt;Q351,$C$4="c"),'6.4- RC'!$AT$6,
IF(AND(V351=$V$2,0.5&lt;=Q351,Q351&lt;=3,$C$4="v"),'6.4- RC'!$AG$8,
IF(AND(V351=$V$2,3&lt;Q351,Q351&lt;=6,$C$4="v"),'6.4- RC'!$AH$8,
IF(AND(V351=$V$2,6&lt;Q351,Q351&lt;=30,$C$4="v"),'6.4- RC'!$AI$8,
IF(AND(V351=$V$2,30&lt;Q351,Q351&lt;=120,$C$4="v"),'6.4- RC'!$AJ$8,
IF(AND(V351=$V$2,120&lt;Q351,Q351&lt;=400,$C$4="v"),'6.4- RC'!$AK$8,
IF(AND(V351=$V$2,400&lt;Q351,Q351&lt;=1000,$C$4="v"),'6.4- RC'!$AL$8,
IF(AND(V351=$V$2,1000&lt;Q351,Q351&lt;=2000,$C$4="v"),'6.4- RC'!$AM$8,
IF(AND(V351=$V$2,2000&lt;Q351,Q351&lt;=4000,$C$4="v"),'6.4- RC'!$AN$8,
IF(AND(V351=$V$3,0.5&lt;=Q351,Q351&lt;=3,$C$4="v"),'6.4- RC'!$AR$6,
IF(AND(V351=$V$3,3&lt;Q351,Q351&lt;=6,$C$4="v"),'6.4- RC'!$AS$6,
IF(AND(V351=$V$3,6&lt;Q351,$C$4="v"),'6.4- RC'!$AT$6,
IF(V351="","")))))))))))))))))))))))))))))))))))))))))))))</f>
        <v/>
      </c>
      <c r="S351" s="41" t="e">
        <f t="shared" si="53"/>
        <v>#VALUE!</v>
      </c>
      <c r="T351" s="41" t="e">
        <f t="shared" si="54"/>
        <v>#VALUE!</v>
      </c>
      <c r="U351" s="48"/>
      <c r="V351" s="50"/>
    </row>
    <row r="352" spans="1:22" ht="60" customHeight="1" x14ac:dyDescent="0.25">
      <c r="A352" s="39" t="str">
        <f t="shared" si="52"/>
        <v/>
      </c>
      <c r="B352" s="49"/>
      <c r="C352" s="48">
        <f t="shared" si="61"/>
        <v>334</v>
      </c>
      <c r="D352" s="41"/>
      <c r="E352" s="42" t="str">
        <f t="shared" si="62"/>
        <v>8FAUX</v>
      </c>
      <c r="F352" s="55">
        <f>'8560-2.001 (av TS)'!I641</f>
        <v>0</v>
      </c>
      <c r="G352" s="42">
        <f t="shared" si="63"/>
        <v>0</v>
      </c>
      <c r="H352" s="42">
        <f t="shared" si="64"/>
        <v>0</v>
      </c>
      <c r="I352" s="77"/>
      <c r="J352" s="78"/>
      <c r="K352" s="79"/>
      <c r="L352" s="80"/>
      <c r="O352" s="49"/>
      <c r="P352" s="48"/>
      <c r="Q352" s="45">
        <v>8</v>
      </c>
      <c r="R352" s="41" t="b">
        <f>IF(AND(V352=$V$2,0.5&lt;=Q352,Q352&lt;=3,$C$4="f"),'6.4- RC'!$AG$5,
IF(AND(V352=$V$2,3&lt;Q352,Q352&lt;=6,$C$4="f"),'6.4- RC'!$AH$5,
IF(AND(V352=$V$2,6&lt;Q352,Q352&lt;=30,$C$4="f"),'6.4- RC'!$AI$5,
IF(AND(V352=$V$2,30&lt;Q352,Q352&lt;=120,$C$4="f"),'6.4- RC'!$AJ$5,
IF(AND(V352=$V$2,120&lt;Q352,Q352&lt;=400,$C$4="f"),'6.4- RC'!$AK$5,
IF(AND(V352=$V$2,400&lt;Q352,Q352&lt;=1000,$C$4="f"),'6.4- RC'!$AL$5,
IF(AND(V352=$V$2,1000&lt;Q352,Q352&lt;=2000,$C$4="f"),'6.4- RC'!$AM$5,
IF(AND(V352=$V$2,2000&lt;Q352,Q352&lt;=4000,$C$4="f"),'6.4- RC'!$AN$5,
IF(AND(V352=$V$3,0.5&lt;=Q352,Q352&lt;=3,$C$4="f"),'6.4- RC'!$AR$4,
IF(AND(V352=$V$3,3&lt;Q352,Q352&lt;=6,$C$4="f"),'6.4- RC'!$AS$4,
IF(AND(V352=$V$3,6&lt;Q352,$C$4="f"),'6.4- RC'!$AT$4,
IF(AND(V352=$V$2,0.5&lt;=Q352,Q352&lt;=3,$C$4="m"),'6.4- RC'!$AG$6,
IF(AND(V352=$V$2,3&lt;Q352,Q352&lt;=6,$C$4="m"),'6.4- RC'!$AH$6,
IF(AND(V352=$V$2,6&lt;Q352,Q352&lt;=30,$C$4="m"),'6.4- RC'!$AI$6,
IF(AND(V352=$V$2,30&lt;Q352,Q352&lt;=120,$C$4="m"),'6.4- RC'!$AJ$6,
IF(AND(V352=$V$2,120&lt;Q352,Q352&lt;=400,$C$4="m"),'6.4- RC'!$AK$6,
IF(AND(V352=$V$2,400&lt;Q352,Q352&lt;=1000,$C$4="m"),'6.4- RC'!$AL$6,
IF(AND(V352=$V$2,1000&lt;Q352,Q352&lt;=2000,$C$4="m"),'6.4- RC'!$AM$6,
IF(AND(V352=$V$2,2000&lt;Q352,Q352&lt;=4000,$C$4="m"),'6.4- RC'!$AN$6,
IF(AND(V352=$V$3,0.5&lt;=Q352,Q352&lt;=3,$C$4="m"),'6.4- RC'!$AR$4,
IF(AND(V352=$V$3,3&lt;Q352,Q352&lt;=6,$C$4="m"),'6.4- RC'!$AS$4,
IF(AND(V352=$V$3,6&lt;Q352,$C$4="m"),'6.4- RC'!$AT$4,
IF(AND(V352=$V$2,0.5&lt;=Q352,Q352&lt;=3,$C$4="c"),'6.4- RC'!$AG$7,
IF(AND(V352=$V$2,3&lt;Q352,Q352&lt;=6,$C$4="c"),'6.4- RC'!$AH$7,
IF(AND(V352=$V$2,6&lt;Q352,Q352&lt;=30,$C$4="c"),'6.4- RC'!$AI$7,
IF(AND(V352=$V$2,30&lt;Q352,Q352&lt;=120,$C$4="c"),'6.4- RC'!$AJ$7,
IF(AND(V352=$V$2,120&lt;Q352,Q352&lt;=400,$C$4="c"),'6.4- RC'!$AK$7,
IF(AND(V352=$V$2,400&lt;Q352,Q352&lt;=1000,$C$4="c"),'6.4- RC'!$AL$7,
IF(AND(V352=$V$2,1000&lt;Q352,Q352&lt;=2000,$C$4="c"),'6.4- RC'!$AM$7,
IF(AND(V352=$V$2,2000&lt;Q352,Q352&lt;=4000,$C$4="c"),'6.4- RC'!$AN$7,
IF(AND(V352=$V$3,0.5&lt;=Q352,Q352&lt;=3,$C$4="c"),'6.4- RC'!$AR$6,
IF(AND(V352=$V$3,3&lt;Q352,Q352&lt;=6,$C$4="c"),'6.4- RC'!$AS$6,
IF(AND(V352=$V$3,6&lt;Q352,$C$4="c"),'6.4- RC'!$AT$6,
IF(AND(V352=$V$2,0.5&lt;=Q352,Q352&lt;=3,$C$4="v"),'6.4- RC'!$AG$8,
IF(AND(V352=$V$2,3&lt;Q352,Q352&lt;=6,$C$4="v"),'6.4- RC'!$AH$8,
IF(AND(V352=$V$2,6&lt;Q352,Q352&lt;=30,$C$4="v"),'6.4- RC'!$AI$8,
IF(AND(V352=$V$2,30&lt;Q352,Q352&lt;=120,$C$4="v"),'6.4- RC'!$AJ$8,
IF(AND(V352=$V$2,120&lt;Q352,Q352&lt;=400,$C$4="v"),'6.4- RC'!$AK$8,
IF(AND(V352=$V$2,400&lt;Q352,Q352&lt;=1000,$C$4="v"),'6.4- RC'!$AL$8,
IF(AND(V352=$V$2,1000&lt;Q352,Q352&lt;=2000,$C$4="v"),'6.4- RC'!$AM$8,
IF(AND(V352=$V$2,2000&lt;Q352,Q352&lt;=4000,$C$4="v"),'6.4- RC'!$AN$8,
IF(AND(V352=$V$3,0.5&lt;=Q352,Q352&lt;=3,$C$4="v"),'6.4- RC'!$AR$6,
IF(AND(V352=$V$3,3&lt;Q352,Q352&lt;=6,$C$4="v"),'6.4- RC'!$AS$6,
IF(AND(V352=$V$3,6&lt;Q352,$C$4="v"),'6.4- RC'!$AT$6,
IF(V352="","")))))))))))))))))))))))))))))))))))))))))))))</f>
        <v>0</v>
      </c>
      <c r="S352" s="41" t="e">
        <f t="shared" si="53"/>
        <v>#VALUE!</v>
      </c>
      <c r="T352" s="41" t="e">
        <f t="shared" si="54"/>
        <v>#VALUE!</v>
      </c>
      <c r="U352" s="48"/>
      <c r="V352" s="50" t="str">
        <f>V350</f>
        <v>Dimensions linéaire</v>
      </c>
    </row>
    <row r="353" spans="1:22" ht="60" customHeight="1" x14ac:dyDescent="0.25">
      <c r="A353" s="39" t="str">
        <f t="shared" si="52"/>
        <v/>
      </c>
      <c r="B353" s="49"/>
      <c r="C353" s="48">
        <f t="shared" si="61"/>
        <v>335</v>
      </c>
      <c r="D353" s="41"/>
      <c r="E353" s="42" t="str">
        <f t="shared" si="62"/>
        <v>7FAUX</v>
      </c>
      <c r="F353" s="55"/>
      <c r="G353" s="42">
        <f t="shared" si="63"/>
        <v>0</v>
      </c>
      <c r="H353" s="42">
        <f t="shared" si="64"/>
        <v>0</v>
      </c>
      <c r="I353" s="77"/>
      <c r="J353" s="78"/>
      <c r="K353" s="79"/>
      <c r="L353" s="80"/>
      <c r="O353" s="49"/>
      <c r="P353" s="48"/>
      <c r="Q353" s="45">
        <v>7</v>
      </c>
      <c r="R353" s="41" t="b">
        <f>IF(AND(V353=$V$2,0.5&lt;=Q353,Q353&lt;=3,$C$4="f"),'6.4- RC'!$AG$5,
IF(AND(V353=$V$2,3&lt;Q353,Q353&lt;=6,$C$4="f"),'6.4- RC'!$AH$5,
IF(AND(V353=$V$2,6&lt;Q353,Q353&lt;=30,$C$4="f"),'6.4- RC'!$AI$5,
IF(AND(V353=$V$2,30&lt;Q353,Q353&lt;=120,$C$4="f"),'6.4- RC'!$AJ$5,
IF(AND(V353=$V$2,120&lt;Q353,Q353&lt;=400,$C$4="f"),'6.4- RC'!$AK$5,
IF(AND(V353=$V$2,400&lt;Q353,Q353&lt;=1000,$C$4="f"),'6.4- RC'!$AL$5,
IF(AND(V353=$V$2,1000&lt;Q353,Q353&lt;=2000,$C$4="f"),'6.4- RC'!$AM$5,
IF(AND(V353=$V$2,2000&lt;Q353,Q353&lt;=4000,$C$4="f"),'6.4- RC'!$AN$5,
IF(AND(V353=$V$3,0.5&lt;=Q353,Q353&lt;=3,$C$4="f"),'6.4- RC'!$AR$4,
IF(AND(V353=$V$3,3&lt;Q353,Q353&lt;=6,$C$4="f"),'6.4- RC'!$AS$4,
IF(AND(V353=$V$3,6&lt;Q353,$C$4="f"),'6.4- RC'!$AT$4,
IF(AND(V353=$V$2,0.5&lt;=Q353,Q353&lt;=3,$C$4="m"),'6.4- RC'!$AG$6,
IF(AND(V353=$V$2,3&lt;Q353,Q353&lt;=6,$C$4="m"),'6.4- RC'!$AH$6,
IF(AND(V353=$V$2,6&lt;Q353,Q353&lt;=30,$C$4="m"),'6.4- RC'!$AI$6,
IF(AND(V353=$V$2,30&lt;Q353,Q353&lt;=120,$C$4="m"),'6.4- RC'!$AJ$6,
IF(AND(V353=$V$2,120&lt;Q353,Q353&lt;=400,$C$4="m"),'6.4- RC'!$AK$6,
IF(AND(V353=$V$2,400&lt;Q353,Q353&lt;=1000,$C$4="m"),'6.4- RC'!$AL$6,
IF(AND(V353=$V$2,1000&lt;Q353,Q353&lt;=2000,$C$4="m"),'6.4- RC'!$AM$6,
IF(AND(V353=$V$2,2000&lt;Q353,Q353&lt;=4000,$C$4="m"),'6.4- RC'!$AN$6,
IF(AND(V353=$V$3,0.5&lt;=Q353,Q353&lt;=3,$C$4="m"),'6.4- RC'!$AR$4,
IF(AND(V353=$V$3,3&lt;Q353,Q353&lt;=6,$C$4="m"),'6.4- RC'!$AS$4,
IF(AND(V353=$V$3,6&lt;Q353,$C$4="m"),'6.4- RC'!$AT$4,
IF(AND(V353=$V$2,0.5&lt;=Q353,Q353&lt;=3,$C$4="c"),'6.4- RC'!$AG$7,
IF(AND(V353=$V$2,3&lt;Q353,Q353&lt;=6,$C$4="c"),'6.4- RC'!$AH$7,
IF(AND(V353=$V$2,6&lt;Q353,Q353&lt;=30,$C$4="c"),'6.4- RC'!$AI$7,
IF(AND(V353=$V$2,30&lt;Q353,Q353&lt;=120,$C$4="c"),'6.4- RC'!$AJ$7,
IF(AND(V353=$V$2,120&lt;Q353,Q353&lt;=400,$C$4="c"),'6.4- RC'!$AK$7,
IF(AND(V353=$V$2,400&lt;Q353,Q353&lt;=1000,$C$4="c"),'6.4- RC'!$AL$7,
IF(AND(V353=$V$2,1000&lt;Q353,Q353&lt;=2000,$C$4="c"),'6.4- RC'!$AM$7,
IF(AND(V353=$V$2,2000&lt;Q353,Q353&lt;=4000,$C$4="c"),'6.4- RC'!$AN$7,
IF(AND(V353=$V$3,0.5&lt;=Q353,Q353&lt;=3,$C$4="c"),'6.4- RC'!$AR$6,
IF(AND(V353=$V$3,3&lt;Q353,Q353&lt;=6,$C$4="c"),'6.4- RC'!$AS$6,
IF(AND(V353=$V$3,6&lt;Q353,$C$4="c"),'6.4- RC'!$AT$6,
IF(AND(V353=$V$2,0.5&lt;=Q353,Q353&lt;=3,$C$4="v"),'6.4- RC'!$AG$8,
IF(AND(V353=$V$2,3&lt;Q353,Q353&lt;=6,$C$4="v"),'6.4- RC'!$AH$8,
IF(AND(V353=$V$2,6&lt;Q353,Q353&lt;=30,$C$4="v"),'6.4- RC'!$AI$8,
IF(AND(V353=$V$2,30&lt;Q353,Q353&lt;=120,$C$4="v"),'6.4- RC'!$AJ$8,
IF(AND(V353=$V$2,120&lt;Q353,Q353&lt;=400,$C$4="v"),'6.4- RC'!$AK$8,
IF(AND(V353=$V$2,400&lt;Q353,Q353&lt;=1000,$C$4="v"),'6.4- RC'!$AL$8,
IF(AND(V353=$V$2,1000&lt;Q353,Q353&lt;=2000,$C$4="v"),'6.4- RC'!$AM$8,
IF(AND(V353=$V$2,2000&lt;Q353,Q353&lt;=4000,$C$4="v"),'6.4- RC'!$AN$8,
IF(AND(V353=$V$3,0.5&lt;=Q353,Q353&lt;=3,$C$4="v"),'6.4- RC'!$AR$6,
IF(AND(V353=$V$3,3&lt;Q353,Q353&lt;=6,$C$4="v"),'6.4- RC'!$AS$6,
IF(AND(V353=$V$3,6&lt;Q353,$C$4="v"),'6.4- RC'!$AT$6,
IF(V353="","")))))))))))))))))))))))))))))))))))))))))))))</f>
        <v>0</v>
      </c>
      <c r="S353" s="41" t="e">
        <f t="shared" si="53"/>
        <v>#VALUE!</v>
      </c>
      <c r="T353" s="41" t="e">
        <f t="shared" si="54"/>
        <v>#VALUE!</v>
      </c>
      <c r="U353" s="48"/>
      <c r="V353" s="50" t="str">
        <f>V352</f>
        <v>Dimensions linéaire</v>
      </c>
    </row>
    <row r="354" spans="1:22" ht="60" customHeight="1" x14ac:dyDescent="0.25">
      <c r="A354" s="39" t="str">
        <f t="shared" si="52"/>
        <v/>
      </c>
      <c r="B354" s="49"/>
      <c r="C354" s="48">
        <f t="shared" si="61"/>
        <v>336</v>
      </c>
      <c r="D354" s="41"/>
      <c r="E354" s="42" t="str">
        <f t="shared" si="62"/>
        <v>8FAUX</v>
      </c>
      <c r="F354" s="55"/>
      <c r="G354" s="42">
        <f t="shared" si="63"/>
        <v>0</v>
      </c>
      <c r="H354" s="42">
        <f t="shared" si="64"/>
        <v>0</v>
      </c>
      <c r="I354" s="77"/>
      <c r="J354" s="78"/>
      <c r="K354" s="79"/>
      <c r="L354" s="80"/>
      <c r="O354" s="49"/>
      <c r="P354" s="48"/>
      <c r="Q354" s="45">
        <v>8</v>
      </c>
      <c r="R354" s="41" t="b">
        <f>IF(AND(V354=$V$2,0.5&lt;=Q354,Q354&lt;=3,$C$4="f"),'6.4- RC'!$AG$5,
IF(AND(V354=$V$2,3&lt;Q354,Q354&lt;=6,$C$4="f"),'6.4- RC'!$AH$5,
IF(AND(V354=$V$2,6&lt;Q354,Q354&lt;=30,$C$4="f"),'6.4- RC'!$AI$5,
IF(AND(V354=$V$2,30&lt;Q354,Q354&lt;=120,$C$4="f"),'6.4- RC'!$AJ$5,
IF(AND(V354=$V$2,120&lt;Q354,Q354&lt;=400,$C$4="f"),'6.4- RC'!$AK$5,
IF(AND(V354=$V$2,400&lt;Q354,Q354&lt;=1000,$C$4="f"),'6.4- RC'!$AL$5,
IF(AND(V354=$V$2,1000&lt;Q354,Q354&lt;=2000,$C$4="f"),'6.4- RC'!$AM$5,
IF(AND(V354=$V$2,2000&lt;Q354,Q354&lt;=4000,$C$4="f"),'6.4- RC'!$AN$5,
IF(AND(V354=$V$3,0.5&lt;=Q354,Q354&lt;=3,$C$4="f"),'6.4- RC'!$AR$4,
IF(AND(V354=$V$3,3&lt;Q354,Q354&lt;=6,$C$4="f"),'6.4- RC'!$AS$4,
IF(AND(V354=$V$3,6&lt;Q354,$C$4="f"),'6.4- RC'!$AT$4,
IF(AND(V354=$V$2,0.5&lt;=Q354,Q354&lt;=3,$C$4="m"),'6.4- RC'!$AG$6,
IF(AND(V354=$V$2,3&lt;Q354,Q354&lt;=6,$C$4="m"),'6.4- RC'!$AH$6,
IF(AND(V354=$V$2,6&lt;Q354,Q354&lt;=30,$C$4="m"),'6.4- RC'!$AI$6,
IF(AND(V354=$V$2,30&lt;Q354,Q354&lt;=120,$C$4="m"),'6.4- RC'!$AJ$6,
IF(AND(V354=$V$2,120&lt;Q354,Q354&lt;=400,$C$4="m"),'6.4- RC'!$AK$6,
IF(AND(V354=$V$2,400&lt;Q354,Q354&lt;=1000,$C$4="m"),'6.4- RC'!$AL$6,
IF(AND(V354=$V$2,1000&lt;Q354,Q354&lt;=2000,$C$4="m"),'6.4- RC'!$AM$6,
IF(AND(V354=$V$2,2000&lt;Q354,Q354&lt;=4000,$C$4="m"),'6.4- RC'!$AN$6,
IF(AND(V354=$V$3,0.5&lt;=Q354,Q354&lt;=3,$C$4="m"),'6.4- RC'!$AR$4,
IF(AND(V354=$V$3,3&lt;Q354,Q354&lt;=6,$C$4="m"),'6.4- RC'!$AS$4,
IF(AND(V354=$V$3,6&lt;Q354,$C$4="m"),'6.4- RC'!$AT$4,
IF(AND(V354=$V$2,0.5&lt;=Q354,Q354&lt;=3,$C$4="c"),'6.4- RC'!$AG$7,
IF(AND(V354=$V$2,3&lt;Q354,Q354&lt;=6,$C$4="c"),'6.4- RC'!$AH$7,
IF(AND(V354=$V$2,6&lt;Q354,Q354&lt;=30,$C$4="c"),'6.4- RC'!$AI$7,
IF(AND(V354=$V$2,30&lt;Q354,Q354&lt;=120,$C$4="c"),'6.4- RC'!$AJ$7,
IF(AND(V354=$V$2,120&lt;Q354,Q354&lt;=400,$C$4="c"),'6.4- RC'!$AK$7,
IF(AND(V354=$V$2,400&lt;Q354,Q354&lt;=1000,$C$4="c"),'6.4- RC'!$AL$7,
IF(AND(V354=$V$2,1000&lt;Q354,Q354&lt;=2000,$C$4="c"),'6.4- RC'!$AM$7,
IF(AND(V354=$V$2,2000&lt;Q354,Q354&lt;=4000,$C$4="c"),'6.4- RC'!$AN$7,
IF(AND(V354=$V$3,0.5&lt;=Q354,Q354&lt;=3,$C$4="c"),'6.4- RC'!$AR$6,
IF(AND(V354=$V$3,3&lt;Q354,Q354&lt;=6,$C$4="c"),'6.4- RC'!$AS$6,
IF(AND(V354=$V$3,6&lt;Q354,$C$4="c"),'6.4- RC'!$AT$6,
IF(AND(V354=$V$2,0.5&lt;=Q354,Q354&lt;=3,$C$4="v"),'6.4- RC'!$AG$8,
IF(AND(V354=$V$2,3&lt;Q354,Q354&lt;=6,$C$4="v"),'6.4- RC'!$AH$8,
IF(AND(V354=$V$2,6&lt;Q354,Q354&lt;=30,$C$4="v"),'6.4- RC'!$AI$8,
IF(AND(V354=$V$2,30&lt;Q354,Q354&lt;=120,$C$4="v"),'6.4- RC'!$AJ$8,
IF(AND(V354=$V$2,120&lt;Q354,Q354&lt;=400,$C$4="v"),'6.4- RC'!$AK$8,
IF(AND(V354=$V$2,400&lt;Q354,Q354&lt;=1000,$C$4="v"),'6.4- RC'!$AL$8,
IF(AND(V354=$V$2,1000&lt;Q354,Q354&lt;=2000,$C$4="v"),'6.4- RC'!$AM$8,
IF(AND(V354=$V$2,2000&lt;Q354,Q354&lt;=4000,$C$4="v"),'6.4- RC'!$AN$8,
IF(AND(V354=$V$3,0.5&lt;=Q354,Q354&lt;=3,$C$4="v"),'6.4- RC'!$AR$6,
IF(AND(V354=$V$3,3&lt;Q354,Q354&lt;=6,$C$4="v"),'6.4- RC'!$AS$6,
IF(AND(V354=$V$3,6&lt;Q354,$C$4="v"),'6.4- RC'!$AT$6,
IF(V354="","")))))))))))))))))))))))))))))))))))))))))))))</f>
        <v>0</v>
      </c>
      <c r="S354" s="41" t="e">
        <f t="shared" si="53"/>
        <v>#VALUE!</v>
      </c>
      <c r="T354" s="41" t="e">
        <f t="shared" si="54"/>
        <v>#VALUE!</v>
      </c>
      <c r="U354" s="48"/>
      <c r="V354" s="50" t="str">
        <f>V353</f>
        <v>Dimensions linéaire</v>
      </c>
    </row>
    <row r="355" spans="1:22" ht="60" customHeight="1" x14ac:dyDescent="0.25">
      <c r="A355" s="39" t="str">
        <f t="shared" si="52"/>
        <v/>
      </c>
      <c r="B355" s="49"/>
      <c r="C355" s="48">
        <f t="shared" si="61"/>
        <v>337</v>
      </c>
      <c r="D355" s="41"/>
      <c r="E355" s="42" t="str">
        <f t="shared" si="62"/>
        <v>Coaxialité 0,09(M)|N</v>
      </c>
      <c r="F355" s="55"/>
      <c r="G355" s="42">
        <f t="shared" si="63"/>
        <v>0</v>
      </c>
      <c r="H355" s="42">
        <f t="shared" si="64"/>
        <v>0.09</v>
      </c>
      <c r="I355" s="77"/>
      <c r="J355" s="78"/>
      <c r="K355" s="79"/>
      <c r="L355" s="80"/>
      <c r="O355" s="49"/>
      <c r="P355" s="48" t="s">
        <v>136</v>
      </c>
      <c r="Q355" s="45">
        <v>0.09</v>
      </c>
      <c r="R355" s="41" t="str">
        <f>IF(AND(V355=$V$2,0.5&lt;=Q355,Q355&lt;=3,$C$4="f"),'6.4- RC'!$AG$5,
IF(AND(V355=$V$2,3&lt;Q355,Q355&lt;=6,$C$4="f"),'6.4- RC'!$AH$5,
IF(AND(V355=$V$2,6&lt;Q355,Q355&lt;=30,$C$4="f"),'6.4- RC'!$AI$5,
IF(AND(V355=$V$2,30&lt;Q355,Q355&lt;=120,$C$4="f"),'6.4- RC'!$AJ$5,
IF(AND(V355=$V$2,120&lt;Q355,Q355&lt;=400,$C$4="f"),'6.4- RC'!$AK$5,
IF(AND(V355=$V$2,400&lt;Q355,Q355&lt;=1000,$C$4="f"),'6.4- RC'!$AL$5,
IF(AND(V355=$V$2,1000&lt;Q355,Q355&lt;=2000,$C$4="f"),'6.4- RC'!$AM$5,
IF(AND(V355=$V$2,2000&lt;Q355,Q355&lt;=4000,$C$4="f"),'6.4- RC'!$AN$5,
IF(AND(V355=$V$3,0.5&lt;=Q355,Q355&lt;=3,$C$4="f"),'6.4- RC'!$AR$4,
IF(AND(V355=$V$3,3&lt;Q355,Q355&lt;=6,$C$4="f"),'6.4- RC'!$AS$4,
IF(AND(V355=$V$3,6&lt;Q355,$C$4="f"),'6.4- RC'!$AT$4,
IF(AND(V355=$V$2,0.5&lt;=Q355,Q355&lt;=3,$C$4="m"),'6.4- RC'!$AG$6,
IF(AND(V355=$V$2,3&lt;Q355,Q355&lt;=6,$C$4="m"),'6.4- RC'!$AH$6,
IF(AND(V355=$V$2,6&lt;Q355,Q355&lt;=30,$C$4="m"),'6.4- RC'!$AI$6,
IF(AND(V355=$V$2,30&lt;Q355,Q355&lt;=120,$C$4="m"),'6.4- RC'!$AJ$6,
IF(AND(V355=$V$2,120&lt;Q355,Q355&lt;=400,$C$4="m"),'6.4- RC'!$AK$6,
IF(AND(V355=$V$2,400&lt;Q355,Q355&lt;=1000,$C$4="m"),'6.4- RC'!$AL$6,
IF(AND(V355=$V$2,1000&lt;Q355,Q355&lt;=2000,$C$4="m"),'6.4- RC'!$AM$6,
IF(AND(V355=$V$2,2000&lt;Q355,Q355&lt;=4000,$C$4="m"),'6.4- RC'!$AN$6,
IF(AND(V355=$V$3,0.5&lt;=Q355,Q355&lt;=3,$C$4="m"),'6.4- RC'!$AR$4,
IF(AND(V355=$V$3,3&lt;Q355,Q355&lt;=6,$C$4="m"),'6.4- RC'!$AS$4,
IF(AND(V355=$V$3,6&lt;Q355,$C$4="m"),'6.4- RC'!$AT$4,
IF(AND(V355=$V$2,0.5&lt;=Q355,Q355&lt;=3,$C$4="c"),'6.4- RC'!$AG$7,
IF(AND(V355=$V$2,3&lt;Q355,Q355&lt;=6,$C$4="c"),'6.4- RC'!$AH$7,
IF(AND(V355=$V$2,6&lt;Q355,Q355&lt;=30,$C$4="c"),'6.4- RC'!$AI$7,
IF(AND(V355=$V$2,30&lt;Q355,Q355&lt;=120,$C$4="c"),'6.4- RC'!$AJ$7,
IF(AND(V355=$V$2,120&lt;Q355,Q355&lt;=400,$C$4="c"),'6.4- RC'!$AK$7,
IF(AND(V355=$V$2,400&lt;Q355,Q355&lt;=1000,$C$4="c"),'6.4- RC'!$AL$7,
IF(AND(V355=$V$2,1000&lt;Q355,Q355&lt;=2000,$C$4="c"),'6.4- RC'!$AM$7,
IF(AND(V355=$V$2,2000&lt;Q355,Q355&lt;=4000,$C$4="c"),'6.4- RC'!$AN$7,
IF(AND(V355=$V$3,0.5&lt;=Q355,Q355&lt;=3,$C$4="c"),'6.4- RC'!$AR$6,
IF(AND(V355=$V$3,3&lt;Q355,Q355&lt;=6,$C$4="c"),'6.4- RC'!$AS$6,
IF(AND(V355=$V$3,6&lt;Q355,$C$4="c"),'6.4- RC'!$AT$6,
IF(AND(V355=$V$2,0.5&lt;=Q355,Q355&lt;=3,$C$4="v"),'6.4- RC'!$AG$8,
IF(AND(V355=$V$2,3&lt;Q355,Q355&lt;=6,$C$4="v"),'6.4- RC'!$AH$8,
IF(AND(V355=$V$2,6&lt;Q355,Q355&lt;=30,$C$4="v"),'6.4- RC'!$AI$8,
IF(AND(V355=$V$2,30&lt;Q355,Q355&lt;=120,$C$4="v"),'6.4- RC'!$AJ$8,
IF(AND(V355=$V$2,120&lt;Q355,Q355&lt;=400,$C$4="v"),'6.4- RC'!$AK$8,
IF(AND(V355=$V$2,400&lt;Q355,Q355&lt;=1000,$C$4="v"),'6.4- RC'!$AL$8,
IF(AND(V355=$V$2,1000&lt;Q355,Q355&lt;=2000,$C$4="v"),'6.4- RC'!$AM$8,
IF(AND(V355=$V$2,2000&lt;Q355,Q355&lt;=4000,$C$4="v"),'6.4- RC'!$AN$8,
IF(AND(V355=$V$3,0.5&lt;=Q355,Q355&lt;=3,$C$4="v"),'6.4- RC'!$AR$6,
IF(AND(V355=$V$3,3&lt;Q355,Q355&lt;=6,$C$4="v"),'6.4- RC'!$AS$6,
IF(AND(V355=$V$3,6&lt;Q355,$C$4="v"),'6.4- RC'!$AT$6,
IF(V355="","")))))))))))))))))))))))))))))))))))))))))))))</f>
        <v/>
      </c>
      <c r="S355" s="41" t="e">
        <f t="shared" si="53"/>
        <v>#VALUE!</v>
      </c>
      <c r="T355" s="41" t="e">
        <f t="shared" si="54"/>
        <v>#VALUE!</v>
      </c>
      <c r="U355" s="48" t="s">
        <v>218</v>
      </c>
      <c r="V355" s="50"/>
    </row>
    <row r="356" spans="1:22" ht="60" customHeight="1" x14ac:dyDescent="0.25">
      <c r="A356" s="39" t="str">
        <f t="shared" si="52"/>
        <v/>
      </c>
      <c r="B356" s="49"/>
      <c r="C356" s="48">
        <f t="shared" si="61"/>
        <v>338</v>
      </c>
      <c r="D356" s="41"/>
      <c r="E356" s="42" t="str">
        <f t="shared" si="62"/>
        <v>Ø10,525±0,025</v>
      </c>
      <c r="F356" s="55">
        <f>AVERAGE('8560-2.001 (ap TS)'!I71:I72)</f>
        <v>0</v>
      </c>
      <c r="G356" s="42">
        <f t="shared" si="63"/>
        <v>10.5</v>
      </c>
      <c r="H356" s="42">
        <f t="shared" si="64"/>
        <v>10.55</v>
      </c>
      <c r="I356" s="77"/>
      <c r="J356" s="78"/>
      <c r="K356" s="79"/>
      <c r="L356" s="80"/>
      <c r="O356" s="49"/>
      <c r="P356" s="48" t="s">
        <v>59</v>
      </c>
      <c r="Q356" s="45">
        <v>10.525</v>
      </c>
      <c r="R356" s="41" t="s">
        <v>219</v>
      </c>
      <c r="S356" s="41" t="e">
        <f t="shared" si="53"/>
        <v>#VALUE!</v>
      </c>
      <c r="T356" s="41" t="e">
        <f t="shared" si="54"/>
        <v>#VALUE!</v>
      </c>
      <c r="U356" s="48"/>
      <c r="V356" s="50"/>
    </row>
    <row r="357" spans="1:22" ht="60" customHeight="1" x14ac:dyDescent="0.25">
      <c r="A357" s="39" t="str">
        <f t="shared" si="52"/>
        <v/>
      </c>
      <c r="B357" s="49"/>
      <c r="C357" s="48">
        <f t="shared" si="61"/>
        <v>339</v>
      </c>
      <c r="D357" s="41"/>
      <c r="E357" s="42" t="str">
        <f t="shared" si="62"/>
        <v>30±2,5°</v>
      </c>
      <c r="F357" s="55"/>
      <c r="G357" s="42">
        <f t="shared" si="63"/>
        <v>29.5</v>
      </c>
      <c r="H357" s="42">
        <f t="shared" si="64"/>
        <v>30.5</v>
      </c>
      <c r="I357" s="77"/>
      <c r="J357" s="78"/>
      <c r="K357" s="79"/>
      <c r="L357" s="80"/>
      <c r="O357" s="49"/>
      <c r="P357" s="48"/>
      <c r="Q357" s="45">
        <v>30</v>
      </c>
      <c r="R357" s="41" t="s">
        <v>220</v>
      </c>
      <c r="S357" s="41" t="e">
        <f t="shared" si="53"/>
        <v>#VALUE!</v>
      </c>
      <c r="T357" s="41" t="e">
        <f t="shared" si="54"/>
        <v>#VALUE!</v>
      </c>
      <c r="U357" s="48" t="s">
        <v>62</v>
      </c>
      <c r="V357" s="50"/>
    </row>
    <row r="358" spans="1:22" ht="60" customHeight="1" x14ac:dyDescent="0.25">
      <c r="A358" s="39" t="str">
        <f t="shared" si="52"/>
        <v/>
      </c>
      <c r="B358" s="49"/>
      <c r="C358" s="48">
        <f t="shared" si="61"/>
        <v>340</v>
      </c>
      <c r="D358" s="41"/>
      <c r="E358" s="42" t="str">
        <f t="shared" si="62"/>
        <v>Ra 0,8</v>
      </c>
      <c r="F358" s="55"/>
      <c r="G358" s="42">
        <f t="shared" si="63"/>
        <v>0</v>
      </c>
      <c r="H358" s="42">
        <f t="shared" si="64"/>
        <v>0.8</v>
      </c>
      <c r="I358" s="77"/>
      <c r="J358" s="78"/>
      <c r="K358" s="79"/>
      <c r="L358" s="80"/>
      <c r="O358" s="49"/>
      <c r="P358" s="48" t="s">
        <v>99</v>
      </c>
      <c r="Q358" s="45">
        <v>0.8</v>
      </c>
      <c r="R358" s="41" t="str">
        <f>IF(AND(V358=$V$2,0.5&lt;=Q358,Q358&lt;=3,$C$4="f"),'6.4- RC'!$AG$5,
IF(AND(V358=$V$2,3&lt;Q358,Q358&lt;=6,$C$4="f"),'6.4- RC'!$AH$5,
IF(AND(V358=$V$2,6&lt;Q358,Q358&lt;=30,$C$4="f"),'6.4- RC'!$AI$5,
IF(AND(V358=$V$2,30&lt;Q358,Q358&lt;=120,$C$4="f"),'6.4- RC'!$AJ$5,
IF(AND(V358=$V$2,120&lt;Q358,Q358&lt;=400,$C$4="f"),'6.4- RC'!$AK$5,
IF(AND(V358=$V$2,400&lt;Q358,Q358&lt;=1000,$C$4="f"),'6.4- RC'!$AL$5,
IF(AND(V358=$V$2,1000&lt;Q358,Q358&lt;=2000,$C$4="f"),'6.4- RC'!$AM$5,
IF(AND(V358=$V$2,2000&lt;Q358,Q358&lt;=4000,$C$4="f"),'6.4- RC'!$AN$5,
IF(AND(V358=$V$3,0.5&lt;=Q358,Q358&lt;=3,$C$4="f"),'6.4- RC'!$AR$4,
IF(AND(V358=$V$3,3&lt;Q358,Q358&lt;=6,$C$4="f"),'6.4- RC'!$AS$4,
IF(AND(V358=$V$3,6&lt;Q358,$C$4="f"),'6.4- RC'!$AT$4,
IF(AND(V358=$V$2,0.5&lt;=Q358,Q358&lt;=3,$C$4="m"),'6.4- RC'!$AG$6,
IF(AND(V358=$V$2,3&lt;Q358,Q358&lt;=6,$C$4="m"),'6.4- RC'!$AH$6,
IF(AND(V358=$V$2,6&lt;Q358,Q358&lt;=30,$C$4="m"),'6.4- RC'!$AI$6,
IF(AND(V358=$V$2,30&lt;Q358,Q358&lt;=120,$C$4="m"),'6.4- RC'!$AJ$6,
IF(AND(V358=$V$2,120&lt;Q358,Q358&lt;=400,$C$4="m"),'6.4- RC'!$AK$6,
IF(AND(V358=$V$2,400&lt;Q358,Q358&lt;=1000,$C$4="m"),'6.4- RC'!$AL$6,
IF(AND(V358=$V$2,1000&lt;Q358,Q358&lt;=2000,$C$4="m"),'6.4- RC'!$AM$6,
IF(AND(V358=$V$2,2000&lt;Q358,Q358&lt;=4000,$C$4="m"),'6.4- RC'!$AN$6,
IF(AND(V358=$V$3,0.5&lt;=Q358,Q358&lt;=3,$C$4="m"),'6.4- RC'!$AR$4,
IF(AND(V358=$V$3,3&lt;Q358,Q358&lt;=6,$C$4="m"),'6.4- RC'!$AS$4,
IF(AND(V358=$V$3,6&lt;Q358,$C$4="m"),'6.4- RC'!$AT$4,
IF(AND(V358=$V$2,0.5&lt;=Q358,Q358&lt;=3,$C$4="c"),'6.4- RC'!$AG$7,
IF(AND(V358=$V$2,3&lt;Q358,Q358&lt;=6,$C$4="c"),'6.4- RC'!$AH$7,
IF(AND(V358=$V$2,6&lt;Q358,Q358&lt;=30,$C$4="c"),'6.4- RC'!$AI$7,
IF(AND(V358=$V$2,30&lt;Q358,Q358&lt;=120,$C$4="c"),'6.4- RC'!$AJ$7,
IF(AND(V358=$V$2,120&lt;Q358,Q358&lt;=400,$C$4="c"),'6.4- RC'!$AK$7,
IF(AND(V358=$V$2,400&lt;Q358,Q358&lt;=1000,$C$4="c"),'6.4- RC'!$AL$7,
IF(AND(V358=$V$2,1000&lt;Q358,Q358&lt;=2000,$C$4="c"),'6.4- RC'!$AM$7,
IF(AND(V358=$V$2,2000&lt;Q358,Q358&lt;=4000,$C$4="c"),'6.4- RC'!$AN$7,
IF(AND(V358=$V$3,0.5&lt;=Q358,Q358&lt;=3,$C$4="c"),'6.4- RC'!$AR$6,
IF(AND(V358=$V$3,3&lt;Q358,Q358&lt;=6,$C$4="c"),'6.4- RC'!$AS$6,
IF(AND(V358=$V$3,6&lt;Q358,$C$4="c"),'6.4- RC'!$AT$6,
IF(AND(V358=$V$2,0.5&lt;=Q358,Q358&lt;=3,$C$4="v"),'6.4- RC'!$AG$8,
IF(AND(V358=$V$2,3&lt;Q358,Q358&lt;=6,$C$4="v"),'6.4- RC'!$AH$8,
IF(AND(V358=$V$2,6&lt;Q358,Q358&lt;=30,$C$4="v"),'6.4- RC'!$AI$8,
IF(AND(V358=$V$2,30&lt;Q358,Q358&lt;=120,$C$4="v"),'6.4- RC'!$AJ$8,
IF(AND(V358=$V$2,120&lt;Q358,Q358&lt;=400,$C$4="v"),'6.4- RC'!$AK$8,
IF(AND(V358=$V$2,400&lt;Q358,Q358&lt;=1000,$C$4="v"),'6.4- RC'!$AL$8,
IF(AND(V358=$V$2,1000&lt;Q358,Q358&lt;=2000,$C$4="v"),'6.4- RC'!$AM$8,
IF(AND(V358=$V$2,2000&lt;Q358,Q358&lt;=4000,$C$4="v"),'6.4- RC'!$AN$8,
IF(AND(V358=$V$3,0.5&lt;=Q358,Q358&lt;=3,$C$4="v"),'6.4- RC'!$AR$6,
IF(AND(V358=$V$3,3&lt;Q358,Q358&lt;=6,$C$4="v"),'6.4- RC'!$AS$6,
IF(AND(V358=$V$3,6&lt;Q358,$C$4="v"),'6.4- RC'!$AT$6,
IF(V358="","")))))))))))))))))))))))))))))))))))))))))))))</f>
        <v/>
      </c>
      <c r="S358" s="41" t="e">
        <f t="shared" si="53"/>
        <v>#VALUE!</v>
      </c>
      <c r="T358" s="41" t="e">
        <f t="shared" si="54"/>
        <v>#VALUE!</v>
      </c>
      <c r="U358" s="48"/>
      <c r="V358" s="50"/>
    </row>
    <row r="359" spans="1:22" ht="60" customHeight="1" x14ac:dyDescent="0.25">
      <c r="A359" s="39" t="str">
        <f t="shared" si="52"/>
        <v/>
      </c>
      <c r="B359" s="49"/>
      <c r="C359" s="48">
        <f t="shared" si="61"/>
        <v>341</v>
      </c>
      <c r="D359" s="41"/>
      <c r="E359" s="42" t="str">
        <f t="shared" si="62"/>
        <v>1,25±0,25</v>
      </c>
      <c r="F359" s="55"/>
      <c r="G359" s="42">
        <f t="shared" si="63"/>
        <v>1</v>
      </c>
      <c r="H359" s="42">
        <f t="shared" si="64"/>
        <v>1.5</v>
      </c>
      <c r="I359" s="77"/>
      <c r="J359" s="78"/>
      <c r="K359" s="79"/>
      <c r="L359" s="80"/>
      <c r="O359" s="49"/>
      <c r="P359" s="48"/>
      <c r="Q359" s="45">
        <v>1.25</v>
      </c>
      <c r="R359" s="41" t="s">
        <v>93</v>
      </c>
      <c r="S359" s="41" t="e">
        <f t="shared" si="53"/>
        <v>#VALUE!</v>
      </c>
      <c r="T359" s="41" t="e">
        <f t="shared" si="54"/>
        <v>#VALUE!</v>
      </c>
      <c r="U359" s="48"/>
      <c r="V359" s="50"/>
    </row>
    <row r="360" spans="1:22" ht="60" customHeight="1" x14ac:dyDescent="0.25">
      <c r="A360" s="39" t="s">
        <v>153</v>
      </c>
      <c r="B360" s="49"/>
      <c r="C360" s="48">
        <f t="shared" si="61"/>
        <v>342</v>
      </c>
      <c r="D360" s="41"/>
      <c r="E360" s="42" t="str">
        <f t="shared" si="62"/>
        <v>M4x0,7</v>
      </c>
      <c r="F360" s="55"/>
      <c r="G360" s="42">
        <f t="shared" si="63"/>
        <v>0</v>
      </c>
      <c r="H360" s="42" t="str">
        <f t="shared" si="64"/>
        <v>M4x0,7</v>
      </c>
      <c r="I360" s="77"/>
      <c r="J360" s="78"/>
      <c r="K360" s="79"/>
      <c r="L360" s="80"/>
      <c r="O360" s="49"/>
      <c r="P360" s="48"/>
      <c r="Q360" s="45" t="s">
        <v>221</v>
      </c>
      <c r="R360" s="41" t="str">
        <f>IF(AND(V360=$V$2,0.5&lt;=Q360,Q360&lt;=3,$C$4="f"),'6.4- RC'!$AG$5,
IF(AND(V360=$V$2,3&lt;Q360,Q360&lt;=6,$C$4="f"),'6.4- RC'!$AH$5,
IF(AND(V360=$V$2,6&lt;Q360,Q360&lt;=30,$C$4="f"),'6.4- RC'!$AI$5,
IF(AND(V360=$V$2,30&lt;Q360,Q360&lt;=120,$C$4="f"),'6.4- RC'!$AJ$5,
IF(AND(V360=$V$2,120&lt;Q360,Q360&lt;=400,$C$4="f"),'6.4- RC'!$AK$5,
IF(AND(V360=$V$2,400&lt;Q360,Q360&lt;=1000,$C$4="f"),'6.4- RC'!$AL$5,
IF(AND(V360=$V$2,1000&lt;Q360,Q360&lt;=2000,$C$4="f"),'6.4- RC'!$AM$5,
IF(AND(V360=$V$2,2000&lt;Q360,Q360&lt;=4000,$C$4="f"),'6.4- RC'!$AN$5,
IF(AND(V360=$V$3,0.5&lt;=Q360,Q360&lt;=3,$C$4="f"),'6.4- RC'!$AR$4,
IF(AND(V360=$V$3,3&lt;Q360,Q360&lt;=6,$C$4="f"),'6.4- RC'!$AS$4,
IF(AND(V360=$V$3,6&lt;Q360,$C$4="f"),'6.4- RC'!$AT$4,
IF(AND(V360=$V$2,0.5&lt;=Q360,Q360&lt;=3,$C$4="m"),'6.4- RC'!$AG$6,
IF(AND(V360=$V$2,3&lt;Q360,Q360&lt;=6,$C$4="m"),'6.4- RC'!$AH$6,
IF(AND(V360=$V$2,6&lt;Q360,Q360&lt;=30,$C$4="m"),'6.4- RC'!$AI$6,
IF(AND(V360=$V$2,30&lt;Q360,Q360&lt;=120,$C$4="m"),'6.4- RC'!$AJ$6,
IF(AND(V360=$V$2,120&lt;Q360,Q360&lt;=400,$C$4="m"),'6.4- RC'!$AK$6,
IF(AND(V360=$V$2,400&lt;Q360,Q360&lt;=1000,$C$4="m"),'6.4- RC'!$AL$6,
IF(AND(V360=$V$2,1000&lt;Q360,Q360&lt;=2000,$C$4="m"),'6.4- RC'!$AM$6,
IF(AND(V360=$V$2,2000&lt;Q360,Q360&lt;=4000,$C$4="m"),'6.4- RC'!$AN$6,
IF(AND(V360=$V$3,0.5&lt;=Q360,Q360&lt;=3,$C$4="m"),'6.4- RC'!$AR$4,
IF(AND(V360=$V$3,3&lt;Q360,Q360&lt;=6,$C$4="m"),'6.4- RC'!$AS$4,
IF(AND(V360=$V$3,6&lt;Q360,$C$4="m"),'6.4- RC'!$AT$4,
IF(AND(V360=$V$2,0.5&lt;=Q360,Q360&lt;=3,$C$4="c"),'6.4- RC'!$AG$7,
IF(AND(V360=$V$2,3&lt;Q360,Q360&lt;=6,$C$4="c"),'6.4- RC'!$AH$7,
IF(AND(V360=$V$2,6&lt;Q360,Q360&lt;=30,$C$4="c"),'6.4- RC'!$AI$7,
IF(AND(V360=$V$2,30&lt;Q360,Q360&lt;=120,$C$4="c"),'6.4- RC'!$AJ$7,
IF(AND(V360=$V$2,120&lt;Q360,Q360&lt;=400,$C$4="c"),'6.4- RC'!$AK$7,
IF(AND(V360=$V$2,400&lt;Q360,Q360&lt;=1000,$C$4="c"),'6.4- RC'!$AL$7,
IF(AND(V360=$V$2,1000&lt;Q360,Q360&lt;=2000,$C$4="c"),'6.4- RC'!$AM$7,
IF(AND(V360=$V$2,2000&lt;Q360,Q360&lt;=4000,$C$4="c"),'6.4- RC'!$AN$7,
IF(AND(V360=$V$3,0.5&lt;=Q360,Q360&lt;=3,$C$4="c"),'6.4- RC'!$AR$6,
IF(AND(V360=$V$3,3&lt;Q360,Q360&lt;=6,$C$4="c"),'6.4- RC'!$AS$6,
IF(AND(V360=$V$3,6&lt;Q360,$C$4="c"),'6.4- RC'!$AT$6,
IF(AND(V360=$V$2,0.5&lt;=Q360,Q360&lt;=3,$C$4="v"),'6.4- RC'!$AG$8,
IF(AND(V360=$V$2,3&lt;Q360,Q360&lt;=6,$C$4="v"),'6.4- RC'!$AH$8,
IF(AND(V360=$V$2,6&lt;Q360,Q360&lt;=30,$C$4="v"),'6.4- RC'!$AI$8,
IF(AND(V360=$V$2,30&lt;Q360,Q360&lt;=120,$C$4="v"),'6.4- RC'!$AJ$8,
IF(AND(V360=$V$2,120&lt;Q360,Q360&lt;=400,$C$4="v"),'6.4- RC'!$AK$8,
IF(AND(V360=$V$2,400&lt;Q360,Q360&lt;=1000,$C$4="v"),'6.4- RC'!$AL$8,
IF(AND(V360=$V$2,1000&lt;Q360,Q360&lt;=2000,$C$4="v"),'6.4- RC'!$AM$8,
IF(AND(V360=$V$2,2000&lt;Q360,Q360&lt;=4000,$C$4="v"),'6.4- RC'!$AN$8,
IF(AND(V360=$V$3,0.5&lt;=Q360,Q360&lt;=3,$C$4="v"),'6.4- RC'!$AR$6,
IF(AND(V360=$V$3,3&lt;Q360,Q360&lt;=6,$C$4="v"),'6.4- RC'!$AS$6,
IF(AND(V360=$V$3,6&lt;Q360,$C$4="v"),'6.4- RC'!$AT$6,
IF(V360="","")))))))))))))))))))))))))))))))))))))))))))))</f>
        <v/>
      </c>
      <c r="S360" s="41" t="e">
        <f t="shared" si="53"/>
        <v>#VALUE!</v>
      </c>
      <c r="T360" s="41" t="e">
        <f t="shared" si="54"/>
        <v>#VALUE!</v>
      </c>
      <c r="U360" s="48"/>
      <c r="V360" s="50"/>
    </row>
    <row r="361" spans="1:22" ht="60" customHeight="1" x14ac:dyDescent="0.25">
      <c r="A361" s="39" t="str">
        <f t="shared" si="52"/>
        <v/>
      </c>
      <c r="B361" s="49"/>
      <c r="C361" s="48">
        <f t="shared" si="61"/>
        <v>343</v>
      </c>
      <c r="D361" s="41"/>
      <c r="E361" s="42" t="str">
        <f t="shared" si="62"/>
        <v>R0,2±0,1</v>
      </c>
      <c r="F361" s="55"/>
      <c r="G361" s="42">
        <f t="shared" si="63"/>
        <v>0.1</v>
      </c>
      <c r="H361" s="42">
        <f t="shared" si="64"/>
        <v>0.30000000000000004</v>
      </c>
      <c r="I361" s="77"/>
      <c r="J361" s="78"/>
      <c r="K361" s="79"/>
      <c r="L361" s="80"/>
      <c r="O361" s="49"/>
      <c r="P361" s="48" t="s">
        <v>140</v>
      </c>
      <c r="Q361" s="45">
        <v>0.2</v>
      </c>
      <c r="R361" s="41" t="s">
        <v>96</v>
      </c>
      <c r="S361" s="41" t="e">
        <f t="shared" si="53"/>
        <v>#VALUE!</v>
      </c>
      <c r="T361" s="41" t="e">
        <f t="shared" si="54"/>
        <v>#VALUE!</v>
      </c>
      <c r="U361" s="48"/>
      <c r="V361" s="50"/>
    </row>
    <row r="362" spans="1:22" ht="60" customHeight="1" x14ac:dyDescent="0.25">
      <c r="A362" s="39" t="str">
        <f t="shared" si="52"/>
        <v/>
      </c>
      <c r="B362" s="49"/>
      <c r="C362" s="48">
        <f t="shared" si="61"/>
        <v>344</v>
      </c>
      <c r="D362" s="41"/>
      <c r="E362" s="42" t="str">
        <f t="shared" si="62"/>
        <v>8FAUX</v>
      </c>
      <c r="F362" s="55"/>
      <c r="G362" s="42">
        <f t="shared" si="63"/>
        <v>0</v>
      </c>
      <c r="H362" s="42">
        <f t="shared" si="64"/>
        <v>0</v>
      </c>
      <c r="I362" s="77"/>
      <c r="J362" s="78"/>
      <c r="K362" s="79"/>
      <c r="L362" s="80"/>
      <c r="O362" s="49"/>
      <c r="P362" s="48"/>
      <c r="Q362" s="45">
        <v>8</v>
      </c>
      <c r="R362" s="41" t="b">
        <f>IF(AND(V362=$V$2,0.5&lt;=Q362,Q362&lt;=3,$C$4="f"),'6.4- RC'!$AG$5,
IF(AND(V362=$V$2,3&lt;Q362,Q362&lt;=6,$C$4="f"),'6.4- RC'!$AH$5,
IF(AND(V362=$V$2,6&lt;Q362,Q362&lt;=30,$C$4="f"),'6.4- RC'!$AI$5,
IF(AND(V362=$V$2,30&lt;Q362,Q362&lt;=120,$C$4="f"),'6.4- RC'!$AJ$5,
IF(AND(V362=$V$2,120&lt;Q362,Q362&lt;=400,$C$4="f"),'6.4- RC'!$AK$5,
IF(AND(V362=$V$2,400&lt;Q362,Q362&lt;=1000,$C$4="f"),'6.4- RC'!$AL$5,
IF(AND(V362=$V$2,1000&lt;Q362,Q362&lt;=2000,$C$4="f"),'6.4- RC'!$AM$5,
IF(AND(V362=$V$2,2000&lt;Q362,Q362&lt;=4000,$C$4="f"),'6.4- RC'!$AN$5,
IF(AND(V362=$V$3,0.5&lt;=Q362,Q362&lt;=3,$C$4="f"),'6.4- RC'!$AR$4,
IF(AND(V362=$V$3,3&lt;Q362,Q362&lt;=6,$C$4="f"),'6.4- RC'!$AS$4,
IF(AND(V362=$V$3,6&lt;Q362,$C$4="f"),'6.4- RC'!$AT$4,
IF(AND(V362=$V$2,0.5&lt;=Q362,Q362&lt;=3,$C$4="m"),'6.4- RC'!$AG$6,
IF(AND(V362=$V$2,3&lt;Q362,Q362&lt;=6,$C$4="m"),'6.4- RC'!$AH$6,
IF(AND(V362=$V$2,6&lt;Q362,Q362&lt;=30,$C$4="m"),'6.4- RC'!$AI$6,
IF(AND(V362=$V$2,30&lt;Q362,Q362&lt;=120,$C$4="m"),'6.4- RC'!$AJ$6,
IF(AND(V362=$V$2,120&lt;Q362,Q362&lt;=400,$C$4="m"),'6.4- RC'!$AK$6,
IF(AND(V362=$V$2,400&lt;Q362,Q362&lt;=1000,$C$4="m"),'6.4- RC'!$AL$6,
IF(AND(V362=$V$2,1000&lt;Q362,Q362&lt;=2000,$C$4="m"),'6.4- RC'!$AM$6,
IF(AND(V362=$V$2,2000&lt;Q362,Q362&lt;=4000,$C$4="m"),'6.4- RC'!$AN$6,
IF(AND(V362=$V$3,0.5&lt;=Q362,Q362&lt;=3,$C$4="m"),'6.4- RC'!$AR$4,
IF(AND(V362=$V$3,3&lt;Q362,Q362&lt;=6,$C$4="m"),'6.4- RC'!$AS$4,
IF(AND(V362=$V$3,6&lt;Q362,$C$4="m"),'6.4- RC'!$AT$4,
IF(AND(V362=$V$2,0.5&lt;=Q362,Q362&lt;=3,$C$4="c"),'6.4- RC'!$AG$7,
IF(AND(V362=$V$2,3&lt;Q362,Q362&lt;=6,$C$4="c"),'6.4- RC'!$AH$7,
IF(AND(V362=$V$2,6&lt;Q362,Q362&lt;=30,$C$4="c"),'6.4- RC'!$AI$7,
IF(AND(V362=$V$2,30&lt;Q362,Q362&lt;=120,$C$4="c"),'6.4- RC'!$AJ$7,
IF(AND(V362=$V$2,120&lt;Q362,Q362&lt;=400,$C$4="c"),'6.4- RC'!$AK$7,
IF(AND(V362=$V$2,400&lt;Q362,Q362&lt;=1000,$C$4="c"),'6.4- RC'!$AL$7,
IF(AND(V362=$V$2,1000&lt;Q362,Q362&lt;=2000,$C$4="c"),'6.4- RC'!$AM$7,
IF(AND(V362=$V$2,2000&lt;Q362,Q362&lt;=4000,$C$4="c"),'6.4- RC'!$AN$7,
IF(AND(V362=$V$3,0.5&lt;=Q362,Q362&lt;=3,$C$4="c"),'6.4- RC'!$AR$6,
IF(AND(V362=$V$3,3&lt;Q362,Q362&lt;=6,$C$4="c"),'6.4- RC'!$AS$6,
IF(AND(V362=$V$3,6&lt;Q362,$C$4="c"),'6.4- RC'!$AT$6,
IF(AND(V362=$V$2,0.5&lt;=Q362,Q362&lt;=3,$C$4="v"),'6.4- RC'!$AG$8,
IF(AND(V362=$V$2,3&lt;Q362,Q362&lt;=6,$C$4="v"),'6.4- RC'!$AH$8,
IF(AND(V362=$V$2,6&lt;Q362,Q362&lt;=30,$C$4="v"),'6.4- RC'!$AI$8,
IF(AND(V362=$V$2,30&lt;Q362,Q362&lt;=120,$C$4="v"),'6.4- RC'!$AJ$8,
IF(AND(V362=$V$2,120&lt;Q362,Q362&lt;=400,$C$4="v"),'6.4- RC'!$AK$8,
IF(AND(V362=$V$2,400&lt;Q362,Q362&lt;=1000,$C$4="v"),'6.4- RC'!$AL$8,
IF(AND(V362=$V$2,1000&lt;Q362,Q362&lt;=2000,$C$4="v"),'6.4- RC'!$AM$8,
IF(AND(V362=$V$2,2000&lt;Q362,Q362&lt;=4000,$C$4="v"),'6.4- RC'!$AN$8,
IF(AND(V362=$V$3,0.5&lt;=Q362,Q362&lt;=3,$C$4="v"),'6.4- RC'!$AR$6,
IF(AND(V362=$V$3,3&lt;Q362,Q362&lt;=6,$C$4="v"),'6.4- RC'!$AS$6,
IF(AND(V362=$V$3,6&lt;Q362,$C$4="v"),'6.4- RC'!$AT$6,
IF(V362="","")))))))))))))))))))))))))))))))))))))))))))))</f>
        <v>0</v>
      </c>
      <c r="S362" s="41" t="e">
        <f t="shared" si="53"/>
        <v>#VALUE!</v>
      </c>
      <c r="T362" s="41" t="e">
        <f t="shared" si="54"/>
        <v>#VALUE!</v>
      </c>
      <c r="U362" s="48"/>
      <c r="V362" s="50" t="str">
        <f>V354</f>
        <v>Dimensions linéaire</v>
      </c>
    </row>
    <row r="363" spans="1:22" ht="60" customHeight="1" x14ac:dyDescent="0.25">
      <c r="A363" s="39" t="str">
        <f t="shared" ref="A363:A367" si="65">IF(ISTEXT(D363),"X","")</f>
        <v/>
      </c>
      <c r="B363" s="49"/>
      <c r="C363" s="48">
        <f t="shared" si="61"/>
        <v>345</v>
      </c>
      <c r="D363" s="41"/>
      <c r="E363" s="42" t="str">
        <f t="shared" si="62"/>
        <v>12FAUX</v>
      </c>
      <c r="F363" s="55"/>
      <c r="G363" s="42">
        <f t="shared" si="63"/>
        <v>0</v>
      </c>
      <c r="H363" s="42">
        <f t="shared" si="64"/>
        <v>0</v>
      </c>
      <c r="I363" s="77"/>
      <c r="J363" s="78"/>
      <c r="K363" s="79"/>
      <c r="L363" s="80"/>
      <c r="O363" s="49"/>
      <c r="P363" s="48"/>
      <c r="Q363" s="45">
        <v>12</v>
      </c>
      <c r="R363" s="41" t="b">
        <f>IF(AND(V363=$V$2,0.5&lt;=Q363,Q363&lt;=3,$C$4="f"),'6.4- RC'!$AG$5,
IF(AND(V363=$V$2,3&lt;Q363,Q363&lt;=6,$C$4="f"),'6.4- RC'!$AH$5,
IF(AND(V363=$V$2,6&lt;Q363,Q363&lt;=30,$C$4="f"),'6.4- RC'!$AI$5,
IF(AND(V363=$V$2,30&lt;Q363,Q363&lt;=120,$C$4="f"),'6.4- RC'!$AJ$5,
IF(AND(V363=$V$2,120&lt;Q363,Q363&lt;=400,$C$4="f"),'6.4- RC'!$AK$5,
IF(AND(V363=$V$2,400&lt;Q363,Q363&lt;=1000,$C$4="f"),'6.4- RC'!$AL$5,
IF(AND(V363=$V$2,1000&lt;Q363,Q363&lt;=2000,$C$4="f"),'6.4- RC'!$AM$5,
IF(AND(V363=$V$2,2000&lt;Q363,Q363&lt;=4000,$C$4="f"),'6.4- RC'!$AN$5,
IF(AND(V363=$V$3,0.5&lt;=Q363,Q363&lt;=3,$C$4="f"),'6.4- RC'!$AR$4,
IF(AND(V363=$V$3,3&lt;Q363,Q363&lt;=6,$C$4="f"),'6.4- RC'!$AS$4,
IF(AND(V363=$V$3,6&lt;Q363,$C$4="f"),'6.4- RC'!$AT$4,
IF(AND(V363=$V$2,0.5&lt;=Q363,Q363&lt;=3,$C$4="m"),'6.4- RC'!$AG$6,
IF(AND(V363=$V$2,3&lt;Q363,Q363&lt;=6,$C$4="m"),'6.4- RC'!$AH$6,
IF(AND(V363=$V$2,6&lt;Q363,Q363&lt;=30,$C$4="m"),'6.4- RC'!$AI$6,
IF(AND(V363=$V$2,30&lt;Q363,Q363&lt;=120,$C$4="m"),'6.4- RC'!$AJ$6,
IF(AND(V363=$V$2,120&lt;Q363,Q363&lt;=400,$C$4="m"),'6.4- RC'!$AK$6,
IF(AND(V363=$V$2,400&lt;Q363,Q363&lt;=1000,$C$4="m"),'6.4- RC'!$AL$6,
IF(AND(V363=$V$2,1000&lt;Q363,Q363&lt;=2000,$C$4="m"),'6.4- RC'!$AM$6,
IF(AND(V363=$V$2,2000&lt;Q363,Q363&lt;=4000,$C$4="m"),'6.4- RC'!$AN$6,
IF(AND(V363=$V$3,0.5&lt;=Q363,Q363&lt;=3,$C$4="m"),'6.4- RC'!$AR$4,
IF(AND(V363=$V$3,3&lt;Q363,Q363&lt;=6,$C$4="m"),'6.4- RC'!$AS$4,
IF(AND(V363=$V$3,6&lt;Q363,$C$4="m"),'6.4- RC'!$AT$4,
IF(AND(V363=$V$2,0.5&lt;=Q363,Q363&lt;=3,$C$4="c"),'6.4- RC'!$AG$7,
IF(AND(V363=$V$2,3&lt;Q363,Q363&lt;=6,$C$4="c"),'6.4- RC'!$AH$7,
IF(AND(V363=$V$2,6&lt;Q363,Q363&lt;=30,$C$4="c"),'6.4- RC'!$AI$7,
IF(AND(V363=$V$2,30&lt;Q363,Q363&lt;=120,$C$4="c"),'6.4- RC'!$AJ$7,
IF(AND(V363=$V$2,120&lt;Q363,Q363&lt;=400,$C$4="c"),'6.4- RC'!$AK$7,
IF(AND(V363=$V$2,400&lt;Q363,Q363&lt;=1000,$C$4="c"),'6.4- RC'!$AL$7,
IF(AND(V363=$V$2,1000&lt;Q363,Q363&lt;=2000,$C$4="c"),'6.4- RC'!$AM$7,
IF(AND(V363=$V$2,2000&lt;Q363,Q363&lt;=4000,$C$4="c"),'6.4- RC'!$AN$7,
IF(AND(V363=$V$3,0.5&lt;=Q363,Q363&lt;=3,$C$4="c"),'6.4- RC'!$AR$6,
IF(AND(V363=$V$3,3&lt;Q363,Q363&lt;=6,$C$4="c"),'6.4- RC'!$AS$6,
IF(AND(V363=$V$3,6&lt;Q363,$C$4="c"),'6.4- RC'!$AT$6,
IF(AND(V363=$V$2,0.5&lt;=Q363,Q363&lt;=3,$C$4="v"),'6.4- RC'!$AG$8,
IF(AND(V363=$V$2,3&lt;Q363,Q363&lt;=6,$C$4="v"),'6.4- RC'!$AH$8,
IF(AND(V363=$V$2,6&lt;Q363,Q363&lt;=30,$C$4="v"),'6.4- RC'!$AI$8,
IF(AND(V363=$V$2,30&lt;Q363,Q363&lt;=120,$C$4="v"),'6.4- RC'!$AJ$8,
IF(AND(V363=$V$2,120&lt;Q363,Q363&lt;=400,$C$4="v"),'6.4- RC'!$AK$8,
IF(AND(V363=$V$2,400&lt;Q363,Q363&lt;=1000,$C$4="v"),'6.4- RC'!$AL$8,
IF(AND(V363=$V$2,1000&lt;Q363,Q363&lt;=2000,$C$4="v"),'6.4- RC'!$AM$8,
IF(AND(V363=$V$2,2000&lt;Q363,Q363&lt;=4000,$C$4="v"),'6.4- RC'!$AN$8,
IF(AND(V363=$V$3,0.5&lt;=Q363,Q363&lt;=3,$C$4="v"),'6.4- RC'!$AR$6,
IF(AND(V363=$V$3,3&lt;Q363,Q363&lt;=6,$C$4="v"),'6.4- RC'!$AS$6,
IF(AND(V363=$V$3,6&lt;Q363,$C$4="v"),'6.4- RC'!$AT$6,
IF(V363="","")))))))))))))))))))))))))))))))))))))))))))))</f>
        <v>0</v>
      </c>
      <c r="S363" s="41" t="e">
        <f t="shared" ref="S363:S368" si="66">MIN(Q363+MID(R363,2,6),Q363+MID(R363,9,6))</f>
        <v>#VALUE!</v>
      </c>
      <c r="T363" s="41" t="e">
        <f t="shared" ref="T363:T368" si="67">MAX(Q363+MID(R363,2,6),Q363+MID(R363,9,6))</f>
        <v>#VALUE!</v>
      </c>
      <c r="U363" s="48"/>
      <c r="V363" s="50" t="str">
        <f>V362</f>
        <v>Dimensions linéaire</v>
      </c>
    </row>
    <row r="364" spans="1:22" ht="60" customHeight="1" x14ac:dyDescent="0.25">
      <c r="A364" s="39" t="str">
        <f t="shared" si="65"/>
        <v/>
      </c>
      <c r="B364" s="49"/>
      <c r="C364" s="48">
        <f t="shared" si="61"/>
        <v>346</v>
      </c>
      <c r="D364" s="41"/>
      <c r="E364" s="42" t="str">
        <f t="shared" si="62"/>
        <v>15FAUX</v>
      </c>
      <c r="F364" s="55"/>
      <c r="G364" s="42">
        <f t="shared" si="63"/>
        <v>0</v>
      </c>
      <c r="H364" s="42">
        <f t="shared" si="64"/>
        <v>0</v>
      </c>
      <c r="I364" s="77"/>
      <c r="J364" s="78"/>
      <c r="K364" s="79"/>
      <c r="L364" s="80"/>
      <c r="O364" s="49"/>
      <c r="P364" s="48"/>
      <c r="Q364" s="45">
        <v>15</v>
      </c>
      <c r="R364" s="41" t="b">
        <f>IF(AND(V364=$V$2,0.5&lt;=Q364,Q364&lt;=3,$C$4="f"),'6.4- RC'!$AG$5,
IF(AND(V364=$V$2,3&lt;Q364,Q364&lt;=6,$C$4="f"),'6.4- RC'!$AH$5,
IF(AND(V364=$V$2,6&lt;Q364,Q364&lt;=30,$C$4="f"),'6.4- RC'!$AI$5,
IF(AND(V364=$V$2,30&lt;Q364,Q364&lt;=120,$C$4="f"),'6.4- RC'!$AJ$5,
IF(AND(V364=$V$2,120&lt;Q364,Q364&lt;=400,$C$4="f"),'6.4- RC'!$AK$5,
IF(AND(V364=$V$2,400&lt;Q364,Q364&lt;=1000,$C$4="f"),'6.4- RC'!$AL$5,
IF(AND(V364=$V$2,1000&lt;Q364,Q364&lt;=2000,$C$4="f"),'6.4- RC'!$AM$5,
IF(AND(V364=$V$2,2000&lt;Q364,Q364&lt;=4000,$C$4="f"),'6.4- RC'!$AN$5,
IF(AND(V364=$V$3,0.5&lt;=Q364,Q364&lt;=3,$C$4="f"),'6.4- RC'!$AR$4,
IF(AND(V364=$V$3,3&lt;Q364,Q364&lt;=6,$C$4="f"),'6.4- RC'!$AS$4,
IF(AND(V364=$V$3,6&lt;Q364,$C$4="f"),'6.4- RC'!$AT$4,
IF(AND(V364=$V$2,0.5&lt;=Q364,Q364&lt;=3,$C$4="m"),'6.4- RC'!$AG$6,
IF(AND(V364=$V$2,3&lt;Q364,Q364&lt;=6,$C$4="m"),'6.4- RC'!$AH$6,
IF(AND(V364=$V$2,6&lt;Q364,Q364&lt;=30,$C$4="m"),'6.4- RC'!$AI$6,
IF(AND(V364=$V$2,30&lt;Q364,Q364&lt;=120,$C$4="m"),'6.4- RC'!$AJ$6,
IF(AND(V364=$V$2,120&lt;Q364,Q364&lt;=400,$C$4="m"),'6.4- RC'!$AK$6,
IF(AND(V364=$V$2,400&lt;Q364,Q364&lt;=1000,$C$4="m"),'6.4- RC'!$AL$6,
IF(AND(V364=$V$2,1000&lt;Q364,Q364&lt;=2000,$C$4="m"),'6.4- RC'!$AM$6,
IF(AND(V364=$V$2,2000&lt;Q364,Q364&lt;=4000,$C$4="m"),'6.4- RC'!$AN$6,
IF(AND(V364=$V$3,0.5&lt;=Q364,Q364&lt;=3,$C$4="m"),'6.4- RC'!$AR$4,
IF(AND(V364=$V$3,3&lt;Q364,Q364&lt;=6,$C$4="m"),'6.4- RC'!$AS$4,
IF(AND(V364=$V$3,6&lt;Q364,$C$4="m"),'6.4- RC'!$AT$4,
IF(AND(V364=$V$2,0.5&lt;=Q364,Q364&lt;=3,$C$4="c"),'6.4- RC'!$AG$7,
IF(AND(V364=$V$2,3&lt;Q364,Q364&lt;=6,$C$4="c"),'6.4- RC'!$AH$7,
IF(AND(V364=$V$2,6&lt;Q364,Q364&lt;=30,$C$4="c"),'6.4- RC'!$AI$7,
IF(AND(V364=$V$2,30&lt;Q364,Q364&lt;=120,$C$4="c"),'6.4- RC'!$AJ$7,
IF(AND(V364=$V$2,120&lt;Q364,Q364&lt;=400,$C$4="c"),'6.4- RC'!$AK$7,
IF(AND(V364=$V$2,400&lt;Q364,Q364&lt;=1000,$C$4="c"),'6.4- RC'!$AL$7,
IF(AND(V364=$V$2,1000&lt;Q364,Q364&lt;=2000,$C$4="c"),'6.4- RC'!$AM$7,
IF(AND(V364=$V$2,2000&lt;Q364,Q364&lt;=4000,$C$4="c"),'6.4- RC'!$AN$7,
IF(AND(V364=$V$3,0.5&lt;=Q364,Q364&lt;=3,$C$4="c"),'6.4- RC'!$AR$6,
IF(AND(V364=$V$3,3&lt;Q364,Q364&lt;=6,$C$4="c"),'6.4- RC'!$AS$6,
IF(AND(V364=$V$3,6&lt;Q364,$C$4="c"),'6.4- RC'!$AT$6,
IF(AND(V364=$V$2,0.5&lt;=Q364,Q364&lt;=3,$C$4="v"),'6.4- RC'!$AG$8,
IF(AND(V364=$V$2,3&lt;Q364,Q364&lt;=6,$C$4="v"),'6.4- RC'!$AH$8,
IF(AND(V364=$V$2,6&lt;Q364,Q364&lt;=30,$C$4="v"),'6.4- RC'!$AI$8,
IF(AND(V364=$V$2,30&lt;Q364,Q364&lt;=120,$C$4="v"),'6.4- RC'!$AJ$8,
IF(AND(V364=$V$2,120&lt;Q364,Q364&lt;=400,$C$4="v"),'6.4- RC'!$AK$8,
IF(AND(V364=$V$2,400&lt;Q364,Q364&lt;=1000,$C$4="v"),'6.4- RC'!$AL$8,
IF(AND(V364=$V$2,1000&lt;Q364,Q364&lt;=2000,$C$4="v"),'6.4- RC'!$AM$8,
IF(AND(V364=$V$2,2000&lt;Q364,Q364&lt;=4000,$C$4="v"),'6.4- RC'!$AN$8,
IF(AND(V364=$V$3,0.5&lt;=Q364,Q364&lt;=3,$C$4="v"),'6.4- RC'!$AR$6,
IF(AND(V364=$V$3,3&lt;Q364,Q364&lt;=6,$C$4="v"),'6.4- RC'!$AS$6,
IF(AND(V364=$V$3,6&lt;Q364,$C$4="v"),'6.4- RC'!$AT$6,
IF(V364="","")))))))))))))))))))))))))))))))))))))))))))))</f>
        <v>0</v>
      </c>
      <c r="S364" s="41" t="e">
        <f t="shared" si="66"/>
        <v>#VALUE!</v>
      </c>
      <c r="T364" s="41" t="e">
        <f t="shared" si="67"/>
        <v>#VALUE!</v>
      </c>
      <c r="U364" s="48"/>
      <c r="V364" s="50" t="str">
        <f>V363</f>
        <v>Dimensions linéaire</v>
      </c>
    </row>
    <row r="365" spans="1:22" ht="60" customHeight="1" x14ac:dyDescent="0.25">
      <c r="A365" s="39" t="str">
        <f t="shared" si="65"/>
        <v/>
      </c>
      <c r="B365" s="49"/>
      <c r="C365" s="48"/>
      <c r="D365" s="41"/>
      <c r="E365" s="42"/>
      <c r="F365" s="55"/>
      <c r="G365" s="42">
        <f t="shared" si="63"/>
        <v>0</v>
      </c>
      <c r="H365" s="42" t="str">
        <f t="shared" si="64"/>
        <v>Masse (avant TS)</v>
      </c>
      <c r="I365" s="77"/>
      <c r="J365" s="78"/>
      <c r="K365" s="79"/>
      <c r="L365" s="80"/>
      <c r="O365" s="49"/>
      <c r="P365" s="48"/>
      <c r="Q365" s="45" t="s">
        <v>222</v>
      </c>
      <c r="R365" s="41" t="str">
        <f>IF(AND(V365=$V$2,0.5&lt;=Q365,Q365&lt;=3,$C$4="f"),'6.4- RC'!$AG$5,
IF(AND(V365=$V$2,3&lt;Q365,Q365&lt;=6,$C$4="f"),'6.4- RC'!$AH$5,
IF(AND(V365=$V$2,6&lt;Q365,Q365&lt;=30,$C$4="f"),'6.4- RC'!$AI$5,
IF(AND(V365=$V$2,30&lt;Q365,Q365&lt;=120,$C$4="f"),'6.4- RC'!$AJ$5,
IF(AND(V365=$V$2,120&lt;Q365,Q365&lt;=400,$C$4="f"),'6.4- RC'!$AK$5,
IF(AND(V365=$V$2,400&lt;Q365,Q365&lt;=1000,$C$4="f"),'6.4- RC'!$AL$5,
IF(AND(V365=$V$2,1000&lt;Q365,Q365&lt;=2000,$C$4="f"),'6.4- RC'!$AM$5,
IF(AND(V365=$V$2,2000&lt;Q365,Q365&lt;=4000,$C$4="f"),'6.4- RC'!$AN$5,
IF(AND(V365=$V$3,0.5&lt;=Q365,Q365&lt;=3,$C$4="f"),'6.4- RC'!$AR$4,
IF(AND(V365=$V$3,3&lt;Q365,Q365&lt;=6,$C$4="f"),'6.4- RC'!$AS$4,
IF(AND(V365=$V$3,6&lt;Q365,$C$4="f"),'6.4- RC'!$AT$4,
IF(AND(V365=$V$2,0.5&lt;=Q365,Q365&lt;=3,$C$4="m"),'6.4- RC'!$AG$6,
IF(AND(V365=$V$2,3&lt;Q365,Q365&lt;=6,$C$4="m"),'6.4- RC'!$AH$6,
IF(AND(V365=$V$2,6&lt;Q365,Q365&lt;=30,$C$4="m"),'6.4- RC'!$AI$6,
IF(AND(V365=$V$2,30&lt;Q365,Q365&lt;=120,$C$4="m"),'6.4- RC'!$AJ$6,
IF(AND(V365=$V$2,120&lt;Q365,Q365&lt;=400,$C$4="m"),'6.4- RC'!$AK$6,
IF(AND(V365=$V$2,400&lt;Q365,Q365&lt;=1000,$C$4="m"),'6.4- RC'!$AL$6,
IF(AND(V365=$V$2,1000&lt;Q365,Q365&lt;=2000,$C$4="m"),'6.4- RC'!$AM$6,
IF(AND(V365=$V$2,2000&lt;Q365,Q365&lt;=4000,$C$4="m"),'6.4- RC'!$AN$6,
IF(AND(V365=$V$3,0.5&lt;=Q365,Q365&lt;=3,$C$4="m"),'6.4- RC'!$AR$4,
IF(AND(V365=$V$3,3&lt;Q365,Q365&lt;=6,$C$4="m"),'6.4- RC'!$AS$4,
IF(AND(V365=$V$3,6&lt;Q365,$C$4="m"),'6.4- RC'!$AT$4,
IF(AND(V365=$V$2,0.5&lt;=Q365,Q365&lt;=3,$C$4="c"),'6.4- RC'!$AG$7,
IF(AND(V365=$V$2,3&lt;Q365,Q365&lt;=6,$C$4="c"),'6.4- RC'!$AH$7,
IF(AND(V365=$V$2,6&lt;Q365,Q365&lt;=30,$C$4="c"),'6.4- RC'!$AI$7,
IF(AND(V365=$V$2,30&lt;Q365,Q365&lt;=120,$C$4="c"),'6.4- RC'!$AJ$7,
IF(AND(V365=$V$2,120&lt;Q365,Q365&lt;=400,$C$4="c"),'6.4- RC'!$AK$7,
IF(AND(V365=$V$2,400&lt;Q365,Q365&lt;=1000,$C$4="c"),'6.4- RC'!$AL$7,
IF(AND(V365=$V$2,1000&lt;Q365,Q365&lt;=2000,$C$4="c"),'6.4- RC'!$AM$7,
IF(AND(V365=$V$2,2000&lt;Q365,Q365&lt;=4000,$C$4="c"),'6.4- RC'!$AN$7,
IF(AND(V365=$V$3,0.5&lt;=Q365,Q365&lt;=3,$C$4="c"),'6.4- RC'!$AR$6,
IF(AND(V365=$V$3,3&lt;Q365,Q365&lt;=6,$C$4="c"),'6.4- RC'!$AS$6,
IF(AND(V365=$V$3,6&lt;Q365,$C$4="c"),'6.4- RC'!$AT$6,
IF(AND(V365=$V$2,0.5&lt;=Q365,Q365&lt;=3,$C$4="v"),'6.4- RC'!$AG$8,
IF(AND(V365=$V$2,3&lt;Q365,Q365&lt;=6,$C$4="v"),'6.4- RC'!$AH$8,
IF(AND(V365=$V$2,6&lt;Q365,Q365&lt;=30,$C$4="v"),'6.4- RC'!$AI$8,
IF(AND(V365=$V$2,30&lt;Q365,Q365&lt;=120,$C$4="v"),'6.4- RC'!$AJ$8,
IF(AND(V365=$V$2,120&lt;Q365,Q365&lt;=400,$C$4="v"),'6.4- RC'!$AK$8,
IF(AND(V365=$V$2,400&lt;Q365,Q365&lt;=1000,$C$4="v"),'6.4- RC'!$AL$8,
IF(AND(V365=$V$2,1000&lt;Q365,Q365&lt;=2000,$C$4="v"),'6.4- RC'!$AM$8,
IF(AND(V365=$V$2,2000&lt;Q365,Q365&lt;=4000,$C$4="v"),'6.4- RC'!$AN$8,
IF(AND(V365=$V$3,0.5&lt;=Q365,Q365&lt;=3,$C$4="v"),'6.4- RC'!$AR$6,
IF(AND(V365=$V$3,3&lt;Q365,Q365&lt;=6,$C$4="v"),'6.4- RC'!$AS$6,
IF(AND(V365=$V$3,6&lt;Q365,$C$4="v"),'6.4- RC'!$AT$6,
IF(V365="","")))))))))))))))))))))))))))))))))))))))))))))</f>
        <v/>
      </c>
      <c r="S365" s="41" t="e">
        <f t="shared" si="66"/>
        <v>#VALUE!</v>
      </c>
      <c r="T365" s="41" t="e">
        <f t="shared" si="67"/>
        <v>#VALUE!</v>
      </c>
      <c r="U365" s="48"/>
      <c r="V365" s="50"/>
    </row>
    <row r="366" spans="1:22" ht="60" customHeight="1" x14ac:dyDescent="0.25">
      <c r="A366" s="39" t="str">
        <f t="shared" si="65"/>
        <v/>
      </c>
      <c r="B366" s="49"/>
      <c r="C366" s="48"/>
      <c r="D366" s="41"/>
      <c r="E366" s="42"/>
      <c r="F366" s="55"/>
      <c r="G366" s="42">
        <f t="shared" si="63"/>
        <v>0</v>
      </c>
      <c r="H366" s="42" t="str">
        <f t="shared" si="64"/>
        <v>Masse (après TS)</v>
      </c>
      <c r="I366" s="77"/>
      <c r="J366" s="78"/>
      <c r="K366" s="79"/>
      <c r="L366" s="80"/>
      <c r="O366" s="49"/>
      <c r="P366" s="48"/>
      <c r="Q366" s="48" t="s">
        <v>223</v>
      </c>
      <c r="R366" s="41" t="str">
        <f>IF(AND(V366=$V$2,0.5&lt;=Q366,Q366&lt;=3,$C$4="f"),'6.4- RC'!$AG$5,
IF(AND(V366=$V$2,3&lt;Q366,Q366&lt;=6,$C$4="f"),'6.4- RC'!$AH$5,
IF(AND(V366=$V$2,6&lt;Q366,Q366&lt;=30,$C$4="f"),'6.4- RC'!$AI$5,
IF(AND(V366=$V$2,30&lt;Q366,Q366&lt;=120,$C$4="f"),'6.4- RC'!$AJ$5,
IF(AND(V366=$V$2,120&lt;Q366,Q366&lt;=400,$C$4="f"),'6.4- RC'!$AK$5,
IF(AND(V366=$V$2,400&lt;Q366,Q366&lt;=1000,$C$4="f"),'6.4- RC'!$AL$5,
IF(AND(V366=$V$2,1000&lt;Q366,Q366&lt;=2000,$C$4="f"),'6.4- RC'!$AM$5,
IF(AND(V366=$V$2,2000&lt;Q366,Q366&lt;=4000,$C$4="f"),'6.4- RC'!$AN$5,
IF(AND(V366=$V$3,0.5&lt;=Q366,Q366&lt;=3,$C$4="f"),'6.4- RC'!$AR$4,
IF(AND(V366=$V$3,3&lt;Q366,Q366&lt;=6,$C$4="f"),'6.4- RC'!$AS$4,
IF(AND(V366=$V$3,6&lt;Q366,$C$4="f"),'6.4- RC'!$AT$4,
IF(AND(V366=$V$2,0.5&lt;=Q366,Q366&lt;=3,$C$4="m"),'6.4- RC'!$AG$6,
IF(AND(V366=$V$2,3&lt;Q366,Q366&lt;=6,$C$4="m"),'6.4- RC'!$AH$6,
IF(AND(V366=$V$2,6&lt;Q366,Q366&lt;=30,$C$4="m"),'6.4- RC'!$AI$6,
IF(AND(V366=$V$2,30&lt;Q366,Q366&lt;=120,$C$4="m"),'6.4- RC'!$AJ$6,
IF(AND(V366=$V$2,120&lt;Q366,Q366&lt;=400,$C$4="m"),'6.4- RC'!$AK$6,
IF(AND(V366=$V$2,400&lt;Q366,Q366&lt;=1000,$C$4="m"),'6.4- RC'!$AL$6,
IF(AND(V366=$V$2,1000&lt;Q366,Q366&lt;=2000,$C$4="m"),'6.4- RC'!$AM$6,
IF(AND(V366=$V$2,2000&lt;Q366,Q366&lt;=4000,$C$4="m"),'6.4- RC'!$AN$6,
IF(AND(V366=$V$3,0.5&lt;=Q366,Q366&lt;=3,$C$4="m"),'6.4- RC'!$AR$4,
IF(AND(V366=$V$3,3&lt;Q366,Q366&lt;=6,$C$4="m"),'6.4- RC'!$AS$4,
IF(AND(V366=$V$3,6&lt;Q366,$C$4="m"),'6.4- RC'!$AT$4,
IF(AND(V366=$V$2,0.5&lt;=Q366,Q366&lt;=3,$C$4="c"),'6.4- RC'!$AG$7,
IF(AND(V366=$V$2,3&lt;Q366,Q366&lt;=6,$C$4="c"),'6.4- RC'!$AH$7,
IF(AND(V366=$V$2,6&lt;Q366,Q366&lt;=30,$C$4="c"),'6.4- RC'!$AI$7,
IF(AND(V366=$V$2,30&lt;Q366,Q366&lt;=120,$C$4="c"),'6.4- RC'!$AJ$7,
IF(AND(V366=$V$2,120&lt;Q366,Q366&lt;=400,$C$4="c"),'6.4- RC'!$AK$7,
IF(AND(V366=$V$2,400&lt;Q366,Q366&lt;=1000,$C$4="c"),'6.4- RC'!$AL$7,
IF(AND(V366=$V$2,1000&lt;Q366,Q366&lt;=2000,$C$4="c"),'6.4- RC'!$AM$7,
IF(AND(V366=$V$2,2000&lt;Q366,Q366&lt;=4000,$C$4="c"),'6.4- RC'!$AN$7,
IF(AND(V366=$V$3,0.5&lt;=Q366,Q366&lt;=3,$C$4="c"),'6.4- RC'!$AR$6,
IF(AND(V366=$V$3,3&lt;Q366,Q366&lt;=6,$C$4="c"),'6.4- RC'!$AS$6,
IF(AND(V366=$V$3,6&lt;Q366,$C$4="c"),'6.4- RC'!$AT$6,
IF(AND(V366=$V$2,0.5&lt;=Q366,Q366&lt;=3,$C$4="v"),'6.4- RC'!$AG$8,
IF(AND(V366=$V$2,3&lt;Q366,Q366&lt;=6,$C$4="v"),'6.4- RC'!$AH$8,
IF(AND(V366=$V$2,6&lt;Q366,Q366&lt;=30,$C$4="v"),'6.4- RC'!$AI$8,
IF(AND(V366=$V$2,30&lt;Q366,Q366&lt;=120,$C$4="v"),'6.4- RC'!$AJ$8,
IF(AND(V366=$V$2,120&lt;Q366,Q366&lt;=400,$C$4="v"),'6.4- RC'!$AK$8,
IF(AND(V366=$V$2,400&lt;Q366,Q366&lt;=1000,$C$4="v"),'6.4- RC'!$AL$8,
IF(AND(V366=$V$2,1000&lt;Q366,Q366&lt;=2000,$C$4="v"),'6.4- RC'!$AM$8,
IF(AND(V366=$V$2,2000&lt;Q366,Q366&lt;=4000,$C$4="v"),'6.4- RC'!$AN$8,
IF(AND(V366=$V$3,0.5&lt;=Q366,Q366&lt;=3,$C$4="v"),'6.4- RC'!$AR$6,
IF(AND(V366=$V$3,3&lt;Q366,Q366&lt;=6,$C$4="v"),'6.4- RC'!$AS$6,
IF(AND(V366=$V$3,6&lt;Q366,$C$4="v"),'6.4- RC'!$AT$6,
IF(V366="","")))))))))))))))))))))))))))))))))))))))))))))</f>
        <v/>
      </c>
      <c r="S366" s="41" t="e">
        <f t="shared" si="66"/>
        <v>#VALUE!</v>
      </c>
      <c r="T366" s="41" t="e">
        <f t="shared" si="67"/>
        <v>#VALUE!</v>
      </c>
      <c r="U366" s="48"/>
      <c r="V366" s="50"/>
    </row>
    <row r="367" spans="1:22" ht="60" customHeight="1" x14ac:dyDescent="0.25">
      <c r="A367" s="39" t="str">
        <f t="shared" si="65"/>
        <v/>
      </c>
      <c r="B367" s="49"/>
      <c r="C367" s="48"/>
      <c r="D367" s="41"/>
      <c r="E367" s="42"/>
      <c r="F367" s="55"/>
      <c r="G367" s="42">
        <f t="shared" si="63"/>
        <v>0</v>
      </c>
      <c r="H367" s="42">
        <f t="shared" si="64"/>
        <v>0</v>
      </c>
      <c r="I367" s="77"/>
      <c r="J367" s="78"/>
      <c r="K367" s="79"/>
      <c r="L367" s="80"/>
      <c r="O367" s="49"/>
      <c r="P367" s="48" t="s">
        <v>224</v>
      </c>
      <c r="Q367" s="48"/>
      <c r="R367" s="41" t="str">
        <f>IF(AND(V367=$V$2,0.5&lt;=Q367,Q367&lt;=3,$C$4="f"),'6.4- RC'!$AG$5,
IF(AND(V367=$V$2,3&lt;Q367,Q367&lt;=6,$C$4="f"),'6.4- RC'!$AH$5,
IF(AND(V367=$V$2,6&lt;Q367,Q367&lt;=30,$C$4="f"),'6.4- RC'!$AI$5,
IF(AND(V367=$V$2,30&lt;Q367,Q367&lt;=120,$C$4="f"),'6.4- RC'!$AJ$5,
IF(AND(V367=$V$2,120&lt;Q367,Q367&lt;=400,$C$4="f"),'6.4- RC'!$AK$5,
IF(AND(V367=$V$2,400&lt;Q367,Q367&lt;=1000,$C$4="f"),'6.4- RC'!$AL$5,
IF(AND(V367=$V$2,1000&lt;Q367,Q367&lt;=2000,$C$4="f"),'6.4- RC'!$AM$5,
IF(AND(V367=$V$2,2000&lt;Q367,Q367&lt;=4000,$C$4="f"),'6.4- RC'!$AN$5,
IF(AND(V367=$V$3,0.5&lt;=Q367,Q367&lt;=3,$C$4="f"),'6.4- RC'!$AR$4,
IF(AND(V367=$V$3,3&lt;Q367,Q367&lt;=6,$C$4="f"),'6.4- RC'!$AS$4,
IF(AND(V367=$V$3,6&lt;Q367,$C$4="f"),'6.4- RC'!$AT$4,
IF(AND(V367=$V$2,0.5&lt;=Q367,Q367&lt;=3,$C$4="m"),'6.4- RC'!$AG$6,
IF(AND(V367=$V$2,3&lt;Q367,Q367&lt;=6,$C$4="m"),'6.4- RC'!$AH$6,
IF(AND(V367=$V$2,6&lt;Q367,Q367&lt;=30,$C$4="m"),'6.4- RC'!$AI$6,
IF(AND(V367=$V$2,30&lt;Q367,Q367&lt;=120,$C$4="m"),'6.4- RC'!$AJ$6,
IF(AND(V367=$V$2,120&lt;Q367,Q367&lt;=400,$C$4="m"),'6.4- RC'!$AK$6,
IF(AND(V367=$V$2,400&lt;Q367,Q367&lt;=1000,$C$4="m"),'6.4- RC'!$AL$6,
IF(AND(V367=$V$2,1000&lt;Q367,Q367&lt;=2000,$C$4="m"),'6.4- RC'!$AM$6,
IF(AND(V367=$V$2,2000&lt;Q367,Q367&lt;=4000,$C$4="m"),'6.4- RC'!$AN$6,
IF(AND(V367=$V$3,0.5&lt;=Q367,Q367&lt;=3,$C$4="m"),'6.4- RC'!$AR$4,
IF(AND(V367=$V$3,3&lt;Q367,Q367&lt;=6,$C$4="m"),'6.4- RC'!$AS$4,
IF(AND(V367=$V$3,6&lt;Q367,$C$4="m"),'6.4- RC'!$AT$4,
IF(AND(V367=$V$2,0.5&lt;=Q367,Q367&lt;=3,$C$4="c"),'6.4- RC'!$AG$7,
IF(AND(V367=$V$2,3&lt;Q367,Q367&lt;=6,$C$4="c"),'6.4- RC'!$AH$7,
IF(AND(V367=$V$2,6&lt;Q367,Q367&lt;=30,$C$4="c"),'6.4- RC'!$AI$7,
IF(AND(V367=$V$2,30&lt;Q367,Q367&lt;=120,$C$4="c"),'6.4- RC'!$AJ$7,
IF(AND(V367=$V$2,120&lt;Q367,Q367&lt;=400,$C$4="c"),'6.4- RC'!$AK$7,
IF(AND(V367=$V$2,400&lt;Q367,Q367&lt;=1000,$C$4="c"),'6.4- RC'!$AL$7,
IF(AND(V367=$V$2,1000&lt;Q367,Q367&lt;=2000,$C$4="c"),'6.4- RC'!$AM$7,
IF(AND(V367=$V$2,2000&lt;Q367,Q367&lt;=4000,$C$4="c"),'6.4- RC'!$AN$7,
IF(AND(V367=$V$3,0.5&lt;=Q367,Q367&lt;=3,$C$4="c"),'6.4- RC'!$AR$6,
IF(AND(V367=$V$3,3&lt;Q367,Q367&lt;=6,$C$4="c"),'6.4- RC'!$AS$6,
IF(AND(V367=$V$3,6&lt;Q367,$C$4="c"),'6.4- RC'!$AT$6,
IF(AND(V367=$V$2,0.5&lt;=Q367,Q367&lt;=3,$C$4="v"),'6.4- RC'!$AG$8,
IF(AND(V367=$V$2,3&lt;Q367,Q367&lt;=6,$C$4="v"),'6.4- RC'!$AH$8,
IF(AND(V367=$V$2,6&lt;Q367,Q367&lt;=30,$C$4="v"),'6.4- RC'!$AI$8,
IF(AND(V367=$V$2,30&lt;Q367,Q367&lt;=120,$C$4="v"),'6.4- RC'!$AJ$8,
IF(AND(V367=$V$2,120&lt;Q367,Q367&lt;=400,$C$4="v"),'6.4- RC'!$AK$8,
IF(AND(V367=$V$2,400&lt;Q367,Q367&lt;=1000,$C$4="v"),'6.4- RC'!$AL$8,
IF(AND(V367=$V$2,1000&lt;Q367,Q367&lt;=2000,$C$4="v"),'6.4- RC'!$AM$8,
IF(AND(V367=$V$2,2000&lt;Q367,Q367&lt;=4000,$C$4="v"),'6.4- RC'!$AN$8,
IF(AND(V367=$V$3,0.5&lt;=Q367,Q367&lt;=3,$C$4="v"),'6.4- RC'!$AR$6,
IF(AND(V367=$V$3,3&lt;Q367,Q367&lt;=6,$C$4="v"),'6.4- RC'!$AS$6,
IF(AND(V367=$V$3,6&lt;Q367,$C$4="v"),'6.4- RC'!$AT$6,
IF(V367="","")))))))))))))))))))))))))))))))))))))))))))))</f>
        <v/>
      </c>
      <c r="S367" s="41" t="e">
        <f t="shared" si="66"/>
        <v>#VALUE!</v>
      </c>
      <c r="T367" s="41" t="e">
        <f t="shared" si="67"/>
        <v>#VALUE!</v>
      </c>
      <c r="U367" s="48"/>
      <c r="V367" s="50"/>
    </row>
    <row r="368" spans="1:22" ht="219.75" customHeight="1" thickBot="1" x14ac:dyDescent="0.3">
      <c r="A368" s="56" t="s">
        <v>153</v>
      </c>
      <c r="B368" s="93" t="s">
        <v>225</v>
      </c>
      <c r="C368" s="94"/>
      <c r="D368" s="94"/>
      <c r="E368" s="94"/>
      <c r="F368" s="94"/>
      <c r="G368" s="94"/>
      <c r="H368" s="94"/>
      <c r="I368" s="94"/>
      <c r="J368" s="94"/>
      <c r="K368" s="94"/>
      <c r="L368" s="95"/>
      <c r="O368" s="49"/>
      <c r="P368" s="48"/>
      <c r="Q368" s="48"/>
      <c r="R368" s="41" t="str">
        <f>IF(AND(V368=$V$2,0.5&lt;=Q368,Q368&lt;=3,$C$4="f"),'6.4- RC'!$AG$5,
IF(AND(V368=$V$2,3&lt;Q368,Q368&lt;=6,$C$4="f"),'6.4- RC'!$AH$5,
IF(AND(V368=$V$2,6&lt;Q368,Q368&lt;=30,$C$4="f"),'6.4- RC'!$AI$5,
IF(AND(V368=$V$2,30&lt;Q368,Q368&lt;=120,$C$4="f"),'6.4- RC'!$AJ$5,
IF(AND(V368=$V$2,120&lt;Q368,Q368&lt;=400,$C$4="f"),'6.4- RC'!$AK$5,
IF(AND(V368=$V$2,400&lt;Q368,Q368&lt;=1000,$C$4="f"),'6.4- RC'!$AL$5,
IF(AND(V368=$V$2,1000&lt;Q368,Q368&lt;=2000,$C$4="f"),'6.4- RC'!$AM$5,
IF(AND(V368=$V$2,2000&lt;Q368,Q368&lt;=4000,$C$4="f"),'6.4- RC'!$AN$5,
IF(AND(V368=$V$3,0.5&lt;=Q368,Q368&lt;=3,$C$4="f"),'6.4- RC'!$AR$4,
IF(AND(V368=$V$3,3&lt;Q368,Q368&lt;=6,$C$4="f"),'6.4- RC'!$AS$4,
IF(AND(V368=$V$3,6&lt;Q368,$C$4="f"),'6.4- RC'!$AT$4,
IF(AND(V368=$V$2,0.5&lt;=Q368,Q368&lt;=3,$C$4="m"),'6.4- RC'!$AG$6,
IF(AND(V368=$V$2,3&lt;Q368,Q368&lt;=6,$C$4="m"),'6.4- RC'!$AH$6,
IF(AND(V368=$V$2,6&lt;Q368,Q368&lt;=30,$C$4="m"),'6.4- RC'!$AI$6,
IF(AND(V368=$V$2,30&lt;Q368,Q368&lt;=120,$C$4="m"),'6.4- RC'!$AJ$6,
IF(AND(V368=$V$2,120&lt;Q368,Q368&lt;=400,$C$4="m"),'6.4- RC'!$AK$6,
IF(AND(V368=$V$2,400&lt;Q368,Q368&lt;=1000,$C$4="m"),'6.4- RC'!$AL$6,
IF(AND(V368=$V$2,1000&lt;Q368,Q368&lt;=2000,$C$4="m"),'6.4- RC'!$AM$6,
IF(AND(V368=$V$2,2000&lt;Q368,Q368&lt;=4000,$C$4="m"),'6.4- RC'!$AN$6,
IF(AND(V368=$V$3,0.5&lt;=Q368,Q368&lt;=3,$C$4="m"),'6.4- RC'!$AR$4,
IF(AND(V368=$V$3,3&lt;Q368,Q368&lt;=6,$C$4="m"),'6.4- RC'!$AS$4,
IF(AND(V368=$V$3,6&lt;Q368,$C$4="m"),'6.4- RC'!$AT$4,
IF(AND(V368=$V$2,0.5&lt;=Q368,Q368&lt;=3,$C$4="c"),'6.4- RC'!$AG$7,
IF(AND(V368=$V$2,3&lt;Q368,Q368&lt;=6,$C$4="c"),'6.4- RC'!$AH$7,
IF(AND(V368=$V$2,6&lt;Q368,Q368&lt;=30,$C$4="c"),'6.4- RC'!$AI$7,
IF(AND(V368=$V$2,30&lt;Q368,Q368&lt;=120,$C$4="c"),'6.4- RC'!$AJ$7,
IF(AND(V368=$V$2,120&lt;Q368,Q368&lt;=400,$C$4="c"),'6.4- RC'!$AK$7,
IF(AND(V368=$V$2,400&lt;Q368,Q368&lt;=1000,$C$4="c"),'6.4- RC'!$AL$7,
IF(AND(V368=$V$2,1000&lt;Q368,Q368&lt;=2000,$C$4="c"),'6.4- RC'!$AM$7,
IF(AND(V368=$V$2,2000&lt;Q368,Q368&lt;=4000,$C$4="c"),'6.4- RC'!$AN$7,
IF(AND(V368=$V$3,0.5&lt;=Q368,Q368&lt;=3,$C$4="c"),'6.4- RC'!$AR$6,
IF(AND(V368=$V$3,3&lt;Q368,Q368&lt;=6,$C$4="c"),'6.4- RC'!$AS$6,
IF(AND(V368=$V$3,6&lt;Q368,$C$4="c"),'6.4- RC'!$AT$6,
IF(AND(V368=$V$2,0.5&lt;=Q368,Q368&lt;=3,$C$4="v"),'6.4- RC'!$AG$8,
IF(AND(V368=$V$2,3&lt;Q368,Q368&lt;=6,$C$4="v"),'6.4- RC'!$AH$8,
IF(AND(V368=$V$2,6&lt;Q368,Q368&lt;=30,$C$4="v"),'6.4- RC'!$AI$8,
IF(AND(V368=$V$2,30&lt;Q368,Q368&lt;=120,$C$4="v"),'6.4- RC'!$AJ$8,
IF(AND(V368=$V$2,120&lt;Q368,Q368&lt;=400,$C$4="v"),'6.4- RC'!$AK$8,
IF(AND(V368=$V$2,400&lt;Q368,Q368&lt;=1000,$C$4="v"),'6.4- RC'!$AL$8,
IF(AND(V368=$V$2,1000&lt;Q368,Q368&lt;=2000,$C$4="v"),'6.4- RC'!$AM$8,
IF(AND(V368=$V$2,2000&lt;Q368,Q368&lt;=4000,$C$4="v"),'6.4- RC'!$AN$8,
IF(AND(V368=$V$3,0.5&lt;=Q368,Q368&lt;=3,$C$4="v"),'6.4- RC'!$AR$6,
IF(AND(V368=$V$3,3&lt;Q368,Q368&lt;=6,$C$4="v"),'6.4- RC'!$AS$6,
IF(AND(V368=$V$3,6&lt;Q368,$C$4="v"),'6.4- RC'!$AT$6,
IF(V368="","")))))))))))))))))))))))))))))))))))))))))))))</f>
        <v/>
      </c>
      <c r="S368" s="41" t="e">
        <f t="shared" si="66"/>
        <v>#VALUE!</v>
      </c>
      <c r="T368" s="41" t="e">
        <f t="shared" si="67"/>
        <v>#VALUE!</v>
      </c>
      <c r="U368" s="48"/>
      <c r="V368" s="50"/>
    </row>
    <row r="369" spans="1:12" ht="75.75" customHeight="1" x14ac:dyDescent="0.25">
      <c r="A369" s="81" t="s">
        <v>153</v>
      </c>
      <c r="B369" s="83"/>
      <c r="C369" s="84"/>
      <c r="D369" s="85"/>
      <c r="E369" s="85"/>
      <c r="F369" s="57"/>
      <c r="G369" s="58"/>
      <c r="H369" s="58"/>
      <c r="I369" s="58"/>
      <c r="J369" s="57"/>
      <c r="K369" s="86"/>
      <c r="L369" s="87"/>
    </row>
    <row r="370" spans="1:12" ht="75.75" customHeight="1" thickBot="1" x14ac:dyDescent="0.3">
      <c r="A370" s="82" t="s">
        <v>153</v>
      </c>
      <c r="B370" s="88"/>
      <c r="C370" s="89"/>
      <c r="D370" s="90"/>
      <c r="E370" s="90"/>
      <c r="F370" s="59"/>
      <c r="G370" s="60"/>
      <c r="H370" s="60"/>
      <c r="I370" s="75"/>
      <c r="J370" s="59"/>
      <c r="K370" s="91"/>
      <c r="L370" s="92"/>
    </row>
    <row r="371" spans="1:12" ht="23.25" x14ac:dyDescent="0.25">
      <c r="A371" s="61" t="s">
        <v>153</v>
      </c>
      <c r="F371" s="63"/>
      <c r="L371" s="64"/>
    </row>
  </sheetData>
  <protectedRanges>
    <protectedRange sqref="I4" name="Plage7"/>
    <protectedRange sqref="Q126:V150 R119:V125 Q119:Q124 O119:P150 O10:V118 O151:V368" name="Plage5"/>
    <protectedRange sqref="I4 E4:E5 K4 C4:C5" name="Plage3"/>
    <protectedRange sqref="F10:L368" name="Plage2"/>
    <protectedRange sqref="A368 C368:D368 A10:D367" name="Plage1"/>
    <protectedRange sqref="K369:L369 I369 D369:E369" name="Plage4"/>
    <protectedRange sqref="B368" name="Plage6"/>
    <protectedRange sqref="K370:L370 I370 D370:E370" name="Plage4_1"/>
  </protectedRanges>
  <autoFilter ref="A9:L371" xr:uid="{2D1E09D7-07C8-428C-9BB0-CBBF194915C0}">
    <filterColumn colId="8" showButton="0"/>
    <filterColumn colId="10" showButton="0"/>
  </autoFilter>
  <mergeCells count="765">
    <mergeCell ref="I4:I5"/>
    <mergeCell ref="J4:J5"/>
    <mergeCell ref="K4:K5"/>
    <mergeCell ref="AP4:AQ4"/>
    <mergeCell ref="B1:B2"/>
    <mergeCell ref="C1:K2"/>
    <mergeCell ref="L1:L2"/>
    <mergeCell ref="AE1:AN2"/>
    <mergeCell ref="AP1:AT1"/>
    <mergeCell ref="AZ4:AZ5"/>
    <mergeCell ref="BA4:BA5"/>
    <mergeCell ref="BB4:BB5"/>
    <mergeCell ref="AE5:AF5"/>
    <mergeCell ref="AP5:AQ5"/>
    <mergeCell ref="AV5:AW5"/>
    <mergeCell ref="AR4:AR5"/>
    <mergeCell ref="AS4:AS5"/>
    <mergeCell ref="AT4:AT5"/>
    <mergeCell ref="AV4:AW4"/>
    <mergeCell ref="AX4:AX5"/>
    <mergeCell ref="AY4:AY5"/>
    <mergeCell ref="AE3:AF4"/>
    <mergeCell ref="AV1:BB1"/>
    <mergeCell ref="R2:R6"/>
    <mergeCell ref="AP2:AQ3"/>
    <mergeCell ref="AV2:AW3"/>
    <mergeCell ref="L3:L5"/>
    <mergeCell ref="F4:F5"/>
    <mergeCell ref="I10:J10"/>
    <mergeCell ref="K10:L10"/>
    <mergeCell ref="I11:J11"/>
    <mergeCell ref="K11:L11"/>
    <mergeCell ref="I12:J12"/>
    <mergeCell ref="K12:L12"/>
    <mergeCell ref="AV6:AW6"/>
    <mergeCell ref="AE7:AF7"/>
    <mergeCell ref="AP7:AQ7"/>
    <mergeCell ref="AV7:AW7"/>
    <mergeCell ref="AE8:AF8"/>
    <mergeCell ref="I9:J9"/>
    <mergeCell ref="K9:L9"/>
    <mergeCell ref="B6:L8"/>
    <mergeCell ref="AE6:AF6"/>
    <mergeCell ref="AP6:AQ6"/>
    <mergeCell ref="AR6:AR7"/>
    <mergeCell ref="AS6:AS7"/>
    <mergeCell ref="AT6:AT7"/>
    <mergeCell ref="I16:J16"/>
    <mergeCell ref="K16:L16"/>
    <mergeCell ref="I17:J17"/>
    <mergeCell ref="K17:L17"/>
    <mergeCell ref="I18:J18"/>
    <mergeCell ref="K18:L18"/>
    <mergeCell ref="I13:J13"/>
    <mergeCell ref="K13:L13"/>
    <mergeCell ref="I14:J14"/>
    <mergeCell ref="K14:L14"/>
    <mergeCell ref="I15:J15"/>
    <mergeCell ref="K15:L15"/>
    <mergeCell ref="I22:J22"/>
    <mergeCell ref="K22:L22"/>
    <mergeCell ref="I23:J23"/>
    <mergeCell ref="K23:L23"/>
    <mergeCell ref="I24:J24"/>
    <mergeCell ref="K24:L24"/>
    <mergeCell ref="I19:J19"/>
    <mergeCell ref="K19:L19"/>
    <mergeCell ref="I20:J20"/>
    <mergeCell ref="K20:L20"/>
    <mergeCell ref="I21:J21"/>
    <mergeCell ref="K21:L21"/>
    <mergeCell ref="I28:J28"/>
    <mergeCell ref="K28:L28"/>
    <mergeCell ref="I29:J29"/>
    <mergeCell ref="K29:L29"/>
    <mergeCell ref="I30:J30"/>
    <mergeCell ref="K30:L30"/>
    <mergeCell ref="I25:J25"/>
    <mergeCell ref="K25:L25"/>
    <mergeCell ref="I26:J26"/>
    <mergeCell ref="K26:L26"/>
    <mergeCell ref="I27:J27"/>
    <mergeCell ref="K27:L27"/>
    <mergeCell ref="I34:J34"/>
    <mergeCell ref="K34:L34"/>
    <mergeCell ref="I35:J35"/>
    <mergeCell ref="K35:L35"/>
    <mergeCell ref="I36:J36"/>
    <mergeCell ref="K36:L36"/>
    <mergeCell ref="I31:J31"/>
    <mergeCell ref="K31:L31"/>
    <mergeCell ref="I32:J32"/>
    <mergeCell ref="K32:L32"/>
    <mergeCell ref="I33:J33"/>
    <mergeCell ref="K33:L33"/>
    <mergeCell ref="I40:J40"/>
    <mergeCell ref="K40:L40"/>
    <mergeCell ref="I41:J41"/>
    <mergeCell ref="K41:L41"/>
    <mergeCell ref="I42:J42"/>
    <mergeCell ref="K42:L42"/>
    <mergeCell ref="I37:J37"/>
    <mergeCell ref="K37:L37"/>
    <mergeCell ref="I38:J38"/>
    <mergeCell ref="K38:L38"/>
    <mergeCell ref="I39:J39"/>
    <mergeCell ref="K39:L39"/>
    <mergeCell ref="I46:J46"/>
    <mergeCell ref="K46:L46"/>
    <mergeCell ref="I47:J47"/>
    <mergeCell ref="K47:L47"/>
    <mergeCell ref="I48:J48"/>
    <mergeCell ref="K48:L48"/>
    <mergeCell ref="I43:J43"/>
    <mergeCell ref="K43:L43"/>
    <mergeCell ref="I44:J44"/>
    <mergeCell ref="K44:L44"/>
    <mergeCell ref="I45:J45"/>
    <mergeCell ref="K45:L45"/>
    <mergeCell ref="I52:J52"/>
    <mergeCell ref="K52:L52"/>
    <mergeCell ref="I53:J53"/>
    <mergeCell ref="K53:L53"/>
    <mergeCell ref="I54:J54"/>
    <mergeCell ref="K54:L54"/>
    <mergeCell ref="I49:J49"/>
    <mergeCell ref="K49:L49"/>
    <mergeCell ref="I50:J50"/>
    <mergeCell ref="K50:L50"/>
    <mergeCell ref="I51:J51"/>
    <mergeCell ref="K51:L51"/>
    <mergeCell ref="I59:J59"/>
    <mergeCell ref="K59:L59"/>
    <mergeCell ref="I60:J60"/>
    <mergeCell ref="K60:L60"/>
    <mergeCell ref="I61:J61"/>
    <mergeCell ref="K61:L61"/>
    <mergeCell ref="I56:J56"/>
    <mergeCell ref="K56:L56"/>
    <mergeCell ref="I57:J57"/>
    <mergeCell ref="K57:L57"/>
    <mergeCell ref="I58:J58"/>
    <mergeCell ref="K58:L58"/>
    <mergeCell ref="I65:J65"/>
    <mergeCell ref="K65:L65"/>
    <mergeCell ref="I66:J66"/>
    <mergeCell ref="K66:L66"/>
    <mergeCell ref="I67:J67"/>
    <mergeCell ref="K67:L67"/>
    <mergeCell ref="I62:J62"/>
    <mergeCell ref="K62:L62"/>
    <mergeCell ref="I63:J63"/>
    <mergeCell ref="K63:L63"/>
    <mergeCell ref="I64:J64"/>
    <mergeCell ref="K64:L64"/>
    <mergeCell ref="I71:J71"/>
    <mergeCell ref="K71:L71"/>
    <mergeCell ref="I72:J72"/>
    <mergeCell ref="K72:L72"/>
    <mergeCell ref="I73:J73"/>
    <mergeCell ref="K73:L73"/>
    <mergeCell ref="I68:J68"/>
    <mergeCell ref="K68:L68"/>
    <mergeCell ref="I69:J69"/>
    <mergeCell ref="K69:L69"/>
    <mergeCell ref="I70:J70"/>
    <mergeCell ref="K70:L70"/>
    <mergeCell ref="I77:J77"/>
    <mergeCell ref="K77:L77"/>
    <mergeCell ref="I78:J78"/>
    <mergeCell ref="K78:L78"/>
    <mergeCell ref="I79:J79"/>
    <mergeCell ref="K79:L79"/>
    <mergeCell ref="I74:J74"/>
    <mergeCell ref="K74:L74"/>
    <mergeCell ref="I75:J75"/>
    <mergeCell ref="K75:L75"/>
    <mergeCell ref="I76:J76"/>
    <mergeCell ref="K76:L76"/>
    <mergeCell ref="I83:J83"/>
    <mergeCell ref="K83:L83"/>
    <mergeCell ref="I84:J84"/>
    <mergeCell ref="K84:L84"/>
    <mergeCell ref="I85:J85"/>
    <mergeCell ref="K85:L85"/>
    <mergeCell ref="I80:J80"/>
    <mergeCell ref="K80:L80"/>
    <mergeCell ref="I81:J81"/>
    <mergeCell ref="K81:L81"/>
    <mergeCell ref="I82:J82"/>
    <mergeCell ref="K82:L82"/>
    <mergeCell ref="I89:J89"/>
    <mergeCell ref="K89:L89"/>
    <mergeCell ref="I90:J90"/>
    <mergeCell ref="K90:L90"/>
    <mergeCell ref="I91:J91"/>
    <mergeCell ref="K91:L91"/>
    <mergeCell ref="I86:J86"/>
    <mergeCell ref="K86:L86"/>
    <mergeCell ref="I87:J87"/>
    <mergeCell ref="K87:L87"/>
    <mergeCell ref="I88:J88"/>
    <mergeCell ref="K88:L88"/>
    <mergeCell ref="I95:J95"/>
    <mergeCell ref="K95:L95"/>
    <mergeCell ref="I96:J96"/>
    <mergeCell ref="K96:L96"/>
    <mergeCell ref="I97:J97"/>
    <mergeCell ref="K97:L97"/>
    <mergeCell ref="I92:J92"/>
    <mergeCell ref="K92:L92"/>
    <mergeCell ref="I93:J93"/>
    <mergeCell ref="K93:L93"/>
    <mergeCell ref="I94:J94"/>
    <mergeCell ref="K94:L94"/>
    <mergeCell ref="I101:J101"/>
    <mergeCell ref="K101:L101"/>
    <mergeCell ref="I102:J102"/>
    <mergeCell ref="K102:L102"/>
    <mergeCell ref="I103:J103"/>
    <mergeCell ref="K103:L103"/>
    <mergeCell ref="I98:J98"/>
    <mergeCell ref="K98:L98"/>
    <mergeCell ref="I99:J99"/>
    <mergeCell ref="K99:L99"/>
    <mergeCell ref="I100:J100"/>
    <mergeCell ref="K100:L100"/>
    <mergeCell ref="I107:J107"/>
    <mergeCell ref="K107:L107"/>
    <mergeCell ref="I108:J108"/>
    <mergeCell ref="K108:L108"/>
    <mergeCell ref="I109:J109"/>
    <mergeCell ref="K109:L109"/>
    <mergeCell ref="I104:J104"/>
    <mergeCell ref="K104:L104"/>
    <mergeCell ref="I105:J105"/>
    <mergeCell ref="K105:L105"/>
    <mergeCell ref="I106:J106"/>
    <mergeCell ref="K106:L106"/>
    <mergeCell ref="I113:J113"/>
    <mergeCell ref="K113:L113"/>
    <mergeCell ref="I114:J114"/>
    <mergeCell ref="K114:L114"/>
    <mergeCell ref="I110:J110"/>
    <mergeCell ref="K110:L110"/>
    <mergeCell ref="I111:J111"/>
    <mergeCell ref="K111:L111"/>
    <mergeCell ref="I112:J112"/>
    <mergeCell ref="K112:L112"/>
    <mergeCell ref="I118:J118"/>
    <mergeCell ref="K118:L118"/>
    <mergeCell ref="I119:J119"/>
    <mergeCell ref="K119:L119"/>
    <mergeCell ref="I115:J115"/>
    <mergeCell ref="K115:L115"/>
    <mergeCell ref="I116:J116"/>
    <mergeCell ref="K116:L116"/>
    <mergeCell ref="I117:J117"/>
    <mergeCell ref="K117:L117"/>
    <mergeCell ref="I123:J123"/>
    <mergeCell ref="K123:L123"/>
    <mergeCell ref="I124:J124"/>
    <mergeCell ref="K124:L124"/>
    <mergeCell ref="I125:J125"/>
    <mergeCell ref="K125:L125"/>
    <mergeCell ref="I120:J120"/>
    <mergeCell ref="K120:L120"/>
    <mergeCell ref="I121:J121"/>
    <mergeCell ref="K121:L121"/>
    <mergeCell ref="I122:J122"/>
    <mergeCell ref="K122:L122"/>
    <mergeCell ref="I129:J129"/>
    <mergeCell ref="K129:L129"/>
    <mergeCell ref="I130:J130"/>
    <mergeCell ref="K130:L130"/>
    <mergeCell ref="I131:J131"/>
    <mergeCell ref="K131:L131"/>
    <mergeCell ref="I126:J126"/>
    <mergeCell ref="K126:L126"/>
    <mergeCell ref="I127:J127"/>
    <mergeCell ref="K127:L127"/>
    <mergeCell ref="I128:J128"/>
    <mergeCell ref="K128:L128"/>
    <mergeCell ref="I135:J135"/>
    <mergeCell ref="K135:L135"/>
    <mergeCell ref="I136:J136"/>
    <mergeCell ref="K136:L136"/>
    <mergeCell ref="I137:J137"/>
    <mergeCell ref="K137:L137"/>
    <mergeCell ref="I132:J132"/>
    <mergeCell ref="K132:L132"/>
    <mergeCell ref="I133:J133"/>
    <mergeCell ref="K133:L133"/>
    <mergeCell ref="I134:J134"/>
    <mergeCell ref="K134:L134"/>
    <mergeCell ref="I141:J141"/>
    <mergeCell ref="K141:L141"/>
    <mergeCell ref="I142:J142"/>
    <mergeCell ref="K142:L142"/>
    <mergeCell ref="I143:J143"/>
    <mergeCell ref="K143:L143"/>
    <mergeCell ref="I138:J138"/>
    <mergeCell ref="K138:L138"/>
    <mergeCell ref="I139:J139"/>
    <mergeCell ref="K139:L139"/>
    <mergeCell ref="I140:J140"/>
    <mergeCell ref="K140:L140"/>
    <mergeCell ref="I147:J147"/>
    <mergeCell ref="K147:L147"/>
    <mergeCell ref="I148:J148"/>
    <mergeCell ref="K148:L148"/>
    <mergeCell ref="I149:J149"/>
    <mergeCell ref="K149:L149"/>
    <mergeCell ref="I144:J144"/>
    <mergeCell ref="K144:L144"/>
    <mergeCell ref="I145:J145"/>
    <mergeCell ref="K145:L145"/>
    <mergeCell ref="I146:J146"/>
    <mergeCell ref="K146:L146"/>
    <mergeCell ref="I154:J154"/>
    <mergeCell ref="K154:L154"/>
    <mergeCell ref="I155:J155"/>
    <mergeCell ref="K155:L155"/>
    <mergeCell ref="I156:J156"/>
    <mergeCell ref="K156:L156"/>
    <mergeCell ref="I150:J150"/>
    <mergeCell ref="K150:L150"/>
    <mergeCell ref="I152:J152"/>
    <mergeCell ref="K152:L152"/>
    <mergeCell ref="I153:J153"/>
    <mergeCell ref="K153:L153"/>
    <mergeCell ref="K151:L151"/>
    <mergeCell ref="I161:J161"/>
    <mergeCell ref="K161:L161"/>
    <mergeCell ref="I162:J162"/>
    <mergeCell ref="K162:L162"/>
    <mergeCell ref="I163:J163"/>
    <mergeCell ref="K163:L163"/>
    <mergeCell ref="I158:J158"/>
    <mergeCell ref="K158:L158"/>
    <mergeCell ref="I159:J159"/>
    <mergeCell ref="K159:L159"/>
    <mergeCell ref="I160:J160"/>
    <mergeCell ref="K160:L160"/>
    <mergeCell ref="I167:J167"/>
    <mergeCell ref="K167:L167"/>
    <mergeCell ref="I168:J168"/>
    <mergeCell ref="K168:L168"/>
    <mergeCell ref="I169:J169"/>
    <mergeCell ref="K169:L169"/>
    <mergeCell ref="I164:J164"/>
    <mergeCell ref="K164:L164"/>
    <mergeCell ref="I165:J165"/>
    <mergeCell ref="K165:L165"/>
    <mergeCell ref="I166:J166"/>
    <mergeCell ref="K166:L166"/>
    <mergeCell ref="I173:J173"/>
    <mergeCell ref="K173:L173"/>
    <mergeCell ref="I174:J174"/>
    <mergeCell ref="K174:L174"/>
    <mergeCell ref="I175:J175"/>
    <mergeCell ref="K175:L175"/>
    <mergeCell ref="I170:J170"/>
    <mergeCell ref="K170:L170"/>
    <mergeCell ref="I171:J171"/>
    <mergeCell ref="K171:L171"/>
    <mergeCell ref="I172:J172"/>
    <mergeCell ref="K172:L172"/>
    <mergeCell ref="I179:J179"/>
    <mergeCell ref="K179:L179"/>
    <mergeCell ref="I180:J180"/>
    <mergeCell ref="K180:L180"/>
    <mergeCell ref="I181:J181"/>
    <mergeCell ref="K181:L181"/>
    <mergeCell ref="I176:J176"/>
    <mergeCell ref="K176:L176"/>
    <mergeCell ref="I177:J177"/>
    <mergeCell ref="K177:L177"/>
    <mergeCell ref="I178:J178"/>
    <mergeCell ref="K178:L178"/>
    <mergeCell ref="I185:J185"/>
    <mergeCell ref="K185:L185"/>
    <mergeCell ref="I186:J186"/>
    <mergeCell ref="K186:L186"/>
    <mergeCell ref="I187:J187"/>
    <mergeCell ref="K187:L187"/>
    <mergeCell ref="I182:J182"/>
    <mergeCell ref="K182:L182"/>
    <mergeCell ref="I183:J183"/>
    <mergeCell ref="K183:L183"/>
    <mergeCell ref="I184:J184"/>
    <mergeCell ref="K184:L184"/>
    <mergeCell ref="I191:J191"/>
    <mergeCell ref="K191:L191"/>
    <mergeCell ref="I192:J192"/>
    <mergeCell ref="K192:L192"/>
    <mergeCell ref="I193:J193"/>
    <mergeCell ref="K193:L193"/>
    <mergeCell ref="I188:J188"/>
    <mergeCell ref="K188:L188"/>
    <mergeCell ref="I189:J189"/>
    <mergeCell ref="K189:L189"/>
    <mergeCell ref="I190:J190"/>
    <mergeCell ref="K190:L190"/>
    <mergeCell ref="I197:J197"/>
    <mergeCell ref="K197:L197"/>
    <mergeCell ref="I198:J198"/>
    <mergeCell ref="K198:L198"/>
    <mergeCell ref="I199:J199"/>
    <mergeCell ref="K199:L199"/>
    <mergeCell ref="I194:J194"/>
    <mergeCell ref="K194:L194"/>
    <mergeCell ref="I195:J195"/>
    <mergeCell ref="K195:L195"/>
    <mergeCell ref="I196:J196"/>
    <mergeCell ref="K196:L196"/>
    <mergeCell ref="I203:J203"/>
    <mergeCell ref="K203:L203"/>
    <mergeCell ref="I204:J204"/>
    <mergeCell ref="K204:L204"/>
    <mergeCell ref="I205:J205"/>
    <mergeCell ref="K205:L205"/>
    <mergeCell ref="I200:J200"/>
    <mergeCell ref="K200:L200"/>
    <mergeCell ref="I201:J201"/>
    <mergeCell ref="K201:L201"/>
    <mergeCell ref="I202:J202"/>
    <mergeCell ref="K202:L202"/>
    <mergeCell ref="I209:J209"/>
    <mergeCell ref="K209:L209"/>
    <mergeCell ref="I210:J210"/>
    <mergeCell ref="K210:L210"/>
    <mergeCell ref="I211:J211"/>
    <mergeCell ref="K211:L211"/>
    <mergeCell ref="I206:J206"/>
    <mergeCell ref="K206:L206"/>
    <mergeCell ref="I207:J207"/>
    <mergeCell ref="K207:L207"/>
    <mergeCell ref="I208:J208"/>
    <mergeCell ref="K208:L208"/>
    <mergeCell ref="I215:J215"/>
    <mergeCell ref="K215:L215"/>
    <mergeCell ref="I216:J216"/>
    <mergeCell ref="K216:L216"/>
    <mergeCell ref="I217:J217"/>
    <mergeCell ref="K217:L217"/>
    <mergeCell ref="I212:J212"/>
    <mergeCell ref="K212:L212"/>
    <mergeCell ref="I213:J213"/>
    <mergeCell ref="K213:L213"/>
    <mergeCell ref="I214:J214"/>
    <mergeCell ref="K214:L214"/>
    <mergeCell ref="I221:J221"/>
    <mergeCell ref="K221:L221"/>
    <mergeCell ref="I222:J222"/>
    <mergeCell ref="K222:L222"/>
    <mergeCell ref="I223:J223"/>
    <mergeCell ref="K223:L223"/>
    <mergeCell ref="I218:J218"/>
    <mergeCell ref="K218:L218"/>
    <mergeCell ref="I219:J219"/>
    <mergeCell ref="K219:L219"/>
    <mergeCell ref="I220:J220"/>
    <mergeCell ref="K220:L220"/>
    <mergeCell ref="I227:J227"/>
    <mergeCell ref="K227:L227"/>
    <mergeCell ref="I228:J228"/>
    <mergeCell ref="K228:L228"/>
    <mergeCell ref="I229:J229"/>
    <mergeCell ref="K229:L229"/>
    <mergeCell ref="I224:J224"/>
    <mergeCell ref="K224:L224"/>
    <mergeCell ref="I225:J225"/>
    <mergeCell ref="K225:L225"/>
    <mergeCell ref="I226:J226"/>
    <mergeCell ref="K226:L226"/>
    <mergeCell ref="I233:J233"/>
    <mergeCell ref="K233:L233"/>
    <mergeCell ref="I234:J234"/>
    <mergeCell ref="K234:L234"/>
    <mergeCell ref="I235:J235"/>
    <mergeCell ref="K235:L235"/>
    <mergeCell ref="I230:J230"/>
    <mergeCell ref="K230:L230"/>
    <mergeCell ref="I231:J231"/>
    <mergeCell ref="K231:L231"/>
    <mergeCell ref="I232:J232"/>
    <mergeCell ref="K232:L232"/>
    <mergeCell ref="I239:J239"/>
    <mergeCell ref="K239:L239"/>
    <mergeCell ref="I240:J240"/>
    <mergeCell ref="K240:L240"/>
    <mergeCell ref="I241:J241"/>
    <mergeCell ref="K241:L241"/>
    <mergeCell ref="I236:J236"/>
    <mergeCell ref="K236:L236"/>
    <mergeCell ref="I237:J237"/>
    <mergeCell ref="K237:L237"/>
    <mergeCell ref="I238:J238"/>
    <mergeCell ref="K238:L238"/>
    <mergeCell ref="I245:J245"/>
    <mergeCell ref="K245:L245"/>
    <mergeCell ref="I246:J246"/>
    <mergeCell ref="K246:L246"/>
    <mergeCell ref="I247:J247"/>
    <mergeCell ref="K247:L247"/>
    <mergeCell ref="I242:J242"/>
    <mergeCell ref="K242:L242"/>
    <mergeCell ref="I243:J243"/>
    <mergeCell ref="K243:L243"/>
    <mergeCell ref="I244:J244"/>
    <mergeCell ref="K244:L244"/>
    <mergeCell ref="I251:J251"/>
    <mergeCell ref="K251:L251"/>
    <mergeCell ref="I252:J252"/>
    <mergeCell ref="K252:L252"/>
    <mergeCell ref="I253:J253"/>
    <mergeCell ref="K253:L253"/>
    <mergeCell ref="I248:J248"/>
    <mergeCell ref="K248:L248"/>
    <mergeCell ref="I249:J249"/>
    <mergeCell ref="K249:L249"/>
    <mergeCell ref="I250:J250"/>
    <mergeCell ref="K250:L250"/>
    <mergeCell ref="I257:J257"/>
    <mergeCell ref="K257:L257"/>
    <mergeCell ref="I258:J258"/>
    <mergeCell ref="K258:L258"/>
    <mergeCell ref="I259:J259"/>
    <mergeCell ref="K259:L259"/>
    <mergeCell ref="I254:J254"/>
    <mergeCell ref="K254:L254"/>
    <mergeCell ref="I255:J255"/>
    <mergeCell ref="K255:L255"/>
    <mergeCell ref="I256:J256"/>
    <mergeCell ref="K256:L256"/>
    <mergeCell ref="I263:J263"/>
    <mergeCell ref="K263:L263"/>
    <mergeCell ref="I264:J264"/>
    <mergeCell ref="K264:L264"/>
    <mergeCell ref="I265:J265"/>
    <mergeCell ref="K265:L265"/>
    <mergeCell ref="I260:J260"/>
    <mergeCell ref="K260:L260"/>
    <mergeCell ref="I261:J261"/>
    <mergeCell ref="K261:L261"/>
    <mergeCell ref="I262:J262"/>
    <mergeCell ref="K262:L262"/>
    <mergeCell ref="I269:J269"/>
    <mergeCell ref="K269:L269"/>
    <mergeCell ref="I270:J270"/>
    <mergeCell ref="K270:L270"/>
    <mergeCell ref="I271:J271"/>
    <mergeCell ref="K271:L271"/>
    <mergeCell ref="I266:J266"/>
    <mergeCell ref="K266:L266"/>
    <mergeCell ref="I267:J267"/>
    <mergeCell ref="K267:L267"/>
    <mergeCell ref="I268:J268"/>
    <mergeCell ref="K268:L268"/>
    <mergeCell ref="I275:J275"/>
    <mergeCell ref="K275:L275"/>
    <mergeCell ref="I276:J276"/>
    <mergeCell ref="K276:L276"/>
    <mergeCell ref="I277:J277"/>
    <mergeCell ref="K277:L277"/>
    <mergeCell ref="I272:J272"/>
    <mergeCell ref="K272:L272"/>
    <mergeCell ref="I273:J273"/>
    <mergeCell ref="K273:L273"/>
    <mergeCell ref="I274:J274"/>
    <mergeCell ref="K274:L274"/>
    <mergeCell ref="I281:J281"/>
    <mergeCell ref="K281:L281"/>
    <mergeCell ref="I282:J282"/>
    <mergeCell ref="K282:L282"/>
    <mergeCell ref="I283:J283"/>
    <mergeCell ref="K283:L283"/>
    <mergeCell ref="I278:J278"/>
    <mergeCell ref="K278:L278"/>
    <mergeCell ref="I279:J279"/>
    <mergeCell ref="K279:L279"/>
    <mergeCell ref="I280:J280"/>
    <mergeCell ref="K280:L280"/>
    <mergeCell ref="I287:J287"/>
    <mergeCell ref="K287:L287"/>
    <mergeCell ref="I288:J288"/>
    <mergeCell ref="K288:L288"/>
    <mergeCell ref="I289:J289"/>
    <mergeCell ref="K289:L289"/>
    <mergeCell ref="I284:J284"/>
    <mergeCell ref="K284:L284"/>
    <mergeCell ref="I285:J285"/>
    <mergeCell ref="K285:L285"/>
    <mergeCell ref="I286:J286"/>
    <mergeCell ref="K286:L286"/>
    <mergeCell ref="I293:J293"/>
    <mergeCell ref="K293:L293"/>
    <mergeCell ref="I294:J294"/>
    <mergeCell ref="K294:L294"/>
    <mergeCell ref="I295:J295"/>
    <mergeCell ref="K295:L295"/>
    <mergeCell ref="I290:J290"/>
    <mergeCell ref="K290:L290"/>
    <mergeCell ref="I291:J291"/>
    <mergeCell ref="K291:L291"/>
    <mergeCell ref="I292:J292"/>
    <mergeCell ref="K292:L292"/>
    <mergeCell ref="I299:J299"/>
    <mergeCell ref="K299:L299"/>
    <mergeCell ref="I300:J300"/>
    <mergeCell ref="K300:L300"/>
    <mergeCell ref="I301:J301"/>
    <mergeCell ref="K301:L301"/>
    <mergeCell ref="I296:J296"/>
    <mergeCell ref="K296:L296"/>
    <mergeCell ref="I297:J297"/>
    <mergeCell ref="K297:L297"/>
    <mergeCell ref="I298:J298"/>
    <mergeCell ref="K298:L298"/>
    <mergeCell ref="I305:J305"/>
    <mergeCell ref="K305:L305"/>
    <mergeCell ref="I307:J307"/>
    <mergeCell ref="K307:L307"/>
    <mergeCell ref="I308:J308"/>
    <mergeCell ref="K308:L308"/>
    <mergeCell ref="I302:J302"/>
    <mergeCell ref="K302:L302"/>
    <mergeCell ref="I303:J303"/>
    <mergeCell ref="K303:L303"/>
    <mergeCell ref="I304:J304"/>
    <mergeCell ref="K304:L304"/>
    <mergeCell ref="I312:J312"/>
    <mergeCell ref="K312:L312"/>
    <mergeCell ref="I313:J313"/>
    <mergeCell ref="K313:L313"/>
    <mergeCell ref="I314:J314"/>
    <mergeCell ref="K314:L314"/>
    <mergeCell ref="I309:J309"/>
    <mergeCell ref="K309:L309"/>
    <mergeCell ref="I310:J310"/>
    <mergeCell ref="K310:L310"/>
    <mergeCell ref="I311:J311"/>
    <mergeCell ref="K311:L311"/>
    <mergeCell ref="I318:J318"/>
    <mergeCell ref="K318:L318"/>
    <mergeCell ref="I319:J319"/>
    <mergeCell ref="K319:L319"/>
    <mergeCell ref="I320:J320"/>
    <mergeCell ref="K320:L320"/>
    <mergeCell ref="I315:J315"/>
    <mergeCell ref="K315:L315"/>
    <mergeCell ref="I316:J316"/>
    <mergeCell ref="K316:L316"/>
    <mergeCell ref="I317:J317"/>
    <mergeCell ref="K317:L317"/>
    <mergeCell ref="I324:J324"/>
    <mergeCell ref="K324:L324"/>
    <mergeCell ref="I325:J325"/>
    <mergeCell ref="K325:L325"/>
    <mergeCell ref="I326:J326"/>
    <mergeCell ref="K326:L326"/>
    <mergeCell ref="I321:J321"/>
    <mergeCell ref="K321:L321"/>
    <mergeCell ref="I322:J322"/>
    <mergeCell ref="K322:L322"/>
    <mergeCell ref="I323:J323"/>
    <mergeCell ref="K323:L323"/>
    <mergeCell ref="I330:J330"/>
    <mergeCell ref="K330:L330"/>
    <mergeCell ref="I331:J331"/>
    <mergeCell ref="K331:L331"/>
    <mergeCell ref="I332:J332"/>
    <mergeCell ref="K332:L332"/>
    <mergeCell ref="I327:J327"/>
    <mergeCell ref="K327:L327"/>
    <mergeCell ref="I328:J328"/>
    <mergeCell ref="K328:L328"/>
    <mergeCell ref="I329:J329"/>
    <mergeCell ref="K329:L329"/>
    <mergeCell ref="I336:J336"/>
    <mergeCell ref="K336:L336"/>
    <mergeCell ref="I337:J337"/>
    <mergeCell ref="K337:L337"/>
    <mergeCell ref="I338:J338"/>
    <mergeCell ref="K338:L338"/>
    <mergeCell ref="I333:J333"/>
    <mergeCell ref="K333:L333"/>
    <mergeCell ref="I334:J334"/>
    <mergeCell ref="K334:L334"/>
    <mergeCell ref="I335:J335"/>
    <mergeCell ref="K335:L335"/>
    <mergeCell ref="I342:J342"/>
    <mergeCell ref="K342:L342"/>
    <mergeCell ref="I343:J343"/>
    <mergeCell ref="K343:L343"/>
    <mergeCell ref="I344:J344"/>
    <mergeCell ref="K344:L344"/>
    <mergeCell ref="I339:J339"/>
    <mergeCell ref="K339:L339"/>
    <mergeCell ref="I340:J340"/>
    <mergeCell ref="K340:L340"/>
    <mergeCell ref="I341:J341"/>
    <mergeCell ref="K341:L341"/>
    <mergeCell ref="I348:J348"/>
    <mergeCell ref="K348:L348"/>
    <mergeCell ref="I349:J349"/>
    <mergeCell ref="K349:L349"/>
    <mergeCell ref="I350:J350"/>
    <mergeCell ref="K350:L350"/>
    <mergeCell ref="I345:J345"/>
    <mergeCell ref="K345:L345"/>
    <mergeCell ref="I346:J346"/>
    <mergeCell ref="K346:L346"/>
    <mergeCell ref="I347:J347"/>
    <mergeCell ref="K347:L347"/>
    <mergeCell ref="K355:L355"/>
    <mergeCell ref="I356:J356"/>
    <mergeCell ref="K356:L356"/>
    <mergeCell ref="I351:J351"/>
    <mergeCell ref="K351:L351"/>
    <mergeCell ref="I352:J352"/>
    <mergeCell ref="K352:L352"/>
    <mergeCell ref="I353:J353"/>
    <mergeCell ref="K353:L353"/>
    <mergeCell ref="A369:A370"/>
    <mergeCell ref="B369:C369"/>
    <mergeCell ref="D369:E369"/>
    <mergeCell ref="K369:L369"/>
    <mergeCell ref="B370:C370"/>
    <mergeCell ref="I363:J363"/>
    <mergeCell ref="K363:L363"/>
    <mergeCell ref="I364:J364"/>
    <mergeCell ref="K364:L364"/>
    <mergeCell ref="I365:J365"/>
    <mergeCell ref="K365:L365"/>
    <mergeCell ref="D370:E370"/>
    <mergeCell ref="K370:L370"/>
    <mergeCell ref="I367:J367"/>
    <mergeCell ref="K367:L367"/>
    <mergeCell ref="B368:L368"/>
    <mergeCell ref="I55:J55"/>
    <mergeCell ref="K55:L55"/>
    <mergeCell ref="I306:J306"/>
    <mergeCell ref="K306:L306"/>
    <mergeCell ref="I157:J157"/>
    <mergeCell ref="K157:L157"/>
    <mergeCell ref="I151:J151"/>
    <mergeCell ref="I366:J366"/>
    <mergeCell ref="K366:L366"/>
    <mergeCell ref="I360:J360"/>
    <mergeCell ref="K360:L360"/>
    <mergeCell ref="I361:J361"/>
    <mergeCell ref="K361:L361"/>
    <mergeCell ref="I362:J362"/>
    <mergeCell ref="K362:L362"/>
    <mergeCell ref="I357:J357"/>
    <mergeCell ref="K357:L357"/>
    <mergeCell ref="I358:J358"/>
    <mergeCell ref="K358:L358"/>
    <mergeCell ref="I359:J359"/>
    <mergeCell ref="K359:L359"/>
    <mergeCell ref="I354:J354"/>
    <mergeCell ref="K354:L354"/>
    <mergeCell ref="I355:J355"/>
  </mergeCells>
  <conditionalFormatting sqref="F10:F13 F33:F34 F119:F125 F131 F143 F155:F156 F165:F168 F170:F199 F205:F208 F210:F225 F228 F233:F239 F242 F245:F252 F254:F259 F261:F267 F273:F274 F277 F279:F292 F294:F298 F300:F305 F332:F342 F344:F367 F307:F330 F158:F163 F149:F150 F152:F153">
    <cfRule type="expression" dxfId="496" priority="516">
      <formula>COUNTIF($P10,"*Masse*")</formula>
    </cfRule>
    <cfRule type="containsText" dxfId="495" priority="522" operator="containsText" text="&gt;">
      <formula>NOT(ISERROR(SEARCH("&gt;",F10)))</formula>
    </cfRule>
    <cfRule type="containsText" dxfId="494" priority="523" operator="containsText" text="&lt;">
      <formula>NOT(ISERROR(SEARCH("&lt;",F10)))</formula>
    </cfRule>
    <cfRule type="containsText" dxfId="493" priority="524" operator="containsText" text="Non">
      <formula>NOT(ISERROR(SEARCH("Non",F10)))</formula>
    </cfRule>
    <cfRule type="containsText" dxfId="492" priority="525" operator="containsText" text="Conforme">
      <formula>NOT(ISERROR(SEARCH("Conforme",F10)))</formula>
    </cfRule>
    <cfRule type="expression" dxfId="491" priority="526">
      <formula>ISTEXT($F10)</formula>
    </cfRule>
    <cfRule type="expression" dxfId="490" priority="527">
      <formula>AND($F10&lt;&gt;0,OR($G10&gt;$F10,$F10&gt;$H10))</formula>
    </cfRule>
    <cfRule type="expression" dxfId="489" priority="528">
      <formula>AND($F10&lt;&gt;0,$F10&gt;=$G10,$F10&lt;=$H10)</formula>
    </cfRule>
  </conditionalFormatting>
  <conditionalFormatting sqref="D10:D34 D165:D167 D170:D193 D196:D251 D254:D255 D257:D262 D264:D281 D290:D294 D297:D301 D304 D315 D317:D323 D307:D310 D326:D350 D352:D354 D357 D359:D366 D158:D163 D120:D150 D152:D156">
    <cfRule type="expression" dxfId="488" priority="520">
      <formula>ISTEXT($D10)</formula>
    </cfRule>
    <cfRule type="expression" dxfId="487" priority="521">
      <formula>$D10=""</formula>
    </cfRule>
  </conditionalFormatting>
  <conditionalFormatting sqref="F37:F38 F42:F43 F46:F47 F52 F54 F59 F61:F66 F77:F79 F88:F89 F93:F94 F98:F101 F81 F104:F106 F117:F118 F108:F115">
    <cfRule type="expression" dxfId="486" priority="503">
      <formula>COUNTIF($P37,"*Masse*")</formula>
    </cfRule>
    <cfRule type="containsText" dxfId="485" priority="506" operator="containsText" text="&gt;">
      <formula>NOT(ISERROR(SEARCH("&gt;",F37)))</formula>
    </cfRule>
    <cfRule type="containsText" dxfId="484" priority="507" operator="containsText" text="&lt;">
      <formula>NOT(ISERROR(SEARCH("&lt;",F37)))</formula>
    </cfRule>
    <cfRule type="containsText" dxfId="483" priority="508" operator="containsText" text="Non">
      <formula>NOT(ISERROR(SEARCH("Non",F37)))</formula>
    </cfRule>
    <cfRule type="containsText" dxfId="482" priority="509" operator="containsText" text="Conforme">
      <formula>NOT(ISERROR(SEARCH("Conforme",F37)))</formula>
    </cfRule>
    <cfRule type="expression" dxfId="481" priority="510">
      <formula>ISTEXT($F37)</formula>
    </cfRule>
    <cfRule type="expression" dxfId="480" priority="511">
      <formula>AND($F37&lt;&gt;0,OR($G37&gt;$F37,$F37&gt;$H37))</formula>
    </cfRule>
    <cfRule type="expression" dxfId="479" priority="512">
      <formula>AND($F37&lt;&gt;0,$F37&gt;=$G37,$F37&lt;=$H37)</formula>
    </cfRule>
  </conditionalFormatting>
  <conditionalFormatting sqref="D35:D54 D81:D114 D56:D79">
    <cfRule type="expression" dxfId="478" priority="504">
      <formula>ISTEXT($D35)</formula>
    </cfRule>
    <cfRule type="expression" dxfId="477" priority="505">
      <formula>$D35=""</formula>
    </cfRule>
  </conditionalFormatting>
  <conditionalFormatting sqref="F14:F23">
    <cfRule type="expression" dxfId="476" priority="495">
      <formula>COUNTIF($P14,"*Masse*")</formula>
    </cfRule>
    <cfRule type="containsText" dxfId="475" priority="496" operator="containsText" text="&gt;">
      <formula>NOT(ISERROR(SEARCH("&gt;",F14)))</formula>
    </cfRule>
    <cfRule type="containsText" dxfId="474" priority="497" operator="containsText" text="&lt;">
      <formula>NOT(ISERROR(SEARCH("&lt;",F14)))</formula>
    </cfRule>
    <cfRule type="containsText" dxfId="473" priority="498" operator="containsText" text="Non">
      <formula>NOT(ISERROR(SEARCH("Non",F14)))</formula>
    </cfRule>
    <cfRule type="containsText" dxfId="472" priority="499" operator="containsText" text="Conforme">
      <formula>NOT(ISERROR(SEARCH("Conforme",F14)))</formula>
    </cfRule>
    <cfRule type="expression" dxfId="471" priority="500">
      <formula>ISTEXT($F14)</formula>
    </cfRule>
    <cfRule type="expression" dxfId="470" priority="501">
      <formula>AND($F14&lt;&gt;0,OR($G14&gt;$F14,$F14&gt;$H14))</formula>
    </cfRule>
    <cfRule type="expression" dxfId="469" priority="502">
      <formula>AND($F14&lt;&gt;0,$F14&gt;=$G14,$F14&lt;=$H14)</formula>
    </cfRule>
  </conditionalFormatting>
  <conditionalFormatting sqref="F24:F26">
    <cfRule type="expression" dxfId="468" priority="487">
      <formula>COUNTIF($P24,"*Masse*")</formula>
    </cfRule>
    <cfRule type="containsText" dxfId="467" priority="488" operator="containsText" text="&gt;">
      <formula>NOT(ISERROR(SEARCH("&gt;",F24)))</formula>
    </cfRule>
    <cfRule type="containsText" dxfId="466" priority="489" operator="containsText" text="&lt;">
      <formula>NOT(ISERROR(SEARCH("&lt;",F24)))</formula>
    </cfRule>
    <cfRule type="containsText" dxfId="465" priority="490" operator="containsText" text="Non">
      <formula>NOT(ISERROR(SEARCH("Non",F24)))</formula>
    </cfRule>
    <cfRule type="containsText" dxfId="464" priority="491" operator="containsText" text="Conforme">
      <formula>NOT(ISERROR(SEARCH("Conforme",F24)))</formula>
    </cfRule>
    <cfRule type="expression" dxfId="463" priority="492">
      <formula>ISTEXT($F24)</formula>
    </cfRule>
    <cfRule type="expression" dxfId="462" priority="493">
      <formula>AND($F24&lt;&gt;0,OR($G24&gt;$F24,$F24&gt;$H24))</formula>
    </cfRule>
    <cfRule type="expression" dxfId="461" priority="494">
      <formula>AND($F24&lt;&gt;0,$F24&gt;=$G24,$F24&lt;=$H24)</formula>
    </cfRule>
  </conditionalFormatting>
  <conditionalFormatting sqref="F27:F32">
    <cfRule type="expression" dxfId="460" priority="479">
      <formula>COUNTIF($P27,"*Masse*")</formula>
    </cfRule>
    <cfRule type="containsText" dxfId="459" priority="480" operator="containsText" text="&gt;">
      <formula>NOT(ISERROR(SEARCH("&gt;",F27)))</formula>
    </cfRule>
    <cfRule type="containsText" dxfId="458" priority="481" operator="containsText" text="&lt;">
      <formula>NOT(ISERROR(SEARCH("&lt;",F27)))</formula>
    </cfRule>
    <cfRule type="containsText" dxfId="457" priority="482" operator="containsText" text="Non">
      <formula>NOT(ISERROR(SEARCH("Non",F27)))</formula>
    </cfRule>
    <cfRule type="containsText" dxfId="456" priority="483" operator="containsText" text="Conforme">
      <formula>NOT(ISERROR(SEARCH("Conforme",F27)))</formula>
    </cfRule>
    <cfRule type="expression" dxfId="455" priority="484">
      <formula>ISTEXT($F27)</formula>
    </cfRule>
    <cfRule type="expression" dxfId="454" priority="485">
      <formula>AND($F27&lt;&gt;0,OR($G27&gt;$F27,$F27&gt;$H27))</formula>
    </cfRule>
    <cfRule type="expression" dxfId="453" priority="486">
      <formula>AND($F27&lt;&gt;0,$F27&gt;=$G27,$F27&lt;=$H27)</formula>
    </cfRule>
  </conditionalFormatting>
  <conditionalFormatting sqref="F35:F36">
    <cfRule type="expression" dxfId="452" priority="471">
      <formula>COUNTIF($P35,"*Masse*")</formula>
    </cfRule>
    <cfRule type="containsText" dxfId="451" priority="472" operator="containsText" text="&gt;">
      <formula>NOT(ISERROR(SEARCH("&gt;",F35)))</formula>
    </cfRule>
    <cfRule type="containsText" dxfId="450" priority="473" operator="containsText" text="&lt;">
      <formula>NOT(ISERROR(SEARCH("&lt;",F35)))</formula>
    </cfRule>
    <cfRule type="containsText" dxfId="449" priority="474" operator="containsText" text="Non">
      <formula>NOT(ISERROR(SEARCH("Non",F35)))</formula>
    </cfRule>
    <cfRule type="containsText" dxfId="448" priority="475" operator="containsText" text="Conforme">
      <formula>NOT(ISERROR(SEARCH("Conforme",F35)))</formula>
    </cfRule>
    <cfRule type="expression" dxfId="447" priority="476">
      <formula>ISTEXT($F35)</formula>
    </cfRule>
    <cfRule type="expression" dxfId="446" priority="477">
      <formula>AND($F35&lt;&gt;0,OR($G35&gt;$F35,$F35&gt;$H35))</formula>
    </cfRule>
    <cfRule type="expression" dxfId="445" priority="478">
      <formula>AND($F35&lt;&gt;0,$F35&gt;=$G35,$F35&lt;=$H35)</formula>
    </cfRule>
  </conditionalFormatting>
  <conditionalFormatting sqref="F39:F41">
    <cfRule type="expression" dxfId="444" priority="463">
      <formula>COUNTIF($P39,"*Masse*")</formula>
    </cfRule>
    <cfRule type="containsText" dxfId="443" priority="464" operator="containsText" text="&gt;">
      <formula>NOT(ISERROR(SEARCH("&gt;",F39)))</formula>
    </cfRule>
    <cfRule type="containsText" dxfId="442" priority="465" operator="containsText" text="&lt;">
      <formula>NOT(ISERROR(SEARCH("&lt;",F39)))</formula>
    </cfRule>
    <cfRule type="containsText" dxfId="441" priority="466" operator="containsText" text="Non">
      <formula>NOT(ISERROR(SEARCH("Non",F39)))</formula>
    </cfRule>
    <cfRule type="containsText" dxfId="440" priority="467" operator="containsText" text="Conforme">
      <formula>NOT(ISERROR(SEARCH("Conforme",F39)))</formula>
    </cfRule>
    <cfRule type="expression" dxfId="439" priority="468">
      <formula>ISTEXT($F39)</formula>
    </cfRule>
    <cfRule type="expression" dxfId="438" priority="469">
      <formula>AND($F39&lt;&gt;0,OR($G39&gt;$F39,$F39&gt;$H39))</formula>
    </cfRule>
    <cfRule type="expression" dxfId="437" priority="470">
      <formula>AND($F39&lt;&gt;0,$F39&gt;=$G39,$F39&lt;=$H39)</formula>
    </cfRule>
  </conditionalFormatting>
  <conditionalFormatting sqref="F44:F45">
    <cfRule type="expression" dxfId="436" priority="455">
      <formula>COUNTIF($P44,"*Masse*")</formula>
    </cfRule>
    <cfRule type="containsText" dxfId="435" priority="456" operator="containsText" text="&gt;">
      <formula>NOT(ISERROR(SEARCH("&gt;",F44)))</formula>
    </cfRule>
    <cfRule type="containsText" dxfId="434" priority="457" operator="containsText" text="&lt;">
      <formula>NOT(ISERROR(SEARCH("&lt;",F44)))</formula>
    </cfRule>
    <cfRule type="containsText" dxfId="433" priority="458" operator="containsText" text="Non">
      <formula>NOT(ISERROR(SEARCH("Non",F44)))</formula>
    </cfRule>
    <cfRule type="containsText" dxfId="432" priority="459" operator="containsText" text="Conforme">
      <formula>NOT(ISERROR(SEARCH("Conforme",F44)))</formula>
    </cfRule>
    <cfRule type="expression" dxfId="431" priority="460">
      <formula>ISTEXT($F44)</formula>
    </cfRule>
    <cfRule type="expression" dxfId="430" priority="461">
      <formula>AND($F44&lt;&gt;0,OR($G44&gt;$F44,$F44&gt;$H44))</formula>
    </cfRule>
    <cfRule type="expression" dxfId="429" priority="462">
      <formula>AND($F44&lt;&gt;0,$F44&gt;=$G44,$F44&lt;=$H44)</formula>
    </cfRule>
  </conditionalFormatting>
  <conditionalFormatting sqref="F48:F49">
    <cfRule type="expression" dxfId="428" priority="447">
      <formula>COUNTIF($P48,"*Masse*")</formula>
    </cfRule>
    <cfRule type="containsText" dxfId="427" priority="448" operator="containsText" text="&gt;">
      <formula>NOT(ISERROR(SEARCH("&gt;",F48)))</formula>
    </cfRule>
    <cfRule type="containsText" dxfId="426" priority="449" operator="containsText" text="&lt;">
      <formula>NOT(ISERROR(SEARCH("&lt;",F48)))</formula>
    </cfRule>
    <cfRule type="containsText" dxfId="425" priority="450" operator="containsText" text="Non">
      <formula>NOT(ISERROR(SEARCH("Non",F48)))</formula>
    </cfRule>
    <cfRule type="containsText" dxfId="424" priority="451" operator="containsText" text="Conforme">
      <formula>NOT(ISERROR(SEARCH("Conforme",F48)))</formula>
    </cfRule>
    <cfRule type="expression" dxfId="423" priority="452">
      <formula>ISTEXT($F48)</formula>
    </cfRule>
    <cfRule type="expression" dxfId="422" priority="453">
      <formula>AND($F48&lt;&gt;0,OR($G48&gt;$F48,$F48&gt;$H48))</formula>
    </cfRule>
    <cfRule type="expression" dxfId="421" priority="454">
      <formula>AND($F48&lt;&gt;0,$F48&gt;=$G48,$F48&lt;=$H48)</formula>
    </cfRule>
  </conditionalFormatting>
  <conditionalFormatting sqref="F50:F51">
    <cfRule type="expression" dxfId="420" priority="439">
      <formula>COUNTIF($P50,"*Masse*")</formula>
    </cfRule>
    <cfRule type="containsText" dxfId="419" priority="440" operator="containsText" text="&gt;">
      <formula>NOT(ISERROR(SEARCH("&gt;",F50)))</formula>
    </cfRule>
    <cfRule type="containsText" dxfId="418" priority="441" operator="containsText" text="&lt;">
      <formula>NOT(ISERROR(SEARCH("&lt;",F50)))</formula>
    </cfRule>
    <cfRule type="containsText" dxfId="417" priority="442" operator="containsText" text="Non">
      <formula>NOT(ISERROR(SEARCH("Non",F50)))</formula>
    </cfRule>
    <cfRule type="containsText" dxfId="416" priority="443" operator="containsText" text="Conforme">
      <formula>NOT(ISERROR(SEARCH("Conforme",F50)))</formula>
    </cfRule>
    <cfRule type="expression" dxfId="415" priority="444">
      <formula>ISTEXT($F50)</formula>
    </cfRule>
    <cfRule type="expression" dxfId="414" priority="445">
      <formula>AND($F50&lt;&gt;0,OR($G50&gt;$F50,$F50&gt;$H50))</formula>
    </cfRule>
    <cfRule type="expression" dxfId="413" priority="446">
      <formula>AND($F50&lt;&gt;0,$F50&gt;=$G50,$F50&lt;=$H50)</formula>
    </cfRule>
  </conditionalFormatting>
  <conditionalFormatting sqref="F53">
    <cfRule type="expression" dxfId="412" priority="431">
      <formula>COUNTIF($P53,"*Masse*")</formula>
    </cfRule>
    <cfRule type="containsText" dxfId="411" priority="432" operator="containsText" text="&gt;">
      <formula>NOT(ISERROR(SEARCH("&gt;",F53)))</formula>
    </cfRule>
    <cfRule type="containsText" dxfId="410" priority="433" operator="containsText" text="&lt;">
      <formula>NOT(ISERROR(SEARCH("&lt;",F53)))</formula>
    </cfRule>
    <cfRule type="containsText" dxfId="409" priority="434" operator="containsText" text="Non">
      <formula>NOT(ISERROR(SEARCH("Non",F53)))</formula>
    </cfRule>
    <cfRule type="containsText" dxfId="408" priority="435" operator="containsText" text="Conforme">
      <formula>NOT(ISERROR(SEARCH("Conforme",F53)))</formula>
    </cfRule>
    <cfRule type="expression" dxfId="407" priority="436">
      <formula>ISTEXT($F53)</formula>
    </cfRule>
    <cfRule type="expression" dxfId="406" priority="437">
      <formula>AND($F53&lt;&gt;0,OR($G53&gt;$F53,$F53&gt;$H53))</formula>
    </cfRule>
    <cfRule type="expression" dxfId="405" priority="438">
      <formula>AND($F53&lt;&gt;0,$F53&gt;=$G53,$F53&lt;=$H53)</formula>
    </cfRule>
  </conditionalFormatting>
  <conditionalFormatting sqref="F56:F58">
    <cfRule type="expression" dxfId="404" priority="423">
      <formula>COUNTIF($P56,"*Masse*")</formula>
    </cfRule>
    <cfRule type="containsText" dxfId="403" priority="424" operator="containsText" text="&gt;">
      <formula>NOT(ISERROR(SEARCH("&gt;",F56)))</formula>
    </cfRule>
    <cfRule type="containsText" dxfId="402" priority="425" operator="containsText" text="&lt;">
      <formula>NOT(ISERROR(SEARCH("&lt;",F56)))</formula>
    </cfRule>
    <cfRule type="containsText" dxfId="401" priority="426" operator="containsText" text="Non">
      <formula>NOT(ISERROR(SEARCH("Non",F56)))</formula>
    </cfRule>
    <cfRule type="containsText" dxfId="400" priority="427" operator="containsText" text="Conforme">
      <formula>NOT(ISERROR(SEARCH("Conforme",F56)))</formula>
    </cfRule>
    <cfRule type="expression" dxfId="399" priority="428">
      <formula>ISTEXT($F56)</formula>
    </cfRule>
    <cfRule type="expression" dxfId="398" priority="429">
      <formula>AND($F56&lt;&gt;0,OR($G56&gt;$F56,$F56&gt;$H56))</formula>
    </cfRule>
    <cfRule type="expression" dxfId="397" priority="430">
      <formula>AND($F56&lt;&gt;0,$F56&gt;=$G56,$F56&lt;=$H56)</formula>
    </cfRule>
  </conditionalFormatting>
  <conditionalFormatting sqref="F60">
    <cfRule type="expression" dxfId="396" priority="415">
      <formula>COUNTIF($P60,"*Masse*")</formula>
    </cfRule>
    <cfRule type="containsText" dxfId="395" priority="416" operator="containsText" text="&gt;">
      <formula>NOT(ISERROR(SEARCH("&gt;",F60)))</formula>
    </cfRule>
    <cfRule type="containsText" dxfId="394" priority="417" operator="containsText" text="&lt;">
      <formula>NOT(ISERROR(SEARCH("&lt;",F60)))</formula>
    </cfRule>
    <cfRule type="containsText" dxfId="393" priority="418" operator="containsText" text="Non">
      <formula>NOT(ISERROR(SEARCH("Non",F60)))</formula>
    </cfRule>
    <cfRule type="containsText" dxfId="392" priority="419" operator="containsText" text="Conforme">
      <formula>NOT(ISERROR(SEARCH("Conforme",F60)))</formula>
    </cfRule>
    <cfRule type="expression" dxfId="391" priority="420">
      <formula>ISTEXT($F60)</formula>
    </cfRule>
    <cfRule type="expression" dxfId="390" priority="421">
      <formula>AND($F60&lt;&gt;0,OR($G60&gt;$F60,$F60&gt;$H60))</formula>
    </cfRule>
    <cfRule type="expression" dxfId="389" priority="422">
      <formula>AND($F60&lt;&gt;0,$F60&gt;=$G60,$F60&lt;=$H60)</formula>
    </cfRule>
  </conditionalFormatting>
  <conditionalFormatting sqref="F67:F68">
    <cfRule type="expression" dxfId="388" priority="407">
      <formula>COUNTIF($P67,"*Masse*")</formula>
    </cfRule>
    <cfRule type="containsText" dxfId="387" priority="408" operator="containsText" text="&gt;">
      <formula>NOT(ISERROR(SEARCH("&gt;",F67)))</formula>
    </cfRule>
    <cfRule type="containsText" dxfId="386" priority="409" operator="containsText" text="&lt;">
      <formula>NOT(ISERROR(SEARCH("&lt;",F67)))</formula>
    </cfRule>
    <cfRule type="containsText" dxfId="385" priority="410" operator="containsText" text="Non">
      <formula>NOT(ISERROR(SEARCH("Non",F67)))</formula>
    </cfRule>
    <cfRule type="containsText" dxfId="384" priority="411" operator="containsText" text="Conforme">
      <formula>NOT(ISERROR(SEARCH("Conforme",F67)))</formula>
    </cfRule>
    <cfRule type="expression" dxfId="383" priority="412">
      <formula>ISTEXT($F67)</formula>
    </cfRule>
    <cfRule type="expression" dxfId="382" priority="413">
      <formula>AND($F67&lt;&gt;0,OR($G67&gt;$F67,$F67&gt;$H67))</formula>
    </cfRule>
    <cfRule type="expression" dxfId="381" priority="414">
      <formula>AND($F67&lt;&gt;0,$F67&gt;=$G67,$F67&lt;=$H67)</formula>
    </cfRule>
  </conditionalFormatting>
  <conditionalFormatting sqref="F69:F73">
    <cfRule type="expression" dxfId="380" priority="399">
      <formula>COUNTIF($P69,"*Masse*")</formula>
    </cfRule>
    <cfRule type="containsText" dxfId="379" priority="400" operator="containsText" text="&gt;">
      <formula>NOT(ISERROR(SEARCH("&gt;",F69)))</formula>
    </cfRule>
    <cfRule type="containsText" dxfId="378" priority="401" operator="containsText" text="&lt;">
      <formula>NOT(ISERROR(SEARCH("&lt;",F69)))</formula>
    </cfRule>
    <cfRule type="containsText" dxfId="377" priority="402" operator="containsText" text="Non">
      <formula>NOT(ISERROR(SEARCH("Non",F69)))</formula>
    </cfRule>
    <cfRule type="containsText" dxfId="376" priority="403" operator="containsText" text="Conforme">
      <formula>NOT(ISERROR(SEARCH("Conforme",F69)))</formula>
    </cfRule>
    <cfRule type="expression" dxfId="375" priority="404">
      <formula>ISTEXT($F69)</formula>
    </cfRule>
    <cfRule type="expression" dxfId="374" priority="405">
      <formula>AND($F69&lt;&gt;0,OR($G69&gt;$F69,$F69&gt;$H69))</formula>
    </cfRule>
    <cfRule type="expression" dxfId="373" priority="406">
      <formula>AND($F69&lt;&gt;0,$F69&gt;=$G69,$F69&lt;=$H69)</formula>
    </cfRule>
  </conditionalFormatting>
  <conditionalFormatting sqref="F74:F76">
    <cfRule type="expression" dxfId="372" priority="391">
      <formula>COUNTIF($P74,"*Masse*")</formula>
    </cfRule>
    <cfRule type="containsText" dxfId="371" priority="392" operator="containsText" text="&gt;">
      <formula>NOT(ISERROR(SEARCH("&gt;",F74)))</formula>
    </cfRule>
    <cfRule type="containsText" dxfId="370" priority="393" operator="containsText" text="&lt;">
      <formula>NOT(ISERROR(SEARCH("&lt;",F74)))</formula>
    </cfRule>
    <cfRule type="containsText" dxfId="369" priority="394" operator="containsText" text="Non">
      <formula>NOT(ISERROR(SEARCH("Non",F74)))</formula>
    </cfRule>
    <cfRule type="containsText" dxfId="368" priority="395" operator="containsText" text="Conforme">
      <formula>NOT(ISERROR(SEARCH("Conforme",F74)))</formula>
    </cfRule>
    <cfRule type="expression" dxfId="367" priority="396">
      <formula>ISTEXT($F74)</formula>
    </cfRule>
    <cfRule type="expression" dxfId="366" priority="397">
      <formula>AND($F74&lt;&gt;0,OR($G74&gt;$F74,$F74&gt;$H74))</formula>
    </cfRule>
    <cfRule type="expression" dxfId="365" priority="398">
      <formula>AND($F74&lt;&gt;0,$F74&gt;=$G74,$F74&lt;=$H74)</formula>
    </cfRule>
  </conditionalFormatting>
  <conditionalFormatting sqref="F82:F87">
    <cfRule type="expression" dxfId="364" priority="383">
      <formula>COUNTIF($P82,"*Masse*")</formula>
    </cfRule>
    <cfRule type="containsText" dxfId="363" priority="384" operator="containsText" text="&gt;">
      <formula>NOT(ISERROR(SEARCH("&gt;",F82)))</formula>
    </cfRule>
    <cfRule type="containsText" dxfId="362" priority="385" operator="containsText" text="&lt;">
      <formula>NOT(ISERROR(SEARCH("&lt;",F82)))</formula>
    </cfRule>
    <cfRule type="containsText" dxfId="361" priority="386" operator="containsText" text="Non">
      <formula>NOT(ISERROR(SEARCH("Non",F82)))</formula>
    </cfRule>
    <cfRule type="containsText" dxfId="360" priority="387" operator="containsText" text="Conforme">
      <formula>NOT(ISERROR(SEARCH("Conforme",F82)))</formula>
    </cfRule>
    <cfRule type="expression" dxfId="359" priority="388">
      <formula>ISTEXT($F82)</formula>
    </cfRule>
    <cfRule type="expression" dxfId="358" priority="389">
      <formula>AND($F82&lt;&gt;0,OR($G82&gt;$F82,$F82&gt;$H82))</formula>
    </cfRule>
    <cfRule type="expression" dxfId="357" priority="390">
      <formula>AND($F82&lt;&gt;0,$F82&gt;=$G82,$F82&lt;=$H82)</formula>
    </cfRule>
  </conditionalFormatting>
  <conditionalFormatting sqref="F90:F92">
    <cfRule type="expression" dxfId="356" priority="375">
      <formula>COUNTIF($P90,"*Masse*")</formula>
    </cfRule>
    <cfRule type="containsText" dxfId="355" priority="376" operator="containsText" text="&gt;">
      <formula>NOT(ISERROR(SEARCH("&gt;",F90)))</formula>
    </cfRule>
    <cfRule type="containsText" dxfId="354" priority="377" operator="containsText" text="&lt;">
      <formula>NOT(ISERROR(SEARCH("&lt;",F90)))</formula>
    </cfRule>
    <cfRule type="containsText" dxfId="353" priority="378" operator="containsText" text="Non">
      <formula>NOT(ISERROR(SEARCH("Non",F90)))</formula>
    </cfRule>
    <cfRule type="containsText" dxfId="352" priority="379" operator="containsText" text="Conforme">
      <formula>NOT(ISERROR(SEARCH("Conforme",F90)))</formula>
    </cfRule>
    <cfRule type="expression" dxfId="351" priority="380">
      <formula>ISTEXT($F90)</formula>
    </cfRule>
    <cfRule type="expression" dxfId="350" priority="381">
      <formula>AND($F90&lt;&gt;0,OR($G90&gt;$F90,$F90&gt;$H90))</formula>
    </cfRule>
    <cfRule type="expression" dxfId="349" priority="382">
      <formula>AND($F90&lt;&gt;0,$F90&gt;=$G90,$F90&lt;=$H90)</formula>
    </cfRule>
  </conditionalFormatting>
  <conditionalFormatting sqref="F95:F97">
    <cfRule type="expression" dxfId="348" priority="367">
      <formula>COUNTIF($P95,"*Masse*")</formula>
    </cfRule>
    <cfRule type="containsText" dxfId="347" priority="368" operator="containsText" text="&gt;">
      <formula>NOT(ISERROR(SEARCH("&gt;",F95)))</formula>
    </cfRule>
    <cfRule type="containsText" dxfId="346" priority="369" operator="containsText" text="&lt;">
      <formula>NOT(ISERROR(SEARCH("&lt;",F95)))</formula>
    </cfRule>
    <cfRule type="containsText" dxfId="345" priority="370" operator="containsText" text="Non">
      <formula>NOT(ISERROR(SEARCH("Non",F95)))</formula>
    </cfRule>
    <cfRule type="containsText" dxfId="344" priority="371" operator="containsText" text="Conforme">
      <formula>NOT(ISERROR(SEARCH("Conforme",F95)))</formula>
    </cfRule>
    <cfRule type="expression" dxfId="343" priority="372">
      <formula>ISTEXT($F95)</formula>
    </cfRule>
    <cfRule type="expression" dxfId="342" priority="373">
      <formula>AND($F95&lt;&gt;0,OR($G95&gt;$F95,$F95&gt;$H95))</formula>
    </cfRule>
    <cfRule type="expression" dxfId="341" priority="374">
      <formula>AND($F95&lt;&gt;0,$F95&gt;=$G95,$F95&lt;=$H95)</formula>
    </cfRule>
  </conditionalFormatting>
  <conditionalFormatting sqref="F80">
    <cfRule type="expression" dxfId="340" priority="354">
      <formula>COUNTIF($P80,"*Masse*")</formula>
    </cfRule>
    <cfRule type="containsText" dxfId="339" priority="357" operator="containsText" text="&gt;">
      <formula>NOT(ISERROR(SEARCH("&gt;",F80)))</formula>
    </cfRule>
    <cfRule type="containsText" dxfId="338" priority="358" operator="containsText" text="&lt;">
      <formula>NOT(ISERROR(SEARCH("&lt;",F80)))</formula>
    </cfRule>
    <cfRule type="containsText" dxfId="337" priority="359" operator="containsText" text="Non">
      <formula>NOT(ISERROR(SEARCH("Non",F80)))</formula>
    </cfRule>
    <cfRule type="containsText" dxfId="336" priority="360" operator="containsText" text="Conforme">
      <formula>NOT(ISERROR(SEARCH("Conforme",F80)))</formula>
    </cfRule>
    <cfRule type="expression" dxfId="335" priority="361">
      <formula>ISTEXT($F80)</formula>
    </cfRule>
    <cfRule type="expression" dxfId="334" priority="362">
      <formula>AND($F80&lt;&gt;0,OR($G80&gt;$F80,$F80&gt;$H80))</formula>
    </cfRule>
    <cfRule type="expression" dxfId="333" priority="363">
      <formula>AND($F80&lt;&gt;0,$F80&gt;=$G80,$F80&lt;=$H80)</formula>
    </cfRule>
  </conditionalFormatting>
  <conditionalFormatting sqref="D80">
    <cfRule type="expression" dxfId="332" priority="355">
      <formula>ISTEXT($D80)</formula>
    </cfRule>
    <cfRule type="expression" dxfId="331" priority="356">
      <formula>$D80=""</formula>
    </cfRule>
  </conditionalFormatting>
  <conditionalFormatting sqref="F102:F103">
    <cfRule type="expression" dxfId="330" priority="346">
      <formula>COUNTIF($P102,"*Masse*")</formula>
    </cfRule>
    <cfRule type="containsText" dxfId="329" priority="347" operator="containsText" text="&gt;">
      <formula>NOT(ISERROR(SEARCH("&gt;",F102)))</formula>
    </cfRule>
    <cfRule type="containsText" dxfId="328" priority="348" operator="containsText" text="&lt;">
      <formula>NOT(ISERROR(SEARCH("&lt;",F102)))</formula>
    </cfRule>
    <cfRule type="containsText" dxfId="327" priority="349" operator="containsText" text="Non">
      <formula>NOT(ISERROR(SEARCH("Non",F102)))</formula>
    </cfRule>
    <cfRule type="containsText" dxfId="326" priority="350" operator="containsText" text="Conforme">
      <formula>NOT(ISERROR(SEARCH("Conforme",F102)))</formula>
    </cfRule>
    <cfRule type="expression" dxfId="325" priority="351">
      <formula>ISTEXT($F102)</formula>
    </cfRule>
    <cfRule type="expression" dxfId="324" priority="352">
      <formula>AND($F102&lt;&gt;0,OR($G102&gt;$F102,$F102&gt;$H102))</formula>
    </cfRule>
    <cfRule type="expression" dxfId="323" priority="353">
      <formula>AND($F102&lt;&gt;0,$F102&gt;=$G102,$F102&lt;=$H102)</formula>
    </cfRule>
  </conditionalFormatting>
  <conditionalFormatting sqref="D115">
    <cfRule type="expression" dxfId="322" priority="331">
      <formula>ISTEXT($D115)</formula>
    </cfRule>
    <cfRule type="expression" dxfId="321" priority="332">
      <formula>$D115=""</formula>
    </cfRule>
  </conditionalFormatting>
  <conditionalFormatting sqref="F116">
    <cfRule type="expression" dxfId="320" priority="320">
      <formula>COUNTIF($P116,"*Masse*")</formula>
    </cfRule>
    <cfRule type="containsText" dxfId="319" priority="321" operator="containsText" text="&gt;">
      <formula>NOT(ISERROR(SEARCH("&gt;",F116)))</formula>
    </cfRule>
    <cfRule type="containsText" dxfId="318" priority="322" operator="containsText" text="&lt;">
      <formula>NOT(ISERROR(SEARCH("&lt;",F116)))</formula>
    </cfRule>
    <cfRule type="containsText" dxfId="317" priority="323" operator="containsText" text="Non">
      <formula>NOT(ISERROR(SEARCH("Non",F116)))</formula>
    </cfRule>
    <cfRule type="containsText" dxfId="316" priority="324" operator="containsText" text="Conforme">
      <formula>NOT(ISERROR(SEARCH("Conforme",F116)))</formula>
    </cfRule>
    <cfRule type="expression" dxfId="315" priority="325">
      <formula>ISTEXT($F116)</formula>
    </cfRule>
    <cfRule type="expression" dxfId="314" priority="326">
      <formula>AND($F116&lt;&gt;0,OR($G116&gt;$F116,$F116&gt;$H116))</formula>
    </cfRule>
    <cfRule type="expression" dxfId="313" priority="327">
      <formula>AND($F116&lt;&gt;0,$F116&gt;=$G116,$F116&lt;=$H116)</formula>
    </cfRule>
  </conditionalFormatting>
  <conditionalFormatting sqref="D118">
    <cfRule type="expression" dxfId="312" priority="314">
      <formula>ISTEXT($D118)</formula>
    </cfRule>
    <cfRule type="expression" dxfId="311" priority="315">
      <formula>$D118=""</formula>
    </cfRule>
  </conditionalFormatting>
  <conditionalFormatting sqref="D116">
    <cfRule type="expression" dxfId="310" priority="318">
      <formula>ISTEXT($D116)</formula>
    </cfRule>
    <cfRule type="expression" dxfId="309" priority="319">
      <formula>$D116=""</formula>
    </cfRule>
  </conditionalFormatting>
  <conditionalFormatting sqref="D117">
    <cfRule type="expression" dxfId="308" priority="316">
      <formula>ISTEXT($D117)</formula>
    </cfRule>
    <cfRule type="expression" dxfId="307" priority="317">
      <formula>$D117=""</formula>
    </cfRule>
  </conditionalFormatting>
  <conditionalFormatting sqref="D119">
    <cfRule type="expression" dxfId="306" priority="299">
      <formula>ISTEXT($D119)</formula>
    </cfRule>
    <cfRule type="expression" dxfId="305" priority="300">
      <formula>$D119=""</formula>
    </cfRule>
  </conditionalFormatting>
  <conditionalFormatting sqref="F107">
    <cfRule type="expression" dxfId="304" priority="291">
      <formula>COUNTIF($P107,"*Masse*")</formula>
    </cfRule>
    <cfRule type="containsText" dxfId="303" priority="292" operator="containsText" text="&gt;">
      <formula>NOT(ISERROR(SEARCH("&gt;",F107)))</formula>
    </cfRule>
    <cfRule type="containsText" dxfId="302" priority="293" operator="containsText" text="&lt;">
      <formula>NOT(ISERROR(SEARCH("&lt;",F107)))</formula>
    </cfRule>
    <cfRule type="containsText" dxfId="301" priority="294" operator="containsText" text="Non">
      <formula>NOT(ISERROR(SEARCH("Non",F107)))</formula>
    </cfRule>
    <cfRule type="containsText" dxfId="300" priority="295" operator="containsText" text="Conforme">
      <formula>NOT(ISERROR(SEARCH("Conforme",F107)))</formula>
    </cfRule>
    <cfRule type="expression" dxfId="299" priority="296">
      <formula>ISTEXT($F107)</formula>
    </cfRule>
    <cfRule type="expression" dxfId="298" priority="297">
      <formula>AND($F107&lt;&gt;0,OR($G107&gt;$F107,$F107&gt;$H107))</formula>
    </cfRule>
    <cfRule type="expression" dxfId="297" priority="298">
      <formula>AND($F107&lt;&gt;0,$F107&gt;=$G107,$F107&lt;=$H107)</formula>
    </cfRule>
  </conditionalFormatting>
  <conditionalFormatting sqref="F126:F130">
    <cfRule type="expression" dxfId="296" priority="283">
      <formula>COUNTIF($P126,"*Masse*")</formula>
    </cfRule>
    <cfRule type="containsText" dxfId="295" priority="284" operator="containsText" text="&gt;">
      <formula>NOT(ISERROR(SEARCH("&gt;",F126)))</formula>
    </cfRule>
    <cfRule type="containsText" dxfId="294" priority="285" operator="containsText" text="&lt;">
      <formula>NOT(ISERROR(SEARCH("&lt;",F126)))</formula>
    </cfRule>
    <cfRule type="containsText" dxfId="293" priority="286" operator="containsText" text="Non">
      <formula>NOT(ISERROR(SEARCH("Non",F126)))</formula>
    </cfRule>
    <cfRule type="containsText" dxfId="292" priority="287" operator="containsText" text="Conforme">
      <formula>NOT(ISERROR(SEARCH("Conforme",F126)))</formula>
    </cfRule>
    <cfRule type="expression" dxfId="291" priority="288">
      <formula>ISTEXT($F126)</formula>
    </cfRule>
    <cfRule type="expression" dxfId="290" priority="289">
      <formula>AND($F126&lt;&gt;0,OR($G126&gt;$F126,$F126&gt;$H126))</formula>
    </cfRule>
    <cfRule type="expression" dxfId="289" priority="290">
      <formula>AND($F126&lt;&gt;0,$F126&gt;=$G126,$F126&lt;=$H126)</formula>
    </cfRule>
  </conditionalFormatting>
  <conditionalFormatting sqref="F132:F142">
    <cfRule type="expression" dxfId="288" priority="275">
      <formula>COUNTIF($P132,"*Masse*")</formula>
    </cfRule>
    <cfRule type="containsText" dxfId="287" priority="276" operator="containsText" text="&gt;">
      <formula>NOT(ISERROR(SEARCH("&gt;",F132)))</formula>
    </cfRule>
    <cfRule type="containsText" dxfId="286" priority="277" operator="containsText" text="&lt;">
      <formula>NOT(ISERROR(SEARCH("&lt;",F132)))</formula>
    </cfRule>
    <cfRule type="containsText" dxfId="285" priority="278" operator="containsText" text="Non">
      <formula>NOT(ISERROR(SEARCH("Non",F132)))</formula>
    </cfRule>
    <cfRule type="containsText" dxfId="284" priority="279" operator="containsText" text="Conforme">
      <formula>NOT(ISERROR(SEARCH("Conforme",F132)))</formula>
    </cfRule>
    <cfRule type="expression" dxfId="283" priority="280">
      <formula>ISTEXT($F132)</formula>
    </cfRule>
    <cfRule type="expression" dxfId="282" priority="281">
      <formula>AND($F132&lt;&gt;0,OR($G132&gt;$F132,$F132&gt;$H132))</formula>
    </cfRule>
    <cfRule type="expression" dxfId="281" priority="282">
      <formula>AND($F132&lt;&gt;0,$F132&gt;=$G132,$F132&lt;=$H132)</formula>
    </cfRule>
  </conditionalFormatting>
  <conditionalFormatting sqref="F144">
    <cfRule type="expression" dxfId="280" priority="267">
      <formula>COUNTIF($P144,"*Masse*")</formula>
    </cfRule>
    <cfRule type="containsText" dxfId="279" priority="268" operator="containsText" text="&gt;">
      <formula>NOT(ISERROR(SEARCH("&gt;",F144)))</formula>
    </cfRule>
    <cfRule type="containsText" dxfId="278" priority="269" operator="containsText" text="&lt;">
      <formula>NOT(ISERROR(SEARCH("&lt;",F144)))</formula>
    </cfRule>
    <cfRule type="containsText" dxfId="277" priority="270" operator="containsText" text="Non">
      <formula>NOT(ISERROR(SEARCH("Non",F144)))</formula>
    </cfRule>
    <cfRule type="containsText" dxfId="276" priority="271" operator="containsText" text="Conforme">
      <formula>NOT(ISERROR(SEARCH("Conforme",F144)))</formula>
    </cfRule>
    <cfRule type="expression" dxfId="275" priority="272">
      <formula>ISTEXT($F144)</formula>
    </cfRule>
    <cfRule type="expression" dxfId="274" priority="273">
      <formula>AND($F144&lt;&gt;0,OR($G144&gt;$F144,$F144&gt;$H144))</formula>
    </cfRule>
    <cfRule type="expression" dxfId="273" priority="274">
      <formula>AND($F144&lt;&gt;0,$F144&gt;=$G144,$F144&lt;=$H144)</formula>
    </cfRule>
  </conditionalFormatting>
  <conditionalFormatting sqref="F145:F148">
    <cfRule type="expression" dxfId="272" priority="259">
      <formula>COUNTIF($P145,"*Masse*")</formula>
    </cfRule>
    <cfRule type="containsText" dxfId="271" priority="260" operator="containsText" text="&gt;">
      <formula>NOT(ISERROR(SEARCH("&gt;",F145)))</formula>
    </cfRule>
    <cfRule type="containsText" dxfId="270" priority="261" operator="containsText" text="&lt;">
      <formula>NOT(ISERROR(SEARCH("&lt;",F145)))</formula>
    </cfRule>
    <cfRule type="containsText" dxfId="269" priority="262" operator="containsText" text="Non">
      <formula>NOT(ISERROR(SEARCH("Non",F145)))</formula>
    </cfRule>
    <cfRule type="containsText" dxfId="268" priority="263" operator="containsText" text="Conforme">
      <formula>NOT(ISERROR(SEARCH("Conforme",F145)))</formula>
    </cfRule>
    <cfRule type="expression" dxfId="267" priority="264">
      <formula>ISTEXT($F145)</formula>
    </cfRule>
    <cfRule type="expression" dxfId="266" priority="265">
      <formula>AND($F145&lt;&gt;0,OR($G145&gt;$F145,$F145&gt;$H145))</formula>
    </cfRule>
    <cfRule type="expression" dxfId="265" priority="266">
      <formula>AND($F145&lt;&gt;0,$F145&gt;=$G145,$F145&lt;=$H145)</formula>
    </cfRule>
  </conditionalFormatting>
  <conditionalFormatting sqref="F154">
    <cfRule type="expression" dxfId="264" priority="251">
      <formula>COUNTIF($P154,"*Masse*")</formula>
    </cfRule>
    <cfRule type="containsText" dxfId="263" priority="252" operator="containsText" text="&gt;">
      <formula>NOT(ISERROR(SEARCH("&gt;",F154)))</formula>
    </cfRule>
    <cfRule type="containsText" dxfId="262" priority="253" operator="containsText" text="&lt;">
      <formula>NOT(ISERROR(SEARCH("&lt;",F154)))</formula>
    </cfRule>
    <cfRule type="containsText" dxfId="261" priority="254" operator="containsText" text="Non">
      <formula>NOT(ISERROR(SEARCH("Non",F154)))</formula>
    </cfRule>
    <cfRule type="containsText" dxfId="260" priority="255" operator="containsText" text="Conforme">
      <formula>NOT(ISERROR(SEARCH("Conforme",F154)))</formula>
    </cfRule>
    <cfRule type="expression" dxfId="259" priority="256">
      <formula>ISTEXT($F154)</formula>
    </cfRule>
    <cfRule type="expression" dxfId="258" priority="257">
      <formula>AND($F154&lt;&gt;0,OR($G154&gt;$F154,$F154&gt;$H154))</formula>
    </cfRule>
    <cfRule type="expression" dxfId="257" priority="258">
      <formula>AND($F154&lt;&gt;0,$F154&gt;=$G154,$F154&lt;=$H154)</formula>
    </cfRule>
  </conditionalFormatting>
  <conditionalFormatting sqref="F164">
    <cfRule type="expression" dxfId="256" priority="240">
      <formula>COUNTIF($P164,"*Masse*")</formula>
    </cfRule>
    <cfRule type="containsText" dxfId="255" priority="241" operator="containsText" text="&gt;">
      <formula>NOT(ISERROR(SEARCH("&gt;",F164)))</formula>
    </cfRule>
    <cfRule type="containsText" dxfId="254" priority="242" operator="containsText" text="&lt;">
      <formula>NOT(ISERROR(SEARCH("&lt;",F164)))</formula>
    </cfRule>
    <cfRule type="containsText" dxfId="253" priority="243" operator="containsText" text="Non">
      <formula>NOT(ISERROR(SEARCH("Non",F164)))</formula>
    </cfRule>
    <cfRule type="containsText" dxfId="252" priority="244" operator="containsText" text="Conforme">
      <formula>NOT(ISERROR(SEARCH("Conforme",F164)))</formula>
    </cfRule>
    <cfRule type="expression" dxfId="251" priority="245">
      <formula>ISTEXT($F164)</formula>
    </cfRule>
    <cfRule type="expression" dxfId="250" priority="246">
      <formula>AND($F164&lt;&gt;0,OR($G164&gt;$F164,$F164&gt;$H164))</formula>
    </cfRule>
    <cfRule type="expression" dxfId="249" priority="247">
      <formula>AND($F164&lt;&gt;0,$F164&gt;=$G164,$F164&lt;=$H164)</formula>
    </cfRule>
  </conditionalFormatting>
  <conditionalFormatting sqref="D164">
    <cfRule type="expression" dxfId="248" priority="238">
      <formula>ISTEXT($D164)</formula>
    </cfRule>
    <cfRule type="expression" dxfId="247" priority="239">
      <formula>$D164=""</formula>
    </cfRule>
  </conditionalFormatting>
  <conditionalFormatting sqref="F169">
    <cfRule type="expression" dxfId="246" priority="227">
      <formula>COUNTIF($P169,"*Masse*")</formula>
    </cfRule>
    <cfRule type="containsText" dxfId="245" priority="228" operator="containsText" text="&gt;">
      <formula>NOT(ISERROR(SEARCH("&gt;",F169)))</formula>
    </cfRule>
    <cfRule type="containsText" dxfId="244" priority="229" operator="containsText" text="&lt;">
      <formula>NOT(ISERROR(SEARCH("&lt;",F169)))</formula>
    </cfRule>
    <cfRule type="containsText" dxfId="243" priority="230" operator="containsText" text="Non">
      <formula>NOT(ISERROR(SEARCH("Non",F169)))</formula>
    </cfRule>
    <cfRule type="containsText" dxfId="242" priority="231" operator="containsText" text="Conforme">
      <formula>NOT(ISERROR(SEARCH("Conforme",F169)))</formula>
    </cfRule>
    <cfRule type="expression" dxfId="241" priority="232">
      <formula>ISTEXT($F169)</formula>
    </cfRule>
    <cfRule type="expression" dxfId="240" priority="233">
      <formula>AND($F169&lt;&gt;0,OR($G169&gt;$F169,$F169&gt;$H169))</formula>
    </cfRule>
    <cfRule type="expression" dxfId="239" priority="234">
      <formula>AND($F169&lt;&gt;0,$F169&gt;=$G169,$F169&lt;=$H169)</formula>
    </cfRule>
  </conditionalFormatting>
  <conditionalFormatting sqref="D168:D169">
    <cfRule type="expression" dxfId="238" priority="225">
      <formula>ISTEXT($D168)</formula>
    </cfRule>
    <cfRule type="expression" dxfId="237" priority="226">
      <formula>$D168=""</formula>
    </cfRule>
  </conditionalFormatting>
  <conditionalFormatting sqref="D194:D195">
    <cfRule type="expression" dxfId="236" priority="223">
      <formula>ISTEXT($D194)</formula>
    </cfRule>
    <cfRule type="expression" dxfId="235" priority="224">
      <formula>$D194=""</formula>
    </cfRule>
  </conditionalFormatting>
  <conditionalFormatting sqref="F200:F204">
    <cfRule type="expression" dxfId="234" priority="215">
      <formula>COUNTIF($P200,"*Masse*")</formula>
    </cfRule>
    <cfRule type="containsText" dxfId="233" priority="216" operator="containsText" text="&gt;">
      <formula>NOT(ISERROR(SEARCH("&gt;",F200)))</formula>
    </cfRule>
    <cfRule type="containsText" dxfId="232" priority="217" operator="containsText" text="&lt;">
      <formula>NOT(ISERROR(SEARCH("&lt;",F200)))</formula>
    </cfRule>
    <cfRule type="containsText" dxfId="231" priority="218" operator="containsText" text="Non">
      <formula>NOT(ISERROR(SEARCH("Non",F200)))</formula>
    </cfRule>
    <cfRule type="containsText" dxfId="230" priority="219" operator="containsText" text="Conforme">
      <formula>NOT(ISERROR(SEARCH("Conforme",F200)))</formula>
    </cfRule>
    <cfRule type="expression" dxfId="229" priority="220">
      <formula>ISTEXT($F200)</formula>
    </cfRule>
    <cfRule type="expression" dxfId="228" priority="221">
      <formula>AND($F200&lt;&gt;0,OR($G200&gt;$F200,$F200&gt;$H200))</formula>
    </cfRule>
    <cfRule type="expression" dxfId="227" priority="222">
      <formula>AND($F200&lt;&gt;0,$F200&gt;=$G200,$F200&lt;=$H200)</formula>
    </cfRule>
  </conditionalFormatting>
  <conditionalFormatting sqref="F209">
    <cfRule type="expression" dxfId="226" priority="207">
      <formula>COUNTIF($P209,"*Masse*")</formula>
    </cfRule>
    <cfRule type="containsText" dxfId="225" priority="208" operator="containsText" text="&gt;">
      <formula>NOT(ISERROR(SEARCH("&gt;",F209)))</formula>
    </cfRule>
    <cfRule type="containsText" dxfId="224" priority="209" operator="containsText" text="&lt;">
      <formula>NOT(ISERROR(SEARCH("&lt;",F209)))</formula>
    </cfRule>
    <cfRule type="containsText" dxfId="223" priority="210" operator="containsText" text="Non">
      <formula>NOT(ISERROR(SEARCH("Non",F209)))</formula>
    </cfRule>
    <cfRule type="containsText" dxfId="222" priority="211" operator="containsText" text="Conforme">
      <formula>NOT(ISERROR(SEARCH("Conforme",F209)))</formula>
    </cfRule>
    <cfRule type="expression" dxfId="221" priority="212">
      <formula>ISTEXT($F209)</formula>
    </cfRule>
    <cfRule type="expression" dxfId="220" priority="213">
      <formula>AND($F209&lt;&gt;0,OR($G209&gt;$F209,$F209&gt;$H209))</formula>
    </cfRule>
    <cfRule type="expression" dxfId="219" priority="214">
      <formula>AND($F209&lt;&gt;0,$F209&gt;=$G209,$F209&lt;=$H209)</formula>
    </cfRule>
  </conditionalFormatting>
  <conditionalFormatting sqref="F226:F227">
    <cfRule type="expression" dxfId="218" priority="199">
      <formula>COUNTIF($P226,"*Masse*")</formula>
    </cfRule>
    <cfRule type="containsText" dxfId="217" priority="200" operator="containsText" text="&gt;">
      <formula>NOT(ISERROR(SEARCH("&gt;",F226)))</formula>
    </cfRule>
    <cfRule type="containsText" dxfId="216" priority="201" operator="containsText" text="&lt;">
      <formula>NOT(ISERROR(SEARCH("&lt;",F226)))</formula>
    </cfRule>
    <cfRule type="containsText" dxfId="215" priority="202" operator="containsText" text="Non">
      <formula>NOT(ISERROR(SEARCH("Non",F226)))</formula>
    </cfRule>
    <cfRule type="containsText" dxfId="214" priority="203" operator="containsText" text="Conforme">
      <formula>NOT(ISERROR(SEARCH("Conforme",F226)))</formula>
    </cfRule>
    <cfRule type="expression" dxfId="213" priority="204">
      <formula>ISTEXT($F226)</formula>
    </cfRule>
    <cfRule type="expression" dxfId="212" priority="205">
      <formula>AND($F226&lt;&gt;0,OR($G226&gt;$F226,$F226&gt;$H226))</formula>
    </cfRule>
    <cfRule type="expression" dxfId="211" priority="206">
      <formula>AND($F226&lt;&gt;0,$F226&gt;=$G226,$F226&lt;=$H226)</formula>
    </cfRule>
  </conditionalFormatting>
  <conditionalFormatting sqref="F229:F232">
    <cfRule type="expression" dxfId="210" priority="191">
      <formula>COUNTIF($P229,"*Masse*")</formula>
    </cfRule>
    <cfRule type="containsText" dxfId="209" priority="192" operator="containsText" text="&gt;">
      <formula>NOT(ISERROR(SEARCH("&gt;",F229)))</formula>
    </cfRule>
    <cfRule type="containsText" dxfId="208" priority="193" operator="containsText" text="&lt;">
      <formula>NOT(ISERROR(SEARCH("&lt;",F229)))</formula>
    </cfRule>
    <cfRule type="containsText" dxfId="207" priority="194" operator="containsText" text="Non">
      <formula>NOT(ISERROR(SEARCH("Non",F229)))</formula>
    </cfRule>
    <cfRule type="containsText" dxfId="206" priority="195" operator="containsText" text="Conforme">
      <formula>NOT(ISERROR(SEARCH("Conforme",F229)))</formula>
    </cfRule>
    <cfRule type="expression" dxfId="205" priority="196">
      <formula>ISTEXT($F229)</formula>
    </cfRule>
    <cfRule type="expression" dxfId="204" priority="197">
      <formula>AND($F229&lt;&gt;0,OR($G229&gt;$F229,$F229&gt;$H229))</formula>
    </cfRule>
    <cfRule type="expression" dxfId="203" priority="198">
      <formula>AND($F229&lt;&gt;0,$F229&gt;=$G229,$F229&lt;=$H229)</formula>
    </cfRule>
  </conditionalFormatting>
  <conditionalFormatting sqref="F240:F241">
    <cfRule type="expression" dxfId="202" priority="183">
      <formula>COUNTIF($P240,"*Masse*")</formula>
    </cfRule>
    <cfRule type="containsText" dxfId="201" priority="184" operator="containsText" text="&gt;">
      <formula>NOT(ISERROR(SEARCH("&gt;",F240)))</formula>
    </cfRule>
    <cfRule type="containsText" dxfId="200" priority="185" operator="containsText" text="&lt;">
      <formula>NOT(ISERROR(SEARCH("&lt;",F240)))</formula>
    </cfRule>
    <cfRule type="containsText" dxfId="199" priority="186" operator="containsText" text="Non">
      <formula>NOT(ISERROR(SEARCH("Non",F240)))</formula>
    </cfRule>
    <cfRule type="containsText" dxfId="198" priority="187" operator="containsText" text="Conforme">
      <formula>NOT(ISERROR(SEARCH("Conforme",F240)))</formula>
    </cfRule>
    <cfRule type="expression" dxfId="197" priority="188">
      <formula>ISTEXT($F240)</formula>
    </cfRule>
    <cfRule type="expression" dxfId="196" priority="189">
      <formula>AND($F240&lt;&gt;0,OR($G240&gt;$F240,$F240&gt;$H240))</formula>
    </cfRule>
    <cfRule type="expression" dxfId="195" priority="190">
      <formula>AND($F240&lt;&gt;0,$F240&gt;=$G240,$F240&lt;=$H240)</formula>
    </cfRule>
  </conditionalFormatting>
  <conditionalFormatting sqref="F243:F244">
    <cfRule type="expression" dxfId="194" priority="175">
      <formula>COUNTIF($P243,"*Masse*")</formula>
    </cfRule>
    <cfRule type="containsText" dxfId="193" priority="176" operator="containsText" text="&gt;">
      <formula>NOT(ISERROR(SEARCH("&gt;",F243)))</formula>
    </cfRule>
    <cfRule type="containsText" dxfId="192" priority="177" operator="containsText" text="&lt;">
      <formula>NOT(ISERROR(SEARCH("&lt;",F243)))</formula>
    </cfRule>
    <cfRule type="containsText" dxfId="191" priority="178" operator="containsText" text="Non">
      <formula>NOT(ISERROR(SEARCH("Non",F243)))</formula>
    </cfRule>
    <cfRule type="containsText" dxfId="190" priority="179" operator="containsText" text="Conforme">
      <formula>NOT(ISERROR(SEARCH("Conforme",F243)))</formula>
    </cfRule>
    <cfRule type="expression" dxfId="189" priority="180">
      <formula>ISTEXT($F243)</formula>
    </cfRule>
    <cfRule type="expression" dxfId="188" priority="181">
      <formula>AND($F243&lt;&gt;0,OR($G243&gt;$F243,$F243&gt;$H243))</formula>
    </cfRule>
    <cfRule type="expression" dxfId="187" priority="182">
      <formula>AND($F243&lt;&gt;0,$F243&gt;=$G243,$F243&lt;=$H243)</formula>
    </cfRule>
  </conditionalFormatting>
  <conditionalFormatting sqref="F253">
    <cfRule type="expression" dxfId="186" priority="164">
      <formula>COUNTIF($P253,"*Masse*")</formula>
    </cfRule>
    <cfRule type="containsText" dxfId="185" priority="165" operator="containsText" text="&gt;">
      <formula>NOT(ISERROR(SEARCH("&gt;",F253)))</formula>
    </cfRule>
    <cfRule type="containsText" dxfId="184" priority="166" operator="containsText" text="&lt;">
      <formula>NOT(ISERROR(SEARCH("&lt;",F253)))</formula>
    </cfRule>
    <cfRule type="containsText" dxfId="183" priority="167" operator="containsText" text="Non">
      <formula>NOT(ISERROR(SEARCH("Non",F253)))</formula>
    </cfRule>
    <cfRule type="containsText" dxfId="182" priority="168" operator="containsText" text="Conforme">
      <formula>NOT(ISERROR(SEARCH("Conforme",F253)))</formula>
    </cfRule>
    <cfRule type="expression" dxfId="181" priority="169">
      <formula>ISTEXT($F253)</formula>
    </cfRule>
    <cfRule type="expression" dxfId="180" priority="170">
      <formula>AND($F253&lt;&gt;0,OR($G253&gt;$F253,$F253&gt;$H253))</formula>
    </cfRule>
    <cfRule type="expression" dxfId="179" priority="171">
      <formula>AND($F253&lt;&gt;0,$F253&gt;=$G253,$F253&lt;=$H253)</formula>
    </cfRule>
  </conditionalFormatting>
  <conditionalFormatting sqref="D252">
    <cfRule type="expression" dxfId="178" priority="162">
      <formula>ISTEXT($D252)</formula>
    </cfRule>
    <cfRule type="expression" dxfId="177" priority="163">
      <formula>$D252=""</formula>
    </cfRule>
  </conditionalFormatting>
  <conditionalFormatting sqref="D253">
    <cfRule type="expression" dxfId="176" priority="160">
      <formula>ISTEXT($D253)</formula>
    </cfRule>
    <cfRule type="expression" dxfId="175" priority="161">
      <formula>$D253=""</formula>
    </cfRule>
  </conditionalFormatting>
  <conditionalFormatting sqref="D256">
    <cfRule type="expression" dxfId="174" priority="158">
      <formula>ISTEXT($D256)</formula>
    </cfRule>
    <cfRule type="expression" dxfId="173" priority="159">
      <formula>$D256=""</formula>
    </cfRule>
  </conditionalFormatting>
  <conditionalFormatting sqref="D263">
    <cfRule type="expression" dxfId="172" priority="156">
      <formula>ISTEXT($D263)</formula>
    </cfRule>
    <cfRule type="expression" dxfId="171" priority="157">
      <formula>$D263=""</formula>
    </cfRule>
  </conditionalFormatting>
  <conditionalFormatting sqref="F260">
    <cfRule type="expression" dxfId="170" priority="148">
      <formula>COUNTIF($P260,"*Masse*")</formula>
    </cfRule>
    <cfRule type="containsText" dxfId="169" priority="149" operator="containsText" text="&gt;">
      <formula>NOT(ISERROR(SEARCH("&gt;",F260)))</formula>
    </cfRule>
    <cfRule type="containsText" dxfId="168" priority="150" operator="containsText" text="&lt;">
      <formula>NOT(ISERROR(SEARCH("&lt;",F260)))</formula>
    </cfRule>
    <cfRule type="containsText" dxfId="167" priority="151" operator="containsText" text="Non">
      <formula>NOT(ISERROR(SEARCH("Non",F260)))</formula>
    </cfRule>
    <cfRule type="containsText" dxfId="166" priority="152" operator="containsText" text="Conforme">
      <formula>NOT(ISERROR(SEARCH("Conforme",F260)))</formula>
    </cfRule>
    <cfRule type="expression" dxfId="165" priority="153">
      <formula>ISTEXT($F260)</formula>
    </cfRule>
    <cfRule type="expression" dxfId="164" priority="154">
      <formula>AND($F260&lt;&gt;0,OR($G260&gt;$F260,$F260&gt;$H260))</formula>
    </cfRule>
    <cfRule type="expression" dxfId="163" priority="155">
      <formula>AND($F260&lt;&gt;0,$F260&gt;=$G260,$F260&lt;=$H260)</formula>
    </cfRule>
  </conditionalFormatting>
  <conditionalFormatting sqref="F268:F272">
    <cfRule type="expression" dxfId="162" priority="140">
      <formula>COUNTIF($P268,"*Masse*")</formula>
    </cfRule>
    <cfRule type="containsText" dxfId="161" priority="141" operator="containsText" text="&gt;">
      <formula>NOT(ISERROR(SEARCH("&gt;",F268)))</formula>
    </cfRule>
    <cfRule type="containsText" dxfId="160" priority="142" operator="containsText" text="&lt;">
      <formula>NOT(ISERROR(SEARCH("&lt;",F268)))</formula>
    </cfRule>
    <cfRule type="containsText" dxfId="159" priority="143" operator="containsText" text="Non">
      <formula>NOT(ISERROR(SEARCH("Non",F268)))</formula>
    </cfRule>
    <cfRule type="containsText" dxfId="158" priority="144" operator="containsText" text="Conforme">
      <formula>NOT(ISERROR(SEARCH("Conforme",F268)))</formula>
    </cfRule>
    <cfRule type="expression" dxfId="157" priority="145">
      <formula>ISTEXT($F268)</formula>
    </cfRule>
    <cfRule type="expression" dxfId="156" priority="146">
      <formula>AND($F268&lt;&gt;0,OR($G268&gt;$F268,$F268&gt;$H268))</formula>
    </cfRule>
    <cfRule type="expression" dxfId="155" priority="147">
      <formula>AND($F268&lt;&gt;0,$F268&gt;=$G268,$F268&lt;=$H268)</formula>
    </cfRule>
  </conditionalFormatting>
  <conditionalFormatting sqref="F275:F276">
    <cfRule type="expression" dxfId="154" priority="132">
      <formula>COUNTIF($P275,"*Masse*")</formula>
    </cfRule>
    <cfRule type="containsText" dxfId="153" priority="133" operator="containsText" text="&gt;">
      <formula>NOT(ISERROR(SEARCH("&gt;",F275)))</formula>
    </cfRule>
    <cfRule type="containsText" dxfId="152" priority="134" operator="containsText" text="&lt;">
      <formula>NOT(ISERROR(SEARCH("&lt;",F275)))</formula>
    </cfRule>
    <cfRule type="containsText" dxfId="151" priority="135" operator="containsText" text="Non">
      <formula>NOT(ISERROR(SEARCH("Non",F275)))</formula>
    </cfRule>
    <cfRule type="containsText" dxfId="150" priority="136" operator="containsText" text="Conforme">
      <formula>NOT(ISERROR(SEARCH("Conforme",F275)))</formula>
    </cfRule>
    <cfRule type="expression" dxfId="149" priority="137">
      <formula>ISTEXT($F275)</formula>
    </cfRule>
    <cfRule type="expression" dxfId="148" priority="138">
      <formula>AND($F275&lt;&gt;0,OR($G275&gt;$F275,$F275&gt;$H275))</formula>
    </cfRule>
    <cfRule type="expression" dxfId="147" priority="139">
      <formula>AND($F275&lt;&gt;0,$F275&gt;=$G275,$F275&lt;=$H275)</formula>
    </cfRule>
  </conditionalFormatting>
  <conditionalFormatting sqref="F278">
    <cfRule type="expression" dxfId="146" priority="124">
      <formula>COUNTIF($P278,"*Masse*")</formula>
    </cfRule>
    <cfRule type="containsText" dxfId="145" priority="125" operator="containsText" text="&gt;">
      <formula>NOT(ISERROR(SEARCH("&gt;",F278)))</formula>
    </cfRule>
    <cfRule type="containsText" dxfId="144" priority="126" operator="containsText" text="&lt;">
      <formula>NOT(ISERROR(SEARCH("&lt;",F278)))</formula>
    </cfRule>
    <cfRule type="containsText" dxfId="143" priority="127" operator="containsText" text="Non">
      <formula>NOT(ISERROR(SEARCH("Non",F278)))</formula>
    </cfRule>
    <cfRule type="containsText" dxfId="142" priority="128" operator="containsText" text="Conforme">
      <formula>NOT(ISERROR(SEARCH("Conforme",F278)))</formula>
    </cfRule>
    <cfRule type="expression" dxfId="141" priority="129">
      <formula>ISTEXT($F278)</formula>
    </cfRule>
    <cfRule type="expression" dxfId="140" priority="130">
      <formula>AND($F278&lt;&gt;0,OR($G278&gt;$F278,$F278&gt;$H278))</formula>
    </cfRule>
    <cfRule type="expression" dxfId="139" priority="131">
      <formula>AND($F278&lt;&gt;0,$F278&gt;=$G278,$F278&lt;=$H278)</formula>
    </cfRule>
  </conditionalFormatting>
  <conditionalFormatting sqref="F293">
    <cfRule type="expression" dxfId="138" priority="116">
      <formula>COUNTIF($P293,"*Masse*")</formula>
    </cfRule>
    <cfRule type="containsText" dxfId="137" priority="117" operator="containsText" text="&gt;">
      <formula>NOT(ISERROR(SEARCH("&gt;",F293)))</formula>
    </cfRule>
    <cfRule type="containsText" dxfId="136" priority="118" operator="containsText" text="&lt;">
      <formula>NOT(ISERROR(SEARCH("&lt;",F293)))</formula>
    </cfRule>
    <cfRule type="containsText" dxfId="135" priority="119" operator="containsText" text="Non">
      <formula>NOT(ISERROR(SEARCH("Non",F293)))</formula>
    </cfRule>
    <cfRule type="containsText" dxfId="134" priority="120" operator="containsText" text="Conforme">
      <formula>NOT(ISERROR(SEARCH("Conforme",F293)))</formula>
    </cfRule>
    <cfRule type="expression" dxfId="133" priority="121">
      <formula>ISTEXT($F293)</formula>
    </cfRule>
    <cfRule type="expression" dxfId="132" priority="122">
      <formula>AND($F293&lt;&gt;0,OR($G293&gt;$F293,$F293&gt;$H293))</formula>
    </cfRule>
    <cfRule type="expression" dxfId="131" priority="123">
      <formula>AND($F293&lt;&gt;0,$F293&gt;=$G293,$F293&lt;=$H293)</formula>
    </cfRule>
  </conditionalFormatting>
  <conditionalFormatting sqref="D282:D289">
    <cfRule type="expression" dxfId="130" priority="114">
      <formula>ISTEXT($D282)</formula>
    </cfRule>
    <cfRule type="expression" dxfId="129" priority="115">
      <formula>$D282=""</formula>
    </cfRule>
  </conditionalFormatting>
  <conditionalFormatting sqref="D295">
    <cfRule type="expression" dxfId="128" priority="112">
      <formula>ISTEXT($D295)</formula>
    </cfRule>
    <cfRule type="expression" dxfId="127" priority="113">
      <formula>$D295=""</formula>
    </cfRule>
  </conditionalFormatting>
  <conditionalFormatting sqref="D296">
    <cfRule type="expression" dxfId="126" priority="110">
      <formula>ISTEXT($D296)</formula>
    </cfRule>
    <cfRule type="expression" dxfId="125" priority="111">
      <formula>$D296=""</formula>
    </cfRule>
  </conditionalFormatting>
  <conditionalFormatting sqref="F299">
    <cfRule type="expression" dxfId="124" priority="102">
      <formula>COUNTIF($P299,"*Masse*")</formula>
    </cfRule>
    <cfRule type="containsText" dxfId="123" priority="103" operator="containsText" text="&gt;">
      <formula>NOT(ISERROR(SEARCH("&gt;",F299)))</formula>
    </cfRule>
    <cfRule type="containsText" dxfId="122" priority="104" operator="containsText" text="&lt;">
      <formula>NOT(ISERROR(SEARCH("&lt;",F299)))</formula>
    </cfRule>
    <cfRule type="containsText" dxfId="121" priority="105" operator="containsText" text="Non">
      <formula>NOT(ISERROR(SEARCH("Non",F299)))</formula>
    </cfRule>
    <cfRule type="containsText" dxfId="120" priority="106" operator="containsText" text="Conforme">
      <formula>NOT(ISERROR(SEARCH("Conforme",F299)))</formula>
    </cfRule>
    <cfRule type="expression" dxfId="119" priority="107">
      <formula>ISTEXT($F299)</formula>
    </cfRule>
    <cfRule type="expression" dxfId="118" priority="108">
      <formula>AND($F299&lt;&gt;0,OR($G299&gt;$F299,$F299&gt;$H299))</formula>
    </cfRule>
    <cfRule type="expression" dxfId="117" priority="109">
      <formula>AND($F299&lt;&gt;0,$F299&gt;=$G299,$F299&lt;=$H299)</formula>
    </cfRule>
  </conditionalFormatting>
  <conditionalFormatting sqref="D302">
    <cfRule type="expression" dxfId="116" priority="100">
      <formula>ISTEXT($D302)</formula>
    </cfRule>
    <cfRule type="expression" dxfId="115" priority="101">
      <formula>$D302=""</formula>
    </cfRule>
  </conditionalFormatting>
  <conditionalFormatting sqref="D303">
    <cfRule type="expression" dxfId="114" priority="98">
      <formula>ISTEXT($D303)</formula>
    </cfRule>
    <cfRule type="expression" dxfId="113" priority="99">
      <formula>$D303=""</formula>
    </cfRule>
  </conditionalFormatting>
  <conditionalFormatting sqref="D311:D314">
    <cfRule type="expression" dxfId="112" priority="96">
      <formula>ISTEXT($D311)</formula>
    </cfRule>
    <cfRule type="expression" dxfId="111" priority="97">
      <formula>$D311=""</formula>
    </cfRule>
  </conditionalFormatting>
  <conditionalFormatting sqref="D316">
    <cfRule type="expression" dxfId="110" priority="94">
      <formula>ISTEXT($D316)</formula>
    </cfRule>
    <cfRule type="expression" dxfId="109" priority="95">
      <formula>$D316=""</formula>
    </cfRule>
  </conditionalFormatting>
  <conditionalFormatting sqref="D305">
    <cfRule type="expression" dxfId="108" priority="92">
      <formula>ISTEXT($D305)</formula>
    </cfRule>
    <cfRule type="expression" dxfId="107" priority="93">
      <formula>$D305=""</formula>
    </cfRule>
  </conditionalFormatting>
  <conditionalFormatting sqref="D324:D325">
    <cfRule type="expression" dxfId="106" priority="90">
      <formula>ISTEXT($D324)</formula>
    </cfRule>
    <cfRule type="expression" dxfId="105" priority="91">
      <formula>$D324=""</formula>
    </cfRule>
  </conditionalFormatting>
  <conditionalFormatting sqref="F331">
    <cfRule type="expression" dxfId="104" priority="82">
      <formula>COUNTIF($P331,"*Masse*")</formula>
    </cfRule>
    <cfRule type="containsText" dxfId="103" priority="83" operator="containsText" text="&gt;">
      <formula>NOT(ISERROR(SEARCH("&gt;",F331)))</formula>
    </cfRule>
    <cfRule type="containsText" dxfId="102" priority="84" operator="containsText" text="&lt;">
      <formula>NOT(ISERROR(SEARCH("&lt;",F331)))</formula>
    </cfRule>
    <cfRule type="containsText" dxfId="101" priority="85" operator="containsText" text="Non">
      <formula>NOT(ISERROR(SEARCH("Non",F331)))</formula>
    </cfRule>
    <cfRule type="containsText" dxfId="100" priority="86" operator="containsText" text="Conforme">
      <formula>NOT(ISERROR(SEARCH("Conforme",F331)))</formula>
    </cfRule>
    <cfRule type="expression" dxfId="99" priority="87">
      <formula>ISTEXT($F331)</formula>
    </cfRule>
    <cfRule type="expression" dxfId="98" priority="88">
      <formula>AND($F331&lt;&gt;0,OR($G331&gt;$F331,$F331&gt;$H331))</formula>
    </cfRule>
    <cfRule type="expression" dxfId="97" priority="89">
      <formula>AND($F331&lt;&gt;0,$F331&gt;=$G331,$F331&lt;=$H331)</formula>
    </cfRule>
  </conditionalFormatting>
  <conditionalFormatting sqref="F343">
    <cfRule type="expression" dxfId="96" priority="71">
      <formula>COUNTIF($P343,"*Masse*")</formula>
    </cfRule>
    <cfRule type="containsText" dxfId="95" priority="72" operator="containsText" text="&gt;">
      <formula>NOT(ISERROR(SEARCH("&gt;",F343)))</formula>
    </cfRule>
    <cfRule type="containsText" dxfId="94" priority="73" operator="containsText" text="&lt;">
      <formula>NOT(ISERROR(SEARCH("&lt;",F343)))</formula>
    </cfRule>
    <cfRule type="containsText" dxfId="93" priority="74" operator="containsText" text="Non">
      <formula>NOT(ISERROR(SEARCH("Non",F343)))</formula>
    </cfRule>
    <cfRule type="containsText" dxfId="92" priority="75" operator="containsText" text="Conforme">
      <formula>NOT(ISERROR(SEARCH("Conforme",F343)))</formula>
    </cfRule>
    <cfRule type="expression" dxfId="91" priority="76">
      <formula>ISTEXT($F343)</formula>
    </cfRule>
    <cfRule type="expression" dxfId="90" priority="77">
      <formula>AND($F343&lt;&gt;0,OR($G343&gt;$F343,$F343&gt;$H343))</formula>
    </cfRule>
    <cfRule type="expression" dxfId="89" priority="78">
      <formula>AND($F343&lt;&gt;0,$F343&gt;=$G343,$F343&lt;=$H343)</formula>
    </cfRule>
  </conditionalFormatting>
  <conditionalFormatting sqref="D351">
    <cfRule type="expression" dxfId="88" priority="69">
      <formula>ISTEXT($D351)</formula>
    </cfRule>
    <cfRule type="expression" dxfId="87" priority="70">
      <formula>$D351=""</formula>
    </cfRule>
  </conditionalFormatting>
  <conditionalFormatting sqref="D355:D356">
    <cfRule type="expression" dxfId="86" priority="67">
      <formula>ISTEXT($D355)</formula>
    </cfRule>
    <cfRule type="expression" dxfId="85" priority="68">
      <formula>$D355=""</formula>
    </cfRule>
  </conditionalFormatting>
  <conditionalFormatting sqref="D358">
    <cfRule type="expression" dxfId="84" priority="65">
      <formula>ISTEXT($D358)</formula>
    </cfRule>
    <cfRule type="expression" dxfId="83" priority="66">
      <formula>$D358=""</formula>
    </cfRule>
  </conditionalFormatting>
  <conditionalFormatting sqref="D367">
    <cfRule type="expression" dxfId="82" priority="63">
      <formula>ISTEXT($D367)</formula>
    </cfRule>
    <cfRule type="expression" dxfId="81" priority="64">
      <formula>$D367=""</formula>
    </cfRule>
  </conditionalFormatting>
  <conditionalFormatting sqref="F55">
    <cfRule type="expression" dxfId="80" priority="50">
      <formula>COUNTIF($P55,"*Masse*")</formula>
    </cfRule>
    <cfRule type="containsText" dxfId="79" priority="53" operator="containsText" text="&gt;">
      <formula>NOT(ISERROR(SEARCH("&gt;",F55)))</formula>
    </cfRule>
    <cfRule type="containsText" dxfId="78" priority="54" operator="containsText" text="&lt;">
      <formula>NOT(ISERROR(SEARCH("&lt;",F55)))</formula>
    </cfRule>
    <cfRule type="containsText" dxfId="77" priority="55" operator="containsText" text="Non">
      <formula>NOT(ISERROR(SEARCH("Non",F55)))</formula>
    </cfRule>
    <cfRule type="containsText" dxfId="76" priority="56" operator="containsText" text="Conforme">
      <formula>NOT(ISERROR(SEARCH("Conforme",F55)))</formula>
    </cfRule>
    <cfRule type="expression" dxfId="75" priority="57">
      <formula>ISTEXT($F55)</formula>
    </cfRule>
    <cfRule type="expression" dxfId="74" priority="58">
      <formula>AND($F55&lt;&gt;0,OR($G55&gt;$F55,$F55&gt;$H55))</formula>
    </cfRule>
    <cfRule type="expression" dxfId="73" priority="59">
      <formula>AND($F55&lt;&gt;0,$F55&gt;=$G55,$F55&lt;=$H55)</formula>
    </cfRule>
  </conditionalFormatting>
  <conditionalFormatting sqref="D55">
    <cfRule type="expression" dxfId="72" priority="51">
      <formula>ISTEXT($D55)</formula>
    </cfRule>
    <cfRule type="expression" dxfId="71" priority="52">
      <formula>$D55=""</formula>
    </cfRule>
  </conditionalFormatting>
  <conditionalFormatting sqref="F306">
    <cfRule type="expression" dxfId="70" priority="39">
      <formula>COUNTIF($P306,"*Masse*")</formula>
    </cfRule>
    <cfRule type="containsText" dxfId="69" priority="40" operator="containsText" text="&gt;">
      <formula>NOT(ISERROR(SEARCH("&gt;",F306)))</formula>
    </cfRule>
    <cfRule type="containsText" dxfId="68" priority="41" operator="containsText" text="&lt;">
      <formula>NOT(ISERROR(SEARCH("&lt;",F306)))</formula>
    </cfRule>
    <cfRule type="containsText" dxfId="67" priority="42" operator="containsText" text="Non">
      <formula>NOT(ISERROR(SEARCH("Non",F306)))</formula>
    </cfRule>
    <cfRule type="containsText" dxfId="66" priority="43" operator="containsText" text="Conforme">
      <formula>NOT(ISERROR(SEARCH("Conforme",F306)))</formula>
    </cfRule>
    <cfRule type="expression" dxfId="65" priority="44">
      <formula>ISTEXT($F306)</formula>
    </cfRule>
    <cfRule type="expression" dxfId="64" priority="45">
      <formula>AND($F306&lt;&gt;0,OR($G306&gt;$F306,$F306&gt;$H306))</formula>
    </cfRule>
    <cfRule type="expression" dxfId="63" priority="46">
      <formula>AND($F306&lt;&gt;0,$F306&gt;=$G306,$F306&lt;=$H306)</formula>
    </cfRule>
  </conditionalFormatting>
  <conditionalFormatting sqref="D306">
    <cfRule type="expression" dxfId="62" priority="37">
      <formula>ISTEXT($D306)</formula>
    </cfRule>
    <cfRule type="expression" dxfId="61" priority="38">
      <formula>$D306=""</formula>
    </cfRule>
  </conditionalFormatting>
  <conditionalFormatting sqref="D157">
    <cfRule type="expression" dxfId="60" priority="28">
      <formula>ISTEXT($D157)</formula>
    </cfRule>
    <cfRule type="expression" dxfId="59" priority="29">
      <formula>$D157=""</formula>
    </cfRule>
  </conditionalFormatting>
  <conditionalFormatting sqref="F157">
    <cfRule type="expression" dxfId="58" priority="19">
      <formula>COUNTIF($P157,"*Masse*")</formula>
    </cfRule>
    <cfRule type="containsText" dxfId="57" priority="20" operator="containsText" text="&gt;">
      <formula>NOT(ISERROR(SEARCH("&gt;",F157)))</formula>
    </cfRule>
    <cfRule type="containsText" dxfId="56" priority="21" operator="containsText" text="&lt;">
      <formula>NOT(ISERROR(SEARCH("&lt;",F157)))</formula>
    </cfRule>
    <cfRule type="containsText" dxfId="55" priority="22" operator="containsText" text="Non">
      <formula>NOT(ISERROR(SEARCH("Non",F157)))</formula>
    </cfRule>
    <cfRule type="containsText" dxfId="54" priority="23" operator="containsText" text="Conforme">
      <formula>NOT(ISERROR(SEARCH("Conforme",F157)))</formula>
    </cfRule>
    <cfRule type="expression" dxfId="53" priority="24">
      <formula>ISTEXT($F157)</formula>
    </cfRule>
    <cfRule type="expression" dxfId="52" priority="25">
      <formula>AND($F157&lt;&gt;0,OR($G157&gt;$F157,$F157&gt;$H157))</formula>
    </cfRule>
    <cfRule type="expression" dxfId="51" priority="26">
      <formula>AND($F157&lt;&gt;0,$F157&gt;=$G157,$F157&lt;=$H157)</formula>
    </cfRule>
  </conditionalFormatting>
  <conditionalFormatting sqref="F151">
    <cfRule type="expression" dxfId="50" priority="9">
      <formula>COUNTIF($P151,"*Masse*")</formula>
    </cfRule>
    <cfRule type="containsText" dxfId="49" priority="12" operator="containsText" text="&gt;">
      <formula>NOT(ISERROR(SEARCH("&gt;",F151)))</formula>
    </cfRule>
    <cfRule type="containsText" dxfId="48" priority="13" operator="containsText" text="&lt;">
      <formula>NOT(ISERROR(SEARCH("&lt;",F151)))</formula>
    </cfRule>
    <cfRule type="containsText" dxfId="47" priority="14" operator="containsText" text="Non">
      <formula>NOT(ISERROR(SEARCH("Non",F151)))</formula>
    </cfRule>
    <cfRule type="containsText" dxfId="46" priority="15" operator="containsText" text="Conforme">
      <formula>NOT(ISERROR(SEARCH("Conforme",F151)))</formula>
    </cfRule>
    <cfRule type="expression" dxfId="45" priority="16">
      <formula>ISTEXT($F151)</formula>
    </cfRule>
    <cfRule type="expression" dxfId="44" priority="17">
      <formula>AND($F151&lt;&gt;0,OR($G151&gt;$F151,$F151&gt;$H151))</formula>
    </cfRule>
    <cfRule type="expression" dxfId="43" priority="18">
      <formula>AND($F151&lt;&gt;0,$F151&gt;=$G151,$F151&lt;=$H151)</formula>
    </cfRule>
  </conditionalFormatting>
  <conditionalFormatting sqref="D151">
    <cfRule type="expression" dxfId="42" priority="10">
      <formula>ISTEXT($D151)</formula>
    </cfRule>
    <cfRule type="expression" dxfId="41" priority="11">
      <formula>$D151=""</formula>
    </cfRule>
  </conditionalFormatting>
  <conditionalFormatting sqref="H153">
    <cfRule type="expression" dxfId="40" priority="1">
      <formula>COUNTIF($P153,"*Masse*")</formula>
    </cfRule>
    <cfRule type="containsText" dxfId="39" priority="2" operator="containsText" text="&gt;">
      <formula>NOT(ISERROR(SEARCH("&gt;",H153)))</formula>
    </cfRule>
    <cfRule type="containsText" dxfId="38" priority="3" operator="containsText" text="&lt;">
      <formula>NOT(ISERROR(SEARCH("&lt;",H153)))</formula>
    </cfRule>
    <cfRule type="containsText" dxfId="37" priority="4" operator="containsText" text="Non">
      <formula>NOT(ISERROR(SEARCH("Non",H153)))</formula>
    </cfRule>
    <cfRule type="containsText" dxfId="36" priority="5" operator="containsText" text="Conforme">
      <formula>NOT(ISERROR(SEARCH("Conforme",H153)))</formula>
    </cfRule>
    <cfRule type="expression" dxfId="35" priority="6">
      <formula>ISTEXT($F153)</formula>
    </cfRule>
    <cfRule type="expression" dxfId="34" priority="7">
      <formula>AND($F153&lt;&gt;0,OR($G153&gt;$F153,$F153&gt;$H153))</formula>
    </cfRule>
    <cfRule type="expression" dxfId="33" priority="8">
      <formula>AND($F153&lt;&gt;0,$F153&gt;=$G153,$F153&lt;=$H153)</formula>
    </cfRule>
  </conditionalFormatting>
  <dataValidations count="1">
    <dataValidation type="list" allowBlank="1" showInputMessage="1" showErrorMessage="1" sqref="K4" xr:uid="{FC1BB172-8A0C-4F0A-B11A-4C876113C831}">
      <formula1>"FAI,Série"</formula1>
    </dataValidation>
  </dataValidations>
  <printOptions horizontalCentered="1"/>
  <pageMargins left="0.19685039370078741" right="0.19685039370078741" top="0.19685039370078741" bottom="0.59055118110236227" header="0.31496062992125984" footer="0.31496062992125984"/>
  <pageSetup paperSize="9" scale="38" fitToHeight="2000" orientation="landscape" r:id="rId1"/>
  <headerFooter>
    <oddFooter>&amp;CPage &amp;P de &amp;N&amp;RMGP-F-03-007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13</xdr:col>
                    <xdr:colOff>1285875</xdr:colOff>
                    <xdr:row>8</xdr:row>
                    <xdr:rowOff>28575</xdr:rowOff>
                  </from>
                  <to>
                    <xdr:col>24</xdr:col>
                    <xdr:colOff>361950</xdr:colOff>
                    <xdr:row>10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9" operator="containsText" id="{B087CB6C-FB27-42C3-9685-A6D7AAA65BED}">
            <xm:f>NOT(ISERROR(SEARCH($V$4,V10)))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30" operator="containsText" id="{1CA5DFDE-983D-475C-B924-7665EB29AECD}">
            <xm:f>NOT(ISERROR(SEARCH($V$3,V10)))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31" operator="containsText" id="{20EA2829-D330-46D5-8AE1-B6E8CF6C9E53}">
            <xm:f>NOT(ISERROR(SEARCH($V$2,V10)))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V10:V34 V165:V168 V170:V252 V254:V305 V339:V367 V307:V337 V119:V163</xm:sqref>
        </x14:conditionalFormatting>
        <x14:conditionalFormatting xmlns:xm="http://schemas.microsoft.com/office/excel/2006/main">
          <x14:cfRule type="containsText" priority="517" operator="containsText" id="{F58095E3-B429-482B-BCE5-6C9713549250}">
            <xm:f>NOT(ISERROR(SEARCH($V$4,V368)))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18" operator="containsText" id="{CECEC314-AC8A-4FB5-BA5A-BDE45B55202D}">
            <xm:f>NOT(ISERROR(SEARCH($V$3,V368)))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19" operator="containsText" id="{C5C05331-FA67-40F5-AFFA-6FC1A8034043}">
            <xm:f>NOT(ISERROR(SEARCH($V$2,V368)))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V368</xm:sqref>
        </x14:conditionalFormatting>
        <x14:conditionalFormatting xmlns:xm="http://schemas.microsoft.com/office/excel/2006/main">
          <x14:cfRule type="containsText" priority="513" operator="containsText" id="{53ACD729-AD38-41F6-A44F-197A0EDA2802}">
            <xm:f>NOT(ISERROR(SEARCH($V$4,V35)))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14" operator="containsText" id="{02805FBF-6204-4FA6-9DD5-99C8E70B2A31}">
            <xm:f>NOT(ISERROR(SEARCH($V$3,V35)))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15" operator="containsText" id="{8150E036-0F9F-48ED-B9EE-8AE1A0F37F3E}">
            <xm:f>NOT(ISERROR(SEARCH($V$2,V35)))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V35:V54 V81:V115 V117:V118 V56:V79</xm:sqref>
        </x14:conditionalFormatting>
        <x14:conditionalFormatting xmlns:xm="http://schemas.microsoft.com/office/excel/2006/main">
          <x14:cfRule type="containsText" priority="364" operator="containsText" id="{5B7BCF5F-804C-4A4D-B00D-EFD29DEEED5E}">
            <xm:f>NOT(ISERROR(SEARCH($V$4,V80)))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65" operator="containsText" id="{4E227737-7FB6-40E0-B9BF-8C6D6C86E6FA}">
            <xm:f>NOT(ISERROR(SEARCH($V$3,V80)))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366" operator="containsText" id="{7E12BF15-DB24-4E2F-A848-2973C73ECB64}">
            <xm:f>NOT(ISERROR(SEARCH($V$2,V80)))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V80</xm:sqref>
        </x14:conditionalFormatting>
        <x14:conditionalFormatting xmlns:xm="http://schemas.microsoft.com/office/excel/2006/main">
          <x14:cfRule type="containsText" priority="328" operator="containsText" id="{79EFA85B-8DEA-4651-8D0B-39812F34A609}">
            <xm:f>NOT(ISERROR(SEARCH($V$4,V116)))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29" operator="containsText" id="{281181C3-5A0F-405D-AC23-99EA3EE1CA12}">
            <xm:f>NOT(ISERROR(SEARCH($V$3,V116)))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330" operator="containsText" id="{D22069D9-BBB9-4D33-BD33-ACB796127CEB}">
            <xm:f>NOT(ISERROR(SEARCH($V$2,V116)))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V116</xm:sqref>
        </x14:conditionalFormatting>
        <x14:conditionalFormatting xmlns:xm="http://schemas.microsoft.com/office/excel/2006/main">
          <x14:cfRule type="containsText" priority="248" operator="containsText" id="{9B53AF91-37A3-4BFD-A97D-FCA5FF440262}">
            <xm:f>NOT(ISERROR(SEARCH($V$4,V164)))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49" operator="containsText" id="{24C3FC6D-3EB4-409F-ACFB-F7B10998920E}">
            <xm:f>NOT(ISERROR(SEARCH($V$3,V164)))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50" operator="containsText" id="{52A6E484-2399-4EA1-ADCB-42A2AECD0B3A}">
            <xm:f>NOT(ISERROR(SEARCH($V$2,V164)))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V164</xm:sqref>
        </x14:conditionalFormatting>
        <x14:conditionalFormatting xmlns:xm="http://schemas.microsoft.com/office/excel/2006/main">
          <x14:cfRule type="containsText" priority="235" operator="containsText" id="{0F46B9D0-F3C2-4E33-B3F9-1AF5FBEA7DA1}">
            <xm:f>NOT(ISERROR(SEARCH($V$4,V169)))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36" operator="containsText" id="{0C2DCDD2-B07A-4669-AA3B-E20F3BDE7907}">
            <xm:f>NOT(ISERROR(SEARCH($V$3,V169)))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37" operator="containsText" id="{32E37962-F231-467C-B99C-CD48F430627E}">
            <xm:f>NOT(ISERROR(SEARCH($V$2,V169)))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V169</xm:sqref>
        </x14:conditionalFormatting>
        <x14:conditionalFormatting xmlns:xm="http://schemas.microsoft.com/office/excel/2006/main">
          <x14:cfRule type="containsText" priority="172" operator="containsText" id="{B0E5A96C-A5FA-47D9-AB89-023A4DD7FF80}">
            <xm:f>NOT(ISERROR(SEARCH($V$4,V253)))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3" operator="containsText" id="{1F5AC2D5-10DE-4530-9DA1-ABEC2888F110}">
            <xm:f>NOT(ISERROR(SEARCH($V$3,V253)))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74" operator="containsText" id="{B40B34E2-3289-4441-9776-AC14B2D19902}">
            <xm:f>NOT(ISERROR(SEARCH($V$2,V253)))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V253</xm:sqref>
        </x14:conditionalFormatting>
        <x14:conditionalFormatting xmlns:xm="http://schemas.microsoft.com/office/excel/2006/main">
          <x14:cfRule type="containsText" priority="79" operator="containsText" id="{D7B6A3CB-227C-45A3-8402-053795674F9B}">
            <xm:f>NOT(ISERROR(SEARCH($V$4,V338)))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80" operator="containsText" id="{88C73FE6-8A2F-4304-AB9E-D2959E9485FC}">
            <xm:f>NOT(ISERROR(SEARCH($V$3,V338)))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81" operator="containsText" id="{320DBF4C-A59F-438F-9927-D21FD8E25B86}">
            <xm:f>NOT(ISERROR(SEARCH($V$2,V338)))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V338</xm:sqref>
        </x14:conditionalFormatting>
        <x14:conditionalFormatting xmlns:xm="http://schemas.microsoft.com/office/excel/2006/main">
          <x14:cfRule type="containsText" priority="60" operator="containsText" id="{E2462840-1E92-46FB-B529-492753B0023C}">
            <xm:f>NOT(ISERROR(SEARCH($V$4,V55)))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61" operator="containsText" id="{5F2FF4B6-BE8E-43AB-BA9C-8DF8DEC0E1DF}">
            <xm:f>NOT(ISERROR(SEARCH($V$3,V55)))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62" operator="containsText" id="{0CD04B38-1380-4277-A957-B5D4C8020BF4}">
            <xm:f>NOT(ISERROR(SEARCH($V$2,V55)))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V55</xm:sqref>
        </x14:conditionalFormatting>
        <x14:conditionalFormatting xmlns:xm="http://schemas.microsoft.com/office/excel/2006/main">
          <x14:cfRule type="containsText" priority="47" operator="containsText" id="{99404AF6-A235-485B-AF4E-37E19200A45F}">
            <xm:f>NOT(ISERROR(SEARCH($V$4,V306)))</xm:f>
            <xm:f>$V$4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8" operator="containsText" id="{F0127F7E-1440-4261-8D3B-17A07BE1601C}">
            <xm:f>NOT(ISERROR(SEARCH($V$3,V306)))</xm:f>
            <xm:f>$V$3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9" operator="containsText" id="{E2921E12-F084-4A1A-A018-2A7B69CE419C}">
            <xm:f>NOT(ISERROR(SEARCH($V$2,V306)))</xm:f>
            <xm:f>$V$2</xm:f>
            <x14:dxf>
              <fill>
                <patternFill>
                  <bgColor theme="8" tint="0.39994506668294322"/>
                </patternFill>
              </fill>
            </x14:dxf>
          </x14:cfRule>
          <xm:sqref>V306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099C4-2F1E-4EFC-9DF5-CEDD9792B83A}">
  <sheetPr codeName="Feuil1"/>
  <dimension ref="A2:I309"/>
  <sheetViews>
    <sheetView workbookViewId="0">
      <selection activeCell="K13" sqref="K13"/>
    </sheetView>
  </sheetViews>
  <sheetFormatPr baseColWidth="10" defaultRowHeight="15" x14ac:dyDescent="0.25"/>
  <cols>
    <col min="1" max="1" width="35" style="68" bestFit="1" customWidth="1"/>
    <col min="2" max="5" width="9.140625" style="68" customWidth="1"/>
    <col min="6" max="6" width="12.5703125" style="68" bestFit="1" customWidth="1"/>
    <col min="7" max="8" width="9.140625" style="68"/>
    <col min="9" max="9" width="7.5703125" hidden="1" customWidth="1"/>
  </cols>
  <sheetData>
    <row r="2" spans="1:9" ht="15.75" x14ac:dyDescent="0.25">
      <c r="A2" s="66"/>
      <c r="B2" s="67"/>
    </row>
    <row r="4" spans="1:9" x14ac:dyDescent="0.25">
      <c r="A4" s="69"/>
      <c r="B4" s="70"/>
      <c r="D4" s="70"/>
      <c r="F4" s="70"/>
    </row>
    <row r="5" spans="1:9" x14ac:dyDescent="0.25">
      <c r="D5" s="71"/>
      <c r="F5" s="72"/>
    </row>
    <row r="6" spans="1:9" x14ac:dyDescent="0.25">
      <c r="F6" s="73"/>
    </row>
    <row r="7" spans="1:9" x14ac:dyDescent="0.25">
      <c r="A7" s="69"/>
      <c r="B7" s="70"/>
      <c r="D7" s="70"/>
      <c r="F7" s="70"/>
    </row>
    <row r="8" spans="1:9" x14ac:dyDescent="0.25">
      <c r="D8" s="74"/>
    </row>
    <row r="9" spans="1:9" x14ac:dyDescent="0.25">
      <c r="E9" s="70"/>
    </row>
    <row r="10" spans="1:9" x14ac:dyDescent="0.25">
      <c r="A10" s="69"/>
      <c r="B10" s="70"/>
      <c r="D10" s="70"/>
      <c r="E10" s="70"/>
      <c r="F10" s="70"/>
    </row>
    <row r="11" spans="1:9" x14ac:dyDescent="0.25">
      <c r="E11" s="70"/>
    </row>
    <row r="12" spans="1:9" x14ac:dyDescent="0.25">
      <c r="E12" s="70"/>
    </row>
    <row r="13" spans="1:9" x14ac:dyDescent="0.25">
      <c r="A13" s="69"/>
      <c r="B13" s="69"/>
      <c r="C13" s="69"/>
      <c r="D13" s="69"/>
      <c r="E13" s="69"/>
      <c r="F13" s="69"/>
    </row>
    <row r="14" spans="1:9" x14ac:dyDescent="0.25">
      <c r="I14">
        <f>ABS(ROUND(B14,3))</f>
        <v>0</v>
      </c>
    </row>
    <row r="15" spans="1:9" x14ac:dyDescent="0.25">
      <c r="I15">
        <f t="shared" ref="I15:I78" si="0">ABS(ROUND(B15,3))</f>
        <v>0</v>
      </c>
    </row>
    <row r="16" spans="1:9" x14ac:dyDescent="0.25">
      <c r="I16">
        <f t="shared" si="0"/>
        <v>0</v>
      </c>
    </row>
    <row r="17" spans="9:9" x14ac:dyDescent="0.25">
      <c r="I17">
        <f t="shared" si="0"/>
        <v>0</v>
      </c>
    </row>
    <row r="18" spans="9:9" x14ac:dyDescent="0.25">
      <c r="I18">
        <f t="shared" si="0"/>
        <v>0</v>
      </c>
    </row>
    <row r="19" spans="9:9" x14ac:dyDescent="0.25">
      <c r="I19">
        <f t="shared" si="0"/>
        <v>0</v>
      </c>
    </row>
    <row r="20" spans="9:9" x14ac:dyDescent="0.25">
      <c r="I20">
        <f t="shared" si="0"/>
        <v>0</v>
      </c>
    </row>
    <row r="21" spans="9:9" x14ac:dyDescent="0.25">
      <c r="I21">
        <f t="shared" si="0"/>
        <v>0</v>
      </c>
    </row>
    <row r="22" spans="9:9" x14ac:dyDescent="0.25">
      <c r="I22">
        <f t="shared" si="0"/>
        <v>0</v>
      </c>
    </row>
    <row r="23" spans="9:9" x14ac:dyDescent="0.25">
      <c r="I23">
        <f t="shared" si="0"/>
        <v>0</v>
      </c>
    </row>
    <row r="24" spans="9:9" x14ac:dyDescent="0.25">
      <c r="I24">
        <f t="shared" si="0"/>
        <v>0</v>
      </c>
    </row>
    <row r="25" spans="9:9" x14ac:dyDescent="0.25">
      <c r="I25">
        <f t="shared" si="0"/>
        <v>0</v>
      </c>
    </row>
    <row r="26" spans="9:9" x14ac:dyDescent="0.25">
      <c r="I26">
        <f t="shared" si="0"/>
        <v>0</v>
      </c>
    </row>
    <row r="27" spans="9:9" x14ac:dyDescent="0.25">
      <c r="I27">
        <f t="shared" si="0"/>
        <v>0</v>
      </c>
    </row>
    <row r="28" spans="9:9" x14ac:dyDescent="0.25">
      <c r="I28">
        <f t="shared" si="0"/>
        <v>0</v>
      </c>
    </row>
    <row r="29" spans="9:9" x14ac:dyDescent="0.25">
      <c r="I29">
        <f t="shared" si="0"/>
        <v>0</v>
      </c>
    </row>
    <row r="30" spans="9:9" x14ac:dyDescent="0.25">
      <c r="I30">
        <f t="shared" si="0"/>
        <v>0</v>
      </c>
    </row>
    <row r="31" spans="9:9" x14ac:dyDescent="0.25">
      <c r="I31">
        <f t="shared" si="0"/>
        <v>0</v>
      </c>
    </row>
    <row r="32" spans="9:9" x14ac:dyDescent="0.25">
      <c r="I32">
        <f t="shared" si="0"/>
        <v>0</v>
      </c>
    </row>
    <row r="33" spans="2:9" x14ac:dyDescent="0.25">
      <c r="B33" s="76"/>
      <c r="C33" s="76"/>
      <c r="I33">
        <f t="shared" si="0"/>
        <v>0</v>
      </c>
    </row>
    <row r="34" spans="2:9" x14ac:dyDescent="0.25">
      <c r="I34">
        <f t="shared" si="0"/>
        <v>0</v>
      </c>
    </row>
    <row r="35" spans="2:9" x14ac:dyDescent="0.25">
      <c r="I35">
        <f t="shared" si="0"/>
        <v>0</v>
      </c>
    </row>
    <row r="36" spans="2:9" x14ac:dyDescent="0.25">
      <c r="I36">
        <f t="shared" si="0"/>
        <v>0</v>
      </c>
    </row>
    <row r="37" spans="2:9" x14ac:dyDescent="0.25">
      <c r="I37">
        <f t="shared" si="0"/>
        <v>0</v>
      </c>
    </row>
    <row r="38" spans="2:9" x14ac:dyDescent="0.25">
      <c r="B38" s="76"/>
      <c r="C38" s="76"/>
      <c r="I38">
        <f t="shared" si="0"/>
        <v>0</v>
      </c>
    </row>
    <row r="39" spans="2:9" x14ac:dyDescent="0.25">
      <c r="I39">
        <f t="shared" si="0"/>
        <v>0</v>
      </c>
    </row>
    <row r="40" spans="2:9" x14ac:dyDescent="0.25">
      <c r="I40">
        <f t="shared" si="0"/>
        <v>0</v>
      </c>
    </row>
    <row r="41" spans="2:9" x14ac:dyDescent="0.25">
      <c r="I41">
        <f t="shared" si="0"/>
        <v>0</v>
      </c>
    </row>
    <row r="42" spans="2:9" x14ac:dyDescent="0.25">
      <c r="I42">
        <f t="shared" si="0"/>
        <v>0</v>
      </c>
    </row>
    <row r="43" spans="2:9" x14ac:dyDescent="0.25">
      <c r="B43" s="76"/>
      <c r="C43" s="76"/>
      <c r="I43">
        <f t="shared" si="0"/>
        <v>0</v>
      </c>
    </row>
    <row r="44" spans="2:9" x14ac:dyDescent="0.25">
      <c r="I44">
        <f t="shared" si="0"/>
        <v>0</v>
      </c>
    </row>
    <row r="45" spans="2:9" x14ac:dyDescent="0.25">
      <c r="I45">
        <f t="shared" si="0"/>
        <v>0</v>
      </c>
    </row>
    <row r="46" spans="2:9" x14ac:dyDescent="0.25">
      <c r="I46">
        <f t="shared" si="0"/>
        <v>0</v>
      </c>
    </row>
    <row r="47" spans="2:9" x14ac:dyDescent="0.25">
      <c r="I47">
        <f t="shared" si="0"/>
        <v>0</v>
      </c>
    </row>
    <row r="48" spans="2:9" x14ac:dyDescent="0.25">
      <c r="B48" s="76"/>
      <c r="C48" s="76"/>
      <c r="I48">
        <f t="shared" si="0"/>
        <v>0</v>
      </c>
    </row>
    <row r="49" spans="9:9" x14ac:dyDescent="0.25">
      <c r="I49">
        <f t="shared" si="0"/>
        <v>0</v>
      </c>
    </row>
    <row r="50" spans="9:9" x14ac:dyDescent="0.25">
      <c r="I50">
        <f t="shared" si="0"/>
        <v>0</v>
      </c>
    </row>
    <row r="51" spans="9:9" x14ac:dyDescent="0.25">
      <c r="I51">
        <f t="shared" si="0"/>
        <v>0</v>
      </c>
    </row>
    <row r="52" spans="9:9" x14ac:dyDescent="0.25">
      <c r="I52">
        <f t="shared" si="0"/>
        <v>0</v>
      </c>
    </row>
    <row r="53" spans="9:9" x14ac:dyDescent="0.25">
      <c r="I53">
        <f t="shared" si="0"/>
        <v>0</v>
      </c>
    </row>
    <row r="54" spans="9:9" x14ac:dyDescent="0.25">
      <c r="I54">
        <f t="shared" si="0"/>
        <v>0</v>
      </c>
    </row>
    <row r="55" spans="9:9" x14ac:dyDescent="0.25">
      <c r="I55">
        <f t="shared" si="0"/>
        <v>0</v>
      </c>
    </row>
    <row r="56" spans="9:9" x14ac:dyDescent="0.25">
      <c r="I56">
        <f t="shared" si="0"/>
        <v>0</v>
      </c>
    </row>
    <row r="57" spans="9:9" x14ac:dyDescent="0.25">
      <c r="I57">
        <f t="shared" si="0"/>
        <v>0</v>
      </c>
    </row>
    <row r="58" spans="9:9" x14ac:dyDescent="0.25">
      <c r="I58">
        <f t="shared" si="0"/>
        <v>0</v>
      </c>
    </row>
    <row r="59" spans="9:9" x14ac:dyDescent="0.25">
      <c r="I59">
        <f t="shared" si="0"/>
        <v>0</v>
      </c>
    </row>
    <row r="60" spans="9:9" x14ac:dyDescent="0.25">
      <c r="I60">
        <f t="shared" si="0"/>
        <v>0</v>
      </c>
    </row>
    <row r="61" spans="9:9" x14ac:dyDescent="0.25">
      <c r="I61">
        <f t="shared" si="0"/>
        <v>0</v>
      </c>
    </row>
    <row r="62" spans="9:9" x14ac:dyDescent="0.25">
      <c r="I62">
        <f t="shared" si="0"/>
        <v>0</v>
      </c>
    </row>
    <row r="63" spans="9:9" x14ac:dyDescent="0.25">
      <c r="I63">
        <f t="shared" si="0"/>
        <v>0</v>
      </c>
    </row>
    <row r="64" spans="9:9" x14ac:dyDescent="0.25">
      <c r="I64">
        <f t="shared" si="0"/>
        <v>0</v>
      </c>
    </row>
    <row r="65" spans="9:9" x14ac:dyDescent="0.25">
      <c r="I65">
        <f t="shared" si="0"/>
        <v>0</v>
      </c>
    </row>
    <row r="66" spans="9:9" x14ac:dyDescent="0.25">
      <c r="I66">
        <f t="shared" si="0"/>
        <v>0</v>
      </c>
    </row>
    <row r="67" spans="9:9" x14ac:dyDescent="0.25">
      <c r="I67">
        <f t="shared" si="0"/>
        <v>0</v>
      </c>
    </row>
    <row r="68" spans="9:9" x14ac:dyDescent="0.25">
      <c r="I68">
        <f t="shared" si="0"/>
        <v>0</v>
      </c>
    </row>
    <row r="69" spans="9:9" x14ac:dyDescent="0.25">
      <c r="I69">
        <f t="shared" si="0"/>
        <v>0</v>
      </c>
    </row>
    <row r="70" spans="9:9" x14ac:dyDescent="0.25">
      <c r="I70">
        <f t="shared" si="0"/>
        <v>0</v>
      </c>
    </row>
    <row r="71" spans="9:9" x14ac:dyDescent="0.25">
      <c r="I71">
        <f t="shared" si="0"/>
        <v>0</v>
      </c>
    </row>
    <row r="72" spans="9:9" x14ac:dyDescent="0.25">
      <c r="I72">
        <f t="shared" si="0"/>
        <v>0</v>
      </c>
    </row>
    <row r="73" spans="9:9" x14ac:dyDescent="0.25">
      <c r="I73">
        <f t="shared" si="0"/>
        <v>0</v>
      </c>
    </row>
    <row r="74" spans="9:9" x14ac:dyDescent="0.25">
      <c r="I74">
        <f t="shared" si="0"/>
        <v>0</v>
      </c>
    </row>
    <row r="75" spans="9:9" x14ac:dyDescent="0.25">
      <c r="I75">
        <f t="shared" si="0"/>
        <v>0</v>
      </c>
    </row>
    <row r="76" spans="9:9" x14ac:dyDescent="0.25">
      <c r="I76">
        <f t="shared" si="0"/>
        <v>0</v>
      </c>
    </row>
    <row r="77" spans="9:9" x14ac:dyDescent="0.25">
      <c r="I77">
        <f t="shared" si="0"/>
        <v>0</v>
      </c>
    </row>
    <row r="78" spans="9:9" x14ac:dyDescent="0.25">
      <c r="I78">
        <f t="shared" si="0"/>
        <v>0</v>
      </c>
    </row>
    <row r="79" spans="9:9" x14ac:dyDescent="0.25">
      <c r="I79">
        <f t="shared" ref="I79:I142" si="1">ABS(ROUND(B79,3))</f>
        <v>0</v>
      </c>
    </row>
    <row r="80" spans="9:9" x14ac:dyDescent="0.25">
      <c r="I80">
        <f t="shared" si="1"/>
        <v>0</v>
      </c>
    </row>
    <row r="81" spans="2:9" x14ac:dyDescent="0.25">
      <c r="I81">
        <f t="shared" si="1"/>
        <v>0</v>
      </c>
    </row>
    <row r="82" spans="2:9" x14ac:dyDescent="0.25">
      <c r="I82">
        <f t="shared" si="1"/>
        <v>0</v>
      </c>
    </row>
    <row r="83" spans="2:9" x14ac:dyDescent="0.25">
      <c r="B83" s="74"/>
      <c r="C83" s="74"/>
      <c r="I83">
        <f t="shared" si="1"/>
        <v>0</v>
      </c>
    </row>
    <row r="84" spans="2:9" x14ac:dyDescent="0.25">
      <c r="I84">
        <f t="shared" si="1"/>
        <v>0</v>
      </c>
    </row>
    <row r="85" spans="2:9" x14ac:dyDescent="0.25">
      <c r="I85">
        <f t="shared" si="1"/>
        <v>0</v>
      </c>
    </row>
    <row r="86" spans="2:9" x14ac:dyDescent="0.25">
      <c r="I86">
        <f t="shared" si="1"/>
        <v>0</v>
      </c>
    </row>
    <row r="87" spans="2:9" x14ac:dyDescent="0.25">
      <c r="I87">
        <f t="shared" si="1"/>
        <v>0</v>
      </c>
    </row>
    <row r="88" spans="2:9" x14ac:dyDescent="0.25">
      <c r="B88" s="76"/>
      <c r="C88" s="76"/>
      <c r="I88">
        <f t="shared" si="1"/>
        <v>0</v>
      </c>
    </row>
    <row r="89" spans="2:9" x14ac:dyDescent="0.25">
      <c r="I89">
        <f t="shared" si="1"/>
        <v>0</v>
      </c>
    </row>
    <row r="90" spans="2:9" x14ac:dyDescent="0.25">
      <c r="I90">
        <f t="shared" si="1"/>
        <v>0</v>
      </c>
    </row>
    <row r="91" spans="2:9" x14ac:dyDescent="0.25">
      <c r="I91">
        <f t="shared" si="1"/>
        <v>0</v>
      </c>
    </row>
    <row r="92" spans="2:9" x14ac:dyDescent="0.25">
      <c r="I92">
        <f t="shared" si="1"/>
        <v>0</v>
      </c>
    </row>
    <row r="93" spans="2:9" x14ac:dyDescent="0.25">
      <c r="I93">
        <f t="shared" si="1"/>
        <v>0</v>
      </c>
    </row>
    <row r="94" spans="2:9" x14ac:dyDescent="0.25">
      <c r="I94">
        <f t="shared" si="1"/>
        <v>0</v>
      </c>
    </row>
    <row r="95" spans="2:9" x14ac:dyDescent="0.25">
      <c r="I95">
        <f t="shared" si="1"/>
        <v>0</v>
      </c>
    </row>
    <row r="96" spans="2:9" x14ac:dyDescent="0.25">
      <c r="I96">
        <f t="shared" si="1"/>
        <v>0</v>
      </c>
    </row>
    <row r="97" spans="2:9" x14ac:dyDescent="0.25">
      <c r="I97">
        <f t="shared" si="1"/>
        <v>0</v>
      </c>
    </row>
    <row r="98" spans="2:9" x14ac:dyDescent="0.25">
      <c r="I98">
        <f t="shared" si="1"/>
        <v>0</v>
      </c>
    </row>
    <row r="99" spans="2:9" x14ac:dyDescent="0.25">
      <c r="I99">
        <f t="shared" si="1"/>
        <v>0</v>
      </c>
    </row>
    <row r="100" spans="2:9" x14ac:dyDescent="0.25">
      <c r="I100">
        <f t="shared" si="1"/>
        <v>0</v>
      </c>
    </row>
    <row r="101" spans="2:9" x14ac:dyDescent="0.25">
      <c r="I101">
        <f t="shared" si="1"/>
        <v>0</v>
      </c>
    </row>
    <row r="102" spans="2:9" x14ac:dyDescent="0.25">
      <c r="I102">
        <f t="shared" si="1"/>
        <v>0</v>
      </c>
    </row>
    <row r="103" spans="2:9" x14ac:dyDescent="0.25">
      <c r="I103">
        <f t="shared" si="1"/>
        <v>0</v>
      </c>
    </row>
    <row r="104" spans="2:9" x14ac:dyDescent="0.25">
      <c r="B104" s="76"/>
      <c r="C104" s="76"/>
      <c r="I104">
        <f t="shared" si="1"/>
        <v>0</v>
      </c>
    </row>
    <row r="105" spans="2:9" x14ac:dyDescent="0.25">
      <c r="I105">
        <f t="shared" si="1"/>
        <v>0</v>
      </c>
    </row>
    <row r="106" spans="2:9" x14ac:dyDescent="0.25">
      <c r="I106">
        <f t="shared" si="1"/>
        <v>0</v>
      </c>
    </row>
    <row r="107" spans="2:9" x14ac:dyDescent="0.25">
      <c r="I107">
        <f t="shared" si="1"/>
        <v>0</v>
      </c>
    </row>
    <row r="108" spans="2:9" x14ac:dyDescent="0.25">
      <c r="I108">
        <f t="shared" si="1"/>
        <v>0</v>
      </c>
    </row>
    <row r="109" spans="2:9" x14ac:dyDescent="0.25">
      <c r="I109">
        <f t="shared" si="1"/>
        <v>0</v>
      </c>
    </row>
    <row r="110" spans="2:9" x14ac:dyDescent="0.25">
      <c r="I110">
        <f t="shared" si="1"/>
        <v>0</v>
      </c>
    </row>
    <row r="111" spans="2:9" x14ac:dyDescent="0.25">
      <c r="I111">
        <f t="shared" si="1"/>
        <v>0</v>
      </c>
    </row>
    <row r="112" spans="2:9" x14ac:dyDescent="0.25">
      <c r="I112">
        <f t="shared" si="1"/>
        <v>0</v>
      </c>
    </row>
    <row r="113" spans="2:9" x14ac:dyDescent="0.25">
      <c r="I113">
        <f t="shared" si="1"/>
        <v>0</v>
      </c>
    </row>
    <row r="114" spans="2:9" x14ac:dyDescent="0.25">
      <c r="B114" s="76"/>
      <c r="C114" s="76"/>
      <c r="I114">
        <f t="shared" si="1"/>
        <v>0</v>
      </c>
    </row>
    <row r="115" spans="2:9" x14ac:dyDescent="0.25">
      <c r="I115">
        <f t="shared" si="1"/>
        <v>0</v>
      </c>
    </row>
    <row r="116" spans="2:9" x14ac:dyDescent="0.25">
      <c r="I116">
        <f t="shared" si="1"/>
        <v>0</v>
      </c>
    </row>
    <row r="117" spans="2:9" x14ac:dyDescent="0.25">
      <c r="I117">
        <f t="shared" si="1"/>
        <v>0</v>
      </c>
    </row>
    <row r="118" spans="2:9" x14ac:dyDescent="0.25">
      <c r="I118">
        <f t="shared" si="1"/>
        <v>0</v>
      </c>
    </row>
    <row r="119" spans="2:9" x14ac:dyDescent="0.25">
      <c r="B119" s="76"/>
      <c r="C119" s="76"/>
      <c r="I119">
        <f t="shared" si="1"/>
        <v>0</v>
      </c>
    </row>
    <row r="120" spans="2:9" x14ac:dyDescent="0.25">
      <c r="I120">
        <f t="shared" si="1"/>
        <v>0</v>
      </c>
    </row>
    <row r="121" spans="2:9" x14ac:dyDescent="0.25">
      <c r="I121">
        <f t="shared" si="1"/>
        <v>0</v>
      </c>
    </row>
    <row r="122" spans="2:9" x14ac:dyDescent="0.25">
      <c r="I122">
        <f t="shared" si="1"/>
        <v>0</v>
      </c>
    </row>
    <row r="123" spans="2:9" x14ac:dyDescent="0.25">
      <c r="I123">
        <f t="shared" si="1"/>
        <v>0</v>
      </c>
    </row>
    <row r="124" spans="2:9" x14ac:dyDescent="0.25">
      <c r="I124">
        <f t="shared" si="1"/>
        <v>0</v>
      </c>
    </row>
    <row r="125" spans="2:9" x14ac:dyDescent="0.25">
      <c r="I125">
        <f t="shared" si="1"/>
        <v>0</v>
      </c>
    </row>
    <row r="126" spans="2:9" x14ac:dyDescent="0.25">
      <c r="I126">
        <f t="shared" si="1"/>
        <v>0</v>
      </c>
    </row>
    <row r="127" spans="2:9" x14ac:dyDescent="0.25">
      <c r="I127">
        <f t="shared" si="1"/>
        <v>0</v>
      </c>
    </row>
    <row r="128" spans="2:9" x14ac:dyDescent="0.25">
      <c r="I128">
        <f t="shared" si="1"/>
        <v>0</v>
      </c>
    </row>
    <row r="129" spans="9:9" x14ac:dyDescent="0.25">
      <c r="I129">
        <f t="shared" si="1"/>
        <v>0</v>
      </c>
    </row>
    <row r="130" spans="9:9" x14ac:dyDescent="0.25">
      <c r="I130">
        <f t="shared" si="1"/>
        <v>0</v>
      </c>
    </row>
    <row r="131" spans="9:9" x14ac:dyDescent="0.25">
      <c r="I131">
        <f t="shared" si="1"/>
        <v>0</v>
      </c>
    </row>
    <row r="132" spans="9:9" x14ac:dyDescent="0.25">
      <c r="I132">
        <f t="shared" si="1"/>
        <v>0</v>
      </c>
    </row>
    <row r="133" spans="9:9" x14ac:dyDescent="0.25">
      <c r="I133">
        <f t="shared" si="1"/>
        <v>0</v>
      </c>
    </row>
    <row r="134" spans="9:9" x14ac:dyDescent="0.25">
      <c r="I134">
        <f t="shared" si="1"/>
        <v>0</v>
      </c>
    </row>
    <row r="135" spans="9:9" x14ac:dyDescent="0.25">
      <c r="I135">
        <f t="shared" si="1"/>
        <v>0</v>
      </c>
    </row>
    <row r="136" spans="9:9" x14ac:dyDescent="0.25">
      <c r="I136">
        <f t="shared" si="1"/>
        <v>0</v>
      </c>
    </row>
    <row r="137" spans="9:9" x14ac:dyDescent="0.25">
      <c r="I137">
        <f t="shared" si="1"/>
        <v>0</v>
      </c>
    </row>
    <row r="138" spans="9:9" x14ac:dyDescent="0.25">
      <c r="I138">
        <f t="shared" si="1"/>
        <v>0</v>
      </c>
    </row>
    <row r="139" spans="9:9" x14ac:dyDescent="0.25">
      <c r="I139">
        <f t="shared" si="1"/>
        <v>0</v>
      </c>
    </row>
    <row r="140" spans="9:9" x14ac:dyDescent="0.25">
      <c r="I140">
        <f t="shared" si="1"/>
        <v>0</v>
      </c>
    </row>
    <row r="141" spans="9:9" x14ac:dyDescent="0.25">
      <c r="I141">
        <f t="shared" si="1"/>
        <v>0</v>
      </c>
    </row>
    <row r="142" spans="9:9" x14ac:dyDescent="0.25">
      <c r="I142">
        <f t="shared" si="1"/>
        <v>0</v>
      </c>
    </row>
    <row r="143" spans="9:9" x14ac:dyDescent="0.25">
      <c r="I143">
        <f t="shared" ref="I143:I206" si="2">ABS(ROUND(B143,3))</f>
        <v>0</v>
      </c>
    </row>
    <row r="144" spans="9:9" x14ac:dyDescent="0.25">
      <c r="I144">
        <f t="shared" si="2"/>
        <v>0</v>
      </c>
    </row>
    <row r="145" spans="9:9" x14ac:dyDescent="0.25">
      <c r="I145">
        <f t="shared" si="2"/>
        <v>0</v>
      </c>
    </row>
    <row r="146" spans="9:9" x14ac:dyDescent="0.25">
      <c r="I146">
        <f t="shared" si="2"/>
        <v>0</v>
      </c>
    </row>
    <row r="147" spans="9:9" x14ac:dyDescent="0.25">
      <c r="I147">
        <f t="shared" si="2"/>
        <v>0</v>
      </c>
    </row>
    <row r="148" spans="9:9" x14ac:dyDescent="0.25">
      <c r="I148">
        <f t="shared" si="2"/>
        <v>0</v>
      </c>
    </row>
    <row r="149" spans="9:9" x14ac:dyDescent="0.25">
      <c r="I149">
        <f t="shared" si="2"/>
        <v>0</v>
      </c>
    </row>
    <row r="150" spans="9:9" x14ac:dyDescent="0.25">
      <c r="I150">
        <f t="shared" si="2"/>
        <v>0</v>
      </c>
    </row>
    <row r="151" spans="9:9" x14ac:dyDescent="0.25">
      <c r="I151">
        <f t="shared" si="2"/>
        <v>0</v>
      </c>
    </row>
    <row r="152" spans="9:9" x14ac:dyDescent="0.25">
      <c r="I152">
        <f t="shared" si="2"/>
        <v>0</v>
      </c>
    </row>
    <row r="153" spans="9:9" x14ac:dyDescent="0.25">
      <c r="I153">
        <f t="shared" si="2"/>
        <v>0</v>
      </c>
    </row>
    <row r="154" spans="9:9" x14ac:dyDescent="0.25">
      <c r="I154">
        <f t="shared" si="2"/>
        <v>0</v>
      </c>
    </row>
    <row r="155" spans="9:9" x14ac:dyDescent="0.25">
      <c r="I155">
        <f t="shared" si="2"/>
        <v>0</v>
      </c>
    </row>
    <row r="156" spans="9:9" x14ac:dyDescent="0.25">
      <c r="I156">
        <f t="shared" si="2"/>
        <v>0</v>
      </c>
    </row>
    <row r="157" spans="9:9" x14ac:dyDescent="0.25">
      <c r="I157">
        <f t="shared" si="2"/>
        <v>0</v>
      </c>
    </row>
    <row r="158" spans="9:9" x14ac:dyDescent="0.25">
      <c r="I158">
        <f t="shared" si="2"/>
        <v>0</v>
      </c>
    </row>
    <row r="159" spans="9:9" x14ac:dyDescent="0.25">
      <c r="I159">
        <f t="shared" si="2"/>
        <v>0</v>
      </c>
    </row>
    <row r="160" spans="9:9" x14ac:dyDescent="0.25">
      <c r="I160">
        <f t="shared" si="2"/>
        <v>0</v>
      </c>
    </row>
    <row r="161" spans="2:9" x14ac:dyDescent="0.25">
      <c r="I161">
        <f t="shared" si="2"/>
        <v>0</v>
      </c>
    </row>
    <row r="162" spans="2:9" x14ac:dyDescent="0.25">
      <c r="I162">
        <f t="shared" si="2"/>
        <v>0</v>
      </c>
    </row>
    <row r="163" spans="2:9" x14ac:dyDescent="0.25">
      <c r="I163">
        <f t="shared" si="2"/>
        <v>0</v>
      </c>
    </row>
    <row r="164" spans="2:9" x14ac:dyDescent="0.25">
      <c r="I164">
        <f t="shared" si="2"/>
        <v>0</v>
      </c>
    </row>
    <row r="165" spans="2:9" x14ac:dyDescent="0.25">
      <c r="I165">
        <f t="shared" si="2"/>
        <v>0</v>
      </c>
    </row>
    <row r="166" spans="2:9" x14ac:dyDescent="0.25">
      <c r="I166">
        <f t="shared" si="2"/>
        <v>0</v>
      </c>
    </row>
    <row r="167" spans="2:9" x14ac:dyDescent="0.25">
      <c r="I167">
        <f t="shared" si="2"/>
        <v>0</v>
      </c>
    </row>
    <row r="168" spans="2:9" x14ac:dyDescent="0.25">
      <c r="I168">
        <f t="shared" si="2"/>
        <v>0</v>
      </c>
    </row>
    <row r="169" spans="2:9" x14ac:dyDescent="0.25">
      <c r="I169">
        <f t="shared" si="2"/>
        <v>0</v>
      </c>
    </row>
    <row r="170" spans="2:9" x14ac:dyDescent="0.25">
      <c r="I170">
        <f t="shared" si="2"/>
        <v>0</v>
      </c>
    </row>
    <row r="171" spans="2:9" x14ac:dyDescent="0.25">
      <c r="I171">
        <f t="shared" si="2"/>
        <v>0</v>
      </c>
    </row>
    <row r="172" spans="2:9" x14ac:dyDescent="0.25">
      <c r="I172">
        <f t="shared" si="2"/>
        <v>0</v>
      </c>
    </row>
    <row r="173" spans="2:9" x14ac:dyDescent="0.25">
      <c r="I173">
        <f t="shared" si="2"/>
        <v>0</v>
      </c>
    </row>
    <row r="174" spans="2:9" x14ac:dyDescent="0.25">
      <c r="I174">
        <f t="shared" si="2"/>
        <v>0</v>
      </c>
    </row>
    <row r="175" spans="2:9" x14ac:dyDescent="0.25">
      <c r="I175">
        <f t="shared" si="2"/>
        <v>0</v>
      </c>
    </row>
    <row r="176" spans="2:9" x14ac:dyDescent="0.25">
      <c r="B176" s="74"/>
      <c r="C176" s="74"/>
      <c r="D176" s="74"/>
      <c r="I176">
        <f t="shared" si="2"/>
        <v>0</v>
      </c>
    </row>
    <row r="177" spans="9:9" x14ac:dyDescent="0.25">
      <c r="I177">
        <f t="shared" si="2"/>
        <v>0</v>
      </c>
    </row>
    <row r="178" spans="9:9" x14ac:dyDescent="0.25">
      <c r="I178">
        <f t="shared" si="2"/>
        <v>0</v>
      </c>
    </row>
    <row r="179" spans="9:9" x14ac:dyDescent="0.25">
      <c r="I179">
        <f t="shared" si="2"/>
        <v>0</v>
      </c>
    </row>
    <row r="180" spans="9:9" x14ac:dyDescent="0.25">
      <c r="I180">
        <f t="shared" si="2"/>
        <v>0</v>
      </c>
    </row>
    <row r="181" spans="9:9" x14ac:dyDescent="0.25">
      <c r="I181">
        <f t="shared" si="2"/>
        <v>0</v>
      </c>
    </row>
    <row r="182" spans="9:9" x14ac:dyDescent="0.25">
      <c r="I182">
        <f t="shared" si="2"/>
        <v>0</v>
      </c>
    </row>
    <row r="183" spans="9:9" x14ac:dyDescent="0.25">
      <c r="I183">
        <f t="shared" si="2"/>
        <v>0</v>
      </c>
    </row>
    <row r="184" spans="9:9" x14ac:dyDescent="0.25">
      <c r="I184">
        <f t="shared" si="2"/>
        <v>0</v>
      </c>
    </row>
    <row r="185" spans="9:9" x14ac:dyDescent="0.25">
      <c r="I185">
        <f t="shared" si="2"/>
        <v>0</v>
      </c>
    </row>
    <row r="186" spans="9:9" x14ac:dyDescent="0.25">
      <c r="I186">
        <f t="shared" si="2"/>
        <v>0</v>
      </c>
    </row>
    <row r="187" spans="9:9" x14ac:dyDescent="0.25">
      <c r="I187">
        <f t="shared" si="2"/>
        <v>0</v>
      </c>
    </row>
    <row r="188" spans="9:9" x14ac:dyDescent="0.25">
      <c r="I188">
        <f t="shared" si="2"/>
        <v>0</v>
      </c>
    </row>
    <row r="189" spans="9:9" x14ac:dyDescent="0.25">
      <c r="I189">
        <f t="shared" si="2"/>
        <v>0</v>
      </c>
    </row>
    <row r="190" spans="9:9" x14ac:dyDescent="0.25">
      <c r="I190">
        <f t="shared" si="2"/>
        <v>0</v>
      </c>
    </row>
    <row r="191" spans="9:9" x14ac:dyDescent="0.25">
      <c r="I191">
        <f t="shared" si="2"/>
        <v>0</v>
      </c>
    </row>
    <row r="192" spans="9:9" x14ac:dyDescent="0.25">
      <c r="I192">
        <f t="shared" si="2"/>
        <v>0</v>
      </c>
    </row>
    <row r="193" spans="9:9" x14ac:dyDescent="0.25">
      <c r="I193">
        <f t="shared" si="2"/>
        <v>0</v>
      </c>
    </row>
    <row r="194" spans="9:9" x14ac:dyDescent="0.25">
      <c r="I194">
        <f t="shared" si="2"/>
        <v>0</v>
      </c>
    </row>
    <row r="195" spans="9:9" x14ac:dyDescent="0.25">
      <c r="I195">
        <f t="shared" si="2"/>
        <v>0</v>
      </c>
    </row>
    <row r="196" spans="9:9" x14ac:dyDescent="0.25">
      <c r="I196">
        <f t="shared" si="2"/>
        <v>0</v>
      </c>
    </row>
    <row r="197" spans="9:9" x14ac:dyDescent="0.25">
      <c r="I197">
        <f t="shared" si="2"/>
        <v>0</v>
      </c>
    </row>
    <row r="198" spans="9:9" x14ac:dyDescent="0.25">
      <c r="I198">
        <f t="shared" si="2"/>
        <v>0</v>
      </c>
    </row>
    <row r="199" spans="9:9" x14ac:dyDescent="0.25">
      <c r="I199">
        <f t="shared" si="2"/>
        <v>0</v>
      </c>
    </row>
    <row r="200" spans="9:9" x14ac:dyDescent="0.25">
      <c r="I200">
        <f t="shared" si="2"/>
        <v>0</v>
      </c>
    </row>
    <row r="201" spans="9:9" x14ac:dyDescent="0.25">
      <c r="I201">
        <f t="shared" si="2"/>
        <v>0</v>
      </c>
    </row>
    <row r="202" spans="9:9" x14ac:dyDescent="0.25">
      <c r="I202">
        <f t="shared" si="2"/>
        <v>0</v>
      </c>
    </row>
    <row r="203" spans="9:9" x14ac:dyDescent="0.25">
      <c r="I203">
        <f t="shared" si="2"/>
        <v>0</v>
      </c>
    </row>
    <row r="204" spans="9:9" x14ac:dyDescent="0.25">
      <c r="I204">
        <f t="shared" si="2"/>
        <v>0</v>
      </c>
    </row>
    <row r="205" spans="9:9" x14ac:dyDescent="0.25">
      <c r="I205">
        <f t="shared" si="2"/>
        <v>0</v>
      </c>
    </row>
    <row r="206" spans="9:9" x14ac:dyDescent="0.25">
      <c r="I206">
        <f t="shared" si="2"/>
        <v>0</v>
      </c>
    </row>
    <row r="207" spans="9:9" x14ac:dyDescent="0.25">
      <c r="I207">
        <f t="shared" ref="I207:I270" si="3">ABS(ROUND(B207,3))</f>
        <v>0</v>
      </c>
    </row>
    <row r="208" spans="9:9" x14ac:dyDescent="0.25">
      <c r="I208">
        <f t="shared" si="3"/>
        <v>0</v>
      </c>
    </row>
    <row r="209" spans="9:9" x14ac:dyDescent="0.25">
      <c r="I209">
        <f t="shared" si="3"/>
        <v>0</v>
      </c>
    </row>
    <row r="210" spans="9:9" x14ac:dyDescent="0.25">
      <c r="I210">
        <f t="shared" si="3"/>
        <v>0</v>
      </c>
    </row>
    <row r="211" spans="9:9" x14ac:dyDescent="0.25">
      <c r="I211">
        <f t="shared" si="3"/>
        <v>0</v>
      </c>
    </row>
    <row r="212" spans="9:9" x14ac:dyDescent="0.25">
      <c r="I212">
        <f t="shared" si="3"/>
        <v>0</v>
      </c>
    </row>
    <row r="213" spans="9:9" x14ac:dyDescent="0.25">
      <c r="I213">
        <f t="shared" si="3"/>
        <v>0</v>
      </c>
    </row>
    <row r="214" spans="9:9" x14ac:dyDescent="0.25">
      <c r="I214">
        <f t="shared" si="3"/>
        <v>0</v>
      </c>
    </row>
    <row r="215" spans="9:9" x14ac:dyDescent="0.25">
      <c r="I215">
        <f t="shared" si="3"/>
        <v>0</v>
      </c>
    </row>
    <row r="216" spans="9:9" x14ac:dyDescent="0.25">
      <c r="I216">
        <f t="shared" si="3"/>
        <v>0</v>
      </c>
    </row>
    <row r="217" spans="9:9" x14ac:dyDescent="0.25">
      <c r="I217">
        <f t="shared" si="3"/>
        <v>0</v>
      </c>
    </row>
    <row r="218" spans="9:9" x14ac:dyDescent="0.25">
      <c r="I218">
        <f t="shared" si="3"/>
        <v>0</v>
      </c>
    </row>
    <row r="219" spans="9:9" x14ac:dyDescent="0.25">
      <c r="I219">
        <f t="shared" si="3"/>
        <v>0</v>
      </c>
    </row>
    <row r="220" spans="9:9" x14ac:dyDescent="0.25">
      <c r="I220">
        <f t="shared" si="3"/>
        <v>0</v>
      </c>
    </row>
    <row r="221" spans="9:9" x14ac:dyDescent="0.25">
      <c r="I221">
        <f t="shared" si="3"/>
        <v>0</v>
      </c>
    </row>
    <row r="222" spans="9:9" x14ac:dyDescent="0.25">
      <c r="I222">
        <f t="shared" si="3"/>
        <v>0</v>
      </c>
    </row>
    <row r="223" spans="9:9" x14ac:dyDescent="0.25">
      <c r="I223">
        <f t="shared" si="3"/>
        <v>0</v>
      </c>
    </row>
    <row r="224" spans="9:9" x14ac:dyDescent="0.25">
      <c r="I224">
        <f t="shared" si="3"/>
        <v>0</v>
      </c>
    </row>
    <row r="225" spans="9:9" x14ac:dyDescent="0.25">
      <c r="I225">
        <f t="shared" si="3"/>
        <v>0</v>
      </c>
    </row>
    <row r="226" spans="9:9" x14ac:dyDescent="0.25">
      <c r="I226">
        <f t="shared" si="3"/>
        <v>0</v>
      </c>
    </row>
    <row r="227" spans="9:9" x14ac:dyDescent="0.25">
      <c r="I227">
        <f t="shared" si="3"/>
        <v>0</v>
      </c>
    </row>
    <row r="228" spans="9:9" x14ac:dyDescent="0.25">
      <c r="I228">
        <f t="shared" si="3"/>
        <v>0</v>
      </c>
    </row>
    <row r="229" spans="9:9" x14ac:dyDescent="0.25">
      <c r="I229">
        <f t="shared" si="3"/>
        <v>0</v>
      </c>
    </row>
    <row r="230" spans="9:9" x14ac:dyDescent="0.25">
      <c r="I230">
        <f t="shared" si="3"/>
        <v>0</v>
      </c>
    </row>
    <row r="231" spans="9:9" x14ac:dyDescent="0.25">
      <c r="I231">
        <f t="shared" si="3"/>
        <v>0</v>
      </c>
    </row>
    <row r="232" spans="9:9" x14ac:dyDescent="0.25">
      <c r="I232">
        <f t="shared" si="3"/>
        <v>0</v>
      </c>
    </row>
    <row r="233" spans="9:9" x14ac:dyDescent="0.25">
      <c r="I233">
        <f t="shared" si="3"/>
        <v>0</v>
      </c>
    </row>
    <row r="234" spans="9:9" x14ac:dyDescent="0.25">
      <c r="I234">
        <f t="shared" si="3"/>
        <v>0</v>
      </c>
    </row>
    <row r="235" spans="9:9" x14ac:dyDescent="0.25">
      <c r="I235">
        <f t="shared" si="3"/>
        <v>0</v>
      </c>
    </row>
    <row r="236" spans="9:9" x14ac:dyDescent="0.25">
      <c r="I236">
        <f t="shared" si="3"/>
        <v>0</v>
      </c>
    </row>
    <row r="237" spans="9:9" x14ac:dyDescent="0.25">
      <c r="I237">
        <f t="shared" si="3"/>
        <v>0</v>
      </c>
    </row>
    <row r="238" spans="9:9" x14ac:dyDescent="0.25">
      <c r="I238">
        <f t="shared" si="3"/>
        <v>0</v>
      </c>
    </row>
    <row r="239" spans="9:9" x14ac:dyDescent="0.25">
      <c r="I239">
        <f t="shared" si="3"/>
        <v>0</v>
      </c>
    </row>
    <row r="240" spans="9:9" x14ac:dyDescent="0.25">
      <c r="I240">
        <f t="shared" si="3"/>
        <v>0</v>
      </c>
    </row>
    <row r="241" spans="9:9" x14ac:dyDescent="0.25">
      <c r="I241">
        <f t="shared" si="3"/>
        <v>0</v>
      </c>
    </row>
    <row r="242" spans="9:9" x14ac:dyDescent="0.25">
      <c r="I242">
        <f t="shared" si="3"/>
        <v>0</v>
      </c>
    </row>
    <row r="243" spans="9:9" x14ac:dyDescent="0.25">
      <c r="I243">
        <f t="shared" si="3"/>
        <v>0</v>
      </c>
    </row>
    <row r="244" spans="9:9" x14ac:dyDescent="0.25">
      <c r="I244">
        <f t="shared" si="3"/>
        <v>0</v>
      </c>
    </row>
    <row r="245" spans="9:9" x14ac:dyDescent="0.25">
      <c r="I245">
        <f t="shared" si="3"/>
        <v>0</v>
      </c>
    </row>
    <row r="246" spans="9:9" x14ac:dyDescent="0.25">
      <c r="I246">
        <f t="shared" si="3"/>
        <v>0</v>
      </c>
    </row>
    <row r="247" spans="9:9" x14ac:dyDescent="0.25">
      <c r="I247">
        <f t="shared" si="3"/>
        <v>0</v>
      </c>
    </row>
    <row r="248" spans="9:9" x14ac:dyDescent="0.25">
      <c r="I248">
        <f t="shared" si="3"/>
        <v>0</v>
      </c>
    </row>
    <row r="249" spans="9:9" x14ac:dyDescent="0.25">
      <c r="I249">
        <f t="shared" si="3"/>
        <v>0</v>
      </c>
    </row>
    <row r="250" spans="9:9" x14ac:dyDescent="0.25">
      <c r="I250">
        <f t="shared" si="3"/>
        <v>0</v>
      </c>
    </row>
    <row r="251" spans="9:9" x14ac:dyDescent="0.25">
      <c r="I251">
        <f t="shared" si="3"/>
        <v>0</v>
      </c>
    </row>
    <row r="252" spans="9:9" x14ac:dyDescent="0.25">
      <c r="I252">
        <f t="shared" si="3"/>
        <v>0</v>
      </c>
    </row>
    <row r="253" spans="9:9" x14ac:dyDescent="0.25">
      <c r="I253">
        <f t="shared" si="3"/>
        <v>0</v>
      </c>
    </row>
    <row r="254" spans="9:9" x14ac:dyDescent="0.25">
      <c r="I254">
        <f t="shared" si="3"/>
        <v>0</v>
      </c>
    </row>
    <row r="255" spans="9:9" x14ac:dyDescent="0.25">
      <c r="I255">
        <f t="shared" si="3"/>
        <v>0</v>
      </c>
    </row>
    <row r="256" spans="9:9" x14ac:dyDescent="0.25">
      <c r="I256">
        <f t="shared" si="3"/>
        <v>0</v>
      </c>
    </row>
    <row r="257" spans="9:9" x14ac:dyDescent="0.25">
      <c r="I257">
        <f t="shared" si="3"/>
        <v>0</v>
      </c>
    </row>
    <row r="258" spans="9:9" x14ac:dyDescent="0.25">
      <c r="I258">
        <f t="shared" si="3"/>
        <v>0</v>
      </c>
    </row>
    <row r="259" spans="9:9" x14ac:dyDescent="0.25">
      <c r="I259">
        <f t="shared" si="3"/>
        <v>0</v>
      </c>
    </row>
    <row r="260" spans="9:9" x14ac:dyDescent="0.25">
      <c r="I260">
        <f t="shared" si="3"/>
        <v>0</v>
      </c>
    </row>
    <row r="261" spans="9:9" x14ac:dyDescent="0.25">
      <c r="I261">
        <f t="shared" si="3"/>
        <v>0</v>
      </c>
    </row>
    <row r="262" spans="9:9" x14ac:dyDescent="0.25">
      <c r="I262">
        <f t="shared" si="3"/>
        <v>0</v>
      </c>
    </row>
    <row r="263" spans="9:9" x14ac:dyDescent="0.25">
      <c r="I263">
        <f t="shared" si="3"/>
        <v>0</v>
      </c>
    </row>
    <row r="264" spans="9:9" x14ac:dyDescent="0.25">
      <c r="I264">
        <f t="shared" si="3"/>
        <v>0</v>
      </c>
    </row>
    <row r="265" spans="9:9" x14ac:dyDescent="0.25">
      <c r="I265">
        <f t="shared" si="3"/>
        <v>0</v>
      </c>
    </row>
    <row r="266" spans="9:9" x14ac:dyDescent="0.25">
      <c r="I266">
        <f t="shared" si="3"/>
        <v>0</v>
      </c>
    </row>
    <row r="267" spans="9:9" x14ac:dyDescent="0.25">
      <c r="I267">
        <f t="shared" si="3"/>
        <v>0</v>
      </c>
    </row>
    <row r="268" spans="9:9" x14ac:dyDescent="0.25">
      <c r="I268">
        <f t="shared" si="3"/>
        <v>0</v>
      </c>
    </row>
    <row r="269" spans="9:9" x14ac:dyDescent="0.25">
      <c r="I269">
        <f t="shared" si="3"/>
        <v>0</v>
      </c>
    </row>
    <row r="270" spans="9:9" x14ac:dyDescent="0.25">
      <c r="I270">
        <f t="shared" si="3"/>
        <v>0</v>
      </c>
    </row>
    <row r="271" spans="9:9" x14ac:dyDescent="0.25">
      <c r="I271">
        <f t="shared" ref="I271:I309" si="4">ABS(ROUND(B271,3))</f>
        <v>0</v>
      </c>
    </row>
    <row r="272" spans="9:9" x14ac:dyDescent="0.25">
      <c r="I272">
        <f t="shared" si="4"/>
        <v>0</v>
      </c>
    </row>
    <row r="273" spans="2:9" x14ac:dyDescent="0.25">
      <c r="I273">
        <f t="shared" si="4"/>
        <v>0</v>
      </c>
    </row>
    <row r="274" spans="2:9" x14ac:dyDescent="0.25">
      <c r="I274">
        <f t="shared" si="4"/>
        <v>0</v>
      </c>
    </row>
    <row r="275" spans="2:9" x14ac:dyDescent="0.25">
      <c r="I275">
        <f t="shared" si="4"/>
        <v>0</v>
      </c>
    </row>
    <row r="276" spans="2:9" x14ac:dyDescent="0.25">
      <c r="I276">
        <f t="shared" si="4"/>
        <v>0</v>
      </c>
    </row>
    <row r="277" spans="2:9" x14ac:dyDescent="0.25">
      <c r="I277">
        <f t="shared" si="4"/>
        <v>0</v>
      </c>
    </row>
    <row r="278" spans="2:9" x14ac:dyDescent="0.25">
      <c r="I278">
        <f t="shared" si="4"/>
        <v>0</v>
      </c>
    </row>
    <row r="279" spans="2:9" x14ac:dyDescent="0.25">
      <c r="I279">
        <f t="shared" si="4"/>
        <v>0</v>
      </c>
    </row>
    <row r="280" spans="2:9" x14ac:dyDescent="0.25">
      <c r="I280">
        <f t="shared" si="4"/>
        <v>0</v>
      </c>
    </row>
    <row r="281" spans="2:9" x14ac:dyDescent="0.25">
      <c r="I281">
        <f t="shared" si="4"/>
        <v>0</v>
      </c>
    </row>
    <row r="282" spans="2:9" x14ac:dyDescent="0.25">
      <c r="I282">
        <f t="shared" si="4"/>
        <v>0</v>
      </c>
    </row>
    <row r="283" spans="2:9" x14ac:dyDescent="0.25">
      <c r="I283">
        <f t="shared" si="4"/>
        <v>0</v>
      </c>
    </row>
    <row r="284" spans="2:9" x14ac:dyDescent="0.25">
      <c r="I284">
        <f t="shared" si="4"/>
        <v>0</v>
      </c>
    </row>
    <row r="285" spans="2:9" x14ac:dyDescent="0.25">
      <c r="B285" s="74"/>
      <c r="C285" s="74"/>
      <c r="D285" s="74"/>
      <c r="F285" s="74"/>
      <c r="I285">
        <f t="shared" si="4"/>
        <v>0</v>
      </c>
    </row>
    <row r="286" spans="2:9" x14ac:dyDescent="0.25">
      <c r="I286">
        <f t="shared" si="4"/>
        <v>0</v>
      </c>
    </row>
    <row r="287" spans="2:9" x14ac:dyDescent="0.25">
      <c r="I287">
        <f t="shared" si="4"/>
        <v>0</v>
      </c>
    </row>
    <row r="288" spans="2:9" x14ac:dyDescent="0.25">
      <c r="I288">
        <f t="shared" si="4"/>
        <v>0</v>
      </c>
    </row>
    <row r="289" spans="2:9" x14ac:dyDescent="0.25">
      <c r="B289" s="74"/>
      <c r="I289">
        <f t="shared" si="4"/>
        <v>0</v>
      </c>
    </row>
    <row r="290" spans="2:9" x14ac:dyDescent="0.25">
      <c r="I290">
        <f t="shared" si="4"/>
        <v>0</v>
      </c>
    </row>
    <row r="291" spans="2:9" x14ac:dyDescent="0.25">
      <c r="B291" s="74"/>
      <c r="I291">
        <f t="shared" si="4"/>
        <v>0</v>
      </c>
    </row>
    <row r="292" spans="2:9" x14ac:dyDescent="0.25">
      <c r="I292">
        <f t="shared" si="4"/>
        <v>0</v>
      </c>
    </row>
    <row r="293" spans="2:9" x14ac:dyDescent="0.25">
      <c r="B293" s="74"/>
      <c r="I293">
        <f t="shared" si="4"/>
        <v>0</v>
      </c>
    </row>
    <row r="294" spans="2:9" x14ac:dyDescent="0.25">
      <c r="I294">
        <f t="shared" si="4"/>
        <v>0</v>
      </c>
    </row>
    <row r="295" spans="2:9" x14ac:dyDescent="0.25">
      <c r="B295" s="74"/>
      <c r="I295">
        <f t="shared" si="4"/>
        <v>0</v>
      </c>
    </row>
    <row r="296" spans="2:9" x14ac:dyDescent="0.25">
      <c r="I296">
        <f t="shared" si="4"/>
        <v>0</v>
      </c>
    </row>
    <row r="297" spans="2:9" x14ac:dyDescent="0.25">
      <c r="I297">
        <f t="shared" si="4"/>
        <v>0</v>
      </c>
    </row>
    <row r="298" spans="2:9" x14ac:dyDescent="0.25">
      <c r="I298">
        <f t="shared" si="4"/>
        <v>0</v>
      </c>
    </row>
    <row r="299" spans="2:9" x14ac:dyDescent="0.25">
      <c r="I299">
        <f t="shared" si="4"/>
        <v>0</v>
      </c>
    </row>
    <row r="300" spans="2:9" x14ac:dyDescent="0.25">
      <c r="I300">
        <f t="shared" si="4"/>
        <v>0</v>
      </c>
    </row>
    <row r="301" spans="2:9" x14ac:dyDescent="0.25">
      <c r="I301">
        <f t="shared" si="4"/>
        <v>0</v>
      </c>
    </row>
    <row r="302" spans="2:9" x14ac:dyDescent="0.25">
      <c r="I302">
        <f t="shared" si="4"/>
        <v>0</v>
      </c>
    </row>
    <row r="303" spans="2:9" x14ac:dyDescent="0.25">
      <c r="I303">
        <f t="shared" si="4"/>
        <v>0</v>
      </c>
    </row>
    <row r="304" spans="2:9" x14ac:dyDescent="0.25">
      <c r="I304">
        <f t="shared" si="4"/>
        <v>0</v>
      </c>
    </row>
    <row r="305" spans="9:9" x14ac:dyDescent="0.25">
      <c r="I305">
        <f t="shared" si="4"/>
        <v>0</v>
      </c>
    </row>
    <row r="306" spans="9:9" x14ac:dyDescent="0.25">
      <c r="I306">
        <f t="shared" si="4"/>
        <v>0</v>
      </c>
    </row>
    <row r="307" spans="9:9" x14ac:dyDescent="0.25">
      <c r="I307">
        <f t="shared" si="4"/>
        <v>0</v>
      </c>
    </row>
    <row r="308" spans="9:9" x14ac:dyDescent="0.25">
      <c r="I308">
        <f t="shared" si="4"/>
        <v>0</v>
      </c>
    </row>
    <row r="309" spans="9:9" x14ac:dyDescent="0.25">
      <c r="I309">
        <f t="shared" si="4"/>
        <v>0</v>
      </c>
    </row>
  </sheetData>
  <sheetProtection algorithmName="SHA-512" hashValue="y43niOnvvNHbD1tlUoEf9ZcPm3c9JFE1976Ng5n1xkmEaTMqseaeDZEzZDEWpHLKrydiB+zh3oNQuOZRFEZYtQ==" saltValue="SkXa0FHKMy1uwkE2/4PC3Q==" spinCount="100000" sheet="1" objects="1" scenarios="1" formatCells="0" formatColumns="0" formatRows="0" sort="0" autoFilter="0"/>
  <protectedRanges>
    <protectedRange sqref="A1:H1048576" name="Plage1"/>
  </protectedRange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6760D-7D9C-42CA-9F04-7D1409BF4314}">
  <sheetPr codeName="Feuil2"/>
  <dimension ref="A2:I735"/>
  <sheetViews>
    <sheetView workbookViewId="0">
      <selection activeCell="K19" sqref="K19"/>
    </sheetView>
  </sheetViews>
  <sheetFormatPr baseColWidth="10" defaultRowHeight="15" x14ac:dyDescent="0.25"/>
  <cols>
    <col min="1" max="1" width="35" style="68" bestFit="1" customWidth="1"/>
    <col min="2" max="5" width="9.140625" style="68" customWidth="1"/>
    <col min="6" max="6" width="12.5703125" style="68" bestFit="1" customWidth="1"/>
    <col min="7" max="8" width="9.140625" style="68"/>
    <col min="9" max="9" width="0" hidden="1" customWidth="1"/>
  </cols>
  <sheetData>
    <row r="2" spans="1:9" ht="15.75" x14ac:dyDescent="0.25">
      <c r="A2" s="66"/>
      <c r="B2" s="67"/>
    </row>
    <row r="4" spans="1:9" x14ac:dyDescent="0.25">
      <c r="A4" s="69"/>
      <c r="B4" s="70"/>
      <c r="D4" s="70"/>
      <c r="F4" s="70"/>
    </row>
    <row r="5" spans="1:9" x14ac:dyDescent="0.25">
      <c r="D5" s="71"/>
      <c r="F5" s="72"/>
    </row>
    <row r="6" spans="1:9" x14ac:dyDescent="0.25">
      <c r="F6" s="73"/>
    </row>
    <row r="7" spans="1:9" x14ac:dyDescent="0.25">
      <c r="A7" s="69"/>
      <c r="B7" s="70"/>
      <c r="D7" s="70"/>
      <c r="F7" s="70"/>
    </row>
    <row r="8" spans="1:9" x14ac:dyDescent="0.25">
      <c r="D8" s="74"/>
    </row>
    <row r="9" spans="1:9" x14ac:dyDescent="0.25">
      <c r="E9" s="70"/>
    </row>
    <row r="10" spans="1:9" x14ac:dyDescent="0.25">
      <c r="A10" s="69"/>
      <c r="B10" s="70"/>
      <c r="D10" s="70"/>
      <c r="E10" s="70"/>
      <c r="F10" s="70"/>
    </row>
    <row r="11" spans="1:9" x14ac:dyDescent="0.25">
      <c r="E11" s="70"/>
    </row>
    <row r="12" spans="1:9" x14ac:dyDescent="0.25">
      <c r="E12" s="70"/>
    </row>
    <row r="13" spans="1:9" x14ac:dyDescent="0.25">
      <c r="A13" s="69"/>
      <c r="B13" s="69"/>
      <c r="C13" s="69"/>
      <c r="D13" s="69"/>
      <c r="E13" s="69"/>
      <c r="F13" s="69"/>
    </row>
    <row r="14" spans="1:9" x14ac:dyDescent="0.25">
      <c r="I14">
        <f>ABS(ROUND(B14,3))</f>
        <v>0</v>
      </c>
    </row>
    <row r="15" spans="1:9" x14ac:dyDescent="0.25">
      <c r="I15">
        <f t="shared" ref="I15:I78" si="0">ABS(ROUND(B15,3))</f>
        <v>0</v>
      </c>
    </row>
    <row r="16" spans="1:9" x14ac:dyDescent="0.25">
      <c r="I16">
        <f t="shared" si="0"/>
        <v>0</v>
      </c>
    </row>
    <row r="17" spans="2:9" x14ac:dyDescent="0.25">
      <c r="I17">
        <f t="shared" si="0"/>
        <v>0</v>
      </c>
    </row>
    <row r="18" spans="2:9" x14ac:dyDescent="0.25">
      <c r="I18">
        <f t="shared" si="0"/>
        <v>0</v>
      </c>
    </row>
    <row r="19" spans="2:9" x14ac:dyDescent="0.25">
      <c r="B19" s="76"/>
      <c r="C19" s="76"/>
      <c r="F19" s="74"/>
      <c r="I19">
        <f t="shared" si="0"/>
        <v>0</v>
      </c>
    </row>
    <row r="20" spans="2:9" x14ac:dyDescent="0.25">
      <c r="I20">
        <f t="shared" si="0"/>
        <v>0</v>
      </c>
    </row>
    <row r="21" spans="2:9" x14ac:dyDescent="0.25">
      <c r="I21">
        <f t="shared" si="0"/>
        <v>0</v>
      </c>
    </row>
    <row r="22" spans="2:9" x14ac:dyDescent="0.25">
      <c r="I22">
        <f t="shared" si="0"/>
        <v>0</v>
      </c>
    </row>
    <row r="23" spans="2:9" x14ac:dyDescent="0.25">
      <c r="I23">
        <f t="shared" si="0"/>
        <v>0</v>
      </c>
    </row>
    <row r="24" spans="2:9" x14ac:dyDescent="0.25">
      <c r="I24">
        <f t="shared" si="0"/>
        <v>0</v>
      </c>
    </row>
    <row r="25" spans="2:9" x14ac:dyDescent="0.25">
      <c r="B25" s="76"/>
      <c r="C25" s="76"/>
      <c r="F25" s="74"/>
      <c r="I25">
        <f t="shared" si="0"/>
        <v>0</v>
      </c>
    </row>
    <row r="26" spans="2:9" x14ac:dyDescent="0.25">
      <c r="I26">
        <f t="shared" si="0"/>
        <v>0</v>
      </c>
    </row>
    <row r="27" spans="2:9" x14ac:dyDescent="0.25">
      <c r="I27">
        <f t="shared" si="0"/>
        <v>0</v>
      </c>
    </row>
    <row r="28" spans="2:9" x14ac:dyDescent="0.25">
      <c r="I28">
        <f t="shared" si="0"/>
        <v>0</v>
      </c>
    </row>
    <row r="29" spans="2:9" x14ac:dyDescent="0.25">
      <c r="I29">
        <f t="shared" si="0"/>
        <v>0</v>
      </c>
    </row>
    <row r="30" spans="2:9" x14ac:dyDescent="0.25">
      <c r="I30">
        <f t="shared" si="0"/>
        <v>0</v>
      </c>
    </row>
    <row r="31" spans="2:9" x14ac:dyDescent="0.25">
      <c r="B31" s="76"/>
      <c r="C31" s="76"/>
      <c r="F31" s="74"/>
      <c r="I31">
        <f t="shared" si="0"/>
        <v>0</v>
      </c>
    </row>
    <row r="32" spans="2:9" x14ac:dyDescent="0.25">
      <c r="I32">
        <f t="shared" si="0"/>
        <v>0</v>
      </c>
    </row>
    <row r="33" spans="2:9" x14ac:dyDescent="0.25">
      <c r="I33">
        <f t="shared" si="0"/>
        <v>0</v>
      </c>
    </row>
    <row r="34" spans="2:9" x14ac:dyDescent="0.25">
      <c r="I34">
        <f t="shared" si="0"/>
        <v>0</v>
      </c>
    </row>
    <row r="35" spans="2:9" x14ac:dyDescent="0.25">
      <c r="I35">
        <f t="shared" si="0"/>
        <v>0</v>
      </c>
    </row>
    <row r="36" spans="2:9" x14ac:dyDescent="0.25">
      <c r="I36">
        <f t="shared" si="0"/>
        <v>0</v>
      </c>
    </row>
    <row r="37" spans="2:9" x14ac:dyDescent="0.25">
      <c r="B37" s="76"/>
      <c r="C37" s="76"/>
      <c r="F37" s="74"/>
      <c r="I37">
        <f t="shared" si="0"/>
        <v>0</v>
      </c>
    </row>
    <row r="38" spans="2:9" x14ac:dyDescent="0.25">
      <c r="I38">
        <f t="shared" si="0"/>
        <v>0</v>
      </c>
    </row>
    <row r="39" spans="2:9" x14ac:dyDescent="0.25">
      <c r="I39">
        <f t="shared" si="0"/>
        <v>0</v>
      </c>
    </row>
    <row r="40" spans="2:9" x14ac:dyDescent="0.25">
      <c r="I40">
        <f t="shared" si="0"/>
        <v>0</v>
      </c>
    </row>
    <row r="41" spans="2:9" x14ac:dyDescent="0.25">
      <c r="I41">
        <f t="shared" si="0"/>
        <v>0</v>
      </c>
    </row>
    <row r="42" spans="2:9" x14ac:dyDescent="0.25">
      <c r="I42">
        <f t="shared" si="0"/>
        <v>0</v>
      </c>
    </row>
    <row r="43" spans="2:9" x14ac:dyDescent="0.25">
      <c r="B43" s="76"/>
      <c r="C43" s="76"/>
      <c r="F43" s="74"/>
      <c r="I43">
        <f t="shared" si="0"/>
        <v>0</v>
      </c>
    </row>
    <row r="44" spans="2:9" x14ac:dyDescent="0.25">
      <c r="I44">
        <f t="shared" si="0"/>
        <v>0</v>
      </c>
    </row>
    <row r="45" spans="2:9" x14ac:dyDescent="0.25">
      <c r="I45">
        <f t="shared" si="0"/>
        <v>0</v>
      </c>
    </row>
    <row r="46" spans="2:9" x14ac:dyDescent="0.25">
      <c r="I46">
        <f t="shared" si="0"/>
        <v>0</v>
      </c>
    </row>
    <row r="47" spans="2:9" x14ac:dyDescent="0.25">
      <c r="I47">
        <f t="shared" si="0"/>
        <v>0</v>
      </c>
    </row>
    <row r="48" spans="2:9" x14ac:dyDescent="0.25">
      <c r="I48">
        <f t="shared" si="0"/>
        <v>0</v>
      </c>
    </row>
    <row r="49" spans="2:9" x14ac:dyDescent="0.25">
      <c r="B49" s="76"/>
      <c r="C49" s="76"/>
      <c r="F49" s="74"/>
      <c r="I49">
        <f t="shared" si="0"/>
        <v>0</v>
      </c>
    </row>
    <row r="50" spans="2:9" x14ac:dyDescent="0.25">
      <c r="I50">
        <f t="shared" si="0"/>
        <v>0</v>
      </c>
    </row>
    <row r="51" spans="2:9" x14ac:dyDescent="0.25">
      <c r="I51">
        <f t="shared" si="0"/>
        <v>0</v>
      </c>
    </row>
    <row r="52" spans="2:9" x14ac:dyDescent="0.25">
      <c r="I52">
        <f t="shared" si="0"/>
        <v>0</v>
      </c>
    </row>
    <row r="53" spans="2:9" x14ac:dyDescent="0.25">
      <c r="I53">
        <f t="shared" si="0"/>
        <v>0</v>
      </c>
    </row>
    <row r="54" spans="2:9" x14ac:dyDescent="0.25">
      <c r="I54">
        <f t="shared" si="0"/>
        <v>0</v>
      </c>
    </row>
    <row r="55" spans="2:9" x14ac:dyDescent="0.25">
      <c r="B55" s="76"/>
      <c r="C55" s="76"/>
      <c r="F55" s="74"/>
      <c r="I55">
        <f t="shared" si="0"/>
        <v>0</v>
      </c>
    </row>
    <row r="56" spans="2:9" x14ac:dyDescent="0.25">
      <c r="I56">
        <f t="shared" si="0"/>
        <v>0</v>
      </c>
    </row>
    <row r="57" spans="2:9" x14ac:dyDescent="0.25">
      <c r="I57">
        <f t="shared" si="0"/>
        <v>0</v>
      </c>
    </row>
    <row r="58" spans="2:9" x14ac:dyDescent="0.25">
      <c r="I58">
        <f t="shared" si="0"/>
        <v>0</v>
      </c>
    </row>
    <row r="59" spans="2:9" x14ac:dyDescent="0.25">
      <c r="I59">
        <f t="shared" si="0"/>
        <v>0</v>
      </c>
    </row>
    <row r="60" spans="2:9" x14ac:dyDescent="0.25">
      <c r="I60">
        <f t="shared" si="0"/>
        <v>0</v>
      </c>
    </row>
    <row r="61" spans="2:9" x14ac:dyDescent="0.25">
      <c r="F61" s="74"/>
      <c r="I61">
        <f t="shared" si="0"/>
        <v>0</v>
      </c>
    </row>
    <row r="62" spans="2:9" x14ac:dyDescent="0.25">
      <c r="I62">
        <f t="shared" si="0"/>
        <v>0</v>
      </c>
    </row>
    <row r="63" spans="2:9" x14ac:dyDescent="0.25">
      <c r="I63">
        <f t="shared" si="0"/>
        <v>0</v>
      </c>
    </row>
    <row r="64" spans="2:9" x14ac:dyDescent="0.25">
      <c r="I64">
        <f t="shared" si="0"/>
        <v>0</v>
      </c>
    </row>
    <row r="65" spans="2:9" x14ac:dyDescent="0.25">
      <c r="I65">
        <f t="shared" si="0"/>
        <v>0</v>
      </c>
    </row>
    <row r="66" spans="2:9" x14ac:dyDescent="0.25">
      <c r="I66">
        <f t="shared" si="0"/>
        <v>0</v>
      </c>
    </row>
    <row r="67" spans="2:9" x14ac:dyDescent="0.25">
      <c r="F67" s="74"/>
      <c r="I67">
        <f t="shared" si="0"/>
        <v>0</v>
      </c>
    </row>
    <row r="68" spans="2:9" x14ac:dyDescent="0.25">
      <c r="I68">
        <f t="shared" si="0"/>
        <v>0</v>
      </c>
    </row>
    <row r="69" spans="2:9" x14ac:dyDescent="0.25">
      <c r="I69">
        <f t="shared" si="0"/>
        <v>0</v>
      </c>
    </row>
    <row r="70" spans="2:9" x14ac:dyDescent="0.25">
      <c r="I70">
        <f t="shared" si="0"/>
        <v>0</v>
      </c>
    </row>
    <row r="71" spans="2:9" x14ac:dyDescent="0.25">
      <c r="I71">
        <f t="shared" si="0"/>
        <v>0</v>
      </c>
    </row>
    <row r="72" spans="2:9" x14ac:dyDescent="0.25">
      <c r="I72">
        <f t="shared" si="0"/>
        <v>0</v>
      </c>
    </row>
    <row r="73" spans="2:9" x14ac:dyDescent="0.25">
      <c r="F73" s="74"/>
      <c r="I73">
        <f t="shared" si="0"/>
        <v>0</v>
      </c>
    </row>
    <row r="74" spans="2:9" x14ac:dyDescent="0.25">
      <c r="I74">
        <f t="shared" si="0"/>
        <v>0</v>
      </c>
    </row>
    <row r="75" spans="2:9" x14ac:dyDescent="0.25">
      <c r="I75">
        <f t="shared" si="0"/>
        <v>0</v>
      </c>
    </row>
    <row r="76" spans="2:9" x14ac:dyDescent="0.25">
      <c r="I76">
        <f t="shared" si="0"/>
        <v>0</v>
      </c>
    </row>
    <row r="77" spans="2:9" x14ac:dyDescent="0.25">
      <c r="I77">
        <f t="shared" si="0"/>
        <v>0</v>
      </c>
    </row>
    <row r="78" spans="2:9" x14ac:dyDescent="0.25">
      <c r="I78">
        <f t="shared" si="0"/>
        <v>0</v>
      </c>
    </row>
    <row r="79" spans="2:9" x14ac:dyDescent="0.25">
      <c r="B79" s="76"/>
      <c r="C79" s="76"/>
      <c r="F79" s="74"/>
      <c r="I79">
        <f t="shared" ref="I79:I142" si="1">ABS(ROUND(B79,3))</f>
        <v>0</v>
      </c>
    </row>
    <row r="80" spans="2:9" x14ac:dyDescent="0.25">
      <c r="I80">
        <f t="shared" si="1"/>
        <v>0</v>
      </c>
    </row>
    <row r="81" spans="2:9" x14ac:dyDescent="0.25">
      <c r="I81">
        <f t="shared" si="1"/>
        <v>0</v>
      </c>
    </row>
    <row r="82" spans="2:9" x14ac:dyDescent="0.25">
      <c r="I82">
        <f t="shared" si="1"/>
        <v>0</v>
      </c>
    </row>
    <row r="83" spans="2:9" x14ac:dyDescent="0.25">
      <c r="I83">
        <f t="shared" si="1"/>
        <v>0</v>
      </c>
    </row>
    <row r="84" spans="2:9" x14ac:dyDescent="0.25">
      <c r="I84">
        <f t="shared" si="1"/>
        <v>0</v>
      </c>
    </row>
    <row r="85" spans="2:9" x14ac:dyDescent="0.25">
      <c r="B85" s="76"/>
      <c r="C85" s="76"/>
      <c r="F85" s="74"/>
      <c r="I85">
        <f t="shared" si="1"/>
        <v>0</v>
      </c>
    </row>
    <row r="86" spans="2:9" x14ac:dyDescent="0.25">
      <c r="I86">
        <f t="shared" si="1"/>
        <v>0</v>
      </c>
    </row>
    <row r="87" spans="2:9" x14ac:dyDescent="0.25">
      <c r="I87">
        <f t="shared" si="1"/>
        <v>0</v>
      </c>
    </row>
    <row r="88" spans="2:9" x14ac:dyDescent="0.25">
      <c r="I88">
        <f t="shared" si="1"/>
        <v>0</v>
      </c>
    </row>
    <row r="89" spans="2:9" x14ac:dyDescent="0.25">
      <c r="I89">
        <f t="shared" si="1"/>
        <v>0</v>
      </c>
    </row>
    <row r="90" spans="2:9" x14ac:dyDescent="0.25">
      <c r="I90">
        <f t="shared" si="1"/>
        <v>0</v>
      </c>
    </row>
    <row r="91" spans="2:9" x14ac:dyDescent="0.25">
      <c r="B91" s="76"/>
      <c r="C91" s="76"/>
      <c r="F91" s="74"/>
      <c r="I91">
        <f t="shared" si="1"/>
        <v>0</v>
      </c>
    </row>
    <row r="92" spans="2:9" x14ac:dyDescent="0.25">
      <c r="I92">
        <f t="shared" si="1"/>
        <v>0</v>
      </c>
    </row>
    <row r="93" spans="2:9" x14ac:dyDescent="0.25">
      <c r="I93">
        <f t="shared" si="1"/>
        <v>0</v>
      </c>
    </row>
    <row r="94" spans="2:9" x14ac:dyDescent="0.25">
      <c r="I94">
        <f t="shared" si="1"/>
        <v>0</v>
      </c>
    </row>
    <row r="95" spans="2:9" x14ac:dyDescent="0.25">
      <c r="I95">
        <f t="shared" si="1"/>
        <v>0</v>
      </c>
    </row>
    <row r="96" spans="2:9" x14ac:dyDescent="0.25">
      <c r="I96">
        <f t="shared" si="1"/>
        <v>0</v>
      </c>
    </row>
    <row r="97" spans="2:9" x14ac:dyDescent="0.25">
      <c r="B97" s="76"/>
      <c r="C97" s="76"/>
      <c r="F97" s="74"/>
      <c r="I97">
        <f t="shared" si="1"/>
        <v>0</v>
      </c>
    </row>
    <row r="98" spans="2:9" x14ac:dyDescent="0.25">
      <c r="I98">
        <f t="shared" si="1"/>
        <v>0</v>
      </c>
    </row>
    <row r="99" spans="2:9" x14ac:dyDescent="0.25">
      <c r="I99">
        <f t="shared" si="1"/>
        <v>0</v>
      </c>
    </row>
    <row r="100" spans="2:9" x14ac:dyDescent="0.25">
      <c r="I100">
        <f t="shared" si="1"/>
        <v>0</v>
      </c>
    </row>
    <row r="101" spans="2:9" x14ac:dyDescent="0.25">
      <c r="I101">
        <f t="shared" si="1"/>
        <v>0</v>
      </c>
    </row>
    <row r="102" spans="2:9" x14ac:dyDescent="0.25">
      <c r="I102">
        <f t="shared" si="1"/>
        <v>0</v>
      </c>
    </row>
    <row r="103" spans="2:9" x14ac:dyDescent="0.25">
      <c r="B103" s="76"/>
      <c r="C103" s="76"/>
      <c r="F103" s="74"/>
      <c r="I103">
        <f t="shared" si="1"/>
        <v>0</v>
      </c>
    </row>
    <row r="104" spans="2:9" x14ac:dyDescent="0.25">
      <c r="I104">
        <f t="shared" si="1"/>
        <v>0</v>
      </c>
    </row>
    <row r="105" spans="2:9" x14ac:dyDescent="0.25">
      <c r="I105">
        <f t="shared" si="1"/>
        <v>0</v>
      </c>
    </row>
    <row r="106" spans="2:9" x14ac:dyDescent="0.25">
      <c r="I106">
        <f t="shared" si="1"/>
        <v>0</v>
      </c>
    </row>
    <row r="107" spans="2:9" x14ac:dyDescent="0.25">
      <c r="I107">
        <f t="shared" si="1"/>
        <v>0</v>
      </c>
    </row>
    <row r="108" spans="2:9" x14ac:dyDescent="0.25">
      <c r="I108">
        <f t="shared" si="1"/>
        <v>0</v>
      </c>
    </row>
    <row r="109" spans="2:9" x14ac:dyDescent="0.25">
      <c r="B109" s="76"/>
      <c r="C109" s="76"/>
      <c r="F109" s="74"/>
      <c r="I109">
        <f t="shared" si="1"/>
        <v>0</v>
      </c>
    </row>
    <row r="110" spans="2:9" x14ac:dyDescent="0.25">
      <c r="I110">
        <f t="shared" si="1"/>
        <v>0</v>
      </c>
    </row>
    <row r="111" spans="2:9" x14ac:dyDescent="0.25">
      <c r="I111">
        <f t="shared" si="1"/>
        <v>0</v>
      </c>
    </row>
    <row r="112" spans="2:9" x14ac:dyDescent="0.25">
      <c r="I112">
        <f t="shared" si="1"/>
        <v>0</v>
      </c>
    </row>
    <row r="113" spans="2:9" x14ac:dyDescent="0.25">
      <c r="I113">
        <f t="shared" si="1"/>
        <v>0</v>
      </c>
    </row>
    <row r="114" spans="2:9" x14ac:dyDescent="0.25">
      <c r="I114">
        <f t="shared" si="1"/>
        <v>0</v>
      </c>
    </row>
    <row r="115" spans="2:9" x14ac:dyDescent="0.25">
      <c r="B115" s="76"/>
      <c r="C115" s="76"/>
      <c r="F115" s="74"/>
      <c r="I115">
        <f t="shared" si="1"/>
        <v>0</v>
      </c>
    </row>
    <row r="116" spans="2:9" x14ac:dyDescent="0.25">
      <c r="I116">
        <f t="shared" si="1"/>
        <v>0</v>
      </c>
    </row>
    <row r="117" spans="2:9" x14ac:dyDescent="0.25">
      <c r="I117">
        <f t="shared" si="1"/>
        <v>0</v>
      </c>
    </row>
    <row r="118" spans="2:9" x14ac:dyDescent="0.25">
      <c r="I118">
        <f t="shared" si="1"/>
        <v>0</v>
      </c>
    </row>
    <row r="119" spans="2:9" x14ac:dyDescent="0.25">
      <c r="I119">
        <f t="shared" si="1"/>
        <v>0</v>
      </c>
    </row>
    <row r="120" spans="2:9" x14ac:dyDescent="0.25">
      <c r="I120">
        <f t="shared" si="1"/>
        <v>0</v>
      </c>
    </row>
    <row r="121" spans="2:9" x14ac:dyDescent="0.25">
      <c r="F121" s="74"/>
      <c r="I121">
        <f t="shared" si="1"/>
        <v>0</v>
      </c>
    </row>
    <row r="122" spans="2:9" x14ac:dyDescent="0.25">
      <c r="I122">
        <f t="shared" si="1"/>
        <v>0</v>
      </c>
    </row>
    <row r="123" spans="2:9" x14ac:dyDescent="0.25">
      <c r="I123">
        <f t="shared" si="1"/>
        <v>0</v>
      </c>
    </row>
    <row r="124" spans="2:9" x14ac:dyDescent="0.25">
      <c r="I124">
        <f t="shared" si="1"/>
        <v>0</v>
      </c>
    </row>
    <row r="125" spans="2:9" x14ac:dyDescent="0.25">
      <c r="I125">
        <f t="shared" si="1"/>
        <v>0</v>
      </c>
    </row>
    <row r="126" spans="2:9" x14ac:dyDescent="0.25">
      <c r="I126">
        <f t="shared" si="1"/>
        <v>0</v>
      </c>
    </row>
    <row r="127" spans="2:9" x14ac:dyDescent="0.25">
      <c r="B127" s="74"/>
      <c r="C127" s="74"/>
      <c r="F127" s="74"/>
      <c r="I127">
        <f t="shared" si="1"/>
        <v>0</v>
      </c>
    </row>
    <row r="128" spans="2:9" x14ac:dyDescent="0.25">
      <c r="I128">
        <f t="shared" si="1"/>
        <v>0</v>
      </c>
    </row>
    <row r="129" spans="2:9" x14ac:dyDescent="0.25">
      <c r="I129">
        <f t="shared" si="1"/>
        <v>0</v>
      </c>
    </row>
    <row r="130" spans="2:9" x14ac:dyDescent="0.25">
      <c r="I130">
        <f t="shared" si="1"/>
        <v>0</v>
      </c>
    </row>
    <row r="131" spans="2:9" x14ac:dyDescent="0.25">
      <c r="I131">
        <f t="shared" si="1"/>
        <v>0</v>
      </c>
    </row>
    <row r="132" spans="2:9" x14ac:dyDescent="0.25">
      <c r="I132">
        <f t="shared" si="1"/>
        <v>0</v>
      </c>
    </row>
    <row r="133" spans="2:9" x14ac:dyDescent="0.25">
      <c r="B133" s="74"/>
      <c r="C133" s="74"/>
      <c r="F133" s="74"/>
      <c r="I133">
        <f t="shared" si="1"/>
        <v>0</v>
      </c>
    </row>
    <row r="134" spans="2:9" x14ac:dyDescent="0.25">
      <c r="I134">
        <f t="shared" si="1"/>
        <v>0</v>
      </c>
    </row>
    <row r="135" spans="2:9" x14ac:dyDescent="0.25">
      <c r="I135">
        <f t="shared" si="1"/>
        <v>0</v>
      </c>
    </row>
    <row r="136" spans="2:9" x14ac:dyDescent="0.25">
      <c r="I136">
        <f t="shared" si="1"/>
        <v>0</v>
      </c>
    </row>
    <row r="137" spans="2:9" x14ac:dyDescent="0.25">
      <c r="I137">
        <f t="shared" si="1"/>
        <v>0</v>
      </c>
    </row>
    <row r="138" spans="2:9" x14ac:dyDescent="0.25">
      <c r="I138">
        <f t="shared" si="1"/>
        <v>0</v>
      </c>
    </row>
    <row r="139" spans="2:9" x14ac:dyDescent="0.25">
      <c r="B139" s="74"/>
      <c r="C139" s="74"/>
      <c r="F139" s="74"/>
      <c r="I139">
        <f t="shared" si="1"/>
        <v>0</v>
      </c>
    </row>
    <row r="140" spans="2:9" x14ac:dyDescent="0.25">
      <c r="I140">
        <f t="shared" si="1"/>
        <v>0</v>
      </c>
    </row>
    <row r="141" spans="2:9" x14ac:dyDescent="0.25">
      <c r="I141">
        <f t="shared" si="1"/>
        <v>0</v>
      </c>
    </row>
    <row r="142" spans="2:9" x14ac:dyDescent="0.25">
      <c r="I142">
        <f t="shared" si="1"/>
        <v>0</v>
      </c>
    </row>
    <row r="143" spans="2:9" x14ac:dyDescent="0.25">
      <c r="I143">
        <f t="shared" ref="I143:I206" si="2">ABS(ROUND(B143,3))</f>
        <v>0</v>
      </c>
    </row>
    <row r="144" spans="2:9" x14ac:dyDescent="0.25">
      <c r="I144">
        <f t="shared" si="2"/>
        <v>0</v>
      </c>
    </row>
    <row r="145" spans="6:9" x14ac:dyDescent="0.25">
      <c r="F145" s="74"/>
      <c r="I145">
        <f t="shared" si="2"/>
        <v>0</v>
      </c>
    </row>
    <row r="146" spans="6:9" x14ac:dyDescent="0.25">
      <c r="I146">
        <f t="shared" si="2"/>
        <v>0</v>
      </c>
    </row>
    <row r="147" spans="6:9" x14ac:dyDescent="0.25">
      <c r="I147">
        <f t="shared" si="2"/>
        <v>0</v>
      </c>
    </row>
    <row r="148" spans="6:9" x14ac:dyDescent="0.25">
      <c r="I148">
        <f t="shared" si="2"/>
        <v>0</v>
      </c>
    </row>
    <row r="149" spans="6:9" x14ac:dyDescent="0.25">
      <c r="I149">
        <f t="shared" si="2"/>
        <v>0</v>
      </c>
    </row>
    <row r="150" spans="6:9" x14ac:dyDescent="0.25">
      <c r="I150">
        <f t="shared" si="2"/>
        <v>0</v>
      </c>
    </row>
    <row r="151" spans="6:9" x14ac:dyDescent="0.25">
      <c r="F151" s="74"/>
      <c r="I151">
        <f t="shared" si="2"/>
        <v>0</v>
      </c>
    </row>
    <row r="152" spans="6:9" x14ac:dyDescent="0.25">
      <c r="I152">
        <f t="shared" si="2"/>
        <v>0</v>
      </c>
    </row>
    <row r="153" spans="6:9" x14ac:dyDescent="0.25">
      <c r="I153">
        <f t="shared" si="2"/>
        <v>0</v>
      </c>
    </row>
    <row r="154" spans="6:9" x14ac:dyDescent="0.25">
      <c r="I154">
        <f t="shared" si="2"/>
        <v>0</v>
      </c>
    </row>
    <row r="155" spans="6:9" x14ac:dyDescent="0.25">
      <c r="I155">
        <f t="shared" si="2"/>
        <v>0</v>
      </c>
    </row>
    <row r="156" spans="6:9" x14ac:dyDescent="0.25">
      <c r="I156">
        <f t="shared" si="2"/>
        <v>0</v>
      </c>
    </row>
    <row r="157" spans="6:9" x14ac:dyDescent="0.25">
      <c r="F157" s="74"/>
      <c r="I157">
        <f t="shared" si="2"/>
        <v>0</v>
      </c>
    </row>
    <row r="158" spans="6:9" x14ac:dyDescent="0.25">
      <c r="I158">
        <f t="shared" si="2"/>
        <v>0</v>
      </c>
    </row>
    <row r="159" spans="6:9" x14ac:dyDescent="0.25">
      <c r="I159">
        <f t="shared" si="2"/>
        <v>0</v>
      </c>
    </row>
    <row r="160" spans="6:9" x14ac:dyDescent="0.25">
      <c r="I160">
        <f t="shared" si="2"/>
        <v>0</v>
      </c>
    </row>
    <row r="161" spans="6:9" x14ac:dyDescent="0.25">
      <c r="I161">
        <f t="shared" si="2"/>
        <v>0</v>
      </c>
    </row>
    <row r="162" spans="6:9" x14ac:dyDescent="0.25">
      <c r="I162">
        <f t="shared" si="2"/>
        <v>0</v>
      </c>
    </row>
    <row r="163" spans="6:9" x14ac:dyDescent="0.25">
      <c r="F163" s="74"/>
      <c r="I163">
        <f t="shared" si="2"/>
        <v>0</v>
      </c>
    </row>
    <row r="164" spans="6:9" x14ac:dyDescent="0.25">
      <c r="I164">
        <f t="shared" si="2"/>
        <v>0</v>
      </c>
    </row>
    <row r="165" spans="6:9" x14ac:dyDescent="0.25">
      <c r="I165">
        <f t="shared" si="2"/>
        <v>0</v>
      </c>
    </row>
    <row r="166" spans="6:9" x14ac:dyDescent="0.25">
      <c r="I166">
        <f t="shared" si="2"/>
        <v>0</v>
      </c>
    </row>
    <row r="167" spans="6:9" x14ac:dyDescent="0.25">
      <c r="I167">
        <f t="shared" si="2"/>
        <v>0</v>
      </c>
    </row>
    <row r="168" spans="6:9" x14ac:dyDescent="0.25">
      <c r="I168">
        <f t="shared" si="2"/>
        <v>0</v>
      </c>
    </row>
    <row r="169" spans="6:9" x14ac:dyDescent="0.25">
      <c r="F169" s="74"/>
      <c r="I169">
        <f t="shared" si="2"/>
        <v>0</v>
      </c>
    </row>
    <row r="170" spans="6:9" x14ac:dyDescent="0.25">
      <c r="I170">
        <f t="shared" si="2"/>
        <v>0</v>
      </c>
    </row>
    <row r="171" spans="6:9" x14ac:dyDescent="0.25">
      <c r="I171">
        <f t="shared" si="2"/>
        <v>0</v>
      </c>
    </row>
    <row r="172" spans="6:9" x14ac:dyDescent="0.25">
      <c r="I172">
        <f t="shared" si="2"/>
        <v>0</v>
      </c>
    </row>
    <row r="173" spans="6:9" x14ac:dyDescent="0.25">
      <c r="I173">
        <f t="shared" si="2"/>
        <v>0</v>
      </c>
    </row>
    <row r="174" spans="6:9" x14ac:dyDescent="0.25">
      <c r="I174">
        <f t="shared" si="2"/>
        <v>0</v>
      </c>
    </row>
    <row r="175" spans="6:9" x14ac:dyDescent="0.25">
      <c r="F175" s="74"/>
      <c r="I175">
        <f t="shared" si="2"/>
        <v>0</v>
      </c>
    </row>
    <row r="176" spans="6:9" x14ac:dyDescent="0.25">
      <c r="I176">
        <f t="shared" si="2"/>
        <v>0</v>
      </c>
    </row>
    <row r="177" spans="6:9" x14ac:dyDescent="0.25">
      <c r="I177">
        <f t="shared" si="2"/>
        <v>0</v>
      </c>
    </row>
    <row r="178" spans="6:9" x14ac:dyDescent="0.25">
      <c r="I178">
        <f t="shared" si="2"/>
        <v>0</v>
      </c>
    </row>
    <row r="179" spans="6:9" x14ac:dyDescent="0.25">
      <c r="I179">
        <f t="shared" si="2"/>
        <v>0</v>
      </c>
    </row>
    <row r="180" spans="6:9" x14ac:dyDescent="0.25">
      <c r="I180">
        <f t="shared" si="2"/>
        <v>0</v>
      </c>
    </row>
    <row r="181" spans="6:9" x14ac:dyDescent="0.25">
      <c r="F181" s="74"/>
      <c r="I181">
        <f t="shared" si="2"/>
        <v>0</v>
      </c>
    </row>
    <row r="182" spans="6:9" x14ac:dyDescent="0.25">
      <c r="I182">
        <f t="shared" si="2"/>
        <v>0</v>
      </c>
    </row>
    <row r="183" spans="6:9" x14ac:dyDescent="0.25">
      <c r="I183">
        <f t="shared" si="2"/>
        <v>0</v>
      </c>
    </row>
    <row r="184" spans="6:9" x14ac:dyDescent="0.25">
      <c r="I184">
        <f t="shared" si="2"/>
        <v>0</v>
      </c>
    </row>
    <row r="185" spans="6:9" x14ac:dyDescent="0.25">
      <c r="I185">
        <f t="shared" si="2"/>
        <v>0</v>
      </c>
    </row>
    <row r="186" spans="6:9" x14ac:dyDescent="0.25">
      <c r="I186">
        <f t="shared" si="2"/>
        <v>0</v>
      </c>
    </row>
    <row r="187" spans="6:9" x14ac:dyDescent="0.25">
      <c r="F187" s="74"/>
      <c r="I187">
        <f t="shared" si="2"/>
        <v>0</v>
      </c>
    </row>
    <row r="188" spans="6:9" x14ac:dyDescent="0.25">
      <c r="I188">
        <f t="shared" si="2"/>
        <v>0</v>
      </c>
    </row>
    <row r="189" spans="6:9" x14ac:dyDescent="0.25">
      <c r="I189">
        <f t="shared" si="2"/>
        <v>0</v>
      </c>
    </row>
    <row r="190" spans="6:9" x14ac:dyDescent="0.25">
      <c r="I190">
        <f t="shared" si="2"/>
        <v>0</v>
      </c>
    </row>
    <row r="191" spans="6:9" x14ac:dyDescent="0.25">
      <c r="I191">
        <f t="shared" si="2"/>
        <v>0</v>
      </c>
    </row>
    <row r="192" spans="6:9" x14ac:dyDescent="0.25">
      <c r="I192">
        <f t="shared" si="2"/>
        <v>0</v>
      </c>
    </row>
    <row r="193" spans="6:9" x14ac:dyDescent="0.25">
      <c r="F193" s="74"/>
      <c r="I193">
        <f t="shared" si="2"/>
        <v>0</v>
      </c>
    </row>
    <row r="194" spans="6:9" x14ac:dyDescent="0.25">
      <c r="I194">
        <f t="shared" si="2"/>
        <v>0</v>
      </c>
    </row>
    <row r="195" spans="6:9" x14ac:dyDescent="0.25">
      <c r="I195">
        <f t="shared" si="2"/>
        <v>0</v>
      </c>
    </row>
    <row r="196" spans="6:9" x14ac:dyDescent="0.25">
      <c r="I196">
        <f t="shared" si="2"/>
        <v>0</v>
      </c>
    </row>
    <row r="197" spans="6:9" x14ac:dyDescent="0.25">
      <c r="I197">
        <f t="shared" si="2"/>
        <v>0</v>
      </c>
    </row>
    <row r="198" spans="6:9" x14ac:dyDescent="0.25">
      <c r="I198">
        <f t="shared" si="2"/>
        <v>0</v>
      </c>
    </row>
    <row r="199" spans="6:9" x14ac:dyDescent="0.25">
      <c r="F199" s="74"/>
      <c r="I199">
        <f t="shared" si="2"/>
        <v>0</v>
      </c>
    </row>
    <row r="200" spans="6:9" x14ac:dyDescent="0.25">
      <c r="I200">
        <f t="shared" si="2"/>
        <v>0</v>
      </c>
    </row>
    <row r="201" spans="6:9" x14ac:dyDescent="0.25">
      <c r="I201">
        <f t="shared" si="2"/>
        <v>0</v>
      </c>
    </row>
    <row r="202" spans="6:9" x14ac:dyDescent="0.25">
      <c r="I202">
        <f t="shared" si="2"/>
        <v>0</v>
      </c>
    </row>
    <row r="203" spans="6:9" x14ac:dyDescent="0.25">
      <c r="I203">
        <f t="shared" si="2"/>
        <v>0</v>
      </c>
    </row>
    <row r="204" spans="6:9" x14ac:dyDescent="0.25">
      <c r="I204">
        <f t="shared" si="2"/>
        <v>0</v>
      </c>
    </row>
    <row r="205" spans="6:9" x14ac:dyDescent="0.25">
      <c r="F205" s="74"/>
      <c r="I205">
        <f t="shared" si="2"/>
        <v>0</v>
      </c>
    </row>
    <row r="206" spans="6:9" x14ac:dyDescent="0.25">
      <c r="I206">
        <f t="shared" si="2"/>
        <v>0</v>
      </c>
    </row>
    <row r="207" spans="6:9" x14ac:dyDescent="0.25">
      <c r="I207">
        <f t="shared" ref="I207:I270" si="3">ABS(ROUND(B207,3))</f>
        <v>0</v>
      </c>
    </row>
    <row r="208" spans="6:9" x14ac:dyDescent="0.25">
      <c r="I208">
        <f t="shared" si="3"/>
        <v>0</v>
      </c>
    </row>
    <row r="209" spans="6:9" x14ac:dyDescent="0.25">
      <c r="I209">
        <f t="shared" si="3"/>
        <v>0</v>
      </c>
    </row>
    <row r="210" spans="6:9" x14ac:dyDescent="0.25">
      <c r="I210">
        <f t="shared" si="3"/>
        <v>0</v>
      </c>
    </row>
    <row r="211" spans="6:9" x14ac:dyDescent="0.25">
      <c r="F211" s="74"/>
      <c r="I211">
        <f t="shared" si="3"/>
        <v>0</v>
      </c>
    </row>
    <row r="212" spans="6:9" x14ac:dyDescent="0.25">
      <c r="I212">
        <f t="shared" si="3"/>
        <v>0</v>
      </c>
    </row>
    <row r="213" spans="6:9" x14ac:dyDescent="0.25">
      <c r="I213">
        <f t="shared" si="3"/>
        <v>0</v>
      </c>
    </row>
    <row r="214" spans="6:9" x14ac:dyDescent="0.25">
      <c r="I214">
        <f t="shared" si="3"/>
        <v>0</v>
      </c>
    </row>
    <row r="215" spans="6:9" x14ac:dyDescent="0.25">
      <c r="I215">
        <f t="shared" si="3"/>
        <v>0</v>
      </c>
    </row>
    <row r="216" spans="6:9" x14ac:dyDescent="0.25">
      <c r="I216">
        <f t="shared" si="3"/>
        <v>0</v>
      </c>
    </row>
    <row r="217" spans="6:9" x14ac:dyDescent="0.25">
      <c r="F217" s="74"/>
      <c r="I217">
        <f t="shared" si="3"/>
        <v>0</v>
      </c>
    </row>
    <row r="218" spans="6:9" x14ac:dyDescent="0.25">
      <c r="I218">
        <f t="shared" si="3"/>
        <v>0</v>
      </c>
    </row>
    <row r="219" spans="6:9" x14ac:dyDescent="0.25">
      <c r="I219">
        <f t="shared" si="3"/>
        <v>0</v>
      </c>
    </row>
    <row r="220" spans="6:9" x14ac:dyDescent="0.25">
      <c r="I220">
        <f t="shared" si="3"/>
        <v>0</v>
      </c>
    </row>
    <row r="221" spans="6:9" x14ac:dyDescent="0.25">
      <c r="I221">
        <f t="shared" si="3"/>
        <v>0</v>
      </c>
    </row>
    <row r="222" spans="6:9" x14ac:dyDescent="0.25">
      <c r="I222">
        <f t="shared" si="3"/>
        <v>0</v>
      </c>
    </row>
    <row r="223" spans="6:9" x14ac:dyDescent="0.25">
      <c r="F223" s="74"/>
      <c r="I223">
        <f t="shared" si="3"/>
        <v>0</v>
      </c>
    </row>
    <row r="224" spans="6:9" x14ac:dyDescent="0.25">
      <c r="I224">
        <f t="shared" si="3"/>
        <v>0</v>
      </c>
    </row>
    <row r="225" spans="6:9" x14ac:dyDescent="0.25">
      <c r="I225">
        <f t="shared" si="3"/>
        <v>0</v>
      </c>
    </row>
    <row r="226" spans="6:9" x14ac:dyDescent="0.25">
      <c r="I226">
        <f t="shared" si="3"/>
        <v>0</v>
      </c>
    </row>
    <row r="227" spans="6:9" x14ac:dyDescent="0.25">
      <c r="I227">
        <f t="shared" si="3"/>
        <v>0</v>
      </c>
    </row>
    <row r="228" spans="6:9" x14ac:dyDescent="0.25">
      <c r="I228">
        <f t="shared" si="3"/>
        <v>0</v>
      </c>
    </row>
    <row r="229" spans="6:9" x14ac:dyDescent="0.25">
      <c r="F229" s="74"/>
      <c r="I229">
        <f t="shared" si="3"/>
        <v>0</v>
      </c>
    </row>
    <row r="230" spans="6:9" x14ac:dyDescent="0.25">
      <c r="I230">
        <f t="shared" si="3"/>
        <v>0</v>
      </c>
    </row>
    <row r="231" spans="6:9" x14ac:dyDescent="0.25">
      <c r="I231">
        <f t="shared" si="3"/>
        <v>0</v>
      </c>
    </row>
    <row r="232" spans="6:9" x14ac:dyDescent="0.25">
      <c r="I232">
        <f t="shared" si="3"/>
        <v>0</v>
      </c>
    </row>
    <row r="233" spans="6:9" x14ac:dyDescent="0.25">
      <c r="I233">
        <f t="shared" si="3"/>
        <v>0</v>
      </c>
    </row>
    <row r="234" spans="6:9" x14ac:dyDescent="0.25">
      <c r="I234">
        <f t="shared" si="3"/>
        <v>0</v>
      </c>
    </row>
    <row r="235" spans="6:9" x14ac:dyDescent="0.25">
      <c r="F235" s="74"/>
      <c r="I235">
        <f t="shared" si="3"/>
        <v>0</v>
      </c>
    </row>
    <row r="236" spans="6:9" x14ac:dyDescent="0.25">
      <c r="I236">
        <f t="shared" si="3"/>
        <v>0</v>
      </c>
    </row>
    <row r="237" spans="6:9" x14ac:dyDescent="0.25">
      <c r="I237">
        <f t="shared" si="3"/>
        <v>0</v>
      </c>
    </row>
    <row r="238" spans="6:9" x14ac:dyDescent="0.25">
      <c r="I238">
        <f t="shared" si="3"/>
        <v>0</v>
      </c>
    </row>
    <row r="239" spans="6:9" x14ac:dyDescent="0.25">
      <c r="I239">
        <f t="shared" si="3"/>
        <v>0</v>
      </c>
    </row>
    <row r="240" spans="6:9" x14ac:dyDescent="0.25">
      <c r="I240">
        <f t="shared" si="3"/>
        <v>0</v>
      </c>
    </row>
    <row r="241" spans="6:9" x14ac:dyDescent="0.25">
      <c r="F241" s="74"/>
      <c r="I241">
        <f t="shared" si="3"/>
        <v>0</v>
      </c>
    </row>
    <row r="242" spans="6:9" x14ac:dyDescent="0.25">
      <c r="I242">
        <f t="shared" si="3"/>
        <v>0</v>
      </c>
    </row>
    <row r="243" spans="6:9" x14ac:dyDescent="0.25">
      <c r="I243">
        <f t="shared" si="3"/>
        <v>0</v>
      </c>
    </row>
    <row r="244" spans="6:9" x14ac:dyDescent="0.25">
      <c r="I244">
        <f t="shared" si="3"/>
        <v>0</v>
      </c>
    </row>
    <row r="245" spans="6:9" x14ac:dyDescent="0.25">
      <c r="I245">
        <f t="shared" si="3"/>
        <v>0</v>
      </c>
    </row>
    <row r="246" spans="6:9" x14ac:dyDescent="0.25">
      <c r="I246">
        <f t="shared" si="3"/>
        <v>0</v>
      </c>
    </row>
    <row r="247" spans="6:9" x14ac:dyDescent="0.25">
      <c r="F247" s="74"/>
      <c r="I247">
        <f t="shared" si="3"/>
        <v>0</v>
      </c>
    </row>
    <row r="248" spans="6:9" x14ac:dyDescent="0.25">
      <c r="I248">
        <f t="shared" si="3"/>
        <v>0</v>
      </c>
    </row>
    <row r="249" spans="6:9" x14ac:dyDescent="0.25">
      <c r="I249">
        <f t="shared" si="3"/>
        <v>0</v>
      </c>
    </row>
    <row r="250" spans="6:9" x14ac:dyDescent="0.25">
      <c r="I250">
        <f t="shared" si="3"/>
        <v>0</v>
      </c>
    </row>
    <row r="251" spans="6:9" x14ac:dyDescent="0.25">
      <c r="I251">
        <f t="shared" si="3"/>
        <v>0</v>
      </c>
    </row>
    <row r="252" spans="6:9" x14ac:dyDescent="0.25">
      <c r="I252">
        <f t="shared" si="3"/>
        <v>0</v>
      </c>
    </row>
    <row r="253" spans="6:9" x14ac:dyDescent="0.25">
      <c r="F253" s="74"/>
      <c r="I253">
        <f t="shared" si="3"/>
        <v>0</v>
      </c>
    </row>
    <row r="254" spans="6:9" x14ac:dyDescent="0.25">
      <c r="I254">
        <f t="shared" si="3"/>
        <v>0</v>
      </c>
    </row>
    <row r="255" spans="6:9" x14ac:dyDescent="0.25">
      <c r="I255">
        <f t="shared" si="3"/>
        <v>0</v>
      </c>
    </row>
    <row r="256" spans="6:9" x14ac:dyDescent="0.25">
      <c r="I256">
        <f t="shared" si="3"/>
        <v>0</v>
      </c>
    </row>
    <row r="257" spans="2:9" x14ac:dyDescent="0.25">
      <c r="I257">
        <f t="shared" si="3"/>
        <v>0</v>
      </c>
    </row>
    <row r="258" spans="2:9" x14ac:dyDescent="0.25">
      <c r="I258">
        <f t="shared" si="3"/>
        <v>0</v>
      </c>
    </row>
    <row r="259" spans="2:9" x14ac:dyDescent="0.25">
      <c r="F259" s="74"/>
      <c r="I259">
        <f t="shared" si="3"/>
        <v>0</v>
      </c>
    </row>
    <row r="260" spans="2:9" x14ac:dyDescent="0.25">
      <c r="I260">
        <f t="shared" si="3"/>
        <v>0</v>
      </c>
    </row>
    <row r="261" spans="2:9" x14ac:dyDescent="0.25">
      <c r="I261">
        <f t="shared" si="3"/>
        <v>0</v>
      </c>
    </row>
    <row r="262" spans="2:9" x14ac:dyDescent="0.25">
      <c r="I262">
        <f t="shared" si="3"/>
        <v>0</v>
      </c>
    </row>
    <row r="263" spans="2:9" x14ac:dyDescent="0.25">
      <c r="I263">
        <f t="shared" si="3"/>
        <v>0</v>
      </c>
    </row>
    <row r="264" spans="2:9" x14ac:dyDescent="0.25">
      <c r="I264">
        <f t="shared" si="3"/>
        <v>0</v>
      </c>
    </row>
    <row r="265" spans="2:9" x14ac:dyDescent="0.25">
      <c r="F265" s="74"/>
      <c r="I265">
        <f t="shared" si="3"/>
        <v>0</v>
      </c>
    </row>
    <row r="266" spans="2:9" x14ac:dyDescent="0.25">
      <c r="I266">
        <f t="shared" si="3"/>
        <v>0</v>
      </c>
    </row>
    <row r="267" spans="2:9" x14ac:dyDescent="0.25">
      <c r="I267">
        <f t="shared" si="3"/>
        <v>0</v>
      </c>
    </row>
    <row r="268" spans="2:9" x14ac:dyDescent="0.25">
      <c r="I268">
        <f t="shared" si="3"/>
        <v>0</v>
      </c>
    </row>
    <row r="269" spans="2:9" x14ac:dyDescent="0.25">
      <c r="I269">
        <f t="shared" si="3"/>
        <v>0</v>
      </c>
    </row>
    <row r="270" spans="2:9" x14ac:dyDescent="0.25">
      <c r="I270">
        <f t="shared" si="3"/>
        <v>0</v>
      </c>
    </row>
    <row r="271" spans="2:9" x14ac:dyDescent="0.25">
      <c r="B271" s="76"/>
      <c r="C271" s="76"/>
      <c r="F271" s="74"/>
      <c r="I271">
        <f t="shared" ref="I271:I334" si="4">ABS(ROUND(B271,3))</f>
        <v>0</v>
      </c>
    </row>
    <row r="272" spans="2:9" x14ac:dyDescent="0.25">
      <c r="I272">
        <f t="shared" si="4"/>
        <v>0</v>
      </c>
    </row>
    <row r="273" spans="2:9" x14ac:dyDescent="0.25">
      <c r="I273">
        <f t="shared" si="4"/>
        <v>0</v>
      </c>
    </row>
    <row r="274" spans="2:9" x14ac:dyDescent="0.25">
      <c r="I274">
        <f t="shared" si="4"/>
        <v>0</v>
      </c>
    </row>
    <row r="275" spans="2:9" x14ac:dyDescent="0.25">
      <c r="I275">
        <f t="shared" si="4"/>
        <v>0</v>
      </c>
    </row>
    <row r="276" spans="2:9" x14ac:dyDescent="0.25">
      <c r="I276">
        <f t="shared" si="4"/>
        <v>0</v>
      </c>
    </row>
    <row r="277" spans="2:9" x14ac:dyDescent="0.25">
      <c r="B277" s="76"/>
      <c r="C277" s="76"/>
      <c r="F277" s="74"/>
      <c r="I277">
        <f t="shared" si="4"/>
        <v>0</v>
      </c>
    </row>
    <row r="278" spans="2:9" x14ac:dyDescent="0.25">
      <c r="I278">
        <f t="shared" si="4"/>
        <v>0</v>
      </c>
    </row>
    <row r="279" spans="2:9" x14ac:dyDescent="0.25">
      <c r="I279">
        <f t="shared" si="4"/>
        <v>0</v>
      </c>
    </row>
    <row r="280" spans="2:9" x14ac:dyDescent="0.25">
      <c r="I280">
        <f t="shared" si="4"/>
        <v>0</v>
      </c>
    </row>
    <row r="281" spans="2:9" x14ac:dyDescent="0.25">
      <c r="I281">
        <f t="shared" si="4"/>
        <v>0</v>
      </c>
    </row>
    <row r="282" spans="2:9" x14ac:dyDescent="0.25">
      <c r="I282">
        <f t="shared" si="4"/>
        <v>0</v>
      </c>
    </row>
    <row r="283" spans="2:9" x14ac:dyDescent="0.25">
      <c r="B283" s="76"/>
      <c r="C283" s="76"/>
      <c r="F283" s="74"/>
      <c r="I283">
        <f t="shared" si="4"/>
        <v>0</v>
      </c>
    </row>
    <row r="284" spans="2:9" x14ac:dyDescent="0.25">
      <c r="I284">
        <f t="shared" si="4"/>
        <v>0</v>
      </c>
    </row>
    <row r="285" spans="2:9" x14ac:dyDescent="0.25">
      <c r="I285">
        <f t="shared" si="4"/>
        <v>0</v>
      </c>
    </row>
    <row r="286" spans="2:9" x14ac:dyDescent="0.25">
      <c r="I286">
        <f t="shared" si="4"/>
        <v>0</v>
      </c>
    </row>
    <row r="287" spans="2:9" x14ac:dyDescent="0.25">
      <c r="I287">
        <f t="shared" si="4"/>
        <v>0</v>
      </c>
    </row>
    <row r="288" spans="2:9" x14ac:dyDescent="0.25">
      <c r="I288">
        <f t="shared" si="4"/>
        <v>0</v>
      </c>
    </row>
    <row r="289" spans="2:9" x14ac:dyDescent="0.25">
      <c r="B289" s="76"/>
      <c r="C289" s="76"/>
      <c r="F289" s="74"/>
      <c r="I289">
        <f t="shared" si="4"/>
        <v>0</v>
      </c>
    </row>
    <row r="290" spans="2:9" x14ac:dyDescent="0.25">
      <c r="I290">
        <f t="shared" si="4"/>
        <v>0</v>
      </c>
    </row>
    <row r="291" spans="2:9" x14ac:dyDescent="0.25">
      <c r="I291">
        <f t="shared" si="4"/>
        <v>0</v>
      </c>
    </row>
    <row r="292" spans="2:9" x14ac:dyDescent="0.25">
      <c r="I292">
        <f t="shared" si="4"/>
        <v>0</v>
      </c>
    </row>
    <row r="293" spans="2:9" x14ac:dyDescent="0.25">
      <c r="I293">
        <f t="shared" si="4"/>
        <v>0</v>
      </c>
    </row>
    <row r="294" spans="2:9" x14ac:dyDescent="0.25">
      <c r="I294">
        <f t="shared" si="4"/>
        <v>0</v>
      </c>
    </row>
    <row r="295" spans="2:9" x14ac:dyDescent="0.25">
      <c r="B295" s="76"/>
      <c r="C295" s="76"/>
      <c r="F295" s="74"/>
      <c r="I295">
        <f t="shared" si="4"/>
        <v>0</v>
      </c>
    </row>
    <row r="296" spans="2:9" x14ac:dyDescent="0.25">
      <c r="I296">
        <f t="shared" si="4"/>
        <v>0</v>
      </c>
    </row>
    <row r="297" spans="2:9" x14ac:dyDescent="0.25">
      <c r="I297">
        <f t="shared" si="4"/>
        <v>0</v>
      </c>
    </row>
    <row r="298" spans="2:9" x14ac:dyDescent="0.25">
      <c r="I298">
        <f t="shared" si="4"/>
        <v>0</v>
      </c>
    </row>
    <row r="299" spans="2:9" x14ac:dyDescent="0.25">
      <c r="I299">
        <f t="shared" si="4"/>
        <v>0</v>
      </c>
    </row>
    <row r="300" spans="2:9" x14ac:dyDescent="0.25">
      <c r="I300">
        <f t="shared" si="4"/>
        <v>0</v>
      </c>
    </row>
    <row r="301" spans="2:9" x14ac:dyDescent="0.25">
      <c r="B301" s="76"/>
      <c r="C301" s="76"/>
      <c r="F301" s="74"/>
      <c r="I301">
        <f t="shared" si="4"/>
        <v>0</v>
      </c>
    </row>
    <row r="302" spans="2:9" x14ac:dyDescent="0.25">
      <c r="I302">
        <f t="shared" si="4"/>
        <v>0</v>
      </c>
    </row>
    <row r="303" spans="2:9" x14ac:dyDescent="0.25">
      <c r="I303">
        <f t="shared" si="4"/>
        <v>0</v>
      </c>
    </row>
    <row r="304" spans="2:9" x14ac:dyDescent="0.25">
      <c r="I304">
        <f t="shared" si="4"/>
        <v>0</v>
      </c>
    </row>
    <row r="305" spans="2:9" x14ac:dyDescent="0.25">
      <c r="I305">
        <f t="shared" si="4"/>
        <v>0</v>
      </c>
    </row>
    <row r="306" spans="2:9" x14ac:dyDescent="0.25">
      <c r="I306">
        <f t="shared" si="4"/>
        <v>0</v>
      </c>
    </row>
    <row r="307" spans="2:9" x14ac:dyDescent="0.25">
      <c r="B307" s="74"/>
      <c r="C307" s="74"/>
      <c r="F307" s="74"/>
      <c r="I307">
        <f t="shared" si="4"/>
        <v>0</v>
      </c>
    </row>
    <row r="308" spans="2:9" x14ac:dyDescent="0.25">
      <c r="I308">
        <f t="shared" si="4"/>
        <v>0</v>
      </c>
    </row>
    <row r="309" spans="2:9" x14ac:dyDescent="0.25">
      <c r="I309">
        <f t="shared" si="4"/>
        <v>0</v>
      </c>
    </row>
    <row r="310" spans="2:9" x14ac:dyDescent="0.25">
      <c r="I310">
        <f t="shared" si="4"/>
        <v>0</v>
      </c>
    </row>
    <row r="311" spans="2:9" x14ac:dyDescent="0.25">
      <c r="I311">
        <f t="shared" si="4"/>
        <v>0</v>
      </c>
    </row>
    <row r="312" spans="2:9" x14ac:dyDescent="0.25">
      <c r="I312">
        <f t="shared" si="4"/>
        <v>0</v>
      </c>
    </row>
    <row r="313" spans="2:9" x14ac:dyDescent="0.25">
      <c r="F313" s="74"/>
      <c r="I313">
        <f t="shared" si="4"/>
        <v>0</v>
      </c>
    </row>
    <row r="314" spans="2:9" x14ac:dyDescent="0.25">
      <c r="I314">
        <f t="shared" si="4"/>
        <v>0</v>
      </c>
    </row>
    <row r="315" spans="2:9" x14ac:dyDescent="0.25">
      <c r="I315">
        <f t="shared" si="4"/>
        <v>0</v>
      </c>
    </row>
    <row r="316" spans="2:9" x14ac:dyDescent="0.25">
      <c r="I316">
        <f t="shared" si="4"/>
        <v>0</v>
      </c>
    </row>
    <row r="317" spans="2:9" x14ac:dyDescent="0.25">
      <c r="I317">
        <f t="shared" si="4"/>
        <v>0</v>
      </c>
    </row>
    <row r="318" spans="2:9" x14ac:dyDescent="0.25">
      <c r="I318">
        <f t="shared" si="4"/>
        <v>0</v>
      </c>
    </row>
    <row r="319" spans="2:9" x14ac:dyDescent="0.25">
      <c r="I319">
        <f t="shared" si="4"/>
        <v>0</v>
      </c>
    </row>
    <row r="320" spans="2:9" x14ac:dyDescent="0.25">
      <c r="I320">
        <f t="shared" si="4"/>
        <v>0</v>
      </c>
    </row>
    <row r="321" spans="9:9" x14ac:dyDescent="0.25">
      <c r="I321">
        <f t="shared" si="4"/>
        <v>0</v>
      </c>
    </row>
    <row r="322" spans="9:9" x14ac:dyDescent="0.25">
      <c r="I322">
        <f t="shared" si="4"/>
        <v>0</v>
      </c>
    </row>
    <row r="323" spans="9:9" x14ac:dyDescent="0.25">
      <c r="I323">
        <f t="shared" si="4"/>
        <v>0</v>
      </c>
    </row>
    <row r="324" spans="9:9" x14ac:dyDescent="0.25">
      <c r="I324">
        <f t="shared" si="4"/>
        <v>0</v>
      </c>
    </row>
    <row r="325" spans="9:9" x14ac:dyDescent="0.25">
      <c r="I325">
        <f t="shared" si="4"/>
        <v>0</v>
      </c>
    </row>
    <row r="326" spans="9:9" x14ac:dyDescent="0.25">
      <c r="I326">
        <f t="shared" si="4"/>
        <v>0</v>
      </c>
    </row>
    <row r="327" spans="9:9" x14ac:dyDescent="0.25">
      <c r="I327">
        <f t="shared" si="4"/>
        <v>0</v>
      </c>
    </row>
    <row r="328" spans="9:9" x14ac:dyDescent="0.25">
      <c r="I328">
        <f t="shared" si="4"/>
        <v>0</v>
      </c>
    </row>
    <row r="329" spans="9:9" x14ac:dyDescent="0.25">
      <c r="I329">
        <f t="shared" si="4"/>
        <v>0</v>
      </c>
    </row>
    <row r="330" spans="9:9" x14ac:dyDescent="0.25">
      <c r="I330">
        <f t="shared" si="4"/>
        <v>0</v>
      </c>
    </row>
    <row r="331" spans="9:9" x14ac:dyDescent="0.25">
      <c r="I331">
        <f t="shared" si="4"/>
        <v>0</v>
      </c>
    </row>
    <row r="332" spans="9:9" x14ac:dyDescent="0.25">
      <c r="I332">
        <f t="shared" si="4"/>
        <v>0</v>
      </c>
    </row>
    <row r="333" spans="9:9" x14ac:dyDescent="0.25">
      <c r="I333">
        <f t="shared" si="4"/>
        <v>0</v>
      </c>
    </row>
    <row r="334" spans="9:9" x14ac:dyDescent="0.25">
      <c r="I334">
        <f t="shared" si="4"/>
        <v>0</v>
      </c>
    </row>
    <row r="335" spans="9:9" x14ac:dyDescent="0.25">
      <c r="I335">
        <f t="shared" ref="I335:I398" si="5">ABS(ROUND(B335,3))</f>
        <v>0</v>
      </c>
    </row>
    <row r="336" spans="9:9" x14ac:dyDescent="0.25">
      <c r="I336">
        <f t="shared" si="5"/>
        <v>0</v>
      </c>
    </row>
    <row r="337" spans="2:9" x14ac:dyDescent="0.25">
      <c r="I337">
        <f t="shared" si="5"/>
        <v>0</v>
      </c>
    </row>
    <row r="338" spans="2:9" x14ac:dyDescent="0.25">
      <c r="B338" s="76"/>
      <c r="I338">
        <f t="shared" si="5"/>
        <v>0</v>
      </c>
    </row>
    <row r="339" spans="2:9" x14ac:dyDescent="0.25">
      <c r="I339">
        <f t="shared" si="5"/>
        <v>0</v>
      </c>
    </row>
    <row r="340" spans="2:9" x14ac:dyDescent="0.25">
      <c r="B340" s="76"/>
      <c r="I340">
        <f t="shared" si="5"/>
        <v>0</v>
      </c>
    </row>
    <row r="341" spans="2:9" x14ac:dyDescent="0.25">
      <c r="I341">
        <f t="shared" si="5"/>
        <v>0</v>
      </c>
    </row>
    <row r="342" spans="2:9" x14ac:dyDescent="0.25">
      <c r="B342" s="76"/>
      <c r="I342">
        <f t="shared" si="5"/>
        <v>0</v>
      </c>
    </row>
    <row r="343" spans="2:9" x14ac:dyDescent="0.25">
      <c r="I343">
        <f t="shared" si="5"/>
        <v>0</v>
      </c>
    </row>
    <row r="344" spans="2:9" x14ac:dyDescent="0.25">
      <c r="B344" s="76"/>
      <c r="I344">
        <f t="shared" si="5"/>
        <v>0</v>
      </c>
    </row>
    <row r="345" spans="2:9" x14ac:dyDescent="0.25">
      <c r="I345">
        <f t="shared" si="5"/>
        <v>0</v>
      </c>
    </row>
    <row r="346" spans="2:9" x14ac:dyDescent="0.25">
      <c r="B346" s="76"/>
      <c r="I346">
        <f t="shared" si="5"/>
        <v>0</v>
      </c>
    </row>
    <row r="347" spans="2:9" x14ac:dyDescent="0.25">
      <c r="I347">
        <f t="shared" si="5"/>
        <v>0</v>
      </c>
    </row>
    <row r="348" spans="2:9" x14ac:dyDescent="0.25">
      <c r="B348" s="76"/>
      <c r="I348">
        <f t="shared" si="5"/>
        <v>0</v>
      </c>
    </row>
    <row r="349" spans="2:9" x14ac:dyDescent="0.25">
      <c r="I349">
        <f t="shared" si="5"/>
        <v>0</v>
      </c>
    </row>
    <row r="350" spans="2:9" x14ac:dyDescent="0.25">
      <c r="B350" s="76"/>
      <c r="I350">
        <f t="shared" si="5"/>
        <v>0</v>
      </c>
    </row>
    <row r="351" spans="2:9" x14ac:dyDescent="0.25">
      <c r="I351">
        <f t="shared" si="5"/>
        <v>0</v>
      </c>
    </row>
    <row r="352" spans="2:9" x14ac:dyDescent="0.25">
      <c r="B352" s="76"/>
      <c r="I352">
        <f t="shared" si="5"/>
        <v>0</v>
      </c>
    </row>
    <row r="353" spans="2:9" x14ac:dyDescent="0.25">
      <c r="I353">
        <f t="shared" si="5"/>
        <v>0</v>
      </c>
    </row>
    <row r="354" spans="2:9" x14ac:dyDescent="0.25">
      <c r="B354" s="76"/>
      <c r="I354">
        <f t="shared" si="5"/>
        <v>0</v>
      </c>
    </row>
    <row r="355" spans="2:9" x14ac:dyDescent="0.25">
      <c r="I355">
        <f t="shared" si="5"/>
        <v>0</v>
      </c>
    </row>
    <row r="356" spans="2:9" x14ac:dyDescent="0.25">
      <c r="I356">
        <f t="shared" si="5"/>
        <v>0</v>
      </c>
    </row>
    <row r="357" spans="2:9" x14ac:dyDescent="0.25">
      <c r="I357">
        <f t="shared" si="5"/>
        <v>0</v>
      </c>
    </row>
    <row r="358" spans="2:9" x14ac:dyDescent="0.25">
      <c r="I358">
        <f t="shared" si="5"/>
        <v>0</v>
      </c>
    </row>
    <row r="359" spans="2:9" x14ac:dyDescent="0.25">
      <c r="I359">
        <f t="shared" si="5"/>
        <v>0</v>
      </c>
    </row>
    <row r="360" spans="2:9" x14ac:dyDescent="0.25">
      <c r="I360">
        <f t="shared" si="5"/>
        <v>0</v>
      </c>
    </row>
    <row r="361" spans="2:9" x14ac:dyDescent="0.25">
      <c r="I361">
        <f t="shared" si="5"/>
        <v>0</v>
      </c>
    </row>
    <row r="362" spans="2:9" x14ac:dyDescent="0.25">
      <c r="I362">
        <f t="shared" si="5"/>
        <v>0</v>
      </c>
    </row>
    <row r="363" spans="2:9" x14ac:dyDescent="0.25">
      <c r="I363">
        <f t="shared" si="5"/>
        <v>0</v>
      </c>
    </row>
    <row r="364" spans="2:9" x14ac:dyDescent="0.25">
      <c r="I364">
        <f t="shared" si="5"/>
        <v>0</v>
      </c>
    </row>
    <row r="365" spans="2:9" x14ac:dyDescent="0.25">
      <c r="I365">
        <f t="shared" si="5"/>
        <v>0</v>
      </c>
    </row>
    <row r="366" spans="2:9" x14ac:dyDescent="0.25">
      <c r="I366">
        <f t="shared" si="5"/>
        <v>0</v>
      </c>
    </row>
    <row r="367" spans="2:9" x14ac:dyDescent="0.25">
      <c r="I367">
        <f t="shared" si="5"/>
        <v>0</v>
      </c>
    </row>
    <row r="368" spans="2:9" x14ac:dyDescent="0.25">
      <c r="I368">
        <f t="shared" si="5"/>
        <v>0</v>
      </c>
    </row>
    <row r="369" spans="2:9" x14ac:dyDescent="0.25">
      <c r="I369">
        <f t="shared" si="5"/>
        <v>0</v>
      </c>
    </row>
    <row r="370" spans="2:9" x14ac:dyDescent="0.25">
      <c r="I370">
        <f t="shared" si="5"/>
        <v>0</v>
      </c>
    </row>
    <row r="371" spans="2:9" x14ac:dyDescent="0.25">
      <c r="I371">
        <f t="shared" si="5"/>
        <v>0</v>
      </c>
    </row>
    <row r="372" spans="2:9" x14ac:dyDescent="0.25">
      <c r="I372">
        <f t="shared" si="5"/>
        <v>0</v>
      </c>
    </row>
    <row r="373" spans="2:9" x14ac:dyDescent="0.25">
      <c r="I373">
        <f t="shared" si="5"/>
        <v>0</v>
      </c>
    </row>
    <row r="374" spans="2:9" x14ac:dyDescent="0.25">
      <c r="I374">
        <f t="shared" si="5"/>
        <v>0</v>
      </c>
    </row>
    <row r="375" spans="2:9" x14ac:dyDescent="0.25">
      <c r="I375">
        <f t="shared" si="5"/>
        <v>0</v>
      </c>
    </row>
    <row r="376" spans="2:9" x14ac:dyDescent="0.25">
      <c r="I376">
        <f t="shared" si="5"/>
        <v>0</v>
      </c>
    </row>
    <row r="377" spans="2:9" x14ac:dyDescent="0.25">
      <c r="I377">
        <f t="shared" si="5"/>
        <v>0</v>
      </c>
    </row>
    <row r="378" spans="2:9" x14ac:dyDescent="0.25">
      <c r="B378" s="76"/>
      <c r="C378" s="76"/>
      <c r="D378" s="74"/>
      <c r="F378" s="74"/>
      <c r="I378">
        <f t="shared" si="5"/>
        <v>0</v>
      </c>
    </row>
    <row r="379" spans="2:9" x14ac:dyDescent="0.25">
      <c r="I379">
        <f t="shared" si="5"/>
        <v>0</v>
      </c>
    </row>
    <row r="380" spans="2:9" x14ac:dyDescent="0.25">
      <c r="I380">
        <f t="shared" si="5"/>
        <v>0</v>
      </c>
    </row>
    <row r="381" spans="2:9" x14ac:dyDescent="0.25">
      <c r="I381">
        <f t="shared" si="5"/>
        <v>0</v>
      </c>
    </row>
    <row r="382" spans="2:9" x14ac:dyDescent="0.25">
      <c r="I382">
        <f t="shared" si="5"/>
        <v>0</v>
      </c>
    </row>
    <row r="383" spans="2:9" x14ac:dyDescent="0.25">
      <c r="I383">
        <f t="shared" si="5"/>
        <v>0</v>
      </c>
    </row>
    <row r="384" spans="2:9" x14ac:dyDescent="0.25">
      <c r="I384">
        <f t="shared" si="5"/>
        <v>0</v>
      </c>
    </row>
    <row r="385" spans="9:9" x14ac:dyDescent="0.25">
      <c r="I385">
        <f t="shared" si="5"/>
        <v>0</v>
      </c>
    </row>
    <row r="386" spans="9:9" x14ac:dyDescent="0.25">
      <c r="I386">
        <f t="shared" si="5"/>
        <v>0</v>
      </c>
    </row>
    <row r="387" spans="9:9" x14ac:dyDescent="0.25">
      <c r="I387">
        <f t="shared" si="5"/>
        <v>0</v>
      </c>
    </row>
    <row r="388" spans="9:9" x14ac:dyDescent="0.25">
      <c r="I388">
        <f t="shared" si="5"/>
        <v>0</v>
      </c>
    </row>
    <row r="389" spans="9:9" x14ac:dyDescent="0.25">
      <c r="I389">
        <f t="shared" si="5"/>
        <v>0</v>
      </c>
    </row>
    <row r="390" spans="9:9" x14ac:dyDescent="0.25">
      <c r="I390">
        <f t="shared" si="5"/>
        <v>0</v>
      </c>
    </row>
    <row r="391" spans="9:9" x14ac:dyDescent="0.25">
      <c r="I391">
        <f t="shared" si="5"/>
        <v>0</v>
      </c>
    </row>
    <row r="392" spans="9:9" x14ac:dyDescent="0.25">
      <c r="I392">
        <f t="shared" si="5"/>
        <v>0</v>
      </c>
    </row>
    <row r="393" spans="9:9" x14ac:dyDescent="0.25">
      <c r="I393">
        <f t="shared" si="5"/>
        <v>0</v>
      </c>
    </row>
    <row r="394" spans="9:9" x14ac:dyDescent="0.25">
      <c r="I394">
        <f t="shared" si="5"/>
        <v>0</v>
      </c>
    </row>
    <row r="395" spans="9:9" x14ac:dyDescent="0.25">
      <c r="I395">
        <f t="shared" si="5"/>
        <v>0</v>
      </c>
    </row>
    <row r="396" spans="9:9" x14ac:dyDescent="0.25">
      <c r="I396">
        <f t="shared" si="5"/>
        <v>0</v>
      </c>
    </row>
    <row r="397" spans="9:9" x14ac:dyDescent="0.25">
      <c r="I397">
        <f t="shared" si="5"/>
        <v>0</v>
      </c>
    </row>
    <row r="398" spans="9:9" x14ac:dyDescent="0.25">
      <c r="I398">
        <f t="shared" si="5"/>
        <v>0</v>
      </c>
    </row>
    <row r="399" spans="9:9" x14ac:dyDescent="0.25">
      <c r="I399">
        <f t="shared" ref="I399:I462" si="6">ABS(ROUND(B399,3))</f>
        <v>0</v>
      </c>
    </row>
    <row r="400" spans="9:9" x14ac:dyDescent="0.25">
      <c r="I400">
        <f t="shared" si="6"/>
        <v>0</v>
      </c>
    </row>
    <row r="401" spans="9:9" x14ac:dyDescent="0.25">
      <c r="I401">
        <f t="shared" si="6"/>
        <v>0</v>
      </c>
    </row>
    <row r="402" spans="9:9" x14ac:dyDescent="0.25">
      <c r="I402">
        <f t="shared" si="6"/>
        <v>0</v>
      </c>
    </row>
    <row r="403" spans="9:9" x14ac:dyDescent="0.25">
      <c r="I403">
        <f t="shared" si="6"/>
        <v>0</v>
      </c>
    </row>
    <row r="404" spans="9:9" x14ac:dyDescent="0.25">
      <c r="I404">
        <f t="shared" si="6"/>
        <v>0</v>
      </c>
    </row>
    <row r="405" spans="9:9" x14ac:dyDescent="0.25">
      <c r="I405">
        <f t="shared" si="6"/>
        <v>0</v>
      </c>
    </row>
    <row r="406" spans="9:9" x14ac:dyDescent="0.25">
      <c r="I406">
        <f t="shared" si="6"/>
        <v>0</v>
      </c>
    </row>
    <row r="407" spans="9:9" x14ac:dyDescent="0.25">
      <c r="I407">
        <f t="shared" si="6"/>
        <v>0</v>
      </c>
    </row>
    <row r="408" spans="9:9" x14ac:dyDescent="0.25">
      <c r="I408">
        <f t="shared" si="6"/>
        <v>0</v>
      </c>
    </row>
    <row r="409" spans="9:9" x14ac:dyDescent="0.25">
      <c r="I409">
        <f t="shared" si="6"/>
        <v>0</v>
      </c>
    </row>
    <row r="410" spans="9:9" x14ac:dyDescent="0.25">
      <c r="I410">
        <f t="shared" si="6"/>
        <v>0</v>
      </c>
    </row>
    <row r="411" spans="9:9" x14ac:dyDescent="0.25">
      <c r="I411">
        <f t="shared" si="6"/>
        <v>0</v>
      </c>
    </row>
    <row r="412" spans="9:9" x14ac:dyDescent="0.25">
      <c r="I412">
        <f t="shared" si="6"/>
        <v>0</v>
      </c>
    </row>
    <row r="413" spans="9:9" x14ac:dyDescent="0.25">
      <c r="I413">
        <f t="shared" si="6"/>
        <v>0</v>
      </c>
    </row>
    <row r="414" spans="9:9" x14ac:dyDescent="0.25">
      <c r="I414">
        <f t="shared" si="6"/>
        <v>0</v>
      </c>
    </row>
    <row r="415" spans="9:9" x14ac:dyDescent="0.25">
      <c r="I415">
        <f t="shared" si="6"/>
        <v>0</v>
      </c>
    </row>
    <row r="416" spans="9:9" x14ac:dyDescent="0.25">
      <c r="I416">
        <f t="shared" si="6"/>
        <v>0</v>
      </c>
    </row>
    <row r="417" spans="9:9" x14ac:dyDescent="0.25">
      <c r="I417">
        <f t="shared" si="6"/>
        <v>0</v>
      </c>
    </row>
    <row r="418" spans="9:9" x14ac:dyDescent="0.25">
      <c r="I418">
        <f t="shared" si="6"/>
        <v>0</v>
      </c>
    </row>
    <row r="419" spans="9:9" x14ac:dyDescent="0.25">
      <c r="I419">
        <f t="shared" si="6"/>
        <v>0</v>
      </c>
    </row>
    <row r="420" spans="9:9" x14ac:dyDescent="0.25">
      <c r="I420">
        <f t="shared" si="6"/>
        <v>0</v>
      </c>
    </row>
    <row r="421" spans="9:9" x14ac:dyDescent="0.25">
      <c r="I421">
        <f t="shared" si="6"/>
        <v>0</v>
      </c>
    </row>
    <row r="422" spans="9:9" x14ac:dyDescent="0.25">
      <c r="I422">
        <f t="shared" si="6"/>
        <v>0</v>
      </c>
    </row>
    <row r="423" spans="9:9" x14ac:dyDescent="0.25">
      <c r="I423">
        <f t="shared" si="6"/>
        <v>0</v>
      </c>
    </row>
    <row r="424" spans="9:9" x14ac:dyDescent="0.25">
      <c r="I424">
        <f t="shared" si="6"/>
        <v>0</v>
      </c>
    </row>
    <row r="425" spans="9:9" x14ac:dyDescent="0.25">
      <c r="I425">
        <f t="shared" si="6"/>
        <v>0</v>
      </c>
    </row>
    <row r="426" spans="9:9" x14ac:dyDescent="0.25">
      <c r="I426">
        <f t="shared" si="6"/>
        <v>0</v>
      </c>
    </row>
    <row r="427" spans="9:9" x14ac:dyDescent="0.25">
      <c r="I427">
        <f t="shared" si="6"/>
        <v>0</v>
      </c>
    </row>
    <row r="428" spans="9:9" x14ac:dyDescent="0.25">
      <c r="I428">
        <f t="shared" si="6"/>
        <v>0</v>
      </c>
    </row>
    <row r="429" spans="9:9" x14ac:dyDescent="0.25">
      <c r="I429">
        <f t="shared" si="6"/>
        <v>0</v>
      </c>
    </row>
    <row r="430" spans="9:9" x14ac:dyDescent="0.25">
      <c r="I430">
        <f t="shared" si="6"/>
        <v>0</v>
      </c>
    </row>
    <row r="431" spans="9:9" x14ac:dyDescent="0.25">
      <c r="I431">
        <f t="shared" si="6"/>
        <v>0</v>
      </c>
    </row>
    <row r="432" spans="9:9" x14ac:dyDescent="0.25">
      <c r="I432">
        <f t="shared" si="6"/>
        <v>0</v>
      </c>
    </row>
    <row r="433" spans="9:9" x14ac:dyDescent="0.25">
      <c r="I433">
        <f t="shared" si="6"/>
        <v>0</v>
      </c>
    </row>
    <row r="434" spans="9:9" x14ac:dyDescent="0.25">
      <c r="I434">
        <f t="shared" si="6"/>
        <v>0</v>
      </c>
    </row>
    <row r="435" spans="9:9" x14ac:dyDescent="0.25">
      <c r="I435">
        <f t="shared" si="6"/>
        <v>0</v>
      </c>
    </row>
    <row r="436" spans="9:9" x14ac:dyDescent="0.25">
      <c r="I436">
        <f t="shared" si="6"/>
        <v>0</v>
      </c>
    </row>
    <row r="437" spans="9:9" x14ac:dyDescent="0.25">
      <c r="I437">
        <f t="shared" si="6"/>
        <v>0</v>
      </c>
    </row>
    <row r="438" spans="9:9" x14ac:dyDescent="0.25">
      <c r="I438">
        <f t="shared" si="6"/>
        <v>0</v>
      </c>
    </row>
    <row r="439" spans="9:9" x14ac:dyDescent="0.25">
      <c r="I439">
        <f t="shared" si="6"/>
        <v>0</v>
      </c>
    </row>
    <row r="440" spans="9:9" x14ac:dyDescent="0.25">
      <c r="I440">
        <f t="shared" si="6"/>
        <v>0</v>
      </c>
    </row>
    <row r="441" spans="9:9" x14ac:dyDescent="0.25">
      <c r="I441">
        <f t="shared" si="6"/>
        <v>0</v>
      </c>
    </row>
    <row r="442" spans="9:9" x14ac:dyDescent="0.25">
      <c r="I442">
        <f t="shared" si="6"/>
        <v>0</v>
      </c>
    </row>
    <row r="443" spans="9:9" x14ac:dyDescent="0.25">
      <c r="I443">
        <f t="shared" si="6"/>
        <v>0</v>
      </c>
    </row>
    <row r="444" spans="9:9" x14ac:dyDescent="0.25">
      <c r="I444">
        <f t="shared" si="6"/>
        <v>0</v>
      </c>
    </row>
    <row r="445" spans="9:9" x14ac:dyDescent="0.25">
      <c r="I445">
        <f t="shared" si="6"/>
        <v>0</v>
      </c>
    </row>
    <row r="446" spans="9:9" x14ac:dyDescent="0.25">
      <c r="I446">
        <f t="shared" si="6"/>
        <v>0</v>
      </c>
    </row>
    <row r="447" spans="9:9" x14ac:dyDescent="0.25">
      <c r="I447">
        <f t="shared" si="6"/>
        <v>0</v>
      </c>
    </row>
    <row r="448" spans="9:9" x14ac:dyDescent="0.25">
      <c r="I448">
        <f t="shared" si="6"/>
        <v>0</v>
      </c>
    </row>
    <row r="449" spans="9:9" x14ac:dyDescent="0.25">
      <c r="I449">
        <f t="shared" si="6"/>
        <v>0</v>
      </c>
    </row>
    <row r="450" spans="9:9" x14ac:dyDescent="0.25">
      <c r="I450">
        <f t="shared" si="6"/>
        <v>0</v>
      </c>
    </row>
    <row r="451" spans="9:9" x14ac:dyDescent="0.25">
      <c r="I451">
        <f t="shared" si="6"/>
        <v>0</v>
      </c>
    </row>
    <row r="452" spans="9:9" x14ac:dyDescent="0.25">
      <c r="I452">
        <f t="shared" si="6"/>
        <v>0</v>
      </c>
    </row>
    <row r="453" spans="9:9" x14ac:dyDescent="0.25">
      <c r="I453">
        <f t="shared" si="6"/>
        <v>0</v>
      </c>
    </row>
    <row r="454" spans="9:9" x14ac:dyDescent="0.25">
      <c r="I454">
        <f t="shared" si="6"/>
        <v>0</v>
      </c>
    </row>
    <row r="455" spans="9:9" x14ac:dyDescent="0.25">
      <c r="I455">
        <f t="shared" si="6"/>
        <v>0</v>
      </c>
    </row>
    <row r="456" spans="9:9" x14ac:dyDescent="0.25">
      <c r="I456">
        <f t="shared" si="6"/>
        <v>0</v>
      </c>
    </row>
    <row r="457" spans="9:9" x14ac:dyDescent="0.25">
      <c r="I457">
        <f t="shared" si="6"/>
        <v>0</v>
      </c>
    </row>
    <row r="458" spans="9:9" x14ac:dyDescent="0.25">
      <c r="I458">
        <f t="shared" si="6"/>
        <v>0</v>
      </c>
    </row>
    <row r="459" spans="9:9" x14ac:dyDescent="0.25">
      <c r="I459">
        <f t="shared" si="6"/>
        <v>0</v>
      </c>
    </row>
    <row r="460" spans="9:9" x14ac:dyDescent="0.25">
      <c r="I460">
        <f t="shared" si="6"/>
        <v>0</v>
      </c>
    </row>
    <row r="461" spans="9:9" x14ac:dyDescent="0.25">
      <c r="I461">
        <f t="shared" si="6"/>
        <v>0</v>
      </c>
    </row>
    <row r="462" spans="9:9" x14ac:dyDescent="0.25">
      <c r="I462">
        <f t="shared" si="6"/>
        <v>0</v>
      </c>
    </row>
    <row r="463" spans="9:9" x14ac:dyDescent="0.25">
      <c r="I463">
        <f t="shared" ref="I463:I526" si="7">ABS(ROUND(B463,3))</f>
        <v>0</v>
      </c>
    </row>
    <row r="464" spans="9:9" x14ac:dyDescent="0.25">
      <c r="I464">
        <f t="shared" si="7"/>
        <v>0</v>
      </c>
    </row>
    <row r="465" spans="9:9" x14ac:dyDescent="0.25">
      <c r="I465">
        <f t="shared" si="7"/>
        <v>0</v>
      </c>
    </row>
    <row r="466" spans="9:9" x14ac:dyDescent="0.25">
      <c r="I466">
        <f t="shared" si="7"/>
        <v>0</v>
      </c>
    </row>
    <row r="467" spans="9:9" x14ac:dyDescent="0.25">
      <c r="I467">
        <f t="shared" si="7"/>
        <v>0</v>
      </c>
    </row>
    <row r="468" spans="9:9" x14ac:dyDescent="0.25">
      <c r="I468">
        <f t="shared" si="7"/>
        <v>0</v>
      </c>
    </row>
    <row r="469" spans="9:9" x14ac:dyDescent="0.25">
      <c r="I469">
        <f t="shared" si="7"/>
        <v>0</v>
      </c>
    </row>
    <row r="470" spans="9:9" x14ac:dyDescent="0.25">
      <c r="I470">
        <f t="shared" si="7"/>
        <v>0</v>
      </c>
    </row>
    <row r="471" spans="9:9" x14ac:dyDescent="0.25">
      <c r="I471">
        <f t="shared" si="7"/>
        <v>0</v>
      </c>
    </row>
    <row r="472" spans="9:9" x14ac:dyDescent="0.25">
      <c r="I472">
        <f t="shared" si="7"/>
        <v>0</v>
      </c>
    </row>
    <row r="473" spans="9:9" x14ac:dyDescent="0.25">
      <c r="I473">
        <f t="shared" si="7"/>
        <v>0</v>
      </c>
    </row>
    <row r="474" spans="9:9" x14ac:dyDescent="0.25">
      <c r="I474">
        <f t="shared" si="7"/>
        <v>0</v>
      </c>
    </row>
    <row r="475" spans="9:9" x14ac:dyDescent="0.25">
      <c r="I475">
        <f t="shared" si="7"/>
        <v>0</v>
      </c>
    </row>
    <row r="476" spans="9:9" x14ac:dyDescent="0.25">
      <c r="I476">
        <f t="shared" si="7"/>
        <v>0</v>
      </c>
    </row>
    <row r="477" spans="9:9" x14ac:dyDescent="0.25">
      <c r="I477">
        <f t="shared" si="7"/>
        <v>0</v>
      </c>
    </row>
    <row r="478" spans="9:9" x14ac:dyDescent="0.25">
      <c r="I478">
        <f t="shared" si="7"/>
        <v>0</v>
      </c>
    </row>
    <row r="479" spans="9:9" x14ac:dyDescent="0.25">
      <c r="I479">
        <f t="shared" si="7"/>
        <v>0</v>
      </c>
    </row>
    <row r="480" spans="9:9" x14ac:dyDescent="0.25">
      <c r="I480">
        <f t="shared" si="7"/>
        <v>0</v>
      </c>
    </row>
    <row r="481" spans="9:9" x14ac:dyDescent="0.25">
      <c r="I481">
        <f t="shared" si="7"/>
        <v>0</v>
      </c>
    </row>
    <row r="482" spans="9:9" x14ac:dyDescent="0.25">
      <c r="I482">
        <f t="shared" si="7"/>
        <v>0</v>
      </c>
    </row>
    <row r="483" spans="9:9" x14ac:dyDescent="0.25">
      <c r="I483">
        <f t="shared" si="7"/>
        <v>0</v>
      </c>
    </row>
    <row r="484" spans="9:9" x14ac:dyDescent="0.25">
      <c r="I484">
        <f t="shared" si="7"/>
        <v>0</v>
      </c>
    </row>
    <row r="485" spans="9:9" x14ac:dyDescent="0.25">
      <c r="I485">
        <f t="shared" si="7"/>
        <v>0</v>
      </c>
    </row>
    <row r="486" spans="9:9" x14ac:dyDescent="0.25">
      <c r="I486">
        <f t="shared" si="7"/>
        <v>0</v>
      </c>
    </row>
    <row r="487" spans="9:9" x14ac:dyDescent="0.25">
      <c r="I487">
        <f t="shared" si="7"/>
        <v>0</v>
      </c>
    </row>
    <row r="488" spans="9:9" x14ac:dyDescent="0.25">
      <c r="I488">
        <f t="shared" si="7"/>
        <v>0</v>
      </c>
    </row>
    <row r="489" spans="9:9" x14ac:dyDescent="0.25">
      <c r="I489">
        <f t="shared" si="7"/>
        <v>0</v>
      </c>
    </row>
    <row r="490" spans="9:9" x14ac:dyDescent="0.25">
      <c r="I490">
        <f t="shared" si="7"/>
        <v>0</v>
      </c>
    </row>
    <row r="491" spans="9:9" x14ac:dyDescent="0.25">
      <c r="I491">
        <f t="shared" si="7"/>
        <v>0</v>
      </c>
    </row>
    <row r="492" spans="9:9" x14ac:dyDescent="0.25">
      <c r="I492">
        <f t="shared" si="7"/>
        <v>0</v>
      </c>
    </row>
    <row r="493" spans="9:9" x14ac:dyDescent="0.25">
      <c r="I493">
        <f t="shared" si="7"/>
        <v>0</v>
      </c>
    </row>
    <row r="494" spans="9:9" x14ac:dyDescent="0.25">
      <c r="I494">
        <f t="shared" si="7"/>
        <v>0</v>
      </c>
    </row>
    <row r="495" spans="9:9" x14ac:dyDescent="0.25">
      <c r="I495">
        <f t="shared" si="7"/>
        <v>0</v>
      </c>
    </row>
    <row r="496" spans="9:9" x14ac:dyDescent="0.25">
      <c r="I496">
        <f t="shared" si="7"/>
        <v>0</v>
      </c>
    </row>
    <row r="497" spans="9:9" x14ac:dyDescent="0.25">
      <c r="I497">
        <f t="shared" si="7"/>
        <v>0</v>
      </c>
    </row>
    <row r="498" spans="9:9" x14ac:dyDescent="0.25">
      <c r="I498">
        <f t="shared" si="7"/>
        <v>0</v>
      </c>
    </row>
    <row r="499" spans="9:9" x14ac:dyDescent="0.25">
      <c r="I499">
        <f t="shared" si="7"/>
        <v>0</v>
      </c>
    </row>
    <row r="500" spans="9:9" x14ac:dyDescent="0.25">
      <c r="I500">
        <f t="shared" si="7"/>
        <v>0</v>
      </c>
    </row>
    <row r="501" spans="9:9" x14ac:dyDescent="0.25">
      <c r="I501">
        <f t="shared" si="7"/>
        <v>0</v>
      </c>
    </row>
    <row r="502" spans="9:9" x14ac:dyDescent="0.25">
      <c r="I502">
        <f t="shared" si="7"/>
        <v>0</v>
      </c>
    </row>
    <row r="503" spans="9:9" x14ac:dyDescent="0.25">
      <c r="I503">
        <f t="shared" si="7"/>
        <v>0</v>
      </c>
    </row>
    <row r="504" spans="9:9" x14ac:dyDescent="0.25">
      <c r="I504">
        <f t="shared" si="7"/>
        <v>0</v>
      </c>
    </row>
    <row r="505" spans="9:9" x14ac:dyDescent="0.25">
      <c r="I505">
        <f t="shared" si="7"/>
        <v>0</v>
      </c>
    </row>
    <row r="506" spans="9:9" x14ac:dyDescent="0.25">
      <c r="I506">
        <f t="shared" si="7"/>
        <v>0</v>
      </c>
    </row>
    <row r="507" spans="9:9" x14ac:dyDescent="0.25">
      <c r="I507">
        <f t="shared" si="7"/>
        <v>0</v>
      </c>
    </row>
    <row r="508" spans="9:9" x14ac:dyDescent="0.25">
      <c r="I508">
        <f t="shared" si="7"/>
        <v>0</v>
      </c>
    </row>
    <row r="509" spans="9:9" x14ac:dyDescent="0.25">
      <c r="I509">
        <f t="shared" si="7"/>
        <v>0</v>
      </c>
    </row>
    <row r="510" spans="9:9" x14ac:dyDescent="0.25">
      <c r="I510">
        <f t="shared" si="7"/>
        <v>0</v>
      </c>
    </row>
    <row r="511" spans="9:9" x14ac:dyDescent="0.25">
      <c r="I511">
        <f t="shared" si="7"/>
        <v>0</v>
      </c>
    </row>
    <row r="512" spans="9:9" x14ac:dyDescent="0.25">
      <c r="I512">
        <f t="shared" si="7"/>
        <v>0</v>
      </c>
    </row>
    <row r="513" spans="9:9" x14ac:dyDescent="0.25">
      <c r="I513">
        <f t="shared" si="7"/>
        <v>0</v>
      </c>
    </row>
    <row r="514" spans="9:9" x14ac:dyDescent="0.25">
      <c r="I514">
        <f t="shared" si="7"/>
        <v>0</v>
      </c>
    </row>
    <row r="515" spans="9:9" x14ac:dyDescent="0.25">
      <c r="I515">
        <f t="shared" si="7"/>
        <v>0</v>
      </c>
    </row>
    <row r="516" spans="9:9" x14ac:dyDescent="0.25">
      <c r="I516">
        <f t="shared" si="7"/>
        <v>0</v>
      </c>
    </row>
    <row r="517" spans="9:9" x14ac:dyDescent="0.25">
      <c r="I517">
        <f t="shared" si="7"/>
        <v>0</v>
      </c>
    </row>
    <row r="518" spans="9:9" x14ac:dyDescent="0.25">
      <c r="I518">
        <f t="shared" si="7"/>
        <v>0</v>
      </c>
    </row>
    <row r="519" spans="9:9" x14ac:dyDescent="0.25">
      <c r="I519">
        <f t="shared" si="7"/>
        <v>0</v>
      </c>
    </row>
    <row r="520" spans="9:9" x14ac:dyDescent="0.25">
      <c r="I520">
        <f t="shared" si="7"/>
        <v>0</v>
      </c>
    </row>
    <row r="521" spans="9:9" x14ac:dyDescent="0.25">
      <c r="I521">
        <f t="shared" si="7"/>
        <v>0</v>
      </c>
    </row>
    <row r="522" spans="9:9" x14ac:dyDescent="0.25">
      <c r="I522">
        <f t="shared" si="7"/>
        <v>0</v>
      </c>
    </row>
    <row r="523" spans="9:9" x14ac:dyDescent="0.25">
      <c r="I523">
        <f t="shared" si="7"/>
        <v>0</v>
      </c>
    </row>
    <row r="524" spans="9:9" x14ac:dyDescent="0.25">
      <c r="I524">
        <f t="shared" si="7"/>
        <v>0</v>
      </c>
    </row>
    <row r="525" spans="9:9" x14ac:dyDescent="0.25">
      <c r="I525">
        <f t="shared" si="7"/>
        <v>0</v>
      </c>
    </row>
    <row r="526" spans="9:9" x14ac:dyDescent="0.25">
      <c r="I526">
        <f t="shared" si="7"/>
        <v>0</v>
      </c>
    </row>
    <row r="527" spans="9:9" x14ac:dyDescent="0.25">
      <c r="I527">
        <f t="shared" ref="I527:I590" si="8">ABS(ROUND(B527,3))</f>
        <v>0</v>
      </c>
    </row>
    <row r="528" spans="9:9" x14ac:dyDescent="0.25">
      <c r="I528">
        <f t="shared" si="8"/>
        <v>0</v>
      </c>
    </row>
    <row r="529" spans="9:9" x14ac:dyDescent="0.25">
      <c r="I529">
        <f t="shared" si="8"/>
        <v>0</v>
      </c>
    </row>
    <row r="530" spans="9:9" x14ac:dyDescent="0.25">
      <c r="I530">
        <f t="shared" si="8"/>
        <v>0</v>
      </c>
    </row>
    <row r="531" spans="9:9" x14ac:dyDescent="0.25">
      <c r="I531">
        <f t="shared" si="8"/>
        <v>0</v>
      </c>
    </row>
    <row r="532" spans="9:9" x14ac:dyDescent="0.25">
      <c r="I532">
        <f t="shared" si="8"/>
        <v>0</v>
      </c>
    </row>
    <row r="533" spans="9:9" x14ac:dyDescent="0.25">
      <c r="I533">
        <f t="shared" si="8"/>
        <v>0</v>
      </c>
    </row>
    <row r="534" spans="9:9" x14ac:dyDescent="0.25">
      <c r="I534">
        <f t="shared" si="8"/>
        <v>0</v>
      </c>
    </row>
    <row r="535" spans="9:9" x14ac:dyDescent="0.25">
      <c r="I535">
        <f t="shared" si="8"/>
        <v>0</v>
      </c>
    </row>
    <row r="536" spans="9:9" x14ac:dyDescent="0.25">
      <c r="I536">
        <f t="shared" si="8"/>
        <v>0</v>
      </c>
    </row>
    <row r="537" spans="9:9" x14ac:dyDescent="0.25">
      <c r="I537">
        <f t="shared" si="8"/>
        <v>0</v>
      </c>
    </row>
    <row r="538" spans="9:9" x14ac:dyDescent="0.25">
      <c r="I538">
        <f t="shared" si="8"/>
        <v>0</v>
      </c>
    </row>
    <row r="539" spans="9:9" x14ac:dyDescent="0.25">
      <c r="I539">
        <f t="shared" si="8"/>
        <v>0</v>
      </c>
    </row>
    <row r="540" spans="9:9" x14ac:dyDescent="0.25">
      <c r="I540">
        <f t="shared" si="8"/>
        <v>0</v>
      </c>
    </row>
    <row r="541" spans="9:9" x14ac:dyDescent="0.25">
      <c r="I541">
        <f t="shared" si="8"/>
        <v>0</v>
      </c>
    </row>
    <row r="542" spans="9:9" x14ac:dyDescent="0.25">
      <c r="I542">
        <f t="shared" si="8"/>
        <v>0</v>
      </c>
    </row>
    <row r="543" spans="9:9" x14ac:dyDescent="0.25">
      <c r="I543">
        <f t="shared" si="8"/>
        <v>0</v>
      </c>
    </row>
    <row r="544" spans="9:9" x14ac:dyDescent="0.25">
      <c r="I544">
        <f t="shared" si="8"/>
        <v>0</v>
      </c>
    </row>
    <row r="545" spans="9:9" x14ac:dyDescent="0.25">
      <c r="I545">
        <f t="shared" si="8"/>
        <v>0</v>
      </c>
    </row>
    <row r="546" spans="9:9" x14ac:dyDescent="0.25">
      <c r="I546">
        <f t="shared" si="8"/>
        <v>0</v>
      </c>
    </row>
    <row r="547" spans="9:9" x14ac:dyDescent="0.25">
      <c r="I547">
        <f t="shared" si="8"/>
        <v>0</v>
      </c>
    </row>
    <row r="548" spans="9:9" x14ac:dyDescent="0.25">
      <c r="I548">
        <f t="shared" si="8"/>
        <v>0</v>
      </c>
    </row>
    <row r="549" spans="9:9" x14ac:dyDescent="0.25">
      <c r="I549">
        <f t="shared" si="8"/>
        <v>0</v>
      </c>
    </row>
    <row r="550" spans="9:9" x14ac:dyDescent="0.25">
      <c r="I550">
        <f t="shared" si="8"/>
        <v>0</v>
      </c>
    </row>
    <row r="551" spans="9:9" x14ac:dyDescent="0.25">
      <c r="I551">
        <f t="shared" si="8"/>
        <v>0</v>
      </c>
    </row>
    <row r="552" spans="9:9" x14ac:dyDescent="0.25">
      <c r="I552">
        <f t="shared" si="8"/>
        <v>0</v>
      </c>
    </row>
    <row r="553" spans="9:9" x14ac:dyDescent="0.25">
      <c r="I553">
        <f t="shared" si="8"/>
        <v>0</v>
      </c>
    </row>
    <row r="554" spans="9:9" x14ac:dyDescent="0.25">
      <c r="I554">
        <f t="shared" si="8"/>
        <v>0</v>
      </c>
    </row>
    <row r="555" spans="9:9" x14ac:dyDescent="0.25">
      <c r="I555">
        <f t="shared" si="8"/>
        <v>0</v>
      </c>
    </row>
    <row r="556" spans="9:9" x14ac:dyDescent="0.25">
      <c r="I556">
        <f t="shared" si="8"/>
        <v>0</v>
      </c>
    </row>
    <row r="557" spans="9:9" x14ac:dyDescent="0.25">
      <c r="I557">
        <f t="shared" si="8"/>
        <v>0</v>
      </c>
    </row>
    <row r="558" spans="9:9" x14ac:dyDescent="0.25">
      <c r="I558">
        <f t="shared" si="8"/>
        <v>0</v>
      </c>
    </row>
    <row r="559" spans="9:9" x14ac:dyDescent="0.25">
      <c r="I559">
        <f t="shared" si="8"/>
        <v>0</v>
      </c>
    </row>
    <row r="560" spans="9:9" x14ac:dyDescent="0.25">
      <c r="I560">
        <f t="shared" si="8"/>
        <v>0</v>
      </c>
    </row>
    <row r="561" spans="9:9" x14ac:dyDescent="0.25">
      <c r="I561">
        <f t="shared" si="8"/>
        <v>0</v>
      </c>
    </row>
    <row r="562" spans="9:9" x14ac:dyDescent="0.25">
      <c r="I562">
        <f t="shared" si="8"/>
        <v>0</v>
      </c>
    </row>
    <row r="563" spans="9:9" x14ac:dyDescent="0.25">
      <c r="I563">
        <f t="shared" si="8"/>
        <v>0</v>
      </c>
    </row>
    <row r="564" spans="9:9" x14ac:dyDescent="0.25">
      <c r="I564">
        <f t="shared" si="8"/>
        <v>0</v>
      </c>
    </row>
    <row r="565" spans="9:9" x14ac:dyDescent="0.25">
      <c r="I565">
        <f t="shared" si="8"/>
        <v>0</v>
      </c>
    </row>
    <row r="566" spans="9:9" x14ac:dyDescent="0.25">
      <c r="I566">
        <f t="shared" si="8"/>
        <v>0</v>
      </c>
    </row>
    <row r="567" spans="9:9" x14ac:dyDescent="0.25">
      <c r="I567">
        <f t="shared" si="8"/>
        <v>0</v>
      </c>
    </row>
    <row r="568" spans="9:9" x14ac:dyDescent="0.25">
      <c r="I568">
        <f t="shared" si="8"/>
        <v>0</v>
      </c>
    </row>
    <row r="569" spans="9:9" x14ac:dyDescent="0.25">
      <c r="I569">
        <f t="shared" si="8"/>
        <v>0</v>
      </c>
    </row>
    <row r="570" spans="9:9" x14ac:dyDescent="0.25">
      <c r="I570">
        <f t="shared" si="8"/>
        <v>0</v>
      </c>
    </row>
    <row r="571" spans="9:9" x14ac:dyDescent="0.25">
      <c r="I571">
        <f t="shared" si="8"/>
        <v>0</v>
      </c>
    </row>
    <row r="572" spans="9:9" x14ac:dyDescent="0.25">
      <c r="I572">
        <f t="shared" si="8"/>
        <v>0</v>
      </c>
    </row>
    <row r="573" spans="9:9" x14ac:dyDescent="0.25">
      <c r="I573">
        <f t="shared" si="8"/>
        <v>0</v>
      </c>
    </row>
    <row r="574" spans="9:9" x14ac:dyDescent="0.25">
      <c r="I574">
        <f t="shared" si="8"/>
        <v>0</v>
      </c>
    </row>
    <row r="575" spans="9:9" x14ac:dyDescent="0.25">
      <c r="I575">
        <f t="shared" si="8"/>
        <v>0</v>
      </c>
    </row>
    <row r="576" spans="9:9" x14ac:dyDescent="0.25">
      <c r="I576">
        <f t="shared" si="8"/>
        <v>0</v>
      </c>
    </row>
    <row r="577" spans="9:9" x14ac:dyDescent="0.25">
      <c r="I577">
        <f t="shared" si="8"/>
        <v>0</v>
      </c>
    </row>
    <row r="578" spans="9:9" x14ac:dyDescent="0.25">
      <c r="I578">
        <f t="shared" si="8"/>
        <v>0</v>
      </c>
    </row>
    <row r="579" spans="9:9" x14ac:dyDescent="0.25">
      <c r="I579">
        <f t="shared" si="8"/>
        <v>0</v>
      </c>
    </row>
    <row r="580" spans="9:9" x14ac:dyDescent="0.25">
      <c r="I580">
        <f t="shared" si="8"/>
        <v>0</v>
      </c>
    </row>
    <row r="581" spans="9:9" x14ac:dyDescent="0.25">
      <c r="I581">
        <f t="shared" si="8"/>
        <v>0</v>
      </c>
    </row>
    <row r="582" spans="9:9" x14ac:dyDescent="0.25">
      <c r="I582">
        <f t="shared" si="8"/>
        <v>0</v>
      </c>
    </row>
    <row r="583" spans="9:9" x14ac:dyDescent="0.25">
      <c r="I583">
        <f t="shared" si="8"/>
        <v>0</v>
      </c>
    </row>
    <row r="584" spans="9:9" x14ac:dyDescent="0.25">
      <c r="I584">
        <f t="shared" si="8"/>
        <v>0</v>
      </c>
    </row>
    <row r="585" spans="9:9" x14ac:dyDescent="0.25">
      <c r="I585">
        <f t="shared" si="8"/>
        <v>0</v>
      </c>
    </row>
    <row r="586" spans="9:9" x14ac:dyDescent="0.25">
      <c r="I586">
        <f t="shared" si="8"/>
        <v>0</v>
      </c>
    </row>
    <row r="587" spans="9:9" x14ac:dyDescent="0.25">
      <c r="I587">
        <f t="shared" si="8"/>
        <v>0</v>
      </c>
    </row>
    <row r="588" spans="9:9" x14ac:dyDescent="0.25">
      <c r="I588">
        <f t="shared" si="8"/>
        <v>0</v>
      </c>
    </row>
    <row r="589" spans="9:9" x14ac:dyDescent="0.25">
      <c r="I589">
        <f t="shared" si="8"/>
        <v>0</v>
      </c>
    </row>
    <row r="590" spans="9:9" x14ac:dyDescent="0.25">
      <c r="I590">
        <f t="shared" si="8"/>
        <v>0</v>
      </c>
    </row>
    <row r="591" spans="9:9" x14ac:dyDescent="0.25">
      <c r="I591">
        <f t="shared" ref="I591:I654" si="9">ABS(ROUND(B591,3))</f>
        <v>0</v>
      </c>
    </row>
    <row r="592" spans="9:9" x14ac:dyDescent="0.25">
      <c r="I592">
        <f t="shared" si="9"/>
        <v>0</v>
      </c>
    </row>
    <row r="593" spans="9:9" x14ac:dyDescent="0.25">
      <c r="I593">
        <f t="shared" si="9"/>
        <v>0</v>
      </c>
    </row>
    <row r="594" spans="9:9" x14ac:dyDescent="0.25">
      <c r="I594">
        <f t="shared" si="9"/>
        <v>0</v>
      </c>
    </row>
    <row r="595" spans="9:9" x14ac:dyDescent="0.25">
      <c r="I595">
        <f t="shared" si="9"/>
        <v>0</v>
      </c>
    </row>
    <row r="596" spans="9:9" x14ac:dyDescent="0.25">
      <c r="I596">
        <f t="shared" si="9"/>
        <v>0</v>
      </c>
    </row>
    <row r="597" spans="9:9" x14ac:dyDescent="0.25">
      <c r="I597">
        <f t="shared" si="9"/>
        <v>0</v>
      </c>
    </row>
    <row r="598" spans="9:9" x14ac:dyDescent="0.25">
      <c r="I598">
        <f t="shared" si="9"/>
        <v>0</v>
      </c>
    </row>
    <row r="599" spans="9:9" x14ac:dyDescent="0.25">
      <c r="I599">
        <f t="shared" si="9"/>
        <v>0</v>
      </c>
    </row>
    <row r="600" spans="9:9" x14ac:dyDescent="0.25">
      <c r="I600">
        <f t="shared" si="9"/>
        <v>0</v>
      </c>
    </row>
    <row r="601" spans="9:9" x14ac:dyDescent="0.25">
      <c r="I601">
        <f t="shared" si="9"/>
        <v>0</v>
      </c>
    </row>
    <row r="602" spans="9:9" x14ac:dyDescent="0.25">
      <c r="I602">
        <f t="shared" si="9"/>
        <v>0</v>
      </c>
    </row>
    <row r="603" spans="9:9" x14ac:dyDescent="0.25">
      <c r="I603">
        <f t="shared" si="9"/>
        <v>0</v>
      </c>
    </row>
    <row r="604" spans="9:9" x14ac:dyDescent="0.25">
      <c r="I604">
        <f t="shared" si="9"/>
        <v>0</v>
      </c>
    </row>
    <row r="605" spans="9:9" x14ac:dyDescent="0.25">
      <c r="I605">
        <f t="shared" si="9"/>
        <v>0</v>
      </c>
    </row>
    <row r="606" spans="9:9" x14ac:dyDescent="0.25">
      <c r="I606">
        <f t="shared" si="9"/>
        <v>0</v>
      </c>
    </row>
    <row r="607" spans="9:9" x14ac:dyDescent="0.25">
      <c r="I607">
        <f t="shared" si="9"/>
        <v>0</v>
      </c>
    </row>
    <row r="608" spans="9:9" x14ac:dyDescent="0.25">
      <c r="I608">
        <f t="shared" si="9"/>
        <v>0</v>
      </c>
    </row>
    <row r="609" spans="2:9" x14ac:dyDescent="0.25">
      <c r="I609">
        <f t="shared" si="9"/>
        <v>0</v>
      </c>
    </row>
    <row r="610" spans="2:9" x14ac:dyDescent="0.25">
      <c r="B610" s="76"/>
      <c r="C610" s="76"/>
      <c r="D610" s="74"/>
      <c r="F610" s="74"/>
      <c r="I610">
        <f t="shared" si="9"/>
        <v>0</v>
      </c>
    </row>
    <row r="611" spans="2:9" x14ac:dyDescent="0.25">
      <c r="I611">
        <f t="shared" si="9"/>
        <v>0</v>
      </c>
    </row>
    <row r="612" spans="2:9" x14ac:dyDescent="0.25">
      <c r="I612">
        <f t="shared" si="9"/>
        <v>0</v>
      </c>
    </row>
    <row r="613" spans="2:9" x14ac:dyDescent="0.25">
      <c r="I613">
        <f t="shared" si="9"/>
        <v>0</v>
      </c>
    </row>
    <row r="614" spans="2:9" x14ac:dyDescent="0.25">
      <c r="I614">
        <f t="shared" si="9"/>
        <v>0</v>
      </c>
    </row>
    <row r="615" spans="2:9" x14ac:dyDescent="0.25">
      <c r="I615">
        <f t="shared" si="9"/>
        <v>0</v>
      </c>
    </row>
    <row r="616" spans="2:9" x14ac:dyDescent="0.25">
      <c r="I616">
        <f t="shared" si="9"/>
        <v>0</v>
      </c>
    </row>
    <row r="617" spans="2:9" x14ac:dyDescent="0.25">
      <c r="I617">
        <f t="shared" si="9"/>
        <v>0</v>
      </c>
    </row>
    <row r="618" spans="2:9" x14ac:dyDescent="0.25">
      <c r="I618">
        <f t="shared" si="9"/>
        <v>0</v>
      </c>
    </row>
    <row r="619" spans="2:9" x14ac:dyDescent="0.25">
      <c r="I619">
        <f t="shared" si="9"/>
        <v>0</v>
      </c>
    </row>
    <row r="620" spans="2:9" x14ac:dyDescent="0.25">
      <c r="I620">
        <f t="shared" si="9"/>
        <v>0</v>
      </c>
    </row>
    <row r="621" spans="2:9" x14ac:dyDescent="0.25">
      <c r="I621">
        <f t="shared" si="9"/>
        <v>0</v>
      </c>
    </row>
    <row r="622" spans="2:9" x14ac:dyDescent="0.25">
      <c r="I622">
        <f t="shared" si="9"/>
        <v>0</v>
      </c>
    </row>
    <row r="623" spans="2:9" x14ac:dyDescent="0.25">
      <c r="I623">
        <f t="shared" si="9"/>
        <v>0</v>
      </c>
    </row>
    <row r="624" spans="2:9" x14ac:dyDescent="0.25">
      <c r="I624">
        <f t="shared" si="9"/>
        <v>0</v>
      </c>
    </row>
    <row r="625" spans="9:9" x14ac:dyDescent="0.25">
      <c r="I625">
        <f t="shared" si="9"/>
        <v>0</v>
      </c>
    </row>
    <row r="626" spans="9:9" x14ac:dyDescent="0.25">
      <c r="I626">
        <f t="shared" si="9"/>
        <v>0</v>
      </c>
    </row>
    <row r="627" spans="9:9" x14ac:dyDescent="0.25">
      <c r="I627">
        <f t="shared" si="9"/>
        <v>0</v>
      </c>
    </row>
    <row r="628" spans="9:9" x14ac:dyDescent="0.25">
      <c r="I628">
        <f t="shared" si="9"/>
        <v>0</v>
      </c>
    </row>
    <row r="629" spans="9:9" x14ac:dyDescent="0.25">
      <c r="I629">
        <f t="shared" si="9"/>
        <v>0</v>
      </c>
    </row>
    <row r="630" spans="9:9" x14ac:dyDescent="0.25">
      <c r="I630">
        <f t="shared" si="9"/>
        <v>0</v>
      </c>
    </row>
    <row r="631" spans="9:9" x14ac:dyDescent="0.25">
      <c r="I631">
        <f t="shared" si="9"/>
        <v>0</v>
      </c>
    </row>
    <row r="632" spans="9:9" x14ac:dyDescent="0.25">
      <c r="I632">
        <f t="shared" si="9"/>
        <v>0</v>
      </c>
    </row>
    <row r="633" spans="9:9" x14ac:dyDescent="0.25">
      <c r="I633">
        <f t="shared" si="9"/>
        <v>0</v>
      </c>
    </row>
    <row r="634" spans="9:9" x14ac:dyDescent="0.25">
      <c r="I634">
        <f t="shared" si="9"/>
        <v>0</v>
      </c>
    </row>
    <row r="635" spans="9:9" x14ac:dyDescent="0.25">
      <c r="I635">
        <f t="shared" si="9"/>
        <v>0</v>
      </c>
    </row>
    <row r="636" spans="9:9" x14ac:dyDescent="0.25">
      <c r="I636">
        <f t="shared" si="9"/>
        <v>0</v>
      </c>
    </row>
    <row r="637" spans="9:9" x14ac:dyDescent="0.25">
      <c r="I637">
        <f t="shared" si="9"/>
        <v>0</v>
      </c>
    </row>
    <row r="638" spans="9:9" x14ac:dyDescent="0.25">
      <c r="I638">
        <f t="shared" si="9"/>
        <v>0</v>
      </c>
    </row>
    <row r="639" spans="9:9" x14ac:dyDescent="0.25">
      <c r="I639">
        <f t="shared" si="9"/>
        <v>0</v>
      </c>
    </row>
    <row r="640" spans="9:9" x14ac:dyDescent="0.25">
      <c r="I640">
        <f t="shared" si="9"/>
        <v>0</v>
      </c>
    </row>
    <row r="641" spans="9:9" x14ac:dyDescent="0.25">
      <c r="I641">
        <f t="shared" si="9"/>
        <v>0</v>
      </c>
    </row>
    <row r="642" spans="9:9" x14ac:dyDescent="0.25">
      <c r="I642">
        <f t="shared" si="9"/>
        <v>0</v>
      </c>
    </row>
    <row r="643" spans="9:9" x14ac:dyDescent="0.25">
      <c r="I643">
        <f t="shared" si="9"/>
        <v>0</v>
      </c>
    </row>
    <row r="644" spans="9:9" x14ac:dyDescent="0.25">
      <c r="I644">
        <f t="shared" si="9"/>
        <v>0</v>
      </c>
    </row>
    <row r="645" spans="9:9" x14ac:dyDescent="0.25">
      <c r="I645">
        <f t="shared" si="9"/>
        <v>0</v>
      </c>
    </row>
    <row r="646" spans="9:9" x14ac:dyDescent="0.25">
      <c r="I646">
        <f t="shared" si="9"/>
        <v>0</v>
      </c>
    </row>
    <row r="647" spans="9:9" x14ac:dyDescent="0.25">
      <c r="I647">
        <f t="shared" si="9"/>
        <v>0</v>
      </c>
    </row>
    <row r="648" spans="9:9" x14ac:dyDescent="0.25">
      <c r="I648">
        <f t="shared" si="9"/>
        <v>0</v>
      </c>
    </row>
    <row r="649" spans="9:9" x14ac:dyDescent="0.25">
      <c r="I649">
        <f t="shared" si="9"/>
        <v>0</v>
      </c>
    </row>
    <row r="650" spans="9:9" x14ac:dyDescent="0.25">
      <c r="I650">
        <f t="shared" si="9"/>
        <v>0</v>
      </c>
    </row>
    <row r="651" spans="9:9" x14ac:dyDescent="0.25">
      <c r="I651">
        <f t="shared" si="9"/>
        <v>0</v>
      </c>
    </row>
    <row r="652" spans="9:9" x14ac:dyDescent="0.25">
      <c r="I652">
        <f t="shared" si="9"/>
        <v>0</v>
      </c>
    </row>
    <row r="653" spans="9:9" x14ac:dyDescent="0.25">
      <c r="I653">
        <f t="shared" si="9"/>
        <v>0</v>
      </c>
    </row>
    <row r="654" spans="9:9" x14ac:dyDescent="0.25">
      <c r="I654">
        <f t="shared" si="9"/>
        <v>0</v>
      </c>
    </row>
    <row r="655" spans="9:9" x14ac:dyDescent="0.25">
      <c r="I655">
        <f t="shared" ref="I655:I718" si="10">ABS(ROUND(B655,3))</f>
        <v>0</v>
      </c>
    </row>
    <row r="656" spans="9:9" x14ac:dyDescent="0.25">
      <c r="I656">
        <f t="shared" si="10"/>
        <v>0</v>
      </c>
    </row>
    <row r="657" spans="9:9" x14ac:dyDescent="0.25">
      <c r="I657">
        <f t="shared" si="10"/>
        <v>0</v>
      </c>
    </row>
    <row r="658" spans="9:9" x14ac:dyDescent="0.25">
      <c r="I658">
        <f t="shared" si="10"/>
        <v>0</v>
      </c>
    </row>
    <row r="659" spans="9:9" x14ac:dyDescent="0.25">
      <c r="I659">
        <f t="shared" si="10"/>
        <v>0</v>
      </c>
    </row>
    <row r="660" spans="9:9" x14ac:dyDescent="0.25">
      <c r="I660">
        <f t="shared" si="10"/>
        <v>0</v>
      </c>
    </row>
    <row r="661" spans="9:9" x14ac:dyDescent="0.25">
      <c r="I661">
        <f t="shared" si="10"/>
        <v>0</v>
      </c>
    </row>
    <row r="662" spans="9:9" x14ac:dyDescent="0.25">
      <c r="I662">
        <f t="shared" si="10"/>
        <v>0</v>
      </c>
    </row>
    <row r="663" spans="9:9" x14ac:dyDescent="0.25">
      <c r="I663">
        <f t="shared" si="10"/>
        <v>0</v>
      </c>
    </row>
    <row r="664" spans="9:9" x14ac:dyDescent="0.25">
      <c r="I664">
        <f t="shared" si="10"/>
        <v>0</v>
      </c>
    </row>
    <row r="665" spans="9:9" x14ac:dyDescent="0.25">
      <c r="I665">
        <f t="shared" si="10"/>
        <v>0</v>
      </c>
    </row>
    <row r="666" spans="9:9" x14ac:dyDescent="0.25">
      <c r="I666">
        <f t="shared" si="10"/>
        <v>0</v>
      </c>
    </row>
    <row r="667" spans="9:9" x14ac:dyDescent="0.25">
      <c r="I667">
        <f t="shared" si="10"/>
        <v>0</v>
      </c>
    </row>
    <row r="668" spans="9:9" x14ac:dyDescent="0.25">
      <c r="I668">
        <f t="shared" si="10"/>
        <v>0</v>
      </c>
    </row>
    <row r="669" spans="9:9" x14ac:dyDescent="0.25">
      <c r="I669">
        <f t="shared" si="10"/>
        <v>0</v>
      </c>
    </row>
    <row r="670" spans="9:9" x14ac:dyDescent="0.25">
      <c r="I670">
        <f t="shared" si="10"/>
        <v>0</v>
      </c>
    </row>
    <row r="671" spans="9:9" x14ac:dyDescent="0.25">
      <c r="I671">
        <f t="shared" si="10"/>
        <v>0</v>
      </c>
    </row>
    <row r="672" spans="9:9" x14ac:dyDescent="0.25">
      <c r="I672">
        <f t="shared" si="10"/>
        <v>0</v>
      </c>
    </row>
    <row r="673" spans="9:9" x14ac:dyDescent="0.25">
      <c r="I673">
        <f t="shared" si="10"/>
        <v>0</v>
      </c>
    </row>
    <row r="674" spans="9:9" x14ac:dyDescent="0.25">
      <c r="I674">
        <f t="shared" si="10"/>
        <v>0</v>
      </c>
    </row>
    <row r="675" spans="9:9" x14ac:dyDescent="0.25">
      <c r="I675">
        <f t="shared" si="10"/>
        <v>0</v>
      </c>
    </row>
    <row r="676" spans="9:9" x14ac:dyDescent="0.25">
      <c r="I676">
        <f t="shared" si="10"/>
        <v>0</v>
      </c>
    </row>
    <row r="677" spans="9:9" x14ac:dyDescent="0.25">
      <c r="I677">
        <f t="shared" si="10"/>
        <v>0</v>
      </c>
    </row>
    <row r="678" spans="9:9" x14ac:dyDescent="0.25">
      <c r="I678">
        <f t="shared" si="10"/>
        <v>0</v>
      </c>
    </row>
    <row r="679" spans="9:9" x14ac:dyDescent="0.25">
      <c r="I679">
        <f t="shared" si="10"/>
        <v>0</v>
      </c>
    </row>
    <row r="680" spans="9:9" x14ac:dyDescent="0.25">
      <c r="I680">
        <f t="shared" si="10"/>
        <v>0</v>
      </c>
    </row>
    <row r="681" spans="9:9" x14ac:dyDescent="0.25">
      <c r="I681">
        <f t="shared" si="10"/>
        <v>0</v>
      </c>
    </row>
    <row r="682" spans="9:9" x14ac:dyDescent="0.25">
      <c r="I682">
        <f t="shared" si="10"/>
        <v>0</v>
      </c>
    </row>
    <row r="683" spans="9:9" x14ac:dyDescent="0.25">
      <c r="I683">
        <f t="shared" si="10"/>
        <v>0</v>
      </c>
    </row>
    <row r="684" spans="9:9" x14ac:dyDescent="0.25">
      <c r="I684">
        <f t="shared" si="10"/>
        <v>0</v>
      </c>
    </row>
    <row r="685" spans="9:9" x14ac:dyDescent="0.25">
      <c r="I685">
        <f t="shared" si="10"/>
        <v>0</v>
      </c>
    </row>
    <row r="686" spans="9:9" x14ac:dyDescent="0.25">
      <c r="I686">
        <f t="shared" si="10"/>
        <v>0</v>
      </c>
    </row>
    <row r="687" spans="9:9" x14ac:dyDescent="0.25">
      <c r="I687">
        <f t="shared" si="10"/>
        <v>0</v>
      </c>
    </row>
    <row r="688" spans="9:9" x14ac:dyDescent="0.25">
      <c r="I688">
        <f t="shared" si="10"/>
        <v>0</v>
      </c>
    </row>
    <row r="689" spans="2:9" x14ac:dyDescent="0.25">
      <c r="I689">
        <f t="shared" si="10"/>
        <v>0</v>
      </c>
    </row>
    <row r="690" spans="2:9" x14ac:dyDescent="0.25">
      <c r="I690">
        <f t="shared" si="10"/>
        <v>0</v>
      </c>
    </row>
    <row r="691" spans="2:9" x14ac:dyDescent="0.25">
      <c r="I691">
        <f t="shared" si="10"/>
        <v>0</v>
      </c>
    </row>
    <row r="692" spans="2:9" x14ac:dyDescent="0.25">
      <c r="I692">
        <f t="shared" si="10"/>
        <v>0</v>
      </c>
    </row>
    <row r="693" spans="2:9" x14ac:dyDescent="0.25">
      <c r="I693">
        <f t="shared" si="10"/>
        <v>0</v>
      </c>
    </row>
    <row r="694" spans="2:9" x14ac:dyDescent="0.25">
      <c r="I694">
        <f t="shared" si="10"/>
        <v>0</v>
      </c>
    </row>
    <row r="695" spans="2:9" x14ac:dyDescent="0.25">
      <c r="I695">
        <f t="shared" si="10"/>
        <v>0</v>
      </c>
    </row>
    <row r="696" spans="2:9" x14ac:dyDescent="0.25">
      <c r="I696">
        <f t="shared" si="10"/>
        <v>0</v>
      </c>
    </row>
    <row r="697" spans="2:9" x14ac:dyDescent="0.25">
      <c r="B697" s="76"/>
      <c r="C697" s="76"/>
      <c r="D697" s="74"/>
      <c r="F697" s="74"/>
      <c r="I697">
        <f t="shared" si="10"/>
        <v>0</v>
      </c>
    </row>
    <row r="698" spans="2:9" x14ac:dyDescent="0.25">
      <c r="B698" s="74"/>
      <c r="C698" s="74"/>
      <c r="D698" s="74"/>
      <c r="F698" s="74"/>
      <c r="I698">
        <f t="shared" si="10"/>
        <v>0</v>
      </c>
    </row>
    <row r="699" spans="2:9" x14ac:dyDescent="0.25">
      <c r="B699" s="74"/>
      <c r="C699" s="74"/>
      <c r="D699" s="74"/>
      <c r="F699" s="74"/>
      <c r="I699">
        <f t="shared" si="10"/>
        <v>0</v>
      </c>
    </row>
    <row r="700" spans="2:9" x14ac:dyDescent="0.25">
      <c r="B700" s="74"/>
      <c r="C700" s="74"/>
      <c r="D700" s="74"/>
      <c r="F700" s="74"/>
      <c r="I700">
        <f t="shared" si="10"/>
        <v>0</v>
      </c>
    </row>
    <row r="701" spans="2:9" x14ac:dyDescent="0.25">
      <c r="B701" s="74"/>
      <c r="C701" s="74"/>
      <c r="D701" s="74"/>
      <c r="F701" s="74"/>
      <c r="I701">
        <f t="shared" si="10"/>
        <v>0</v>
      </c>
    </row>
    <row r="702" spans="2:9" x14ac:dyDescent="0.25">
      <c r="B702" s="74"/>
      <c r="C702" s="74"/>
      <c r="D702" s="74"/>
      <c r="F702" s="74"/>
      <c r="I702">
        <f t="shared" si="10"/>
        <v>0</v>
      </c>
    </row>
    <row r="703" spans="2:9" x14ac:dyDescent="0.25">
      <c r="B703" s="74"/>
      <c r="C703" s="74"/>
      <c r="D703" s="74"/>
      <c r="I703">
        <f t="shared" si="10"/>
        <v>0</v>
      </c>
    </row>
    <row r="704" spans="2:9" x14ac:dyDescent="0.25">
      <c r="B704" s="74"/>
      <c r="C704" s="74"/>
      <c r="D704" s="74"/>
      <c r="F704" s="74"/>
      <c r="I704">
        <f t="shared" si="10"/>
        <v>0</v>
      </c>
    </row>
    <row r="705" spans="2:9" x14ac:dyDescent="0.25">
      <c r="B705" s="74"/>
      <c r="C705" s="74"/>
      <c r="D705" s="74"/>
      <c r="I705">
        <f t="shared" si="10"/>
        <v>0</v>
      </c>
    </row>
    <row r="706" spans="2:9" x14ac:dyDescent="0.25">
      <c r="I706">
        <f t="shared" si="10"/>
        <v>0</v>
      </c>
    </row>
    <row r="707" spans="2:9" x14ac:dyDescent="0.25">
      <c r="B707" s="74"/>
      <c r="I707">
        <f t="shared" si="10"/>
        <v>0</v>
      </c>
    </row>
    <row r="708" spans="2:9" x14ac:dyDescent="0.25">
      <c r="I708">
        <f t="shared" si="10"/>
        <v>0</v>
      </c>
    </row>
    <row r="709" spans="2:9" x14ac:dyDescent="0.25">
      <c r="B709" s="74"/>
      <c r="I709">
        <f t="shared" si="10"/>
        <v>0</v>
      </c>
    </row>
    <row r="710" spans="2:9" x14ac:dyDescent="0.25">
      <c r="I710">
        <f t="shared" si="10"/>
        <v>0</v>
      </c>
    </row>
    <row r="711" spans="2:9" x14ac:dyDescent="0.25">
      <c r="B711" s="74"/>
      <c r="I711">
        <f t="shared" si="10"/>
        <v>0</v>
      </c>
    </row>
    <row r="712" spans="2:9" x14ac:dyDescent="0.25">
      <c r="I712">
        <f t="shared" si="10"/>
        <v>0</v>
      </c>
    </row>
    <row r="713" spans="2:9" x14ac:dyDescent="0.25">
      <c r="B713" s="76"/>
      <c r="I713">
        <f t="shared" si="10"/>
        <v>0</v>
      </c>
    </row>
    <row r="714" spans="2:9" x14ac:dyDescent="0.25">
      <c r="I714">
        <f t="shared" si="10"/>
        <v>0</v>
      </c>
    </row>
    <row r="715" spans="2:9" x14ac:dyDescent="0.25">
      <c r="I715">
        <f t="shared" si="10"/>
        <v>0</v>
      </c>
    </row>
    <row r="716" spans="2:9" x14ac:dyDescent="0.25">
      <c r="I716">
        <f t="shared" si="10"/>
        <v>0</v>
      </c>
    </row>
    <row r="717" spans="2:9" x14ac:dyDescent="0.25">
      <c r="B717" s="74"/>
      <c r="I717">
        <f t="shared" si="10"/>
        <v>0</v>
      </c>
    </row>
    <row r="718" spans="2:9" x14ac:dyDescent="0.25">
      <c r="I718">
        <f t="shared" si="10"/>
        <v>0</v>
      </c>
    </row>
    <row r="719" spans="2:9" x14ac:dyDescent="0.25">
      <c r="B719" s="74"/>
      <c r="I719">
        <f t="shared" ref="I719:I735" si="11">ABS(ROUND(B719,3))</f>
        <v>0</v>
      </c>
    </row>
    <row r="720" spans="2:9" x14ac:dyDescent="0.25">
      <c r="I720">
        <f t="shared" si="11"/>
        <v>0</v>
      </c>
    </row>
    <row r="721" spans="2:9" x14ac:dyDescent="0.25">
      <c r="B721" s="76"/>
      <c r="I721">
        <f t="shared" si="11"/>
        <v>0</v>
      </c>
    </row>
    <row r="722" spans="2:9" x14ac:dyDescent="0.25">
      <c r="I722">
        <f t="shared" si="11"/>
        <v>0</v>
      </c>
    </row>
    <row r="723" spans="2:9" x14ac:dyDescent="0.25">
      <c r="B723" s="74"/>
      <c r="I723">
        <f t="shared" si="11"/>
        <v>0</v>
      </c>
    </row>
    <row r="724" spans="2:9" x14ac:dyDescent="0.25">
      <c r="I724">
        <f t="shared" si="11"/>
        <v>0</v>
      </c>
    </row>
    <row r="725" spans="2:9" x14ac:dyDescent="0.25">
      <c r="B725" s="74"/>
      <c r="I725">
        <f t="shared" si="11"/>
        <v>0</v>
      </c>
    </row>
    <row r="726" spans="2:9" x14ac:dyDescent="0.25">
      <c r="I726">
        <f t="shared" si="11"/>
        <v>0</v>
      </c>
    </row>
    <row r="727" spans="2:9" x14ac:dyDescent="0.25">
      <c r="B727" s="74"/>
      <c r="I727">
        <f t="shared" si="11"/>
        <v>0</v>
      </c>
    </row>
    <row r="728" spans="2:9" x14ac:dyDescent="0.25">
      <c r="I728">
        <f t="shared" si="11"/>
        <v>0</v>
      </c>
    </row>
    <row r="729" spans="2:9" x14ac:dyDescent="0.25">
      <c r="B729" s="76"/>
      <c r="I729">
        <f t="shared" si="11"/>
        <v>0</v>
      </c>
    </row>
    <row r="730" spans="2:9" x14ac:dyDescent="0.25">
      <c r="I730">
        <f t="shared" si="11"/>
        <v>0</v>
      </c>
    </row>
    <row r="731" spans="2:9" x14ac:dyDescent="0.25">
      <c r="I731">
        <f t="shared" si="11"/>
        <v>0</v>
      </c>
    </row>
    <row r="732" spans="2:9" x14ac:dyDescent="0.25">
      <c r="I732">
        <f t="shared" si="11"/>
        <v>0</v>
      </c>
    </row>
    <row r="733" spans="2:9" x14ac:dyDescent="0.25">
      <c r="I733">
        <f t="shared" si="11"/>
        <v>0</v>
      </c>
    </row>
    <row r="734" spans="2:9" x14ac:dyDescent="0.25">
      <c r="I734">
        <f t="shared" si="11"/>
        <v>0</v>
      </c>
    </row>
    <row r="735" spans="2:9" x14ac:dyDescent="0.25">
      <c r="I735">
        <f t="shared" si="11"/>
        <v>0</v>
      </c>
    </row>
  </sheetData>
  <sheetProtection algorithmName="SHA-512" hashValue="UhnojLtiiNblyk/iE6d9os7kaPJrqaiAH5RFRod7IgIe++muRcCQH61MuOKQBaIlikhYgyoOtkxKxY5SFZfvJw==" saltValue="9KjBPqrjJiZyzualoOYZ+g==" spinCount="100000" sheet="1" objects="1" scenarios="1" formatCells="0" formatColumns="0" formatRows="0" sort="0" autoFilter="0"/>
  <protectedRanges>
    <protectedRange sqref="A1:H1048576" name="Plage1"/>
  </protectedRange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84868-4068-4920-AAF7-43BCAD230B8B}">
  <sheetPr codeName="Feuil3"/>
  <dimension ref="A2:I54"/>
  <sheetViews>
    <sheetView workbookViewId="0">
      <selection activeCell="K22" sqref="K22"/>
    </sheetView>
  </sheetViews>
  <sheetFormatPr baseColWidth="10" defaultRowHeight="15" x14ac:dyDescent="0.25"/>
  <cols>
    <col min="1" max="1" width="35" style="68" bestFit="1" customWidth="1"/>
    <col min="2" max="5" width="9.140625" style="68" customWidth="1"/>
    <col min="6" max="6" width="12.5703125" style="68" bestFit="1" customWidth="1"/>
    <col min="7" max="8" width="9.140625" style="68"/>
    <col min="9" max="9" width="11.42578125" hidden="1" customWidth="1"/>
  </cols>
  <sheetData>
    <row r="2" spans="1:9" ht="15.75" x14ac:dyDescent="0.25">
      <c r="A2" s="66"/>
      <c r="B2" s="67"/>
    </row>
    <row r="4" spans="1:9" x14ac:dyDescent="0.25">
      <c r="A4" s="69"/>
      <c r="B4" s="70"/>
      <c r="D4" s="70"/>
      <c r="F4" s="70"/>
    </row>
    <row r="5" spans="1:9" x14ac:dyDescent="0.25">
      <c r="D5" s="71"/>
      <c r="F5" s="72"/>
    </row>
    <row r="6" spans="1:9" x14ac:dyDescent="0.25">
      <c r="F6" s="73"/>
    </row>
    <row r="7" spans="1:9" x14ac:dyDescent="0.25">
      <c r="A7" s="69"/>
      <c r="B7" s="70"/>
      <c r="D7" s="70"/>
      <c r="F7" s="70"/>
    </row>
    <row r="8" spans="1:9" x14ac:dyDescent="0.25">
      <c r="D8" s="74"/>
    </row>
    <row r="9" spans="1:9" x14ac:dyDescent="0.25">
      <c r="E9" s="70"/>
    </row>
    <row r="10" spans="1:9" x14ac:dyDescent="0.25">
      <c r="A10" s="69"/>
      <c r="B10" s="70"/>
      <c r="D10" s="70"/>
      <c r="E10" s="70"/>
      <c r="F10" s="70"/>
    </row>
    <row r="11" spans="1:9" x14ac:dyDescent="0.25">
      <c r="E11" s="70"/>
    </row>
    <row r="12" spans="1:9" x14ac:dyDescent="0.25">
      <c r="E12" s="70"/>
    </row>
    <row r="13" spans="1:9" x14ac:dyDescent="0.25">
      <c r="A13" s="69"/>
      <c r="B13" s="69"/>
      <c r="C13" s="69"/>
      <c r="D13" s="69"/>
      <c r="E13" s="69"/>
      <c r="F13" s="69"/>
    </row>
    <row r="14" spans="1:9" x14ac:dyDescent="0.25">
      <c r="I14">
        <f>ROUND(B14,3)</f>
        <v>0</v>
      </c>
    </row>
    <row r="15" spans="1:9" x14ac:dyDescent="0.25">
      <c r="I15">
        <f t="shared" ref="I15:I23" si="0">ROUND(B15,3)</f>
        <v>0</v>
      </c>
    </row>
    <row r="16" spans="1:9" x14ac:dyDescent="0.25">
      <c r="I16">
        <f t="shared" si="0"/>
        <v>0</v>
      </c>
    </row>
    <row r="17" spans="9:9" x14ac:dyDescent="0.25">
      <c r="I17">
        <f t="shared" si="0"/>
        <v>0</v>
      </c>
    </row>
    <row r="18" spans="9:9" x14ac:dyDescent="0.25">
      <c r="I18">
        <f t="shared" si="0"/>
        <v>0</v>
      </c>
    </row>
    <row r="19" spans="9:9" x14ac:dyDescent="0.25">
      <c r="I19">
        <f t="shared" si="0"/>
        <v>0</v>
      </c>
    </row>
    <row r="20" spans="9:9" x14ac:dyDescent="0.25">
      <c r="I20">
        <f t="shared" si="0"/>
        <v>0</v>
      </c>
    </row>
    <row r="21" spans="9:9" x14ac:dyDescent="0.25">
      <c r="I21">
        <f t="shared" si="0"/>
        <v>0</v>
      </c>
    </row>
    <row r="22" spans="9:9" x14ac:dyDescent="0.25">
      <c r="I22">
        <f t="shared" si="0"/>
        <v>0</v>
      </c>
    </row>
    <row r="23" spans="9:9" x14ac:dyDescent="0.25">
      <c r="I23">
        <f t="shared" si="0"/>
        <v>0</v>
      </c>
    </row>
    <row r="24" spans="9:9" x14ac:dyDescent="0.25">
      <c r="I24">
        <f>ABS(ROUND(B24,3))</f>
        <v>0</v>
      </c>
    </row>
    <row r="25" spans="9:9" x14ac:dyDescent="0.25">
      <c r="I25">
        <f>ABS(ROUND(B25,3))</f>
        <v>0</v>
      </c>
    </row>
    <row r="26" spans="9:9" x14ac:dyDescent="0.25">
      <c r="I26">
        <f t="shared" ref="I26:I54" si="1">ABS(ROUND(B26,3))</f>
        <v>0</v>
      </c>
    </row>
    <row r="27" spans="9:9" x14ac:dyDescent="0.25">
      <c r="I27">
        <f t="shared" si="1"/>
        <v>0</v>
      </c>
    </row>
    <row r="28" spans="9:9" x14ac:dyDescent="0.25">
      <c r="I28">
        <f t="shared" si="1"/>
        <v>0</v>
      </c>
    </row>
    <row r="29" spans="9:9" x14ac:dyDescent="0.25">
      <c r="I29">
        <f t="shared" si="1"/>
        <v>0</v>
      </c>
    </row>
    <row r="30" spans="9:9" x14ac:dyDescent="0.25">
      <c r="I30">
        <f t="shared" si="1"/>
        <v>0</v>
      </c>
    </row>
    <row r="31" spans="9:9" x14ac:dyDescent="0.25">
      <c r="I31">
        <f t="shared" si="1"/>
        <v>0</v>
      </c>
    </row>
    <row r="32" spans="9:9" x14ac:dyDescent="0.25">
      <c r="I32">
        <f t="shared" si="1"/>
        <v>0</v>
      </c>
    </row>
    <row r="33" spans="9:9" x14ac:dyDescent="0.25">
      <c r="I33">
        <f t="shared" si="1"/>
        <v>0</v>
      </c>
    </row>
    <row r="34" spans="9:9" x14ac:dyDescent="0.25">
      <c r="I34">
        <f t="shared" si="1"/>
        <v>0</v>
      </c>
    </row>
    <row r="35" spans="9:9" x14ac:dyDescent="0.25">
      <c r="I35">
        <f t="shared" si="1"/>
        <v>0</v>
      </c>
    </row>
    <row r="36" spans="9:9" x14ac:dyDescent="0.25">
      <c r="I36">
        <f t="shared" si="1"/>
        <v>0</v>
      </c>
    </row>
    <row r="37" spans="9:9" x14ac:dyDescent="0.25">
      <c r="I37">
        <f t="shared" si="1"/>
        <v>0</v>
      </c>
    </row>
    <row r="38" spans="9:9" x14ac:dyDescent="0.25">
      <c r="I38">
        <f t="shared" si="1"/>
        <v>0</v>
      </c>
    </row>
    <row r="39" spans="9:9" x14ac:dyDescent="0.25">
      <c r="I39">
        <f t="shared" si="1"/>
        <v>0</v>
      </c>
    </row>
    <row r="40" spans="9:9" x14ac:dyDescent="0.25">
      <c r="I40">
        <f t="shared" si="1"/>
        <v>0</v>
      </c>
    </row>
    <row r="41" spans="9:9" x14ac:dyDescent="0.25">
      <c r="I41">
        <f t="shared" si="1"/>
        <v>0</v>
      </c>
    </row>
    <row r="42" spans="9:9" x14ac:dyDescent="0.25">
      <c r="I42">
        <f t="shared" si="1"/>
        <v>0</v>
      </c>
    </row>
    <row r="43" spans="9:9" x14ac:dyDescent="0.25">
      <c r="I43">
        <f t="shared" si="1"/>
        <v>0</v>
      </c>
    </row>
    <row r="44" spans="9:9" x14ac:dyDescent="0.25">
      <c r="I44">
        <f t="shared" si="1"/>
        <v>0</v>
      </c>
    </row>
    <row r="45" spans="9:9" x14ac:dyDescent="0.25">
      <c r="I45">
        <f t="shared" si="1"/>
        <v>0</v>
      </c>
    </row>
    <row r="46" spans="9:9" x14ac:dyDescent="0.25">
      <c r="I46">
        <f t="shared" si="1"/>
        <v>0</v>
      </c>
    </row>
    <row r="47" spans="9:9" x14ac:dyDescent="0.25">
      <c r="I47">
        <f t="shared" si="1"/>
        <v>0</v>
      </c>
    </row>
    <row r="48" spans="9:9" x14ac:dyDescent="0.25">
      <c r="I48">
        <f t="shared" si="1"/>
        <v>0</v>
      </c>
    </row>
    <row r="49" spans="9:9" x14ac:dyDescent="0.25">
      <c r="I49">
        <f t="shared" si="1"/>
        <v>0</v>
      </c>
    </row>
    <row r="50" spans="9:9" x14ac:dyDescent="0.25">
      <c r="I50">
        <f t="shared" si="1"/>
        <v>0</v>
      </c>
    </row>
    <row r="51" spans="9:9" x14ac:dyDescent="0.25">
      <c r="I51">
        <f t="shared" si="1"/>
        <v>0</v>
      </c>
    </row>
    <row r="52" spans="9:9" x14ac:dyDescent="0.25">
      <c r="I52">
        <f t="shared" si="1"/>
        <v>0</v>
      </c>
    </row>
    <row r="53" spans="9:9" x14ac:dyDescent="0.25">
      <c r="I53">
        <f t="shared" si="1"/>
        <v>0</v>
      </c>
    </row>
    <row r="54" spans="9:9" x14ac:dyDescent="0.25">
      <c r="I54">
        <f t="shared" si="1"/>
        <v>0</v>
      </c>
    </row>
  </sheetData>
  <sheetProtection algorithmName="SHA-512" hashValue="sPSkxkDpm0uOhAEqMdH1W3kMf5jIQh+TcGzcRScJ1bwjHRiV8ezss2PGPzFhiAtWp0T5KKQWdtG50O4GvEvtjA==" saltValue="WT+K+7BaaPZf18XppJ7y/w==" spinCount="100000" sheet="1" objects="1" scenarios="1" formatCells="0" formatColumns="0" formatRows="0" sort="0" autoFilter="0"/>
  <protectedRanges>
    <protectedRange sqref="A1:H1048576" name="Plage1"/>
  </protectedRange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CAD2F-E141-440F-804B-69B2D5A18869}">
  <sheetPr codeName="Feuil4"/>
  <dimension ref="A2:I72"/>
  <sheetViews>
    <sheetView workbookViewId="0">
      <selection activeCell="H23" sqref="H23"/>
    </sheetView>
  </sheetViews>
  <sheetFormatPr baseColWidth="10" defaultRowHeight="15" x14ac:dyDescent="0.25"/>
  <cols>
    <col min="1" max="1" width="35" style="68" bestFit="1" customWidth="1"/>
    <col min="2" max="5" width="9.140625" style="68" customWidth="1"/>
    <col min="6" max="6" width="12.5703125" style="68" bestFit="1" customWidth="1"/>
    <col min="7" max="8" width="9.140625" style="68"/>
    <col min="9" max="9" width="0" hidden="1" customWidth="1"/>
  </cols>
  <sheetData>
    <row r="2" spans="1:9" ht="15.75" x14ac:dyDescent="0.25">
      <c r="A2" s="66"/>
      <c r="B2" s="67"/>
    </row>
    <row r="4" spans="1:9" x14ac:dyDescent="0.25">
      <c r="A4" s="69"/>
      <c r="B4" s="70"/>
      <c r="D4" s="70"/>
      <c r="F4" s="70"/>
    </row>
    <row r="5" spans="1:9" x14ac:dyDescent="0.25">
      <c r="D5" s="71"/>
      <c r="F5" s="72"/>
    </row>
    <row r="6" spans="1:9" x14ac:dyDescent="0.25">
      <c r="F6" s="73"/>
    </row>
    <row r="7" spans="1:9" x14ac:dyDescent="0.25">
      <c r="A7" s="69"/>
      <c r="B7" s="70"/>
      <c r="D7" s="70"/>
      <c r="F7" s="70"/>
    </row>
    <row r="8" spans="1:9" x14ac:dyDescent="0.25">
      <c r="D8" s="74"/>
    </row>
    <row r="9" spans="1:9" x14ac:dyDescent="0.25">
      <c r="E9" s="70"/>
    </row>
    <row r="10" spans="1:9" x14ac:dyDescent="0.25">
      <c r="A10" s="69"/>
      <c r="B10" s="70"/>
      <c r="D10" s="70"/>
      <c r="E10" s="70"/>
      <c r="F10" s="70"/>
    </row>
    <row r="11" spans="1:9" x14ac:dyDescent="0.25">
      <c r="E11" s="70"/>
    </row>
    <row r="12" spans="1:9" x14ac:dyDescent="0.25">
      <c r="E12" s="70"/>
    </row>
    <row r="13" spans="1:9" x14ac:dyDescent="0.25">
      <c r="A13" s="69"/>
      <c r="B13" s="69"/>
      <c r="C13" s="69"/>
      <c r="D13" s="69"/>
      <c r="E13" s="69"/>
      <c r="F13" s="69"/>
    </row>
    <row r="14" spans="1:9" x14ac:dyDescent="0.25">
      <c r="I14">
        <f>ROUND(B14,3)</f>
        <v>0</v>
      </c>
    </row>
    <row r="15" spans="1:9" x14ac:dyDescent="0.25">
      <c r="I15">
        <f t="shared" ref="I15:I72" si="0">ROUND(B15,3)</f>
        <v>0</v>
      </c>
    </row>
    <row r="16" spans="1:9" x14ac:dyDescent="0.25">
      <c r="I16">
        <f t="shared" si="0"/>
        <v>0</v>
      </c>
    </row>
    <row r="17" spans="9:9" x14ac:dyDescent="0.25">
      <c r="I17">
        <f t="shared" si="0"/>
        <v>0</v>
      </c>
    </row>
    <row r="18" spans="9:9" x14ac:dyDescent="0.25">
      <c r="I18">
        <f t="shared" si="0"/>
        <v>0</v>
      </c>
    </row>
    <row r="19" spans="9:9" x14ac:dyDescent="0.25">
      <c r="I19">
        <f t="shared" si="0"/>
        <v>0</v>
      </c>
    </row>
    <row r="20" spans="9:9" x14ac:dyDescent="0.25">
      <c r="I20">
        <f t="shared" si="0"/>
        <v>0</v>
      </c>
    </row>
    <row r="21" spans="9:9" x14ac:dyDescent="0.25">
      <c r="I21">
        <f t="shared" si="0"/>
        <v>0</v>
      </c>
    </row>
    <row r="22" spans="9:9" x14ac:dyDescent="0.25">
      <c r="I22">
        <f t="shared" si="0"/>
        <v>0</v>
      </c>
    </row>
    <row r="23" spans="9:9" x14ac:dyDescent="0.25">
      <c r="I23">
        <f t="shared" si="0"/>
        <v>0</v>
      </c>
    </row>
    <row r="24" spans="9:9" x14ac:dyDescent="0.25">
      <c r="I24">
        <f t="shared" si="0"/>
        <v>0</v>
      </c>
    </row>
    <row r="25" spans="9:9" x14ac:dyDescent="0.25">
      <c r="I25">
        <f t="shared" si="0"/>
        <v>0</v>
      </c>
    </row>
    <row r="26" spans="9:9" x14ac:dyDescent="0.25">
      <c r="I26">
        <f t="shared" si="0"/>
        <v>0</v>
      </c>
    </row>
    <row r="27" spans="9:9" x14ac:dyDescent="0.25">
      <c r="I27">
        <f t="shared" si="0"/>
        <v>0</v>
      </c>
    </row>
    <row r="28" spans="9:9" x14ac:dyDescent="0.25">
      <c r="I28">
        <f t="shared" si="0"/>
        <v>0</v>
      </c>
    </row>
    <row r="29" spans="9:9" x14ac:dyDescent="0.25">
      <c r="I29">
        <f t="shared" si="0"/>
        <v>0</v>
      </c>
    </row>
    <row r="30" spans="9:9" x14ac:dyDescent="0.25">
      <c r="I30">
        <f t="shared" si="0"/>
        <v>0</v>
      </c>
    </row>
    <row r="31" spans="9:9" x14ac:dyDescent="0.25">
      <c r="I31">
        <f t="shared" si="0"/>
        <v>0</v>
      </c>
    </row>
    <row r="32" spans="9:9" x14ac:dyDescent="0.25">
      <c r="I32">
        <f t="shared" si="0"/>
        <v>0</v>
      </c>
    </row>
    <row r="33" spans="9:9" x14ac:dyDescent="0.25">
      <c r="I33">
        <f t="shared" si="0"/>
        <v>0</v>
      </c>
    </row>
    <row r="34" spans="9:9" x14ac:dyDescent="0.25">
      <c r="I34">
        <f t="shared" si="0"/>
        <v>0</v>
      </c>
    </row>
    <row r="35" spans="9:9" x14ac:dyDescent="0.25">
      <c r="I35">
        <f t="shared" si="0"/>
        <v>0</v>
      </c>
    </row>
    <row r="36" spans="9:9" x14ac:dyDescent="0.25">
      <c r="I36">
        <f t="shared" si="0"/>
        <v>0</v>
      </c>
    </row>
    <row r="37" spans="9:9" x14ac:dyDescent="0.25">
      <c r="I37">
        <f t="shared" si="0"/>
        <v>0</v>
      </c>
    </row>
    <row r="38" spans="9:9" x14ac:dyDescent="0.25">
      <c r="I38">
        <f t="shared" si="0"/>
        <v>0</v>
      </c>
    </row>
    <row r="39" spans="9:9" x14ac:dyDescent="0.25">
      <c r="I39">
        <f t="shared" si="0"/>
        <v>0</v>
      </c>
    </row>
    <row r="40" spans="9:9" x14ac:dyDescent="0.25">
      <c r="I40">
        <f t="shared" si="0"/>
        <v>0</v>
      </c>
    </row>
    <row r="41" spans="9:9" x14ac:dyDescent="0.25">
      <c r="I41">
        <f t="shared" si="0"/>
        <v>0</v>
      </c>
    </row>
    <row r="42" spans="9:9" x14ac:dyDescent="0.25">
      <c r="I42">
        <f t="shared" si="0"/>
        <v>0</v>
      </c>
    </row>
    <row r="43" spans="9:9" x14ac:dyDescent="0.25">
      <c r="I43">
        <f t="shared" si="0"/>
        <v>0</v>
      </c>
    </row>
    <row r="44" spans="9:9" x14ac:dyDescent="0.25">
      <c r="I44">
        <f t="shared" si="0"/>
        <v>0</v>
      </c>
    </row>
    <row r="45" spans="9:9" x14ac:dyDescent="0.25">
      <c r="I45">
        <f t="shared" si="0"/>
        <v>0</v>
      </c>
    </row>
    <row r="46" spans="9:9" x14ac:dyDescent="0.25">
      <c r="I46">
        <f t="shared" si="0"/>
        <v>0</v>
      </c>
    </row>
    <row r="47" spans="9:9" x14ac:dyDescent="0.25">
      <c r="I47">
        <f t="shared" si="0"/>
        <v>0</v>
      </c>
    </row>
    <row r="48" spans="9:9" x14ac:dyDescent="0.25">
      <c r="I48">
        <f t="shared" si="0"/>
        <v>0</v>
      </c>
    </row>
    <row r="49" spans="9:9" x14ac:dyDescent="0.25">
      <c r="I49">
        <f t="shared" si="0"/>
        <v>0</v>
      </c>
    </row>
    <row r="50" spans="9:9" x14ac:dyDescent="0.25">
      <c r="I50">
        <f t="shared" si="0"/>
        <v>0</v>
      </c>
    </row>
    <row r="51" spans="9:9" x14ac:dyDescent="0.25">
      <c r="I51">
        <f t="shared" si="0"/>
        <v>0</v>
      </c>
    </row>
    <row r="52" spans="9:9" x14ac:dyDescent="0.25">
      <c r="I52">
        <f t="shared" si="0"/>
        <v>0</v>
      </c>
    </row>
    <row r="53" spans="9:9" x14ac:dyDescent="0.25">
      <c r="I53">
        <f t="shared" si="0"/>
        <v>0</v>
      </c>
    </row>
    <row r="54" spans="9:9" x14ac:dyDescent="0.25">
      <c r="I54">
        <f t="shared" si="0"/>
        <v>0</v>
      </c>
    </row>
    <row r="55" spans="9:9" x14ac:dyDescent="0.25">
      <c r="I55">
        <f t="shared" si="0"/>
        <v>0</v>
      </c>
    </row>
    <row r="56" spans="9:9" x14ac:dyDescent="0.25">
      <c r="I56">
        <f t="shared" si="0"/>
        <v>0</v>
      </c>
    </row>
    <row r="57" spans="9:9" x14ac:dyDescent="0.25">
      <c r="I57">
        <f t="shared" si="0"/>
        <v>0</v>
      </c>
    </row>
    <row r="58" spans="9:9" x14ac:dyDescent="0.25">
      <c r="I58">
        <f t="shared" si="0"/>
        <v>0</v>
      </c>
    </row>
    <row r="59" spans="9:9" x14ac:dyDescent="0.25">
      <c r="I59">
        <f t="shared" si="0"/>
        <v>0</v>
      </c>
    </row>
    <row r="60" spans="9:9" x14ac:dyDescent="0.25">
      <c r="I60">
        <f t="shared" si="0"/>
        <v>0</v>
      </c>
    </row>
    <row r="61" spans="9:9" x14ac:dyDescent="0.25">
      <c r="I61">
        <f t="shared" si="0"/>
        <v>0</v>
      </c>
    </row>
    <row r="62" spans="9:9" x14ac:dyDescent="0.25">
      <c r="I62">
        <f t="shared" si="0"/>
        <v>0</v>
      </c>
    </row>
    <row r="63" spans="9:9" x14ac:dyDescent="0.25">
      <c r="I63">
        <f t="shared" si="0"/>
        <v>0</v>
      </c>
    </row>
    <row r="64" spans="9:9" x14ac:dyDescent="0.25">
      <c r="I64">
        <f t="shared" si="0"/>
        <v>0</v>
      </c>
    </row>
    <row r="65" spans="9:9" x14ac:dyDescent="0.25">
      <c r="I65">
        <f t="shared" si="0"/>
        <v>0</v>
      </c>
    </row>
    <row r="66" spans="9:9" x14ac:dyDescent="0.25">
      <c r="I66">
        <f t="shared" si="0"/>
        <v>0</v>
      </c>
    </row>
    <row r="67" spans="9:9" x14ac:dyDescent="0.25">
      <c r="I67">
        <f t="shared" si="0"/>
        <v>0</v>
      </c>
    </row>
    <row r="68" spans="9:9" x14ac:dyDescent="0.25">
      <c r="I68">
        <f t="shared" si="0"/>
        <v>0</v>
      </c>
    </row>
    <row r="69" spans="9:9" x14ac:dyDescent="0.25">
      <c r="I69">
        <f t="shared" si="0"/>
        <v>0</v>
      </c>
    </row>
    <row r="70" spans="9:9" x14ac:dyDescent="0.25">
      <c r="I70">
        <f t="shared" si="0"/>
        <v>0</v>
      </c>
    </row>
    <row r="71" spans="9:9" x14ac:dyDescent="0.25">
      <c r="I71">
        <f t="shared" si="0"/>
        <v>0</v>
      </c>
    </row>
    <row r="72" spans="9:9" x14ac:dyDescent="0.25">
      <c r="I72">
        <f t="shared" si="0"/>
        <v>0</v>
      </c>
    </row>
  </sheetData>
  <sheetProtection algorithmName="SHA-512" hashValue="SCzq9tIcyWiHORBokb7EIQaManneYFt2faBol+NSPZSDaFZDiIAjNB+bswcu88hERiGqGEjLQS9SSrV4sZdqVw==" saltValue="BdZtAkVJRm7x77vlBSKYbA==" spinCount="100000" sheet="1" objects="1" scenarios="1" formatCells="0" formatColumns="0" formatRows="0" sort="0" autoFilter="0"/>
  <protectedRanges>
    <protectedRange sqref="A1:H1048576" name="Plage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6.4- RC</vt:lpstr>
      <vt:lpstr>8560-1.001 (av TS)</vt:lpstr>
      <vt:lpstr>8560-2.001 (av TS)</vt:lpstr>
      <vt:lpstr>8560-1.001 (ap TS)</vt:lpstr>
      <vt:lpstr>8560-2.001 (ap TS)</vt:lpstr>
      <vt:lpstr>'6.4- RC'!Impression_des_titres</vt:lpstr>
      <vt:lpstr>'6.4- RC'!Zone_d_impression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CROIZER Florian</dc:creator>
  <cp:lastModifiedBy>CROIZER Florian</cp:lastModifiedBy>
  <cp:lastPrinted>2019-07-25T07:35:09Z</cp:lastPrinted>
  <dcterms:created xsi:type="dcterms:W3CDTF">2019-07-18T13:52:57Z</dcterms:created>
  <dcterms:modified xsi:type="dcterms:W3CDTF">2019-07-26T06:08:44Z</dcterms:modified>
</cp:coreProperties>
</file>